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16.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17.xml" ContentType="application/vnd.openxmlformats-officedocument.drawing+xml"/>
  <Override PartName="/xl/ctrlProps/ctrlProp1.xml" ContentType="application/vnd.ms-excel.controlproperties+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18.xml" ContentType="application/vnd.openxmlformats-officedocument.drawing+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19.xml" ContentType="application/vnd.openxmlformats-officedocument.drawing+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codeName="EstaPastaDeTrabalho"/>
  <mc:AlternateContent xmlns:mc="http://schemas.openxmlformats.org/markup-compatibility/2006">
    <mc:Choice Requires="x15">
      <x15ac:absPath xmlns:x15ac="http://schemas.microsoft.com/office/spreadsheetml/2010/11/ac" url="C:\Users\Users\Documents\EDWARD\MBA UROSARIO\SEMESTRE II\PAE II\"/>
    </mc:Choice>
  </mc:AlternateContent>
  <xr:revisionPtr revIDLastSave="0" documentId="13_ncr:1_{E64F8615-BE6F-4F09-909A-B34550FD17C4}" xr6:coauthVersionLast="47" xr6:coauthVersionMax="47" xr10:uidLastSave="{00000000-0000-0000-0000-000000000000}"/>
  <bookViews>
    <workbookView xWindow="-110" yWindow="-110" windowWidth="19420" windowHeight="10300" tabRatio="928" activeTab="10" xr2:uid="{00000000-000D-0000-FFFF-FFFF00000000}"/>
  </bookViews>
  <sheets>
    <sheet name="Base" sheetId="78" r:id="rId1"/>
    <sheet name="PI" sheetId="55" r:id="rId2"/>
    <sheet name="Inv" sheetId="64" r:id="rId3"/>
    <sheet name="O_Inv" sheetId="65" r:id="rId4"/>
    <sheet name="Precio" sheetId="57" r:id="rId5"/>
    <sheet name="Aux1" sheetId="74" state="hidden" r:id="rId6"/>
    <sheet name="Resumen" sheetId="58" r:id="rId7"/>
    <sheet name="Ano1" sheetId="59" r:id="rId8"/>
    <sheet name="Ano2" sheetId="60" r:id="rId9"/>
    <sheet name="Ano3" sheetId="61" r:id="rId10"/>
    <sheet name="CF" sheetId="66" r:id="rId11"/>
    <sheet name="Rel_Viab" sheetId="67" r:id="rId12"/>
    <sheet name="Rel_Mês" sheetId="75" r:id="rId13"/>
    <sheet name="Rel_I" sheetId="77" r:id="rId14"/>
    <sheet name="Cen_Ot" sheetId="72" r:id="rId15"/>
    <sheet name="Cen_Pess" sheetId="73" r:id="rId16"/>
    <sheet name="Dash_Viab" sheetId="68" r:id="rId17"/>
    <sheet name="Dash_Disp" sheetId="76" r:id="rId18"/>
    <sheet name="Dash_Proj" sheetId="70" r:id="rId19"/>
    <sheet name="Dash_Cen" sheetId="71" r:id="rId20"/>
    <sheet name="Dash_Fin" sheetId="69" r:id="rId21"/>
    <sheet name="INI" sheetId="11" r:id="rId22"/>
  </sheets>
  <externalReferences>
    <externalReference r:id="rId23"/>
  </externalReferences>
  <definedNames>
    <definedName name="_xlnm._FilterDatabase" localSheetId="7" hidden="1">'Ano1'!$C$7:$Q$38</definedName>
    <definedName name="_xlnm._FilterDatabase" localSheetId="8" hidden="1">'Ano2'!$C$7:$Q$38</definedName>
    <definedName name="_xlnm._FilterDatabase" localSheetId="9" hidden="1">'Ano3'!$C$7:$Q$38</definedName>
    <definedName name="_xlnm._FilterDatabase" localSheetId="10" hidden="1">CF!$C$5:$J$8</definedName>
    <definedName name="_xlnm._FilterDatabase" localSheetId="2" hidden="1">Inv!$C$5:$E$7</definedName>
    <definedName name="_xlnm._FilterDatabase" localSheetId="3" hidden="1">O_Inv!$C$5:$H$27</definedName>
    <definedName name="_xlnm._FilterDatabase" localSheetId="4" hidden="1">Precio!$C$4:$N$34</definedName>
    <definedName name="_xlnm._FilterDatabase" localSheetId="6" hidden="1">Resumen!$C$7:$I$38</definedName>
    <definedName name="Ano_1">Dash_Proj!$V$12:$X$42</definedName>
    <definedName name="Ano_11">Dash_Proj!$V$12:$V$42</definedName>
    <definedName name="Ano_2">Dash_Proj!$Y$12:$AA$42</definedName>
    <definedName name="Ano_22">Dash_Proj!$Y$12:$Y$42</definedName>
    <definedName name="Ano_3">Dash_Proj!$AB$12:$AD$42</definedName>
    <definedName name="Ano_33">Dash_Proj!$AB$12:$AB$42</definedName>
    <definedName name="Ano_4">Dash_Proj!$AE$12:$AG$42</definedName>
    <definedName name="Ano_44">Dash_Proj!$AE$12:$AE$42</definedName>
    <definedName name="Ano_5">Dash_Proj!$AH$12:$AJ$42</definedName>
    <definedName name="Ano_55">Dash_Proj!$AH$12:$AH$42</definedName>
    <definedName name="_xlnm.Print_Area" localSheetId="19">Dash_Cen!$B$4:$R$17</definedName>
    <definedName name="_xlnm.Print_Area" localSheetId="17">Dash_Disp!$C$4:$M$13</definedName>
    <definedName name="_xlnm.Print_Area" localSheetId="20">Dash_Fin!$C$4:$M$13</definedName>
    <definedName name="_xlnm.Print_Area" localSheetId="18">Dash_Proj!$C$4:$N$15</definedName>
    <definedName name="_xlnm.Print_Area" localSheetId="16">Dash_Viab!$C$4:$Q$15</definedName>
    <definedName name="_xlnm.Print_Area" localSheetId="13">Rel_I!$C$5:$L$100</definedName>
    <definedName name="Cenário_Otimista">Dash_Cen!$U$22:$Y$34</definedName>
    <definedName name="DESLOC___Gráfico">OFFSET(Dash_Proj!E1048570,0,0,COUNTA(Dash_Proj!E1048570:E3)-COUNTBLANK(Dash_Proj!E1048570:E3),COUNTA(Dash_Proj!E1048570:E3)-COUNTBLANK(Dash_Proj!E1048570:E3))</definedName>
    <definedName name="Despesas_com_Marketing">#REF!</definedName>
    <definedName name="Despesas_com_Produtos">#REF!</definedName>
    <definedName name="Despesas_com_RH">#REF!</definedName>
    <definedName name="Despesas_com_Serviços">#REF!</definedName>
    <definedName name="Despesas_Não_Operacionais">#REF!</definedName>
    <definedName name="Despesas_Operacionais">#REF!</definedName>
    <definedName name="i_ano_1">Dash_Proj!$AZ$12:$AZ$31</definedName>
    <definedName name="i_ano_11">Dash_Proj!$AZ$12:$BB$31</definedName>
    <definedName name="i_ano_2">Dash_Proj!$BC$12:$BC$31</definedName>
    <definedName name="i_ano_22">Dash_Proj!$BC$12:$BE$31</definedName>
    <definedName name="i_ano_3">Dash_Proj!$BF$12:$BF$31</definedName>
    <definedName name="i_ano_33">Dash_Proj!$BF$12:$BH$31</definedName>
    <definedName name="i_ano_4">Dash_Proj!$BI$12:$BI$31</definedName>
    <definedName name="i_ano_44">Dash_Proj!$BI$12:$BK$31</definedName>
    <definedName name="i_ano_5">Dash_Proj!$BL$12:$BL$31</definedName>
    <definedName name="i_ano_55">Dash_Proj!$BL$12:$BN$31</definedName>
    <definedName name="Impostos">#REF!</definedName>
    <definedName name="Investimento_Nome">OFFSET(Dash_Proj!$BV$12,0,0,(COUNTA(Dash_Proj!$BV$12:$BV$21)-COUNTBLANK(Dash_Proj!$BV$12:$BV$21)))</definedName>
    <definedName name="Investimento_valor">OFFSET(Dash_Proj!$BW$12,0,0,(COUNTA(Dash_Proj!$BW$12:$BW$21)-COUNTBLANK(Dash_Proj!$BW$12:$BW$21)))</definedName>
    <definedName name="Investimentos">#REF!</definedName>
    <definedName name="Investimentos_Nome">OFFSET(Dash_Proj!$BV$12,0,0,(COUNTA(Dash_Proj!$BV$12:$BV$21)-COUNTBLANK(Dash_Proj!$BV$12:$BV$21)))</definedName>
    <definedName name="mês">'Aux1'!$M$2:$M$13</definedName>
    <definedName name="meses">'Aux1'!$O$2:$O$13</definedName>
    <definedName name="Receita___Ano">OFFSET(Dash_Proj!$AQ$12,0,0,COUNTA(Dash_Proj!$AQ$12:$AQ$21)-COUNTBLANK(Dash_Proj!$AQ$12:$AQ$21))</definedName>
    <definedName name="Receitas_com_Produtos">#REF!</definedName>
    <definedName name="Receitas_Com_Serviços">#REF!</definedName>
    <definedName name="Receitas_Não_Operacionais">#REF!</definedName>
    <definedName name="Valor___Ano">OFFSET(Dash_Proj!$AR$12,0,0,COUNTA(Dash_Proj!$AR$12:$AR$21)-COUNTBLANK(Dash_Proj!$AR$12:$AR$21))</definedName>
  </definedNames>
  <calcPr calcId="191029"/>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D15" i="73" l="1"/>
  <c r="D14" i="73"/>
  <c r="D13" i="73"/>
  <c r="E7" i="66"/>
  <c r="E8" i="66" s="1"/>
  <c r="E9" i="66" s="1"/>
  <c r="E10" i="66" s="1"/>
  <c r="E11" i="66" s="1"/>
  <c r="I16" i="57"/>
  <c r="I17" i="57"/>
  <c r="I18" i="57"/>
  <c r="I19" i="57"/>
  <c r="I20" i="57"/>
  <c r="I21" i="57"/>
  <c r="I22" i="57"/>
  <c r="I23" i="57"/>
  <c r="I24" i="57"/>
  <c r="I25" i="57"/>
  <c r="I26" i="57"/>
  <c r="I27" i="57"/>
  <c r="I28" i="57"/>
  <c r="I29" i="57"/>
  <c r="I30" i="57"/>
  <c r="I31" i="57"/>
  <c r="I32" i="57"/>
  <c r="I33" i="57"/>
  <c r="I34" i="57"/>
  <c r="H7" i="57"/>
  <c r="H8" i="57" s="1"/>
  <c r="H9" i="57" s="1"/>
  <c r="H10" i="57" s="1"/>
  <c r="H11" i="57" s="1"/>
  <c r="H12" i="57" s="1"/>
  <c r="H13" i="57" s="1"/>
  <c r="H14" i="57" s="1"/>
  <c r="H15" i="57" s="1"/>
  <c r="H6" i="57"/>
  <c r="E15" i="57"/>
  <c r="E14" i="57"/>
  <c r="E13" i="57"/>
  <c r="E12" i="57"/>
  <c r="E11" i="57"/>
  <c r="E10" i="57"/>
  <c r="E9" i="57"/>
  <c r="E8" i="57"/>
  <c r="E7" i="57"/>
  <c r="E6" i="57"/>
  <c r="E5" i="57"/>
  <c r="D15" i="57"/>
  <c r="D14" i="57"/>
  <c r="D13" i="57"/>
  <c r="D12" i="57"/>
  <c r="D11" i="57"/>
  <c r="D10" i="57"/>
  <c r="D9" i="57"/>
  <c r="D8" i="57"/>
  <c r="D7" i="57"/>
  <c r="D6" i="57"/>
  <c r="D5" i="57"/>
  <c r="P14" i="57" l="1"/>
  <c r="P15" i="57"/>
  <c r="M9" i="61"/>
  <c r="M10" i="61" s="1"/>
  <c r="M11" i="61" s="1"/>
  <c r="M12" i="61" s="1"/>
  <c r="M13" i="61" s="1"/>
  <c r="M14" i="61" s="1"/>
  <c r="M15" i="61" s="1"/>
  <c r="M16" i="61" s="1"/>
  <c r="M17" i="61" s="1"/>
  <c r="M18" i="61" s="1"/>
  <c r="J9" i="61"/>
  <c r="J10" i="61" s="1"/>
  <c r="J11" i="61" s="1"/>
  <c r="J12" i="61" s="1"/>
  <c r="J13" i="61" s="1"/>
  <c r="J14" i="61" s="1"/>
  <c r="J15" i="61" s="1"/>
  <c r="J16" i="61" s="1"/>
  <c r="J17" i="61" s="1"/>
  <c r="J18" i="61" s="1"/>
  <c r="G9" i="61"/>
  <c r="G10" i="61" s="1"/>
  <c r="G11" i="61" s="1"/>
  <c r="G12" i="61" s="1"/>
  <c r="G13" i="61" s="1"/>
  <c r="G14" i="61" s="1"/>
  <c r="G15" i="61" s="1"/>
  <c r="G16" i="61" s="1"/>
  <c r="G17" i="61" s="1"/>
  <c r="G18" i="61" s="1"/>
  <c r="J9" i="59"/>
  <c r="J10" i="59" s="1"/>
  <c r="J11" i="59" s="1"/>
  <c r="J12" i="59" s="1"/>
  <c r="J13" i="59" s="1"/>
  <c r="J14" i="59" s="1"/>
  <c r="J15" i="59" s="1"/>
  <c r="J16" i="59" s="1"/>
  <c r="J17" i="59" s="1"/>
  <c r="J18" i="59" s="1"/>
  <c r="D9" i="61"/>
  <c r="D10" i="61" s="1"/>
  <c r="D11" i="61" s="1"/>
  <c r="D12" i="61" s="1"/>
  <c r="D13" i="61" s="1"/>
  <c r="D14" i="61" s="1"/>
  <c r="D15" i="61" s="1"/>
  <c r="D16" i="61" s="1"/>
  <c r="D17" i="61" s="1"/>
  <c r="D18" i="61" s="1"/>
  <c r="M10" i="59"/>
  <c r="M11" i="59" s="1"/>
  <c r="M12" i="59" s="1"/>
  <c r="M13" i="59" s="1"/>
  <c r="M14" i="59" s="1"/>
  <c r="M15" i="59" s="1"/>
  <c r="M16" i="59" s="1"/>
  <c r="M17" i="59" s="1"/>
  <c r="M18" i="59" s="1"/>
  <c r="M9" i="59"/>
  <c r="P11" i="57"/>
  <c r="P6" i="57"/>
  <c r="P7" i="57"/>
  <c r="P8" i="57"/>
  <c r="P9" i="57"/>
  <c r="P10" i="57"/>
  <c r="P12" i="57"/>
  <c r="P13" i="57"/>
  <c r="P5" i="57"/>
  <c r="P16" i="57" l="1"/>
  <c r="G6" i="64"/>
  <c r="E7" i="73"/>
  <c r="H61" i="74" s="1"/>
  <c r="C15" i="74"/>
  <c r="G5" i="57"/>
  <c r="G6" i="57"/>
  <c r="K16" i="57"/>
  <c r="T19" i="59" s="1"/>
  <c r="K17" i="57"/>
  <c r="T20" i="59" s="1"/>
  <c r="AT20" i="59" s="1"/>
  <c r="K18" i="57"/>
  <c r="T21" i="59" s="1"/>
  <c r="K19" i="57"/>
  <c r="T22" i="59" s="1"/>
  <c r="AT22" i="59" s="1"/>
  <c r="K20" i="57"/>
  <c r="T23" i="59" s="1"/>
  <c r="K21" i="57"/>
  <c r="T24" i="59" s="1"/>
  <c r="AT24" i="59" s="1"/>
  <c r="K22" i="57"/>
  <c r="T25" i="59" s="1"/>
  <c r="K23" i="57"/>
  <c r="T26" i="59" s="1"/>
  <c r="AT26" i="59" s="1"/>
  <c r="K24" i="57"/>
  <c r="T27" i="59" s="1"/>
  <c r="K25" i="57"/>
  <c r="T28" i="59" s="1"/>
  <c r="AT28" i="59" s="1"/>
  <c r="K26" i="57"/>
  <c r="T29" i="59"/>
  <c r="AT29" i="59" s="1"/>
  <c r="K27" i="57"/>
  <c r="T30" i="59" s="1"/>
  <c r="AT30" i="59" s="1"/>
  <c r="K28" i="57"/>
  <c r="T31" i="59"/>
  <c r="AT31" i="59" s="1"/>
  <c r="K29" i="57"/>
  <c r="T32" i="59" s="1"/>
  <c r="AT32" i="59" s="1"/>
  <c r="K30" i="57"/>
  <c r="T33" i="59" s="1"/>
  <c r="K31" i="57"/>
  <c r="T34" i="59" s="1"/>
  <c r="AT34" i="59" s="1"/>
  <c r="K32" i="57"/>
  <c r="T35" i="59" s="1"/>
  <c r="K33" i="57"/>
  <c r="T36" i="59" s="1"/>
  <c r="AT36" i="59" s="1"/>
  <c r="K34" i="57"/>
  <c r="T37" i="59" s="1"/>
  <c r="E5" i="73"/>
  <c r="D61" i="74" s="1"/>
  <c r="G7" i="57"/>
  <c r="G8" i="57"/>
  <c r="AQ11" i="59" s="1"/>
  <c r="G9" i="57"/>
  <c r="G10" i="57"/>
  <c r="AO13" i="61" s="1"/>
  <c r="G11" i="57"/>
  <c r="G12" i="57"/>
  <c r="G13" i="57"/>
  <c r="G14" i="57"/>
  <c r="G15" i="57"/>
  <c r="AO18" i="59" s="1"/>
  <c r="G16" i="57"/>
  <c r="G17" i="57"/>
  <c r="AG20" i="59" s="1"/>
  <c r="G18" i="57"/>
  <c r="AG21" i="59" s="1"/>
  <c r="G19" i="57"/>
  <c r="AG22" i="59" s="1"/>
  <c r="G20" i="57"/>
  <c r="G21" i="57"/>
  <c r="AG24" i="59" s="1"/>
  <c r="G22" i="57"/>
  <c r="AG25" i="59" s="1"/>
  <c r="G23" i="57"/>
  <c r="AG26" i="59" s="1"/>
  <c r="G24" i="57"/>
  <c r="G25" i="57"/>
  <c r="AG28" i="59" s="1"/>
  <c r="G26" i="57"/>
  <c r="AG29" i="59" s="1"/>
  <c r="G27" i="57"/>
  <c r="AG30" i="59" s="1"/>
  <c r="G28" i="57"/>
  <c r="G29" i="57"/>
  <c r="AG32" i="59" s="1"/>
  <c r="G30" i="57"/>
  <c r="AG33" i="59" s="1"/>
  <c r="G31" i="57"/>
  <c r="AG34" i="59" s="1"/>
  <c r="G32" i="57"/>
  <c r="G33" i="57"/>
  <c r="AG36" i="59" s="1"/>
  <c r="G34" i="57"/>
  <c r="AG37" i="59" s="1"/>
  <c r="E6" i="73"/>
  <c r="F61" i="74" s="1"/>
  <c r="N6" i="65"/>
  <c r="Q3" i="66" s="1"/>
  <c r="Q2" i="66"/>
  <c r="R2" i="66" s="1"/>
  <c r="S2" i="66" s="1"/>
  <c r="T2" i="66" s="1"/>
  <c r="U2" i="66" s="1"/>
  <c r="V2" i="66" s="1"/>
  <c r="W2" i="66" s="1"/>
  <c r="X2" i="66" s="1"/>
  <c r="Y2" i="66" s="1"/>
  <c r="Z2" i="66" s="1"/>
  <c r="AA2" i="66" s="1"/>
  <c r="AB2" i="66" s="1"/>
  <c r="P2" i="74"/>
  <c r="P3" i="74"/>
  <c r="P4" i="74"/>
  <c r="P5" i="74"/>
  <c r="P6" i="74"/>
  <c r="P7" i="74"/>
  <c r="P8" i="74"/>
  <c r="P9" i="74"/>
  <c r="P10" i="74"/>
  <c r="P11" i="74"/>
  <c r="P12" i="74"/>
  <c r="P13" i="74"/>
  <c r="AC2" i="66"/>
  <c r="AD2" i="66" s="1"/>
  <c r="AE2" i="66" s="1"/>
  <c r="AF2" i="66" s="1"/>
  <c r="AG2" i="66" s="1"/>
  <c r="AH2" i="66" s="1"/>
  <c r="AI2" i="66" s="1"/>
  <c r="AJ2" i="66" s="1"/>
  <c r="AK2" i="66" s="1"/>
  <c r="AL2" i="66" s="1"/>
  <c r="AM2" i="66" s="1"/>
  <c r="AN2" i="66" s="1"/>
  <c r="AO2" i="66"/>
  <c r="AP2" i="66" s="1"/>
  <c r="AQ2" i="66" s="1"/>
  <c r="AR2" i="66" s="1"/>
  <c r="AS2" i="66" s="1"/>
  <c r="AT2" i="66" s="1"/>
  <c r="AU2" i="66" s="1"/>
  <c r="AV2" i="66" s="1"/>
  <c r="AW2" i="66" s="1"/>
  <c r="AX2" i="66" s="1"/>
  <c r="AY2" i="66" s="1"/>
  <c r="AZ2" i="66" s="1"/>
  <c r="BA3" i="66"/>
  <c r="BA2" i="66"/>
  <c r="BA4" i="66" s="1"/>
  <c r="BB3" i="66"/>
  <c r="BC3" i="66"/>
  <c r="BD3" i="66"/>
  <c r="BE3" i="66"/>
  <c r="BF3" i="66"/>
  <c r="BG3" i="66"/>
  <c r="BH3" i="66"/>
  <c r="BI3" i="66"/>
  <c r="BJ3" i="66"/>
  <c r="BK3" i="66"/>
  <c r="BL3" i="66"/>
  <c r="BM3" i="66"/>
  <c r="BM2" i="66"/>
  <c r="BN2" i="66" s="1"/>
  <c r="BO2" i="66" s="1"/>
  <c r="BP2" i="66" s="1"/>
  <c r="BN3" i="66"/>
  <c r="BO3" i="66"/>
  <c r="BP3" i="66"/>
  <c r="BQ3" i="66"/>
  <c r="BR3" i="66"/>
  <c r="BS3" i="66"/>
  <c r="BT3" i="66"/>
  <c r="BU3" i="66"/>
  <c r="BV3" i="66"/>
  <c r="BW3" i="66"/>
  <c r="BX3" i="66"/>
  <c r="E27" i="65"/>
  <c r="C23" i="74" s="1"/>
  <c r="U20" i="59"/>
  <c r="AU20" i="59" s="1"/>
  <c r="U21" i="59"/>
  <c r="AU21" i="59" s="1"/>
  <c r="U22" i="59"/>
  <c r="AU22" i="59" s="1"/>
  <c r="U24" i="59"/>
  <c r="U26" i="59"/>
  <c r="AU26" i="59" s="1"/>
  <c r="U27" i="59"/>
  <c r="AU27" i="59" s="1"/>
  <c r="U28" i="59"/>
  <c r="AU28" i="59" s="1"/>
  <c r="U29" i="59"/>
  <c r="AU29" i="59" s="1"/>
  <c r="U30" i="59"/>
  <c r="AU30" i="59" s="1"/>
  <c r="U31" i="59"/>
  <c r="AU31" i="59" s="1"/>
  <c r="U32" i="59"/>
  <c r="AU32" i="59" s="1"/>
  <c r="U33" i="59"/>
  <c r="AU33" i="59" s="1"/>
  <c r="U34" i="59"/>
  <c r="AU34" i="59" s="1"/>
  <c r="U35" i="59"/>
  <c r="AU35" i="59" s="1"/>
  <c r="U36" i="59"/>
  <c r="AU36" i="59" s="1"/>
  <c r="U37" i="59"/>
  <c r="AU37" i="59" s="1"/>
  <c r="AH20" i="59"/>
  <c r="AH21" i="59"/>
  <c r="AH22" i="59"/>
  <c r="AH25" i="59"/>
  <c r="AH26" i="59"/>
  <c r="AH28" i="59"/>
  <c r="AH30" i="59"/>
  <c r="AH33" i="59"/>
  <c r="AH34" i="59"/>
  <c r="AH36" i="59"/>
  <c r="AH37" i="59"/>
  <c r="AU24" i="59"/>
  <c r="V19" i="59"/>
  <c r="AV19" i="59" s="1"/>
  <c r="V20" i="59"/>
  <c r="AV20" i="59" s="1"/>
  <c r="V21" i="59"/>
  <c r="AV21" i="59" s="1"/>
  <c r="V22" i="59"/>
  <c r="V24" i="59"/>
  <c r="AV24" i="59" s="1"/>
  <c r="V26" i="59"/>
  <c r="V27" i="59"/>
  <c r="AV27" i="59" s="1"/>
  <c r="V28" i="59"/>
  <c r="AV28" i="59" s="1"/>
  <c r="V29" i="59"/>
  <c r="AV29" i="59" s="1"/>
  <c r="V31" i="59"/>
  <c r="AV31" i="59" s="1"/>
  <c r="V32" i="59"/>
  <c r="AV32" i="59" s="1"/>
  <c r="V33" i="59"/>
  <c r="AV33" i="59" s="1"/>
  <c r="V34" i="59"/>
  <c r="V35" i="59"/>
  <c r="AV35" i="59" s="1"/>
  <c r="V37" i="59"/>
  <c r="AV37" i="59" s="1"/>
  <c r="AI19" i="59"/>
  <c r="AI21" i="59"/>
  <c r="AI22" i="59"/>
  <c r="AI23" i="59"/>
  <c r="AI25" i="59"/>
  <c r="AI26" i="59"/>
  <c r="AI27" i="59"/>
  <c r="AI29" i="59"/>
  <c r="AI30" i="59"/>
  <c r="AI31" i="59"/>
  <c r="AI33" i="59"/>
  <c r="AI34" i="59"/>
  <c r="AI35" i="59"/>
  <c r="AI37" i="59"/>
  <c r="AV22" i="59"/>
  <c r="AV26" i="59"/>
  <c r="AV34" i="59"/>
  <c r="W20" i="59"/>
  <c r="AW20" i="59" s="1"/>
  <c r="W21" i="59"/>
  <c r="W22" i="59"/>
  <c r="AW22" i="59" s="1"/>
  <c r="W24" i="59"/>
  <c r="W26" i="59"/>
  <c r="AW26" i="59" s="1"/>
  <c r="W27" i="59"/>
  <c r="AW27" i="59" s="1"/>
  <c r="W28" i="59"/>
  <c r="AW28" i="59" s="1"/>
  <c r="W29" i="59"/>
  <c r="AW29" i="59" s="1"/>
  <c r="W31" i="59"/>
  <c r="AW31" i="59" s="1"/>
  <c r="W32" i="59"/>
  <c r="W33" i="59"/>
  <c r="AW33" i="59" s="1"/>
  <c r="W34" i="59"/>
  <c r="AW34" i="59" s="1"/>
  <c r="W35" i="59"/>
  <c r="AW35" i="59" s="1"/>
  <c r="W36" i="59"/>
  <c r="W37" i="59"/>
  <c r="AW37" i="59" s="1"/>
  <c r="AJ19" i="59"/>
  <c r="AJ20" i="59"/>
  <c r="AJ21" i="59"/>
  <c r="AJ22" i="59"/>
  <c r="AJ23" i="59"/>
  <c r="AJ24" i="59"/>
  <c r="AJ25" i="59"/>
  <c r="AJ26" i="59"/>
  <c r="AJ27" i="59"/>
  <c r="AJ28" i="59"/>
  <c r="AJ29" i="59"/>
  <c r="AJ30" i="59"/>
  <c r="AJ31" i="59"/>
  <c r="AJ32" i="59"/>
  <c r="AJ33" i="59"/>
  <c r="AJ34" i="59"/>
  <c r="AJ35" i="59"/>
  <c r="AJ36" i="59"/>
  <c r="AJ37" i="59"/>
  <c r="AW21" i="59"/>
  <c r="AW24" i="59"/>
  <c r="AW32" i="59"/>
  <c r="AW36" i="59"/>
  <c r="X20" i="59"/>
  <c r="X21" i="59"/>
  <c r="AX21" i="59" s="1"/>
  <c r="X22" i="59"/>
  <c r="X24" i="59"/>
  <c r="X26" i="59"/>
  <c r="AX26" i="59" s="1"/>
  <c r="X27" i="59"/>
  <c r="AX27" i="59" s="1"/>
  <c r="X28" i="59"/>
  <c r="AX28" i="59" s="1"/>
  <c r="X29" i="59"/>
  <c r="AX29" i="59" s="1"/>
  <c r="X31" i="59"/>
  <c r="AX31" i="59" s="1"/>
  <c r="X32" i="59"/>
  <c r="AX32" i="59" s="1"/>
  <c r="X33" i="59"/>
  <c r="AX33" i="59" s="1"/>
  <c r="X34" i="59"/>
  <c r="AX34" i="59" s="1"/>
  <c r="X35" i="59"/>
  <c r="AX35" i="59" s="1"/>
  <c r="X36" i="59"/>
  <c r="AX36" i="59" s="1"/>
  <c r="X37" i="59"/>
  <c r="AX37" i="59" s="1"/>
  <c r="AK11" i="59"/>
  <c r="AK19" i="59"/>
  <c r="AK20" i="59"/>
  <c r="AK21" i="59"/>
  <c r="AK22" i="59"/>
  <c r="AK23" i="59"/>
  <c r="AK24" i="59"/>
  <c r="AK25" i="59"/>
  <c r="AK26" i="59"/>
  <c r="AK27" i="59"/>
  <c r="AK28" i="59"/>
  <c r="AK29" i="59"/>
  <c r="AK30" i="59"/>
  <c r="AK31" i="59"/>
  <c r="AK32" i="59"/>
  <c r="AK33" i="59"/>
  <c r="AK34" i="59"/>
  <c r="AK35" i="59"/>
  <c r="AK36" i="59"/>
  <c r="AK37" i="59"/>
  <c r="AX20" i="59"/>
  <c r="AX22" i="59"/>
  <c r="AX24" i="59"/>
  <c r="Y19" i="59"/>
  <c r="AY19" i="59" s="1"/>
  <c r="Y20" i="59"/>
  <c r="AY20" i="59" s="1"/>
  <c r="Y21" i="59"/>
  <c r="Y22" i="59"/>
  <c r="AY22" i="59" s="1"/>
  <c r="Y24" i="59"/>
  <c r="Y26" i="59"/>
  <c r="AY26" i="59" s="1"/>
  <c r="Y27" i="59"/>
  <c r="AY27" i="59" s="1"/>
  <c r="Y28" i="59"/>
  <c r="AY28" i="59" s="1"/>
  <c r="Y29" i="59"/>
  <c r="AY29" i="59" s="1"/>
  <c r="Y31" i="59"/>
  <c r="AY31" i="59" s="1"/>
  <c r="Y32" i="59"/>
  <c r="AY32" i="59" s="1"/>
  <c r="Y33" i="59"/>
  <c r="AY33" i="59" s="1"/>
  <c r="Y34" i="59"/>
  <c r="Y35" i="59"/>
  <c r="AY35" i="59" s="1"/>
  <c r="Y37" i="59"/>
  <c r="AY37" i="59" s="1"/>
  <c r="AL19" i="59"/>
  <c r="AL21" i="59"/>
  <c r="AL22" i="59"/>
  <c r="AL23" i="59"/>
  <c r="AL25" i="59"/>
  <c r="AL26" i="59"/>
  <c r="AL27" i="59"/>
  <c r="AL29" i="59"/>
  <c r="AL30" i="59"/>
  <c r="AL31" i="59"/>
  <c r="AL33" i="59"/>
  <c r="AL34" i="59"/>
  <c r="AL35" i="59"/>
  <c r="AL37" i="59"/>
  <c r="AY21" i="59"/>
  <c r="AY24" i="59"/>
  <c r="AY34" i="59"/>
  <c r="Z20" i="59"/>
  <c r="AZ20" i="59" s="1"/>
  <c r="Z21" i="59"/>
  <c r="AZ21" i="59" s="1"/>
  <c r="Z22" i="59"/>
  <c r="AZ22" i="59" s="1"/>
  <c r="Z23" i="59"/>
  <c r="AZ23" i="59" s="1"/>
  <c r="Z24" i="59"/>
  <c r="Z26" i="59"/>
  <c r="AZ26" i="59" s="1"/>
  <c r="Z27" i="59"/>
  <c r="AZ27" i="59" s="1"/>
  <c r="Z28" i="59"/>
  <c r="AZ28" i="59" s="1"/>
  <c r="Z29" i="59"/>
  <c r="AZ29" i="59" s="1"/>
  <c r="Z31" i="59"/>
  <c r="AZ31" i="59" s="1"/>
  <c r="Z32" i="59"/>
  <c r="AZ32" i="59" s="1"/>
  <c r="Z33" i="59"/>
  <c r="AZ33" i="59" s="1"/>
  <c r="Z34" i="59"/>
  <c r="AZ34" i="59" s="1"/>
  <c r="Z35" i="59"/>
  <c r="AZ35" i="59" s="1"/>
  <c r="Z37" i="59"/>
  <c r="AZ37" i="59" s="1"/>
  <c r="AM19" i="59"/>
  <c r="AM20" i="59"/>
  <c r="AM21" i="59"/>
  <c r="AM22" i="59"/>
  <c r="AM23" i="59"/>
  <c r="AM24" i="59"/>
  <c r="AM25" i="59"/>
  <c r="AM26" i="59"/>
  <c r="AM27" i="59"/>
  <c r="AM28" i="59"/>
  <c r="AM29" i="59"/>
  <c r="AM30" i="59"/>
  <c r="AM31" i="59"/>
  <c r="AM32" i="59"/>
  <c r="AM33" i="59"/>
  <c r="AM34" i="59"/>
  <c r="AM35" i="59"/>
  <c r="AM36" i="59"/>
  <c r="AM37" i="59"/>
  <c r="AZ24" i="59"/>
  <c r="AA20" i="59"/>
  <c r="BA20" i="59" s="1"/>
  <c r="AA21" i="59"/>
  <c r="BA21" i="59" s="1"/>
  <c r="AA22" i="59"/>
  <c r="BA22" i="59" s="1"/>
  <c r="AA24" i="59"/>
  <c r="BA24" i="59" s="1"/>
  <c r="AA26" i="59"/>
  <c r="AA27" i="59"/>
  <c r="BA27" i="59" s="1"/>
  <c r="AA28" i="59"/>
  <c r="BA28" i="59" s="1"/>
  <c r="AA29" i="59"/>
  <c r="BA29" i="59" s="1"/>
  <c r="AA30" i="59"/>
  <c r="BA30" i="59" s="1"/>
  <c r="AA31" i="59"/>
  <c r="BA31" i="59" s="1"/>
  <c r="AA32" i="59"/>
  <c r="BA32" i="59" s="1"/>
  <c r="AA33" i="59"/>
  <c r="BA33" i="59" s="1"/>
  <c r="AA34" i="59"/>
  <c r="BA34" i="59" s="1"/>
  <c r="AA35" i="59"/>
  <c r="BA35" i="59" s="1"/>
  <c r="AA36" i="59"/>
  <c r="BA36" i="59" s="1"/>
  <c r="AA37" i="59"/>
  <c r="BA37" i="59" s="1"/>
  <c r="AN19" i="59"/>
  <c r="AN20" i="59"/>
  <c r="AN21" i="59"/>
  <c r="AN22" i="59"/>
  <c r="AN23" i="59"/>
  <c r="AN24" i="59"/>
  <c r="AN25" i="59"/>
  <c r="AN26" i="59"/>
  <c r="AN27" i="59"/>
  <c r="AN28" i="59"/>
  <c r="AN29" i="59"/>
  <c r="AN30" i="59"/>
  <c r="AN31" i="59"/>
  <c r="AN32" i="59"/>
  <c r="AN33" i="59"/>
  <c r="AN34" i="59"/>
  <c r="AN35" i="59"/>
  <c r="AN36" i="59"/>
  <c r="AN37" i="59"/>
  <c r="BA26" i="59"/>
  <c r="AB20" i="59"/>
  <c r="BB20" i="59" s="1"/>
  <c r="AB21" i="59"/>
  <c r="AB22" i="59"/>
  <c r="BB22" i="59" s="1"/>
  <c r="AB24" i="59"/>
  <c r="BB24" i="59" s="1"/>
  <c r="AB26" i="59"/>
  <c r="BB26" i="59" s="1"/>
  <c r="AB27" i="59"/>
  <c r="BB27" i="59" s="1"/>
  <c r="AB28" i="59"/>
  <c r="BB28" i="59" s="1"/>
  <c r="AB29" i="59"/>
  <c r="AB31" i="59"/>
  <c r="BB31" i="59" s="1"/>
  <c r="AB32" i="59"/>
  <c r="BB32" i="59" s="1"/>
  <c r="AB33" i="59"/>
  <c r="AB34" i="59"/>
  <c r="BB34" i="59" s="1"/>
  <c r="AB35" i="59"/>
  <c r="BB35" i="59" s="1"/>
  <c r="AB36" i="59"/>
  <c r="BB36" i="59" s="1"/>
  <c r="AB37" i="59"/>
  <c r="BB37" i="59" s="1"/>
  <c r="AO19" i="59"/>
  <c r="AO20" i="59"/>
  <c r="AO21" i="59"/>
  <c r="AO22" i="59"/>
  <c r="AO23" i="59"/>
  <c r="AO24" i="59"/>
  <c r="AO25" i="59"/>
  <c r="AO26" i="59"/>
  <c r="AO27" i="59"/>
  <c r="AO28" i="59"/>
  <c r="AO29" i="59"/>
  <c r="AO30" i="59"/>
  <c r="AO31" i="59"/>
  <c r="AO32" i="59"/>
  <c r="AO33" i="59"/>
  <c r="AO34" i="59"/>
  <c r="AO35" i="59"/>
  <c r="AO36" i="59"/>
  <c r="AO37" i="59"/>
  <c r="BB21" i="59"/>
  <c r="BB29" i="59"/>
  <c r="BB33" i="59"/>
  <c r="AC20" i="59"/>
  <c r="BC20" i="59" s="1"/>
  <c r="AC21" i="59"/>
  <c r="BC21" i="59" s="1"/>
  <c r="AC22" i="59"/>
  <c r="BC22" i="59" s="1"/>
  <c r="AC23" i="59"/>
  <c r="BC23" i="59" s="1"/>
  <c r="AC24" i="59"/>
  <c r="BC24" i="59" s="1"/>
  <c r="AC26" i="59"/>
  <c r="BC26" i="59" s="1"/>
  <c r="AC27" i="59"/>
  <c r="BC27" i="59" s="1"/>
  <c r="AC28" i="59"/>
  <c r="BC28" i="59" s="1"/>
  <c r="AC29" i="59"/>
  <c r="BC29" i="59" s="1"/>
  <c r="AC31" i="59"/>
  <c r="BC31" i="59" s="1"/>
  <c r="AC32" i="59"/>
  <c r="BC32" i="59" s="1"/>
  <c r="AC33" i="59"/>
  <c r="AC34" i="59"/>
  <c r="AC35" i="59"/>
  <c r="BC35" i="59" s="1"/>
  <c r="AC37" i="59"/>
  <c r="BC37" i="59" s="1"/>
  <c r="AP19" i="59"/>
  <c r="AP20" i="59"/>
  <c r="AP21" i="59"/>
  <c r="AP22" i="59"/>
  <c r="AP23" i="59"/>
  <c r="AP24" i="59"/>
  <c r="AP25" i="59"/>
  <c r="AP26" i="59"/>
  <c r="AP27" i="59"/>
  <c r="AP28" i="59"/>
  <c r="AP29" i="59"/>
  <c r="AP30" i="59"/>
  <c r="AP31" i="59"/>
  <c r="AP32" i="59"/>
  <c r="AP33" i="59"/>
  <c r="AP34" i="59"/>
  <c r="AP35" i="59"/>
  <c r="AP36" i="59"/>
  <c r="AP37" i="59"/>
  <c r="BC33" i="59"/>
  <c r="BC34" i="59"/>
  <c r="AD19" i="59"/>
  <c r="BD19" i="59" s="1"/>
  <c r="AD20" i="59"/>
  <c r="BD20" i="59" s="1"/>
  <c r="AD21" i="59"/>
  <c r="BD21" i="59" s="1"/>
  <c r="AD22" i="59"/>
  <c r="BD22" i="59" s="1"/>
  <c r="AD24" i="59"/>
  <c r="BD24" i="59" s="1"/>
  <c r="AD26" i="59"/>
  <c r="AD27" i="59"/>
  <c r="BD27" i="59" s="1"/>
  <c r="AD28" i="59"/>
  <c r="BD28" i="59" s="1"/>
  <c r="AD29" i="59"/>
  <c r="BD29" i="59" s="1"/>
  <c r="AD31" i="59"/>
  <c r="AD32" i="59"/>
  <c r="BD32" i="59" s="1"/>
  <c r="AD33" i="59"/>
  <c r="BD33" i="59" s="1"/>
  <c r="AD34" i="59"/>
  <c r="AD35" i="59"/>
  <c r="BD35" i="59" s="1"/>
  <c r="AD37" i="59"/>
  <c r="BD37" i="59" s="1"/>
  <c r="AQ19" i="59"/>
  <c r="AQ20" i="59"/>
  <c r="AQ21" i="59"/>
  <c r="AQ22" i="59"/>
  <c r="AQ23" i="59"/>
  <c r="AQ24" i="59"/>
  <c r="AQ25" i="59"/>
  <c r="AQ26" i="59"/>
  <c r="AQ27" i="59"/>
  <c r="AQ28" i="59"/>
  <c r="AQ29" i="59"/>
  <c r="AQ30" i="59"/>
  <c r="AQ31" i="59"/>
  <c r="AQ32" i="59"/>
  <c r="AQ33" i="59"/>
  <c r="AQ34" i="59"/>
  <c r="AQ35" i="59"/>
  <c r="AQ36" i="59"/>
  <c r="AQ37" i="59"/>
  <c r="BD26" i="59"/>
  <c r="BD31" i="59"/>
  <c r="BD34" i="59"/>
  <c r="AE20" i="59"/>
  <c r="AE21" i="59"/>
  <c r="BE21" i="59" s="1"/>
  <c r="AE22" i="59"/>
  <c r="BE22" i="59" s="1"/>
  <c r="AE23" i="59"/>
  <c r="BE23" i="59" s="1"/>
  <c r="AE24" i="59"/>
  <c r="BE24" i="59" s="1"/>
  <c r="AE26" i="59"/>
  <c r="BE26" i="59" s="1"/>
  <c r="AE27" i="59"/>
  <c r="BE27" i="59" s="1"/>
  <c r="AE28" i="59"/>
  <c r="BE28" i="59" s="1"/>
  <c r="AE29" i="59"/>
  <c r="BE29" i="59" s="1"/>
  <c r="AE31" i="59"/>
  <c r="BE31" i="59" s="1"/>
  <c r="AE32" i="59"/>
  <c r="BE32" i="59" s="1"/>
  <c r="AE33" i="59"/>
  <c r="BE33" i="59" s="1"/>
  <c r="AE34" i="59"/>
  <c r="BE34" i="59" s="1"/>
  <c r="AE35" i="59"/>
  <c r="BE35" i="59" s="1"/>
  <c r="AE37" i="59"/>
  <c r="BE37" i="59" s="1"/>
  <c r="AR19" i="59"/>
  <c r="AR20" i="59"/>
  <c r="AR21" i="59"/>
  <c r="AR22" i="59"/>
  <c r="AR23" i="59"/>
  <c r="AR24" i="59"/>
  <c r="AR25" i="59"/>
  <c r="AR26" i="59"/>
  <c r="AR27" i="59"/>
  <c r="AR28" i="59"/>
  <c r="AR29" i="59"/>
  <c r="AR30" i="59"/>
  <c r="AR31" i="59"/>
  <c r="AR32" i="59"/>
  <c r="AR33" i="59"/>
  <c r="AR34" i="59"/>
  <c r="AR35" i="59"/>
  <c r="AR36" i="59"/>
  <c r="AR37" i="59"/>
  <c r="BE20" i="59"/>
  <c r="T19" i="60"/>
  <c r="T20" i="60"/>
  <c r="T21" i="60"/>
  <c r="T22" i="60"/>
  <c r="AT22" i="60" s="1"/>
  <c r="T24" i="60"/>
  <c r="T26" i="60"/>
  <c r="AT26" i="60" s="1"/>
  <c r="T27" i="60"/>
  <c r="AT27" i="60" s="1"/>
  <c r="T28" i="60"/>
  <c r="Q28" i="60" s="1"/>
  <c r="G28" i="58" s="1"/>
  <c r="T29" i="60"/>
  <c r="AT29" i="60" s="1"/>
  <c r="T31" i="60"/>
  <c r="AT31" i="60" s="1"/>
  <c r="T32" i="60"/>
  <c r="T33" i="60"/>
  <c r="T34" i="60"/>
  <c r="AT34" i="60" s="1"/>
  <c r="T35" i="60"/>
  <c r="AT35" i="60" s="1"/>
  <c r="T37" i="60"/>
  <c r="AT37" i="60" s="1"/>
  <c r="AG19" i="60"/>
  <c r="AG20" i="60"/>
  <c r="AG21" i="60"/>
  <c r="AG22" i="60"/>
  <c r="AG23" i="60"/>
  <c r="AG24" i="60"/>
  <c r="AG25" i="60"/>
  <c r="AG26" i="60"/>
  <c r="AG27" i="60"/>
  <c r="AG28" i="60"/>
  <c r="AG29" i="60"/>
  <c r="AG30" i="60"/>
  <c r="AG31" i="60"/>
  <c r="AG32" i="60"/>
  <c r="AG33" i="60"/>
  <c r="AG34" i="60"/>
  <c r="AG35" i="60"/>
  <c r="AG36" i="60"/>
  <c r="AG37" i="60"/>
  <c r="AT20" i="60"/>
  <c r="AT21" i="60"/>
  <c r="AT24" i="60"/>
  <c r="AT32" i="60"/>
  <c r="AT33" i="60"/>
  <c r="F27" i="65"/>
  <c r="O23" i="74" s="1"/>
  <c r="U19" i="60"/>
  <c r="AU19" i="60" s="1"/>
  <c r="U20" i="60"/>
  <c r="U21" i="60"/>
  <c r="AU21" i="60" s="1"/>
  <c r="U22" i="60"/>
  <c r="AU22" i="60" s="1"/>
  <c r="U24" i="60"/>
  <c r="Q24" i="60" s="1"/>
  <c r="G24" i="58" s="1"/>
  <c r="U26" i="60"/>
  <c r="AU26" i="60" s="1"/>
  <c r="U27" i="60"/>
  <c r="AU27" i="60" s="1"/>
  <c r="U28" i="60"/>
  <c r="U29" i="60"/>
  <c r="AU29" i="60" s="1"/>
  <c r="U31" i="60"/>
  <c r="AU31" i="60" s="1"/>
  <c r="U32" i="60"/>
  <c r="AU32" i="60" s="1"/>
  <c r="U33" i="60"/>
  <c r="AU33" i="60" s="1"/>
  <c r="U34" i="60"/>
  <c r="AU34" i="60" s="1"/>
  <c r="U35" i="60"/>
  <c r="AU35" i="60" s="1"/>
  <c r="U37" i="60"/>
  <c r="AU37" i="60" s="1"/>
  <c r="AH19" i="60"/>
  <c r="AH20" i="60"/>
  <c r="AH21" i="60"/>
  <c r="AH22" i="60"/>
  <c r="AH23" i="60"/>
  <c r="AH24" i="60"/>
  <c r="AH25" i="60"/>
  <c r="AH26" i="60"/>
  <c r="AH27" i="60"/>
  <c r="AH28" i="60"/>
  <c r="AH29" i="60"/>
  <c r="AH30" i="60"/>
  <c r="AH31" i="60"/>
  <c r="AH32" i="60"/>
  <c r="AH33" i="60"/>
  <c r="AH34" i="60"/>
  <c r="AH35" i="60"/>
  <c r="AH36" i="60"/>
  <c r="AH37" i="60"/>
  <c r="AU20" i="60"/>
  <c r="AU28" i="60"/>
  <c r="V20" i="60"/>
  <c r="AV20" i="60" s="1"/>
  <c r="V21" i="60"/>
  <c r="AV21" i="60" s="1"/>
  <c r="V22" i="60"/>
  <c r="AV22" i="60" s="1"/>
  <c r="V24" i="60"/>
  <c r="AV24" i="60" s="1"/>
  <c r="V26" i="60"/>
  <c r="Q26" i="60" s="1"/>
  <c r="G26" i="58" s="1"/>
  <c r="V27" i="60"/>
  <c r="AV27" i="60" s="1"/>
  <c r="V28" i="60"/>
  <c r="AV28" i="60" s="1"/>
  <c r="V29" i="60"/>
  <c r="AV29" i="60" s="1"/>
  <c r="V30" i="60"/>
  <c r="V31" i="60"/>
  <c r="V32" i="60"/>
  <c r="AV32" i="60" s="1"/>
  <c r="V33" i="60"/>
  <c r="AV33" i="60" s="1"/>
  <c r="V34" i="60"/>
  <c r="Q34" i="60" s="1"/>
  <c r="G34" i="58" s="1"/>
  <c r="V35" i="60"/>
  <c r="AV35" i="60" s="1"/>
  <c r="V36" i="60"/>
  <c r="AV36" i="60" s="1"/>
  <c r="V37" i="60"/>
  <c r="AV37" i="60" s="1"/>
  <c r="AI19" i="60"/>
  <c r="AI20" i="60"/>
  <c r="AI21" i="60"/>
  <c r="AI22" i="60"/>
  <c r="AI23" i="60"/>
  <c r="AI24" i="60"/>
  <c r="AI25" i="60"/>
  <c r="AI26" i="60"/>
  <c r="AI27" i="60"/>
  <c r="AI28" i="60"/>
  <c r="AI29" i="60"/>
  <c r="AI30" i="60"/>
  <c r="AI31" i="60"/>
  <c r="AI32" i="60"/>
  <c r="AI33" i="60"/>
  <c r="AI34" i="60"/>
  <c r="AI35" i="60"/>
  <c r="AI36" i="60"/>
  <c r="AI37" i="60"/>
  <c r="AV30" i="60"/>
  <c r="AV31" i="60"/>
  <c r="W20" i="60"/>
  <c r="AW20" i="60" s="1"/>
  <c r="W21" i="60"/>
  <c r="W22" i="60"/>
  <c r="AW22" i="60" s="1"/>
  <c r="W24" i="60"/>
  <c r="AW24" i="60" s="1"/>
  <c r="W26" i="60"/>
  <c r="AW26" i="60" s="1"/>
  <c r="W27" i="60"/>
  <c r="AW27" i="60" s="1"/>
  <c r="W28" i="60"/>
  <c r="AW28" i="60" s="1"/>
  <c r="W29" i="60"/>
  <c r="AW29" i="60" s="1"/>
  <c r="W31" i="60"/>
  <c r="AW31" i="60" s="1"/>
  <c r="W32" i="60"/>
  <c r="AW32" i="60" s="1"/>
  <c r="W33" i="60"/>
  <c r="W34" i="60"/>
  <c r="AW34" i="60" s="1"/>
  <c r="W35" i="60"/>
  <c r="AW35" i="60" s="1"/>
  <c r="W37" i="60"/>
  <c r="AW37" i="60" s="1"/>
  <c r="AJ19" i="60"/>
  <c r="AJ20" i="60"/>
  <c r="AJ21" i="60"/>
  <c r="AJ22" i="60"/>
  <c r="AJ23" i="60"/>
  <c r="AJ24" i="60"/>
  <c r="AJ25" i="60"/>
  <c r="AJ26" i="60"/>
  <c r="AJ27" i="60"/>
  <c r="AJ28" i="60"/>
  <c r="AJ29" i="60"/>
  <c r="AJ30" i="60"/>
  <c r="AJ31" i="60"/>
  <c r="AJ32" i="60"/>
  <c r="AJ33" i="60"/>
  <c r="AJ34" i="60"/>
  <c r="AJ35" i="60"/>
  <c r="AJ36" i="60"/>
  <c r="AJ37" i="60"/>
  <c r="AW21" i="60"/>
  <c r="AW33" i="60"/>
  <c r="X20" i="60"/>
  <c r="AX20" i="60" s="1"/>
  <c r="X21" i="60"/>
  <c r="AX21" i="60" s="1"/>
  <c r="X22" i="60"/>
  <c r="X24" i="60"/>
  <c r="AX24" i="60" s="1"/>
  <c r="X26" i="60"/>
  <c r="AX26" i="60" s="1"/>
  <c r="X27" i="60"/>
  <c r="AX27" i="60" s="1"/>
  <c r="X28" i="60"/>
  <c r="AX28" i="60" s="1"/>
  <c r="X29" i="60"/>
  <c r="AX29" i="60" s="1"/>
  <c r="X31" i="60"/>
  <c r="AX31" i="60" s="1"/>
  <c r="X32" i="60"/>
  <c r="AX32" i="60" s="1"/>
  <c r="X33" i="60"/>
  <c r="AX33" i="60" s="1"/>
  <c r="X34" i="60"/>
  <c r="AX34" i="60" s="1"/>
  <c r="X35" i="60"/>
  <c r="X37" i="60"/>
  <c r="AX37" i="60" s="1"/>
  <c r="AK19" i="60"/>
  <c r="AK20" i="60"/>
  <c r="AK21" i="60"/>
  <c r="AK22" i="60"/>
  <c r="AK23" i="60"/>
  <c r="AK24" i="60"/>
  <c r="AK25" i="60"/>
  <c r="AK26" i="60"/>
  <c r="AK27" i="60"/>
  <c r="AK28" i="60"/>
  <c r="AK29" i="60"/>
  <c r="AK30" i="60"/>
  <c r="AK31" i="60"/>
  <c r="AK32" i="60"/>
  <c r="AK33" i="60"/>
  <c r="AK34" i="60"/>
  <c r="AK35" i="60"/>
  <c r="AK36" i="60"/>
  <c r="AK37" i="60"/>
  <c r="AX22" i="60"/>
  <c r="AX35" i="60"/>
  <c r="Y20" i="60"/>
  <c r="Y21" i="60"/>
  <c r="Y22" i="60"/>
  <c r="AY22" i="60" s="1"/>
  <c r="Y24" i="60"/>
  <c r="AY24" i="60" s="1"/>
  <c r="Y26" i="60"/>
  <c r="AY26" i="60" s="1"/>
  <c r="Y27" i="60"/>
  <c r="AY27" i="60" s="1"/>
  <c r="Y28" i="60"/>
  <c r="AY28" i="60" s="1"/>
  <c r="Y29" i="60"/>
  <c r="AY29" i="60" s="1"/>
  <c r="Y31" i="60"/>
  <c r="AY31" i="60" s="1"/>
  <c r="Y32" i="60"/>
  <c r="AY32" i="60" s="1"/>
  <c r="Y33" i="60"/>
  <c r="AY33" i="60" s="1"/>
  <c r="Y34" i="60"/>
  <c r="AY34" i="60" s="1"/>
  <c r="Y35" i="60"/>
  <c r="AY35" i="60" s="1"/>
  <c r="Y37" i="60"/>
  <c r="AY37" i="60" s="1"/>
  <c r="AL19" i="60"/>
  <c r="AL20" i="60"/>
  <c r="AL21" i="60"/>
  <c r="AL22" i="60"/>
  <c r="AL23" i="60"/>
  <c r="AL24" i="60"/>
  <c r="AL25" i="60"/>
  <c r="AL26" i="60"/>
  <c r="AL27" i="60"/>
  <c r="AL28" i="60"/>
  <c r="AL29" i="60"/>
  <c r="AL30" i="60"/>
  <c r="AL31" i="60"/>
  <c r="AL32" i="60"/>
  <c r="AL33" i="60"/>
  <c r="AL34" i="60"/>
  <c r="AL35" i="60"/>
  <c r="AL36" i="60"/>
  <c r="AL37" i="60"/>
  <c r="AY20" i="60"/>
  <c r="AY21" i="60"/>
  <c r="Z19" i="60"/>
  <c r="Z20" i="60"/>
  <c r="AZ20" i="60" s="1"/>
  <c r="Z21" i="60"/>
  <c r="AZ21" i="60" s="1"/>
  <c r="Z22" i="60"/>
  <c r="Z24" i="60"/>
  <c r="AZ24" i="60" s="1"/>
  <c r="Z26" i="60"/>
  <c r="AZ26" i="60" s="1"/>
  <c r="Z27" i="60"/>
  <c r="AZ27" i="60" s="1"/>
  <c r="Z28" i="60"/>
  <c r="AZ28" i="60" s="1"/>
  <c r="Z29" i="60"/>
  <c r="AZ29" i="60" s="1"/>
  <c r="Z31" i="60"/>
  <c r="Z32" i="60"/>
  <c r="AZ32" i="60" s="1"/>
  <c r="Z33" i="60"/>
  <c r="AZ33" i="60" s="1"/>
  <c r="Z34" i="60"/>
  <c r="AZ34" i="60" s="1"/>
  <c r="Z35" i="60"/>
  <c r="AZ35" i="60" s="1"/>
  <c r="Z37" i="60"/>
  <c r="AZ37" i="60" s="1"/>
  <c r="AM19" i="60"/>
  <c r="AM20" i="60"/>
  <c r="AM21" i="60"/>
  <c r="AM22" i="60"/>
  <c r="AM23" i="60"/>
  <c r="AM24" i="60"/>
  <c r="AM25" i="60"/>
  <c r="AM26" i="60"/>
  <c r="AM27" i="60"/>
  <c r="AM28" i="60"/>
  <c r="AM29" i="60"/>
  <c r="AM30" i="60"/>
  <c r="AM31" i="60"/>
  <c r="AM32" i="60"/>
  <c r="AM33" i="60"/>
  <c r="AM34" i="60"/>
  <c r="AM35" i="60"/>
  <c r="AM36" i="60"/>
  <c r="AM37" i="60"/>
  <c r="AZ19" i="60"/>
  <c r="AZ22" i="60"/>
  <c r="AZ31" i="60"/>
  <c r="AA20" i="60"/>
  <c r="BA20" i="60" s="1"/>
  <c r="AA21" i="60"/>
  <c r="BA21" i="60" s="1"/>
  <c r="AA22" i="60"/>
  <c r="BA22" i="60" s="1"/>
  <c r="AA23" i="60"/>
  <c r="BA23" i="60" s="1"/>
  <c r="AA24" i="60"/>
  <c r="BA24" i="60" s="1"/>
  <c r="AA26" i="60"/>
  <c r="BA26" i="60" s="1"/>
  <c r="AA27" i="60"/>
  <c r="BA27" i="60" s="1"/>
  <c r="AA28" i="60"/>
  <c r="BA28" i="60" s="1"/>
  <c r="AA29" i="60"/>
  <c r="BA29" i="60" s="1"/>
  <c r="AA31" i="60"/>
  <c r="BA31" i="60" s="1"/>
  <c r="AA32" i="60"/>
  <c r="BA32" i="60" s="1"/>
  <c r="AA33" i="60"/>
  <c r="BA33" i="60" s="1"/>
  <c r="AA34" i="60"/>
  <c r="BA34" i="60" s="1"/>
  <c r="AA35" i="60"/>
  <c r="BA35" i="60" s="1"/>
  <c r="AA37" i="60"/>
  <c r="BA37" i="60" s="1"/>
  <c r="AN19" i="60"/>
  <c r="AN20" i="60"/>
  <c r="AN21" i="60"/>
  <c r="AN22" i="60"/>
  <c r="AN23" i="60"/>
  <c r="AN24" i="60"/>
  <c r="AN25" i="60"/>
  <c r="AN26" i="60"/>
  <c r="AN27" i="60"/>
  <c r="AN28" i="60"/>
  <c r="AN29" i="60"/>
  <c r="AN30" i="60"/>
  <c r="AN31" i="60"/>
  <c r="AN32" i="60"/>
  <c r="AN33" i="60"/>
  <c r="AN34" i="60"/>
  <c r="AN35" i="60"/>
  <c r="AN36" i="60"/>
  <c r="AN37" i="60"/>
  <c r="AB20" i="60"/>
  <c r="AB21" i="60"/>
  <c r="BB21" i="60" s="1"/>
  <c r="AB22" i="60"/>
  <c r="BB22" i="60" s="1"/>
  <c r="AB23" i="60"/>
  <c r="BB23" i="60" s="1"/>
  <c r="AB24" i="60"/>
  <c r="BB24" i="60" s="1"/>
  <c r="AB26" i="60"/>
  <c r="BB26" i="60" s="1"/>
  <c r="AB27" i="60"/>
  <c r="BB27" i="60" s="1"/>
  <c r="AB28" i="60"/>
  <c r="AB29" i="60"/>
  <c r="BB29" i="60" s="1"/>
  <c r="AB31" i="60"/>
  <c r="BB31" i="60" s="1"/>
  <c r="AB32" i="60"/>
  <c r="AB33" i="60"/>
  <c r="BB33" i="60" s="1"/>
  <c r="AB34" i="60"/>
  <c r="BB34" i="60" s="1"/>
  <c r="AB35" i="60"/>
  <c r="BB35" i="60" s="1"/>
  <c r="AB37" i="60"/>
  <c r="BB37" i="60" s="1"/>
  <c r="AO19" i="60"/>
  <c r="AO20" i="60"/>
  <c r="AO21" i="60"/>
  <c r="AO22" i="60"/>
  <c r="AO23" i="60"/>
  <c r="AO24" i="60"/>
  <c r="AO25" i="60"/>
  <c r="AO26" i="60"/>
  <c r="AO27" i="60"/>
  <c r="AO28" i="60"/>
  <c r="AO29" i="60"/>
  <c r="AO30" i="60"/>
  <c r="AO31" i="60"/>
  <c r="AO32" i="60"/>
  <c r="AO33" i="60"/>
  <c r="AO34" i="60"/>
  <c r="AO35" i="60"/>
  <c r="AO36" i="60"/>
  <c r="AO37" i="60"/>
  <c r="BB20" i="60"/>
  <c r="BB28" i="60"/>
  <c r="BB32" i="60"/>
  <c r="AC19" i="60"/>
  <c r="BC19" i="60" s="1"/>
  <c r="AC20" i="60"/>
  <c r="BC20" i="60" s="1"/>
  <c r="AC21" i="60"/>
  <c r="BC21" i="60" s="1"/>
  <c r="AC22" i="60"/>
  <c r="BC22" i="60" s="1"/>
  <c r="AC24" i="60"/>
  <c r="BC24" i="60" s="1"/>
  <c r="AC26" i="60"/>
  <c r="BC26" i="60" s="1"/>
  <c r="AC27" i="60"/>
  <c r="BC27" i="60" s="1"/>
  <c r="AC28" i="60"/>
  <c r="BC28" i="60" s="1"/>
  <c r="AC29" i="60"/>
  <c r="BC29" i="60" s="1"/>
  <c r="AC31" i="60"/>
  <c r="BC31" i="60" s="1"/>
  <c r="AC32" i="60"/>
  <c r="BC32" i="60" s="1"/>
  <c r="AC33" i="60"/>
  <c r="BC33" i="60" s="1"/>
  <c r="AC34" i="60"/>
  <c r="AC35" i="60"/>
  <c r="BC35" i="60" s="1"/>
  <c r="AC37" i="60"/>
  <c r="BC37" i="60" s="1"/>
  <c r="AP19" i="60"/>
  <c r="AP20" i="60"/>
  <c r="AP21" i="60"/>
  <c r="AP22" i="60"/>
  <c r="AP23" i="60"/>
  <c r="AP24" i="60"/>
  <c r="AP25" i="60"/>
  <c r="AP26" i="60"/>
  <c r="AP27" i="60"/>
  <c r="AP28" i="60"/>
  <c r="AP29" i="60"/>
  <c r="AP30" i="60"/>
  <c r="AP31" i="60"/>
  <c r="AP32" i="60"/>
  <c r="AP33" i="60"/>
  <c r="AP34" i="60"/>
  <c r="AP35" i="60"/>
  <c r="AP36" i="60"/>
  <c r="AP37" i="60"/>
  <c r="BC34" i="60"/>
  <c r="AD20" i="60"/>
  <c r="AD21" i="60"/>
  <c r="BD21" i="60" s="1"/>
  <c r="AD22" i="60"/>
  <c r="BD22" i="60" s="1"/>
  <c r="AD23" i="60"/>
  <c r="BD23" i="60" s="1"/>
  <c r="AD24" i="60"/>
  <c r="BD24" i="60" s="1"/>
  <c r="AD26" i="60"/>
  <c r="BD26" i="60" s="1"/>
  <c r="AD27" i="60"/>
  <c r="BD27" i="60" s="1"/>
  <c r="AD28" i="60"/>
  <c r="AD29" i="60"/>
  <c r="BD29" i="60" s="1"/>
  <c r="AD31" i="60"/>
  <c r="BD31" i="60" s="1"/>
  <c r="AD32" i="60"/>
  <c r="BD32" i="60" s="1"/>
  <c r="AD33" i="60"/>
  <c r="BD33" i="60" s="1"/>
  <c r="AD34" i="60"/>
  <c r="BD34" i="60" s="1"/>
  <c r="AD35" i="60"/>
  <c r="BD35" i="60" s="1"/>
  <c r="AD37" i="60"/>
  <c r="BD37" i="60" s="1"/>
  <c r="AQ19" i="60"/>
  <c r="AQ20" i="60"/>
  <c r="AQ21" i="60"/>
  <c r="AQ22" i="60"/>
  <c r="AQ23" i="60"/>
  <c r="AQ24" i="60"/>
  <c r="AQ25" i="60"/>
  <c r="AQ26" i="60"/>
  <c r="AQ27" i="60"/>
  <c r="AQ28" i="60"/>
  <c r="AQ29" i="60"/>
  <c r="AQ30" i="60"/>
  <c r="AQ31" i="60"/>
  <c r="AQ32" i="60"/>
  <c r="AQ33" i="60"/>
  <c r="AQ34" i="60"/>
  <c r="AQ35" i="60"/>
  <c r="AQ36" i="60"/>
  <c r="AQ37" i="60"/>
  <c r="BD20" i="60"/>
  <c r="BD28" i="60"/>
  <c r="AE20" i="60"/>
  <c r="BE20" i="60" s="1"/>
  <c r="AE21" i="60"/>
  <c r="BE21" i="60" s="1"/>
  <c r="AE22" i="60"/>
  <c r="AE24" i="60"/>
  <c r="BE24" i="60" s="1"/>
  <c r="AE26" i="60"/>
  <c r="BE26" i="60" s="1"/>
  <c r="AE27" i="60"/>
  <c r="BE27" i="60" s="1"/>
  <c r="AE28" i="60"/>
  <c r="BE28" i="60" s="1"/>
  <c r="AE29" i="60"/>
  <c r="BE29" i="60" s="1"/>
  <c r="AE31" i="60"/>
  <c r="BE31" i="60" s="1"/>
  <c r="AE32" i="60"/>
  <c r="BE32" i="60" s="1"/>
  <c r="AE33" i="60"/>
  <c r="BE33" i="60" s="1"/>
  <c r="AE34" i="60"/>
  <c r="BE34" i="60" s="1"/>
  <c r="AE35" i="60"/>
  <c r="BE35" i="60" s="1"/>
  <c r="AE37" i="60"/>
  <c r="BE37" i="60" s="1"/>
  <c r="AR19" i="60"/>
  <c r="AR20" i="60"/>
  <c r="AR21" i="60"/>
  <c r="AR22" i="60"/>
  <c r="AR23" i="60"/>
  <c r="AR24" i="60"/>
  <c r="AR25" i="60"/>
  <c r="AR26" i="60"/>
  <c r="AR27" i="60"/>
  <c r="AR28" i="60"/>
  <c r="AR29" i="60"/>
  <c r="AR30" i="60"/>
  <c r="AR31" i="60"/>
  <c r="AR32" i="60"/>
  <c r="AR33" i="60"/>
  <c r="AR34" i="60"/>
  <c r="AR35" i="60"/>
  <c r="AR36" i="60"/>
  <c r="AR37" i="60"/>
  <c r="BE22" i="60"/>
  <c r="T20" i="61"/>
  <c r="AT20" i="61" s="1"/>
  <c r="T21" i="61"/>
  <c r="T22" i="61"/>
  <c r="AT22" i="61" s="1"/>
  <c r="T24" i="61"/>
  <c r="AT24" i="61" s="1"/>
  <c r="T26" i="61"/>
  <c r="AT26" i="61" s="1"/>
  <c r="T27" i="61"/>
  <c r="AT27" i="61" s="1"/>
  <c r="T28" i="61"/>
  <c r="AT28" i="61" s="1"/>
  <c r="T29" i="61"/>
  <c r="T30" i="61"/>
  <c r="AT30" i="61" s="1"/>
  <c r="T31" i="61"/>
  <c r="AT31" i="61" s="1"/>
  <c r="T32" i="61"/>
  <c r="AT32" i="61" s="1"/>
  <c r="T33" i="61"/>
  <c r="AT33" i="61" s="1"/>
  <c r="T34" i="61"/>
  <c r="AT34" i="61" s="1"/>
  <c r="T35" i="61"/>
  <c r="AT35" i="61" s="1"/>
  <c r="T36" i="61"/>
  <c r="T37" i="61"/>
  <c r="AG19" i="61"/>
  <c r="AG20" i="61"/>
  <c r="AG21" i="61"/>
  <c r="AG22" i="61"/>
  <c r="AG23" i="61"/>
  <c r="AG24" i="61"/>
  <c r="AG25" i="61"/>
  <c r="AG26" i="61"/>
  <c r="AG27" i="61"/>
  <c r="AG28" i="61"/>
  <c r="AG29" i="61"/>
  <c r="AG30" i="61"/>
  <c r="AG31" i="61"/>
  <c r="AG32" i="61"/>
  <c r="AG33" i="61"/>
  <c r="AG34" i="61"/>
  <c r="AG35" i="61"/>
  <c r="AG36" i="61"/>
  <c r="AG37" i="61"/>
  <c r="AT21" i="61"/>
  <c r="AT29" i="61"/>
  <c r="AT36" i="61"/>
  <c r="AT37" i="61"/>
  <c r="G27" i="65"/>
  <c r="AA23" i="74" s="1"/>
  <c r="U19" i="61"/>
  <c r="AU19" i="61" s="1"/>
  <c r="U20" i="61"/>
  <c r="AU20" i="61" s="1"/>
  <c r="U21" i="61"/>
  <c r="U22" i="61"/>
  <c r="AU22" i="61" s="1"/>
  <c r="U23" i="61"/>
  <c r="AU23" i="61" s="1"/>
  <c r="U24" i="61"/>
  <c r="AU24" i="61" s="1"/>
  <c r="U26" i="61"/>
  <c r="AU26" i="61" s="1"/>
  <c r="U27" i="61"/>
  <c r="AU27" i="61" s="1"/>
  <c r="U28" i="61"/>
  <c r="AU28" i="61" s="1"/>
  <c r="U29" i="61"/>
  <c r="AU29" i="61" s="1"/>
  <c r="U30" i="61"/>
  <c r="AU30" i="61" s="1"/>
  <c r="U31" i="61"/>
  <c r="AU31" i="61" s="1"/>
  <c r="U32" i="61"/>
  <c r="AU32" i="61" s="1"/>
  <c r="U33" i="61"/>
  <c r="AU33" i="61" s="1"/>
  <c r="U34" i="61"/>
  <c r="AU34" i="61" s="1"/>
  <c r="U35" i="61"/>
  <c r="AU35" i="61" s="1"/>
  <c r="U36" i="61"/>
  <c r="AU36" i="61" s="1"/>
  <c r="U37" i="61"/>
  <c r="AU37" i="61" s="1"/>
  <c r="AH19" i="61"/>
  <c r="AH20" i="61"/>
  <c r="AH21" i="61"/>
  <c r="AH22" i="61"/>
  <c r="AH23" i="61"/>
  <c r="AH24" i="61"/>
  <c r="AH25" i="61"/>
  <c r="AH26" i="61"/>
  <c r="AH27" i="61"/>
  <c r="AH28" i="61"/>
  <c r="AH29" i="61"/>
  <c r="AH30" i="61"/>
  <c r="AH31" i="61"/>
  <c r="AH32" i="61"/>
  <c r="AH33" i="61"/>
  <c r="AH34" i="61"/>
  <c r="AH35" i="61"/>
  <c r="AH36" i="61"/>
  <c r="AH37" i="61"/>
  <c r="AU21" i="61"/>
  <c r="V19" i="61"/>
  <c r="AV19" i="61" s="1"/>
  <c r="V20" i="61"/>
  <c r="V21" i="61"/>
  <c r="AV21" i="61" s="1"/>
  <c r="V22" i="61"/>
  <c r="AV22" i="61" s="1"/>
  <c r="V23" i="61"/>
  <c r="AV23" i="61" s="1"/>
  <c r="V24" i="61"/>
  <c r="V26" i="61"/>
  <c r="AV26" i="61" s="1"/>
  <c r="V27" i="61"/>
  <c r="AV27" i="61" s="1"/>
  <c r="V28" i="61"/>
  <c r="V29" i="61"/>
  <c r="AV29" i="61" s="1"/>
  <c r="V30" i="61"/>
  <c r="V31" i="61"/>
  <c r="AV31" i="61" s="1"/>
  <c r="V32" i="61"/>
  <c r="V33" i="61"/>
  <c r="V34" i="61"/>
  <c r="AV34" i="61" s="1"/>
  <c r="V35" i="61"/>
  <c r="AV35" i="61" s="1"/>
  <c r="V36" i="61"/>
  <c r="V37" i="61"/>
  <c r="AV37" i="61" s="1"/>
  <c r="AI19" i="61"/>
  <c r="AI20" i="61"/>
  <c r="AI21" i="61"/>
  <c r="AI22" i="61"/>
  <c r="AI23" i="61"/>
  <c r="AI24" i="61"/>
  <c r="AI25" i="61"/>
  <c r="AI26" i="61"/>
  <c r="AI27" i="61"/>
  <c r="AI28" i="61"/>
  <c r="AI29" i="61"/>
  <c r="AI30" i="61"/>
  <c r="AI31" i="61"/>
  <c r="AI32" i="61"/>
  <c r="AI33" i="61"/>
  <c r="AI34" i="61"/>
  <c r="AI35" i="61"/>
  <c r="AI36" i="61"/>
  <c r="AI37" i="61"/>
  <c r="AV30" i="61"/>
  <c r="AV33" i="61"/>
  <c r="W19" i="61"/>
  <c r="AW19" i="61" s="1"/>
  <c r="W20" i="61"/>
  <c r="AW20" i="61" s="1"/>
  <c r="W21" i="61"/>
  <c r="AW21" i="61" s="1"/>
  <c r="W22" i="61"/>
  <c r="AW22" i="61" s="1"/>
  <c r="W23" i="61"/>
  <c r="AW23" i="61" s="1"/>
  <c r="W24" i="61"/>
  <c r="AW24" i="61" s="1"/>
  <c r="W26" i="61"/>
  <c r="AW26" i="61" s="1"/>
  <c r="W27" i="61"/>
  <c r="AW27" i="61" s="1"/>
  <c r="W28" i="61"/>
  <c r="AW28" i="61" s="1"/>
  <c r="W29" i="61"/>
  <c r="AW29" i="61" s="1"/>
  <c r="W30" i="61"/>
  <c r="AW30" i="61" s="1"/>
  <c r="W31" i="61"/>
  <c r="AW31" i="61" s="1"/>
  <c r="W32" i="61"/>
  <c r="W33" i="61"/>
  <c r="AW33" i="61" s="1"/>
  <c r="W34" i="61"/>
  <c r="AW34" i="61" s="1"/>
  <c r="W35" i="61"/>
  <c r="AW35" i="61" s="1"/>
  <c r="W36" i="61"/>
  <c r="AW36" i="61" s="1"/>
  <c r="W37" i="61"/>
  <c r="AW37" i="61" s="1"/>
  <c r="AJ19" i="61"/>
  <c r="AJ20" i="61"/>
  <c r="AJ21" i="61"/>
  <c r="AJ22" i="61"/>
  <c r="AJ23" i="61"/>
  <c r="AJ24" i="61"/>
  <c r="AJ25" i="61"/>
  <c r="AJ26" i="61"/>
  <c r="AJ27" i="61"/>
  <c r="AJ28" i="61"/>
  <c r="AJ29" i="61"/>
  <c r="AJ30" i="61"/>
  <c r="AJ31" i="61"/>
  <c r="AJ32" i="61"/>
  <c r="AJ33" i="61"/>
  <c r="AJ34" i="61"/>
  <c r="AJ35" i="61"/>
  <c r="AJ36" i="61"/>
  <c r="AJ37" i="61"/>
  <c r="AW32" i="61"/>
  <c r="X19" i="61"/>
  <c r="X20" i="61"/>
  <c r="AX20" i="61" s="1"/>
  <c r="X21" i="61"/>
  <c r="AX21" i="61" s="1"/>
  <c r="X22" i="61"/>
  <c r="X23" i="61"/>
  <c r="X24" i="61"/>
  <c r="AX24" i="61" s="1"/>
  <c r="X26" i="61"/>
  <c r="X27" i="61"/>
  <c r="X28" i="61"/>
  <c r="AX28" i="61" s="1"/>
  <c r="X29" i="61"/>
  <c r="AX29" i="61" s="1"/>
  <c r="X30" i="61"/>
  <c r="X31" i="61"/>
  <c r="X32" i="61"/>
  <c r="AX32" i="61" s="1"/>
  <c r="X33" i="61"/>
  <c r="X34" i="61"/>
  <c r="AX34" i="61" s="1"/>
  <c r="X35" i="61"/>
  <c r="X36" i="61"/>
  <c r="AX36" i="61" s="1"/>
  <c r="X37" i="61"/>
  <c r="AX37" i="61" s="1"/>
  <c r="AK19" i="61"/>
  <c r="AK20" i="61"/>
  <c r="AK21" i="61"/>
  <c r="AK22" i="61"/>
  <c r="AK23" i="61"/>
  <c r="AK24" i="61"/>
  <c r="AK25" i="61"/>
  <c r="AK26" i="61"/>
  <c r="AK27" i="61"/>
  <c r="AK28" i="61"/>
  <c r="AK29" i="61"/>
  <c r="AK30" i="61"/>
  <c r="AK31" i="61"/>
  <c r="AK32" i="61"/>
  <c r="AK33" i="61"/>
  <c r="AK34" i="61"/>
  <c r="AK35" i="61"/>
  <c r="AK36" i="61"/>
  <c r="AK37" i="61"/>
  <c r="AX22" i="61"/>
  <c r="AX26" i="61"/>
  <c r="AX30" i="61"/>
  <c r="AX33" i="61"/>
  <c r="Y19" i="61"/>
  <c r="Y20" i="61"/>
  <c r="AY20" i="61" s="1"/>
  <c r="Y21" i="61"/>
  <c r="AY21" i="61" s="1"/>
  <c r="Y22" i="61"/>
  <c r="AY22" i="61" s="1"/>
  <c r="Y23" i="61"/>
  <c r="AY23" i="61" s="1"/>
  <c r="Y24" i="61"/>
  <c r="AY24" i="61" s="1"/>
  <c r="Y26" i="61"/>
  <c r="AY26" i="61" s="1"/>
  <c r="Y27" i="61"/>
  <c r="Y28" i="61"/>
  <c r="AY28" i="61" s="1"/>
  <c r="Y29" i="61"/>
  <c r="AY29" i="61" s="1"/>
  <c r="Y30" i="61"/>
  <c r="AY30" i="61" s="1"/>
  <c r="Y31" i="61"/>
  <c r="AY31" i="61" s="1"/>
  <c r="Y32" i="61"/>
  <c r="Y33" i="61"/>
  <c r="AY33" i="61" s="1"/>
  <c r="Y34" i="61"/>
  <c r="AY34" i="61" s="1"/>
  <c r="Y35" i="61"/>
  <c r="Y36" i="61"/>
  <c r="AY36" i="61" s="1"/>
  <c r="Y37" i="61"/>
  <c r="AY37" i="61" s="1"/>
  <c r="AL19" i="61"/>
  <c r="AL20" i="61"/>
  <c r="AL21" i="61"/>
  <c r="AL22" i="61"/>
  <c r="AL23" i="61"/>
  <c r="AL24" i="61"/>
  <c r="AL25" i="61"/>
  <c r="AL26" i="61"/>
  <c r="AL27" i="61"/>
  <c r="AL28" i="61"/>
  <c r="AL29" i="61"/>
  <c r="AL30" i="61"/>
  <c r="AL31" i="61"/>
  <c r="AL32" i="61"/>
  <c r="AL33" i="61"/>
  <c r="AL34" i="61"/>
  <c r="AL35" i="61"/>
  <c r="AL36" i="61"/>
  <c r="AL37" i="61"/>
  <c r="AY19" i="61"/>
  <c r="AY27" i="61"/>
  <c r="AY32" i="61"/>
  <c r="AY35" i="61"/>
  <c r="Z19" i="61"/>
  <c r="AZ19" i="61" s="1"/>
  <c r="Z20" i="61"/>
  <c r="AZ20" i="61" s="1"/>
  <c r="Z21" i="61"/>
  <c r="AZ21" i="61" s="1"/>
  <c r="Z22" i="61"/>
  <c r="AZ22" i="61" s="1"/>
  <c r="Z23" i="61"/>
  <c r="AZ23" i="61" s="1"/>
  <c r="Z24" i="61"/>
  <c r="AZ24" i="61" s="1"/>
  <c r="Z25" i="61"/>
  <c r="AZ25" i="61" s="1"/>
  <c r="Z26" i="61"/>
  <c r="Z27" i="61"/>
  <c r="AZ27" i="61" s="1"/>
  <c r="Z28" i="61"/>
  <c r="AZ28" i="61" s="1"/>
  <c r="Z29" i="61"/>
  <c r="AZ29" i="61" s="1"/>
  <c r="Z30" i="61"/>
  <c r="AZ30" i="61" s="1"/>
  <c r="Z31" i="61"/>
  <c r="AZ31" i="61" s="1"/>
  <c r="Z32" i="61"/>
  <c r="AZ32" i="61" s="1"/>
  <c r="Z33" i="61"/>
  <c r="AZ33" i="61" s="1"/>
  <c r="Z34" i="61"/>
  <c r="Z35" i="61"/>
  <c r="AZ35" i="61" s="1"/>
  <c r="Z36" i="61"/>
  <c r="AZ36" i="61" s="1"/>
  <c r="Z37" i="61"/>
  <c r="AZ37" i="61" s="1"/>
  <c r="AM19" i="61"/>
  <c r="AM20" i="61"/>
  <c r="AM21" i="61"/>
  <c r="AM22" i="61"/>
  <c r="AM23" i="61"/>
  <c r="AM24" i="61"/>
  <c r="AM25" i="61"/>
  <c r="AM26" i="61"/>
  <c r="AM27" i="61"/>
  <c r="AM28" i="61"/>
  <c r="AM29" i="61"/>
  <c r="AM30" i="61"/>
  <c r="AM31" i="61"/>
  <c r="AM32" i="61"/>
  <c r="AM33" i="61"/>
  <c r="AM34" i="61"/>
  <c r="AM35" i="61"/>
  <c r="AM36" i="61"/>
  <c r="AM37" i="61"/>
  <c r="AZ26" i="61"/>
  <c r="AZ34" i="61"/>
  <c r="AA19" i="61"/>
  <c r="AA20" i="61"/>
  <c r="AA21" i="61"/>
  <c r="BA21" i="61" s="1"/>
  <c r="AA22" i="61"/>
  <c r="BA22" i="61" s="1"/>
  <c r="AA23" i="61"/>
  <c r="BA23" i="61" s="1"/>
  <c r="AA24" i="61"/>
  <c r="BA24" i="61" s="1"/>
  <c r="AA26" i="61"/>
  <c r="BA26" i="61" s="1"/>
  <c r="AA27" i="61"/>
  <c r="BA27" i="61" s="1"/>
  <c r="AA28" i="61"/>
  <c r="AA29" i="61"/>
  <c r="BA29" i="61" s="1"/>
  <c r="AA30" i="61"/>
  <c r="BA30" i="61" s="1"/>
  <c r="AA31" i="61"/>
  <c r="BA31" i="61" s="1"/>
  <c r="AA32" i="61"/>
  <c r="BA32" i="61" s="1"/>
  <c r="AA33" i="61"/>
  <c r="BA33" i="61" s="1"/>
  <c r="AA34" i="61"/>
  <c r="BA34" i="61" s="1"/>
  <c r="AA35" i="61"/>
  <c r="AA36" i="61"/>
  <c r="BA36" i="61" s="1"/>
  <c r="AA37" i="61"/>
  <c r="BA37" i="61" s="1"/>
  <c r="AN18" i="61"/>
  <c r="AN19" i="61"/>
  <c r="AN20" i="61"/>
  <c r="AN21" i="61"/>
  <c r="AN22" i="61"/>
  <c r="AN23" i="61"/>
  <c r="AN24" i="61"/>
  <c r="AN25" i="61"/>
  <c r="AN26" i="61"/>
  <c r="AN27" i="61"/>
  <c r="AN28" i="61"/>
  <c r="AN29" i="61"/>
  <c r="AN30" i="61"/>
  <c r="AN31" i="61"/>
  <c r="AN32" i="61"/>
  <c r="AN33" i="61"/>
  <c r="AN34" i="61"/>
  <c r="AN35" i="61"/>
  <c r="AN36" i="61"/>
  <c r="AN37" i="61"/>
  <c r="BA19" i="61"/>
  <c r="BA20" i="61"/>
  <c r="BA28" i="61"/>
  <c r="BA35" i="61"/>
  <c r="AB19" i="61"/>
  <c r="BB19" i="61" s="1"/>
  <c r="AB20" i="61"/>
  <c r="BB20" i="61" s="1"/>
  <c r="AB21" i="61"/>
  <c r="AB22" i="61"/>
  <c r="BB22" i="61" s="1"/>
  <c r="AB23" i="61"/>
  <c r="BB23" i="61" s="1"/>
  <c r="AB24" i="61"/>
  <c r="BB24" i="61" s="1"/>
  <c r="AB26" i="61"/>
  <c r="BB26" i="61" s="1"/>
  <c r="AB27" i="61"/>
  <c r="BB27" i="61" s="1"/>
  <c r="AB28" i="61"/>
  <c r="BB28" i="61" s="1"/>
  <c r="AB29" i="61"/>
  <c r="AB30" i="61"/>
  <c r="BB30" i="61" s="1"/>
  <c r="AB31" i="61"/>
  <c r="BB31" i="61" s="1"/>
  <c r="AB32" i="61"/>
  <c r="BB32" i="61" s="1"/>
  <c r="AB33" i="61"/>
  <c r="BB33" i="61" s="1"/>
  <c r="AB34" i="61"/>
  <c r="BB34" i="61" s="1"/>
  <c r="AB35" i="61"/>
  <c r="BB35" i="61" s="1"/>
  <c r="AB36" i="61"/>
  <c r="BB36" i="61" s="1"/>
  <c r="AB37" i="61"/>
  <c r="BB37" i="61" s="1"/>
  <c r="AO12" i="61"/>
  <c r="AO17" i="61"/>
  <c r="AO19" i="61"/>
  <c r="AO20" i="61"/>
  <c r="AO21" i="61"/>
  <c r="AO22" i="61"/>
  <c r="AO23" i="61"/>
  <c r="AO24" i="61"/>
  <c r="AO25" i="61"/>
  <c r="AO26" i="61"/>
  <c r="AO27" i="61"/>
  <c r="AO28" i="61"/>
  <c r="AO29" i="61"/>
  <c r="AO30" i="61"/>
  <c r="AO31" i="61"/>
  <c r="AO32" i="61"/>
  <c r="AO33" i="61"/>
  <c r="AO34" i="61"/>
  <c r="AO35" i="61"/>
  <c r="AO36" i="61"/>
  <c r="AO37" i="61"/>
  <c r="BB21" i="61"/>
  <c r="BB29" i="61"/>
  <c r="AC19" i="61"/>
  <c r="BC19" i="61" s="1"/>
  <c r="AC20" i="61"/>
  <c r="AC21" i="61"/>
  <c r="BC21" i="61" s="1"/>
  <c r="AC22" i="61"/>
  <c r="BC22" i="61" s="1"/>
  <c r="AC23" i="61"/>
  <c r="AC24" i="61"/>
  <c r="BC24" i="61" s="1"/>
  <c r="AC26" i="61"/>
  <c r="BC26" i="61" s="1"/>
  <c r="AC27" i="61"/>
  <c r="BC27" i="61" s="1"/>
  <c r="AC28" i="61"/>
  <c r="AC29" i="61"/>
  <c r="BC29" i="61" s="1"/>
  <c r="AC30" i="61"/>
  <c r="BC30" i="61" s="1"/>
  <c r="AC31" i="61"/>
  <c r="AC32" i="61"/>
  <c r="BC32" i="61" s="1"/>
  <c r="AC33" i="61"/>
  <c r="BC33" i="61" s="1"/>
  <c r="AC34" i="61"/>
  <c r="BC34" i="61" s="1"/>
  <c r="AC35" i="61"/>
  <c r="BC35" i="61" s="1"/>
  <c r="AC36" i="61"/>
  <c r="AC37" i="61"/>
  <c r="BC37" i="61" s="1"/>
  <c r="AP12" i="61"/>
  <c r="AP19" i="61"/>
  <c r="AP20" i="61"/>
  <c r="AP21" i="61"/>
  <c r="AP22" i="61"/>
  <c r="AP23" i="61"/>
  <c r="AP24" i="61"/>
  <c r="AP25" i="61"/>
  <c r="AP26" i="61"/>
  <c r="AP27" i="61"/>
  <c r="AP28" i="61"/>
  <c r="AP29" i="61"/>
  <c r="AP30" i="61"/>
  <c r="AP31" i="61"/>
  <c r="AP32" i="61"/>
  <c r="AP33" i="61"/>
  <c r="AP34" i="61"/>
  <c r="AP35" i="61"/>
  <c r="AP36" i="61"/>
  <c r="AP37" i="61"/>
  <c r="BC20" i="61"/>
  <c r="BC23" i="61"/>
  <c r="BC28" i="61"/>
  <c r="BC31" i="61"/>
  <c r="BC36" i="61"/>
  <c r="AD19" i="61"/>
  <c r="BD19" i="61" s="1"/>
  <c r="AD20" i="61"/>
  <c r="BD20" i="61" s="1"/>
  <c r="AD21" i="61"/>
  <c r="AD22" i="61"/>
  <c r="AD23" i="61"/>
  <c r="BD23" i="61" s="1"/>
  <c r="AD24" i="61"/>
  <c r="BD24" i="61" s="1"/>
  <c r="AD26" i="61"/>
  <c r="BD26" i="61" s="1"/>
  <c r="AD27" i="61"/>
  <c r="BD27" i="61" s="1"/>
  <c r="AD28" i="61"/>
  <c r="BD28" i="61" s="1"/>
  <c r="AD29" i="61"/>
  <c r="AD30" i="61"/>
  <c r="AD31" i="61"/>
  <c r="BD31" i="61" s="1"/>
  <c r="AD32" i="61"/>
  <c r="BD32" i="61" s="1"/>
  <c r="AD33" i="61"/>
  <c r="BD33" i="61" s="1"/>
  <c r="AD34" i="61"/>
  <c r="BD34" i="61" s="1"/>
  <c r="AD35" i="61"/>
  <c r="BD35" i="61" s="1"/>
  <c r="AD36" i="61"/>
  <c r="BD36" i="61" s="1"/>
  <c r="AD37" i="61"/>
  <c r="BD37" i="61" s="1"/>
  <c r="AQ19" i="61"/>
  <c r="AQ20" i="61"/>
  <c r="AQ21" i="61"/>
  <c r="AQ22" i="61"/>
  <c r="AQ23" i="61"/>
  <c r="AQ24" i="61"/>
  <c r="AQ25" i="61"/>
  <c r="AQ26" i="61"/>
  <c r="AQ27" i="61"/>
  <c r="AQ28" i="61"/>
  <c r="AQ29" i="61"/>
  <c r="AQ30" i="61"/>
  <c r="AQ31" i="61"/>
  <c r="AQ32" i="61"/>
  <c r="AQ33" i="61"/>
  <c r="AQ34" i="61"/>
  <c r="AQ35" i="61"/>
  <c r="AQ36" i="61"/>
  <c r="AQ37" i="61"/>
  <c r="BD21" i="61"/>
  <c r="BD22" i="61"/>
  <c r="BD29" i="61"/>
  <c r="BD30" i="61"/>
  <c r="AE19" i="61"/>
  <c r="AE20" i="61"/>
  <c r="BE20" i="61" s="1"/>
  <c r="AE21" i="61"/>
  <c r="AE22" i="61"/>
  <c r="BE22" i="61" s="1"/>
  <c r="AE23" i="61"/>
  <c r="AE24" i="61"/>
  <c r="BE24" i="61" s="1"/>
  <c r="AE26" i="61"/>
  <c r="BE26" i="61" s="1"/>
  <c r="AE27" i="61"/>
  <c r="BE27" i="61" s="1"/>
  <c r="AE28" i="61"/>
  <c r="BE28" i="61" s="1"/>
  <c r="AE29" i="61"/>
  <c r="AE30" i="61"/>
  <c r="BE30" i="61" s="1"/>
  <c r="AE31" i="61"/>
  <c r="AE32" i="61"/>
  <c r="BE32" i="61" s="1"/>
  <c r="AE33" i="61"/>
  <c r="AE34" i="61"/>
  <c r="BE34" i="61" s="1"/>
  <c r="AE35" i="61"/>
  <c r="BE35" i="61" s="1"/>
  <c r="AE36" i="61"/>
  <c r="BE36" i="61" s="1"/>
  <c r="AE37" i="61"/>
  <c r="AR19" i="61"/>
  <c r="AR20" i="61"/>
  <c r="AR21" i="61"/>
  <c r="AR22" i="61"/>
  <c r="AR23" i="61"/>
  <c r="AR24" i="61"/>
  <c r="AR25" i="61"/>
  <c r="AR26" i="61"/>
  <c r="AR27" i="61"/>
  <c r="AR28" i="61"/>
  <c r="AR29" i="61"/>
  <c r="AR30" i="61"/>
  <c r="AR31" i="61"/>
  <c r="AR32" i="61"/>
  <c r="AR33" i="61"/>
  <c r="AR34" i="61"/>
  <c r="AR35" i="61"/>
  <c r="AR36" i="61"/>
  <c r="AR37" i="61"/>
  <c r="BE19" i="61"/>
  <c r="BE23" i="61"/>
  <c r="BE31" i="61"/>
  <c r="E7" i="72"/>
  <c r="H38" i="74" s="1"/>
  <c r="P46" i="74" s="1"/>
  <c r="E5" i="72"/>
  <c r="D38" i="74" s="1"/>
  <c r="E6" i="72"/>
  <c r="F38" i="74" s="1"/>
  <c r="C24" i="77"/>
  <c r="Q32" i="60"/>
  <c r="G32" i="58" s="1"/>
  <c r="H12" i="67"/>
  <c r="I12" i="67"/>
  <c r="Q24" i="59"/>
  <c r="F24" i="58" s="1"/>
  <c r="Q26" i="59"/>
  <c r="F26" i="58" s="1"/>
  <c r="Q34" i="59"/>
  <c r="F34" i="58" s="1"/>
  <c r="G12" i="67"/>
  <c r="G26" i="77" s="1"/>
  <c r="D8" i="67"/>
  <c r="E38" i="60"/>
  <c r="F38" i="60"/>
  <c r="G38" i="60"/>
  <c r="H38" i="60"/>
  <c r="I38" i="60"/>
  <c r="J38" i="60"/>
  <c r="K38" i="60"/>
  <c r="L38" i="60"/>
  <c r="M38" i="60"/>
  <c r="N38" i="60"/>
  <c r="O38" i="60"/>
  <c r="P8" i="60"/>
  <c r="P9" i="60"/>
  <c r="P10" i="60"/>
  <c r="P11" i="60"/>
  <c r="P12" i="60"/>
  <c r="P13" i="60"/>
  <c r="P14" i="60"/>
  <c r="P15" i="60"/>
  <c r="P16" i="60"/>
  <c r="P17" i="60"/>
  <c r="P18" i="60"/>
  <c r="P19" i="60"/>
  <c r="P20" i="60"/>
  <c r="P21" i="60"/>
  <c r="P22" i="60"/>
  <c r="P23" i="60"/>
  <c r="P24" i="60"/>
  <c r="P25" i="60"/>
  <c r="P26" i="60"/>
  <c r="P27" i="60"/>
  <c r="P28" i="60"/>
  <c r="P29" i="60"/>
  <c r="P30" i="60"/>
  <c r="P31" i="60"/>
  <c r="P32" i="60"/>
  <c r="P33" i="60"/>
  <c r="P34" i="60"/>
  <c r="P35" i="60"/>
  <c r="P36" i="60"/>
  <c r="P37" i="60"/>
  <c r="E38" i="61"/>
  <c r="F38" i="61"/>
  <c r="G38" i="61"/>
  <c r="H38" i="61"/>
  <c r="I38" i="61"/>
  <c r="J38" i="61"/>
  <c r="K38" i="61"/>
  <c r="L38" i="61"/>
  <c r="M38" i="61"/>
  <c r="N38" i="61"/>
  <c r="O38" i="61"/>
  <c r="P8" i="61"/>
  <c r="P9" i="61"/>
  <c r="P10" i="61"/>
  <c r="P11" i="61"/>
  <c r="P12" i="61"/>
  <c r="P13" i="61"/>
  <c r="P14" i="61"/>
  <c r="P15" i="61"/>
  <c r="P16" i="61"/>
  <c r="P17" i="61"/>
  <c r="P18" i="61"/>
  <c r="P19" i="61"/>
  <c r="P20" i="61"/>
  <c r="P21" i="61"/>
  <c r="P22" i="61"/>
  <c r="P23" i="61"/>
  <c r="P24" i="61"/>
  <c r="P25" i="61"/>
  <c r="P26" i="61"/>
  <c r="P27" i="61"/>
  <c r="P28" i="61"/>
  <c r="P29" i="61"/>
  <c r="P30" i="61"/>
  <c r="P31" i="61"/>
  <c r="P32" i="61"/>
  <c r="P33" i="61"/>
  <c r="P34" i="61"/>
  <c r="P35" i="61"/>
  <c r="P36" i="61"/>
  <c r="P37" i="61"/>
  <c r="E38" i="59"/>
  <c r="F38" i="59"/>
  <c r="G38" i="59"/>
  <c r="H38" i="59"/>
  <c r="I38" i="59"/>
  <c r="J38" i="59"/>
  <c r="K38" i="59"/>
  <c r="L38" i="59"/>
  <c r="M38" i="59"/>
  <c r="N38" i="59"/>
  <c r="O38" i="59"/>
  <c r="P8" i="59"/>
  <c r="P9" i="59"/>
  <c r="P10" i="59"/>
  <c r="P11" i="59"/>
  <c r="P12" i="59"/>
  <c r="P13" i="59"/>
  <c r="P14" i="59"/>
  <c r="P15" i="59"/>
  <c r="P16" i="59"/>
  <c r="P17" i="59"/>
  <c r="P18" i="59"/>
  <c r="P19" i="59"/>
  <c r="P20" i="59"/>
  <c r="P21" i="59"/>
  <c r="P22" i="59"/>
  <c r="P23" i="59"/>
  <c r="P24" i="59"/>
  <c r="P25" i="59"/>
  <c r="P26" i="59"/>
  <c r="P27" i="59"/>
  <c r="P28" i="59"/>
  <c r="P29" i="59"/>
  <c r="P30" i="59"/>
  <c r="P31" i="59"/>
  <c r="P32" i="59"/>
  <c r="P33" i="59"/>
  <c r="P34" i="59"/>
  <c r="P35" i="59"/>
  <c r="P36" i="59"/>
  <c r="P37" i="59"/>
  <c r="D38" i="60"/>
  <c r="D38" i="61"/>
  <c r="D38" i="59"/>
  <c r="I7" i="64"/>
  <c r="I8" i="64"/>
  <c r="J7" i="65"/>
  <c r="J8" i="65"/>
  <c r="J9" i="65"/>
  <c r="J10" i="65"/>
  <c r="J11" i="65"/>
  <c r="J12" i="65"/>
  <c r="J13" i="65"/>
  <c r="J14" i="65"/>
  <c r="J15" i="65"/>
  <c r="J16" i="65"/>
  <c r="J17" i="65"/>
  <c r="J18" i="65"/>
  <c r="J19" i="65"/>
  <c r="J20" i="65"/>
  <c r="J21" i="65"/>
  <c r="J22" i="65"/>
  <c r="J23" i="65"/>
  <c r="J24" i="65"/>
  <c r="J25" i="65"/>
  <c r="J26" i="65"/>
  <c r="I9" i="64"/>
  <c r="I10" i="64"/>
  <c r="I11" i="64"/>
  <c r="I12" i="64"/>
  <c r="I13" i="64"/>
  <c r="I14" i="64"/>
  <c r="I15" i="64"/>
  <c r="I16" i="64"/>
  <c r="I17" i="64"/>
  <c r="I18" i="64"/>
  <c r="I19" i="64"/>
  <c r="I20" i="64"/>
  <c r="I21" i="64"/>
  <c r="I22" i="64"/>
  <c r="I23" i="64"/>
  <c r="I24" i="64"/>
  <c r="I25" i="64"/>
  <c r="I26" i="64"/>
  <c r="I27" i="64"/>
  <c r="I28" i="64"/>
  <c r="I29" i="64"/>
  <c r="I30" i="64"/>
  <c r="I31" i="64"/>
  <c r="I32" i="64"/>
  <c r="I33" i="64"/>
  <c r="I34" i="64"/>
  <c r="I35" i="64"/>
  <c r="I36" i="64"/>
  <c r="K7" i="65"/>
  <c r="K8" i="65"/>
  <c r="K9" i="65"/>
  <c r="K10" i="65"/>
  <c r="K11" i="65"/>
  <c r="K12" i="65"/>
  <c r="K13" i="65"/>
  <c r="K14" i="65"/>
  <c r="K15" i="65"/>
  <c r="K16" i="65"/>
  <c r="K17" i="65"/>
  <c r="K18" i="65"/>
  <c r="K19" i="65"/>
  <c r="K20" i="65"/>
  <c r="K21" i="65"/>
  <c r="K22" i="65"/>
  <c r="K23" i="65"/>
  <c r="K24" i="65"/>
  <c r="K25" i="65"/>
  <c r="K26" i="65"/>
  <c r="L7" i="65"/>
  <c r="L8" i="65"/>
  <c r="L9" i="65"/>
  <c r="L10" i="65"/>
  <c r="L11" i="65"/>
  <c r="L12" i="65"/>
  <c r="L13" i="65"/>
  <c r="L14" i="65"/>
  <c r="L15" i="65"/>
  <c r="L16" i="65"/>
  <c r="L17" i="65"/>
  <c r="L18" i="65"/>
  <c r="L19" i="65"/>
  <c r="L20" i="65"/>
  <c r="L21" i="65"/>
  <c r="L22" i="65"/>
  <c r="L23" i="65"/>
  <c r="L24" i="65"/>
  <c r="L25" i="65"/>
  <c r="L26" i="65"/>
  <c r="D9" i="72"/>
  <c r="G12" i="73"/>
  <c r="G97" i="77" s="1"/>
  <c r="I12" i="73"/>
  <c r="I97" i="77" s="1"/>
  <c r="D9" i="73"/>
  <c r="D4" i="75"/>
  <c r="C5" i="76" s="1"/>
  <c r="C48" i="77" s="1"/>
  <c r="G4" i="75"/>
  <c r="F5" i="76" s="1"/>
  <c r="F48" i="77" s="1"/>
  <c r="D7" i="60"/>
  <c r="E7" i="60" s="1"/>
  <c r="F7" i="60" s="1"/>
  <c r="G7" i="60" s="1"/>
  <c r="H7" i="60" s="1"/>
  <c r="I7" i="60" s="1"/>
  <c r="J7" i="60" s="1"/>
  <c r="K7" i="60" s="1"/>
  <c r="L7" i="60" s="1"/>
  <c r="M7" i="60" s="1"/>
  <c r="N7" i="60" s="1"/>
  <c r="O7" i="60" s="1"/>
  <c r="D7" i="61"/>
  <c r="E7" i="61" s="1"/>
  <c r="F7" i="61" s="1"/>
  <c r="G7" i="61" s="1"/>
  <c r="H7" i="61" s="1"/>
  <c r="I7" i="61" s="1"/>
  <c r="J7" i="61" s="1"/>
  <c r="K7" i="61" s="1"/>
  <c r="L7" i="61" s="1"/>
  <c r="M7" i="61" s="1"/>
  <c r="N7" i="61" s="1"/>
  <c r="O7" i="61" s="1"/>
  <c r="D7" i="59"/>
  <c r="E7" i="59" s="1"/>
  <c r="I3" i="64"/>
  <c r="I4" i="64" s="1"/>
  <c r="D13" i="55"/>
  <c r="D12" i="55" s="1"/>
  <c r="C35" i="74"/>
  <c r="C58" i="74" s="1"/>
  <c r="D39" i="74"/>
  <c r="D62" i="74"/>
  <c r="E39" i="74"/>
  <c r="E62" i="74" s="1"/>
  <c r="F39" i="74"/>
  <c r="F62" i="74" s="1"/>
  <c r="G39" i="74"/>
  <c r="G62" i="74" s="1"/>
  <c r="H39" i="74"/>
  <c r="H62" i="74"/>
  <c r="I39" i="74"/>
  <c r="I62" i="74" s="1"/>
  <c r="J39" i="74"/>
  <c r="J62" i="74" s="1"/>
  <c r="K39" i="74"/>
  <c r="K62" i="74" s="1"/>
  <c r="L39" i="74"/>
  <c r="L62" i="74"/>
  <c r="M39" i="74"/>
  <c r="M62" i="74" s="1"/>
  <c r="N39" i="74"/>
  <c r="N62" i="74" s="1"/>
  <c r="O39" i="74"/>
  <c r="O62" i="74" s="1"/>
  <c r="P39" i="74"/>
  <c r="P62" i="74" s="1"/>
  <c r="Q39" i="74"/>
  <c r="Q62" i="74" s="1"/>
  <c r="R39" i="74"/>
  <c r="R62" i="74" s="1"/>
  <c r="S39" i="74"/>
  <c r="S62" i="74" s="1"/>
  <c r="T39" i="74"/>
  <c r="T62" i="74" s="1"/>
  <c r="U39" i="74"/>
  <c r="U62" i="74" s="1"/>
  <c r="V39" i="74"/>
  <c r="V62" i="74" s="1"/>
  <c r="W39" i="74"/>
  <c r="W62" i="74" s="1"/>
  <c r="X39" i="74"/>
  <c r="X62" i="74"/>
  <c r="Y39" i="74"/>
  <c r="Y62" i="74" s="1"/>
  <c r="Z39" i="74"/>
  <c r="Z62" i="74" s="1"/>
  <c r="AA39" i="74"/>
  <c r="AA62" i="74" s="1"/>
  <c r="AB39" i="74"/>
  <c r="AB62" i="74" s="1"/>
  <c r="AC39" i="74"/>
  <c r="AC62" i="74" s="1"/>
  <c r="AD39" i="74"/>
  <c r="AD62" i="74" s="1"/>
  <c r="AE39" i="74"/>
  <c r="AE62" i="74" s="1"/>
  <c r="AF39" i="74"/>
  <c r="AF62" i="74" s="1"/>
  <c r="AG39" i="74"/>
  <c r="AG62" i="74" s="1"/>
  <c r="AH39" i="74"/>
  <c r="AH62" i="74" s="1"/>
  <c r="AI39" i="74"/>
  <c r="AI62" i="74" s="1"/>
  <c r="AJ39" i="74"/>
  <c r="AJ62" i="74"/>
  <c r="AK39" i="74"/>
  <c r="AK62" i="74" s="1"/>
  <c r="AL39" i="74"/>
  <c r="AL62" i="74" s="1"/>
  <c r="C40" i="74"/>
  <c r="C63" i="74" s="1"/>
  <c r="C39" i="74"/>
  <c r="C62" i="74" s="1"/>
  <c r="C17" i="74"/>
  <c r="C16" i="74"/>
  <c r="L9" i="57"/>
  <c r="L16" i="57"/>
  <c r="M16" i="57"/>
  <c r="L17" i="57"/>
  <c r="M17" i="57"/>
  <c r="L18" i="57"/>
  <c r="M18" i="57"/>
  <c r="N18" i="57" s="1"/>
  <c r="L19" i="57"/>
  <c r="M19" i="57"/>
  <c r="L20" i="57"/>
  <c r="M20" i="57"/>
  <c r="L21" i="57"/>
  <c r="M21" i="57"/>
  <c r="L22" i="57"/>
  <c r="M22" i="57"/>
  <c r="L23" i="57"/>
  <c r="M23" i="57"/>
  <c r="L24" i="57"/>
  <c r="M24" i="57"/>
  <c r="L25" i="57"/>
  <c r="M25" i="57"/>
  <c r="L26" i="57"/>
  <c r="M26" i="57"/>
  <c r="N26" i="57" s="1"/>
  <c r="L27" i="57"/>
  <c r="M27" i="57"/>
  <c r="L28" i="57"/>
  <c r="M28" i="57"/>
  <c r="L29" i="57"/>
  <c r="M29" i="57"/>
  <c r="L30" i="57"/>
  <c r="M30" i="57"/>
  <c r="N30" i="57" s="1"/>
  <c r="L31" i="57"/>
  <c r="M31" i="57"/>
  <c r="L32" i="57"/>
  <c r="M32" i="57"/>
  <c r="L33" i="57"/>
  <c r="M33" i="57"/>
  <c r="L34" i="57"/>
  <c r="M34" i="57"/>
  <c r="N34" i="57" s="1"/>
  <c r="E16" i="74"/>
  <c r="F16" i="74"/>
  <c r="G16" i="74"/>
  <c r="H16" i="74"/>
  <c r="I16" i="74"/>
  <c r="J16" i="74"/>
  <c r="K16" i="74"/>
  <c r="L16" i="74"/>
  <c r="M16" i="74"/>
  <c r="N16" i="74"/>
  <c r="O16" i="74"/>
  <c r="P16" i="74"/>
  <c r="Q16" i="74"/>
  <c r="R16" i="74"/>
  <c r="S16" i="74"/>
  <c r="T16" i="74"/>
  <c r="U16" i="74"/>
  <c r="V16" i="74"/>
  <c r="W16" i="74"/>
  <c r="X16" i="74"/>
  <c r="Y16" i="74"/>
  <c r="Z16" i="74"/>
  <c r="AA16" i="74"/>
  <c r="AB16" i="74"/>
  <c r="AC16" i="74"/>
  <c r="AD16" i="74"/>
  <c r="AE16" i="74"/>
  <c r="AF16" i="74"/>
  <c r="AG16" i="74"/>
  <c r="AH16" i="74"/>
  <c r="AI16" i="74"/>
  <c r="AJ16" i="74"/>
  <c r="AK16" i="74"/>
  <c r="AL16" i="74"/>
  <c r="D16" i="74"/>
  <c r="C37" i="61"/>
  <c r="C36" i="61"/>
  <c r="C35" i="61"/>
  <c r="C34" i="61"/>
  <c r="C33" i="61"/>
  <c r="C32" i="61"/>
  <c r="C31" i="61"/>
  <c r="C30" i="61"/>
  <c r="C29" i="61"/>
  <c r="C28" i="61"/>
  <c r="C27" i="61"/>
  <c r="C26" i="61"/>
  <c r="C25" i="61"/>
  <c r="C24" i="61"/>
  <c r="C23" i="61"/>
  <c r="C22" i="61"/>
  <c r="C21" i="61"/>
  <c r="C20" i="61"/>
  <c r="C19" i="61"/>
  <c r="C18" i="61"/>
  <c r="C17" i="61"/>
  <c r="S17" i="61" s="1"/>
  <c r="C16" i="61"/>
  <c r="S16" i="61" s="1"/>
  <c r="C15" i="61"/>
  <c r="S15" i="61" s="1"/>
  <c r="C14" i="61"/>
  <c r="C13" i="61"/>
  <c r="C12" i="61"/>
  <c r="C11" i="61"/>
  <c r="C10" i="61"/>
  <c r="S10" i="61" s="1"/>
  <c r="C9" i="61"/>
  <c r="C8" i="61"/>
  <c r="C37" i="60"/>
  <c r="C36" i="60"/>
  <c r="C35" i="60"/>
  <c r="C34" i="60"/>
  <c r="C33" i="60"/>
  <c r="C32" i="60"/>
  <c r="C31" i="60"/>
  <c r="C30" i="60"/>
  <c r="C29" i="60"/>
  <c r="C28" i="60"/>
  <c r="C27" i="60"/>
  <c r="C26" i="60"/>
  <c r="C25" i="60"/>
  <c r="C24" i="60"/>
  <c r="C23" i="60"/>
  <c r="C22" i="60"/>
  <c r="C21" i="60"/>
  <c r="C20" i="60"/>
  <c r="C19" i="60"/>
  <c r="C18" i="60"/>
  <c r="C17" i="60"/>
  <c r="C16" i="60"/>
  <c r="C15" i="60"/>
  <c r="C14" i="60"/>
  <c r="S14" i="60" s="1"/>
  <c r="C13" i="60"/>
  <c r="C12" i="60"/>
  <c r="S12" i="60" s="1"/>
  <c r="C11" i="60"/>
  <c r="S11" i="60" s="1"/>
  <c r="C10" i="60"/>
  <c r="C9" i="60"/>
  <c r="C8" i="60"/>
  <c r="C9" i="59"/>
  <c r="C10" i="59"/>
  <c r="S10" i="59" s="1"/>
  <c r="C11" i="59"/>
  <c r="C12" i="59"/>
  <c r="C12" i="58" s="1"/>
  <c r="C13" i="59"/>
  <c r="C13" i="58" s="1"/>
  <c r="C14" i="59"/>
  <c r="S14" i="59" s="1"/>
  <c r="C15" i="59"/>
  <c r="C16" i="59"/>
  <c r="C17" i="59"/>
  <c r="S17" i="59" s="1"/>
  <c r="C18" i="59"/>
  <c r="S18" i="59" s="1"/>
  <c r="C19" i="59"/>
  <c r="S19" i="59" s="1"/>
  <c r="C20" i="59"/>
  <c r="S20" i="59" s="1"/>
  <c r="C21" i="59"/>
  <c r="C22" i="59"/>
  <c r="S22" i="59" s="1"/>
  <c r="C23" i="59"/>
  <c r="C24" i="59"/>
  <c r="C25" i="59"/>
  <c r="C26" i="59"/>
  <c r="S26" i="59" s="1"/>
  <c r="C27" i="59"/>
  <c r="S27" i="59" s="1"/>
  <c r="C28" i="59"/>
  <c r="S28" i="59" s="1"/>
  <c r="C29" i="59"/>
  <c r="C30" i="59"/>
  <c r="S30" i="59" s="1"/>
  <c r="C31" i="59"/>
  <c r="C32" i="59"/>
  <c r="C33" i="59"/>
  <c r="C34" i="59"/>
  <c r="S34" i="59" s="1"/>
  <c r="C35" i="59"/>
  <c r="C36" i="59"/>
  <c r="C36" i="58" s="1"/>
  <c r="C37" i="59"/>
  <c r="C8" i="59"/>
  <c r="C8" i="58" s="1"/>
  <c r="Z15" i="73"/>
  <c r="Z16" i="73"/>
  <c r="AA15" i="73"/>
  <c r="AA16" i="73" s="1"/>
  <c r="D94" i="77"/>
  <c r="D91" i="77"/>
  <c r="D92" i="77"/>
  <c r="E92" i="77" s="1"/>
  <c r="D90" i="77"/>
  <c r="E90" i="77" s="1"/>
  <c r="E91" i="77"/>
  <c r="D79" i="77"/>
  <c r="D76" i="77"/>
  <c r="E76" i="77" s="1"/>
  <c r="D77" i="77"/>
  <c r="E77" i="77" s="1"/>
  <c r="D75" i="77"/>
  <c r="E75" i="77" s="1"/>
  <c r="E61" i="77"/>
  <c r="F5" i="71"/>
  <c r="F61" i="77" s="1"/>
  <c r="E62" i="77"/>
  <c r="F6" i="71"/>
  <c r="F62" i="77"/>
  <c r="E63" i="77"/>
  <c r="F7" i="71"/>
  <c r="F63" i="77" s="1"/>
  <c r="D6" i="71"/>
  <c r="D62" i="77"/>
  <c r="D7" i="71"/>
  <c r="D63" i="77" s="1"/>
  <c r="D5" i="71"/>
  <c r="D61" i="77" s="1"/>
  <c r="C38" i="77"/>
  <c r="C31" i="77"/>
  <c r="F19" i="77"/>
  <c r="F20" i="77"/>
  <c r="F21" i="77"/>
  <c r="F22" i="77"/>
  <c r="F23" i="77"/>
  <c r="F24" i="77"/>
  <c r="F25" i="77"/>
  <c r="F26" i="77"/>
  <c r="H26" i="77"/>
  <c r="I26" i="77"/>
  <c r="F27" i="77"/>
  <c r="F28" i="77"/>
  <c r="F29" i="77"/>
  <c r="G18" i="77"/>
  <c r="H18" i="77"/>
  <c r="I18" i="77"/>
  <c r="J18" i="77"/>
  <c r="F18" i="77"/>
  <c r="D22" i="77"/>
  <c r="D19" i="77"/>
  <c r="C19" i="77"/>
  <c r="C20" i="77"/>
  <c r="C21" i="77"/>
  <c r="C22" i="77"/>
  <c r="C23" i="77"/>
  <c r="C25" i="77"/>
  <c r="C26" i="77"/>
  <c r="C18" i="77"/>
  <c r="P4" i="76"/>
  <c r="Q4" i="76"/>
  <c r="R4" i="76"/>
  <c r="S4" i="76"/>
  <c r="T4" i="76"/>
  <c r="U4" i="76"/>
  <c r="V4" i="76"/>
  <c r="W4" i="76"/>
  <c r="X4" i="76"/>
  <c r="Y4" i="76"/>
  <c r="Z4" i="76"/>
  <c r="D6" i="75"/>
  <c r="AA3" i="76" s="1"/>
  <c r="AA5" i="76" s="1"/>
  <c r="AA4" i="76"/>
  <c r="AB4" i="76"/>
  <c r="AC4" i="76"/>
  <c r="AD4" i="76"/>
  <c r="AE4" i="76"/>
  <c r="AF4" i="76"/>
  <c r="AG4" i="76"/>
  <c r="AH4" i="76"/>
  <c r="AI4" i="76"/>
  <c r="AJ4" i="76"/>
  <c r="AK4" i="76"/>
  <c r="AL4" i="76"/>
  <c r="AM4" i="76"/>
  <c r="AN4" i="76"/>
  <c r="AO4" i="76"/>
  <c r="AP4" i="76"/>
  <c r="AQ4" i="76"/>
  <c r="AR4" i="76"/>
  <c r="AS4" i="76"/>
  <c r="AT4" i="76"/>
  <c r="AU4" i="76"/>
  <c r="AV4" i="76"/>
  <c r="AW4" i="76"/>
  <c r="AX4" i="76"/>
  <c r="O4" i="76"/>
  <c r="BG7" i="59"/>
  <c r="AT7" i="59"/>
  <c r="AG7" i="59"/>
  <c r="T7" i="59"/>
  <c r="U6" i="71"/>
  <c r="Q21" i="70"/>
  <c r="Q20" i="70"/>
  <c r="Q19" i="70"/>
  <c r="Q18" i="70"/>
  <c r="V4" i="70"/>
  <c r="S9" i="69"/>
  <c r="T9" i="69"/>
  <c r="T11" i="69" s="1"/>
  <c r="Z15" i="72"/>
  <c r="Z16" i="72" s="1"/>
  <c r="AA15" i="72"/>
  <c r="AA16" i="72" s="1"/>
  <c r="E10" i="58"/>
  <c r="E12" i="58"/>
  <c r="E19" i="58"/>
  <c r="E20" i="58"/>
  <c r="E21" i="58"/>
  <c r="E22" i="58"/>
  <c r="E23" i="58"/>
  <c r="E24" i="58"/>
  <c r="E25" i="58"/>
  <c r="E26" i="58"/>
  <c r="E27" i="58"/>
  <c r="E28" i="58"/>
  <c r="E29" i="58"/>
  <c r="E30" i="58"/>
  <c r="E31" i="58"/>
  <c r="E32" i="58"/>
  <c r="E33" i="58"/>
  <c r="E34" i="58"/>
  <c r="E35" i="58"/>
  <c r="E36" i="58"/>
  <c r="E37" i="58"/>
  <c r="D19" i="58"/>
  <c r="D20" i="58"/>
  <c r="D21" i="58"/>
  <c r="D22" i="58"/>
  <c r="D23" i="58"/>
  <c r="D24" i="58"/>
  <c r="D26" i="58"/>
  <c r="D27" i="58"/>
  <c r="D28" i="58"/>
  <c r="D29" i="58"/>
  <c r="D30" i="58"/>
  <c r="D31" i="58"/>
  <c r="D32" i="58"/>
  <c r="D33" i="58"/>
  <c r="D34" i="58"/>
  <c r="D35" i="58"/>
  <c r="D36" i="58"/>
  <c r="D37" i="58"/>
  <c r="M2" i="74"/>
  <c r="M3" i="74" s="1"/>
  <c r="M4" i="74" s="1"/>
  <c r="M5" i="74" s="1"/>
  <c r="M6" i="74" s="1"/>
  <c r="M7" i="74" s="1"/>
  <c r="M8" i="74" s="1"/>
  <c r="M9" i="74" s="1"/>
  <c r="M10" i="74" s="1"/>
  <c r="M11" i="74" s="1"/>
  <c r="M12" i="74" s="1"/>
  <c r="M13" i="74" s="1"/>
  <c r="AJ43" i="70"/>
  <c r="S10" i="69"/>
  <c r="T10" i="69"/>
  <c r="Z15" i="67"/>
  <c r="Z16" i="67" s="1"/>
  <c r="AA15" i="67"/>
  <c r="AA16" i="67" s="1"/>
  <c r="U27" i="68"/>
  <c r="S28" i="68"/>
  <c r="S29" i="68" s="1"/>
  <c r="S30" i="68" s="1"/>
  <c r="S31" i="68" s="1"/>
  <c r="R30" i="68"/>
  <c r="T30" i="68" s="1"/>
  <c r="R31" i="68"/>
  <c r="T31" i="68" s="1"/>
  <c r="U28" i="68"/>
  <c r="U29" i="68"/>
  <c r="U30" i="68"/>
  <c r="U31" i="68"/>
  <c r="AC27" i="68"/>
  <c r="AA28" i="68"/>
  <c r="AA29" i="68" s="1"/>
  <c r="AA30" i="68" s="1"/>
  <c r="AA31" i="68" s="1"/>
  <c r="Z30" i="68"/>
  <c r="AB30" i="68" s="1"/>
  <c r="Z31" i="68"/>
  <c r="AB31" i="68" s="1"/>
  <c r="AC28" i="68"/>
  <c r="AC29" i="68"/>
  <c r="AC30" i="68"/>
  <c r="AC31" i="68"/>
  <c r="AK27" i="68"/>
  <c r="AI28" i="68"/>
  <c r="AI29" i="68" s="1"/>
  <c r="AI30" i="68" s="1"/>
  <c r="AI31" i="68" s="1"/>
  <c r="AH30" i="68"/>
  <c r="AJ30" i="68" s="1"/>
  <c r="AH31" i="68"/>
  <c r="AJ31" i="68" s="1"/>
  <c r="AK28" i="68"/>
  <c r="AK29" i="68"/>
  <c r="AK30" i="68"/>
  <c r="AK31" i="68"/>
  <c r="U166" i="66"/>
  <c r="T166" i="66"/>
  <c r="S166" i="66"/>
  <c r="R166" i="66"/>
  <c r="Q166" i="66"/>
  <c r="H27" i="65"/>
  <c r="H26" i="65"/>
  <c r="H25" i="65"/>
  <c r="H24" i="65"/>
  <c r="H23" i="65"/>
  <c r="H22" i="65"/>
  <c r="H21" i="65"/>
  <c r="H20" i="65"/>
  <c r="H19" i="65"/>
  <c r="H18" i="65"/>
  <c r="H17" i="65"/>
  <c r="H16" i="65"/>
  <c r="H15" i="65"/>
  <c r="H14" i="65"/>
  <c r="H13" i="65"/>
  <c r="H12" i="65"/>
  <c r="H11" i="65"/>
  <c r="H10" i="65"/>
  <c r="H9" i="65"/>
  <c r="H8" i="65"/>
  <c r="H7" i="65"/>
  <c r="H6" i="65"/>
  <c r="S37" i="61"/>
  <c r="S36" i="61"/>
  <c r="S35" i="61"/>
  <c r="S34" i="61"/>
  <c r="S33" i="61"/>
  <c r="S32" i="61"/>
  <c r="S31" i="61"/>
  <c r="S30" i="61"/>
  <c r="S29" i="61"/>
  <c r="S28" i="61"/>
  <c r="S27" i="61"/>
  <c r="S26" i="61"/>
  <c r="S25" i="61"/>
  <c r="S24" i="61"/>
  <c r="S23" i="61"/>
  <c r="S22" i="61"/>
  <c r="S21" i="61"/>
  <c r="S20" i="61"/>
  <c r="S19" i="61"/>
  <c r="S18" i="61"/>
  <c r="S14" i="61"/>
  <c r="S13" i="61"/>
  <c r="S12" i="61"/>
  <c r="S11" i="61"/>
  <c r="S9" i="61"/>
  <c r="S8" i="61"/>
  <c r="S37" i="60"/>
  <c r="S36" i="60"/>
  <c r="S35" i="60"/>
  <c r="S34" i="60"/>
  <c r="S33" i="60"/>
  <c r="S32" i="60"/>
  <c r="S31" i="60"/>
  <c r="S30" i="60"/>
  <c r="S29" i="60"/>
  <c r="S28" i="60"/>
  <c r="S27" i="60"/>
  <c r="S26" i="60"/>
  <c r="S25" i="60"/>
  <c r="S24" i="60"/>
  <c r="S23" i="60"/>
  <c r="S22" i="60"/>
  <c r="S21" i="60"/>
  <c r="S20" i="60"/>
  <c r="S19" i="60"/>
  <c r="S18" i="60"/>
  <c r="S17" i="60"/>
  <c r="S16" i="60"/>
  <c r="S15" i="60"/>
  <c r="S13" i="60"/>
  <c r="S10" i="60"/>
  <c r="S9" i="60"/>
  <c r="S8" i="60"/>
  <c r="S37" i="59"/>
  <c r="S35" i="59"/>
  <c r="S33" i="59"/>
  <c r="S32" i="59"/>
  <c r="S31" i="59"/>
  <c r="S29" i="59"/>
  <c r="S25" i="59"/>
  <c r="S24" i="59"/>
  <c r="S23" i="59"/>
  <c r="S21" i="59"/>
  <c r="S16" i="59"/>
  <c r="S15" i="59"/>
  <c r="S13" i="59"/>
  <c r="S12" i="59"/>
  <c r="S11" i="59"/>
  <c r="S9" i="59"/>
  <c r="S8" i="59"/>
  <c r="C37" i="58"/>
  <c r="C35" i="58"/>
  <c r="C34" i="58"/>
  <c r="C33" i="58"/>
  <c r="C32" i="58"/>
  <c r="C31" i="58"/>
  <c r="C30" i="58"/>
  <c r="C29" i="58"/>
  <c r="C27" i="58"/>
  <c r="C26" i="58"/>
  <c r="C25" i="58"/>
  <c r="C24" i="58"/>
  <c r="C23" i="58"/>
  <c r="C22" i="58"/>
  <c r="C21" i="58"/>
  <c r="C19" i="58"/>
  <c r="C18" i="58"/>
  <c r="C17" i="58"/>
  <c r="C16" i="58"/>
  <c r="C15" i="58"/>
  <c r="C14" i="58"/>
  <c r="C11" i="58"/>
  <c r="C9" i="58"/>
  <c r="AQ18" i="60" l="1"/>
  <c r="AK11" i="60"/>
  <c r="AO11" i="60"/>
  <c r="AR13" i="61"/>
  <c r="AK11" i="61"/>
  <c r="AG11" i="61"/>
  <c r="AG13" i="59"/>
  <c r="I10" i="57"/>
  <c r="K10" i="57" s="1"/>
  <c r="AD13" i="61" s="1"/>
  <c r="BD13" i="61" s="1"/>
  <c r="AG12" i="59"/>
  <c r="I9" i="57"/>
  <c r="K9" i="57" s="1"/>
  <c r="AJ11" i="59"/>
  <c r="I8" i="57"/>
  <c r="K8" i="57" s="1"/>
  <c r="Z11" i="60" s="1"/>
  <c r="AZ11" i="60" s="1"/>
  <c r="AR11" i="61"/>
  <c r="I5" i="57"/>
  <c r="K5" i="57" s="1"/>
  <c r="U8" i="61" s="1"/>
  <c r="AU8" i="61" s="1"/>
  <c r="AH11" i="61"/>
  <c r="AP11" i="60"/>
  <c r="AO11" i="59"/>
  <c r="AL11" i="59"/>
  <c r="AG17" i="59"/>
  <c r="I14" i="57"/>
  <c r="K14" i="57" s="1"/>
  <c r="Y17" i="60" s="1"/>
  <c r="AY17" i="60" s="1"/>
  <c r="AG9" i="59"/>
  <c r="I6" i="57"/>
  <c r="AG18" i="59"/>
  <c r="I15" i="57"/>
  <c r="AG10" i="59"/>
  <c r="I7" i="57"/>
  <c r="K7" i="57" s="1"/>
  <c r="E13" i="58"/>
  <c r="L7" i="57"/>
  <c r="AL13" i="61"/>
  <c r="AP11" i="59"/>
  <c r="AG16" i="59"/>
  <c r="I13" i="57"/>
  <c r="AL11" i="61"/>
  <c r="AL11" i="60"/>
  <c r="AH11" i="60"/>
  <c r="AI15" i="59"/>
  <c r="I12" i="57"/>
  <c r="E11" i="58"/>
  <c r="AG18" i="61"/>
  <c r="AG11" i="60"/>
  <c r="AG14" i="59"/>
  <c r="I11" i="57"/>
  <c r="K11" i="57" s="1"/>
  <c r="W14" i="59" s="1"/>
  <c r="AW14" i="59" s="1"/>
  <c r="AT37" i="59"/>
  <c r="Q37" i="59"/>
  <c r="F37" i="58" s="1"/>
  <c r="N22" i="57"/>
  <c r="Q29" i="59"/>
  <c r="F29" i="58" s="1"/>
  <c r="Q35" i="60"/>
  <c r="G35" i="58" s="1"/>
  <c r="Q22" i="60"/>
  <c r="G22" i="58" s="1"/>
  <c r="AV34" i="60"/>
  <c r="Q28" i="59"/>
  <c r="F28" i="58" s="1"/>
  <c r="Q20" i="60"/>
  <c r="G20" i="58" s="1"/>
  <c r="AA25" i="61"/>
  <c r="BA25" i="61" s="1"/>
  <c r="AU24" i="60"/>
  <c r="U25" i="60"/>
  <c r="AU25" i="60" s="1"/>
  <c r="Q31" i="60"/>
  <c r="G31" i="58" s="1"/>
  <c r="AD25" i="61"/>
  <c r="BD25" i="61" s="1"/>
  <c r="W25" i="61"/>
  <c r="AW25" i="61" s="1"/>
  <c r="Z25" i="60"/>
  <c r="AZ25" i="60" s="1"/>
  <c r="AV26" i="60"/>
  <c r="AT28" i="60"/>
  <c r="Q22" i="59"/>
  <c r="F22" i="58" s="1"/>
  <c r="AB25" i="61"/>
  <c r="BB25" i="61" s="1"/>
  <c r="X25" i="61"/>
  <c r="AX25" i="61" s="1"/>
  <c r="V25" i="61"/>
  <c r="AV25" i="61" s="1"/>
  <c r="U25" i="61"/>
  <c r="AU25" i="61" s="1"/>
  <c r="AC25" i="60"/>
  <c r="BC25" i="60" s="1"/>
  <c r="D25" i="58"/>
  <c r="Q20" i="59"/>
  <c r="F20" i="58" s="1"/>
  <c r="Q27" i="60"/>
  <c r="G27" i="58" s="1"/>
  <c r="AE25" i="61"/>
  <c r="Z25" i="59"/>
  <c r="AZ25" i="59" s="1"/>
  <c r="Q32" i="59"/>
  <c r="F32" i="58" s="1"/>
  <c r="AD25" i="59"/>
  <c r="BD25" i="59" s="1"/>
  <c r="Q31" i="59"/>
  <c r="F31" i="58" s="1"/>
  <c r="AC25" i="61"/>
  <c r="BC25" i="61" s="1"/>
  <c r="Y25" i="61"/>
  <c r="AY25" i="61" s="1"/>
  <c r="V25" i="59"/>
  <c r="AV25" i="59" s="1"/>
  <c r="AT33" i="59"/>
  <c r="Q33" i="59"/>
  <c r="F33" i="58" s="1"/>
  <c r="AT19" i="59"/>
  <c r="Q21" i="59"/>
  <c r="F21" i="58" s="1"/>
  <c r="AT21" i="59"/>
  <c r="Q30" i="61"/>
  <c r="H30" i="58" s="1"/>
  <c r="AE25" i="60"/>
  <c r="BE25" i="60" s="1"/>
  <c r="AD30" i="60"/>
  <c r="BD30" i="60" s="1"/>
  <c r="AB30" i="60"/>
  <c r="BB30" i="60" s="1"/>
  <c r="AA30" i="60"/>
  <c r="BA30" i="60" s="1"/>
  <c r="Y25" i="60"/>
  <c r="AY25" i="60" s="1"/>
  <c r="X25" i="60"/>
  <c r="AX25" i="60" s="1"/>
  <c r="W25" i="60"/>
  <c r="AW25" i="60" s="1"/>
  <c r="T36" i="60"/>
  <c r="AE30" i="59"/>
  <c r="BE30" i="59" s="1"/>
  <c r="AC30" i="59"/>
  <c r="BC30" i="59" s="1"/>
  <c r="AB19" i="59"/>
  <c r="BB19" i="59" s="1"/>
  <c r="Y36" i="59"/>
  <c r="AY36" i="59" s="1"/>
  <c r="X19" i="59"/>
  <c r="AX19" i="59" s="1"/>
  <c r="W19" i="59"/>
  <c r="AW19" i="59" s="1"/>
  <c r="Q26" i="61"/>
  <c r="H26" i="58" s="1"/>
  <c r="I26" i="58" s="1"/>
  <c r="T19" i="61"/>
  <c r="AT19" i="61" s="1"/>
  <c r="AE23" i="60"/>
  <c r="BE23" i="60" s="1"/>
  <c r="AD36" i="60"/>
  <c r="BD36" i="60" s="1"/>
  <c r="AB36" i="60"/>
  <c r="BB36" i="60" s="1"/>
  <c r="AA36" i="60"/>
  <c r="BA36" i="60" s="1"/>
  <c r="Y23" i="60"/>
  <c r="AY23" i="60" s="1"/>
  <c r="X23" i="60"/>
  <c r="AX23" i="60" s="1"/>
  <c r="W23" i="60"/>
  <c r="AW23" i="60" s="1"/>
  <c r="V19" i="60"/>
  <c r="AE36" i="59"/>
  <c r="BE36" i="59" s="1"/>
  <c r="AC36" i="59"/>
  <c r="BC36" i="59" s="1"/>
  <c r="AB25" i="59"/>
  <c r="BB25" i="59" s="1"/>
  <c r="AA19" i="59"/>
  <c r="BA19" i="59" s="1"/>
  <c r="Z30" i="59"/>
  <c r="AZ30" i="59" s="1"/>
  <c r="X25" i="59"/>
  <c r="AX25" i="59" s="1"/>
  <c r="W25" i="59"/>
  <c r="AW25" i="59" s="1"/>
  <c r="U19" i="59"/>
  <c r="AU19" i="59" s="1"/>
  <c r="AE30" i="60"/>
  <c r="BE30" i="60" s="1"/>
  <c r="AD19" i="60"/>
  <c r="BD19" i="60" s="1"/>
  <c r="AC23" i="60"/>
  <c r="BC23" i="60" s="1"/>
  <c r="AB19" i="60"/>
  <c r="BB19" i="60" s="1"/>
  <c r="AA19" i="60"/>
  <c r="BA19" i="60" s="1"/>
  <c r="Z23" i="60"/>
  <c r="AZ23" i="60" s="1"/>
  <c r="Y30" i="60"/>
  <c r="AY30" i="60" s="1"/>
  <c r="X30" i="60"/>
  <c r="AX30" i="60" s="1"/>
  <c r="W30" i="60"/>
  <c r="AW30" i="60" s="1"/>
  <c r="U23" i="60"/>
  <c r="AU23" i="60" s="1"/>
  <c r="T25" i="60"/>
  <c r="AT25" i="60" s="1"/>
  <c r="AE19" i="59"/>
  <c r="BE19" i="59" s="1"/>
  <c r="AD23" i="59"/>
  <c r="BD23" i="59" s="1"/>
  <c r="AC19" i="59"/>
  <c r="BC19" i="59" s="1"/>
  <c r="Y25" i="59"/>
  <c r="AY25" i="59" s="1"/>
  <c r="V23" i="59"/>
  <c r="AV23" i="59" s="1"/>
  <c r="T25" i="61"/>
  <c r="AT25" i="61" s="1"/>
  <c r="AC30" i="60"/>
  <c r="BC30" i="60" s="1"/>
  <c r="Z30" i="60"/>
  <c r="AZ30" i="60" s="1"/>
  <c r="V25" i="60"/>
  <c r="AV25" i="60" s="1"/>
  <c r="U30" i="60"/>
  <c r="AU30" i="60" s="1"/>
  <c r="AD30" i="59"/>
  <c r="BD30" i="59" s="1"/>
  <c r="AB23" i="59"/>
  <c r="BB23" i="59" s="1"/>
  <c r="AA25" i="59"/>
  <c r="BA25" i="59" s="1"/>
  <c r="Z36" i="59"/>
  <c r="AZ36" i="59" s="1"/>
  <c r="X23" i="59"/>
  <c r="AX23" i="59" s="1"/>
  <c r="W23" i="59"/>
  <c r="AW23" i="59" s="1"/>
  <c r="V30" i="59"/>
  <c r="U25" i="59"/>
  <c r="AU25" i="59" s="1"/>
  <c r="AE36" i="60"/>
  <c r="BE36" i="60" s="1"/>
  <c r="AD25" i="60"/>
  <c r="BD25" i="60" s="1"/>
  <c r="AB25" i="60"/>
  <c r="BB25" i="60" s="1"/>
  <c r="AA25" i="60"/>
  <c r="BA25" i="60" s="1"/>
  <c r="Y36" i="60"/>
  <c r="AY36" i="60" s="1"/>
  <c r="X36" i="60"/>
  <c r="AX36" i="60" s="1"/>
  <c r="W36" i="60"/>
  <c r="AW36" i="60" s="1"/>
  <c r="T23" i="60"/>
  <c r="AE25" i="59"/>
  <c r="BE25" i="59" s="1"/>
  <c r="AC25" i="59"/>
  <c r="BC25" i="59" s="1"/>
  <c r="AB30" i="59"/>
  <c r="BB30" i="59" s="1"/>
  <c r="Z19" i="59"/>
  <c r="AZ19" i="59" s="1"/>
  <c r="Y23" i="59"/>
  <c r="AY23" i="59" s="1"/>
  <c r="X30" i="59"/>
  <c r="AX30" i="59" s="1"/>
  <c r="W30" i="59"/>
  <c r="AW30" i="59" s="1"/>
  <c r="T23" i="61"/>
  <c r="AT23" i="61" s="1"/>
  <c r="AE19" i="60"/>
  <c r="BE19" i="60" s="1"/>
  <c r="AC36" i="60"/>
  <c r="BC36" i="60" s="1"/>
  <c r="Z36" i="60"/>
  <c r="AZ36" i="60" s="1"/>
  <c r="Y19" i="60"/>
  <c r="AY19" i="60" s="1"/>
  <c r="X19" i="60"/>
  <c r="AX19" i="60" s="1"/>
  <c r="W19" i="60"/>
  <c r="AW19" i="60" s="1"/>
  <c r="V23" i="60"/>
  <c r="AV23" i="60" s="1"/>
  <c r="U36" i="60"/>
  <c r="AU36" i="60" s="1"/>
  <c r="T30" i="60"/>
  <c r="AD36" i="59"/>
  <c r="BD36" i="59" s="1"/>
  <c r="AA23" i="59"/>
  <c r="BA23" i="59" s="1"/>
  <c r="Y30" i="59"/>
  <c r="AY30" i="59" s="1"/>
  <c r="V36" i="59"/>
  <c r="U23" i="59"/>
  <c r="AU23" i="59" s="1"/>
  <c r="E9" i="58"/>
  <c r="AP16" i="61"/>
  <c r="AI9" i="61"/>
  <c r="E8" i="58"/>
  <c r="AR16" i="60"/>
  <c r="L6" i="57"/>
  <c r="K13" i="57"/>
  <c r="X16" i="59" s="1"/>
  <c r="AX16" i="59" s="1"/>
  <c r="AQ12" i="61"/>
  <c r="AH9" i="61"/>
  <c r="AJ9" i="60"/>
  <c r="AP16" i="59"/>
  <c r="AQ12" i="60"/>
  <c r="E16" i="58"/>
  <c r="AL9" i="61"/>
  <c r="AO9" i="60"/>
  <c r="AO8" i="61"/>
  <c r="AM8" i="61"/>
  <c r="L5" i="57"/>
  <c r="AL8" i="61"/>
  <c r="D8" i="58"/>
  <c r="AO8" i="60"/>
  <c r="AN8" i="60"/>
  <c r="AR8" i="61"/>
  <c r="AQ8" i="60"/>
  <c r="AK8" i="60"/>
  <c r="AK8" i="61"/>
  <c r="AP8" i="60"/>
  <c r="AI8" i="61"/>
  <c r="AN8" i="61"/>
  <c r="AM9" i="61"/>
  <c r="AK9" i="61"/>
  <c r="AJ9" i="61"/>
  <c r="AR9" i="60"/>
  <c r="AM9" i="60"/>
  <c r="AR9" i="61"/>
  <c r="AG9" i="61"/>
  <c r="AQ9" i="61"/>
  <c r="AP9" i="61"/>
  <c r="AO9" i="61"/>
  <c r="AN9" i="61"/>
  <c r="AJ12" i="61"/>
  <c r="AO12" i="60"/>
  <c r="AJ16" i="61"/>
  <c r="L14" i="57"/>
  <c r="AR17" i="61"/>
  <c r="AK18" i="60"/>
  <c r="AM18" i="59"/>
  <c r="AM12" i="61"/>
  <c r="AR12" i="61"/>
  <c r="AR12" i="60"/>
  <c r="AK9" i="60"/>
  <c r="AQ8" i="61"/>
  <c r="AJ8" i="60"/>
  <c r="AP8" i="61"/>
  <c r="AH8" i="61"/>
  <c r="AH8" i="60"/>
  <c r="AI8" i="60"/>
  <c r="K15" i="57"/>
  <c r="AE18" i="60" s="1"/>
  <c r="BE18" i="60" s="1"/>
  <c r="AN18" i="60"/>
  <c r="AH18" i="60"/>
  <c r="AR18" i="59"/>
  <c r="AR10" i="61"/>
  <c r="AJ18" i="61"/>
  <c r="AI18" i="61"/>
  <c r="AR10" i="60"/>
  <c r="AP18" i="59"/>
  <c r="AH18" i="59"/>
  <c r="E18" i="58"/>
  <c r="AQ18" i="61"/>
  <c r="AI18" i="60"/>
  <c r="AP18" i="61"/>
  <c r="AM18" i="61"/>
  <c r="AH18" i="61"/>
  <c r="AO18" i="60"/>
  <c r="AJ18" i="60"/>
  <c r="AN18" i="59"/>
  <c r="AL18" i="59"/>
  <c r="AK18" i="59"/>
  <c r="L15" i="57"/>
  <c r="AR18" i="61"/>
  <c r="AO18" i="61"/>
  <c r="AL18" i="61"/>
  <c r="AG18" i="60"/>
  <c r="AQ18" i="59"/>
  <c r="AK18" i="61"/>
  <c r="AP18" i="60"/>
  <c r="AJ18" i="59"/>
  <c r="AI18" i="59"/>
  <c r="AR18" i="60"/>
  <c r="AM18" i="60"/>
  <c r="AL18" i="60"/>
  <c r="P38" i="60"/>
  <c r="L13" i="57"/>
  <c r="AK16" i="61"/>
  <c r="AP16" i="60"/>
  <c r="AM16" i="61"/>
  <c r="AK16" i="60"/>
  <c r="AR16" i="61"/>
  <c r="AG17" i="60"/>
  <c r="AJ17" i="59"/>
  <c r="AQ17" i="61"/>
  <c r="AK17" i="60"/>
  <c r="AL17" i="59"/>
  <c r="AJ17" i="61"/>
  <c r="AQ17" i="60"/>
  <c r="AP17" i="60"/>
  <c r="AI17" i="60"/>
  <c r="AH17" i="60"/>
  <c r="AM17" i="59"/>
  <c r="E17" i="58"/>
  <c r="AM17" i="61"/>
  <c r="AK17" i="61"/>
  <c r="AN17" i="60"/>
  <c r="AM17" i="60"/>
  <c r="AH17" i="61"/>
  <c r="AJ17" i="60"/>
  <c r="AP17" i="61"/>
  <c r="AN17" i="61"/>
  <c r="AI17" i="61"/>
  <c r="AO17" i="60"/>
  <c r="AN17" i="59"/>
  <c r="AL17" i="60"/>
  <c r="AQ17" i="59"/>
  <c r="AP17" i="59"/>
  <c r="AO17" i="59"/>
  <c r="AG17" i="61"/>
  <c r="AR17" i="59"/>
  <c r="AL17" i="61"/>
  <c r="AR17" i="60"/>
  <c r="AD17" i="61"/>
  <c r="BD17" i="61" s="1"/>
  <c r="AB17" i="59"/>
  <c r="BB17" i="59" s="1"/>
  <c r="D17" i="58"/>
  <c r="AA17" i="59"/>
  <c r="BA17" i="59" s="1"/>
  <c r="AC17" i="59"/>
  <c r="BC17" i="59" s="1"/>
  <c r="AA17" i="61"/>
  <c r="BA17" i="61" s="1"/>
  <c r="AC17" i="61"/>
  <c r="BC17" i="61" s="1"/>
  <c r="Z17" i="60"/>
  <c r="AZ17" i="60" s="1"/>
  <c r="V17" i="61"/>
  <c r="AV17" i="61" s="1"/>
  <c r="V17" i="59"/>
  <c r="AV17" i="59" s="1"/>
  <c r="AB17" i="61"/>
  <c r="BB17" i="61" s="1"/>
  <c r="T17" i="61"/>
  <c r="AT17" i="61" s="1"/>
  <c r="AC17" i="60"/>
  <c r="BC17" i="60" s="1"/>
  <c r="U17" i="61"/>
  <c r="AU17" i="61" s="1"/>
  <c r="W17" i="61"/>
  <c r="AW17" i="61" s="1"/>
  <c r="AJ16" i="60"/>
  <c r="AL16" i="60"/>
  <c r="AK17" i="59"/>
  <c r="AH17" i="59"/>
  <c r="AI17" i="59"/>
  <c r="AQ16" i="61"/>
  <c r="AO16" i="60"/>
  <c r="AN16" i="61"/>
  <c r="AI16" i="60"/>
  <c r="AO16" i="61"/>
  <c r="AH16" i="60"/>
  <c r="AQ16" i="59"/>
  <c r="AQ13" i="60"/>
  <c r="AI12" i="60"/>
  <c r="AH12" i="60"/>
  <c r="AJ10" i="59"/>
  <c r="AL9" i="60"/>
  <c r="AR9" i="59"/>
  <c r="AH9" i="60"/>
  <c r="AI9" i="60"/>
  <c r="AM9" i="59"/>
  <c r="AL16" i="61"/>
  <c r="AH16" i="61"/>
  <c r="AN16" i="60"/>
  <c r="AG16" i="61"/>
  <c r="AQ16" i="60"/>
  <c r="AO16" i="59"/>
  <c r="AK16" i="59"/>
  <c r="AI16" i="61"/>
  <c r="AM16" i="60"/>
  <c r="AG16" i="60"/>
  <c r="AR16" i="59"/>
  <c r="AN16" i="59"/>
  <c r="AM16" i="59"/>
  <c r="AL16" i="59"/>
  <c r="AO15" i="59"/>
  <c r="L12" i="57"/>
  <c r="AP15" i="61"/>
  <c r="AG15" i="61"/>
  <c r="AO15" i="60"/>
  <c r="AK15" i="59"/>
  <c r="AQ15" i="61"/>
  <c r="AN15" i="60"/>
  <c r="AI15" i="61"/>
  <c r="AJ15" i="59"/>
  <c r="AK15" i="61"/>
  <c r="E15" i="58"/>
  <c r="AP15" i="60"/>
  <c r="AP15" i="59"/>
  <c r="AN15" i="61"/>
  <c r="K12" i="57"/>
  <c r="Z15" i="61" s="1"/>
  <c r="AZ15" i="61" s="1"/>
  <c r="AH15" i="61"/>
  <c r="AI15" i="60"/>
  <c r="AR15" i="59"/>
  <c r="L10" i="57"/>
  <c r="AN13" i="61"/>
  <c r="AP13" i="60"/>
  <c r="AH13" i="60"/>
  <c r="AP13" i="61"/>
  <c r="AL13" i="59"/>
  <c r="AQ13" i="61"/>
  <c r="AI13" i="60"/>
  <c r="AG13" i="60"/>
  <c r="AI12" i="61"/>
  <c r="AH12" i="61"/>
  <c r="AN12" i="60"/>
  <c r="AP12" i="60"/>
  <c r="AL12" i="60"/>
  <c r="AK12" i="60"/>
  <c r="AN12" i="61"/>
  <c r="AL12" i="61"/>
  <c r="AK12" i="61"/>
  <c r="AG12" i="61"/>
  <c r="AM12" i="60"/>
  <c r="AJ12" i="60"/>
  <c r="AG12" i="60"/>
  <c r="AO12" i="59"/>
  <c r="L8" i="57"/>
  <c r="AM11" i="61"/>
  <c r="AJ11" i="61"/>
  <c r="AN11" i="60"/>
  <c r="AR11" i="59"/>
  <c r="AQ11" i="60"/>
  <c r="AM11" i="60"/>
  <c r="AN11" i="59"/>
  <c r="AI11" i="59"/>
  <c r="AQ11" i="61"/>
  <c r="AP11" i="61"/>
  <c r="AO11" i="61"/>
  <c r="AN11" i="61"/>
  <c r="AI11" i="61"/>
  <c r="AR11" i="60"/>
  <c r="AJ11" i="60"/>
  <c r="AI11" i="60"/>
  <c r="AM11" i="59"/>
  <c r="AN9" i="59"/>
  <c r="AP9" i="60"/>
  <c r="AN9" i="60"/>
  <c r="AP9" i="59"/>
  <c r="AQ9" i="60"/>
  <c r="AI9" i="59"/>
  <c r="AK9" i="59"/>
  <c r="AO9" i="59"/>
  <c r="AL9" i="59"/>
  <c r="AJ9" i="59"/>
  <c r="AJ8" i="61"/>
  <c r="AR8" i="60"/>
  <c r="AR8" i="59"/>
  <c r="AP8" i="59"/>
  <c r="AN8" i="59"/>
  <c r="AG8" i="61"/>
  <c r="AM8" i="60"/>
  <c r="AL8" i="60"/>
  <c r="AO14" i="60"/>
  <c r="AL14" i="60"/>
  <c r="L11" i="57"/>
  <c r="AO14" i="61"/>
  <c r="AM14" i="61"/>
  <c r="AJ13" i="61"/>
  <c r="AI14" i="61"/>
  <c r="AO13" i="60"/>
  <c r="AL13" i="60"/>
  <c r="AK10" i="59"/>
  <c r="AJ14" i="59"/>
  <c r="K6" i="57"/>
  <c r="Z9" i="59" s="1"/>
  <c r="AZ9" i="59" s="1"/>
  <c r="AN14" i="61"/>
  <c r="AM13" i="61"/>
  <c r="AI13" i="61"/>
  <c r="AP10" i="60"/>
  <c r="AJ13" i="60"/>
  <c r="AH14" i="60"/>
  <c r="AH10" i="59"/>
  <c r="AQ14" i="61"/>
  <c r="AR14" i="61"/>
  <c r="AG13" i="61"/>
  <c r="AR13" i="60"/>
  <c r="AK14" i="60"/>
  <c r="AR14" i="59"/>
  <c r="AP14" i="61"/>
  <c r="AM10" i="61"/>
  <c r="AH14" i="61"/>
  <c r="AN14" i="60"/>
  <c r="AM14" i="60"/>
  <c r="AK13" i="60"/>
  <c r="E14" i="58"/>
  <c r="AR14" i="60"/>
  <c r="AK13" i="61"/>
  <c r="AH13" i="61"/>
  <c r="AQ14" i="60"/>
  <c r="AP14" i="60"/>
  <c r="AN13" i="60"/>
  <c r="AM13" i="60"/>
  <c r="AK8" i="59"/>
  <c r="AO8" i="59"/>
  <c r="T16" i="61"/>
  <c r="AT16" i="61" s="1"/>
  <c r="Y16" i="60"/>
  <c r="AY16" i="60" s="1"/>
  <c r="AE16" i="59"/>
  <c r="BE16" i="59" s="1"/>
  <c r="AH16" i="59"/>
  <c r="AJ16" i="59"/>
  <c r="AI16" i="59"/>
  <c r="AO15" i="61"/>
  <c r="AM15" i="61"/>
  <c r="AR15" i="60"/>
  <c r="AH15" i="60"/>
  <c r="AL15" i="59"/>
  <c r="AM15" i="60"/>
  <c r="AJ15" i="60"/>
  <c r="AN15" i="59"/>
  <c r="AM15" i="59"/>
  <c r="AR15" i="61"/>
  <c r="AJ15" i="61"/>
  <c r="AG15" i="60"/>
  <c r="AQ15" i="59"/>
  <c r="AL15" i="61"/>
  <c r="AQ15" i="60"/>
  <c r="AL15" i="60"/>
  <c r="AK15" i="60"/>
  <c r="AL14" i="61"/>
  <c r="AK14" i="61"/>
  <c r="AG14" i="61"/>
  <c r="AI14" i="60"/>
  <c r="AO14" i="59"/>
  <c r="AJ14" i="61"/>
  <c r="AJ14" i="60"/>
  <c r="AG14" i="60"/>
  <c r="AN14" i="59"/>
  <c r="AH14" i="59"/>
  <c r="AM14" i="59"/>
  <c r="AK14" i="59"/>
  <c r="AI14" i="59"/>
  <c r="AQ14" i="59"/>
  <c r="AL14" i="59"/>
  <c r="AP14" i="59"/>
  <c r="T13" i="59"/>
  <c r="AT13" i="59" s="1"/>
  <c r="AA13" i="59"/>
  <c r="BA13" i="59" s="1"/>
  <c r="AC13" i="59"/>
  <c r="BC13" i="59" s="1"/>
  <c r="AE13" i="59"/>
  <c r="BE13" i="59" s="1"/>
  <c r="AC13" i="61"/>
  <c r="BC13" i="61" s="1"/>
  <c r="M10" i="57"/>
  <c r="X13" i="60"/>
  <c r="AX13" i="60" s="1"/>
  <c r="AD13" i="60"/>
  <c r="BD13" i="60" s="1"/>
  <c r="AE13" i="60"/>
  <c r="BE13" i="60" s="1"/>
  <c r="Y13" i="61"/>
  <c r="AY13" i="61" s="1"/>
  <c r="T13" i="60"/>
  <c r="AT13" i="60" s="1"/>
  <c r="W13" i="59"/>
  <c r="AW13" i="59" s="1"/>
  <c r="AC13" i="60"/>
  <c r="BC13" i="60" s="1"/>
  <c r="AE13" i="61"/>
  <c r="BE13" i="61" s="1"/>
  <c r="U13" i="59"/>
  <c r="AU13" i="59" s="1"/>
  <c r="AD13" i="59"/>
  <c r="BD13" i="59" s="1"/>
  <c r="W13" i="60"/>
  <c r="AW13" i="60" s="1"/>
  <c r="Y13" i="60"/>
  <c r="AY13" i="60" s="1"/>
  <c r="AA13" i="60"/>
  <c r="BA13" i="60" s="1"/>
  <c r="U13" i="61"/>
  <c r="AU13" i="61" s="1"/>
  <c r="X13" i="59"/>
  <c r="AX13" i="59" s="1"/>
  <c r="AB13" i="60"/>
  <c r="BB13" i="60" s="1"/>
  <c r="V13" i="61"/>
  <c r="AV13" i="61" s="1"/>
  <c r="AA13" i="61"/>
  <c r="BA13" i="61" s="1"/>
  <c r="AQ13" i="59"/>
  <c r="AO13" i="59"/>
  <c r="AI13" i="59"/>
  <c r="AR13" i="59"/>
  <c r="AP13" i="59"/>
  <c r="AN13" i="59"/>
  <c r="AK13" i="59"/>
  <c r="AM13" i="59"/>
  <c r="AJ13" i="59"/>
  <c r="AQ12" i="59"/>
  <c r="AN12" i="59"/>
  <c r="AJ12" i="59"/>
  <c r="AR12" i="59"/>
  <c r="AK12" i="59"/>
  <c r="AI12" i="59"/>
  <c r="AP12" i="59"/>
  <c r="AH12" i="59"/>
  <c r="AM12" i="59"/>
  <c r="AL12" i="59"/>
  <c r="AK10" i="60"/>
  <c r="AQ10" i="59"/>
  <c r="AO10" i="59"/>
  <c r="AL10" i="61"/>
  <c r="AQ10" i="60"/>
  <c r="AN10" i="60"/>
  <c r="AL10" i="60"/>
  <c r="AJ10" i="60"/>
  <c r="AG10" i="60"/>
  <c r="AL10" i="59"/>
  <c r="AI10" i="59"/>
  <c r="AQ10" i="61"/>
  <c r="AO10" i="61"/>
  <c r="AH10" i="61"/>
  <c r="AG10" i="61"/>
  <c r="C10" i="58"/>
  <c r="AJ10" i="61"/>
  <c r="AO10" i="60"/>
  <c r="AM10" i="60"/>
  <c r="AI10" i="60"/>
  <c r="AP10" i="61"/>
  <c r="AN10" i="61"/>
  <c r="AK10" i="61"/>
  <c r="AI10" i="61"/>
  <c r="AH10" i="60"/>
  <c r="AN10" i="59"/>
  <c r="AR10" i="59"/>
  <c r="AP10" i="59"/>
  <c r="AM10" i="59"/>
  <c r="AG8" i="60"/>
  <c r="AM8" i="59"/>
  <c r="AQ8" i="59"/>
  <c r="AH8" i="59"/>
  <c r="AL8" i="59"/>
  <c r="AI8" i="59"/>
  <c r="AJ8" i="59"/>
  <c r="AQ9" i="59"/>
  <c r="AH9" i="59"/>
  <c r="AG9" i="60"/>
  <c r="R21" i="70"/>
  <c r="J12" i="67"/>
  <c r="J26" i="77" s="1"/>
  <c r="G12" i="72"/>
  <c r="G82" i="77" s="1"/>
  <c r="AT35" i="59"/>
  <c r="Q35" i="59"/>
  <c r="F35" i="58" s="1"/>
  <c r="AT23" i="59"/>
  <c r="Q27" i="59"/>
  <c r="F27" i="58" s="1"/>
  <c r="AT27" i="59"/>
  <c r="AT25" i="59"/>
  <c r="Q34" i="61"/>
  <c r="H34" i="58" s="1"/>
  <c r="S36" i="59"/>
  <c r="C20" i="58"/>
  <c r="C28" i="58"/>
  <c r="Q22" i="61"/>
  <c r="H22" i="58" s="1"/>
  <c r="I22" i="58" s="1"/>
  <c r="N32" i="57"/>
  <c r="N28" i="57"/>
  <c r="BK31" i="59" s="1"/>
  <c r="N24" i="57"/>
  <c r="BK27" i="61" s="1"/>
  <c r="N20" i="57"/>
  <c r="N16" i="57"/>
  <c r="AJ46" i="74"/>
  <c r="Q4" i="66"/>
  <c r="AB46" i="74"/>
  <c r="BM4" i="66"/>
  <c r="I12" i="72"/>
  <c r="I82" i="77" s="1"/>
  <c r="C34" i="74"/>
  <c r="C57" i="74" s="1"/>
  <c r="H6" i="64"/>
  <c r="F7" i="59"/>
  <c r="E6" i="75"/>
  <c r="P3" i="76" s="1"/>
  <c r="P5" i="76" s="1"/>
  <c r="O3" i="76"/>
  <c r="O5" i="76" s="1"/>
  <c r="L46" i="74"/>
  <c r="V46" i="74"/>
  <c r="Z46" i="74"/>
  <c r="AD46" i="74"/>
  <c r="AL46" i="74"/>
  <c r="D46" i="74"/>
  <c r="H46" i="74"/>
  <c r="N46" i="74"/>
  <c r="R46" i="74"/>
  <c r="AF46" i="74"/>
  <c r="J46" i="74"/>
  <c r="AH46" i="74"/>
  <c r="S11" i="69"/>
  <c r="AM3" i="76"/>
  <c r="AM5" i="76" s="1"/>
  <c r="R22" i="68"/>
  <c r="R23" i="68" s="1"/>
  <c r="D12" i="73"/>
  <c r="L15" i="67"/>
  <c r="D12" i="72"/>
  <c r="H12" i="72"/>
  <c r="H12" i="73"/>
  <c r="X46" i="74"/>
  <c r="F46" i="74"/>
  <c r="P38" i="59"/>
  <c r="T46" i="74"/>
  <c r="U8" i="59"/>
  <c r="AU8" i="59" s="1"/>
  <c r="Y8" i="59"/>
  <c r="AY8" i="59" s="1"/>
  <c r="W8" i="59"/>
  <c r="AW8" i="59" s="1"/>
  <c r="X8" i="59"/>
  <c r="AX8" i="59" s="1"/>
  <c r="AE8" i="59"/>
  <c r="W8" i="60"/>
  <c r="AB8" i="60"/>
  <c r="V8" i="61"/>
  <c r="W8" i="61"/>
  <c r="AW8" i="61" s="1"/>
  <c r="AD8" i="61"/>
  <c r="U8" i="60"/>
  <c r="AU8" i="60" s="1"/>
  <c r="AD8" i="60"/>
  <c r="AC8" i="61"/>
  <c r="BC8" i="61" s="1"/>
  <c r="AB8" i="59"/>
  <c r="V8" i="60"/>
  <c r="AV8" i="60" s="1"/>
  <c r="AC8" i="60"/>
  <c r="Z8" i="61"/>
  <c r="AZ8" i="61" s="1"/>
  <c r="Q37" i="60"/>
  <c r="G37" i="58" s="1"/>
  <c r="Q29" i="60"/>
  <c r="G29" i="58" s="1"/>
  <c r="Q21" i="60"/>
  <c r="G21" i="58" s="1"/>
  <c r="AD8" i="59"/>
  <c r="Y8" i="61"/>
  <c r="AY8" i="61" s="1"/>
  <c r="N33" i="57"/>
  <c r="BN36" i="60" s="1"/>
  <c r="N31" i="57"/>
  <c r="N29" i="57"/>
  <c r="BN32" i="61" s="1"/>
  <c r="N27" i="57"/>
  <c r="BP30" i="59" s="1"/>
  <c r="N25" i="57"/>
  <c r="BN28" i="60" s="1"/>
  <c r="N23" i="57"/>
  <c r="N21" i="57"/>
  <c r="N19" i="57"/>
  <c r="N17" i="57"/>
  <c r="BN20" i="60" s="1"/>
  <c r="I34" i="58"/>
  <c r="Q33" i="60"/>
  <c r="G33" i="58" s="1"/>
  <c r="Q25" i="60"/>
  <c r="G25" i="58" s="1"/>
  <c r="AA8" i="60"/>
  <c r="AG8" i="59"/>
  <c r="AL36" i="59"/>
  <c r="AL32" i="59"/>
  <c r="AL28" i="59"/>
  <c r="AL24" i="59"/>
  <c r="AL20" i="59"/>
  <c r="AI36" i="59"/>
  <c r="AI32" i="59"/>
  <c r="AI28" i="59"/>
  <c r="AI24" i="59"/>
  <c r="AI20" i="59"/>
  <c r="AH29" i="59"/>
  <c r="AH24" i="59"/>
  <c r="AH13" i="59"/>
  <c r="BO4" i="66"/>
  <c r="BB2" i="66"/>
  <c r="BC2" i="66" s="1"/>
  <c r="BD2" i="66" s="1"/>
  <c r="BD4" i="66" s="1"/>
  <c r="O6" i="65"/>
  <c r="AH32" i="59"/>
  <c r="BN4" i="66"/>
  <c r="BQ37" i="61"/>
  <c r="BM37" i="61"/>
  <c r="BI37" i="61"/>
  <c r="BQ37" i="60"/>
  <c r="BM37" i="60"/>
  <c r="BI37" i="60"/>
  <c r="BQ37" i="59"/>
  <c r="BM37" i="59"/>
  <c r="BI37" i="59"/>
  <c r="BR37" i="61"/>
  <c r="BN37" i="61"/>
  <c r="BJ37" i="61"/>
  <c r="BR37" i="60"/>
  <c r="BN37" i="60"/>
  <c r="BJ37" i="60"/>
  <c r="BR37" i="59"/>
  <c r="BN37" i="59"/>
  <c r="BJ37" i="59"/>
  <c r="BP37" i="60"/>
  <c r="BH37" i="60"/>
  <c r="BP37" i="59"/>
  <c r="BO37" i="61"/>
  <c r="BK37" i="61"/>
  <c r="BG37" i="61"/>
  <c r="BO37" i="60"/>
  <c r="BK37" i="60"/>
  <c r="BG37" i="60"/>
  <c r="BO37" i="59"/>
  <c r="BK37" i="59"/>
  <c r="BG37" i="59"/>
  <c r="BP37" i="61"/>
  <c r="BL37" i="61"/>
  <c r="BH37" i="61"/>
  <c r="BL37" i="60"/>
  <c r="BL37" i="59"/>
  <c r="BH37" i="59"/>
  <c r="BO35" i="61"/>
  <c r="BK35" i="61"/>
  <c r="BG35" i="61"/>
  <c r="BO35" i="60"/>
  <c r="BK35" i="60"/>
  <c r="BG35" i="60"/>
  <c r="BO35" i="59"/>
  <c r="BK35" i="59"/>
  <c r="BG35" i="59"/>
  <c r="BJ35" i="59"/>
  <c r="BR35" i="61"/>
  <c r="BP35" i="61"/>
  <c r="BL35" i="61"/>
  <c r="BH35" i="61"/>
  <c r="BP35" i="60"/>
  <c r="BL35" i="60"/>
  <c r="BH35" i="60"/>
  <c r="BP35" i="59"/>
  <c r="BL35" i="59"/>
  <c r="BH35" i="59"/>
  <c r="BN35" i="61"/>
  <c r="BR35" i="60"/>
  <c r="BN35" i="60"/>
  <c r="BJ35" i="60"/>
  <c r="BR35" i="59"/>
  <c r="BQ35" i="61"/>
  <c r="BM35" i="61"/>
  <c r="BI35" i="61"/>
  <c r="BQ35" i="60"/>
  <c r="BM35" i="60"/>
  <c r="BI35" i="60"/>
  <c r="BQ35" i="59"/>
  <c r="BM35" i="59"/>
  <c r="BI35" i="59"/>
  <c r="BJ35" i="61"/>
  <c r="BN35" i="59"/>
  <c r="BQ33" i="61"/>
  <c r="BM33" i="61"/>
  <c r="BI33" i="61"/>
  <c r="BQ33" i="60"/>
  <c r="BM33" i="60"/>
  <c r="BI33" i="60"/>
  <c r="BQ33" i="59"/>
  <c r="BM33" i="59"/>
  <c r="BI33" i="59"/>
  <c r="BP33" i="59"/>
  <c r="BL33" i="59"/>
  <c r="BR33" i="61"/>
  <c r="BN33" i="61"/>
  <c r="BJ33" i="61"/>
  <c r="BR33" i="60"/>
  <c r="BN33" i="60"/>
  <c r="BJ33" i="60"/>
  <c r="BR33" i="59"/>
  <c r="BN33" i="59"/>
  <c r="BJ33" i="59"/>
  <c r="BP33" i="61"/>
  <c r="BL33" i="61"/>
  <c r="BH33" i="61"/>
  <c r="BL33" i="60"/>
  <c r="BH33" i="59"/>
  <c r="BO33" i="61"/>
  <c r="BK33" i="61"/>
  <c r="BG33" i="61"/>
  <c r="BO33" i="60"/>
  <c r="BK33" i="60"/>
  <c r="BG33" i="60"/>
  <c r="BO33" i="59"/>
  <c r="BK33" i="59"/>
  <c r="BG33" i="59"/>
  <c r="BP33" i="60"/>
  <c r="BH33" i="60"/>
  <c r="BQ29" i="61"/>
  <c r="BM29" i="61"/>
  <c r="BI29" i="61"/>
  <c r="BQ29" i="60"/>
  <c r="BM29" i="60"/>
  <c r="BI29" i="60"/>
  <c r="BQ29" i="59"/>
  <c r="BM29" i="59"/>
  <c r="BI29" i="59"/>
  <c r="BR29" i="61"/>
  <c r="BN29" i="61"/>
  <c r="BJ29" i="61"/>
  <c r="BR29" i="60"/>
  <c r="BN29" i="60"/>
  <c r="BJ29" i="60"/>
  <c r="BR29" i="59"/>
  <c r="BN29" i="59"/>
  <c r="BJ29" i="59"/>
  <c r="BP29" i="60"/>
  <c r="BL29" i="60"/>
  <c r="BH29" i="60"/>
  <c r="BL29" i="59"/>
  <c r="BO29" i="61"/>
  <c r="BK29" i="61"/>
  <c r="BG29" i="61"/>
  <c r="BO29" i="60"/>
  <c r="BK29" i="60"/>
  <c r="BG29" i="60"/>
  <c r="BO29" i="59"/>
  <c r="BK29" i="59"/>
  <c r="BG29" i="59"/>
  <c r="BP29" i="61"/>
  <c r="BL29" i="61"/>
  <c r="BH29" i="61"/>
  <c r="BP29" i="59"/>
  <c r="BH29" i="59"/>
  <c r="BO27" i="59"/>
  <c r="BH27" i="61"/>
  <c r="BJ27" i="61"/>
  <c r="BQ27" i="60"/>
  <c r="BQ25" i="61"/>
  <c r="BM25" i="61"/>
  <c r="BI25" i="61"/>
  <c r="BQ25" i="60"/>
  <c r="BM25" i="60"/>
  <c r="BI25" i="60"/>
  <c r="BQ25" i="59"/>
  <c r="BM25" i="59"/>
  <c r="BI25" i="59"/>
  <c r="BR25" i="61"/>
  <c r="BN25" i="61"/>
  <c r="BJ25" i="61"/>
  <c r="BR25" i="60"/>
  <c r="BN25" i="60"/>
  <c r="BJ25" i="60"/>
  <c r="BR25" i="59"/>
  <c r="BN25" i="59"/>
  <c r="BJ25" i="59"/>
  <c r="BP25" i="61"/>
  <c r="BL25" i="60"/>
  <c r="BP25" i="59"/>
  <c r="BO25" i="61"/>
  <c r="BK25" i="61"/>
  <c r="BG25" i="61"/>
  <c r="BO25" i="60"/>
  <c r="BK25" i="60"/>
  <c r="BG25" i="60"/>
  <c r="BO25" i="59"/>
  <c r="BK25" i="59"/>
  <c r="BG25" i="59"/>
  <c r="BL25" i="61"/>
  <c r="BH25" i="61"/>
  <c r="BP25" i="60"/>
  <c r="BH25" i="60"/>
  <c r="BL25" i="59"/>
  <c r="BH25" i="59"/>
  <c r="BO23" i="61"/>
  <c r="BK23" i="61"/>
  <c r="BG23" i="61"/>
  <c r="BO23" i="60"/>
  <c r="BK23" i="60"/>
  <c r="BG23" i="60"/>
  <c r="BO23" i="59"/>
  <c r="BK23" i="59"/>
  <c r="BG23" i="59"/>
  <c r="BJ23" i="60"/>
  <c r="BN23" i="59"/>
  <c r="BR23" i="61"/>
  <c r="BP23" i="61"/>
  <c r="BL23" i="61"/>
  <c r="BH23" i="61"/>
  <c r="BP23" i="60"/>
  <c r="BL23" i="60"/>
  <c r="BH23" i="60"/>
  <c r="BP23" i="59"/>
  <c r="BL23" i="59"/>
  <c r="BH23" i="59"/>
  <c r="BJ23" i="61"/>
  <c r="BR23" i="60"/>
  <c r="BR23" i="59"/>
  <c r="BJ23" i="59"/>
  <c r="BQ23" i="61"/>
  <c r="BM23" i="61"/>
  <c r="BI23" i="61"/>
  <c r="BQ23" i="60"/>
  <c r="BM23" i="60"/>
  <c r="BI23" i="60"/>
  <c r="BQ23" i="59"/>
  <c r="BM23" i="59"/>
  <c r="BI23" i="59"/>
  <c r="BN23" i="61"/>
  <c r="BN23" i="60"/>
  <c r="BQ21" i="61"/>
  <c r="BM21" i="61"/>
  <c r="BI21" i="61"/>
  <c r="BQ21" i="60"/>
  <c r="BM21" i="60"/>
  <c r="BI21" i="60"/>
  <c r="BQ21" i="59"/>
  <c r="BM21" i="59"/>
  <c r="BI21" i="59"/>
  <c r="BP21" i="59"/>
  <c r="BL21" i="59"/>
  <c r="BR21" i="61"/>
  <c r="BN21" i="61"/>
  <c r="BJ21" i="61"/>
  <c r="BR21" i="60"/>
  <c r="BN21" i="60"/>
  <c r="BJ21" i="60"/>
  <c r="BR21" i="59"/>
  <c r="BN21" i="59"/>
  <c r="BJ21" i="59"/>
  <c r="BL21" i="60"/>
  <c r="BO21" i="61"/>
  <c r="BK21" i="61"/>
  <c r="BG21" i="61"/>
  <c r="BO21" i="60"/>
  <c r="BK21" i="60"/>
  <c r="BG21" i="60"/>
  <c r="BO21" i="59"/>
  <c r="BK21" i="59"/>
  <c r="BG21" i="59"/>
  <c r="BP21" i="61"/>
  <c r="BL21" i="61"/>
  <c r="BH21" i="61"/>
  <c r="BP21" i="60"/>
  <c r="BH21" i="60"/>
  <c r="BH21" i="59"/>
  <c r="BO19" i="61"/>
  <c r="BK19" i="61"/>
  <c r="BG19" i="61"/>
  <c r="BO19" i="60"/>
  <c r="BK19" i="60"/>
  <c r="BG19" i="60"/>
  <c r="BO19" i="59"/>
  <c r="BK19" i="59"/>
  <c r="BG19" i="59"/>
  <c r="BN19" i="61"/>
  <c r="BJ19" i="61"/>
  <c r="BR19" i="61"/>
  <c r="BP19" i="61"/>
  <c r="BL19" i="61"/>
  <c r="BH19" i="61"/>
  <c r="BP19" i="60"/>
  <c r="BL19" i="60"/>
  <c r="BH19" i="60"/>
  <c r="BP19" i="59"/>
  <c r="BL19" i="59"/>
  <c r="BH19" i="59"/>
  <c r="BR19" i="60"/>
  <c r="BN19" i="60"/>
  <c r="BJ19" i="60"/>
  <c r="BR19" i="59"/>
  <c r="BN19" i="59"/>
  <c r="BJ19" i="59"/>
  <c r="BQ19" i="61"/>
  <c r="BM19" i="61"/>
  <c r="BI19" i="61"/>
  <c r="BQ19" i="60"/>
  <c r="BM19" i="60"/>
  <c r="BI19" i="60"/>
  <c r="BQ19" i="59"/>
  <c r="BM19" i="59"/>
  <c r="BI19" i="59"/>
  <c r="G7" i="59"/>
  <c r="F6" i="75"/>
  <c r="AV7" i="59"/>
  <c r="V7" i="59"/>
  <c r="BI7" i="59"/>
  <c r="AI7" i="59"/>
  <c r="BR36" i="60"/>
  <c r="BN36" i="59"/>
  <c r="BR36" i="61"/>
  <c r="BO36" i="60"/>
  <c r="BK36" i="59"/>
  <c r="BM36" i="59"/>
  <c r="BH36" i="61"/>
  <c r="BP36" i="59"/>
  <c r="BM36" i="60"/>
  <c r="BP34" i="61"/>
  <c r="BL34" i="61"/>
  <c r="BH34" i="61"/>
  <c r="BP34" i="60"/>
  <c r="BL34" i="60"/>
  <c r="BH34" i="60"/>
  <c r="BP34" i="59"/>
  <c r="BL34" i="59"/>
  <c r="BH34" i="59"/>
  <c r="BG34" i="60"/>
  <c r="BO34" i="59"/>
  <c r="BG34" i="59"/>
  <c r="BR34" i="61"/>
  <c r="BQ34" i="61"/>
  <c r="BM34" i="61"/>
  <c r="BI34" i="61"/>
  <c r="BQ34" i="60"/>
  <c r="BM34" i="60"/>
  <c r="BI34" i="60"/>
  <c r="BQ34" i="59"/>
  <c r="BM34" i="59"/>
  <c r="BI34" i="59"/>
  <c r="BO34" i="61"/>
  <c r="BO34" i="60"/>
  <c r="BK34" i="59"/>
  <c r="BN34" i="61"/>
  <c r="BJ34" i="61"/>
  <c r="BR34" i="60"/>
  <c r="BN34" i="60"/>
  <c r="BJ34" i="60"/>
  <c r="BR34" i="59"/>
  <c r="BN34" i="59"/>
  <c r="BJ34" i="59"/>
  <c r="BK34" i="61"/>
  <c r="BG34" i="61"/>
  <c r="BK34" i="60"/>
  <c r="BR32" i="59"/>
  <c r="BJ32" i="59"/>
  <c r="BO32" i="60"/>
  <c r="BG32" i="60"/>
  <c r="BM32" i="60"/>
  <c r="BQ32" i="59"/>
  <c r="BH32" i="60"/>
  <c r="BL32" i="59"/>
  <c r="BP30" i="60"/>
  <c r="BQ30" i="61"/>
  <c r="BI30" i="59"/>
  <c r="BJ30" i="60"/>
  <c r="BK30" i="59"/>
  <c r="BP26" i="61"/>
  <c r="BL26" i="61"/>
  <c r="BH26" i="61"/>
  <c r="BP26" i="60"/>
  <c r="BL26" i="60"/>
  <c r="BH26" i="60"/>
  <c r="BP26" i="59"/>
  <c r="BL26" i="59"/>
  <c r="BH26" i="59"/>
  <c r="BK26" i="59"/>
  <c r="BR26" i="61"/>
  <c r="BQ26" i="61"/>
  <c r="BM26" i="61"/>
  <c r="BI26" i="61"/>
  <c r="BQ26" i="60"/>
  <c r="BM26" i="60"/>
  <c r="BI26" i="60"/>
  <c r="BQ26" i="59"/>
  <c r="BM26" i="59"/>
  <c r="BI26" i="59"/>
  <c r="BO26" i="61"/>
  <c r="BO26" i="60"/>
  <c r="BG26" i="60"/>
  <c r="BO26" i="59"/>
  <c r="BN26" i="61"/>
  <c r="BJ26" i="61"/>
  <c r="BR26" i="60"/>
  <c r="BN26" i="60"/>
  <c r="BJ26" i="60"/>
  <c r="BR26" i="59"/>
  <c r="BN26" i="59"/>
  <c r="BJ26" i="59"/>
  <c r="BK26" i="61"/>
  <c r="BG26" i="61"/>
  <c r="BK26" i="60"/>
  <c r="BG26" i="59"/>
  <c r="BN24" i="61"/>
  <c r="BJ24" i="61"/>
  <c r="BR24" i="60"/>
  <c r="BN24" i="60"/>
  <c r="BJ24" i="60"/>
  <c r="BR24" i="59"/>
  <c r="BN24" i="59"/>
  <c r="BJ24" i="59"/>
  <c r="BQ24" i="60"/>
  <c r="BI24" i="60"/>
  <c r="BI24" i="59"/>
  <c r="BR24" i="61"/>
  <c r="BO24" i="61"/>
  <c r="BK24" i="61"/>
  <c r="BG24" i="61"/>
  <c r="BO24" i="60"/>
  <c r="BK24" i="60"/>
  <c r="BG24" i="60"/>
  <c r="BO24" i="59"/>
  <c r="BK24" i="59"/>
  <c r="BG24" i="59"/>
  <c r="BQ24" i="61"/>
  <c r="BI24" i="61"/>
  <c r="BM24" i="59"/>
  <c r="BP24" i="61"/>
  <c r="BL24" i="61"/>
  <c r="BH24" i="61"/>
  <c r="BP24" i="60"/>
  <c r="BL24" i="60"/>
  <c r="BH24" i="60"/>
  <c r="BP24" i="59"/>
  <c r="BL24" i="59"/>
  <c r="BH24" i="59"/>
  <c r="BM24" i="61"/>
  <c r="BM24" i="60"/>
  <c r="BQ24" i="59"/>
  <c r="BP22" i="61"/>
  <c r="BL22" i="61"/>
  <c r="BH22" i="61"/>
  <c r="BP22" i="60"/>
  <c r="BL22" i="60"/>
  <c r="BH22" i="60"/>
  <c r="BP22" i="59"/>
  <c r="BL22" i="59"/>
  <c r="BH22" i="59"/>
  <c r="BR22" i="61"/>
  <c r="BQ22" i="61"/>
  <c r="BM22" i="61"/>
  <c r="BI22" i="61"/>
  <c r="BQ22" i="60"/>
  <c r="BM22" i="60"/>
  <c r="BI22" i="60"/>
  <c r="BQ22" i="59"/>
  <c r="BM22" i="59"/>
  <c r="BI22" i="59"/>
  <c r="BO22" i="61"/>
  <c r="BG22" i="61"/>
  <c r="BK22" i="60"/>
  <c r="BK22" i="59"/>
  <c r="BG22" i="59"/>
  <c r="BN22" i="61"/>
  <c r="BJ22" i="61"/>
  <c r="BR22" i="60"/>
  <c r="BN22" i="60"/>
  <c r="BJ22" i="60"/>
  <c r="BR22" i="59"/>
  <c r="BN22" i="59"/>
  <c r="BJ22" i="59"/>
  <c r="BK22" i="61"/>
  <c r="BO22" i="60"/>
  <c r="BG22" i="60"/>
  <c r="BO22" i="59"/>
  <c r="BR20" i="60"/>
  <c r="BN20" i="59"/>
  <c r="BI20" i="59"/>
  <c r="BG20" i="61"/>
  <c r="BO20" i="59"/>
  <c r="BI20" i="61"/>
  <c r="BH20" i="61"/>
  <c r="BP20" i="59"/>
  <c r="BM20" i="60"/>
  <c r="C81" i="74"/>
  <c r="U7" i="59"/>
  <c r="AH7" i="59"/>
  <c r="AU7" i="59"/>
  <c r="BH7" i="59"/>
  <c r="AN3" i="76"/>
  <c r="AN5" i="76" s="1"/>
  <c r="H10" i="67"/>
  <c r="G10" i="67"/>
  <c r="P38" i="61"/>
  <c r="D69" i="74"/>
  <c r="F69" i="74"/>
  <c r="G69" i="74"/>
  <c r="H69" i="74"/>
  <c r="I69" i="74"/>
  <c r="E69" i="74"/>
  <c r="J69" i="74"/>
  <c r="K69" i="74"/>
  <c r="M69" i="74"/>
  <c r="L69" i="74"/>
  <c r="N69" i="74"/>
  <c r="P69" i="74"/>
  <c r="R69" i="74"/>
  <c r="O69" i="74"/>
  <c r="Q69" i="74"/>
  <c r="S69" i="74"/>
  <c r="U69" i="74"/>
  <c r="W69" i="74"/>
  <c r="T69" i="74"/>
  <c r="V69" i="74"/>
  <c r="X69" i="74"/>
  <c r="Z69" i="74"/>
  <c r="Y69" i="74"/>
  <c r="AB69" i="74"/>
  <c r="AC69" i="74"/>
  <c r="AE69" i="74"/>
  <c r="AG69" i="74"/>
  <c r="AI69" i="74"/>
  <c r="AK69" i="74"/>
  <c r="AF69" i="74"/>
  <c r="AJ69" i="74"/>
  <c r="AL69" i="74"/>
  <c r="AD69" i="74"/>
  <c r="AH69" i="74"/>
  <c r="BE37" i="61"/>
  <c r="Q37" i="61"/>
  <c r="H37" i="58" s="1"/>
  <c r="I37" i="58" s="1"/>
  <c r="BE33" i="61"/>
  <c r="Q33" i="61"/>
  <c r="H33" i="58" s="1"/>
  <c r="I33" i="58" s="1"/>
  <c r="BE29" i="61"/>
  <c r="Q29" i="61"/>
  <c r="H29" i="58" s="1"/>
  <c r="BE25" i="61"/>
  <c r="BE21" i="61"/>
  <c r="Q21" i="61"/>
  <c r="H21" i="58" s="1"/>
  <c r="AX35" i="61"/>
  <c r="Q35" i="61"/>
  <c r="H35" i="58" s="1"/>
  <c r="I35" i="58" s="1"/>
  <c r="AX31" i="61"/>
  <c r="Q31" i="61"/>
  <c r="H31" i="58" s="1"/>
  <c r="AX27" i="61"/>
  <c r="Q27" i="61"/>
  <c r="H27" i="58" s="1"/>
  <c r="AX23" i="61"/>
  <c r="Q23" i="61"/>
  <c r="H23" i="58" s="1"/>
  <c r="AX19" i="61"/>
  <c r="Q19" i="61"/>
  <c r="H19" i="58" s="1"/>
  <c r="AV36" i="61"/>
  <c r="Q36" i="61"/>
  <c r="H36" i="58" s="1"/>
  <c r="AV32" i="61"/>
  <c r="Q32" i="61"/>
  <c r="H32" i="58" s="1"/>
  <c r="I32" i="58" s="1"/>
  <c r="AV28" i="61"/>
  <c r="Q28" i="61"/>
  <c r="H28" i="58" s="1"/>
  <c r="AV24" i="61"/>
  <c r="Q24" i="61"/>
  <c r="H24" i="58" s="1"/>
  <c r="I24" i="58" s="1"/>
  <c r="AV20" i="61"/>
  <c r="Q20" i="61"/>
  <c r="H20" i="58" s="1"/>
  <c r="I20" i="58" s="1"/>
  <c r="I10" i="67"/>
  <c r="C46" i="74"/>
  <c r="E46" i="74"/>
  <c r="G46" i="74"/>
  <c r="I46" i="74"/>
  <c r="K46" i="74"/>
  <c r="M46" i="74"/>
  <c r="O46" i="74"/>
  <c r="Q46" i="74"/>
  <c r="S46" i="74"/>
  <c r="U46" i="74"/>
  <c r="W46" i="74"/>
  <c r="Y46" i="74"/>
  <c r="AC46" i="74"/>
  <c r="AE46" i="74"/>
  <c r="AG46" i="74"/>
  <c r="AI46" i="74"/>
  <c r="AK46" i="74"/>
  <c r="AA69" i="74"/>
  <c r="AA46" i="74"/>
  <c r="AT19" i="60"/>
  <c r="BP4" i="66"/>
  <c r="BQ2" i="66"/>
  <c r="C69" i="74"/>
  <c r="AG35" i="59"/>
  <c r="AH35" i="59"/>
  <c r="AG31" i="59"/>
  <c r="AH31" i="59"/>
  <c r="AG27" i="59"/>
  <c r="AH27" i="59"/>
  <c r="AG23" i="59"/>
  <c r="AH23" i="59"/>
  <c r="AG19" i="59"/>
  <c r="AH19" i="59"/>
  <c r="AG15" i="59"/>
  <c r="AH15" i="59"/>
  <c r="AG11" i="59"/>
  <c r="AH11" i="59"/>
  <c r="BC4" i="66"/>
  <c r="X8" i="61" l="1"/>
  <c r="AX8" i="61" s="1"/>
  <c r="AE8" i="61"/>
  <c r="BE8" i="61" s="1"/>
  <c r="X8" i="60"/>
  <c r="T8" i="60"/>
  <c r="AA8" i="59"/>
  <c r="T8" i="59"/>
  <c r="AB13" i="61"/>
  <c r="BB13" i="61" s="1"/>
  <c r="Z13" i="60"/>
  <c r="AZ13" i="60" s="1"/>
  <c r="D13" i="58"/>
  <c r="T13" i="61"/>
  <c r="AT13" i="61" s="1"/>
  <c r="X13" i="61"/>
  <c r="AX13" i="61" s="1"/>
  <c r="W17" i="60"/>
  <c r="AW17" i="60" s="1"/>
  <c r="X17" i="61"/>
  <c r="AX17" i="61" s="1"/>
  <c r="AB17" i="60"/>
  <c r="BB17" i="60" s="1"/>
  <c r="AA8" i="61"/>
  <c r="BA8" i="61" s="1"/>
  <c r="AB8" i="61"/>
  <c r="T8" i="61"/>
  <c r="Z8" i="59"/>
  <c r="U13" i="60"/>
  <c r="AU13" i="60" s="1"/>
  <c r="V13" i="60"/>
  <c r="AV13" i="60" s="1"/>
  <c r="V13" i="59"/>
  <c r="AV13" i="59" s="1"/>
  <c r="AB13" i="59"/>
  <c r="BB13" i="59" s="1"/>
  <c r="Y13" i="59"/>
  <c r="AY13" i="59" s="1"/>
  <c r="Z16" i="59"/>
  <c r="AZ16" i="59" s="1"/>
  <c r="T17" i="59"/>
  <c r="T17" i="60"/>
  <c r="AT17" i="60" s="1"/>
  <c r="M14" i="57"/>
  <c r="AC8" i="59"/>
  <c r="AE8" i="60"/>
  <c r="BE8" i="60" s="1"/>
  <c r="Z8" i="60"/>
  <c r="AZ8" i="60" s="1"/>
  <c r="Y8" i="60"/>
  <c r="V8" i="59"/>
  <c r="W13" i="61"/>
  <c r="AW13" i="61" s="1"/>
  <c r="Z13" i="59"/>
  <c r="AZ13" i="59" s="1"/>
  <c r="Z13" i="61"/>
  <c r="AZ13" i="61" s="1"/>
  <c r="X17" i="60"/>
  <c r="AX17" i="60" s="1"/>
  <c r="Z17" i="59"/>
  <c r="AZ17" i="59" s="1"/>
  <c r="W17" i="59"/>
  <c r="AW17" i="59" s="1"/>
  <c r="AE17" i="59"/>
  <c r="BE17" i="59" s="1"/>
  <c r="AA17" i="60"/>
  <c r="BA17" i="60" s="1"/>
  <c r="Y17" i="61"/>
  <c r="AY17" i="61" s="1"/>
  <c r="Y17" i="59"/>
  <c r="AY17" i="59" s="1"/>
  <c r="Z17" i="61"/>
  <c r="AZ17" i="61" s="1"/>
  <c r="M5" i="57"/>
  <c r="N5" i="57" s="1"/>
  <c r="BN8" i="60" s="1"/>
  <c r="X17" i="59"/>
  <c r="AX17" i="59" s="1"/>
  <c r="V17" i="60"/>
  <c r="AV17" i="60" s="1"/>
  <c r="AE17" i="60"/>
  <c r="BE17" i="60" s="1"/>
  <c r="AE17" i="61"/>
  <c r="BE17" i="61" s="1"/>
  <c r="AD17" i="60"/>
  <c r="BD17" i="60" s="1"/>
  <c r="U17" i="59"/>
  <c r="AU17" i="59" s="1"/>
  <c r="AD17" i="59"/>
  <c r="BD17" i="59" s="1"/>
  <c r="U17" i="60"/>
  <c r="AU17" i="60" s="1"/>
  <c r="T12" i="59"/>
  <c r="Y12" i="60"/>
  <c r="AY12" i="60" s="1"/>
  <c r="AA12" i="59"/>
  <c r="BA12" i="59" s="1"/>
  <c r="AE12" i="61"/>
  <c r="BE12" i="61" s="1"/>
  <c r="AC12" i="59"/>
  <c r="BC12" i="59" s="1"/>
  <c r="W12" i="60"/>
  <c r="AW12" i="60" s="1"/>
  <c r="AB12" i="59"/>
  <c r="BB12" i="59" s="1"/>
  <c r="AC10" i="59"/>
  <c r="BC10" i="59" s="1"/>
  <c r="X10" i="61"/>
  <c r="AX10" i="61" s="1"/>
  <c r="U10" i="59"/>
  <c r="AU10" i="59" s="1"/>
  <c r="Y10" i="60"/>
  <c r="AY10" i="60" s="1"/>
  <c r="AC10" i="60"/>
  <c r="BC10" i="60" s="1"/>
  <c r="M7" i="57"/>
  <c r="N7" i="57" s="1"/>
  <c r="W10" i="60"/>
  <c r="AW10" i="60" s="1"/>
  <c r="AE10" i="61"/>
  <c r="BE10" i="61" s="1"/>
  <c r="V10" i="61"/>
  <c r="AV10" i="61" s="1"/>
  <c r="BH28" i="60"/>
  <c r="BN31" i="61"/>
  <c r="BM31" i="61"/>
  <c r="I28" i="58"/>
  <c r="I31" i="58"/>
  <c r="BH31" i="61"/>
  <c r="BO31" i="59"/>
  <c r="BL28" i="61"/>
  <c r="BP32" i="59"/>
  <c r="BI32" i="60"/>
  <c r="BK32" i="60"/>
  <c r="BN32" i="59"/>
  <c r="BI31" i="59"/>
  <c r="BQ31" i="61"/>
  <c r="BL31" i="61"/>
  <c r="BG31" i="60"/>
  <c r="AV19" i="60"/>
  <c r="Q19" i="60"/>
  <c r="G19" i="58" s="1"/>
  <c r="Q36" i="60"/>
  <c r="G36" i="58" s="1"/>
  <c r="AT36" i="60"/>
  <c r="BM28" i="61"/>
  <c r="BG28" i="60"/>
  <c r="BL32" i="60"/>
  <c r="BQ32" i="60"/>
  <c r="BG32" i="61"/>
  <c r="BJ32" i="60"/>
  <c r="BJ31" i="59"/>
  <c r="BQ31" i="59"/>
  <c r="BL31" i="59"/>
  <c r="BR31" i="61"/>
  <c r="BO31" i="60"/>
  <c r="AT30" i="60"/>
  <c r="Q30" i="60"/>
  <c r="G30" i="58" s="1"/>
  <c r="BM31" i="59"/>
  <c r="I27" i="58"/>
  <c r="Q25" i="61"/>
  <c r="H25" i="58" s="1"/>
  <c r="BK28" i="61"/>
  <c r="BM32" i="59"/>
  <c r="BP32" i="60"/>
  <c r="BQ32" i="61"/>
  <c r="BK32" i="61"/>
  <c r="BN32" i="60"/>
  <c r="BR31" i="59"/>
  <c r="BI31" i="60"/>
  <c r="BP31" i="59"/>
  <c r="BN31" i="59"/>
  <c r="BG31" i="61"/>
  <c r="Q23" i="59"/>
  <c r="F23" i="58" s="1"/>
  <c r="I23" i="58" s="1"/>
  <c r="AT23" i="60"/>
  <c r="Q23" i="60"/>
  <c r="G23" i="58" s="1"/>
  <c r="BH31" i="59"/>
  <c r="BK31" i="60"/>
  <c r="BN28" i="59"/>
  <c r="BI32" i="61"/>
  <c r="BH32" i="61"/>
  <c r="BG32" i="59"/>
  <c r="BO32" i="61"/>
  <c r="BR32" i="60"/>
  <c r="BJ31" i="60"/>
  <c r="BM31" i="60"/>
  <c r="BH31" i="60"/>
  <c r="BJ31" i="61"/>
  <c r="BK31" i="61"/>
  <c r="AV30" i="59"/>
  <c r="Q30" i="59"/>
  <c r="F30" i="58" s="1"/>
  <c r="I30" i="58" s="1"/>
  <c r="Q19" i="59"/>
  <c r="F19" i="58" s="1"/>
  <c r="BP31" i="61"/>
  <c r="I29" i="58"/>
  <c r="BQ28" i="59"/>
  <c r="BR28" i="60"/>
  <c r="BM32" i="61"/>
  <c r="BL32" i="61"/>
  <c r="BK32" i="59"/>
  <c r="BR32" i="61"/>
  <c r="BJ32" i="61"/>
  <c r="BN31" i="60"/>
  <c r="BQ31" i="60"/>
  <c r="BL31" i="60"/>
  <c r="BG31" i="59"/>
  <c r="BO31" i="61"/>
  <c r="I19" i="58"/>
  <c r="BQ28" i="61"/>
  <c r="BH32" i="59"/>
  <c r="BP32" i="61"/>
  <c r="BO32" i="59"/>
  <c r="BI32" i="59"/>
  <c r="BR31" i="60"/>
  <c r="BI31" i="61"/>
  <c r="BP31" i="60"/>
  <c r="Q25" i="59"/>
  <c r="F25" i="58" s="1"/>
  <c r="AV36" i="59"/>
  <c r="Q36" i="59"/>
  <c r="F36" i="58" s="1"/>
  <c r="I36" i="58" s="1"/>
  <c r="Z16" i="60"/>
  <c r="AZ16" i="60" s="1"/>
  <c r="U16" i="59"/>
  <c r="AU16" i="59" s="1"/>
  <c r="V16" i="61"/>
  <c r="AV16" i="61" s="1"/>
  <c r="M13" i="57"/>
  <c r="N13" i="57" s="1"/>
  <c r="BP16" i="60" s="1"/>
  <c r="W11" i="59"/>
  <c r="AW11" i="59" s="1"/>
  <c r="AD16" i="59"/>
  <c r="BD16" i="59" s="1"/>
  <c r="W16" i="60"/>
  <c r="AW16" i="60" s="1"/>
  <c r="V16" i="60"/>
  <c r="AV16" i="60" s="1"/>
  <c r="U16" i="60"/>
  <c r="AU16" i="60" s="1"/>
  <c r="D16" i="58"/>
  <c r="T16" i="59"/>
  <c r="AT16" i="59" s="1"/>
  <c r="AA16" i="59"/>
  <c r="BA16" i="59" s="1"/>
  <c r="X16" i="61"/>
  <c r="AX16" i="61" s="1"/>
  <c r="AC16" i="59"/>
  <c r="BC16" i="59" s="1"/>
  <c r="Y16" i="61"/>
  <c r="AY16" i="61" s="1"/>
  <c r="AD16" i="61"/>
  <c r="BD16" i="61" s="1"/>
  <c r="AE16" i="61"/>
  <c r="BE16" i="61" s="1"/>
  <c r="Y16" i="59"/>
  <c r="AY16" i="59" s="1"/>
  <c r="AB16" i="59"/>
  <c r="BB16" i="59" s="1"/>
  <c r="U16" i="61"/>
  <c r="AU16" i="61" s="1"/>
  <c r="AB16" i="61"/>
  <c r="BB16" i="61" s="1"/>
  <c r="AB16" i="60"/>
  <c r="BB16" i="60" s="1"/>
  <c r="AC16" i="61"/>
  <c r="BC16" i="61" s="1"/>
  <c r="W16" i="59"/>
  <c r="AW16" i="59" s="1"/>
  <c r="AC16" i="60"/>
  <c r="BC16" i="60" s="1"/>
  <c r="W16" i="61"/>
  <c r="AW16" i="61" s="1"/>
  <c r="X16" i="60"/>
  <c r="AX16" i="60" s="1"/>
  <c r="AA16" i="61"/>
  <c r="BA16" i="61" s="1"/>
  <c r="V16" i="59"/>
  <c r="AV16" i="59" s="1"/>
  <c r="AA16" i="60"/>
  <c r="BA16" i="60" s="1"/>
  <c r="AE16" i="60"/>
  <c r="BE16" i="60" s="1"/>
  <c r="T16" i="60"/>
  <c r="AT16" i="60" s="1"/>
  <c r="AD16" i="60"/>
  <c r="BD16" i="60" s="1"/>
  <c r="Z16" i="61"/>
  <c r="AZ16" i="61" s="1"/>
  <c r="AB18" i="60"/>
  <c r="BB18" i="60" s="1"/>
  <c r="AC18" i="61"/>
  <c r="BC18" i="61" s="1"/>
  <c r="V11" i="59"/>
  <c r="AV11" i="59" s="1"/>
  <c r="AD18" i="60"/>
  <c r="BD18" i="60" s="1"/>
  <c r="AB11" i="61"/>
  <c r="BB11" i="61" s="1"/>
  <c r="AB11" i="60"/>
  <c r="BB11" i="60" s="1"/>
  <c r="N14" i="57"/>
  <c r="BR17" i="61" s="1"/>
  <c r="Z18" i="60"/>
  <c r="AZ18" i="60" s="1"/>
  <c r="AA12" i="61"/>
  <c r="BA12" i="61" s="1"/>
  <c r="Z12" i="60"/>
  <c r="AZ12" i="60" s="1"/>
  <c r="W12" i="59"/>
  <c r="AW12" i="59" s="1"/>
  <c r="D12" i="58"/>
  <c r="U12" i="61"/>
  <c r="AU12" i="61" s="1"/>
  <c r="AD12" i="61"/>
  <c r="BD12" i="61" s="1"/>
  <c r="AD12" i="59"/>
  <c r="BD12" i="59" s="1"/>
  <c r="AB12" i="61"/>
  <c r="BB12" i="61" s="1"/>
  <c r="Y12" i="61"/>
  <c r="AY12" i="61" s="1"/>
  <c r="AE12" i="60"/>
  <c r="BE12" i="60" s="1"/>
  <c r="T12" i="60"/>
  <c r="X12" i="60"/>
  <c r="AX12" i="60" s="1"/>
  <c r="Y12" i="59"/>
  <c r="AY12" i="59" s="1"/>
  <c r="W12" i="61"/>
  <c r="AW12" i="61" s="1"/>
  <c r="X12" i="59"/>
  <c r="AX12" i="59" s="1"/>
  <c r="X12" i="61"/>
  <c r="AX12" i="61" s="1"/>
  <c r="Z12" i="61"/>
  <c r="AZ12" i="61" s="1"/>
  <c r="AD12" i="60"/>
  <c r="BD12" i="60" s="1"/>
  <c r="V12" i="60"/>
  <c r="AV12" i="60" s="1"/>
  <c r="M9" i="57"/>
  <c r="N9" i="57" s="1"/>
  <c r="BP12" i="60" s="1"/>
  <c r="V12" i="61"/>
  <c r="AV12" i="61" s="1"/>
  <c r="V12" i="59"/>
  <c r="AV12" i="59" s="1"/>
  <c r="AA12" i="60"/>
  <c r="BA12" i="60" s="1"/>
  <c r="AE12" i="59"/>
  <c r="BE12" i="59" s="1"/>
  <c r="U12" i="59"/>
  <c r="AU12" i="59" s="1"/>
  <c r="AB12" i="60"/>
  <c r="BB12" i="60" s="1"/>
  <c r="Z12" i="59"/>
  <c r="AZ12" i="59" s="1"/>
  <c r="AC12" i="60"/>
  <c r="BC12" i="60" s="1"/>
  <c r="U12" i="60"/>
  <c r="AU12" i="60" s="1"/>
  <c r="AC12" i="61"/>
  <c r="BC12" i="61" s="1"/>
  <c r="T12" i="61"/>
  <c r="AT12" i="61" s="1"/>
  <c r="AB10" i="59"/>
  <c r="BB10" i="59" s="1"/>
  <c r="V10" i="60"/>
  <c r="AV10" i="60" s="1"/>
  <c r="AA10" i="59"/>
  <c r="BA10" i="59" s="1"/>
  <c r="V10" i="59"/>
  <c r="AV10" i="59" s="1"/>
  <c r="Y10" i="59"/>
  <c r="AY10" i="59" s="1"/>
  <c r="D10" i="58"/>
  <c r="W10" i="61"/>
  <c r="AW10" i="61" s="1"/>
  <c r="Y10" i="61"/>
  <c r="AY10" i="61" s="1"/>
  <c r="AA10" i="60"/>
  <c r="BA10" i="60" s="1"/>
  <c r="Z10" i="59"/>
  <c r="AZ10" i="59" s="1"/>
  <c r="AD10" i="59"/>
  <c r="BD10" i="59" s="1"/>
  <c r="T10" i="61"/>
  <c r="AT10" i="61" s="1"/>
  <c r="AD10" i="61"/>
  <c r="BD10" i="61" s="1"/>
  <c r="T10" i="60"/>
  <c r="AT10" i="60" s="1"/>
  <c r="AC10" i="61"/>
  <c r="BC10" i="61" s="1"/>
  <c r="X10" i="60"/>
  <c r="AX10" i="60" s="1"/>
  <c r="AD10" i="60"/>
  <c r="BD10" i="60" s="1"/>
  <c r="AE10" i="60"/>
  <c r="BE10" i="60" s="1"/>
  <c r="U10" i="61"/>
  <c r="AU10" i="61" s="1"/>
  <c r="Z10" i="60"/>
  <c r="AZ10" i="60" s="1"/>
  <c r="U9" i="59"/>
  <c r="AU9" i="59" s="1"/>
  <c r="Z18" i="59"/>
  <c r="AZ18" i="59" s="1"/>
  <c r="Y18" i="59"/>
  <c r="AY18" i="59" s="1"/>
  <c r="AA18" i="59"/>
  <c r="BA18" i="59" s="1"/>
  <c r="V18" i="60"/>
  <c r="AV18" i="60" s="1"/>
  <c r="U10" i="60"/>
  <c r="AU10" i="60" s="1"/>
  <c r="AB10" i="61"/>
  <c r="BB10" i="61" s="1"/>
  <c r="X10" i="59"/>
  <c r="AX10" i="59" s="1"/>
  <c r="W10" i="59"/>
  <c r="AW10" i="59" s="1"/>
  <c r="T10" i="59"/>
  <c r="W11" i="60"/>
  <c r="AW11" i="60" s="1"/>
  <c r="AC18" i="59"/>
  <c r="BC18" i="59" s="1"/>
  <c r="Y18" i="60"/>
  <c r="AY18" i="60" s="1"/>
  <c r="T18" i="60"/>
  <c r="AT18" i="60" s="1"/>
  <c r="U18" i="61"/>
  <c r="AU18" i="61" s="1"/>
  <c r="U18" i="59"/>
  <c r="AU18" i="59" s="1"/>
  <c r="U18" i="60"/>
  <c r="AU18" i="60" s="1"/>
  <c r="X18" i="61"/>
  <c r="AX18" i="61" s="1"/>
  <c r="AD18" i="59"/>
  <c r="BD18" i="59" s="1"/>
  <c r="AA18" i="60"/>
  <c r="BA18" i="60" s="1"/>
  <c r="X18" i="60"/>
  <c r="AX18" i="60" s="1"/>
  <c r="AC18" i="60"/>
  <c r="BC18" i="60" s="1"/>
  <c r="W18" i="60"/>
  <c r="AW18" i="60" s="1"/>
  <c r="T11" i="60"/>
  <c r="T18" i="61"/>
  <c r="AT18" i="61" s="1"/>
  <c r="Z18" i="61"/>
  <c r="AZ18" i="61" s="1"/>
  <c r="AB18" i="61"/>
  <c r="BB18" i="61" s="1"/>
  <c r="M15" i="57"/>
  <c r="N15" i="57" s="1"/>
  <c r="BJ18" i="60" s="1"/>
  <c r="T18" i="59"/>
  <c r="AT18" i="59" s="1"/>
  <c r="V18" i="61"/>
  <c r="AV18" i="61" s="1"/>
  <c r="V18" i="59"/>
  <c r="AV18" i="59" s="1"/>
  <c r="AA18" i="61"/>
  <c r="BA18" i="61" s="1"/>
  <c r="X18" i="59"/>
  <c r="AX18" i="59" s="1"/>
  <c r="AA10" i="61"/>
  <c r="BA10" i="61" s="1"/>
  <c r="Z10" i="61"/>
  <c r="AZ10" i="61" s="1"/>
  <c r="AE10" i="59"/>
  <c r="BE10" i="59" s="1"/>
  <c r="AB10" i="60"/>
  <c r="BB10" i="60" s="1"/>
  <c r="AA11" i="59"/>
  <c r="BA11" i="59" s="1"/>
  <c r="W18" i="61"/>
  <c r="AW18" i="61" s="1"/>
  <c r="AB18" i="59"/>
  <c r="BB18" i="59" s="1"/>
  <c r="AD18" i="61"/>
  <c r="BD18" i="61" s="1"/>
  <c r="D18" i="58"/>
  <c r="AE18" i="59"/>
  <c r="BE18" i="59" s="1"/>
  <c r="Y18" i="61"/>
  <c r="AY18" i="61" s="1"/>
  <c r="W18" i="59"/>
  <c r="AW18" i="59" s="1"/>
  <c r="AE18" i="61"/>
  <c r="BE18" i="61" s="1"/>
  <c r="AB3" i="76"/>
  <c r="AB5" i="76" s="1"/>
  <c r="AD11" i="61"/>
  <c r="BD11" i="61" s="1"/>
  <c r="Z11" i="61"/>
  <c r="AZ11" i="61" s="1"/>
  <c r="X11" i="59"/>
  <c r="AX11" i="59" s="1"/>
  <c r="U11" i="60"/>
  <c r="AU11" i="60" s="1"/>
  <c r="W14" i="61"/>
  <c r="AW14" i="61" s="1"/>
  <c r="N10" i="57"/>
  <c r="BG13" i="61" s="1"/>
  <c r="AT17" i="59"/>
  <c r="Q17" i="59"/>
  <c r="F17" i="58" s="1"/>
  <c r="AE14" i="61"/>
  <c r="BE14" i="61" s="1"/>
  <c r="D14" i="58"/>
  <c r="AP38" i="60"/>
  <c r="X19" i="74" s="1"/>
  <c r="AQ38" i="61"/>
  <c r="AK19" i="74" s="1"/>
  <c r="AK42" i="74" s="1"/>
  <c r="U11" i="59"/>
  <c r="AU11" i="59" s="1"/>
  <c r="U11" i="61"/>
  <c r="AU11" i="61" s="1"/>
  <c r="Z11" i="59"/>
  <c r="AZ11" i="59" s="1"/>
  <c r="X11" i="60"/>
  <c r="AX11" i="60" s="1"/>
  <c r="AA11" i="61"/>
  <c r="BA11" i="61" s="1"/>
  <c r="W11" i="61"/>
  <c r="AW11" i="61" s="1"/>
  <c r="AD11" i="59"/>
  <c r="BD11" i="59" s="1"/>
  <c r="AE11" i="61"/>
  <c r="BE11" i="61" s="1"/>
  <c r="Y11" i="59"/>
  <c r="AY11" i="59" s="1"/>
  <c r="AC11" i="59"/>
  <c r="BC11" i="59" s="1"/>
  <c r="AE11" i="60"/>
  <c r="BE11" i="60" s="1"/>
  <c r="T11" i="59"/>
  <c r="AT11" i="59" s="1"/>
  <c r="AK38" i="61"/>
  <c r="AE19" i="74" s="1"/>
  <c r="AE42" i="74" s="1"/>
  <c r="AP38" i="61"/>
  <c r="AJ19" i="74" s="1"/>
  <c r="AJ65" i="74" s="1"/>
  <c r="AI38" i="61"/>
  <c r="AC19" i="74" s="1"/>
  <c r="AC42" i="74" s="1"/>
  <c r="X9" i="59"/>
  <c r="AX9" i="59" s="1"/>
  <c r="AB9" i="59"/>
  <c r="BB9" i="59" s="1"/>
  <c r="X11" i="61"/>
  <c r="AX11" i="61" s="1"/>
  <c r="AB11" i="59"/>
  <c r="BB11" i="59" s="1"/>
  <c r="Y11" i="60"/>
  <c r="AY11" i="60" s="1"/>
  <c r="AC11" i="61"/>
  <c r="BC11" i="61" s="1"/>
  <c r="V11" i="61"/>
  <c r="AV11" i="61" s="1"/>
  <c r="T11" i="61"/>
  <c r="AT11" i="61" s="1"/>
  <c r="D11" i="58"/>
  <c r="V11" i="60"/>
  <c r="AV11" i="60" s="1"/>
  <c r="Y11" i="61"/>
  <c r="AY11" i="61" s="1"/>
  <c r="AD11" i="60"/>
  <c r="BD11" i="60" s="1"/>
  <c r="AC11" i="60"/>
  <c r="BC11" i="60" s="1"/>
  <c r="M8" i="57"/>
  <c r="N8" i="57" s="1"/>
  <c r="AE11" i="59"/>
  <c r="BE11" i="59" s="1"/>
  <c r="AA11" i="60"/>
  <c r="BA11" i="60" s="1"/>
  <c r="V9" i="59"/>
  <c r="AV9" i="59" s="1"/>
  <c r="W9" i="59"/>
  <c r="AW9" i="59" s="1"/>
  <c r="U15" i="61"/>
  <c r="AU15" i="61" s="1"/>
  <c r="D15" i="58"/>
  <c r="T15" i="61"/>
  <c r="AT15" i="61" s="1"/>
  <c r="AB15" i="60"/>
  <c r="BB15" i="60" s="1"/>
  <c r="AB15" i="61"/>
  <c r="BB15" i="61" s="1"/>
  <c r="AE15" i="60"/>
  <c r="BE15" i="60" s="1"/>
  <c r="X15" i="61"/>
  <c r="AX15" i="61" s="1"/>
  <c r="V15" i="60"/>
  <c r="AV15" i="60" s="1"/>
  <c r="AD15" i="59"/>
  <c r="BD15" i="59" s="1"/>
  <c r="W15" i="60"/>
  <c r="AW15" i="60" s="1"/>
  <c r="Z15" i="60"/>
  <c r="AZ15" i="60" s="1"/>
  <c r="AC15" i="60"/>
  <c r="BC15" i="60" s="1"/>
  <c r="AA15" i="60"/>
  <c r="BA15" i="60" s="1"/>
  <c r="AA15" i="59"/>
  <c r="BA15" i="59" s="1"/>
  <c r="U15" i="60"/>
  <c r="AU15" i="60" s="1"/>
  <c r="M12" i="57"/>
  <c r="N12" i="57" s="1"/>
  <c r="BK15" i="61" s="1"/>
  <c r="T15" i="60"/>
  <c r="AT15" i="60" s="1"/>
  <c r="V15" i="59"/>
  <c r="AV15" i="59" s="1"/>
  <c r="Z15" i="59"/>
  <c r="AZ15" i="59" s="1"/>
  <c r="AD15" i="60"/>
  <c r="BD15" i="60" s="1"/>
  <c r="AC15" i="61"/>
  <c r="BC15" i="61" s="1"/>
  <c r="T15" i="59"/>
  <c r="AT15" i="59" s="1"/>
  <c r="Y15" i="59"/>
  <c r="AY15" i="59" s="1"/>
  <c r="Y15" i="60"/>
  <c r="AY15" i="60" s="1"/>
  <c r="AE15" i="59"/>
  <c r="BE15" i="59" s="1"/>
  <c r="W15" i="61"/>
  <c r="AW15" i="61" s="1"/>
  <c r="AE15" i="61"/>
  <c r="BE15" i="61" s="1"/>
  <c r="AA15" i="61"/>
  <c r="BA15" i="61" s="1"/>
  <c r="X15" i="60"/>
  <c r="AX15" i="60" s="1"/>
  <c r="AB15" i="59"/>
  <c r="BB15" i="59" s="1"/>
  <c r="X15" i="59"/>
  <c r="AX15" i="59" s="1"/>
  <c r="AD15" i="61"/>
  <c r="BD15" i="61" s="1"/>
  <c r="Y15" i="61"/>
  <c r="AY15" i="61" s="1"/>
  <c r="AC15" i="59"/>
  <c r="BC15" i="59" s="1"/>
  <c r="W15" i="59"/>
  <c r="AW15" i="59" s="1"/>
  <c r="V15" i="61"/>
  <c r="AV15" i="61" s="1"/>
  <c r="U15" i="59"/>
  <c r="AU15" i="59" s="1"/>
  <c r="AR38" i="60"/>
  <c r="Z19" i="74" s="1"/>
  <c r="Z65" i="74" s="1"/>
  <c r="AB14" i="61"/>
  <c r="BB14" i="61" s="1"/>
  <c r="AD14" i="61"/>
  <c r="BD14" i="61" s="1"/>
  <c r="X14" i="59"/>
  <c r="AX14" i="59" s="1"/>
  <c r="AH38" i="61"/>
  <c r="AB19" i="74" s="1"/>
  <c r="AB65" i="74" s="1"/>
  <c r="AQ38" i="60"/>
  <c r="Y19" i="74" s="1"/>
  <c r="X14" i="60"/>
  <c r="AX14" i="60" s="1"/>
  <c r="Y14" i="61"/>
  <c r="AY14" i="61" s="1"/>
  <c r="T14" i="59"/>
  <c r="AT14" i="59" s="1"/>
  <c r="AR38" i="61"/>
  <c r="AL19" i="74" s="1"/>
  <c r="AL42" i="74" s="1"/>
  <c r="AC14" i="61"/>
  <c r="BC14" i="61" s="1"/>
  <c r="X14" i="61"/>
  <c r="AX14" i="61" s="1"/>
  <c r="AC14" i="59"/>
  <c r="BC14" i="59" s="1"/>
  <c r="AE14" i="60"/>
  <c r="BE14" i="60" s="1"/>
  <c r="V14" i="59"/>
  <c r="AV14" i="59" s="1"/>
  <c r="AC14" i="60"/>
  <c r="BC14" i="60" s="1"/>
  <c r="V14" i="61"/>
  <c r="AV14" i="61" s="1"/>
  <c r="AE14" i="59"/>
  <c r="BE14" i="59" s="1"/>
  <c r="Z14" i="60"/>
  <c r="AZ14" i="60" s="1"/>
  <c r="AB14" i="60"/>
  <c r="BB14" i="60" s="1"/>
  <c r="M11" i="57"/>
  <c r="N11" i="57" s="1"/>
  <c r="U14" i="60"/>
  <c r="AU14" i="60" s="1"/>
  <c r="AB14" i="59"/>
  <c r="BB14" i="59" s="1"/>
  <c r="Z14" i="61"/>
  <c r="AZ14" i="61" s="1"/>
  <c r="Q13" i="60"/>
  <c r="G13" i="58" s="1"/>
  <c r="AN38" i="61"/>
  <c r="AH19" i="74" s="1"/>
  <c r="AH42" i="74" s="1"/>
  <c r="AN38" i="60"/>
  <c r="V19" i="74" s="1"/>
  <c r="AN38" i="59"/>
  <c r="J19" i="74" s="1"/>
  <c r="J65" i="74" s="1"/>
  <c r="AP38" i="59"/>
  <c r="L19" i="74" s="1"/>
  <c r="AK38" i="60"/>
  <c r="S19" i="74" s="1"/>
  <c r="S42" i="74" s="1"/>
  <c r="AG38" i="61"/>
  <c r="AA19" i="74" s="1"/>
  <c r="AM38" i="61"/>
  <c r="AG19" i="74" s="1"/>
  <c r="AG65" i="74" s="1"/>
  <c r="AJ38" i="61"/>
  <c r="AD19" i="74" s="1"/>
  <c r="AD42" i="74" s="1"/>
  <c r="AO38" i="60"/>
  <c r="W19" i="74" s="1"/>
  <c r="AL38" i="60"/>
  <c r="T19" i="74" s="1"/>
  <c r="Y14" i="59"/>
  <c r="AY14" i="59" s="1"/>
  <c r="U14" i="61"/>
  <c r="AU14" i="61" s="1"/>
  <c r="AA14" i="60"/>
  <c r="BA14" i="60" s="1"/>
  <c r="T14" i="61"/>
  <c r="AT14" i="61" s="1"/>
  <c r="W14" i="60"/>
  <c r="AW14" i="60" s="1"/>
  <c r="AL38" i="61"/>
  <c r="AF19" i="74" s="1"/>
  <c r="AF42" i="74" s="1"/>
  <c r="AM38" i="60"/>
  <c r="U19" i="74" s="1"/>
  <c r="U65" i="74" s="1"/>
  <c r="Y14" i="60"/>
  <c r="AY14" i="60" s="1"/>
  <c r="AD14" i="60"/>
  <c r="BD14" i="60" s="1"/>
  <c r="T14" i="60"/>
  <c r="AT14" i="60" s="1"/>
  <c r="V14" i="60"/>
  <c r="AV14" i="60" s="1"/>
  <c r="AD14" i="59"/>
  <c r="BD14" i="59" s="1"/>
  <c r="AJ38" i="60"/>
  <c r="R19" i="74" s="1"/>
  <c r="R65" i="74" s="1"/>
  <c r="AK38" i="59"/>
  <c r="G19" i="74" s="1"/>
  <c r="G65" i="74" s="1"/>
  <c r="AI38" i="60"/>
  <c r="Q19" i="74" s="1"/>
  <c r="Q65" i="74" s="1"/>
  <c r="AA14" i="61"/>
  <c r="BA14" i="61" s="1"/>
  <c r="U14" i="59"/>
  <c r="AU14" i="59" s="1"/>
  <c r="AA14" i="59"/>
  <c r="BA14" i="59" s="1"/>
  <c r="Z14" i="59"/>
  <c r="AZ14" i="59" s="1"/>
  <c r="T9" i="59"/>
  <c r="AT9" i="59" s="1"/>
  <c r="T9" i="61"/>
  <c r="AD9" i="61"/>
  <c r="BD9" i="61" s="1"/>
  <c r="AB9" i="61"/>
  <c r="BB9" i="61" s="1"/>
  <c r="AE9" i="59"/>
  <c r="BE9" i="59" s="1"/>
  <c r="U9" i="60"/>
  <c r="AU9" i="60" s="1"/>
  <c r="V9" i="60"/>
  <c r="AV9" i="60" s="1"/>
  <c r="Y9" i="61"/>
  <c r="AY9" i="61" s="1"/>
  <c r="Z9" i="61"/>
  <c r="AZ9" i="61" s="1"/>
  <c r="AA9" i="61"/>
  <c r="BA9" i="61" s="1"/>
  <c r="M6" i="57"/>
  <c r="N6" i="57" s="1"/>
  <c r="BH9" i="59" s="1"/>
  <c r="Y9" i="59"/>
  <c r="AY9" i="59" s="1"/>
  <c r="W9" i="60"/>
  <c r="AW9" i="60" s="1"/>
  <c r="V9" i="61"/>
  <c r="AV9" i="61" s="1"/>
  <c r="W9" i="61"/>
  <c r="AW9" i="61" s="1"/>
  <c r="Y9" i="60"/>
  <c r="AY9" i="60" s="1"/>
  <c r="AB9" i="60"/>
  <c r="BB9" i="60" s="1"/>
  <c r="AC9" i="60"/>
  <c r="BC9" i="60" s="1"/>
  <c r="D9" i="58"/>
  <c r="AD9" i="60"/>
  <c r="BD9" i="60" s="1"/>
  <c r="U9" i="61"/>
  <c r="AU9" i="61" s="1"/>
  <c r="AC9" i="61"/>
  <c r="BC9" i="61" s="1"/>
  <c r="AE9" i="61"/>
  <c r="BE9" i="61" s="1"/>
  <c r="AC9" i="59"/>
  <c r="BC9" i="59" s="1"/>
  <c r="X9" i="60"/>
  <c r="AX9" i="60" s="1"/>
  <c r="AE9" i="60"/>
  <c r="AA9" i="59"/>
  <c r="BA9" i="59" s="1"/>
  <c r="AD9" i="59"/>
  <c r="BD9" i="59" s="1"/>
  <c r="T9" i="60"/>
  <c r="Z9" i="60"/>
  <c r="AZ9" i="60" s="1"/>
  <c r="AA9" i="60"/>
  <c r="BA9" i="60" s="1"/>
  <c r="X9" i="61"/>
  <c r="AX9" i="61" s="1"/>
  <c r="AO38" i="61"/>
  <c r="AI19" i="74" s="1"/>
  <c r="AI42" i="74" s="1"/>
  <c r="AR38" i="59"/>
  <c r="N19" i="74" s="1"/>
  <c r="AQ38" i="59"/>
  <c r="M19" i="74" s="1"/>
  <c r="M65" i="74" s="1"/>
  <c r="AM38" i="59"/>
  <c r="I19" i="74" s="1"/>
  <c r="I6" i="67"/>
  <c r="I20" i="77" s="1"/>
  <c r="AJ38" i="59"/>
  <c r="F19" i="74" s="1"/>
  <c r="F42" i="74" s="1"/>
  <c r="AH38" i="60"/>
  <c r="P19" i="74" s="1"/>
  <c r="P65" i="74" s="1"/>
  <c r="AO38" i="59"/>
  <c r="K19" i="74" s="1"/>
  <c r="K65" i="74" s="1"/>
  <c r="H6" i="67"/>
  <c r="H20" i="77" s="1"/>
  <c r="Q13" i="59"/>
  <c r="F13" i="58" s="1"/>
  <c r="Q13" i="61"/>
  <c r="H13" i="58" s="1"/>
  <c r="BL12" i="59"/>
  <c r="AI38" i="59"/>
  <c r="E19" i="74" s="1"/>
  <c r="E42" i="74" s="1"/>
  <c r="AT12" i="60"/>
  <c r="AT12" i="59"/>
  <c r="AT11" i="60"/>
  <c r="AG38" i="60"/>
  <c r="O19" i="74" s="1"/>
  <c r="O65" i="74" s="1"/>
  <c r="BR10" i="60"/>
  <c r="BN10" i="61"/>
  <c r="BQ10" i="60"/>
  <c r="BP10" i="60"/>
  <c r="BJ10" i="59"/>
  <c r="BI10" i="59"/>
  <c r="BH10" i="59"/>
  <c r="BJ10" i="60"/>
  <c r="BI10" i="60"/>
  <c r="BQ10" i="61"/>
  <c r="BH10" i="60"/>
  <c r="BJ10" i="61"/>
  <c r="BI10" i="61"/>
  <c r="BH10" i="61"/>
  <c r="BN10" i="59"/>
  <c r="BM10" i="59"/>
  <c r="BL10" i="59"/>
  <c r="BQ10" i="59"/>
  <c r="BN10" i="60"/>
  <c r="BM10" i="60"/>
  <c r="BR10" i="61"/>
  <c r="BL10" i="60"/>
  <c r="BP10" i="59"/>
  <c r="BL10" i="61"/>
  <c r="BR10" i="59"/>
  <c r="BM10" i="61"/>
  <c r="AT10" i="59"/>
  <c r="AL38" i="59"/>
  <c r="H19" i="74" s="1"/>
  <c r="H42" i="74" s="1"/>
  <c r="AV8" i="59"/>
  <c r="BB8" i="61"/>
  <c r="BQ8" i="61"/>
  <c r="C80" i="74"/>
  <c r="BD8" i="59"/>
  <c r="BD8" i="61"/>
  <c r="BN30" i="59"/>
  <c r="BK30" i="60"/>
  <c r="BI30" i="61"/>
  <c r="BH30" i="60"/>
  <c r="BI27" i="60"/>
  <c r="BJ27" i="60"/>
  <c r="BL27" i="60"/>
  <c r="BG27" i="59"/>
  <c r="BO27" i="61"/>
  <c r="G6" i="67"/>
  <c r="G6" i="73" s="1"/>
  <c r="BR30" i="59"/>
  <c r="BG30" i="61"/>
  <c r="BM30" i="61"/>
  <c r="BL30" i="60"/>
  <c r="BM27" i="60"/>
  <c r="BN27" i="60"/>
  <c r="BP27" i="60"/>
  <c r="BK27" i="59"/>
  <c r="BO30" i="59"/>
  <c r="BN30" i="60"/>
  <c r="BM30" i="59"/>
  <c r="BR30" i="61"/>
  <c r="BH30" i="61"/>
  <c r="BI27" i="61"/>
  <c r="BN27" i="61"/>
  <c r="BL27" i="61"/>
  <c r="BG27" i="60"/>
  <c r="BG30" i="60"/>
  <c r="BR30" i="60"/>
  <c r="BQ30" i="59"/>
  <c r="BK30" i="61"/>
  <c r="BL30" i="61"/>
  <c r="BM27" i="61"/>
  <c r="BH27" i="59"/>
  <c r="BP27" i="61"/>
  <c r="BK27" i="60"/>
  <c r="BO30" i="60"/>
  <c r="BJ30" i="61"/>
  <c r="BI30" i="60"/>
  <c r="BH30" i="59"/>
  <c r="BP30" i="61"/>
  <c r="BI27" i="59"/>
  <c r="BQ27" i="61"/>
  <c r="BL27" i="59"/>
  <c r="BR27" i="61"/>
  <c r="BO27" i="60"/>
  <c r="BJ9" i="59"/>
  <c r="BO30" i="61"/>
  <c r="BN30" i="61"/>
  <c r="BM30" i="60"/>
  <c r="BL30" i="59"/>
  <c r="BM27" i="59"/>
  <c r="BJ27" i="59"/>
  <c r="BP27" i="59"/>
  <c r="BR27" i="59"/>
  <c r="BG27" i="61"/>
  <c r="BJ30" i="59"/>
  <c r="BG30" i="59"/>
  <c r="BQ30" i="60"/>
  <c r="BQ27" i="59"/>
  <c r="BN27" i="59"/>
  <c r="BH27" i="60"/>
  <c r="BR27" i="60"/>
  <c r="BG8" i="61"/>
  <c r="Q8" i="61"/>
  <c r="BL8" i="60"/>
  <c r="BJ8" i="61"/>
  <c r="BR8" i="61"/>
  <c r="BK8" i="61"/>
  <c r="BI8" i="60"/>
  <c r="BQ8" i="60"/>
  <c r="BH8" i="61"/>
  <c r="AV8" i="61"/>
  <c r="BL8" i="61"/>
  <c r="BJ8" i="60"/>
  <c r="BH8" i="60"/>
  <c r="BG8" i="59"/>
  <c r="BP8" i="61"/>
  <c r="BN8" i="61"/>
  <c r="BO8" i="60"/>
  <c r="BM8" i="60"/>
  <c r="BK8" i="60"/>
  <c r="BQ8" i="59"/>
  <c r="BO8" i="59"/>
  <c r="BM8" i="59"/>
  <c r="BK8" i="59"/>
  <c r="BJ8" i="59"/>
  <c r="BH8" i="59"/>
  <c r="BM8" i="61"/>
  <c r="BG8" i="60"/>
  <c r="BR8" i="59"/>
  <c r="BO8" i="61"/>
  <c r="BI8" i="61"/>
  <c r="BR8" i="60"/>
  <c r="BP8" i="60"/>
  <c r="BP8" i="59"/>
  <c r="BN8" i="59"/>
  <c r="BL8" i="59"/>
  <c r="BI8" i="59"/>
  <c r="BB4" i="66"/>
  <c r="BC8" i="59"/>
  <c r="AT8" i="60"/>
  <c r="Q8" i="60"/>
  <c r="Q8" i="59"/>
  <c r="L15" i="72"/>
  <c r="U5" i="71"/>
  <c r="D82" i="77"/>
  <c r="BE2" i="66"/>
  <c r="BE4" i="66" s="1"/>
  <c r="AX8" i="60"/>
  <c r="BQ20" i="61"/>
  <c r="BH20" i="60"/>
  <c r="BL20" i="61"/>
  <c r="BM20" i="61"/>
  <c r="BG20" i="60"/>
  <c r="BK20" i="61"/>
  <c r="BI20" i="60"/>
  <c r="BR20" i="59"/>
  <c r="BJ20" i="61"/>
  <c r="BI28" i="60"/>
  <c r="BH28" i="59"/>
  <c r="BL28" i="60"/>
  <c r="BP28" i="61"/>
  <c r="BG28" i="59"/>
  <c r="BK28" i="60"/>
  <c r="BO28" i="61"/>
  <c r="BR28" i="59"/>
  <c r="BJ28" i="61"/>
  <c r="BQ36" i="61"/>
  <c r="BH36" i="60"/>
  <c r="BL36" i="61"/>
  <c r="BI36" i="61"/>
  <c r="BO36" i="59"/>
  <c r="BG36" i="61"/>
  <c r="BI36" i="60"/>
  <c r="BR36" i="59"/>
  <c r="BJ36" i="61"/>
  <c r="BA8" i="60"/>
  <c r="BD8" i="60"/>
  <c r="BB8" i="60"/>
  <c r="BE8" i="59"/>
  <c r="AT8" i="59"/>
  <c r="BA8" i="59"/>
  <c r="I21" i="58"/>
  <c r="BH20" i="59"/>
  <c r="BL20" i="60"/>
  <c r="BP20" i="61"/>
  <c r="BG20" i="59"/>
  <c r="BK20" i="60"/>
  <c r="BO20" i="61"/>
  <c r="BQ20" i="60"/>
  <c r="BJ20" i="60"/>
  <c r="BN20" i="61"/>
  <c r="BM28" i="60"/>
  <c r="BL28" i="59"/>
  <c r="BP28" i="60"/>
  <c r="BM28" i="59"/>
  <c r="BK28" i="59"/>
  <c r="BO28" i="60"/>
  <c r="BR28" i="61"/>
  <c r="BJ28" i="60"/>
  <c r="BN28" i="61"/>
  <c r="BH36" i="59"/>
  <c r="BL36" i="60"/>
  <c r="BP36" i="61"/>
  <c r="BM36" i="61"/>
  <c r="BG36" i="60"/>
  <c r="BK36" i="61"/>
  <c r="BQ36" i="60"/>
  <c r="BJ36" i="60"/>
  <c r="BN36" i="61"/>
  <c r="BP10" i="61"/>
  <c r="BO10" i="60"/>
  <c r="BG10" i="60"/>
  <c r="BK10" i="61"/>
  <c r="BG10" i="61"/>
  <c r="BK10" i="60"/>
  <c r="BG10" i="59"/>
  <c r="BK10" i="59"/>
  <c r="BO10" i="61"/>
  <c r="BO10" i="59"/>
  <c r="BB8" i="59"/>
  <c r="AY8" i="60"/>
  <c r="H97" i="77"/>
  <c r="J12" i="73"/>
  <c r="J97" i="77" s="1"/>
  <c r="L15" i="73"/>
  <c r="U7" i="71"/>
  <c r="D97" i="77"/>
  <c r="AT8" i="61"/>
  <c r="AZ8" i="59"/>
  <c r="BI16" i="59"/>
  <c r="BJ17" i="59"/>
  <c r="BH17" i="61"/>
  <c r="AH38" i="59"/>
  <c r="D19" i="74" s="1"/>
  <c r="D65" i="74" s="1"/>
  <c r="BQ20" i="59"/>
  <c r="BL20" i="59"/>
  <c r="BP20" i="60"/>
  <c r="BM20" i="59"/>
  <c r="BK20" i="59"/>
  <c r="BO20" i="60"/>
  <c r="BR20" i="61"/>
  <c r="BJ20" i="59"/>
  <c r="BI28" i="59"/>
  <c r="BQ28" i="60"/>
  <c r="BP28" i="59"/>
  <c r="BH28" i="61"/>
  <c r="BI28" i="61"/>
  <c r="BO28" i="59"/>
  <c r="BG28" i="61"/>
  <c r="BJ28" i="59"/>
  <c r="BQ36" i="59"/>
  <c r="BL36" i="59"/>
  <c r="BP36" i="60"/>
  <c r="BI36" i="59"/>
  <c r="BG36" i="59"/>
  <c r="BK36" i="60"/>
  <c r="BO36" i="61"/>
  <c r="BJ36" i="59"/>
  <c r="R3" i="66"/>
  <c r="R4" i="66" s="1"/>
  <c r="P6" i="65"/>
  <c r="D17" i="74"/>
  <c r="D40" i="74"/>
  <c r="D63" i="74" s="1"/>
  <c r="BC8" i="60"/>
  <c r="AW8" i="60"/>
  <c r="H82" i="77"/>
  <c r="J12" i="72"/>
  <c r="J82" i="77" s="1"/>
  <c r="BR2" i="66"/>
  <c r="BQ4" i="66"/>
  <c r="Q3" i="76"/>
  <c r="Q5" i="76" s="1"/>
  <c r="AC3" i="76"/>
  <c r="AC5" i="76" s="1"/>
  <c r="AO3" i="76"/>
  <c r="AO5" i="76" s="1"/>
  <c r="AG38" i="59"/>
  <c r="C19" i="74" s="1"/>
  <c r="H7" i="59"/>
  <c r="BJ7" i="59"/>
  <c r="AW7" i="59"/>
  <c r="AJ7" i="59"/>
  <c r="W7" i="59"/>
  <c r="G6" i="75"/>
  <c r="G10" i="73"/>
  <c r="G10" i="72"/>
  <c r="J10" i="67"/>
  <c r="J24" i="77" s="1"/>
  <c r="G24" i="77"/>
  <c r="BF2" i="66"/>
  <c r="I10" i="73"/>
  <c r="I95" i="77" s="1"/>
  <c r="I10" i="72"/>
  <c r="I80" i="77" s="1"/>
  <c r="I24" i="77"/>
  <c r="H10" i="73"/>
  <c r="H95" i="77" s="1"/>
  <c r="H10" i="72"/>
  <c r="H80" i="77" s="1"/>
  <c r="H24" i="77"/>
  <c r="Q17" i="61" l="1"/>
  <c r="H17" i="58" s="1"/>
  <c r="Q17" i="60"/>
  <c r="G17" i="58" s="1"/>
  <c r="BH12" i="61"/>
  <c r="BJ16" i="61"/>
  <c r="BG16" i="60"/>
  <c r="BN16" i="59"/>
  <c r="BJ16" i="59"/>
  <c r="BL16" i="59"/>
  <c r="BI16" i="60"/>
  <c r="BO16" i="59"/>
  <c r="BM16" i="61"/>
  <c r="BM16" i="59"/>
  <c r="BJ16" i="60"/>
  <c r="BL16" i="60"/>
  <c r="BQ16" i="59"/>
  <c r="BQ16" i="61"/>
  <c r="BH16" i="60"/>
  <c r="BR16" i="61"/>
  <c r="BG16" i="61"/>
  <c r="BN16" i="60"/>
  <c r="BM16" i="60"/>
  <c r="BI16" i="61"/>
  <c r="BO16" i="60"/>
  <c r="BK16" i="60"/>
  <c r="BR16" i="60"/>
  <c r="BH16" i="61"/>
  <c r="BN16" i="61"/>
  <c r="BQ16" i="60"/>
  <c r="BP16" i="59"/>
  <c r="BL16" i="61"/>
  <c r="BH16" i="59"/>
  <c r="BO16" i="61"/>
  <c r="BK16" i="61"/>
  <c r="BK16" i="59"/>
  <c r="BG16" i="59"/>
  <c r="BR16" i="59"/>
  <c r="BP16" i="61"/>
  <c r="BM15" i="60"/>
  <c r="BP17" i="61"/>
  <c r="BP18" i="60"/>
  <c r="I25" i="58"/>
  <c r="BK17" i="60"/>
  <c r="BI17" i="61"/>
  <c r="BO17" i="60"/>
  <c r="BJ12" i="61"/>
  <c r="Q16" i="61"/>
  <c r="H16" i="58" s="1"/>
  <c r="Q12" i="60"/>
  <c r="G12" i="58" s="1"/>
  <c r="BL12" i="60"/>
  <c r="BP12" i="61"/>
  <c r="BG15" i="60"/>
  <c r="BI17" i="60"/>
  <c r="BN17" i="60"/>
  <c r="BO17" i="61"/>
  <c r="BI12" i="60"/>
  <c r="BK12" i="59"/>
  <c r="BH12" i="60"/>
  <c r="BQ12" i="61"/>
  <c r="BG12" i="61"/>
  <c r="BO12" i="60"/>
  <c r="BO12" i="59"/>
  <c r="BJ12" i="59"/>
  <c r="BO18" i="60"/>
  <c r="BL17" i="60"/>
  <c r="BR17" i="60"/>
  <c r="BR12" i="59"/>
  <c r="BM12" i="60"/>
  <c r="BR12" i="61"/>
  <c r="BR12" i="60"/>
  <c r="BQ12" i="59"/>
  <c r="Q16" i="59"/>
  <c r="F16" i="58" s="1"/>
  <c r="BO15" i="61"/>
  <c r="BJ17" i="61"/>
  <c r="BP17" i="60"/>
  <c r="BQ17" i="61"/>
  <c r="BG12" i="59"/>
  <c r="BI12" i="59"/>
  <c r="BM12" i="61"/>
  <c r="BM12" i="59"/>
  <c r="BO12" i="61"/>
  <c r="BK12" i="60"/>
  <c r="BJ12" i="60"/>
  <c r="BK12" i="61"/>
  <c r="BL17" i="59"/>
  <c r="BQ17" i="59"/>
  <c r="BQ12" i="60"/>
  <c r="BN12" i="59"/>
  <c r="BN12" i="60"/>
  <c r="BI12" i="61"/>
  <c r="Q16" i="60"/>
  <c r="G16" i="58" s="1"/>
  <c r="I16" i="58" s="1"/>
  <c r="BL12" i="61"/>
  <c r="BG12" i="60"/>
  <c r="BJ17" i="60"/>
  <c r="BH17" i="60"/>
  <c r="BH12" i="59"/>
  <c r="BN12" i="61"/>
  <c r="BP12" i="59"/>
  <c r="BK17" i="61"/>
  <c r="BM17" i="60"/>
  <c r="BG17" i="61"/>
  <c r="BQ17" i="60"/>
  <c r="BL17" i="61"/>
  <c r="BO18" i="61"/>
  <c r="BJ18" i="59"/>
  <c r="BM15" i="61"/>
  <c r="BH17" i="59"/>
  <c r="BM17" i="61"/>
  <c r="BK17" i="59"/>
  <c r="BN17" i="61"/>
  <c r="BI18" i="61"/>
  <c r="BP15" i="60"/>
  <c r="BL13" i="59"/>
  <c r="BG17" i="59"/>
  <c r="BR17" i="59"/>
  <c r="BN17" i="59"/>
  <c r="BM17" i="59"/>
  <c r="BL18" i="61"/>
  <c r="BL15" i="61"/>
  <c r="BI17" i="59"/>
  <c r="BG17" i="60"/>
  <c r="BO17" i="59"/>
  <c r="BP17" i="59"/>
  <c r="Q12" i="61"/>
  <c r="H12" i="58" s="1"/>
  <c r="Q12" i="59"/>
  <c r="F12" i="58" s="1"/>
  <c r="BK18" i="59"/>
  <c r="BQ18" i="59"/>
  <c r="BG18" i="61"/>
  <c r="BK18" i="61"/>
  <c r="BR18" i="59"/>
  <c r="BL18" i="60"/>
  <c r="BH18" i="59"/>
  <c r="BM18" i="60"/>
  <c r="BK18" i="60"/>
  <c r="BN18" i="61"/>
  <c r="BP18" i="61"/>
  <c r="BH18" i="61"/>
  <c r="BJ18" i="61"/>
  <c r="BP18" i="59"/>
  <c r="BI18" i="59"/>
  <c r="BQ18" i="60"/>
  <c r="Q10" i="59"/>
  <c r="F10" i="58" s="1"/>
  <c r="Q10" i="61"/>
  <c r="H10" i="58" s="1"/>
  <c r="Q10" i="60"/>
  <c r="G10" i="58" s="1"/>
  <c r="X38" i="59"/>
  <c r="G18" i="74" s="1"/>
  <c r="G64" i="74" s="1"/>
  <c r="Q18" i="61"/>
  <c r="H18" i="58" s="1"/>
  <c r="BQ18" i="61"/>
  <c r="BM18" i="61"/>
  <c r="BL18" i="59"/>
  <c r="Q18" i="60"/>
  <c r="G18" i="58" s="1"/>
  <c r="BN18" i="60"/>
  <c r="Q18" i="59"/>
  <c r="F18" i="58" s="1"/>
  <c r="BO18" i="59"/>
  <c r="BM18" i="59"/>
  <c r="BR18" i="61"/>
  <c r="BR18" i="60"/>
  <c r="BI18" i="60"/>
  <c r="BG18" i="60"/>
  <c r="BG18" i="59"/>
  <c r="BN18" i="59"/>
  <c r="BH18" i="60"/>
  <c r="AW38" i="61"/>
  <c r="AD20" i="74" s="1"/>
  <c r="AD43" i="74" s="1"/>
  <c r="I17" i="58"/>
  <c r="AX38" i="59"/>
  <c r="G20" i="74" s="1"/>
  <c r="G43" i="74" s="1"/>
  <c r="BL13" i="60"/>
  <c r="BH13" i="61"/>
  <c r="U38" i="60"/>
  <c r="P18" i="74" s="1"/>
  <c r="P64" i="74" s="1"/>
  <c r="BG9" i="60"/>
  <c r="BL9" i="60"/>
  <c r="BP13" i="59"/>
  <c r="Q11" i="61"/>
  <c r="H11" i="58" s="1"/>
  <c r="BK13" i="59"/>
  <c r="BN9" i="60"/>
  <c r="BH9" i="61"/>
  <c r="BN13" i="61"/>
  <c r="BQ9" i="60"/>
  <c r="BN13" i="59"/>
  <c r="BQ13" i="59"/>
  <c r="BR13" i="59"/>
  <c r="BJ13" i="60"/>
  <c r="BJ13" i="61"/>
  <c r="BJ13" i="59"/>
  <c r="BM13" i="59"/>
  <c r="BI13" i="60"/>
  <c r="BM13" i="60"/>
  <c r="BO13" i="59"/>
  <c r="BK13" i="60"/>
  <c r="BO13" i="61"/>
  <c r="AL65" i="74"/>
  <c r="BG13" i="60"/>
  <c r="BH13" i="60"/>
  <c r="BR13" i="60"/>
  <c r="BM13" i="61"/>
  <c r="BP13" i="61"/>
  <c r="BR13" i="61"/>
  <c r="BN13" i="60"/>
  <c r="BP13" i="60"/>
  <c r="BO13" i="60"/>
  <c r="BI13" i="61"/>
  <c r="BK13" i="61"/>
  <c r="BL13" i="61"/>
  <c r="BG13" i="59"/>
  <c r="BQ13" i="60"/>
  <c r="BQ13" i="61"/>
  <c r="BI13" i="59"/>
  <c r="BH13" i="59"/>
  <c r="BB38" i="61"/>
  <c r="AI20" i="74" s="1"/>
  <c r="AI66" i="74" s="1"/>
  <c r="BQ15" i="60"/>
  <c r="BH15" i="61"/>
  <c r="BK15" i="60"/>
  <c r="BR15" i="61"/>
  <c r="BJ15" i="59"/>
  <c r="BP15" i="61"/>
  <c r="BN15" i="60"/>
  <c r="BN15" i="59"/>
  <c r="BM15" i="59"/>
  <c r="BG15" i="59"/>
  <c r="BH15" i="59"/>
  <c r="BK15" i="59"/>
  <c r="BJ15" i="61"/>
  <c r="BQ15" i="59"/>
  <c r="BI15" i="60"/>
  <c r="BL15" i="59"/>
  <c r="BO15" i="59"/>
  <c r="BA38" i="61"/>
  <c r="AH20" i="74" s="1"/>
  <c r="AH43" i="74" s="1"/>
  <c r="W38" i="59"/>
  <c r="F18" i="74" s="1"/>
  <c r="F64" i="74" s="1"/>
  <c r="AW38" i="59"/>
  <c r="F20" i="74" s="1"/>
  <c r="F66" i="74" s="1"/>
  <c r="AB38" i="60"/>
  <c r="W18" i="74" s="1"/>
  <c r="W41" i="74" s="1"/>
  <c r="AC65" i="74"/>
  <c r="AU38" i="60"/>
  <c r="P20" i="74" s="1"/>
  <c r="P66" i="74" s="1"/>
  <c r="AJ42" i="74"/>
  <c r="AF65" i="74"/>
  <c r="AH65" i="74"/>
  <c r="AK65" i="74"/>
  <c r="AB42" i="74"/>
  <c r="AY38" i="59"/>
  <c r="H20" i="74" s="1"/>
  <c r="H43" i="74" s="1"/>
  <c r="AU38" i="59"/>
  <c r="D20" i="74" s="1"/>
  <c r="D66" i="74" s="1"/>
  <c r="S65" i="74"/>
  <c r="BE38" i="59"/>
  <c r="N20" i="74" s="1"/>
  <c r="N43" i="74" s="1"/>
  <c r="U38" i="59"/>
  <c r="D18" i="74" s="1"/>
  <c r="D64" i="74" s="1"/>
  <c r="AE65" i="74"/>
  <c r="Q42" i="74"/>
  <c r="BI9" i="60"/>
  <c r="BP9" i="61"/>
  <c r="AB38" i="61"/>
  <c r="AI18" i="74" s="1"/>
  <c r="AI64" i="74" s="1"/>
  <c r="V38" i="59"/>
  <c r="E18" i="74" s="1"/>
  <c r="E41" i="74" s="1"/>
  <c r="BK9" i="59"/>
  <c r="AE38" i="61"/>
  <c r="AL18" i="74" s="1"/>
  <c r="AL64" i="74" s="1"/>
  <c r="AD65" i="74"/>
  <c r="G42" i="74"/>
  <c r="BR9" i="59"/>
  <c r="AD38" i="61"/>
  <c r="AK18" i="74" s="1"/>
  <c r="AK64" i="74" s="1"/>
  <c r="BM9" i="59"/>
  <c r="BP9" i="59"/>
  <c r="BJ11" i="61"/>
  <c r="BH11" i="60"/>
  <c r="BP11" i="61"/>
  <c r="BJ11" i="59"/>
  <c r="BK11" i="59"/>
  <c r="BN11" i="59"/>
  <c r="BP11" i="59"/>
  <c r="BH11" i="61"/>
  <c r="BI11" i="61"/>
  <c r="BK11" i="60"/>
  <c r="BM11" i="59"/>
  <c r="BG11" i="59"/>
  <c r="BK11" i="61"/>
  <c r="BL11" i="59"/>
  <c r="BO11" i="59"/>
  <c r="BO11" i="61"/>
  <c r="BQ11" i="60"/>
  <c r="BJ11" i="60"/>
  <c r="BO11" i="60"/>
  <c r="BM11" i="60"/>
  <c r="BQ11" i="61"/>
  <c r="BH11" i="59"/>
  <c r="BG11" i="60"/>
  <c r="BI11" i="59"/>
  <c r="BP11" i="60"/>
  <c r="BN11" i="61"/>
  <c r="BG11" i="61"/>
  <c r="BM11" i="61"/>
  <c r="BN11" i="60"/>
  <c r="BR11" i="60"/>
  <c r="BR11" i="59"/>
  <c r="BI11" i="60"/>
  <c r="BQ11" i="59"/>
  <c r="BR11" i="61"/>
  <c r="BL11" i="60"/>
  <c r="BL11" i="61"/>
  <c r="AZ38" i="61"/>
  <c r="AG20" i="74" s="1"/>
  <c r="AG66" i="74" s="1"/>
  <c r="Q15" i="60"/>
  <c r="G15" i="58" s="1"/>
  <c r="AX38" i="61"/>
  <c r="AE20" i="74" s="1"/>
  <c r="AE66" i="74" s="1"/>
  <c r="AY38" i="61"/>
  <c r="AF20" i="74" s="1"/>
  <c r="AF66" i="74" s="1"/>
  <c r="AX38" i="60"/>
  <c r="S20" i="74" s="1"/>
  <c r="S66" i="74" s="1"/>
  <c r="X38" i="60"/>
  <c r="S18" i="74" s="1"/>
  <c r="BE38" i="61"/>
  <c r="AL20" i="74" s="1"/>
  <c r="AL43" i="74" s="1"/>
  <c r="AZ38" i="60"/>
  <c r="U20" i="74" s="1"/>
  <c r="U43" i="74" s="1"/>
  <c r="BB38" i="60"/>
  <c r="W20" i="74" s="1"/>
  <c r="W66" i="74" s="1"/>
  <c r="Q11" i="60"/>
  <c r="G11" i="58" s="1"/>
  <c r="Q15" i="61"/>
  <c r="H15" i="58" s="1"/>
  <c r="BC38" i="61"/>
  <c r="AJ20" i="74" s="1"/>
  <c r="AJ43" i="74" s="1"/>
  <c r="AC38" i="61"/>
  <c r="AJ18" i="74" s="1"/>
  <c r="AJ64" i="74" s="1"/>
  <c r="U38" i="61"/>
  <c r="AB18" i="74" s="1"/>
  <c r="AB64" i="74" s="1"/>
  <c r="Q11" i="59"/>
  <c r="F11" i="58" s="1"/>
  <c r="Y38" i="59"/>
  <c r="H18" i="74" s="1"/>
  <c r="H64" i="74" s="1"/>
  <c r="Z42" i="74"/>
  <c r="BI15" i="61"/>
  <c r="BP15" i="59"/>
  <c r="BR15" i="59"/>
  <c r="BO15" i="60"/>
  <c r="AD38" i="60"/>
  <c r="Y18" i="74" s="1"/>
  <c r="Y64" i="74" s="1"/>
  <c r="AV38" i="59"/>
  <c r="E20" i="74" s="1"/>
  <c r="E66" i="74" s="1"/>
  <c r="Z38" i="60"/>
  <c r="U18" i="74" s="1"/>
  <c r="U64" i="74" s="1"/>
  <c r="BN15" i="61"/>
  <c r="BH15" i="60"/>
  <c r="BJ15" i="60"/>
  <c r="BG15" i="61"/>
  <c r="BD38" i="60"/>
  <c r="Y20" i="74" s="1"/>
  <c r="Y43" i="74" s="1"/>
  <c r="BI15" i="59"/>
  <c r="BQ15" i="61"/>
  <c r="BL15" i="60"/>
  <c r="BR15" i="60"/>
  <c r="AA38" i="61"/>
  <c r="AH18" i="74" s="1"/>
  <c r="AH41" i="74" s="1"/>
  <c r="BD38" i="61"/>
  <c r="AK20" i="74" s="1"/>
  <c r="AK66" i="74" s="1"/>
  <c r="Q15" i="59"/>
  <c r="F15" i="58" s="1"/>
  <c r="BI14" i="61"/>
  <c r="BN14" i="59"/>
  <c r="BL14" i="60"/>
  <c r="BH14" i="59"/>
  <c r="BJ14" i="59"/>
  <c r="BH14" i="61"/>
  <c r="BG14" i="61"/>
  <c r="BO14" i="59"/>
  <c r="BN14" i="60"/>
  <c r="BI14" i="59"/>
  <c r="BI14" i="60"/>
  <c r="BR14" i="61"/>
  <c r="BP14" i="59"/>
  <c r="BG14" i="60"/>
  <c r="BM14" i="61"/>
  <c r="BQ14" i="60"/>
  <c r="BJ14" i="60"/>
  <c r="BP14" i="60"/>
  <c r="BK14" i="60"/>
  <c r="BR14" i="60"/>
  <c r="BM14" i="59"/>
  <c r="BL14" i="59"/>
  <c r="BG14" i="59"/>
  <c r="BK14" i="59"/>
  <c r="BK14" i="61"/>
  <c r="BN14" i="61"/>
  <c r="BJ14" i="61"/>
  <c r="BQ14" i="59"/>
  <c r="BL14" i="61"/>
  <c r="BO14" i="61"/>
  <c r="BQ14" i="61"/>
  <c r="BR14" i="59"/>
  <c r="BM14" i="60"/>
  <c r="BP14" i="61"/>
  <c r="BO14" i="60"/>
  <c r="BH14" i="60"/>
  <c r="AV38" i="60"/>
  <c r="Q20" i="74" s="1"/>
  <c r="Q43" i="74" s="1"/>
  <c r="BC38" i="60"/>
  <c r="X20" i="74" s="1"/>
  <c r="X66" i="74" s="1"/>
  <c r="BB38" i="59"/>
  <c r="K20" i="74" s="1"/>
  <c r="K66" i="74" s="1"/>
  <c r="AC38" i="60"/>
  <c r="X18" i="74" s="1"/>
  <c r="X64" i="74" s="1"/>
  <c r="AB38" i="59"/>
  <c r="K18" i="74" s="1"/>
  <c r="K64" i="74" s="1"/>
  <c r="BD38" i="59"/>
  <c r="M20" i="74" s="1"/>
  <c r="M43" i="74" s="1"/>
  <c r="Z38" i="61"/>
  <c r="AG18" i="74" s="1"/>
  <c r="AG41" i="74" s="1"/>
  <c r="AD38" i="59"/>
  <c r="M18" i="74" s="1"/>
  <c r="M41" i="74" s="1"/>
  <c r="AU38" i="61"/>
  <c r="AB20" i="74" s="1"/>
  <c r="AB43" i="74" s="1"/>
  <c r="Q14" i="61"/>
  <c r="H14" i="58" s="1"/>
  <c r="T38" i="61"/>
  <c r="AA18" i="74" s="1"/>
  <c r="AA64" i="74" s="1"/>
  <c r="AI65" i="74"/>
  <c r="J42" i="74"/>
  <c r="AG42" i="74"/>
  <c r="M42" i="74"/>
  <c r="U42" i="74"/>
  <c r="AV38" i="61"/>
  <c r="AC20" i="74" s="1"/>
  <c r="AC66" i="74" s="1"/>
  <c r="V38" i="61"/>
  <c r="AC18" i="74" s="1"/>
  <c r="AC41" i="74" s="1"/>
  <c r="I6" i="72"/>
  <c r="I76" i="77" s="1"/>
  <c r="T38" i="59"/>
  <c r="C18" i="74" s="1"/>
  <c r="C64" i="74" s="1"/>
  <c r="R42" i="74"/>
  <c r="H6" i="72"/>
  <c r="H76" i="77" s="1"/>
  <c r="H6" i="73"/>
  <c r="H91" i="77" s="1"/>
  <c r="AT9" i="60"/>
  <c r="AT38" i="60" s="1"/>
  <c r="O20" i="74" s="1"/>
  <c r="O43" i="74" s="1"/>
  <c r="Q9" i="60"/>
  <c r="G9" i="58" s="1"/>
  <c r="AW38" i="60"/>
  <c r="R20" i="74" s="1"/>
  <c r="R43" i="74" s="1"/>
  <c r="T38" i="60"/>
  <c r="O18" i="74" s="1"/>
  <c r="O64" i="74" s="1"/>
  <c r="BC38" i="59"/>
  <c r="L20" i="74" s="1"/>
  <c r="L43" i="74" s="1"/>
  <c r="Q14" i="60"/>
  <c r="G14" i="58" s="1"/>
  <c r="BA38" i="59"/>
  <c r="J20" i="74" s="1"/>
  <c r="J43" i="74" s="1"/>
  <c r="AA38" i="60"/>
  <c r="V18" i="74" s="1"/>
  <c r="V64" i="74" s="1"/>
  <c r="AC38" i="59"/>
  <c r="L18" i="74" s="1"/>
  <c r="L64" i="74" s="1"/>
  <c r="BJ9" i="60"/>
  <c r="BG9" i="59"/>
  <c r="BM9" i="60"/>
  <c r="BN9" i="59"/>
  <c r="BI9" i="61"/>
  <c r="BQ9" i="59"/>
  <c r="BJ9" i="61"/>
  <c r="BN9" i="61"/>
  <c r="BH9" i="60"/>
  <c r="BK9" i="61"/>
  <c r="BQ9" i="61"/>
  <c r="BK9" i="60"/>
  <c r="BL9" i="61"/>
  <c r="BI9" i="59"/>
  <c r="BM9" i="61"/>
  <c r="BO9" i="60"/>
  <c r="BO9" i="61"/>
  <c r="BO9" i="59"/>
  <c r="BP9" i="60"/>
  <c r="BL9" i="59"/>
  <c r="BG9" i="61"/>
  <c r="BR9" i="60"/>
  <c r="BR9" i="61"/>
  <c r="Y38" i="60"/>
  <c r="T18" i="74" s="1"/>
  <c r="T64" i="74" s="1"/>
  <c r="W38" i="60"/>
  <c r="R18" i="74" s="1"/>
  <c r="R41" i="74" s="1"/>
  <c r="AZ38" i="59"/>
  <c r="I20" i="74" s="1"/>
  <c r="I66" i="74" s="1"/>
  <c r="BA38" i="60"/>
  <c r="V20" i="74" s="1"/>
  <c r="V66" i="74" s="1"/>
  <c r="Q9" i="59"/>
  <c r="F9" i="58" s="1"/>
  <c r="BE9" i="60"/>
  <c r="BE38" i="60" s="1"/>
  <c r="Z20" i="74" s="1"/>
  <c r="Z66" i="74" s="1"/>
  <c r="AE38" i="60"/>
  <c r="Z18" i="74" s="1"/>
  <c r="Z41" i="74" s="1"/>
  <c r="AT9" i="61"/>
  <c r="AT38" i="61" s="1"/>
  <c r="AA20" i="74" s="1"/>
  <c r="Q9" i="61"/>
  <c r="H9" i="58" s="1"/>
  <c r="Z38" i="59"/>
  <c r="I18" i="74" s="1"/>
  <c r="I64" i="74" s="1"/>
  <c r="AE38" i="59"/>
  <c r="N18" i="74" s="1"/>
  <c r="W38" i="61"/>
  <c r="AD18" i="74" s="1"/>
  <c r="AD64" i="74" s="1"/>
  <c r="X38" i="61"/>
  <c r="AE18" i="74" s="1"/>
  <c r="Y38" i="61"/>
  <c r="AF18" i="74" s="1"/>
  <c r="AF64" i="74" s="1"/>
  <c r="AA38" i="59"/>
  <c r="J18" i="74" s="1"/>
  <c r="J64" i="74" s="1"/>
  <c r="K42" i="74"/>
  <c r="Q14" i="59"/>
  <c r="F14" i="58" s="1"/>
  <c r="I6" i="73"/>
  <c r="I91" i="77" s="1"/>
  <c r="AY38" i="60"/>
  <c r="T20" i="74" s="1"/>
  <c r="T43" i="74" s="1"/>
  <c r="V38" i="60"/>
  <c r="Q18" i="74" s="1"/>
  <c r="Q64" i="74" s="1"/>
  <c r="F65" i="74"/>
  <c r="P42" i="74"/>
  <c r="E65" i="74"/>
  <c r="O42" i="74"/>
  <c r="I13" i="58"/>
  <c r="H65" i="74"/>
  <c r="AT38" i="59"/>
  <c r="C20" i="74" s="1"/>
  <c r="C66" i="74" s="1"/>
  <c r="R18" i="70"/>
  <c r="G20" i="77"/>
  <c r="J6" i="67"/>
  <c r="J20" i="77" s="1"/>
  <c r="G6" i="72"/>
  <c r="G76" i="77" s="1"/>
  <c r="H8" i="58"/>
  <c r="D42" i="74"/>
  <c r="G8" i="58"/>
  <c r="E40" i="74"/>
  <c r="E63" i="74" s="1"/>
  <c r="E17" i="74"/>
  <c r="S3" i="66"/>
  <c r="S4" i="66" s="1"/>
  <c r="Q6" i="65"/>
  <c r="F8" i="58"/>
  <c r="G7" i="67"/>
  <c r="G21" i="77" s="1"/>
  <c r="I65" i="74"/>
  <c r="I42" i="74"/>
  <c r="BG2" i="66"/>
  <c r="BF4" i="66"/>
  <c r="W65" i="74"/>
  <c r="W42" i="74"/>
  <c r="Y65" i="74"/>
  <c r="Y42" i="74"/>
  <c r="G91" i="77"/>
  <c r="V65" i="74"/>
  <c r="V42" i="74"/>
  <c r="N65" i="74"/>
  <c r="N42" i="74"/>
  <c r="C65" i="74"/>
  <c r="C42" i="74"/>
  <c r="AA65" i="74"/>
  <c r="AA42" i="74"/>
  <c r="L65" i="74"/>
  <c r="L42" i="74"/>
  <c r="J10" i="72"/>
  <c r="J80" i="77" s="1"/>
  <c r="G80" i="77"/>
  <c r="X65" i="74"/>
  <c r="X42" i="74"/>
  <c r="R3" i="76"/>
  <c r="R5" i="76" s="1"/>
  <c r="AD3" i="76"/>
  <c r="AD5" i="76" s="1"/>
  <c r="AP3" i="76"/>
  <c r="AP5" i="76" s="1"/>
  <c r="BS2" i="66"/>
  <c r="BR4" i="66"/>
  <c r="T65" i="74"/>
  <c r="T42" i="74"/>
  <c r="G95" i="77"/>
  <c r="J10" i="73"/>
  <c r="J95" i="77" s="1"/>
  <c r="I7" i="59"/>
  <c r="BK7" i="59"/>
  <c r="AX7" i="59"/>
  <c r="AK7" i="59"/>
  <c r="X7" i="59"/>
  <c r="H6" i="75"/>
  <c r="I18" i="58" l="1"/>
  <c r="I12" i="58"/>
  <c r="I10" i="58"/>
  <c r="G66" i="74"/>
  <c r="G67" i="74" s="1"/>
  <c r="AL41" i="74"/>
  <c r="AL44" i="74" s="1"/>
  <c r="G41" i="74"/>
  <c r="G44" i="74" s="1"/>
  <c r="G21" i="74"/>
  <c r="BP38" i="60"/>
  <c r="AI43" i="74"/>
  <c r="AD66" i="74"/>
  <c r="AD67" i="74" s="1"/>
  <c r="BQ38" i="61"/>
  <c r="BK38" i="59"/>
  <c r="P67" i="74"/>
  <c r="E64" i="74"/>
  <c r="E67" i="74" s="1"/>
  <c r="P43" i="74"/>
  <c r="P41" i="74"/>
  <c r="BN38" i="60"/>
  <c r="BG38" i="60"/>
  <c r="BR38" i="59"/>
  <c r="BJ38" i="61"/>
  <c r="P21" i="74"/>
  <c r="D41" i="74"/>
  <c r="AH66" i="74"/>
  <c r="BP38" i="59"/>
  <c r="AH44" i="74"/>
  <c r="F41" i="74"/>
  <c r="AL21" i="74"/>
  <c r="D21" i="74"/>
  <c r="AK43" i="74"/>
  <c r="BQ38" i="59"/>
  <c r="AI21" i="74"/>
  <c r="D43" i="74"/>
  <c r="BH38" i="59"/>
  <c r="W64" i="74"/>
  <c r="W67" i="74" s="1"/>
  <c r="F21" i="74"/>
  <c r="AL66" i="74"/>
  <c r="AL67" i="74" s="1"/>
  <c r="BH38" i="60"/>
  <c r="AJ41" i="74"/>
  <c r="AJ44" i="74" s="1"/>
  <c r="F43" i="74"/>
  <c r="BI38" i="59"/>
  <c r="BJ38" i="59"/>
  <c r="K41" i="74"/>
  <c r="BL38" i="61"/>
  <c r="BL38" i="60"/>
  <c r="BP38" i="61"/>
  <c r="BK38" i="61"/>
  <c r="BI38" i="60"/>
  <c r="BH38" i="61"/>
  <c r="H41" i="74"/>
  <c r="H44" i="74" s="1"/>
  <c r="AJ66" i="74"/>
  <c r="AJ67" i="74" s="1"/>
  <c r="AF67" i="74"/>
  <c r="AI41" i="74"/>
  <c r="AE43" i="74"/>
  <c r="H21" i="74"/>
  <c r="S43" i="74"/>
  <c r="AE21" i="74"/>
  <c r="S21" i="74"/>
  <c r="D67" i="74"/>
  <c r="Y66" i="74"/>
  <c r="Y67" i="74" s="1"/>
  <c r="N66" i="74"/>
  <c r="H66" i="74"/>
  <c r="H67" i="74" s="1"/>
  <c r="N21" i="74"/>
  <c r="S41" i="74"/>
  <c r="AG64" i="74"/>
  <c r="AG67" i="74" s="1"/>
  <c r="BR38" i="61"/>
  <c r="BM38" i="59"/>
  <c r="BM38" i="60"/>
  <c r="I11" i="58"/>
  <c r="AK41" i="74"/>
  <c r="S64" i="74"/>
  <c r="S67" i="74" s="1"/>
  <c r="AG21" i="74"/>
  <c r="AJ21" i="74"/>
  <c r="E21" i="74"/>
  <c r="W43" i="74"/>
  <c r="W44" i="74" s="1"/>
  <c r="E43" i="74"/>
  <c r="E44" i="74" s="1"/>
  <c r="U66" i="74"/>
  <c r="U67" i="74" s="1"/>
  <c r="AG43" i="74"/>
  <c r="AG44" i="74" s="1"/>
  <c r="X43" i="74"/>
  <c r="BI38" i="61"/>
  <c r="BN38" i="59"/>
  <c r="I15" i="58"/>
  <c r="BO38" i="61"/>
  <c r="BJ38" i="60"/>
  <c r="BQ38" i="60"/>
  <c r="BO38" i="59"/>
  <c r="M64" i="74"/>
  <c r="W21" i="74"/>
  <c r="AF43" i="74"/>
  <c r="AB41" i="74"/>
  <c r="AB44" i="74" s="1"/>
  <c r="I14" i="58"/>
  <c r="BO38" i="60"/>
  <c r="BN38" i="61"/>
  <c r="BG38" i="59"/>
  <c r="BR38" i="60"/>
  <c r="BL38" i="59"/>
  <c r="BK38" i="60"/>
  <c r="Q38" i="61"/>
  <c r="AH64" i="74"/>
  <c r="Y21" i="74"/>
  <c r="AK21" i="74"/>
  <c r="AB66" i="74"/>
  <c r="AB67" i="74" s="1"/>
  <c r="Q66" i="74"/>
  <c r="Q67" i="74" s="1"/>
  <c r="U21" i="74"/>
  <c r="AC43" i="74"/>
  <c r="AC44" i="74" s="1"/>
  <c r="AB21" i="74"/>
  <c r="AH21" i="74"/>
  <c r="U41" i="74"/>
  <c r="U44" i="74" s="1"/>
  <c r="M21" i="74"/>
  <c r="AK67" i="74"/>
  <c r="Y41" i="74"/>
  <c r="Y44" i="74" s="1"/>
  <c r="M66" i="74"/>
  <c r="BM38" i="61"/>
  <c r="K21" i="74"/>
  <c r="AA41" i="74"/>
  <c r="X41" i="74"/>
  <c r="K43" i="74"/>
  <c r="X21" i="74"/>
  <c r="BG38" i="61"/>
  <c r="AI67" i="74"/>
  <c r="Q38" i="59"/>
  <c r="N41" i="74"/>
  <c r="N44" i="74" s="1"/>
  <c r="O41" i="74"/>
  <c r="O44" i="74" s="1"/>
  <c r="I43" i="74"/>
  <c r="L66" i="74"/>
  <c r="L67" i="74" s="1"/>
  <c r="N64" i="74"/>
  <c r="M44" i="74"/>
  <c r="AC64" i="74"/>
  <c r="AC67" i="74" s="1"/>
  <c r="R66" i="74"/>
  <c r="AA66" i="74"/>
  <c r="AA67" i="74" s="1"/>
  <c r="AA21" i="74"/>
  <c r="J21" i="74"/>
  <c r="I9" i="58"/>
  <c r="T21" i="74"/>
  <c r="C41" i="74"/>
  <c r="H7" i="67"/>
  <c r="H7" i="72" s="1"/>
  <c r="H77" i="77" s="1"/>
  <c r="V41" i="74"/>
  <c r="X67" i="74"/>
  <c r="AC21" i="74"/>
  <c r="Q21" i="74"/>
  <c r="Z64" i="74"/>
  <c r="Z67" i="74" s="1"/>
  <c r="Q41" i="74"/>
  <c r="Q44" i="74" s="1"/>
  <c r="AF41" i="74"/>
  <c r="I7" i="67"/>
  <c r="I7" i="72" s="1"/>
  <c r="I77" i="77" s="1"/>
  <c r="I5" i="67"/>
  <c r="O5" i="67" s="1"/>
  <c r="T66" i="74"/>
  <c r="T67" i="74" s="1"/>
  <c r="R21" i="74"/>
  <c r="T41" i="74"/>
  <c r="T44" i="74" s="1"/>
  <c r="V43" i="74"/>
  <c r="AA43" i="74"/>
  <c r="R64" i="74"/>
  <c r="AE41" i="74"/>
  <c r="J6" i="73"/>
  <c r="J91" i="77" s="1"/>
  <c r="AD21" i="74"/>
  <c r="F67" i="74"/>
  <c r="AE64" i="74"/>
  <c r="AE67" i="74" s="1"/>
  <c r="I41" i="74"/>
  <c r="O66" i="74"/>
  <c r="O67" i="74" s="1"/>
  <c r="O21" i="74"/>
  <c r="AD41" i="74"/>
  <c r="AD44" i="74" s="1"/>
  <c r="I21" i="74"/>
  <c r="J66" i="74"/>
  <c r="J67" i="74" s="1"/>
  <c r="Z21" i="74"/>
  <c r="L21" i="74"/>
  <c r="AF21" i="74"/>
  <c r="J41" i="74"/>
  <c r="J44" i="74" s="1"/>
  <c r="L41" i="74"/>
  <c r="L44" i="74" s="1"/>
  <c r="V21" i="74"/>
  <c r="Q38" i="60"/>
  <c r="Z43" i="74"/>
  <c r="Z44" i="74" s="1"/>
  <c r="C43" i="74"/>
  <c r="C21" i="74"/>
  <c r="R44" i="74"/>
  <c r="H38" i="58"/>
  <c r="I8" i="58"/>
  <c r="J6" i="72"/>
  <c r="J76" i="77" s="1"/>
  <c r="G7" i="73"/>
  <c r="G92" i="77" s="1"/>
  <c r="G7" i="72"/>
  <c r="G77" i="77" s="1"/>
  <c r="I67" i="74"/>
  <c r="R19" i="70"/>
  <c r="K67" i="74"/>
  <c r="V67" i="74"/>
  <c r="G5" i="67"/>
  <c r="F38" i="58"/>
  <c r="T3" i="66"/>
  <c r="T4" i="66" s="1"/>
  <c r="F40" i="74"/>
  <c r="F63" i="74" s="1"/>
  <c r="R6" i="65"/>
  <c r="F17" i="74"/>
  <c r="G38" i="58"/>
  <c r="H5" i="67"/>
  <c r="C67" i="74"/>
  <c r="BH2" i="66"/>
  <c r="BG4" i="66"/>
  <c r="S3" i="76"/>
  <c r="S5" i="76" s="1"/>
  <c r="AE3" i="76"/>
  <c r="AE5" i="76" s="1"/>
  <c r="AQ3" i="76"/>
  <c r="AQ5" i="76" s="1"/>
  <c r="I6" i="75"/>
  <c r="J7" i="59"/>
  <c r="BL7" i="59"/>
  <c r="AY7" i="59"/>
  <c r="AL7" i="59"/>
  <c r="Y7" i="59"/>
  <c r="BT2" i="66"/>
  <c r="BS4" i="66"/>
  <c r="S44" i="74" l="1"/>
  <c r="AI44" i="74"/>
  <c r="P44" i="74"/>
  <c r="D44" i="74"/>
  <c r="AH67" i="74"/>
  <c r="N67" i="74"/>
  <c r="AK44" i="74"/>
  <c r="F44" i="74"/>
  <c r="K44" i="74"/>
  <c r="R29" i="68"/>
  <c r="T29" i="68" s="1"/>
  <c r="AF44" i="74"/>
  <c r="AE44" i="74"/>
  <c r="X44" i="74"/>
  <c r="I5" i="72"/>
  <c r="I8" i="72" s="1"/>
  <c r="I5" i="73"/>
  <c r="O5" i="73" s="1"/>
  <c r="M67" i="74"/>
  <c r="R67" i="74"/>
  <c r="I44" i="74"/>
  <c r="I19" i="77"/>
  <c r="AA44" i="74"/>
  <c r="H7" i="73"/>
  <c r="H92" i="77" s="1"/>
  <c r="J7" i="67"/>
  <c r="J21" i="77" s="1"/>
  <c r="I7" i="73"/>
  <c r="I92" i="77" s="1"/>
  <c r="V44" i="74"/>
  <c r="C44" i="74"/>
  <c r="I8" i="67"/>
  <c r="R9" i="69" s="1"/>
  <c r="I38" i="58"/>
  <c r="I21" i="77"/>
  <c r="H21" i="77"/>
  <c r="J7" i="72"/>
  <c r="J77" i="77" s="1"/>
  <c r="G19" i="77"/>
  <c r="M5" i="67"/>
  <c r="R11" i="70"/>
  <c r="C7" i="70" s="1"/>
  <c r="G5" i="73"/>
  <c r="G5" i="72"/>
  <c r="R27" i="68"/>
  <c r="T27" i="68" s="1"/>
  <c r="G8" i="67"/>
  <c r="J5" i="67"/>
  <c r="C5" i="69" s="1"/>
  <c r="U3" i="66"/>
  <c r="U4" i="66" s="1"/>
  <c r="S6" i="65"/>
  <c r="G40" i="74"/>
  <c r="G63" i="74" s="1"/>
  <c r="G17" i="74"/>
  <c r="H19" i="77"/>
  <c r="N5" i="67"/>
  <c r="H8" i="67"/>
  <c r="R28" i="68"/>
  <c r="T28" i="68" s="1"/>
  <c r="H5" i="73"/>
  <c r="H5" i="72"/>
  <c r="BH4" i="66"/>
  <c r="BI2" i="66"/>
  <c r="K7" i="59"/>
  <c r="BM7" i="59"/>
  <c r="AM7" i="59"/>
  <c r="J6" i="75"/>
  <c r="AZ7" i="59"/>
  <c r="Z7" i="59"/>
  <c r="BT4" i="66"/>
  <c r="BU2" i="66"/>
  <c r="T3" i="76"/>
  <c r="T5" i="76" s="1"/>
  <c r="AF3" i="76"/>
  <c r="AF5" i="76" s="1"/>
  <c r="AR3" i="76"/>
  <c r="AR5" i="76" s="1"/>
  <c r="O5" i="72" l="1"/>
  <c r="I90" i="77"/>
  <c r="I75" i="77"/>
  <c r="I22" i="77"/>
  <c r="J7" i="73"/>
  <c r="J92" i="77" s="1"/>
  <c r="I8" i="73"/>
  <c r="I93" i="77" s="1"/>
  <c r="J8" i="67"/>
  <c r="J22" i="77" s="1"/>
  <c r="J19" i="77"/>
  <c r="J5" i="72"/>
  <c r="J75" i="77" s="1"/>
  <c r="W27" i="68"/>
  <c r="H90" i="77"/>
  <c r="N5" i="73"/>
  <c r="H8" i="73"/>
  <c r="H93" i="77" s="1"/>
  <c r="M5" i="72"/>
  <c r="G75" i="77"/>
  <c r="G8" i="72"/>
  <c r="G78" i="77" s="1"/>
  <c r="J5" i="73"/>
  <c r="J90" i="77" s="1"/>
  <c r="Q9" i="69"/>
  <c r="H22" i="77"/>
  <c r="G8" i="73"/>
  <c r="G93" i="77" s="1"/>
  <c r="G90" i="77"/>
  <c r="M5" i="73"/>
  <c r="H75" i="77"/>
  <c r="H8" i="72"/>
  <c r="H78" i="77" s="1"/>
  <c r="N5" i="72"/>
  <c r="H17" i="74"/>
  <c r="V3" i="66"/>
  <c r="V4" i="66" s="1"/>
  <c r="T6" i="65"/>
  <c r="H40" i="74"/>
  <c r="H63" i="74" s="1"/>
  <c r="G22" i="77"/>
  <c r="P9" i="69"/>
  <c r="L7" i="59"/>
  <c r="BN7" i="59"/>
  <c r="BA7" i="59"/>
  <c r="AN7" i="59"/>
  <c r="AA7" i="59"/>
  <c r="K6" i="75"/>
  <c r="I78" i="77"/>
  <c r="U3" i="76"/>
  <c r="U5" i="76" s="1"/>
  <c r="AG3" i="76"/>
  <c r="AG5" i="76" s="1"/>
  <c r="AS3" i="76"/>
  <c r="AS5" i="76" s="1"/>
  <c r="BJ2" i="66"/>
  <c r="BI4" i="66"/>
  <c r="BV2" i="66"/>
  <c r="BU4" i="66"/>
  <c r="J8" i="73" l="1"/>
  <c r="J93" i="77" s="1"/>
  <c r="J8" i="72"/>
  <c r="J78" i="77" s="1"/>
  <c r="W3" i="66"/>
  <c r="W4" i="66" s="1"/>
  <c r="U6" i="65"/>
  <c r="I17" i="74"/>
  <c r="I40" i="74"/>
  <c r="I63" i="74" s="1"/>
  <c r="BO7" i="59"/>
  <c r="BB7" i="59"/>
  <c r="AO7" i="59"/>
  <c r="AB7" i="59"/>
  <c r="M7" i="59"/>
  <c r="L6" i="75"/>
  <c r="BW2" i="66"/>
  <c r="BV4" i="66"/>
  <c r="BK2" i="66"/>
  <c r="BJ4" i="66"/>
  <c r="V3" i="76"/>
  <c r="V5" i="76" s="1"/>
  <c r="AH3" i="76"/>
  <c r="AH5" i="76" s="1"/>
  <c r="AT3" i="76"/>
  <c r="AT5" i="76" s="1"/>
  <c r="J17" i="74" l="1"/>
  <c r="J40" i="74"/>
  <c r="J63" i="74" s="1"/>
  <c r="X3" i="66"/>
  <c r="X4" i="66" s="1"/>
  <c r="V6" i="65"/>
  <c r="BX2" i="66"/>
  <c r="BX4" i="66" s="1"/>
  <c r="BW4" i="66"/>
  <c r="BL2" i="66"/>
  <c r="BL4" i="66" s="1"/>
  <c r="BK4" i="66"/>
  <c r="W3" i="76"/>
  <c r="W5" i="76" s="1"/>
  <c r="AI3" i="76"/>
  <c r="AI5" i="76" s="1"/>
  <c r="AU3" i="76"/>
  <c r="AU5" i="76" s="1"/>
  <c r="N7" i="59"/>
  <c r="M6" i="75"/>
  <c r="BP7" i="59"/>
  <c r="BC7" i="59"/>
  <c r="AP7" i="59"/>
  <c r="AC7" i="59"/>
  <c r="Y3" i="66" l="1"/>
  <c r="Y4" i="66" s="1"/>
  <c r="W6" i="65"/>
  <c r="K40" i="74"/>
  <c r="K63" i="74" s="1"/>
  <c r="K17" i="74"/>
  <c r="X3" i="76"/>
  <c r="X5" i="76" s="1"/>
  <c r="AJ3" i="76"/>
  <c r="AJ5" i="76" s="1"/>
  <c r="AV3" i="76"/>
  <c r="AV5" i="76" s="1"/>
  <c r="O7" i="59"/>
  <c r="BD7" i="59"/>
  <c r="AD7" i="59"/>
  <c r="N6" i="75"/>
  <c r="BQ7" i="59"/>
  <c r="AQ7" i="59"/>
  <c r="Z3" i="66" l="1"/>
  <c r="Z4" i="66" s="1"/>
  <c r="L40" i="74"/>
  <c r="L63" i="74" s="1"/>
  <c r="X6" i="65"/>
  <c r="L17" i="74"/>
  <c r="Y3" i="76"/>
  <c r="Y5" i="76" s="1"/>
  <c r="AK3" i="76"/>
  <c r="AK5" i="76" s="1"/>
  <c r="AW3" i="76"/>
  <c r="AW5" i="76" s="1"/>
  <c r="BR7" i="59"/>
  <c r="BE7" i="59"/>
  <c r="AR7" i="59"/>
  <c r="AE7" i="59"/>
  <c r="O6" i="75"/>
  <c r="M17" i="74" l="1"/>
  <c r="Y6" i="65"/>
  <c r="AA3" i="66"/>
  <c r="AA4" i="66" s="1"/>
  <c r="M40" i="74"/>
  <c r="M63" i="74" s="1"/>
  <c r="AL3" i="76"/>
  <c r="AL5" i="76" s="1"/>
  <c r="AX3" i="76"/>
  <c r="AX5" i="76" s="1"/>
  <c r="Z3" i="76"/>
  <c r="Z5" i="76" s="1"/>
  <c r="N40" i="74" l="1"/>
  <c r="N63" i="74" s="1"/>
  <c r="AB3" i="66"/>
  <c r="AB4" i="66" s="1"/>
  <c r="Z6" i="65"/>
  <c r="N17" i="74"/>
  <c r="O40" i="74" l="1"/>
  <c r="O63" i="74" s="1"/>
  <c r="O17" i="74"/>
  <c r="AA6" i="65"/>
  <c r="AC3" i="66"/>
  <c r="AC4" i="66" s="1"/>
  <c r="AB6" i="65" l="1"/>
  <c r="AD3" i="66"/>
  <c r="AD4" i="66" s="1"/>
  <c r="P40" i="74"/>
  <c r="P63" i="74" s="1"/>
  <c r="P17" i="74"/>
  <c r="AC6" i="65" l="1"/>
  <c r="AE3" i="66"/>
  <c r="AE4" i="66" s="1"/>
  <c r="Q40" i="74"/>
  <c r="Q63" i="74" s="1"/>
  <c r="Q17" i="74"/>
  <c r="R40" i="74" l="1"/>
  <c r="R63" i="74" s="1"/>
  <c r="R17" i="74"/>
  <c r="AD6" i="65"/>
  <c r="AF3" i="66"/>
  <c r="AF4" i="66" s="1"/>
  <c r="AG3" i="66" l="1"/>
  <c r="AG4" i="66" s="1"/>
  <c r="S40" i="74"/>
  <c r="S63" i="74" s="1"/>
  <c r="S17" i="74"/>
  <c r="AE6" i="65"/>
  <c r="AF6" i="65" l="1"/>
  <c r="AH3" i="66"/>
  <c r="AH4" i="66" s="1"/>
  <c r="T40" i="74"/>
  <c r="T63" i="74" s="1"/>
  <c r="T17" i="74"/>
  <c r="AG6" i="65" l="1"/>
  <c r="AI3" i="66"/>
  <c r="AI4" i="66" s="1"/>
  <c r="U17" i="74"/>
  <c r="U40" i="74"/>
  <c r="U63" i="74" s="1"/>
  <c r="V17" i="74" l="1"/>
  <c r="V40" i="74"/>
  <c r="V63" i="74" s="1"/>
  <c r="AH6" i="65"/>
  <c r="AJ3" i="66"/>
  <c r="AJ4" i="66" s="1"/>
  <c r="AK3" i="66" l="1"/>
  <c r="AK4" i="66" s="1"/>
  <c r="W40" i="74"/>
  <c r="W63" i="74" s="1"/>
  <c r="W17" i="74"/>
  <c r="AI6" i="65"/>
  <c r="AJ6" i="65" l="1"/>
  <c r="X40" i="74"/>
  <c r="X63" i="74" s="1"/>
  <c r="X17" i="74"/>
  <c r="AL3" i="66"/>
  <c r="AL4" i="66" s="1"/>
  <c r="AK6" i="65" l="1"/>
  <c r="AM3" i="66"/>
  <c r="AM4" i="66" s="1"/>
  <c r="Y40" i="74"/>
  <c r="Y63" i="74" s="1"/>
  <c r="Y17" i="74"/>
  <c r="AN3" i="66" l="1"/>
  <c r="AN4" i="66" s="1"/>
  <c r="Z40" i="74"/>
  <c r="Z63" i="74" s="1"/>
  <c r="AL6" i="65"/>
  <c r="Z17" i="74"/>
  <c r="AA40" i="74" l="1"/>
  <c r="AA63" i="74" s="1"/>
  <c r="AA17" i="74"/>
  <c r="AM6" i="65"/>
  <c r="AO3" i="66"/>
  <c r="AO4" i="66" s="1"/>
  <c r="AN6" i="65" l="1"/>
  <c r="AP3" i="66"/>
  <c r="AP4" i="66" s="1"/>
  <c r="AB40" i="74"/>
  <c r="AB63" i="74" s="1"/>
  <c r="AB17" i="74"/>
  <c r="AO6" i="65" l="1"/>
  <c r="AQ3" i="66"/>
  <c r="AQ4" i="66" s="1"/>
  <c r="AC40" i="74"/>
  <c r="AC63" i="74" s="1"/>
  <c r="AC17" i="74"/>
  <c r="AD17" i="74" l="1"/>
  <c r="AD40" i="74"/>
  <c r="AD63" i="74" s="1"/>
  <c r="AP6" i="65"/>
  <c r="AR3" i="66"/>
  <c r="AR4" i="66" s="1"/>
  <c r="AE17" i="74" l="1"/>
  <c r="AQ6" i="65"/>
  <c r="AS3" i="66"/>
  <c r="AS4" i="66" s="1"/>
  <c r="AE40" i="74"/>
  <c r="AE63" i="74" s="1"/>
  <c r="AR6" i="65" l="1"/>
  <c r="AT3" i="66"/>
  <c r="AT4" i="66" s="1"/>
  <c r="AF40" i="74"/>
  <c r="AF63" i="74" s="1"/>
  <c r="AF17" i="74"/>
  <c r="AS6" i="65" l="1"/>
  <c r="AU3" i="66"/>
  <c r="AU4" i="66" s="1"/>
  <c r="AG40" i="74"/>
  <c r="AG63" i="74" s="1"/>
  <c r="AG17" i="74"/>
  <c r="AT6" i="65" l="1"/>
  <c r="AV3" i="66"/>
  <c r="AV4" i="66" s="1"/>
  <c r="AH17" i="74"/>
  <c r="AH40" i="74"/>
  <c r="AH63" i="74" s="1"/>
  <c r="AU6" i="65" l="1"/>
  <c r="AW3" i="66"/>
  <c r="AW4" i="66" s="1"/>
  <c r="AI40" i="74"/>
  <c r="AI63" i="74" s="1"/>
  <c r="AI17" i="74"/>
  <c r="AV6" i="65" l="1"/>
  <c r="AX3" i="66"/>
  <c r="AX4" i="66" s="1"/>
  <c r="AJ40" i="74"/>
  <c r="AJ63" i="74" s="1"/>
  <c r="AJ17" i="74"/>
  <c r="AW6" i="65" l="1"/>
  <c r="AY3" i="66"/>
  <c r="AY4" i="66" s="1"/>
  <c r="AK40" i="74"/>
  <c r="AK63" i="74" s="1"/>
  <c r="AK17" i="74"/>
  <c r="AL40" i="74" l="1"/>
  <c r="AL63" i="74" s="1"/>
  <c r="AZ3" i="66"/>
  <c r="AZ4" i="66" s="1"/>
  <c r="N7" i="66" s="1"/>
  <c r="AL17" i="74"/>
  <c r="M7" i="66" l="1"/>
  <c r="M6" i="66"/>
  <c r="N10" i="66"/>
  <c r="N33" i="66"/>
  <c r="M8" i="66"/>
  <c r="N24" i="66"/>
  <c r="M12" i="66"/>
  <c r="N32" i="66"/>
  <c r="M30" i="66"/>
  <c r="N35" i="66"/>
  <c r="M17" i="66"/>
  <c r="M28" i="66"/>
  <c r="N19" i="66"/>
  <c r="N15" i="66"/>
  <c r="M20" i="66"/>
  <c r="N34" i="66"/>
  <c r="M10" i="66"/>
  <c r="M15" i="66"/>
  <c r="N31" i="66"/>
  <c r="N6" i="66"/>
  <c r="M23" i="66"/>
  <c r="N13" i="66"/>
  <c r="M35" i="66"/>
  <c r="N23" i="66"/>
  <c r="N28" i="66"/>
  <c r="M27" i="66"/>
  <c r="M22" i="66"/>
  <c r="M16" i="66"/>
  <c r="M18" i="66"/>
  <c r="M14" i="66"/>
  <c r="N30" i="66"/>
  <c r="N26" i="66"/>
  <c r="N9" i="66"/>
  <c r="M26" i="66"/>
  <c r="N27" i="66"/>
  <c r="M25" i="66"/>
  <c r="N16" i="66"/>
  <c r="M11" i="66"/>
  <c r="N12" i="66"/>
  <c r="N25" i="66"/>
  <c r="M13" i="66"/>
  <c r="M29" i="66"/>
  <c r="N29" i="66"/>
  <c r="M33" i="66"/>
  <c r="M34" i="66"/>
  <c r="M32" i="66"/>
  <c r="N14" i="66"/>
  <c r="N22" i="66"/>
  <c r="N17" i="66"/>
  <c r="N20" i="66"/>
  <c r="M21" i="66"/>
  <c r="N18" i="66"/>
  <c r="N11" i="66"/>
  <c r="M19" i="66"/>
  <c r="M24" i="66"/>
  <c r="M9" i="66"/>
  <c r="N8" i="66"/>
  <c r="M31" i="66"/>
  <c r="N21" i="66"/>
  <c r="Q103" i="66" l="1"/>
  <c r="W39" i="66"/>
  <c r="CH39" i="66" s="1"/>
  <c r="AA7" i="66"/>
  <c r="AE103" i="66"/>
  <c r="AE71" i="66"/>
  <c r="AN71" i="66"/>
  <c r="AZ39" i="66"/>
  <c r="DK39" i="66" s="1"/>
  <c r="BA39" i="66"/>
  <c r="DL39" i="66" s="1"/>
  <c r="BI103" i="66"/>
  <c r="AZ71" i="66"/>
  <c r="BS71" i="66"/>
  <c r="BP103" i="66"/>
  <c r="BM7" i="66"/>
  <c r="BU7" i="66"/>
  <c r="R39" i="66"/>
  <c r="CC39" i="66" s="1"/>
  <c r="V103" i="66"/>
  <c r="AA39" i="66"/>
  <c r="CL39" i="66" s="1"/>
  <c r="AG103" i="66"/>
  <c r="AD103" i="66"/>
  <c r="AM7" i="66"/>
  <c r="AY71" i="66"/>
  <c r="BC7" i="66"/>
  <c r="BF7" i="66"/>
  <c r="BE7" i="66"/>
  <c r="BK135" i="66"/>
  <c r="BF103" i="66"/>
  <c r="BS7" i="66"/>
  <c r="BP39" i="66"/>
  <c r="EA39" i="66" s="1"/>
  <c r="BO39" i="66"/>
  <c r="DZ39" i="66" s="1"/>
  <c r="BW39" i="66"/>
  <c r="EH39" i="66" s="1"/>
  <c r="T7" i="66"/>
  <c r="Y103" i="66"/>
  <c r="AI7" i="66"/>
  <c r="AO39" i="66"/>
  <c r="CZ39" i="66" s="1"/>
  <c r="AU71" i="66"/>
  <c r="BF135" i="66"/>
  <c r="AY103" i="66"/>
  <c r="BO71" i="66"/>
  <c r="BX39" i="66"/>
  <c r="EI39" i="66" s="1"/>
  <c r="R103" i="66"/>
  <c r="X103" i="66"/>
  <c r="Z71" i="66"/>
  <c r="AJ7" i="66"/>
  <c r="AL39" i="66"/>
  <c r="CW39" i="66" s="1"/>
  <c r="AQ7" i="66"/>
  <c r="AX103" i="66"/>
  <c r="BA7" i="66"/>
  <c r="BD39" i="66"/>
  <c r="DO39" i="66" s="1"/>
  <c r="BC39" i="66"/>
  <c r="DN39" i="66" s="1"/>
  <c r="BB39" i="66"/>
  <c r="DM39" i="66" s="1"/>
  <c r="BV103" i="66"/>
  <c r="BQ39" i="66"/>
  <c r="EB39" i="66" s="1"/>
  <c r="BN71" i="66"/>
  <c r="BJ103" i="66"/>
  <c r="BL7" i="66"/>
  <c r="S103" i="66"/>
  <c r="AA71" i="66"/>
  <c r="AH103" i="66"/>
  <c r="BB71" i="66"/>
  <c r="BG71" i="66"/>
  <c r="BS135" i="66"/>
  <c r="BL135" i="66"/>
  <c r="BN39" i="66"/>
  <c r="DY39" i="66" s="1"/>
  <c r="BJ7" i="66"/>
  <c r="BW71" i="66"/>
  <c r="BT103" i="66"/>
  <c r="BX71" i="66"/>
  <c r="BL71" i="66"/>
  <c r="AB71" i="66"/>
  <c r="AK71" i="66"/>
  <c r="AN39" i="66"/>
  <c r="CY39" i="66" s="1"/>
  <c r="AU39" i="66"/>
  <c r="DF39" i="66" s="1"/>
  <c r="BK7" i="66"/>
  <c r="BU39" i="66"/>
  <c r="EF39" i="66" s="1"/>
  <c r="Q7" i="66"/>
  <c r="T103" i="66"/>
  <c r="Y39" i="66"/>
  <c r="CJ39" i="66" s="1"/>
  <c r="AH71" i="66"/>
  <c r="AF103" i="66"/>
  <c r="AT103" i="66"/>
  <c r="AT7" i="66"/>
  <c r="BB7" i="66"/>
  <c r="BI135" i="66"/>
  <c r="BN103" i="66"/>
  <c r="BJ71" i="66"/>
  <c r="BW135" i="66"/>
  <c r="BR7" i="66"/>
  <c r="BU135" i="66"/>
  <c r="BJ39" i="66"/>
  <c r="DU39" i="66" s="1"/>
  <c r="Z39" i="66"/>
  <c r="CK39" i="66" s="1"/>
  <c r="AB103" i="66"/>
  <c r="AE7" i="66"/>
  <c r="AM103" i="66"/>
  <c r="AO71" i="66"/>
  <c r="AT39" i="66"/>
  <c r="DE39" i="66" s="1"/>
  <c r="AP39" i="66"/>
  <c r="DA39" i="66" s="1"/>
  <c r="AT71" i="66"/>
  <c r="AR7" i="66"/>
  <c r="BI71" i="66"/>
  <c r="W103" i="66"/>
  <c r="AX39" i="66"/>
  <c r="DI39" i="66" s="1"/>
  <c r="BS103" i="66"/>
  <c r="Z103" i="66"/>
  <c r="Q39" i="66"/>
  <c r="CB39" i="66" s="1"/>
  <c r="AQ71" i="66"/>
  <c r="BN135" i="66"/>
  <c r="BX7" i="66"/>
  <c r="AG7" i="66"/>
  <c r="BB135" i="66"/>
  <c r="BJ135" i="66"/>
  <c r="BH39" i="66"/>
  <c r="DS39" i="66" s="1"/>
  <c r="S39" i="66"/>
  <c r="CD39" i="66" s="1"/>
  <c r="AB7" i="66"/>
  <c r="AU7" i="66"/>
  <c r="AQ39" i="66"/>
  <c r="DB39" i="66" s="1"/>
  <c r="BP7" i="66"/>
  <c r="BG135" i="66"/>
  <c r="BO103" i="66"/>
  <c r="S7" i="66"/>
  <c r="AN7" i="66"/>
  <c r="AV103" i="66"/>
  <c r="AZ7" i="66"/>
  <c r="AU103" i="66"/>
  <c r="BM39" i="66"/>
  <c r="DX39" i="66" s="1"/>
  <c r="BV7" i="66"/>
  <c r="Q71" i="66"/>
  <c r="AD7" i="66"/>
  <c r="AP103" i="66"/>
  <c r="BE135" i="66"/>
  <c r="BK103" i="66"/>
  <c r="R7" i="66"/>
  <c r="V39" i="66"/>
  <c r="CG39" i="66" s="1"/>
  <c r="AG71" i="66"/>
  <c r="AI103" i="66"/>
  <c r="AN103" i="66"/>
  <c r="AW39" i="66"/>
  <c r="DH39" i="66" s="1"/>
  <c r="BH103" i="66"/>
  <c r="BI7" i="66"/>
  <c r="BR39" i="66"/>
  <c r="EC39" i="66" s="1"/>
  <c r="BU103" i="66"/>
  <c r="BT39" i="66"/>
  <c r="EE39" i="66" s="1"/>
  <c r="BQ7" i="66"/>
  <c r="V71" i="66"/>
  <c r="AC71" i="66"/>
  <c r="AK103" i="66"/>
  <c r="AZ103" i="66"/>
  <c r="BA103" i="66"/>
  <c r="BL39" i="66"/>
  <c r="DW39" i="66" s="1"/>
  <c r="BM71" i="66"/>
  <c r="W71" i="66"/>
  <c r="BA135" i="66"/>
  <c r="BM103" i="66"/>
  <c r="AH7" i="66"/>
  <c r="BG7" i="66"/>
  <c r="BU71" i="66"/>
  <c r="AF39" i="66"/>
  <c r="CQ39" i="66" s="1"/>
  <c r="AY7" i="66"/>
  <c r="BK71" i="66"/>
  <c r="BQ71" i="66"/>
  <c r="AJ103" i="66"/>
  <c r="BD71" i="66"/>
  <c r="AJ71" i="66"/>
  <c r="BT7" i="66"/>
  <c r="AL71" i="66"/>
  <c r="T39" i="66"/>
  <c r="CE39" i="66" s="1"/>
  <c r="AO103" i="66"/>
  <c r="BG103" i="66"/>
  <c r="BR135" i="66"/>
  <c r="AI39" i="66"/>
  <c r="CT39" i="66" s="1"/>
  <c r="U103" i="66"/>
  <c r="AC7" i="66"/>
  <c r="AL7" i="66"/>
  <c r="AW71" i="66"/>
  <c r="AV7" i="66"/>
  <c r="BT71" i="66"/>
  <c r="BK39" i="66"/>
  <c r="DV39" i="66" s="1"/>
  <c r="BW103" i="66"/>
  <c r="U39" i="66"/>
  <c r="CF39" i="66" s="1"/>
  <c r="AJ39" i="66"/>
  <c r="CU39" i="66" s="1"/>
  <c r="AC103" i="66"/>
  <c r="AW7" i="66"/>
  <c r="BD103" i="66"/>
  <c r="BD135" i="66"/>
  <c r="BQ103" i="66"/>
  <c r="BF39" i="66"/>
  <c r="DQ39" i="66" s="1"/>
  <c r="S71" i="66"/>
  <c r="AB39" i="66"/>
  <c r="CM39" i="66" s="1"/>
  <c r="AR103" i="66"/>
  <c r="BG39" i="66"/>
  <c r="DR39" i="66" s="1"/>
  <c r="BR71" i="66"/>
  <c r="T71" i="66"/>
  <c r="Y71" i="66"/>
  <c r="AI71" i="66"/>
  <c r="AD39" i="66"/>
  <c r="CO39" i="66" s="1"/>
  <c r="AO7" i="66"/>
  <c r="AV39" i="66"/>
  <c r="DG39" i="66" s="1"/>
  <c r="BE103" i="66"/>
  <c r="AV71" i="66"/>
  <c r="BH135" i="66"/>
  <c r="BW7" i="66"/>
  <c r="BX103" i="66"/>
  <c r="BX135" i="66"/>
  <c r="U71" i="66"/>
  <c r="AF71" i="66"/>
  <c r="AX7" i="66"/>
  <c r="AQ103" i="66"/>
  <c r="BD7" i="66"/>
  <c r="BM135" i="66"/>
  <c r="AH39" i="66"/>
  <c r="CS39" i="66" s="1"/>
  <c r="AR71" i="66"/>
  <c r="AX71" i="66"/>
  <c r="AP7" i="66"/>
  <c r="BR103" i="66"/>
  <c r="BT135" i="66"/>
  <c r="AM39" i="66"/>
  <c r="CX39" i="66" s="1"/>
  <c r="AL103" i="66"/>
  <c r="AY39" i="66"/>
  <c r="DJ39" i="66" s="1"/>
  <c r="BH7" i="66"/>
  <c r="BS39" i="66"/>
  <c r="ED39" i="66" s="1"/>
  <c r="AC39" i="66"/>
  <c r="CN39" i="66" s="1"/>
  <c r="BP71" i="66"/>
  <c r="AP71" i="66"/>
  <c r="BO7" i="66"/>
  <c r="AE39" i="66"/>
  <c r="CP39" i="66" s="1"/>
  <c r="BC103" i="66"/>
  <c r="Y7" i="66"/>
  <c r="BI39" i="66"/>
  <c r="DT39" i="66" s="1"/>
  <c r="X71" i="66"/>
  <c r="AS71" i="66"/>
  <c r="BP135" i="66"/>
  <c r="Z7" i="66"/>
  <c r="AS7" i="66"/>
  <c r="BV135" i="66"/>
  <c r="BV71" i="66"/>
  <c r="BQ135" i="66"/>
  <c r="AS39" i="66"/>
  <c r="DD39" i="66" s="1"/>
  <c r="V7" i="66"/>
  <c r="AD71" i="66"/>
  <c r="AW103" i="66"/>
  <c r="BL103" i="66"/>
  <c r="X39" i="66"/>
  <c r="CI39" i="66" s="1"/>
  <c r="BE39" i="66"/>
  <c r="DP39" i="66" s="1"/>
  <c r="BN7" i="66"/>
  <c r="AS103" i="66"/>
  <c r="BB103" i="66"/>
  <c r="W7" i="66"/>
  <c r="BA71" i="66"/>
  <c r="BH71" i="66"/>
  <c r="BC135" i="66"/>
  <c r="AG39" i="66"/>
  <c r="CR39" i="66" s="1"/>
  <c r="BO135" i="66"/>
  <c r="Q135" i="66"/>
  <c r="R135" i="66" s="1"/>
  <c r="S135" i="66" s="1"/>
  <c r="T135" i="66" s="1"/>
  <c r="U135" i="66" s="1"/>
  <c r="V135" i="66" s="1"/>
  <c r="W135" i="66" s="1"/>
  <c r="X135" i="66" s="1"/>
  <c r="Y135" i="66" s="1"/>
  <c r="Z135" i="66" s="1"/>
  <c r="AA135" i="66" s="1"/>
  <c r="AB135" i="66" s="1"/>
  <c r="AC135" i="66" s="1"/>
  <c r="AD135" i="66" s="1"/>
  <c r="AE135" i="66" s="1"/>
  <c r="AF135" i="66" s="1"/>
  <c r="AG135" i="66" s="1"/>
  <c r="AH135" i="66" s="1"/>
  <c r="AI135" i="66" s="1"/>
  <c r="AJ135" i="66" s="1"/>
  <c r="AK135" i="66" s="1"/>
  <c r="AL135" i="66" s="1"/>
  <c r="AM135" i="66" s="1"/>
  <c r="AN135" i="66" s="1"/>
  <c r="AO135" i="66" s="1"/>
  <c r="AP135" i="66" s="1"/>
  <c r="AQ135" i="66" s="1"/>
  <c r="AR135" i="66" s="1"/>
  <c r="AS135" i="66" s="1"/>
  <c r="AT135" i="66" s="1"/>
  <c r="AU135" i="66" s="1"/>
  <c r="AV135" i="66" s="1"/>
  <c r="AW135" i="66" s="1"/>
  <c r="AX135" i="66" s="1"/>
  <c r="AY135" i="66" s="1"/>
  <c r="AZ135" i="66" s="1"/>
  <c r="BV39" i="66"/>
  <c r="EG39" i="66" s="1"/>
  <c r="R71" i="66"/>
  <c r="AK7" i="66"/>
  <c r="U7" i="66"/>
  <c r="BE71" i="66"/>
  <c r="AR39" i="66"/>
  <c r="DC39" i="66" s="1"/>
  <c r="AF7" i="66"/>
  <c r="BF71" i="66"/>
  <c r="AM71" i="66"/>
  <c r="AA103" i="66"/>
  <c r="BC71" i="66"/>
  <c r="AK39" i="66"/>
  <c r="CV39" i="66" s="1"/>
  <c r="X7" i="66"/>
  <c r="Q153" i="66"/>
  <c r="Q57" i="66"/>
  <c r="CB57" i="66" s="1"/>
  <c r="Q121" i="66"/>
  <c r="S25" i="66"/>
  <c r="U89" i="66"/>
  <c r="S57" i="66"/>
  <c r="CD57" i="66" s="1"/>
  <c r="W89" i="66"/>
  <c r="T89" i="66"/>
  <c r="W121" i="66"/>
  <c r="X25" i="66"/>
  <c r="Z153" i="66"/>
  <c r="AA57" i="66"/>
  <c r="CL57" i="66" s="1"/>
  <c r="Y25" i="66"/>
  <c r="AA89" i="66"/>
  <c r="AB153" i="66"/>
  <c r="AC57" i="66"/>
  <c r="CN57" i="66" s="1"/>
  <c r="AE89" i="66"/>
  <c r="AG153" i="66"/>
  <c r="AE121" i="66"/>
  <c r="AH25" i="66"/>
  <c r="AJ89" i="66"/>
  <c r="AD89" i="66"/>
  <c r="AE57" i="66"/>
  <c r="CP57" i="66" s="1"/>
  <c r="AH57" i="66"/>
  <c r="CS57" i="66" s="1"/>
  <c r="AJ121" i="66"/>
  <c r="AK25" i="66"/>
  <c r="AM89" i="66"/>
  <c r="AO153" i="66"/>
  <c r="AD25" i="66"/>
  <c r="AM121" i="66"/>
  <c r="AN25" i="66"/>
  <c r="AP57" i="66"/>
  <c r="DA57" i="66" s="1"/>
  <c r="AR153" i="66"/>
  <c r="AS57" i="66"/>
  <c r="DD57" i="66" s="1"/>
  <c r="AU121" i="66"/>
  <c r="AV25" i="66"/>
  <c r="AX89" i="66"/>
  <c r="AZ153" i="66"/>
  <c r="AF89" i="66"/>
  <c r="AR121" i="66"/>
  <c r="AW25" i="66"/>
  <c r="BC121" i="66"/>
  <c r="BE25" i="66"/>
  <c r="AX57" i="66"/>
  <c r="DI57" i="66" s="1"/>
  <c r="BD153" i="66"/>
  <c r="BF57" i="66"/>
  <c r="DQ57" i="66" s="1"/>
  <c r="AS153" i="66"/>
  <c r="AX121" i="66"/>
  <c r="BA25" i="66"/>
  <c r="BE121" i="66"/>
  <c r="BG25" i="66"/>
  <c r="BD121" i="66"/>
  <c r="AV57" i="66"/>
  <c r="DG57" i="66" s="1"/>
  <c r="BG57" i="66"/>
  <c r="DR57" i="66" s="1"/>
  <c r="BK57" i="66"/>
  <c r="DV57" i="66" s="1"/>
  <c r="BP121" i="66"/>
  <c r="BR25" i="66"/>
  <c r="BV89" i="66"/>
  <c r="BH121" i="66"/>
  <c r="BJ57" i="66"/>
  <c r="DU57" i="66" s="1"/>
  <c r="BM153" i="66"/>
  <c r="BO57" i="66"/>
  <c r="DZ57" i="66" s="1"/>
  <c r="BS121" i="66"/>
  <c r="BU25" i="66"/>
  <c r="BF153" i="66"/>
  <c r="BK25" i="66"/>
  <c r="BP89" i="66"/>
  <c r="BT153" i="66"/>
  <c r="BV57" i="66"/>
  <c r="EG57" i="66" s="1"/>
  <c r="BI153" i="66"/>
  <c r="BQ57" i="66"/>
  <c r="EB57" i="66" s="1"/>
  <c r="BX57" i="66"/>
  <c r="EI57" i="66" s="1"/>
  <c r="BQ121" i="66"/>
  <c r="BS25" i="66"/>
  <c r="BO153" i="66"/>
  <c r="Q89" i="66"/>
  <c r="R25" i="66"/>
  <c r="R121" i="66"/>
  <c r="T121" i="66"/>
  <c r="U25" i="66"/>
  <c r="V153" i="66"/>
  <c r="W25" i="66"/>
  <c r="U121" i="66"/>
  <c r="W57" i="66"/>
  <c r="CH57" i="66" s="1"/>
  <c r="X121" i="66"/>
  <c r="Z89" i="66"/>
  <c r="X57" i="66"/>
  <c r="CI57" i="66" s="1"/>
  <c r="Z121" i="66"/>
  <c r="AA25" i="66"/>
  <c r="T153" i="66"/>
  <c r="AD121" i="66"/>
  <c r="AE25" i="66"/>
  <c r="AG89" i="66"/>
  <c r="AG57" i="66"/>
  <c r="CR57" i="66" s="1"/>
  <c r="AI121" i="66"/>
  <c r="AJ25" i="66"/>
  <c r="AF153" i="66"/>
  <c r="AG121" i="66"/>
  <c r="AI153" i="66"/>
  <c r="AJ57" i="66"/>
  <c r="CU57" i="66" s="1"/>
  <c r="AL121" i="66"/>
  <c r="AM25" i="66"/>
  <c r="AO89" i="66"/>
  <c r="AL153" i="66"/>
  <c r="AM57" i="66"/>
  <c r="CX57" i="66" s="1"/>
  <c r="AO121" i="66"/>
  <c r="AP89" i="66"/>
  <c r="AR89" i="66"/>
  <c r="AT153" i="66"/>
  <c r="AU57" i="66"/>
  <c r="DF57" i="66" s="1"/>
  <c r="AW121" i="66"/>
  <c r="AX25" i="66"/>
  <c r="AZ89" i="66"/>
  <c r="AP153" i="66"/>
  <c r="AS25" i="66"/>
  <c r="AY153" i="66"/>
  <c r="BC57" i="66"/>
  <c r="DN57" i="66" s="1"/>
  <c r="AS89" i="66"/>
  <c r="AZ121" i="66"/>
  <c r="BD89" i="66"/>
  <c r="BH153" i="66"/>
  <c r="AT121" i="66"/>
  <c r="AY25" i="66"/>
  <c r="BC153" i="66"/>
  <c r="BE57" i="66"/>
  <c r="DP57" i="66" s="1"/>
  <c r="BI121" i="66"/>
  <c r="AQ89" i="66"/>
  <c r="AY89" i="66"/>
  <c r="BH25" i="66"/>
  <c r="BN153" i="66"/>
  <c r="BP57" i="66"/>
  <c r="EA57" i="66" s="1"/>
  <c r="BT121" i="66"/>
  <c r="BV25" i="66"/>
  <c r="BH57" i="66"/>
  <c r="DS57" i="66" s="1"/>
  <c r="BL153" i="66"/>
  <c r="BM89" i="66"/>
  <c r="BQ153" i="66"/>
  <c r="BS57" i="66"/>
  <c r="ED57" i="66" s="1"/>
  <c r="BW121" i="66"/>
  <c r="BG121" i="66"/>
  <c r="BN121" i="66"/>
  <c r="BP25" i="66"/>
  <c r="BT89" i="66"/>
  <c r="BX153" i="66"/>
  <c r="BJ89" i="66"/>
  <c r="BS89" i="66"/>
  <c r="BJ153" i="66"/>
  <c r="BS153" i="66"/>
  <c r="BW89" i="66"/>
  <c r="BX121" i="66"/>
  <c r="Q25" i="66"/>
  <c r="S121" i="66"/>
  <c r="R57" i="66"/>
  <c r="CC57" i="66" s="1"/>
  <c r="T57" i="66"/>
  <c r="CE57" i="66" s="1"/>
  <c r="V121" i="66"/>
  <c r="V57" i="66"/>
  <c r="CG57" i="66" s="1"/>
  <c r="T25" i="66"/>
  <c r="V89" i="66"/>
  <c r="X153" i="66"/>
  <c r="Y121" i="66"/>
  <c r="Z25" i="66"/>
  <c r="Y153" i="66"/>
  <c r="Z57" i="66"/>
  <c r="CK57" i="66" s="1"/>
  <c r="AB121" i="66"/>
  <c r="AB89" i="66"/>
  <c r="AD57" i="66"/>
  <c r="CO57" i="66" s="1"/>
  <c r="AF121" i="66"/>
  <c r="AB25" i="66"/>
  <c r="AH153" i="66"/>
  <c r="AI57" i="66"/>
  <c r="CT57" i="66" s="1"/>
  <c r="AK121" i="66"/>
  <c r="AF25" i="66"/>
  <c r="AG25" i="66"/>
  <c r="AI89" i="66"/>
  <c r="AK153" i="66"/>
  <c r="AL57" i="66"/>
  <c r="CW57" i="66" s="1"/>
  <c r="AN121" i="66"/>
  <c r="AO25" i="66"/>
  <c r="AL89" i="66"/>
  <c r="AN153" i="66"/>
  <c r="AO57" i="66"/>
  <c r="CZ57" i="66" s="1"/>
  <c r="AQ121" i="66"/>
  <c r="AR25" i="66"/>
  <c r="AT89" i="66"/>
  <c r="AV153" i="66"/>
  <c r="AW57" i="66"/>
  <c r="DH57" i="66" s="1"/>
  <c r="AY121" i="66"/>
  <c r="AZ25" i="66"/>
  <c r="AP25" i="66"/>
  <c r="AU153" i="66"/>
  <c r="BA121" i="66"/>
  <c r="BE153" i="66"/>
  <c r="AT57" i="66"/>
  <c r="DE57" i="66" s="1"/>
  <c r="BB121" i="66"/>
  <c r="BD25" i="66"/>
  <c r="BH89" i="66"/>
  <c r="AU25" i="66"/>
  <c r="BA153" i="66"/>
  <c r="BC89" i="66"/>
  <c r="BG153" i="66"/>
  <c r="BI57" i="66"/>
  <c r="DT57" i="66" s="1"/>
  <c r="AR57" i="66"/>
  <c r="DC57" i="66" s="1"/>
  <c r="AZ57" i="66"/>
  <c r="DK57" i="66" s="1"/>
  <c r="BI89" i="66"/>
  <c r="BN89" i="66"/>
  <c r="BR153" i="66"/>
  <c r="BT57" i="66"/>
  <c r="EE57" i="66" s="1"/>
  <c r="BB25" i="66"/>
  <c r="BI25" i="66"/>
  <c r="BL89" i="66"/>
  <c r="BM25" i="66"/>
  <c r="BQ89" i="66"/>
  <c r="BU153" i="66"/>
  <c r="BW57" i="66"/>
  <c r="EH57" i="66" s="1"/>
  <c r="BK153" i="66"/>
  <c r="BN57" i="66"/>
  <c r="DY57" i="66" s="1"/>
  <c r="BR121" i="66"/>
  <c r="BT25" i="66"/>
  <c r="BX89" i="66"/>
  <c r="BL121" i="66"/>
  <c r="BU121" i="66"/>
  <c r="BM57" i="66"/>
  <c r="DX57" i="66" s="1"/>
  <c r="BJ25" i="66"/>
  <c r="BF25" i="66"/>
  <c r="BU57" i="66"/>
  <c r="EF57" i="66" s="1"/>
  <c r="S89" i="66"/>
  <c r="U57" i="66"/>
  <c r="CF57" i="66" s="1"/>
  <c r="AA121" i="66"/>
  <c r="AC121" i="66"/>
  <c r="AH89" i="66"/>
  <c r="AH121" i="66"/>
  <c r="AN57" i="66"/>
  <c r="CY57" i="66" s="1"/>
  <c r="AP121" i="66"/>
  <c r="AV89" i="66"/>
  <c r="AQ153" i="66"/>
  <c r="AW89" i="66"/>
  <c r="AW153" i="66"/>
  <c r="BB89" i="66"/>
  <c r="BN25" i="66"/>
  <c r="BJ121" i="66"/>
  <c r="BU89" i="66"/>
  <c r="BR57" i="66"/>
  <c r="EC57" i="66" s="1"/>
  <c r="BW153" i="66"/>
  <c r="BW25" i="66"/>
  <c r="U153" i="66"/>
  <c r="V25" i="66"/>
  <c r="Y89" i="66"/>
  <c r="AE153" i="66"/>
  <c r="AJ153" i="66"/>
  <c r="AI25" i="66"/>
  <c r="AC89" i="66"/>
  <c r="AQ57" i="66"/>
  <c r="DB57" i="66" s="1"/>
  <c r="AX153" i="66"/>
  <c r="AV121" i="66"/>
  <c r="BB57" i="66"/>
  <c r="DM57" i="66" s="1"/>
  <c r="BA89" i="66"/>
  <c r="AU89" i="66"/>
  <c r="BR89" i="66"/>
  <c r="BL25" i="66"/>
  <c r="BB153" i="66"/>
  <c r="BV121" i="66"/>
  <c r="BO89" i="66"/>
  <c r="R153" i="66"/>
  <c r="S153" i="66"/>
  <c r="X89" i="66"/>
  <c r="AA153" i="66"/>
  <c r="AF57" i="66"/>
  <c r="CQ57" i="66" s="1"/>
  <c r="AK57" i="66"/>
  <c r="CV57" i="66" s="1"/>
  <c r="AK89" i="66"/>
  <c r="AL25" i="66"/>
  <c r="AS121" i="66"/>
  <c r="AY57" i="66"/>
  <c r="DJ57" i="66" s="1"/>
  <c r="BA57" i="66"/>
  <c r="DL57" i="66" s="1"/>
  <c r="BF121" i="66"/>
  <c r="BC25" i="66"/>
  <c r="BD57" i="66"/>
  <c r="DO57" i="66" s="1"/>
  <c r="BV153" i="66"/>
  <c r="BO121" i="66"/>
  <c r="BK89" i="66"/>
  <c r="BX25" i="66"/>
  <c r="BL57" i="66"/>
  <c r="DW57" i="66" s="1"/>
  <c r="R89" i="66"/>
  <c r="AC153" i="66"/>
  <c r="AT25" i="66"/>
  <c r="BG89" i="66"/>
  <c r="BP153" i="66"/>
  <c r="W153" i="66"/>
  <c r="AC25" i="66"/>
  <c r="AD153" i="66"/>
  <c r="BK121" i="66"/>
  <c r="BO25" i="66"/>
  <c r="Y57" i="66"/>
  <c r="CJ57" i="66" s="1"/>
  <c r="AM153" i="66"/>
  <c r="BE89" i="66"/>
  <c r="BF89" i="66"/>
  <c r="BM121" i="66"/>
  <c r="AB57" i="66"/>
  <c r="CM57" i="66" s="1"/>
  <c r="AN89" i="66"/>
  <c r="AQ25" i="66"/>
  <c r="BQ25" i="66"/>
  <c r="Q95" i="66"/>
  <c r="Q159" i="66"/>
  <c r="R31" i="66"/>
  <c r="T95" i="66"/>
  <c r="V159" i="66"/>
  <c r="V95" i="66"/>
  <c r="X159" i="66"/>
  <c r="W159" i="66"/>
  <c r="X63" i="66"/>
  <c r="CI63" i="66" s="1"/>
  <c r="Y31" i="66"/>
  <c r="AA95" i="66"/>
  <c r="Y127" i="66"/>
  <c r="Z31" i="66"/>
  <c r="AB95" i="66"/>
  <c r="AC95" i="66"/>
  <c r="AD31" i="66"/>
  <c r="AF95" i="66"/>
  <c r="AC63" i="66"/>
  <c r="CN63" i="66" s="1"/>
  <c r="AG31" i="66"/>
  <c r="AI95" i="66"/>
  <c r="AK159" i="66"/>
  <c r="AD127" i="66"/>
  <c r="AG159" i="66"/>
  <c r="AI127" i="66"/>
  <c r="AJ31" i="66"/>
  <c r="AB127" i="66"/>
  <c r="AM127" i="66"/>
  <c r="AN31" i="66"/>
  <c r="AL63" i="66"/>
  <c r="CW63" i="66" s="1"/>
  <c r="AN127" i="66"/>
  <c r="AO31" i="66"/>
  <c r="AP127" i="66"/>
  <c r="AQ31" i="66"/>
  <c r="AS95" i="66"/>
  <c r="AU159" i="66"/>
  <c r="AV63" i="66"/>
  <c r="DG63" i="66" s="1"/>
  <c r="AX127" i="66"/>
  <c r="AY31" i="66"/>
  <c r="AQ63" i="66"/>
  <c r="DB63" i="66" s="1"/>
  <c r="AV31" i="66"/>
  <c r="BA95" i="66"/>
  <c r="BC31" i="66"/>
  <c r="AR95" i="66"/>
  <c r="AZ159" i="66"/>
  <c r="BB31" i="66"/>
  <c r="BF95" i="66"/>
  <c r="AS63" i="66"/>
  <c r="DD63" i="66" s="1"/>
  <c r="AX31" i="66"/>
  <c r="BC63" i="66"/>
  <c r="DN63" i="66" s="1"/>
  <c r="BG127" i="66"/>
  <c r="BI31" i="66"/>
  <c r="AW127" i="66"/>
  <c r="BH31" i="66"/>
  <c r="BN127" i="66"/>
  <c r="BP31" i="66"/>
  <c r="BT95" i="66"/>
  <c r="BB127" i="66"/>
  <c r="BJ31" i="66"/>
  <c r="BM63" i="66"/>
  <c r="DX63" i="66" s="1"/>
  <c r="BQ127" i="66"/>
  <c r="BS31" i="66"/>
  <c r="BW95" i="66"/>
  <c r="BH63" i="66"/>
  <c r="DS63" i="66" s="1"/>
  <c r="BN159" i="66"/>
  <c r="BP63" i="66"/>
  <c r="EA63" i="66" s="1"/>
  <c r="BT127" i="66"/>
  <c r="BV31" i="66"/>
  <c r="BM159" i="66"/>
  <c r="BD95" i="66"/>
  <c r="BL95" i="66"/>
  <c r="BW127" i="66"/>
  <c r="AT95" i="66"/>
  <c r="BL159" i="66"/>
  <c r="BS127" i="66"/>
  <c r="BF63" i="66"/>
  <c r="DQ63" i="66" s="1"/>
  <c r="Q127" i="66"/>
  <c r="R63" i="66"/>
  <c r="CC63" i="66" s="1"/>
  <c r="Q31" i="66"/>
  <c r="S127" i="66"/>
  <c r="T31" i="66"/>
  <c r="T127" i="66"/>
  <c r="V31" i="66"/>
  <c r="S31" i="66"/>
  <c r="W95" i="66"/>
  <c r="X31" i="66"/>
  <c r="Z127" i="66"/>
  <c r="AA31" i="66"/>
  <c r="Y63" i="66"/>
  <c r="CJ63" i="66" s="1"/>
  <c r="AA127" i="66"/>
  <c r="AB31" i="66"/>
  <c r="AC31" i="66"/>
  <c r="AE127" i="66"/>
  <c r="AF31" i="66"/>
  <c r="AE159" i="66"/>
  <c r="AH127" i="66"/>
  <c r="AI31" i="66"/>
  <c r="AK95" i="66"/>
  <c r="AF63" i="66"/>
  <c r="CQ63" i="66" s="1"/>
  <c r="AH159" i="66"/>
  <c r="AI63" i="66"/>
  <c r="CT63" i="66" s="1"/>
  <c r="AK127" i="66"/>
  <c r="AF127" i="66"/>
  <c r="AM63" i="66"/>
  <c r="CX63" i="66" s="1"/>
  <c r="AO127" i="66"/>
  <c r="AM159" i="66"/>
  <c r="AN63" i="66"/>
  <c r="CY63" i="66" s="1"/>
  <c r="AP159" i="66"/>
  <c r="AD63" i="66"/>
  <c r="CO63" i="66" s="1"/>
  <c r="AR127" i="66"/>
  <c r="AS31" i="66"/>
  <c r="AU95" i="66"/>
  <c r="AW159" i="66"/>
  <c r="AX63" i="66"/>
  <c r="DI63" i="66" s="1"/>
  <c r="AZ127" i="66"/>
  <c r="AR31" i="66"/>
  <c r="AX159" i="66"/>
  <c r="BA31" i="66"/>
  <c r="BE127" i="66"/>
  <c r="AU127" i="66"/>
  <c r="AZ31" i="66"/>
  <c r="BD127" i="66"/>
  <c r="BF31" i="66"/>
  <c r="AT31" i="66"/>
  <c r="BA127" i="66"/>
  <c r="BE159" i="66"/>
  <c r="BG63" i="66"/>
  <c r="DR63" i="66" s="1"/>
  <c r="AZ95" i="66"/>
  <c r="BB63" i="66"/>
  <c r="DM63" i="66" s="1"/>
  <c r="BK159" i="66"/>
  <c r="BN63" i="66"/>
  <c r="DY63" i="66" s="1"/>
  <c r="BR127" i="66"/>
  <c r="BT31" i="66"/>
  <c r="BH159" i="66"/>
  <c r="BL127" i="66"/>
  <c r="BO159" i="66"/>
  <c r="BQ63" i="66"/>
  <c r="EB63" i="66" s="1"/>
  <c r="BU127" i="66"/>
  <c r="BW31" i="66"/>
  <c r="BI127" i="66"/>
  <c r="BN95" i="66"/>
  <c r="BR159" i="66"/>
  <c r="BT63" i="66"/>
  <c r="EE63" i="66" s="1"/>
  <c r="BX127" i="66"/>
  <c r="BU31" i="66"/>
  <c r="BF127" i="66"/>
  <c r="BQ31" i="66"/>
  <c r="BM95" i="66"/>
  <c r="AX95" i="66"/>
  <c r="BM31" i="66"/>
  <c r="BU159" i="66"/>
  <c r="Q63" i="66"/>
  <c r="CB63" i="66" s="1"/>
  <c r="S159" i="66"/>
  <c r="R159" i="66"/>
  <c r="S63" i="66"/>
  <c r="CD63" i="66" s="1"/>
  <c r="U127" i="66"/>
  <c r="U159" i="66"/>
  <c r="W127" i="66"/>
  <c r="U31" i="66"/>
  <c r="W31" i="66"/>
  <c r="Y159" i="66"/>
  <c r="Z63" i="66"/>
  <c r="CK63" i="66" s="1"/>
  <c r="T63" i="66"/>
  <c r="CE63" i="66" s="1"/>
  <c r="Z159" i="66"/>
  <c r="AA63" i="66"/>
  <c r="CL63" i="66" s="1"/>
  <c r="AB63" i="66"/>
  <c r="CM63" i="66" s="1"/>
  <c r="AD159" i="66"/>
  <c r="AE63" i="66"/>
  <c r="CP63" i="66" s="1"/>
  <c r="AG127" i="66"/>
  <c r="AE31" i="66"/>
  <c r="AH63" i="66"/>
  <c r="CS63" i="66" s="1"/>
  <c r="AJ127" i="66"/>
  <c r="AK31" i="66"/>
  <c r="U95" i="66"/>
  <c r="AH95" i="66"/>
  <c r="AJ159" i="66"/>
  <c r="AK63" i="66"/>
  <c r="CV63" i="66" s="1"/>
  <c r="AL95" i="66"/>
  <c r="AN159" i="66"/>
  <c r="AO63" i="66"/>
  <c r="CZ63" i="66" s="1"/>
  <c r="AM95" i="66"/>
  <c r="AO159" i="66"/>
  <c r="AP95" i="66"/>
  <c r="AQ159" i="66"/>
  <c r="AR63" i="66"/>
  <c r="DC63" i="66" s="1"/>
  <c r="AT127" i="66"/>
  <c r="AU31" i="66"/>
  <c r="AW95" i="66"/>
  <c r="AY159" i="66"/>
  <c r="AZ63" i="66"/>
  <c r="DK63" i="66" s="1"/>
  <c r="AT159" i="66"/>
  <c r="AY63" i="66"/>
  <c r="DJ63" i="66" s="1"/>
  <c r="BC159" i="66"/>
  <c r="BE63" i="66"/>
  <c r="DP63" i="66" s="1"/>
  <c r="AV95" i="66"/>
  <c r="BB159" i="66"/>
  <c r="BD63" i="66"/>
  <c r="DO63" i="66" s="1"/>
  <c r="BH127" i="66"/>
  <c r="AV159" i="66"/>
  <c r="BA63" i="66"/>
  <c r="DL63" i="66" s="1"/>
  <c r="BE95" i="66"/>
  <c r="BI159" i="66"/>
  <c r="BD31" i="66"/>
  <c r="BD159" i="66"/>
  <c r="BK95" i="66"/>
  <c r="BP159" i="66"/>
  <c r="BR63" i="66"/>
  <c r="EC63" i="66" s="1"/>
  <c r="BV127" i="66"/>
  <c r="BJ159" i="66"/>
  <c r="BL63" i="66"/>
  <c r="DW63" i="66" s="1"/>
  <c r="BO95" i="66"/>
  <c r="BS159" i="66"/>
  <c r="BU63" i="66"/>
  <c r="EF63" i="66" s="1"/>
  <c r="BG159" i="66"/>
  <c r="BK127" i="66"/>
  <c r="BN31" i="66"/>
  <c r="BR95" i="66"/>
  <c r="T159" i="66"/>
  <c r="V63" i="66"/>
  <c r="CG63" i="66" s="1"/>
  <c r="X95" i="66"/>
  <c r="AD95" i="66"/>
  <c r="AI159" i="66"/>
  <c r="AH31" i="66"/>
  <c r="AN95" i="66"/>
  <c r="AP31" i="66"/>
  <c r="AV127" i="66"/>
  <c r="AU63" i="66"/>
  <c r="DF63" i="66" s="1"/>
  <c r="AY127" i="66"/>
  <c r="AW63" i="66"/>
  <c r="DH63" i="66" s="1"/>
  <c r="AS127" i="66"/>
  <c r="BT159" i="66"/>
  <c r="BO31" i="66"/>
  <c r="BK63" i="66"/>
  <c r="DV63" i="66" s="1"/>
  <c r="BV95" i="66"/>
  <c r="BX95" i="66"/>
  <c r="BU95" i="66"/>
  <c r="BJ127" i="66"/>
  <c r="BX31" i="66"/>
  <c r="R127" i="66"/>
  <c r="U63" i="66"/>
  <c r="CF63" i="66" s="1"/>
  <c r="X127" i="66"/>
  <c r="Z95" i="66"/>
  <c r="AF159" i="66"/>
  <c r="AJ63" i="66"/>
  <c r="CU63" i="66" s="1"/>
  <c r="AJ95" i="66"/>
  <c r="AL127" i="66"/>
  <c r="AQ95" i="66"/>
  <c r="AW31" i="66"/>
  <c r="BA159" i="66"/>
  <c r="BB95" i="66"/>
  <c r="BC127" i="66"/>
  <c r="BG95" i="66"/>
  <c r="BV63" i="66"/>
  <c r="EG63" i="66" s="1"/>
  <c r="BS95" i="66"/>
  <c r="BP127" i="66"/>
  <c r="BX63" i="66"/>
  <c r="EI63" i="66" s="1"/>
  <c r="BH95" i="66"/>
  <c r="BO127" i="66"/>
  <c r="BO63" i="66"/>
  <c r="DZ63" i="66" s="1"/>
  <c r="S95" i="66"/>
  <c r="V127" i="66"/>
  <c r="Y95" i="66"/>
  <c r="AB159" i="66"/>
  <c r="AG63" i="66"/>
  <c r="CR63" i="66" s="1"/>
  <c r="AC127" i="66"/>
  <c r="AL159" i="66"/>
  <c r="AM31" i="66"/>
  <c r="AS159" i="66"/>
  <c r="AY95" i="66"/>
  <c r="BC95" i="66"/>
  <c r="BF159" i="66"/>
  <c r="BE31" i="66"/>
  <c r="BK31" i="66"/>
  <c r="BJ95" i="66"/>
  <c r="BW159" i="66"/>
  <c r="BR31" i="66"/>
  <c r="BL31" i="66"/>
  <c r="BJ63" i="66"/>
  <c r="DU63" i="66" s="1"/>
  <c r="BQ159" i="66"/>
  <c r="BQ95" i="66"/>
  <c r="R95" i="66"/>
  <c r="W63" i="66"/>
  <c r="CH63" i="66" s="1"/>
  <c r="AA159" i="66"/>
  <c r="AC159" i="66"/>
  <c r="AG95" i="66"/>
  <c r="AE95" i="66"/>
  <c r="AL31" i="66"/>
  <c r="AO95" i="66"/>
  <c r="AT63" i="66"/>
  <c r="DE63" i="66" s="1"/>
  <c r="AP63" i="66"/>
  <c r="DA63" i="66" s="1"/>
  <c r="AQ127" i="66"/>
  <c r="AR159" i="66"/>
  <c r="BI95" i="66"/>
  <c r="BP95" i="66"/>
  <c r="BM127" i="66"/>
  <c r="BG31" i="66"/>
  <c r="BV159" i="66"/>
  <c r="BW63" i="66"/>
  <c r="EH63" i="66" s="1"/>
  <c r="BS63" i="66"/>
  <c r="ED63" i="66" s="1"/>
  <c r="BI63" i="66"/>
  <c r="DT63" i="66" s="1"/>
  <c r="BX159" i="66"/>
  <c r="R115" i="66"/>
  <c r="R51" i="66"/>
  <c r="CC51" i="66" s="1"/>
  <c r="R19" i="66"/>
  <c r="T19" i="66"/>
  <c r="S115" i="66"/>
  <c r="V19" i="66"/>
  <c r="T115" i="66"/>
  <c r="V51" i="66"/>
  <c r="CG51" i="66" s="1"/>
  <c r="X115" i="66"/>
  <c r="Y83" i="66"/>
  <c r="AA147" i="66"/>
  <c r="X19" i="66"/>
  <c r="Z83" i="66"/>
  <c r="AB147" i="66"/>
  <c r="AC83" i="66"/>
  <c r="AD19" i="66"/>
  <c r="AF83" i="66"/>
  <c r="AB115" i="66"/>
  <c r="AG19" i="66"/>
  <c r="AI83" i="66"/>
  <c r="AK147" i="66"/>
  <c r="AD51" i="66"/>
  <c r="CO51" i="66" s="1"/>
  <c r="AE19" i="66"/>
  <c r="AH19" i="66"/>
  <c r="AJ83" i="66"/>
  <c r="AL147" i="66"/>
  <c r="AM51" i="66"/>
  <c r="CX51" i="66" s="1"/>
  <c r="AO115" i="66"/>
  <c r="AL115" i="66"/>
  <c r="AM19" i="66"/>
  <c r="AO83" i="66"/>
  <c r="AP19" i="66"/>
  <c r="AQ19" i="66"/>
  <c r="AS83" i="66"/>
  <c r="AU147" i="66"/>
  <c r="AV51" i="66"/>
  <c r="DG51" i="66" s="1"/>
  <c r="AX115" i="66"/>
  <c r="AY19" i="66"/>
  <c r="AS115" i="66"/>
  <c r="BA147" i="66"/>
  <c r="BC83" i="66"/>
  <c r="AQ51" i="66"/>
  <c r="DB51" i="66" s="1"/>
  <c r="AV19" i="66"/>
  <c r="BB147" i="66"/>
  <c r="BD51" i="66"/>
  <c r="DO51" i="66" s="1"/>
  <c r="BH115" i="66"/>
  <c r="AV83" i="66"/>
  <c r="BC115" i="66"/>
  <c r="BE19" i="66"/>
  <c r="BI83" i="66"/>
  <c r="AZ19" i="66"/>
  <c r="BG147" i="66"/>
  <c r="BK19" i="66"/>
  <c r="BP83" i="66"/>
  <c r="BT147" i="66"/>
  <c r="BV51" i="66"/>
  <c r="EG51" i="66" s="1"/>
  <c r="BH51" i="66"/>
  <c r="DS51" i="66" s="1"/>
  <c r="BJ19" i="66"/>
  <c r="BM51" i="66"/>
  <c r="DX51" i="66" s="1"/>
  <c r="BQ115" i="66"/>
  <c r="BS19" i="66"/>
  <c r="BW83" i="66"/>
  <c r="AV147" i="66"/>
  <c r="BG83" i="66"/>
  <c r="BN147" i="66"/>
  <c r="BP51" i="66"/>
  <c r="EA51" i="66" s="1"/>
  <c r="BT115" i="66"/>
  <c r="BV19" i="66"/>
  <c r="BM83" i="66"/>
  <c r="BX19" i="66"/>
  <c r="BM147" i="66"/>
  <c r="BL147" i="66"/>
  <c r="BS115" i="66"/>
  <c r="BS51" i="66"/>
  <c r="ED51" i="66" s="1"/>
  <c r="BU147" i="66"/>
  <c r="Q147" i="66"/>
  <c r="Q19" i="66"/>
  <c r="S147" i="66"/>
  <c r="S51" i="66"/>
  <c r="CD51" i="66" s="1"/>
  <c r="U115" i="66"/>
  <c r="T51" i="66"/>
  <c r="CE51" i="66" s="1"/>
  <c r="W115" i="66"/>
  <c r="U147" i="66"/>
  <c r="W147" i="66"/>
  <c r="X51" i="66"/>
  <c r="CI51" i="66" s="1"/>
  <c r="Y19" i="66"/>
  <c r="AA83" i="66"/>
  <c r="Y115" i="66"/>
  <c r="Z19" i="66"/>
  <c r="AB83" i="66"/>
  <c r="AC19" i="66"/>
  <c r="AE115" i="66"/>
  <c r="AF19" i="66"/>
  <c r="AB51" i="66"/>
  <c r="CM51" i="66" s="1"/>
  <c r="AH115" i="66"/>
  <c r="AI19" i="66"/>
  <c r="AK83" i="66"/>
  <c r="AF115" i="66"/>
  <c r="AG83" i="66"/>
  <c r="AI115" i="66"/>
  <c r="AJ19" i="66"/>
  <c r="AL83" i="66"/>
  <c r="AN147" i="66"/>
  <c r="AO51" i="66"/>
  <c r="CZ51" i="66" s="1"/>
  <c r="AL51" i="66"/>
  <c r="CW51" i="66" s="1"/>
  <c r="AN115" i="66"/>
  <c r="AO19" i="66"/>
  <c r="AP51" i="66"/>
  <c r="DA51" i="66" s="1"/>
  <c r="AR115" i="66"/>
  <c r="AS19" i="66"/>
  <c r="AU83" i="66"/>
  <c r="AW147" i="66"/>
  <c r="AX51" i="66"/>
  <c r="DI51" i="66" s="1"/>
  <c r="AZ115" i="66"/>
  <c r="AT83" i="66"/>
  <c r="BA83" i="66"/>
  <c r="BC19" i="66"/>
  <c r="AR19" i="66"/>
  <c r="AX147" i="66"/>
  <c r="BB83" i="66"/>
  <c r="BF147" i="66"/>
  <c r="AQ115" i="66"/>
  <c r="AY115" i="66"/>
  <c r="BC51" i="66"/>
  <c r="DN51" i="66" s="1"/>
  <c r="BG115" i="66"/>
  <c r="BI19" i="66"/>
  <c r="AZ147" i="66"/>
  <c r="BG19" i="66"/>
  <c r="BN115" i="66"/>
  <c r="BP19" i="66"/>
  <c r="BT83" i="66"/>
  <c r="BD83" i="66"/>
  <c r="BI115" i="66"/>
  <c r="BL115" i="66"/>
  <c r="BO147" i="66"/>
  <c r="BQ51" i="66"/>
  <c r="EB51" i="66" s="1"/>
  <c r="BU115" i="66"/>
  <c r="BW19" i="66"/>
  <c r="AW51" i="66"/>
  <c r="DH51" i="66" s="1"/>
  <c r="BI51" i="66"/>
  <c r="DT51" i="66" s="1"/>
  <c r="BN83" i="66"/>
  <c r="BR147" i="66"/>
  <c r="BT51" i="66"/>
  <c r="EE51" i="66" s="1"/>
  <c r="BX115" i="66"/>
  <c r="BO115" i="66"/>
  <c r="BB115" i="66"/>
  <c r="BU19" i="66"/>
  <c r="BM19" i="66"/>
  <c r="BJ51" i="66"/>
  <c r="DU51" i="66" s="1"/>
  <c r="BU83" i="66"/>
  <c r="Q115" i="66"/>
  <c r="R147" i="66"/>
  <c r="S83" i="66"/>
  <c r="T147" i="66"/>
  <c r="U51" i="66"/>
  <c r="CF51" i="66" s="1"/>
  <c r="U83" i="66"/>
  <c r="W51" i="66"/>
  <c r="CH51" i="66" s="1"/>
  <c r="S19" i="66"/>
  <c r="W83" i="66"/>
  <c r="X83" i="66"/>
  <c r="Z115" i="66"/>
  <c r="AA19" i="66"/>
  <c r="Y51" i="66"/>
  <c r="CJ51" i="66" s="1"/>
  <c r="AA115" i="66"/>
  <c r="AB19" i="66"/>
  <c r="AD147" i="66"/>
  <c r="AE51" i="66"/>
  <c r="CP51" i="66" s="1"/>
  <c r="AG115" i="66"/>
  <c r="AE83" i="66"/>
  <c r="AH51" i="66"/>
  <c r="CS51" i="66" s="1"/>
  <c r="AJ115" i="66"/>
  <c r="AK19" i="66"/>
  <c r="AC115" i="66"/>
  <c r="AH147" i="66"/>
  <c r="AI51" i="66"/>
  <c r="CT51" i="66" s="1"/>
  <c r="AK115" i="66"/>
  <c r="AL19" i="66"/>
  <c r="AN83" i="66"/>
  <c r="AD115" i="66"/>
  <c r="AM147" i="66"/>
  <c r="AN51" i="66"/>
  <c r="CY51" i="66" s="1"/>
  <c r="AP147" i="66"/>
  <c r="AQ147" i="66"/>
  <c r="AR51" i="66"/>
  <c r="DC51" i="66" s="1"/>
  <c r="AT115" i="66"/>
  <c r="AU19" i="66"/>
  <c r="AW83" i="66"/>
  <c r="AY147" i="66"/>
  <c r="AZ51" i="66"/>
  <c r="DK51" i="66" s="1"/>
  <c r="AW115" i="66"/>
  <c r="BA19" i="66"/>
  <c r="BE115" i="66"/>
  <c r="AT147" i="66"/>
  <c r="AY51" i="66"/>
  <c r="DJ51" i="66" s="1"/>
  <c r="BB19" i="66"/>
  <c r="BF83" i="66"/>
  <c r="AR83" i="66"/>
  <c r="BA115" i="66"/>
  <c r="BE147" i="66"/>
  <c r="BG51" i="66"/>
  <c r="DR51" i="66" s="1"/>
  <c r="AT19" i="66"/>
  <c r="BD19" i="66"/>
  <c r="BK147" i="66"/>
  <c r="BN51" i="66"/>
  <c r="DY51" i="66" s="1"/>
  <c r="BR115" i="66"/>
  <c r="BT19" i="66"/>
  <c r="BF51" i="66"/>
  <c r="DQ51" i="66" s="1"/>
  <c r="BJ147" i="66"/>
  <c r="BL51" i="66"/>
  <c r="DW51" i="66" s="1"/>
  <c r="BO83" i="66"/>
  <c r="BS147" i="66"/>
  <c r="BU51" i="66"/>
  <c r="EF51" i="66" s="1"/>
  <c r="AR147" i="66"/>
  <c r="BB51" i="66"/>
  <c r="DM51" i="66" s="1"/>
  <c r="BK115" i="66"/>
  <c r="BN19" i="66"/>
  <c r="BR83" i="66"/>
  <c r="BV147" i="66"/>
  <c r="BX51" i="66"/>
  <c r="EI51" i="66" s="1"/>
  <c r="BQ147" i="66"/>
  <c r="BH19" i="66"/>
  <c r="BW51" i="66"/>
  <c r="EH51" i="66" s="1"/>
  <c r="BO51" i="66"/>
  <c r="DZ51" i="66" s="1"/>
  <c r="BL83" i="66"/>
  <c r="BW115" i="66"/>
  <c r="Q51" i="66"/>
  <c r="CB51" i="66" s="1"/>
  <c r="R83" i="66"/>
  <c r="Q83" i="66"/>
  <c r="T83" i="66"/>
  <c r="V147" i="66"/>
  <c r="V83" i="66"/>
  <c r="X147" i="66"/>
  <c r="V115" i="66"/>
  <c r="W19" i="66"/>
  <c r="Y147" i="66"/>
  <c r="Z51" i="66"/>
  <c r="CK51" i="66" s="1"/>
  <c r="U19" i="66"/>
  <c r="Z147" i="66"/>
  <c r="AA51" i="66"/>
  <c r="CL51" i="66" s="1"/>
  <c r="AC147" i="66"/>
  <c r="AD83" i="66"/>
  <c r="AF147" i="66"/>
  <c r="AG51" i="66"/>
  <c r="CR51" i="66" s="1"/>
  <c r="AG147" i="66"/>
  <c r="AI147" i="66"/>
  <c r="AJ51" i="66"/>
  <c r="CU51" i="66" s="1"/>
  <c r="AC51" i="66"/>
  <c r="CN51" i="66" s="1"/>
  <c r="AE147" i="66"/>
  <c r="AH83" i="66"/>
  <c r="AJ147" i="66"/>
  <c r="AK51" i="66"/>
  <c r="CV51" i="66" s="1"/>
  <c r="AM115" i="66"/>
  <c r="AN19" i="66"/>
  <c r="AF51" i="66"/>
  <c r="CQ51" i="66" s="1"/>
  <c r="AM83" i="66"/>
  <c r="AO147" i="66"/>
  <c r="AP83" i="66"/>
  <c r="AQ83" i="66"/>
  <c r="AS147" i="66"/>
  <c r="AT51" i="66"/>
  <c r="DE51" i="66" s="1"/>
  <c r="AV115" i="66"/>
  <c r="AW19" i="66"/>
  <c r="AY83" i="66"/>
  <c r="AP115" i="66"/>
  <c r="AX83" i="66"/>
  <c r="BC147" i="66"/>
  <c r="BE51" i="66"/>
  <c r="DP51" i="66" s="1"/>
  <c r="AU51" i="66"/>
  <c r="DF51" i="66" s="1"/>
  <c r="AZ83" i="66"/>
  <c r="BD115" i="66"/>
  <c r="BF19" i="66"/>
  <c r="AU115" i="66"/>
  <c r="BA51" i="66"/>
  <c r="DL51" i="66" s="1"/>
  <c r="BE83" i="66"/>
  <c r="BI147" i="66"/>
  <c r="AX19" i="66"/>
  <c r="BF115" i="66"/>
  <c r="BK83" i="66"/>
  <c r="BP147" i="66"/>
  <c r="BR51" i="66"/>
  <c r="EC51" i="66" s="1"/>
  <c r="BV115" i="66"/>
  <c r="BH83" i="66"/>
  <c r="BJ83" i="66"/>
  <c r="BM115" i="66"/>
  <c r="BO19" i="66"/>
  <c r="BS83" i="66"/>
  <c r="BW147" i="66"/>
  <c r="AS51" i="66"/>
  <c r="DD51" i="66" s="1"/>
  <c r="BD147" i="66"/>
  <c r="BK51" i="66"/>
  <c r="DV51" i="66" s="1"/>
  <c r="BP115" i="66"/>
  <c r="BR19" i="66"/>
  <c r="BV83" i="66"/>
  <c r="BH147" i="66"/>
  <c r="BX147" i="66"/>
  <c r="BL19" i="66"/>
  <c r="BJ115" i="66"/>
  <c r="BQ83" i="66"/>
  <c r="BQ19" i="66"/>
  <c r="BX83" i="66"/>
  <c r="Q128" i="66"/>
  <c r="R64" i="66"/>
  <c r="CC64" i="66" s="1"/>
  <c r="S32" i="66"/>
  <c r="U96" i="66"/>
  <c r="S96" i="66"/>
  <c r="T96" i="66"/>
  <c r="V160" i="66"/>
  <c r="W128" i="66"/>
  <c r="X32" i="66"/>
  <c r="Y160" i="66"/>
  <c r="AA64" i="66"/>
  <c r="CL64" i="66" s="1"/>
  <c r="AD128" i="66"/>
  <c r="AE32" i="66"/>
  <c r="AG96" i="66"/>
  <c r="Z32" i="66"/>
  <c r="X128" i="66"/>
  <c r="AA128" i="66"/>
  <c r="AC32" i="66"/>
  <c r="AF32" i="66"/>
  <c r="AG32" i="66"/>
  <c r="AI96" i="66"/>
  <c r="AD32" i="66"/>
  <c r="AJ32" i="66"/>
  <c r="AJ64" i="66"/>
  <c r="CU64" i="66" s="1"/>
  <c r="AM128" i="66"/>
  <c r="AN32" i="66"/>
  <c r="AP64" i="66"/>
  <c r="DA64" i="66" s="1"/>
  <c r="AK160" i="66"/>
  <c r="AN128" i="66"/>
  <c r="AR160" i="66"/>
  <c r="AS64" i="66"/>
  <c r="DD64" i="66" s="1"/>
  <c r="AU128" i="66"/>
  <c r="AV32" i="66"/>
  <c r="AX96" i="66"/>
  <c r="AL64" i="66"/>
  <c r="CW64" i="66" s="1"/>
  <c r="AG64" i="66"/>
  <c r="CR64" i="66" s="1"/>
  <c r="AO160" i="66"/>
  <c r="AR128" i="66"/>
  <c r="AS32" i="66"/>
  <c r="AU96" i="66"/>
  <c r="AW160" i="66"/>
  <c r="AX64" i="66"/>
  <c r="DI64" i="66" s="1"/>
  <c r="AZ128" i="66"/>
  <c r="AZ96" i="66"/>
  <c r="BD96" i="66"/>
  <c r="BA160" i="66"/>
  <c r="BC96" i="66"/>
  <c r="BG160" i="66"/>
  <c r="AP96" i="66"/>
  <c r="BB96" i="66"/>
  <c r="BF160" i="66"/>
  <c r="BH64" i="66"/>
  <c r="DS64" i="66" s="1"/>
  <c r="BA64" i="66"/>
  <c r="DL64" i="66" s="1"/>
  <c r="BI160" i="66"/>
  <c r="BL160" i="66"/>
  <c r="BM96" i="66"/>
  <c r="BQ160" i="66"/>
  <c r="BS64" i="66"/>
  <c r="ED64" i="66" s="1"/>
  <c r="BW128" i="66"/>
  <c r="BG128" i="66"/>
  <c r="BK96" i="66"/>
  <c r="BP160" i="66"/>
  <c r="BR64" i="66"/>
  <c r="EC64" i="66" s="1"/>
  <c r="BV128" i="66"/>
  <c r="BX32" i="66"/>
  <c r="BJ160" i="66"/>
  <c r="BL64" i="66"/>
  <c r="DW64" i="66" s="1"/>
  <c r="BO96" i="66"/>
  <c r="BS160" i="66"/>
  <c r="BU64" i="66"/>
  <c r="EF64" i="66" s="1"/>
  <c r="BK128" i="66"/>
  <c r="BT128" i="66"/>
  <c r="BR160" i="66"/>
  <c r="BT64" i="66"/>
  <c r="EE64" i="66" s="1"/>
  <c r="BR32" i="66"/>
  <c r="Q64" i="66"/>
  <c r="CB64" i="66" s="1"/>
  <c r="S160" i="66"/>
  <c r="T128" i="66"/>
  <c r="U32" i="66"/>
  <c r="Q32" i="66"/>
  <c r="T32" i="66"/>
  <c r="V128" i="66"/>
  <c r="W64" i="66"/>
  <c r="CH64" i="66" s="1"/>
  <c r="W32" i="66"/>
  <c r="Y96" i="66"/>
  <c r="AB128" i="66"/>
  <c r="AD64" i="66"/>
  <c r="CO64" i="66" s="1"/>
  <c r="AF128" i="66"/>
  <c r="V64" i="66"/>
  <c r="CG64" i="66" s="1"/>
  <c r="AA96" i="66"/>
  <c r="Y128" i="66"/>
  <c r="AB96" i="66"/>
  <c r="AB32" i="66"/>
  <c r="AA32" i="66"/>
  <c r="AH128" i="66"/>
  <c r="AI32" i="66"/>
  <c r="AF96" i="66"/>
  <c r="AK96" i="66"/>
  <c r="AK128" i="66"/>
  <c r="AM64" i="66"/>
  <c r="CX64" i="66" s="1"/>
  <c r="AO128" i="66"/>
  <c r="Z96" i="66"/>
  <c r="AK32" i="66"/>
  <c r="AO32" i="66"/>
  <c r="AR96" i="66"/>
  <c r="AT160" i="66"/>
  <c r="AU64" i="66"/>
  <c r="DF64" i="66" s="1"/>
  <c r="AW128" i="66"/>
  <c r="AX32" i="66"/>
  <c r="AO96" i="66"/>
  <c r="AJ128" i="66"/>
  <c r="AQ160" i="66"/>
  <c r="AR64" i="66"/>
  <c r="DC64" i="66" s="1"/>
  <c r="AT128" i="66"/>
  <c r="AU32" i="66"/>
  <c r="AW96" i="66"/>
  <c r="AY160" i="66"/>
  <c r="AZ64" i="66"/>
  <c r="DK64" i="66" s="1"/>
  <c r="BB128" i="66"/>
  <c r="BD32" i="66"/>
  <c r="BA96" i="66"/>
  <c r="BC32" i="66"/>
  <c r="BG96" i="66"/>
  <c r="AZ160" i="66"/>
  <c r="BB32" i="66"/>
  <c r="BF96" i="66"/>
  <c r="BA128" i="66"/>
  <c r="BE32" i="66"/>
  <c r="BI64" i="66"/>
  <c r="DT64" i="66" s="1"/>
  <c r="BL96" i="66"/>
  <c r="BM32" i="66"/>
  <c r="BQ96" i="66"/>
  <c r="BU160" i="66"/>
  <c r="BW64" i="66"/>
  <c r="EH64" i="66" s="1"/>
  <c r="BH32" i="66"/>
  <c r="BK32" i="66"/>
  <c r="BP96" i="66"/>
  <c r="BT160" i="66"/>
  <c r="BV64" i="66"/>
  <c r="EG64" i="66" s="1"/>
  <c r="BE160" i="66"/>
  <c r="BJ96" i="66"/>
  <c r="BM128" i="66"/>
  <c r="BO32" i="66"/>
  <c r="BS96" i="66"/>
  <c r="BW160" i="66"/>
  <c r="BN32" i="66"/>
  <c r="BV160" i="66"/>
  <c r="BX128" i="66"/>
  <c r="BG64" i="66"/>
  <c r="DR64" i="66" s="1"/>
  <c r="BV96" i="66"/>
  <c r="R128" i="66"/>
  <c r="R160" i="66"/>
  <c r="T64" i="66"/>
  <c r="CE64" i="66" s="1"/>
  <c r="R96" i="66"/>
  <c r="S64" i="66"/>
  <c r="CD64" i="66" s="1"/>
  <c r="U128" i="66"/>
  <c r="V96" i="66"/>
  <c r="X160" i="66"/>
  <c r="W96" i="66"/>
  <c r="W160" i="66"/>
  <c r="AC128" i="66"/>
  <c r="AE160" i="66"/>
  <c r="AF64" i="66"/>
  <c r="CQ64" i="66" s="1"/>
  <c r="Y64" i="66"/>
  <c r="CJ64" i="66" s="1"/>
  <c r="AB160" i="66"/>
  <c r="Y32" i="66"/>
  <c r="AC160" i="66"/>
  <c r="AD96" i="66"/>
  <c r="AE64" i="66"/>
  <c r="CP64" i="66" s="1"/>
  <c r="AH64" i="66"/>
  <c r="CS64" i="66" s="1"/>
  <c r="AA160" i="66"/>
  <c r="AH96" i="66"/>
  <c r="AH160" i="66"/>
  <c r="AL96" i="66"/>
  <c r="AN160" i="66"/>
  <c r="AO64" i="66"/>
  <c r="CZ64" i="66" s="1"/>
  <c r="AE128" i="66"/>
  <c r="AK64" i="66"/>
  <c r="CV64" i="66" s="1"/>
  <c r="AQ128" i="66"/>
  <c r="AR32" i="66"/>
  <c r="AT96" i="66"/>
  <c r="AV160" i="66"/>
  <c r="AW64" i="66"/>
  <c r="DH64" i="66" s="1"/>
  <c r="AY128" i="66"/>
  <c r="AP160" i="66"/>
  <c r="AL128" i="66"/>
  <c r="AQ96" i="66"/>
  <c r="AS160" i="66"/>
  <c r="AT64" i="66"/>
  <c r="DE64" i="66" s="1"/>
  <c r="AV128" i="66"/>
  <c r="AW32" i="66"/>
  <c r="AY96" i="66"/>
  <c r="AJ160" i="66"/>
  <c r="BB64" i="66"/>
  <c r="DM64" i="66" s="1"/>
  <c r="BF128" i="66"/>
  <c r="BA32" i="66"/>
  <c r="BE128" i="66"/>
  <c r="BG32" i="66"/>
  <c r="AZ32" i="66"/>
  <c r="BD128" i="66"/>
  <c r="BF32" i="66"/>
  <c r="BC128" i="66"/>
  <c r="BF64" i="66"/>
  <c r="DQ64" i="66" s="1"/>
  <c r="BJ128" i="66"/>
  <c r="BL32" i="66"/>
  <c r="BO128" i="66"/>
  <c r="BQ32" i="66"/>
  <c r="BU96" i="66"/>
  <c r="BC64" i="66"/>
  <c r="DN64" i="66" s="1"/>
  <c r="BI96" i="66"/>
  <c r="BN128" i="66"/>
  <c r="BP32" i="66"/>
  <c r="BT96" i="66"/>
  <c r="BX160" i="66"/>
  <c r="BH160" i="66"/>
  <c r="BJ32" i="66"/>
  <c r="BM64" i="66"/>
  <c r="DX64" i="66" s="1"/>
  <c r="BQ128" i="66"/>
  <c r="BS32" i="66"/>
  <c r="BW96" i="66"/>
  <c r="BP64" i="66"/>
  <c r="EA64" i="66" s="1"/>
  <c r="BN96" i="66"/>
  <c r="BI128" i="66"/>
  <c r="BN160" i="66"/>
  <c r="BX64" i="66"/>
  <c r="EI64" i="66" s="1"/>
  <c r="Q96" i="66"/>
  <c r="T160" i="66"/>
  <c r="X64" i="66"/>
  <c r="CI64" i="66" s="1"/>
  <c r="AG160" i="66"/>
  <c r="AC96" i="66"/>
  <c r="AD160" i="66"/>
  <c r="AN96" i="66"/>
  <c r="AQ64" i="66"/>
  <c r="DB64" i="66" s="1"/>
  <c r="AX160" i="66"/>
  <c r="AQ32" i="66"/>
  <c r="AX128" i="66"/>
  <c r="AH32" i="66"/>
  <c r="BB160" i="66"/>
  <c r="BH96" i="66"/>
  <c r="BS128" i="66"/>
  <c r="BN64" i="66"/>
  <c r="DY64" i="66" s="1"/>
  <c r="BI32" i="66"/>
  <c r="BU128" i="66"/>
  <c r="BK64" i="66"/>
  <c r="DV64" i="66" s="1"/>
  <c r="R32" i="66"/>
  <c r="U64" i="66"/>
  <c r="CF64" i="66" s="1"/>
  <c r="Z128" i="66"/>
  <c r="Z160" i="66"/>
  <c r="AF160" i="66"/>
  <c r="AI64" i="66"/>
  <c r="CT64" i="66" s="1"/>
  <c r="AP128" i="66"/>
  <c r="AS128" i="66"/>
  <c r="AY64" i="66"/>
  <c r="DJ64" i="66" s="1"/>
  <c r="AS96" i="66"/>
  <c r="AY32" i="66"/>
  <c r="BC160" i="66"/>
  <c r="BD64" i="66"/>
  <c r="DO64" i="66" s="1"/>
  <c r="BJ64" i="66"/>
  <c r="DU64" i="66" s="1"/>
  <c r="BU32" i="66"/>
  <c r="BR128" i="66"/>
  <c r="BL128" i="66"/>
  <c r="BW32" i="66"/>
  <c r="BV32" i="66"/>
  <c r="U160" i="66"/>
  <c r="V32" i="66"/>
  <c r="AC64" i="66"/>
  <c r="CN64" i="66" s="1"/>
  <c r="AB64" i="66"/>
  <c r="CM64" i="66" s="1"/>
  <c r="AG128" i="66"/>
  <c r="AI128" i="66"/>
  <c r="AJ96" i="66"/>
  <c r="AT32" i="66"/>
  <c r="AP32" i="66"/>
  <c r="AU160" i="66"/>
  <c r="AL160" i="66"/>
  <c r="BE64" i="66"/>
  <c r="DP64" i="66" s="1"/>
  <c r="BH128" i="66"/>
  <c r="BM160" i="66"/>
  <c r="BE96" i="66"/>
  <c r="BT32" i="66"/>
  <c r="BO160" i="66"/>
  <c r="BR96" i="66"/>
  <c r="AE96" i="66"/>
  <c r="AM160" i="66"/>
  <c r="BD160" i="66"/>
  <c r="BK160" i="66"/>
  <c r="Q160" i="66"/>
  <c r="Z64" i="66"/>
  <c r="CK64" i="66" s="1"/>
  <c r="AV96" i="66"/>
  <c r="AN64" i="66"/>
  <c r="CY64" i="66" s="1"/>
  <c r="BX96" i="66"/>
  <c r="S128" i="66"/>
  <c r="AI160" i="66"/>
  <c r="AM32" i="66"/>
  <c r="AM96" i="66"/>
  <c r="BQ64" i="66"/>
  <c r="EB64" i="66" s="1"/>
  <c r="X96" i="66"/>
  <c r="AL32" i="66"/>
  <c r="AV64" i="66"/>
  <c r="DG64" i="66" s="1"/>
  <c r="BO64" i="66"/>
  <c r="DZ64" i="66" s="1"/>
  <c r="BP128" i="66"/>
  <c r="R157" i="66"/>
  <c r="R29" i="66"/>
  <c r="S157" i="66"/>
  <c r="U157" i="66"/>
  <c r="T157" i="66"/>
  <c r="W29" i="66"/>
  <c r="T29" i="66"/>
  <c r="W125" i="66"/>
  <c r="X29" i="66"/>
  <c r="Z157" i="66"/>
  <c r="AA61" i="66"/>
  <c r="CL61" i="66" s="1"/>
  <c r="Y93" i="66"/>
  <c r="AA157" i="66"/>
  <c r="AB61" i="66"/>
  <c r="CM61" i="66" s="1"/>
  <c r="AC61" i="66"/>
  <c r="CN61" i="66" s="1"/>
  <c r="AE93" i="66"/>
  <c r="AG157" i="66"/>
  <c r="AE61" i="66"/>
  <c r="CP61" i="66" s="1"/>
  <c r="AH29" i="66"/>
  <c r="AJ93" i="66"/>
  <c r="AB157" i="66"/>
  <c r="AF93" i="66"/>
  <c r="AH125" i="66"/>
  <c r="AI29" i="66"/>
  <c r="AK93" i="66"/>
  <c r="AL61" i="66"/>
  <c r="CW61" i="66" s="1"/>
  <c r="AN125" i="66"/>
  <c r="AO29" i="66"/>
  <c r="AL29" i="66"/>
  <c r="AN93" i="66"/>
  <c r="AP125" i="66"/>
  <c r="AP157" i="66"/>
  <c r="AR157" i="66"/>
  <c r="AS61" i="66"/>
  <c r="DD61" i="66" s="1"/>
  <c r="AU125" i="66"/>
  <c r="AV29" i="66"/>
  <c r="AX93" i="66"/>
  <c r="AZ157" i="66"/>
  <c r="AQ93" i="66"/>
  <c r="AY93" i="66"/>
  <c r="BC61" i="66"/>
  <c r="DN61" i="66" s="1"/>
  <c r="AQ157" i="66"/>
  <c r="AV125" i="66"/>
  <c r="BB125" i="66"/>
  <c r="BD29" i="66"/>
  <c r="BH93" i="66"/>
  <c r="AX61" i="66"/>
  <c r="DI61" i="66" s="1"/>
  <c r="BC157" i="66"/>
  <c r="BE61" i="66"/>
  <c r="DP61" i="66" s="1"/>
  <c r="BI125" i="66"/>
  <c r="AZ125" i="66"/>
  <c r="AT125" i="66"/>
  <c r="BG125" i="66"/>
  <c r="BK61" i="66"/>
  <c r="DV61" i="66" s="1"/>
  <c r="BP125" i="66"/>
  <c r="BR29" i="66"/>
  <c r="BV93" i="66"/>
  <c r="BJ125" i="66"/>
  <c r="BL29" i="66"/>
  <c r="BO125" i="66"/>
  <c r="BQ29" i="66"/>
  <c r="BU93" i="66"/>
  <c r="BB93" i="66"/>
  <c r="BK93" i="66"/>
  <c r="BP157" i="66"/>
  <c r="BR61" i="66"/>
  <c r="EC61" i="66" s="1"/>
  <c r="BV125" i="66"/>
  <c r="BX29" i="66"/>
  <c r="BL61" i="66"/>
  <c r="DW61" i="66" s="1"/>
  <c r="Q157" i="66"/>
  <c r="Q125" i="66"/>
  <c r="S125" i="66"/>
  <c r="S29" i="66"/>
  <c r="U93" i="66"/>
  <c r="V61" i="66"/>
  <c r="CG61" i="66" s="1"/>
  <c r="S61" i="66"/>
  <c r="CD61" i="66" s="1"/>
  <c r="U61" i="66"/>
  <c r="CF61" i="66" s="1"/>
  <c r="W61" i="66"/>
  <c r="CH61" i="66" s="1"/>
  <c r="X61" i="66"/>
  <c r="CI61" i="66" s="1"/>
  <c r="Z93" i="66"/>
  <c r="U125" i="66"/>
  <c r="Y29" i="66"/>
  <c r="AA93" i="66"/>
  <c r="AB93" i="66"/>
  <c r="AD125" i="66"/>
  <c r="AE29" i="66"/>
  <c r="AG93" i="66"/>
  <c r="AG125" i="66"/>
  <c r="AI125" i="66"/>
  <c r="AJ29" i="66"/>
  <c r="AC157" i="66"/>
  <c r="AE125" i="66"/>
  <c r="AH61" i="66"/>
  <c r="CS61" i="66" s="1"/>
  <c r="AJ125" i="66"/>
  <c r="AK29" i="66"/>
  <c r="AM157" i="66"/>
  <c r="AN61" i="66"/>
  <c r="CY61" i="66" s="1"/>
  <c r="AC29" i="66"/>
  <c r="AM125" i="66"/>
  <c r="AN29" i="66"/>
  <c r="AP61" i="66"/>
  <c r="DA61" i="66" s="1"/>
  <c r="AP29" i="66"/>
  <c r="AR93" i="66"/>
  <c r="AT157" i="66"/>
  <c r="AU61" i="66"/>
  <c r="DF61" i="66" s="1"/>
  <c r="AW125" i="66"/>
  <c r="AX29" i="66"/>
  <c r="AZ93" i="66"/>
  <c r="AR61" i="66"/>
  <c r="DC61" i="66" s="1"/>
  <c r="BA125" i="66"/>
  <c r="BE157" i="66"/>
  <c r="AR125" i="66"/>
  <c r="AW29" i="66"/>
  <c r="BB61" i="66"/>
  <c r="DM61" i="66" s="1"/>
  <c r="BF125" i="66"/>
  <c r="AS93" i="66"/>
  <c r="BA157" i="66"/>
  <c r="BC93" i="66"/>
  <c r="BG157" i="66"/>
  <c r="BI61" i="66"/>
  <c r="DT61" i="66" s="1"/>
  <c r="BB29" i="66"/>
  <c r="AU29" i="66"/>
  <c r="BH61" i="66"/>
  <c r="DS61" i="66" s="1"/>
  <c r="BN157" i="66"/>
  <c r="BP61" i="66"/>
  <c r="EA61" i="66" s="1"/>
  <c r="BT125" i="66"/>
  <c r="BV29" i="66"/>
  <c r="BJ61" i="66"/>
  <c r="DU61" i="66" s="1"/>
  <c r="BM157" i="66"/>
  <c r="BO61" i="66"/>
  <c r="DZ61" i="66" s="1"/>
  <c r="BS125" i="66"/>
  <c r="BU29" i="66"/>
  <c r="BG61" i="66"/>
  <c r="DR61" i="66" s="1"/>
  <c r="BK29" i="66"/>
  <c r="BP93" i="66"/>
  <c r="BT157" i="66"/>
  <c r="BV61" i="66"/>
  <c r="EG61" i="66" s="1"/>
  <c r="BB157" i="66"/>
  <c r="BS29" i="66"/>
  <c r="R93" i="66"/>
  <c r="T61" i="66"/>
  <c r="CE61" i="66" s="1"/>
  <c r="W93" i="66"/>
  <c r="V29" i="66"/>
  <c r="Y61" i="66"/>
  <c r="CJ61" i="66" s="1"/>
  <c r="Y157" i="66"/>
  <c r="AB125" i="66"/>
  <c r="AE157" i="66"/>
  <c r="AC93" i="66"/>
  <c r="AJ157" i="66"/>
  <c r="AD29" i="66"/>
  <c r="AI93" i="66"/>
  <c r="AL125" i="66"/>
  <c r="AO93" i="66"/>
  <c r="Q93" i="66"/>
  <c r="Q61" i="66"/>
  <c r="CB61" i="66" s="1"/>
  <c r="U29" i="66"/>
  <c r="V157" i="66"/>
  <c r="X157" i="66"/>
  <c r="Z29" i="66"/>
  <c r="Z125" i="66"/>
  <c r="AB29" i="66"/>
  <c r="AF125" i="66"/>
  <c r="AH157" i="66"/>
  <c r="AK125" i="66"/>
  <c r="AG61" i="66"/>
  <c r="CR61" i="66" s="1"/>
  <c r="AJ61" i="66"/>
  <c r="CU61" i="66" s="1"/>
  <c r="AM93" i="66"/>
  <c r="AL157" i="66"/>
  <c r="AO125" i="66"/>
  <c r="AQ125" i="66"/>
  <c r="AT93" i="66"/>
  <c r="AW61" i="66"/>
  <c r="DH61" i="66" s="1"/>
  <c r="AZ29" i="66"/>
  <c r="BA61" i="66"/>
  <c r="DL61" i="66" s="1"/>
  <c r="AS29" i="66"/>
  <c r="BD157" i="66"/>
  <c r="AT61" i="66"/>
  <c r="DE61" i="66" s="1"/>
  <c r="BC29" i="66"/>
  <c r="AS157" i="66"/>
  <c r="AX125" i="66"/>
  <c r="BN93" i="66"/>
  <c r="BT61" i="66"/>
  <c r="EE61" i="66" s="1"/>
  <c r="BL157" i="66"/>
  <c r="BQ157" i="66"/>
  <c r="BW125" i="66"/>
  <c r="BN125" i="66"/>
  <c r="BT93" i="66"/>
  <c r="BI93" i="66"/>
  <c r="BX125" i="66"/>
  <c r="BO29" i="66"/>
  <c r="BW157" i="66"/>
  <c r="BO157" i="66"/>
  <c r="BQ125" i="66"/>
  <c r="BH29" i="66"/>
  <c r="Q29" i="66"/>
  <c r="R61" i="66"/>
  <c r="CC61" i="66" s="1"/>
  <c r="V125" i="66"/>
  <c r="S93" i="66"/>
  <c r="X93" i="66"/>
  <c r="AA125" i="66"/>
  <c r="Z61" i="66"/>
  <c r="CK61" i="66" s="1"/>
  <c r="AC125" i="66"/>
  <c r="AF61" i="66"/>
  <c r="CQ61" i="66" s="1"/>
  <c r="AH93" i="66"/>
  <c r="AK61" i="66"/>
  <c r="CV61" i="66" s="1"/>
  <c r="AG29" i="66"/>
  <c r="AK157" i="66"/>
  <c r="AM29" i="66"/>
  <c r="AL93" i="66"/>
  <c r="AO61" i="66"/>
  <c r="CZ61" i="66" s="1"/>
  <c r="AQ61" i="66"/>
  <c r="DB61" i="66" s="1"/>
  <c r="AT29" i="66"/>
  <c r="AX157" i="66"/>
  <c r="AP93" i="66"/>
  <c r="BC125" i="66"/>
  <c r="AU157" i="66"/>
  <c r="BD93" i="66"/>
  <c r="AW93" i="66"/>
  <c r="BE125" i="66"/>
  <c r="AW157" i="66"/>
  <c r="AY29" i="66"/>
  <c r="BN29" i="66"/>
  <c r="BV157" i="66"/>
  <c r="BL93" i="66"/>
  <c r="BQ93" i="66"/>
  <c r="BW61" i="66"/>
  <c r="EH61" i="66" s="1"/>
  <c r="BN61" i="66"/>
  <c r="DY61" i="66" s="1"/>
  <c r="BT29" i="66"/>
  <c r="BJ29" i="66"/>
  <c r="BH125" i="66"/>
  <c r="BQ61" i="66"/>
  <c r="EB61" i="66" s="1"/>
  <c r="BW29" i="66"/>
  <c r="BJ157" i="66"/>
  <c r="BS157" i="66"/>
  <c r="R125" i="66"/>
  <c r="T125" i="66"/>
  <c r="W157" i="66"/>
  <c r="V93" i="66"/>
  <c r="Y125" i="66"/>
  <c r="X125" i="66"/>
  <c r="AA29" i="66"/>
  <c r="AD61" i="66"/>
  <c r="CO61" i="66" s="1"/>
  <c r="T93" i="66"/>
  <c r="AI61" i="66"/>
  <c r="CT61" i="66" s="1"/>
  <c r="AD157" i="66"/>
  <c r="AI157" i="66"/>
  <c r="AF157" i="66"/>
  <c r="AO157" i="66"/>
  <c r="AN157" i="66"/>
  <c r="AS125" i="66"/>
  <c r="AY61" i="66"/>
  <c r="DJ61" i="66" s="1"/>
  <c r="BE29" i="66"/>
  <c r="BH157" i="66"/>
  <c r="BG29" i="66"/>
  <c r="BK125" i="66"/>
  <c r="BF29" i="66"/>
  <c r="BU157" i="66"/>
  <c r="BR125" i="66"/>
  <c r="BW93" i="66"/>
  <c r="BU125" i="66"/>
  <c r="BO93" i="66"/>
  <c r="AD93" i="66"/>
  <c r="AV157" i="66"/>
  <c r="AU93" i="66"/>
  <c r="AY157" i="66"/>
  <c r="BA93" i="66"/>
  <c r="BD61" i="66"/>
  <c r="DO61" i="66" s="1"/>
  <c r="BR157" i="66"/>
  <c r="BM93" i="66"/>
  <c r="BI157" i="66"/>
  <c r="BX157" i="66"/>
  <c r="BJ93" i="66"/>
  <c r="BF93" i="66"/>
  <c r="BX61" i="66"/>
  <c r="EI61" i="66" s="1"/>
  <c r="AF29" i="66"/>
  <c r="AV93" i="66"/>
  <c r="AV61" i="66"/>
  <c r="DG61" i="66" s="1"/>
  <c r="AZ61" i="66"/>
  <c r="DK61" i="66" s="1"/>
  <c r="BA29" i="66"/>
  <c r="AQ29" i="66"/>
  <c r="BR93" i="66"/>
  <c r="BM29" i="66"/>
  <c r="BK157" i="66"/>
  <c r="BX93" i="66"/>
  <c r="BL125" i="66"/>
  <c r="BM125" i="66"/>
  <c r="BF157" i="66"/>
  <c r="AM61" i="66"/>
  <c r="CX61" i="66" s="1"/>
  <c r="AR29" i="66"/>
  <c r="AY125" i="66"/>
  <c r="BE93" i="66"/>
  <c r="BF61" i="66"/>
  <c r="DQ61" i="66" s="1"/>
  <c r="BG93" i="66"/>
  <c r="BI29" i="66"/>
  <c r="BD125" i="66"/>
  <c r="BS61" i="66"/>
  <c r="ED61" i="66" s="1"/>
  <c r="BP29" i="66"/>
  <c r="BU61" i="66"/>
  <c r="EF61" i="66" s="1"/>
  <c r="BS93" i="66"/>
  <c r="BM61" i="66"/>
  <c r="DX61" i="66" s="1"/>
  <c r="R107" i="66"/>
  <c r="R11" i="66"/>
  <c r="T11" i="66"/>
  <c r="V75" i="66"/>
  <c r="W107" i="66"/>
  <c r="T43" i="66"/>
  <c r="CE43" i="66" s="1"/>
  <c r="X43" i="66"/>
  <c r="CI43" i="66" s="1"/>
  <c r="Y75" i="66"/>
  <c r="X11" i="66"/>
  <c r="Z75" i="66"/>
  <c r="AB43" i="66"/>
  <c r="CM43" i="66" s="1"/>
  <c r="AE43" i="66"/>
  <c r="CP43" i="66" s="1"/>
  <c r="AG107" i="66"/>
  <c r="AJ43" i="66"/>
  <c r="CU43" i="66" s="1"/>
  <c r="AD43" i="66"/>
  <c r="CO43" i="66" s="1"/>
  <c r="AG75" i="66"/>
  <c r="AI107" i="66"/>
  <c r="AO43" i="66"/>
  <c r="CZ43" i="66" s="1"/>
  <c r="AM11" i="66"/>
  <c r="AO75" i="66"/>
  <c r="AP11" i="66"/>
  <c r="AQ107" i="66"/>
  <c r="BB139" i="66"/>
  <c r="BE11" i="66"/>
  <c r="BD139" i="66"/>
  <c r="BT11" i="66"/>
  <c r="BQ107" i="66"/>
  <c r="BR139" i="66"/>
  <c r="BL139" i="66"/>
  <c r="Q139" i="66"/>
  <c r="Q11" i="66"/>
  <c r="S75" i="66"/>
  <c r="S43" i="66"/>
  <c r="CD43" i="66" s="1"/>
  <c r="U107" i="66"/>
  <c r="S107" i="66"/>
  <c r="W43" i="66"/>
  <c r="CH43" i="66" s="1"/>
  <c r="U75" i="66"/>
  <c r="W75" i="66"/>
  <c r="T107" i="66"/>
  <c r="Y11" i="66"/>
  <c r="AA75" i="66"/>
  <c r="Y107" i="66"/>
  <c r="Z11" i="66"/>
  <c r="AB75" i="66"/>
  <c r="AD75" i="66"/>
  <c r="AG43" i="66"/>
  <c r="CR43" i="66" s="1"/>
  <c r="AG11" i="66"/>
  <c r="AI75" i="66"/>
  <c r="AF107" i="66"/>
  <c r="AI43" i="66"/>
  <c r="CT43" i="66" s="1"/>
  <c r="AK107" i="66"/>
  <c r="AL11" i="66"/>
  <c r="AN75" i="66"/>
  <c r="AD107" i="66"/>
  <c r="AL43" i="66"/>
  <c r="CW43" i="66" s="1"/>
  <c r="AN107" i="66"/>
  <c r="AO11" i="66"/>
  <c r="AP43" i="66"/>
  <c r="DA43" i="66" s="1"/>
  <c r="AR107" i="66"/>
  <c r="AS11" i="66"/>
  <c r="AU75" i="66"/>
  <c r="AX43" i="66"/>
  <c r="DI43" i="66" s="1"/>
  <c r="AZ107" i="66"/>
  <c r="AR75" i="66"/>
  <c r="BA139" i="66"/>
  <c r="BC75" i="66"/>
  <c r="AW43" i="66"/>
  <c r="DH43" i="66" s="1"/>
  <c r="BB75" i="66"/>
  <c r="BF139" i="66"/>
  <c r="BH43" i="66"/>
  <c r="DS43" i="66" s="1"/>
  <c r="AX75" i="66"/>
  <c r="BC43" i="66"/>
  <c r="DN43" i="66" s="1"/>
  <c r="BG107" i="66"/>
  <c r="BI11" i="66"/>
  <c r="AU43" i="66"/>
  <c r="DF43" i="66" s="1"/>
  <c r="BB43" i="66"/>
  <c r="DM43" i="66" s="1"/>
  <c r="BG139" i="66"/>
  <c r="BK75" i="66"/>
  <c r="BP139" i="66"/>
  <c r="BR43" i="66"/>
  <c r="EC43" i="66" s="1"/>
  <c r="BV107" i="66"/>
  <c r="BH75" i="66"/>
  <c r="BL107" i="66"/>
  <c r="BO139" i="66"/>
  <c r="BQ43" i="66"/>
  <c r="EB43" i="66" s="1"/>
  <c r="BU107" i="66"/>
  <c r="BW11" i="66"/>
  <c r="BK107" i="66"/>
  <c r="BN11" i="66"/>
  <c r="BR75" i="66"/>
  <c r="BV139" i="66"/>
  <c r="BX43" i="66"/>
  <c r="EI43" i="66" s="1"/>
  <c r="BQ11" i="66"/>
  <c r="BX139" i="66"/>
  <c r="BM11" i="66"/>
  <c r="BU139" i="66"/>
  <c r="BM75" i="66"/>
  <c r="BH139" i="66"/>
  <c r="T75" i="66"/>
  <c r="X107" i="66"/>
  <c r="AA43" i="66"/>
  <c r="CL43" i="66" s="1"/>
  <c r="AE107" i="66"/>
  <c r="AE75" i="66"/>
  <c r="AE11" i="66"/>
  <c r="AJ75" i="66"/>
  <c r="AO107" i="66"/>
  <c r="AM75" i="66"/>
  <c r="AQ75" i="66"/>
  <c r="AV107" i="66"/>
  <c r="AP107" i="66"/>
  <c r="BA11" i="66"/>
  <c r="AZ75" i="66"/>
  <c r="BF11" i="66"/>
  <c r="BE75" i="66"/>
  <c r="AR11" i="66"/>
  <c r="BN107" i="66"/>
  <c r="BT75" i="66"/>
  <c r="BM107" i="66"/>
  <c r="BS75" i="66"/>
  <c r="BG75" i="66"/>
  <c r="BV11" i="66"/>
  <c r="BJ43" i="66"/>
  <c r="DU43" i="66" s="1"/>
  <c r="BQ75" i="66"/>
  <c r="BL11" i="66"/>
  <c r="AJ11" i="66"/>
  <c r="AS75" i="66"/>
  <c r="AX107" i="66"/>
  <c r="BC139" i="66"/>
  <c r="BD43" i="66"/>
  <c r="DO43" i="66" s="1"/>
  <c r="BC107" i="66"/>
  <c r="BK139" i="66"/>
  <c r="BJ11" i="66"/>
  <c r="BW75" i="66"/>
  <c r="BX107" i="66"/>
  <c r="BS107" i="66"/>
  <c r="BM139" i="66"/>
  <c r="Q107" i="66"/>
  <c r="R139" i="66"/>
  <c r="S139" i="66" s="1"/>
  <c r="T139" i="66" s="1"/>
  <c r="U139" i="66" s="1"/>
  <c r="V139" i="66" s="1"/>
  <c r="W139" i="66" s="1"/>
  <c r="X139" i="66" s="1"/>
  <c r="Y139" i="66" s="1"/>
  <c r="Z139" i="66" s="1"/>
  <c r="AA139" i="66" s="1"/>
  <c r="AB139" i="66" s="1"/>
  <c r="AC139" i="66" s="1"/>
  <c r="AD139" i="66" s="1"/>
  <c r="AE139" i="66" s="1"/>
  <c r="AF139" i="66" s="1"/>
  <c r="AG139" i="66" s="1"/>
  <c r="AH139" i="66" s="1"/>
  <c r="AI139" i="66" s="1"/>
  <c r="AJ139" i="66" s="1"/>
  <c r="AK139" i="66" s="1"/>
  <c r="AL139" i="66" s="1"/>
  <c r="AM139" i="66" s="1"/>
  <c r="AN139" i="66" s="1"/>
  <c r="AO139" i="66" s="1"/>
  <c r="AP139" i="66" s="1"/>
  <c r="AQ139" i="66" s="1"/>
  <c r="AR139" i="66" s="1"/>
  <c r="AS139" i="66" s="1"/>
  <c r="AT139" i="66" s="1"/>
  <c r="AU139" i="66" s="1"/>
  <c r="AV139" i="66" s="1"/>
  <c r="AW139" i="66" s="1"/>
  <c r="AX139" i="66" s="1"/>
  <c r="AY139" i="66" s="1"/>
  <c r="AZ139" i="66" s="1"/>
  <c r="Q75" i="66"/>
  <c r="U43" i="66"/>
  <c r="CF43" i="66" s="1"/>
  <c r="S11" i="66"/>
  <c r="V107" i="66"/>
  <c r="W11" i="66"/>
  <c r="X75" i="66"/>
  <c r="Z107" i="66"/>
  <c r="AA11" i="66"/>
  <c r="Y43" i="66"/>
  <c r="CJ43" i="66" s="1"/>
  <c r="AA107" i="66"/>
  <c r="AB11" i="66"/>
  <c r="AC75" i="66"/>
  <c r="AD11" i="66"/>
  <c r="AF75" i="66"/>
  <c r="AC107" i="66"/>
  <c r="AH107" i="66"/>
  <c r="AI11" i="66"/>
  <c r="AK75" i="66"/>
  <c r="AH75" i="66"/>
  <c r="AK43" i="66"/>
  <c r="CV43" i="66" s="1"/>
  <c r="AM107" i="66"/>
  <c r="AN11" i="66"/>
  <c r="AF43" i="66"/>
  <c r="CQ43" i="66" s="1"/>
  <c r="AN43" i="66"/>
  <c r="CY43" i="66" s="1"/>
  <c r="AR43" i="66"/>
  <c r="DC43" i="66" s="1"/>
  <c r="AT107" i="66"/>
  <c r="AU11" i="66"/>
  <c r="AW75" i="66"/>
  <c r="AZ43" i="66"/>
  <c r="DK43" i="66" s="1"/>
  <c r="AU107" i="66"/>
  <c r="BA75" i="66"/>
  <c r="BC11" i="66"/>
  <c r="AS43" i="66"/>
  <c r="DD43" i="66" s="1"/>
  <c r="AX11" i="66"/>
  <c r="BB11" i="66"/>
  <c r="BF75" i="66"/>
  <c r="AS107" i="66"/>
  <c r="BA107" i="66"/>
  <c r="BE139" i="66"/>
  <c r="BG43" i="66"/>
  <c r="DR43" i="66" s="1"/>
  <c r="AQ43" i="66"/>
  <c r="DB43" i="66" s="1"/>
  <c r="AV11" i="66"/>
  <c r="BD75" i="66"/>
  <c r="BG11" i="66"/>
  <c r="BK11" i="66"/>
  <c r="BP75" i="66"/>
  <c r="BT139" i="66"/>
  <c r="BV43" i="66"/>
  <c r="EG43" i="66" s="1"/>
  <c r="BH11" i="66"/>
  <c r="BL43" i="66"/>
  <c r="DW43" i="66" s="1"/>
  <c r="BO75" i="66"/>
  <c r="BS139" i="66"/>
  <c r="BU43" i="66"/>
  <c r="EF43" i="66" s="1"/>
  <c r="BF107" i="66"/>
  <c r="BK43" i="66"/>
  <c r="DV43" i="66" s="1"/>
  <c r="BP107" i="66"/>
  <c r="BR11" i="66"/>
  <c r="BV75" i="66"/>
  <c r="AZ11" i="66"/>
  <c r="BS43" i="66"/>
  <c r="ED43" i="66" s="1"/>
  <c r="BX11" i="66"/>
  <c r="BO43" i="66"/>
  <c r="DZ43" i="66" s="1"/>
  <c r="BD11" i="66"/>
  <c r="BO107" i="66"/>
  <c r="BI107" i="66"/>
  <c r="R75" i="66"/>
  <c r="V43" i="66"/>
  <c r="CG43" i="66" s="1"/>
  <c r="Z43" i="66"/>
  <c r="CK43" i="66" s="1"/>
  <c r="AC11" i="66"/>
  <c r="AF11" i="66"/>
  <c r="AH43" i="66"/>
  <c r="CS43" i="66" s="1"/>
  <c r="AK11" i="66"/>
  <c r="AH11" i="66"/>
  <c r="AM43" i="66"/>
  <c r="CX43" i="66" s="1"/>
  <c r="AC43" i="66"/>
  <c r="CN43" i="66" s="1"/>
  <c r="AP75" i="66"/>
  <c r="AT43" i="66"/>
  <c r="DE43" i="66" s="1"/>
  <c r="AW11" i="66"/>
  <c r="AV75" i="66"/>
  <c r="AT11" i="66"/>
  <c r="BD107" i="66"/>
  <c r="BA43" i="66"/>
  <c r="DL43" i="66" s="1"/>
  <c r="BI139" i="66"/>
  <c r="BI43" i="66"/>
  <c r="DT43" i="66" s="1"/>
  <c r="BP11" i="66"/>
  <c r="BB107" i="66"/>
  <c r="BO11" i="66"/>
  <c r="BW139" i="66"/>
  <c r="BN139" i="66"/>
  <c r="BT107" i="66"/>
  <c r="BU75" i="66"/>
  <c r="BJ107" i="66"/>
  <c r="BQ139" i="66"/>
  <c r="AL75" i="66"/>
  <c r="AQ11" i="66"/>
  <c r="AV43" i="66"/>
  <c r="DG43" i="66" s="1"/>
  <c r="AY107" i="66"/>
  <c r="AW107" i="66"/>
  <c r="BI75" i="66"/>
  <c r="AY43" i="66"/>
  <c r="DJ43" i="66" s="1"/>
  <c r="BR107" i="66"/>
  <c r="BM43" i="66"/>
  <c r="DX43" i="66" s="1"/>
  <c r="BJ139" i="66"/>
  <c r="BT43" i="66"/>
  <c r="EE43" i="66" s="1"/>
  <c r="BW107" i="66"/>
  <c r="BW43" i="66"/>
  <c r="EH43" i="66" s="1"/>
  <c r="Q43" i="66"/>
  <c r="CB43" i="66" s="1"/>
  <c r="R43" i="66"/>
  <c r="CC43" i="66" s="1"/>
  <c r="V11" i="66"/>
  <c r="U11" i="66"/>
  <c r="AB107" i="66"/>
  <c r="AJ107" i="66"/>
  <c r="AY75" i="66"/>
  <c r="BE107" i="66"/>
  <c r="AT75" i="66"/>
  <c r="BJ75" i="66"/>
  <c r="BP43" i="66"/>
  <c r="EA43" i="66" s="1"/>
  <c r="BU11" i="66"/>
  <c r="AL107" i="66"/>
  <c r="AY11" i="66"/>
  <c r="BE43" i="66"/>
  <c r="DP43" i="66" s="1"/>
  <c r="BH107" i="66"/>
  <c r="BN43" i="66"/>
  <c r="DY43" i="66" s="1"/>
  <c r="BF43" i="66"/>
  <c r="DQ43" i="66" s="1"/>
  <c r="BS11" i="66"/>
  <c r="BN75" i="66"/>
  <c r="BL75" i="66"/>
  <c r="BX75" i="66"/>
  <c r="R90" i="66"/>
  <c r="Q154" i="66"/>
  <c r="T26" i="66"/>
  <c r="S90" i="66"/>
  <c r="T58" i="66"/>
  <c r="CE58" i="66" s="1"/>
  <c r="V122" i="66"/>
  <c r="W154" i="66"/>
  <c r="X58" i="66"/>
  <c r="CI58" i="66" s="1"/>
  <c r="X154" i="66"/>
  <c r="V90" i="66"/>
  <c r="AA154" i="66"/>
  <c r="AC90" i="66"/>
  <c r="AD26" i="66"/>
  <c r="AF90" i="66"/>
  <c r="X90" i="66"/>
  <c r="AB154" i="66"/>
  <c r="AB90" i="66"/>
  <c r="AD58" i="66"/>
  <c r="CO58" i="66" s="1"/>
  <c r="AE26" i="66"/>
  <c r="AH26" i="66"/>
  <c r="Z58" i="66"/>
  <c r="CK58" i="66" s="1"/>
  <c r="AB26" i="66"/>
  <c r="AK58" i="66"/>
  <c r="CV58" i="66" s="1"/>
  <c r="AL122" i="66"/>
  <c r="AM26" i="66"/>
  <c r="AO90" i="66"/>
  <c r="AP26" i="66"/>
  <c r="AK122" i="66"/>
  <c r="AO122" i="66"/>
  <c r="AR122" i="66"/>
  <c r="AS26" i="66"/>
  <c r="AU90" i="66"/>
  <c r="AW154" i="66"/>
  <c r="AX58" i="66"/>
  <c r="DI58" i="66" s="1"/>
  <c r="AH122" i="66"/>
  <c r="AP122" i="66"/>
  <c r="AQ122" i="66"/>
  <c r="AR26" i="66"/>
  <c r="AT90" i="66"/>
  <c r="AV154" i="66"/>
  <c r="AW58" i="66"/>
  <c r="DH58" i="66" s="1"/>
  <c r="AY122" i="66"/>
  <c r="AZ26" i="66"/>
  <c r="BB154" i="66"/>
  <c r="BD58" i="66"/>
  <c r="DO58" i="66" s="1"/>
  <c r="BA122" i="66"/>
  <c r="BE154" i="66"/>
  <c r="BG58" i="66"/>
  <c r="DR58" i="66" s="1"/>
  <c r="BB58" i="66"/>
  <c r="DM58" i="66" s="1"/>
  <c r="BF122" i="66"/>
  <c r="BH26" i="66"/>
  <c r="BF26" i="66"/>
  <c r="BJ26" i="66"/>
  <c r="BM58" i="66"/>
  <c r="DX58" i="66" s="1"/>
  <c r="BQ122" i="66"/>
  <c r="BS26" i="66"/>
  <c r="BW90" i="66"/>
  <c r="BI90" i="66"/>
  <c r="BN90" i="66"/>
  <c r="BR154" i="66"/>
  <c r="BT58" i="66"/>
  <c r="EE58" i="66" s="1"/>
  <c r="BX122" i="66"/>
  <c r="BF90" i="66"/>
  <c r="BI26" i="66"/>
  <c r="BL90" i="66"/>
  <c r="BM26" i="66"/>
  <c r="BQ90" i="66"/>
  <c r="BU154" i="66"/>
  <c r="BW58" i="66"/>
  <c r="EH58" i="66" s="1"/>
  <c r="BG26" i="66"/>
  <c r="BV58" i="66"/>
  <c r="EG58" i="66" s="1"/>
  <c r="BK154" i="66"/>
  <c r="BX26" i="66"/>
  <c r="BR58" i="66"/>
  <c r="EC58" i="66" s="1"/>
  <c r="BX154" i="66"/>
  <c r="Q90" i="66"/>
  <c r="Q58" i="66"/>
  <c r="CB58" i="66" s="1"/>
  <c r="S58" i="66"/>
  <c r="CD58" i="66" s="1"/>
  <c r="U122" i="66"/>
  <c r="Q122" i="66"/>
  <c r="U154" i="66"/>
  <c r="R58" i="66"/>
  <c r="CC58" i="66" s="1"/>
  <c r="W90" i="66"/>
  <c r="R122" i="66"/>
  <c r="X26" i="66"/>
  <c r="W58" i="66"/>
  <c r="CH58" i="66" s="1"/>
  <c r="AA26" i="66"/>
  <c r="AC26" i="66"/>
  <c r="AE122" i="66"/>
  <c r="AF26" i="66"/>
  <c r="Y154" i="66"/>
  <c r="Z154" i="66"/>
  <c r="AC122" i="66"/>
  <c r="AF122" i="66"/>
  <c r="AG90" i="66"/>
  <c r="AI122" i="66"/>
  <c r="AB122" i="66"/>
  <c r="AG26" i="66"/>
  <c r="AE90" i="66"/>
  <c r="AL58" i="66"/>
  <c r="CW58" i="66" s="1"/>
  <c r="AN122" i="66"/>
  <c r="AO26" i="66"/>
  <c r="AH58" i="66"/>
  <c r="CS58" i="66" s="1"/>
  <c r="AI90" i="66"/>
  <c r="AQ154" i="66"/>
  <c r="AR58" i="66"/>
  <c r="DC58" i="66" s="1"/>
  <c r="AT122" i="66"/>
  <c r="AU26" i="66"/>
  <c r="AW90" i="66"/>
  <c r="AY154" i="66"/>
  <c r="AJ90" i="66"/>
  <c r="AL154" i="66"/>
  <c r="AQ58" i="66"/>
  <c r="DB58" i="66" s="1"/>
  <c r="AS122" i="66"/>
  <c r="AT26" i="66"/>
  <c r="AV90" i="66"/>
  <c r="AX154" i="66"/>
  <c r="AY58" i="66"/>
  <c r="DJ58" i="66" s="1"/>
  <c r="AG154" i="66"/>
  <c r="BB90" i="66"/>
  <c r="BF154" i="66"/>
  <c r="BA58" i="66"/>
  <c r="DL58" i="66" s="1"/>
  <c r="BE90" i="66"/>
  <c r="AK26" i="66"/>
  <c r="BD154" i="66"/>
  <c r="BF58" i="66"/>
  <c r="DQ58" i="66" s="1"/>
  <c r="AL26" i="66"/>
  <c r="BI154" i="66"/>
  <c r="BL122" i="66"/>
  <c r="BO154" i="66"/>
  <c r="BQ58" i="66"/>
  <c r="EB58" i="66" s="1"/>
  <c r="BU122" i="66"/>
  <c r="BA90" i="66"/>
  <c r="BK122" i="66"/>
  <c r="BN26" i="66"/>
  <c r="BR90" i="66"/>
  <c r="BV154" i="66"/>
  <c r="BX58" i="66"/>
  <c r="EI58" i="66" s="1"/>
  <c r="BH122" i="66"/>
  <c r="BJ122" i="66"/>
  <c r="BL26" i="66"/>
  <c r="BO122" i="66"/>
  <c r="BQ26" i="66"/>
  <c r="BU90" i="66"/>
  <c r="BN122" i="66"/>
  <c r="BI58" i="66"/>
  <c r="DT58" i="66" s="1"/>
  <c r="BX90" i="66"/>
  <c r="BN58" i="66"/>
  <c r="DY58" i="66" s="1"/>
  <c r="BG154" i="66"/>
  <c r="BT90" i="66"/>
  <c r="Q26" i="66"/>
  <c r="R26" i="66"/>
  <c r="T154" i="66"/>
  <c r="U58" i="66"/>
  <c r="CF58" i="66" s="1"/>
  <c r="S26" i="66"/>
  <c r="U90" i="66"/>
  <c r="S154" i="66"/>
  <c r="W26" i="66"/>
  <c r="W122" i="66"/>
  <c r="Y122" i="66"/>
  <c r="Y90" i="66"/>
  <c r="AB58" i="66"/>
  <c r="CM58" i="66" s="1"/>
  <c r="AD154" i="66"/>
  <c r="AE58" i="66"/>
  <c r="CP58" i="66" s="1"/>
  <c r="AG122" i="66"/>
  <c r="Z122" i="66"/>
  <c r="Z26" i="66"/>
  <c r="AC58" i="66"/>
  <c r="CN58" i="66" s="1"/>
  <c r="AA122" i="66"/>
  <c r="AH154" i="66"/>
  <c r="AI58" i="66"/>
  <c r="CT58" i="66" s="1"/>
  <c r="AD122" i="66"/>
  <c r="AI154" i="66"/>
  <c r="AJ26" i="66"/>
  <c r="AM154" i="66"/>
  <c r="AN58" i="66"/>
  <c r="CY58" i="66" s="1"/>
  <c r="AP154" i="66"/>
  <c r="AI26" i="66"/>
  <c r="AK154" i="66"/>
  <c r="AQ90" i="66"/>
  <c r="AS154" i="66"/>
  <c r="AT58" i="66"/>
  <c r="DE58" i="66" s="1"/>
  <c r="AV122" i="66"/>
  <c r="AW26" i="66"/>
  <c r="AY90" i="66"/>
  <c r="AM58" i="66"/>
  <c r="CX58" i="66" s="1"/>
  <c r="AM122" i="66"/>
  <c r="AR154" i="66"/>
  <c r="AS58" i="66"/>
  <c r="DD58" i="66" s="1"/>
  <c r="AU122" i="66"/>
  <c r="AV26" i="66"/>
  <c r="AX90" i="66"/>
  <c r="AZ154" i="66"/>
  <c r="AN154" i="66"/>
  <c r="BB26" i="66"/>
  <c r="AO58" i="66"/>
  <c r="CZ58" i="66" s="1"/>
  <c r="BC122" i="66"/>
  <c r="BE26" i="66"/>
  <c r="AZ122" i="66"/>
  <c r="BD90" i="66"/>
  <c r="BH154" i="66"/>
  <c r="BA26" i="66"/>
  <c r="BJ154" i="66"/>
  <c r="BL58" i="66"/>
  <c r="DW58" i="66" s="1"/>
  <c r="BO90" i="66"/>
  <c r="BS154" i="66"/>
  <c r="BU58" i="66"/>
  <c r="EF58" i="66" s="1"/>
  <c r="BC26" i="66"/>
  <c r="BK58" i="66"/>
  <c r="DV58" i="66" s="1"/>
  <c r="BP122" i="66"/>
  <c r="BR26" i="66"/>
  <c r="BV90" i="66"/>
  <c r="BA154" i="66"/>
  <c r="BH58" i="66"/>
  <c r="DS58" i="66" s="1"/>
  <c r="BJ58" i="66"/>
  <c r="DU58" i="66" s="1"/>
  <c r="BM154" i="66"/>
  <c r="BO58" i="66"/>
  <c r="DZ58" i="66" s="1"/>
  <c r="BS122" i="66"/>
  <c r="BU26" i="66"/>
  <c r="BP154" i="66"/>
  <c r="BK26" i="66"/>
  <c r="BC154" i="66"/>
  <c r="BP90" i="66"/>
  <c r="BK90" i="66"/>
  <c r="BV122" i="66"/>
  <c r="R154" i="66"/>
  <c r="T122" i="66"/>
  <c r="V26" i="66"/>
  <c r="AD90" i="66"/>
  <c r="AA90" i="66"/>
  <c r="AJ154" i="66"/>
  <c r="AM90" i="66"/>
  <c r="AL90" i="66"/>
  <c r="AV58" i="66"/>
  <c r="DG58" i="66" s="1"/>
  <c r="AN90" i="66"/>
  <c r="AW122" i="66"/>
  <c r="BD122" i="66"/>
  <c r="BB122" i="66"/>
  <c r="BJ90" i="66"/>
  <c r="BW154" i="66"/>
  <c r="BT122" i="66"/>
  <c r="BL154" i="66"/>
  <c r="BW122" i="66"/>
  <c r="BT154" i="66"/>
  <c r="S122" i="66"/>
  <c r="U26" i="66"/>
  <c r="Y58" i="66"/>
  <c r="CJ58" i="66" s="1"/>
  <c r="AF154" i="66"/>
  <c r="Y26" i="66"/>
  <c r="AF58" i="66"/>
  <c r="CQ58" i="66" s="1"/>
  <c r="AO154" i="66"/>
  <c r="AQ26" i="66"/>
  <c r="AX122" i="66"/>
  <c r="AR90" i="66"/>
  <c r="AX26" i="66"/>
  <c r="AP58" i="66"/>
  <c r="DA58" i="66" s="1"/>
  <c r="BD26" i="66"/>
  <c r="BM122" i="66"/>
  <c r="BG90" i="66"/>
  <c r="BV26" i="66"/>
  <c r="BM90" i="66"/>
  <c r="BW26" i="66"/>
  <c r="BP26" i="66"/>
  <c r="T90" i="66"/>
  <c r="V58" i="66"/>
  <c r="CG58" i="66" s="1"/>
  <c r="Z90" i="66"/>
  <c r="AG58" i="66"/>
  <c r="CR58" i="66" s="1"/>
  <c r="AE154" i="66"/>
  <c r="AJ122" i="66"/>
  <c r="AP90" i="66"/>
  <c r="AS90" i="66"/>
  <c r="AY26" i="66"/>
  <c r="AT154" i="66"/>
  <c r="AZ90" i="66"/>
  <c r="BC58" i="66"/>
  <c r="DN58" i="66" s="1"/>
  <c r="BH90" i="66"/>
  <c r="BO26" i="66"/>
  <c r="BN154" i="66"/>
  <c r="BC90" i="66"/>
  <c r="BQ154" i="66"/>
  <c r="BT26" i="66"/>
  <c r="BR122" i="66"/>
  <c r="V154" i="66"/>
  <c r="AC154" i="66"/>
  <c r="AA58" i="66"/>
  <c r="CL58" i="66" s="1"/>
  <c r="AU154" i="66"/>
  <c r="BG122" i="66"/>
  <c r="BI122" i="66"/>
  <c r="AH90" i="66"/>
  <c r="AN26" i="66"/>
  <c r="BE122" i="66"/>
  <c r="BS58" i="66"/>
  <c r="ED58" i="66" s="1"/>
  <c r="X122" i="66"/>
  <c r="AK90" i="66"/>
  <c r="AU58" i="66"/>
  <c r="DF58" i="66" s="1"/>
  <c r="BS90" i="66"/>
  <c r="BE58" i="66"/>
  <c r="DP58" i="66" s="1"/>
  <c r="AZ58" i="66"/>
  <c r="DK58" i="66" s="1"/>
  <c r="BP58" i="66"/>
  <c r="EA58" i="66" s="1"/>
  <c r="AJ58" i="66"/>
  <c r="CU58" i="66" s="1"/>
  <c r="R142" i="66"/>
  <c r="R14" i="66"/>
  <c r="S78" i="66"/>
  <c r="T14" i="66"/>
  <c r="S142" i="66"/>
  <c r="U142" i="66"/>
  <c r="V46" i="66"/>
  <c r="CG46" i="66" s="1"/>
  <c r="X110" i="66"/>
  <c r="X78" i="66"/>
  <c r="X142" i="66"/>
  <c r="AB142" i="66"/>
  <c r="AD142" i="66"/>
  <c r="AE46" i="66"/>
  <c r="CP46" i="66" s="1"/>
  <c r="AG110" i="66"/>
  <c r="Z46" i="66"/>
  <c r="CK46" i="66" s="1"/>
  <c r="Y142" i="66"/>
  <c r="AB110" i="66"/>
  <c r="AD110" i="66"/>
  <c r="AE78" i="66"/>
  <c r="AH14" i="66"/>
  <c r="AD46" i="66"/>
  <c r="CO46" i="66" s="1"/>
  <c r="AI78" i="66"/>
  <c r="AG78" i="66"/>
  <c r="AK142" i="66"/>
  <c r="AM142" i="66"/>
  <c r="AN46" i="66"/>
  <c r="CY46" i="66" s="1"/>
  <c r="AP142" i="66"/>
  <c r="AJ110" i="66"/>
  <c r="AL14" i="66"/>
  <c r="AQ78" i="66"/>
  <c r="AS142" i="66"/>
  <c r="AT46" i="66"/>
  <c r="DE46" i="66" s="1"/>
  <c r="AV110" i="66"/>
  <c r="AW14" i="66"/>
  <c r="AY78" i="66"/>
  <c r="AO110" i="66"/>
  <c r="AN14" i="66"/>
  <c r="AR78" i="66"/>
  <c r="AT142" i="66"/>
  <c r="AU46" i="66"/>
  <c r="DF46" i="66" s="1"/>
  <c r="AW110" i="66"/>
  <c r="AX14" i="66"/>
  <c r="AZ78" i="66"/>
  <c r="AZ110" i="66"/>
  <c r="BD110" i="66"/>
  <c r="BA110" i="66"/>
  <c r="BE142" i="66"/>
  <c r="BG46" i="66"/>
  <c r="DR46" i="66" s="1"/>
  <c r="BB46" i="66"/>
  <c r="DM46" i="66" s="1"/>
  <c r="BF110" i="66"/>
  <c r="BH14" i="66"/>
  <c r="AJ14" i="66"/>
  <c r="BI78" i="66"/>
  <c r="BL110" i="66"/>
  <c r="BO142" i="66"/>
  <c r="BQ46" i="66"/>
  <c r="EB46" i="66" s="1"/>
  <c r="BU110" i="66"/>
  <c r="BW14" i="66"/>
  <c r="BI110" i="66"/>
  <c r="BN142" i="66"/>
  <c r="BP46" i="66"/>
  <c r="EA46" i="66" s="1"/>
  <c r="BT110" i="66"/>
  <c r="BV14" i="66"/>
  <c r="BF14" i="66"/>
  <c r="BJ46" i="66"/>
  <c r="DU46" i="66" s="1"/>
  <c r="BM142" i="66"/>
  <c r="BO46" i="66"/>
  <c r="DZ46" i="66" s="1"/>
  <c r="BS110" i="66"/>
  <c r="BU14" i="66"/>
  <c r="BG78" i="66"/>
  <c r="BR110" i="66"/>
  <c r="BX142" i="66"/>
  <c r="BV110" i="66"/>
  <c r="BV46" i="66"/>
  <c r="EG46" i="66" s="1"/>
  <c r="BX78" i="66"/>
  <c r="Q142" i="66"/>
  <c r="R78" i="66"/>
  <c r="S110" i="66"/>
  <c r="S46" i="66"/>
  <c r="CD46" i="66" s="1"/>
  <c r="U110" i="66"/>
  <c r="S14" i="66"/>
  <c r="U78" i="66"/>
  <c r="W142" i="66"/>
  <c r="X46" i="66"/>
  <c r="CI46" i="66" s="1"/>
  <c r="Y110" i="66"/>
  <c r="Z142" i="66"/>
  <c r="AC142" i="66"/>
  <c r="AD78" i="66"/>
  <c r="AF142" i="66"/>
  <c r="AG46" i="66"/>
  <c r="CR46" i="66" s="1"/>
  <c r="AA110" i="66"/>
  <c r="Z78" i="66"/>
  <c r="AB14" i="66"/>
  <c r="AF46" i="66"/>
  <c r="CQ46" i="66" s="1"/>
  <c r="AG142" i="66"/>
  <c r="AI110" i="66"/>
  <c r="AF110" i="66"/>
  <c r="AJ46" i="66"/>
  <c r="CU46" i="66" s="1"/>
  <c r="AG14" i="66"/>
  <c r="AK14" i="66"/>
  <c r="AM78" i="66"/>
  <c r="AO142" i="66"/>
  <c r="AP78" i="66"/>
  <c r="AK46" i="66"/>
  <c r="CV46" i="66" s="1"/>
  <c r="AN142" i="66"/>
  <c r="AQ14" i="66"/>
  <c r="AS78" i="66"/>
  <c r="AU142" i="66"/>
  <c r="AV46" i="66"/>
  <c r="DG46" i="66" s="1"/>
  <c r="AX110" i="66"/>
  <c r="AY14" i="66"/>
  <c r="AP46" i="66"/>
  <c r="DA46" i="66" s="1"/>
  <c r="AQ110" i="66"/>
  <c r="AR14" i="66"/>
  <c r="AT78" i="66"/>
  <c r="AV142" i="66"/>
  <c r="AW46" i="66"/>
  <c r="DH46" i="66" s="1"/>
  <c r="AY110" i="66"/>
  <c r="AZ14" i="66"/>
  <c r="BB142" i="66"/>
  <c r="BD46" i="66"/>
  <c r="DO46" i="66" s="1"/>
  <c r="BA46" i="66"/>
  <c r="DL46" i="66" s="1"/>
  <c r="BE78" i="66"/>
  <c r="AI14" i="66"/>
  <c r="BD142" i="66"/>
  <c r="BF46" i="66"/>
  <c r="DQ46" i="66" s="1"/>
  <c r="AN78" i="66"/>
  <c r="BC78" i="66"/>
  <c r="BJ142" i="66"/>
  <c r="BL46" i="66"/>
  <c r="DW46" i="66" s="1"/>
  <c r="BO78" i="66"/>
  <c r="BS142" i="66"/>
  <c r="BU46" i="66"/>
  <c r="EF46" i="66" s="1"/>
  <c r="BE110" i="66"/>
  <c r="BI14" i="66"/>
  <c r="BN78" i="66"/>
  <c r="BR142" i="66"/>
  <c r="BT46" i="66"/>
  <c r="EE46" i="66" s="1"/>
  <c r="BX110" i="66"/>
  <c r="BH46" i="66"/>
  <c r="DS46" i="66" s="1"/>
  <c r="BL142" i="66"/>
  <c r="BM78" i="66"/>
  <c r="BQ142" i="66"/>
  <c r="BS46" i="66"/>
  <c r="ED46" i="66" s="1"/>
  <c r="BW110" i="66"/>
  <c r="BK142" i="66"/>
  <c r="BT142" i="66"/>
  <c r="BX14" i="66"/>
  <c r="BI142" i="66"/>
  <c r="BA78" i="66"/>
  <c r="Q78" i="66"/>
  <c r="Q110" i="66"/>
  <c r="Q46" i="66"/>
  <c r="CB46" i="66" s="1"/>
  <c r="T142" i="66"/>
  <c r="U46" i="66"/>
  <c r="CF46" i="66" s="1"/>
  <c r="T110" i="66"/>
  <c r="U14" i="66"/>
  <c r="W78" i="66"/>
  <c r="W46" i="66"/>
  <c r="CH46" i="66" s="1"/>
  <c r="Y46" i="66"/>
  <c r="CJ46" i="66" s="1"/>
  <c r="Z14" i="66"/>
  <c r="AC78" i="66"/>
  <c r="R110" i="66"/>
  <c r="T46" i="66"/>
  <c r="CE46" i="66" s="1"/>
  <c r="V14" i="66"/>
  <c r="AE110" i="66"/>
  <c r="Y14" i="66"/>
  <c r="AA14" i="66"/>
  <c r="Z110" i="66"/>
  <c r="AJ142" i="66"/>
  <c r="AA46" i="66"/>
  <c r="CL46" i="66" s="1"/>
  <c r="AL46" i="66"/>
  <c r="CW46" i="66" s="1"/>
  <c r="AO14" i="66"/>
  <c r="AH46" i="66"/>
  <c r="CS46" i="66" s="1"/>
  <c r="AR46" i="66"/>
  <c r="DC46" i="66" s="1"/>
  <c r="AU14" i="66"/>
  <c r="AY142" i="66"/>
  <c r="AM46" i="66"/>
  <c r="CX46" i="66" s="1"/>
  <c r="AS46" i="66"/>
  <c r="DD46" i="66" s="1"/>
  <c r="AV14" i="66"/>
  <c r="AZ142" i="66"/>
  <c r="BB14" i="66"/>
  <c r="BC46" i="66"/>
  <c r="DN46" i="66" s="1"/>
  <c r="BB110" i="66"/>
  <c r="BH78" i="66"/>
  <c r="BH110" i="66"/>
  <c r="BM46" i="66"/>
  <c r="DX46" i="66" s="1"/>
  <c r="BS14" i="66"/>
  <c r="BG14" i="66"/>
  <c r="BP110" i="66"/>
  <c r="BV78" i="66"/>
  <c r="BJ110" i="66"/>
  <c r="BO110" i="66"/>
  <c r="BU78" i="66"/>
  <c r="BP78" i="66"/>
  <c r="BR46" i="66"/>
  <c r="EC46" i="66" s="1"/>
  <c r="BT78" i="66"/>
  <c r="R46" i="66"/>
  <c r="CC46" i="66" s="1"/>
  <c r="V110" i="66"/>
  <c r="AA78" i="66"/>
  <c r="AF78" i="66"/>
  <c r="AB78" i="66"/>
  <c r="AC110" i="66"/>
  <c r="AH142" i="66"/>
  <c r="AE142" i="66"/>
  <c r="AI142" i="66"/>
  <c r="AM14" i="66"/>
  <c r="AP14" i="66"/>
  <c r="AO46" i="66"/>
  <c r="CZ46" i="66" s="1"/>
  <c r="AS14" i="66"/>
  <c r="AW142" i="66"/>
  <c r="AE14" i="66"/>
  <c r="AQ46" i="66"/>
  <c r="DB46" i="66" s="1"/>
  <c r="AT14" i="66"/>
  <c r="AX142" i="66"/>
  <c r="AM110" i="66"/>
  <c r="BF142" i="66"/>
  <c r="BE14" i="66"/>
  <c r="BD78" i="66"/>
  <c r="BA142" i="66"/>
  <c r="BJ78" i="66"/>
  <c r="BO14" i="66"/>
  <c r="BW142" i="66"/>
  <c r="BK110" i="66"/>
  <c r="BR78" i="66"/>
  <c r="BX46" i="66"/>
  <c r="EI46" i="66" s="1"/>
  <c r="BL78" i="66"/>
  <c r="BQ78" i="66"/>
  <c r="BW46" i="66"/>
  <c r="EH46" i="66" s="1"/>
  <c r="BN110" i="66"/>
  <c r="BK14" i="66"/>
  <c r="T78" i="66"/>
  <c r="W14" i="66"/>
  <c r="AC14" i="66"/>
  <c r="AF14" i="66"/>
  <c r="V78" i="66"/>
  <c r="AC46" i="66"/>
  <c r="CN46" i="66" s="1"/>
  <c r="AH78" i="66"/>
  <c r="AH110" i="66"/>
  <c r="AJ78" i="66"/>
  <c r="AN110" i="66"/>
  <c r="AB46" i="66"/>
  <c r="CM46" i="66" s="1"/>
  <c r="AQ142" i="66"/>
  <c r="AT110" i="66"/>
  <c r="AW78" i="66"/>
  <c r="AL78" i="66"/>
  <c r="AR142" i="66"/>
  <c r="AU110" i="66"/>
  <c r="AX78" i="66"/>
  <c r="AP110" i="66"/>
  <c r="BF78" i="66"/>
  <c r="BG110" i="66"/>
  <c r="BD14" i="66"/>
  <c r="BC142" i="66"/>
  <c r="BJ14" i="66"/>
  <c r="BQ110" i="66"/>
  <c r="BW78" i="66"/>
  <c r="BK46" i="66"/>
  <c r="DV46" i="66" s="1"/>
  <c r="BR14" i="66"/>
  <c r="BA14" i="66"/>
  <c r="BL14" i="66"/>
  <c r="BQ14" i="66"/>
  <c r="BC14" i="66"/>
  <c r="BP142" i="66"/>
  <c r="BT14" i="66"/>
  <c r="V142" i="66"/>
  <c r="AA142" i="66"/>
  <c r="AL110" i="66"/>
  <c r="AU78" i="66"/>
  <c r="AV78" i="66"/>
  <c r="AZ46" i="66"/>
  <c r="DK46" i="66" s="1"/>
  <c r="BS78" i="66"/>
  <c r="BI46" i="66"/>
  <c r="DT46" i="66" s="1"/>
  <c r="BP14" i="66"/>
  <c r="W110" i="66"/>
  <c r="X14" i="66"/>
  <c r="AO78" i="66"/>
  <c r="AX46" i="66"/>
  <c r="DI46" i="66" s="1"/>
  <c r="AY46" i="66"/>
  <c r="DJ46" i="66" s="1"/>
  <c r="BH142" i="66"/>
  <c r="BG142" i="66"/>
  <c r="BM14" i="66"/>
  <c r="BK78" i="66"/>
  <c r="AD14" i="66"/>
  <c r="AI46" i="66"/>
  <c r="CT46" i="66" s="1"/>
  <c r="AL142" i="66"/>
  <c r="AK78" i="66"/>
  <c r="BB78" i="66"/>
  <c r="BE46" i="66"/>
  <c r="DP46" i="66" s="1"/>
  <c r="BN14" i="66"/>
  <c r="BU142" i="66"/>
  <c r="AK110" i="66"/>
  <c r="BM110" i="66"/>
  <c r="AR110" i="66"/>
  <c r="BV142" i="66"/>
  <c r="Q14" i="66"/>
  <c r="AS110" i="66"/>
  <c r="BN46" i="66"/>
  <c r="DY46" i="66" s="1"/>
  <c r="Y78" i="66"/>
  <c r="BC110" i="66"/>
  <c r="Q123" i="66"/>
  <c r="Q27" i="66"/>
  <c r="S91" i="66"/>
  <c r="S59" i="66"/>
  <c r="CD59" i="66" s="1"/>
  <c r="U123" i="66"/>
  <c r="S27" i="66"/>
  <c r="W59" i="66"/>
  <c r="CH59" i="66" s="1"/>
  <c r="U91" i="66"/>
  <c r="W91" i="66"/>
  <c r="X91" i="66"/>
  <c r="Z123" i="66"/>
  <c r="AA27" i="66"/>
  <c r="Y59" i="66"/>
  <c r="CJ59" i="66" s="1"/>
  <c r="AA123" i="66"/>
  <c r="AB27" i="66"/>
  <c r="AC91" i="66"/>
  <c r="AD27" i="66"/>
  <c r="AF91" i="66"/>
  <c r="U155" i="66"/>
  <c r="AG27" i="66"/>
  <c r="AI91" i="66"/>
  <c r="AK155" i="66"/>
  <c r="AF123" i="66"/>
  <c r="AH155" i="66"/>
  <c r="AI59" i="66"/>
  <c r="CT59" i="66" s="1"/>
  <c r="AK123" i="66"/>
  <c r="AL27" i="66"/>
  <c r="AN91" i="66"/>
  <c r="AL123" i="66"/>
  <c r="AM27" i="66"/>
  <c r="AO91" i="66"/>
  <c r="AP27" i="66"/>
  <c r="AQ27" i="66"/>
  <c r="AS91" i="66"/>
  <c r="AU155" i="66"/>
  <c r="AV59" i="66"/>
  <c r="DG59" i="66" s="1"/>
  <c r="AX123" i="66"/>
  <c r="AY27" i="66"/>
  <c r="AP123" i="66"/>
  <c r="AV91" i="66"/>
  <c r="BA27" i="66"/>
  <c r="BE123" i="66"/>
  <c r="AS59" i="66"/>
  <c r="DD59" i="66" s="1"/>
  <c r="AX27" i="66"/>
  <c r="BB27" i="66"/>
  <c r="BF91" i="66"/>
  <c r="AT91" i="66"/>
  <c r="BA59" i="66"/>
  <c r="DL59" i="66" s="1"/>
  <c r="BE91" i="66"/>
  <c r="BI155" i="66"/>
  <c r="BB59" i="66"/>
  <c r="DM59" i="66" s="1"/>
  <c r="AR27" i="66"/>
  <c r="BG27" i="66"/>
  <c r="BK27" i="66"/>
  <c r="BP91" i="66"/>
  <c r="BT155" i="66"/>
  <c r="BV59" i="66"/>
  <c r="EG59" i="66" s="1"/>
  <c r="BJ155" i="66"/>
  <c r="BL59" i="66"/>
  <c r="DW59" i="66" s="1"/>
  <c r="BO91" i="66"/>
  <c r="BS155" i="66"/>
  <c r="BU59" i="66"/>
  <c r="EF59" i="66" s="1"/>
  <c r="AQ59" i="66"/>
  <c r="DB59" i="66" s="1"/>
  <c r="AY59" i="66"/>
  <c r="DJ59" i="66" s="1"/>
  <c r="BK123" i="66"/>
  <c r="BN27" i="66"/>
  <c r="BR91" i="66"/>
  <c r="BV155" i="66"/>
  <c r="BX59" i="66"/>
  <c r="EI59" i="66" s="1"/>
  <c r="BS59" i="66"/>
  <c r="ED59" i="66" s="1"/>
  <c r="BX27" i="66"/>
  <c r="BL155" i="66"/>
  <c r="BS123" i="66"/>
  <c r="BD155" i="66"/>
  <c r="BQ155" i="66"/>
  <c r="Q59" i="66"/>
  <c r="CB59" i="66" s="1"/>
  <c r="R155" i="66"/>
  <c r="Q91" i="66"/>
  <c r="T155" i="66"/>
  <c r="U59" i="66"/>
  <c r="CF59" i="66" s="1"/>
  <c r="V91" i="66"/>
  <c r="X155" i="66"/>
  <c r="V123" i="66"/>
  <c r="W27" i="66"/>
  <c r="Y155" i="66"/>
  <c r="Z59" i="66"/>
  <c r="CK59" i="66" s="1"/>
  <c r="T123" i="66"/>
  <c r="Z155" i="66"/>
  <c r="AA59" i="66"/>
  <c r="CL59" i="66" s="1"/>
  <c r="AB123" i="66"/>
  <c r="AC27" i="66"/>
  <c r="AE123" i="66"/>
  <c r="AF27" i="66"/>
  <c r="AC123" i="66"/>
  <c r="AH123" i="66"/>
  <c r="AI27" i="66"/>
  <c r="AK91" i="66"/>
  <c r="AE155" i="66"/>
  <c r="AH91" i="66"/>
  <c r="AJ155" i="66"/>
  <c r="AK59" i="66"/>
  <c r="CV59" i="66" s="1"/>
  <c r="AM123" i="66"/>
  <c r="AN27" i="66"/>
  <c r="AL59" i="66"/>
  <c r="CW59" i="66" s="1"/>
  <c r="AN123" i="66"/>
  <c r="R123" i="66"/>
  <c r="R59" i="66"/>
  <c r="CC59" i="66" s="1"/>
  <c r="R91" i="66"/>
  <c r="T91" i="66"/>
  <c r="V155" i="66"/>
  <c r="V27" i="66"/>
  <c r="U27" i="66"/>
  <c r="V59" i="66"/>
  <c r="CG59" i="66" s="1"/>
  <c r="X123" i="66"/>
  <c r="Y91" i="66"/>
  <c r="AA155" i="66"/>
  <c r="X27" i="66"/>
  <c r="Z91" i="66"/>
  <c r="AB155" i="66"/>
  <c r="AB59" i="66"/>
  <c r="CM59" i="66" s="1"/>
  <c r="AD155" i="66"/>
  <c r="AE59" i="66"/>
  <c r="CP59" i="66" s="1"/>
  <c r="AG123" i="66"/>
  <c r="AE91" i="66"/>
  <c r="AH59" i="66"/>
  <c r="CS59" i="66" s="1"/>
  <c r="AJ123" i="66"/>
  <c r="AK27" i="66"/>
  <c r="AE27" i="66"/>
  <c r="AH27" i="66"/>
  <c r="AJ91" i="66"/>
  <c r="AL155" i="66"/>
  <c r="AM59" i="66"/>
  <c r="CX59" i="66" s="1"/>
  <c r="AO123" i="66"/>
  <c r="AM155" i="66"/>
  <c r="AN59" i="66"/>
  <c r="CY59" i="66" s="1"/>
  <c r="AP155" i="66"/>
  <c r="AQ155" i="66"/>
  <c r="AR59" i="66"/>
  <c r="DC59" i="66" s="1"/>
  <c r="AT123" i="66"/>
  <c r="AU27" i="66"/>
  <c r="AW91" i="66"/>
  <c r="AY155" i="66"/>
  <c r="AZ59" i="66"/>
  <c r="DK59" i="66" s="1"/>
  <c r="AR91" i="66"/>
  <c r="BA155" i="66"/>
  <c r="BC91" i="66"/>
  <c r="AF59" i="66"/>
  <c r="CQ59" i="66" s="1"/>
  <c r="AV155" i="66"/>
  <c r="BB155" i="66"/>
  <c r="BD59" i="66"/>
  <c r="DO59" i="66" s="1"/>
  <c r="BH123" i="66"/>
  <c r="AX91" i="66"/>
  <c r="BC59" i="66"/>
  <c r="DN59" i="66" s="1"/>
  <c r="BG123" i="66"/>
  <c r="BI27" i="66"/>
  <c r="AD123" i="66"/>
  <c r="BB123" i="66"/>
  <c r="BK155" i="66"/>
  <c r="BN59" i="66"/>
  <c r="DY59" i="66" s="1"/>
  <c r="BR123" i="66"/>
  <c r="BT27" i="66"/>
  <c r="BH91" i="66"/>
  <c r="BJ27" i="66"/>
  <c r="BM59" i="66"/>
  <c r="DX59" i="66" s="1"/>
  <c r="BQ123" i="66"/>
  <c r="BS27" i="66"/>
  <c r="BW91" i="66"/>
  <c r="AU59" i="66"/>
  <c r="DF59" i="66" s="1"/>
  <c r="BF123" i="66"/>
  <c r="BN155" i="66"/>
  <c r="BP59" i="66"/>
  <c r="EA59" i="66" s="1"/>
  <c r="BT123" i="66"/>
  <c r="BV27" i="66"/>
  <c r="BL91" i="66"/>
  <c r="BW123" i="66"/>
  <c r="BH59" i="66"/>
  <c r="DS59" i="66" s="1"/>
  <c r="BO59" i="66"/>
  <c r="DZ59" i="66" s="1"/>
  <c r="BL27" i="66"/>
  <c r="BM91" i="66"/>
  <c r="BU27" i="66"/>
  <c r="R27" i="66"/>
  <c r="T59" i="66"/>
  <c r="CE59" i="66" s="1"/>
  <c r="AA91" i="66"/>
  <c r="AC155" i="66"/>
  <c r="AG155" i="66"/>
  <c r="AG91" i="66"/>
  <c r="AN155" i="66"/>
  <c r="AO27" i="66"/>
  <c r="AR123" i="66"/>
  <c r="AU91" i="66"/>
  <c r="AX59" i="66"/>
  <c r="DI59" i="66" s="1"/>
  <c r="AQ123" i="66"/>
  <c r="BC155" i="66"/>
  <c r="AT27" i="66"/>
  <c r="BD123" i="66"/>
  <c r="AW123" i="66"/>
  <c r="BE27" i="66"/>
  <c r="BD91" i="66"/>
  <c r="BI59" i="66"/>
  <c r="DT59" i="66" s="1"/>
  <c r="BP27" i="66"/>
  <c r="BF59" i="66"/>
  <c r="DQ59" i="66" s="1"/>
  <c r="BM123" i="66"/>
  <c r="BS91" i="66"/>
  <c r="AT155" i="66"/>
  <c r="BK59" i="66"/>
  <c r="DV59" i="66" s="1"/>
  <c r="BR27" i="66"/>
  <c r="BJ59" i="66"/>
  <c r="DU59" i="66" s="1"/>
  <c r="BH155" i="66"/>
  <c r="BU155" i="66"/>
  <c r="Q155" i="66"/>
  <c r="W123" i="66"/>
  <c r="Y123" i="66"/>
  <c r="AF155" i="66"/>
  <c r="AD59" i="66"/>
  <c r="CO59" i="66" s="1"/>
  <c r="AO59" i="66"/>
  <c r="CZ59" i="66" s="1"/>
  <c r="AP59" i="66"/>
  <c r="DA59" i="66" s="1"/>
  <c r="AT59" i="66"/>
  <c r="DE59" i="66" s="1"/>
  <c r="AY91" i="66"/>
  <c r="AY123" i="66"/>
  <c r="AR155" i="66"/>
  <c r="BF155" i="66"/>
  <c r="BC123" i="66"/>
  <c r="AZ155" i="66"/>
  <c r="BK91" i="66"/>
  <c r="BT91" i="66"/>
  <c r="BL123" i="66"/>
  <c r="BU123" i="66"/>
  <c r="BD27" i="66"/>
  <c r="BR155" i="66"/>
  <c r="BQ27" i="66"/>
  <c r="BM27" i="66"/>
  <c r="BO123" i="66"/>
  <c r="S155" i="66"/>
  <c r="W155" i="66"/>
  <c r="Z27" i="66"/>
  <c r="AG59" i="66"/>
  <c r="CR59" i="66" s="1"/>
  <c r="AI123" i="66"/>
  <c r="AM91" i="66"/>
  <c r="AQ91" i="66"/>
  <c r="AV123" i="66"/>
  <c r="AZ123" i="66"/>
  <c r="BA91" i="66"/>
  <c r="AW59" i="66"/>
  <c r="DH59" i="66" s="1"/>
  <c r="BF27" i="66"/>
  <c r="BE155" i="66"/>
  <c r="AZ27" i="66"/>
  <c r="BN123" i="66"/>
  <c r="BV123" i="66"/>
  <c r="BO155" i="66"/>
  <c r="BW155" i="66"/>
  <c r="BG91" i="66"/>
  <c r="BT59" i="66"/>
  <c r="EE59" i="66" s="1"/>
  <c r="BU91" i="66"/>
  <c r="BQ91" i="66"/>
  <c r="BX91" i="66"/>
  <c r="T27" i="66"/>
  <c r="X59" i="66"/>
  <c r="CI59" i="66" s="1"/>
  <c r="AB91" i="66"/>
  <c r="AI155" i="66"/>
  <c r="AJ27" i="66"/>
  <c r="AO155" i="66"/>
  <c r="AS155" i="66"/>
  <c r="AW155" i="66"/>
  <c r="AC59" i="66"/>
  <c r="CN59" i="66" s="1"/>
  <c r="BC27" i="66"/>
  <c r="AZ91" i="66"/>
  <c r="AS123" i="66"/>
  <c r="BG59" i="66"/>
  <c r="DR59" i="66" s="1"/>
  <c r="AV27" i="66"/>
  <c r="BP155" i="66"/>
  <c r="BH27" i="66"/>
  <c r="BO27" i="66"/>
  <c r="BW27" i="66"/>
  <c r="BN91" i="66"/>
  <c r="BV91" i="66"/>
  <c r="BX155" i="66"/>
  <c r="BM155" i="66"/>
  <c r="BW59" i="66"/>
  <c r="EH59" i="66" s="1"/>
  <c r="Y27" i="66"/>
  <c r="AP91" i="66"/>
  <c r="BE59" i="66"/>
  <c r="DP59" i="66" s="1"/>
  <c r="BG155" i="66"/>
  <c r="AX155" i="66"/>
  <c r="BI123" i="66"/>
  <c r="AD91" i="66"/>
  <c r="AS27" i="66"/>
  <c r="BB91" i="66"/>
  <c r="BR59" i="66"/>
  <c r="EC59" i="66" s="1"/>
  <c r="BP123" i="66"/>
  <c r="AJ59" i="66"/>
  <c r="CU59" i="66" s="1"/>
  <c r="AW27" i="66"/>
  <c r="BA123" i="66"/>
  <c r="BJ91" i="66"/>
  <c r="BX123" i="66"/>
  <c r="AL91" i="66"/>
  <c r="BJ123" i="66"/>
  <c r="AU123" i="66"/>
  <c r="BI91" i="66"/>
  <c r="S123" i="66"/>
  <c r="BQ59" i="66"/>
  <c r="EB59" i="66" s="1"/>
  <c r="Q47" i="66"/>
  <c r="CB47" i="66" s="1"/>
  <c r="S143" i="66"/>
  <c r="R143" i="66"/>
  <c r="T143" i="66"/>
  <c r="U47" i="66"/>
  <c r="CF47" i="66" s="1"/>
  <c r="V111" i="66"/>
  <c r="W47" i="66"/>
  <c r="CH47" i="66" s="1"/>
  <c r="V47" i="66"/>
  <c r="CG47" i="66" s="1"/>
  <c r="X111" i="66"/>
  <c r="Y143" i="66"/>
  <c r="Z47" i="66"/>
  <c r="CK47" i="66" s="1"/>
  <c r="U79" i="66"/>
  <c r="Z143" i="66"/>
  <c r="AA47" i="66"/>
  <c r="CL47" i="66" s="1"/>
  <c r="AB47" i="66"/>
  <c r="CM47" i="66" s="1"/>
  <c r="AD143" i="66"/>
  <c r="AE47" i="66"/>
  <c r="CP47" i="66" s="1"/>
  <c r="AG111" i="66"/>
  <c r="AE143" i="66"/>
  <c r="AH111" i="66"/>
  <c r="AI15" i="66"/>
  <c r="AK79" i="66"/>
  <c r="AF47" i="66"/>
  <c r="CQ47" i="66" s="1"/>
  <c r="AH79" i="66"/>
  <c r="AJ143" i="66"/>
  <c r="AK47" i="66"/>
  <c r="CV47" i="66" s="1"/>
  <c r="AM111" i="66"/>
  <c r="AN15" i="66"/>
  <c r="AF111" i="66"/>
  <c r="AM79" i="66"/>
  <c r="AO143" i="66"/>
  <c r="AP79" i="66"/>
  <c r="AQ79" i="66"/>
  <c r="AS143" i="66"/>
  <c r="AT47" i="66"/>
  <c r="DE47" i="66" s="1"/>
  <c r="AV111" i="66"/>
  <c r="AW15" i="66"/>
  <c r="AY79" i="66"/>
  <c r="AP47" i="66"/>
  <c r="DA47" i="66" s="1"/>
  <c r="AU47" i="66"/>
  <c r="DF47" i="66" s="1"/>
  <c r="BA143" i="66"/>
  <c r="BC79" i="66"/>
  <c r="AQ111" i="66"/>
  <c r="AY111" i="66"/>
  <c r="BB79" i="66"/>
  <c r="BF143" i="66"/>
  <c r="BH47" i="66"/>
  <c r="DS47" i="66" s="1"/>
  <c r="AV143" i="66"/>
  <c r="BA47" i="66"/>
  <c r="DL47" i="66" s="1"/>
  <c r="BE79" i="66"/>
  <c r="BI143" i="66"/>
  <c r="AX79" i="66"/>
  <c r="BG79" i="66"/>
  <c r="BK15" i="66"/>
  <c r="BP79" i="66"/>
  <c r="BT143" i="66"/>
  <c r="BV47" i="66"/>
  <c r="EG47" i="66" s="1"/>
  <c r="BD143" i="66"/>
  <c r="BJ15" i="66"/>
  <c r="BM47" i="66"/>
  <c r="DX47" i="66" s="1"/>
  <c r="BQ111" i="66"/>
  <c r="BS15" i="66"/>
  <c r="BW79" i="66"/>
  <c r="BG15" i="66"/>
  <c r="BN143" i="66"/>
  <c r="BP47" i="66"/>
  <c r="EA47" i="66" s="1"/>
  <c r="BT111" i="66"/>
  <c r="BV15" i="66"/>
  <c r="BL15" i="66"/>
  <c r="BX79" i="66"/>
  <c r="BQ15" i="66"/>
  <c r="BI47" i="66"/>
  <c r="DT47" i="66" s="1"/>
  <c r="BM15" i="66"/>
  <c r="BU143" i="66"/>
  <c r="BM79" i="66"/>
  <c r="R111" i="66"/>
  <c r="S79" i="66"/>
  <c r="R15" i="66"/>
  <c r="T79" i="66"/>
  <c r="V143" i="66"/>
  <c r="V79" i="66"/>
  <c r="X143" i="66"/>
  <c r="W143" i="66"/>
  <c r="X47" i="66"/>
  <c r="CI47" i="66" s="1"/>
  <c r="Y79" i="66"/>
  <c r="AA143" i="66"/>
  <c r="X79" i="66"/>
  <c r="Z79" i="66"/>
  <c r="AB143" i="66"/>
  <c r="AC143" i="66"/>
  <c r="AD79" i="66"/>
  <c r="AF143" i="66"/>
  <c r="AG47" i="66"/>
  <c r="CR47" i="66" s="1"/>
  <c r="AE15" i="66"/>
  <c r="AH47" i="66"/>
  <c r="CS47" i="66" s="1"/>
  <c r="AJ111" i="66"/>
  <c r="AK15" i="66"/>
  <c r="AE79" i="66"/>
  <c r="AH15" i="66"/>
  <c r="AJ79" i="66"/>
  <c r="AL143" i="66"/>
  <c r="AM47" i="66"/>
  <c r="CX47" i="66" s="1"/>
  <c r="AO111" i="66"/>
  <c r="AL111" i="66"/>
  <c r="AM15" i="66"/>
  <c r="AO79" i="66"/>
  <c r="AP15" i="66"/>
  <c r="AQ15" i="66"/>
  <c r="AS79" i="66"/>
  <c r="AU143" i="66"/>
  <c r="AV47" i="66"/>
  <c r="DG47" i="66" s="1"/>
  <c r="AX111" i="66"/>
  <c r="AY15" i="66"/>
  <c r="AQ47" i="66"/>
  <c r="DB47" i="66" s="1"/>
  <c r="AV15" i="66"/>
  <c r="BA79" i="66"/>
  <c r="BC15" i="66"/>
  <c r="AR79" i="66"/>
  <c r="AZ143" i="66"/>
  <c r="BB15" i="66"/>
  <c r="BF79" i="66"/>
  <c r="AR143" i="66"/>
  <c r="AW47" i="66"/>
  <c r="DH47" i="66" s="1"/>
  <c r="BC111" i="66"/>
  <c r="BE15" i="66"/>
  <c r="BI79" i="66"/>
  <c r="BD15" i="66"/>
  <c r="BH15" i="66"/>
  <c r="BN111" i="66"/>
  <c r="BP15" i="66"/>
  <c r="BT79" i="66"/>
  <c r="AS111" i="66"/>
  <c r="BH143" i="66"/>
  <c r="BL111" i="66"/>
  <c r="BO143" i="66"/>
  <c r="BQ47" i="66"/>
  <c r="EB47" i="66" s="1"/>
  <c r="BU111" i="66"/>
  <c r="BW15" i="66"/>
  <c r="BI111" i="66"/>
  <c r="BN79" i="66"/>
  <c r="BR143" i="66"/>
  <c r="BT47" i="66"/>
  <c r="EE47" i="66" s="1"/>
  <c r="BX111" i="66"/>
  <c r="BM143" i="66"/>
  <c r="BF47" i="66"/>
  <c r="DQ47" i="66" s="1"/>
  <c r="BS47" i="66"/>
  <c r="ED47" i="66" s="1"/>
  <c r="BQ143" i="66"/>
  <c r="BO47" i="66"/>
  <c r="DZ47" i="66" s="1"/>
  <c r="BX143" i="66"/>
  <c r="BO111" i="66"/>
  <c r="Q143" i="66"/>
  <c r="Q79" i="66"/>
  <c r="R79" i="66"/>
  <c r="S111" i="66"/>
  <c r="T15" i="66"/>
  <c r="T111" i="66"/>
  <c r="V15" i="66"/>
  <c r="S15" i="66"/>
  <c r="W79" i="66"/>
  <c r="T47" i="66"/>
  <c r="CE47" i="66" s="1"/>
  <c r="Y15" i="66"/>
  <c r="AA79" i="66"/>
  <c r="Y111" i="66"/>
  <c r="Z15" i="66"/>
  <c r="AB79" i="66"/>
  <c r="AC79" i="66"/>
  <c r="AD15" i="66"/>
  <c r="AF79" i="66"/>
  <c r="AB111" i="66"/>
  <c r="AG79" i="66"/>
  <c r="AI143" i="66"/>
  <c r="Q15" i="66"/>
  <c r="W111" i="66"/>
  <c r="Z111" i="66"/>
  <c r="AB15" i="66"/>
  <c r="AC47" i="66"/>
  <c r="CN47" i="66" s="1"/>
  <c r="AK143" i="66"/>
  <c r="AH143" i="66"/>
  <c r="AK111" i="66"/>
  <c r="AN79" i="66"/>
  <c r="AM143" i="66"/>
  <c r="AP143" i="66"/>
  <c r="AR47" i="66"/>
  <c r="DC47" i="66" s="1"/>
  <c r="AU15" i="66"/>
  <c r="AY143" i="66"/>
  <c r="AT143" i="66"/>
  <c r="BC143" i="66"/>
  <c r="AV79" i="66"/>
  <c r="BD47" i="66"/>
  <c r="DO47" i="66" s="1"/>
  <c r="AT15" i="66"/>
  <c r="BE143" i="66"/>
  <c r="AT79" i="66"/>
  <c r="BK79" i="66"/>
  <c r="BR47" i="66"/>
  <c r="EC47" i="66" s="1"/>
  <c r="BB47" i="66"/>
  <c r="DM47" i="66" s="1"/>
  <c r="BM111" i="66"/>
  <c r="BS79" i="66"/>
  <c r="BG143" i="66"/>
  <c r="BP111" i="66"/>
  <c r="BV79" i="66"/>
  <c r="BW47" i="66"/>
  <c r="EH47" i="66" s="1"/>
  <c r="BW111" i="66"/>
  <c r="BS111" i="66"/>
  <c r="S47" i="66"/>
  <c r="CD47" i="66" s="1"/>
  <c r="U15" i="66"/>
  <c r="AA15" i="66"/>
  <c r="AC15" i="66"/>
  <c r="AG15" i="66"/>
  <c r="AC111" i="66"/>
  <c r="AI111" i="66"/>
  <c r="AL79" i="66"/>
  <c r="AO47" i="66"/>
  <c r="CZ47" i="66" s="1"/>
  <c r="AN111" i="66"/>
  <c r="AP111" i="66"/>
  <c r="AS15" i="66"/>
  <c r="AW143" i="66"/>
  <c r="AZ111" i="66"/>
  <c r="AX143" i="66"/>
  <c r="BE111" i="66"/>
  <c r="AZ15" i="66"/>
  <c r="BF15" i="66"/>
  <c r="AX15" i="66"/>
  <c r="BG111" i="66"/>
  <c r="AZ79" i="66"/>
  <c r="BN47" i="66"/>
  <c r="DY47" i="66" s="1"/>
  <c r="BT15" i="66"/>
  <c r="BJ143" i="66"/>
  <c r="BO79" i="66"/>
  <c r="BU47" i="66"/>
  <c r="EF47" i="66" s="1"/>
  <c r="BK111" i="66"/>
  <c r="BR79" i="66"/>
  <c r="BX47" i="66"/>
  <c r="EI47" i="66" s="1"/>
  <c r="BJ47" i="66"/>
  <c r="DU47" i="66" s="1"/>
  <c r="BJ111" i="66"/>
  <c r="BX15" i="66"/>
  <c r="Q111" i="66"/>
  <c r="U111" i="66"/>
  <c r="W15" i="66"/>
  <c r="Y47" i="66"/>
  <c r="CJ47" i="66" s="1"/>
  <c r="AE111" i="66"/>
  <c r="AI79" i="66"/>
  <c r="AD111" i="66"/>
  <c r="AI47" i="66"/>
  <c r="CT47" i="66" s="1"/>
  <c r="AL15" i="66"/>
  <c r="AD47" i="66"/>
  <c r="CO47" i="66" s="1"/>
  <c r="AN47" i="66"/>
  <c r="CY47" i="66" s="1"/>
  <c r="AQ143" i="66"/>
  <c r="AT111" i="66"/>
  <c r="AW79" i="66"/>
  <c r="AZ47" i="66"/>
  <c r="DK47" i="66" s="1"/>
  <c r="AY47" i="66"/>
  <c r="DJ47" i="66" s="1"/>
  <c r="BE47" i="66"/>
  <c r="DP47" i="66" s="1"/>
  <c r="BB143" i="66"/>
  <c r="BH111" i="66"/>
  <c r="BA111" i="66"/>
  <c r="BG47" i="66"/>
  <c r="DR47" i="66" s="1"/>
  <c r="BD79" i="66"/>
  <c r="BP143" i="66"/>
  <c r="BV111" i="66"/>
  <c r="BJ79" i="66"/>
  <c r="BO15" i="66"/>
  <c r="BW143" i="66"/>
  <c r="BK47" i="66"/>
  <c r="DV47" i="66" s="1"/>
  <c r="BR15" i="66"/>
  <c r="BF111" i="66"/>
  <c r="BL79" i="66"/>
  <c r="BL143" i="66"/>
  <c r="BH79" i="66"/>
  <c r="U143" i="66"/>
  <c r="AJ47" i="66"/>
  <c r="CU47" i="66" s="1"/>
  <c r="AL47" i="66"/>
  <c r="CW47" i="66" s="1"/>
  <c r="AX47" i="66"/>
  <c r="DI47" i="66" s="1"/>
  <c r="BD111" i="66"/>
  <c r="BK143" i="66"/>
  <c r="BS143" i="66"/>
  <c r="BU15" i="66"/>
  <c r="X15" i="66"/>
  <c r="AG143" i="66"/>
  <c r="AO15" i="66"/>
  <c r="AR15" i="66"/>
  <c r="AS47" i="66"/>
  <c r="DD47" i="66" s="1"/>
  <c r="BR111" i="66"/>
  <c r="BB111" i="66"/>
  <c r="BU79" i="66"/>
  <c r="AA111" i="66"/>
  <c r="AJ15" i="66"/>
  <c r="AR111" i="66"/>
  <c r="BA15" i="66"/>
  <c r="BC47" i="66"/>
  <c r="DN47" i="66" s="1"/>
  <c r="AW111" i="66"/>
  <c r="BN15" i="66"/>
  <c r="BQ79" i="66"/>
  <c r="AU79" i="66"/>
  <c r="BV143" i="66"/>
  <c r="R47" i="66"/>
  <c r="CC47" i="66" s="1"/>
  <c r="AU111" i="66"/>
  <c r="AF15" i="66"/>
  <c r="BI15" i="66"/>
  <c r="AN143" i="66"/>
  <c r="BL47" i="66"/>
  <c r="DW47" i="66" s="1"/>
  <c r="Q34" i="66"/>
  <c r="R34" i="66"/>
  <c r="T162" i="66"/>
  <c r="U66" i="66"/>
  <c r="CF66" i="66" s="1"/>
  <c r="T66" i="66"/>
  <c r="CE66" i="66" s="1"/>
  <c r="V130" i="66"/>
  <c r="W98" i="66"/>
  <c r="S162" i="66"/>
  <c r="X34" i="66"/>
  <c r="V162" i="66"/>
  <c r="AA34" i="66"/>
  <c r="AC34" i="66"/>
  <c r="AE130" i="66"/>
  <c r="AF34" i="66"/>
  <c r="AA66" i="66"/>
  <c r="CL66" i="66" s="1"/>
  <c r="Y98" i="66"/>
  <c r="AB66" i="66"/>
  <c r="CM66" i="66" s="1"/>
  <c r="Y162" i="66"/>
  <c r="AE162" i="66"/>
  <c r="AH98" i="66"/>
  <c r="AJ162" i="66"/>
  <c r="AD130" i="66"/>
  <c r="AI34" i="66"/>
  <c r="AI98" i="66"/>
  <c r="AL130" i="66"/>
  <c r="AM34" i="66"/>
  <c r="AO98" i="66"/>
  <c r="AP34" i="66"/>
  <c r="AJ66" i="66"/>
  <c r="CU66" i="66" s="1"/>
  <c r="AN98" i="66"/>
  <c r="AR130" i="66"/>
  <c r="AS34" i="66"/>
  <c r="AU98" i="66"/>
  <c r="AW162" i="66"/>
  <c r="AX66" i="66"/>
  <c r="DI66" i="66" s="1"/>
  <c r="AL34" i="66"/>
  <c r="Z66" i="66"/>
  <c r="CK66" i="66" s="1"/>
  <c r="AQ130" i="66"/>
  <c r="AR34" i="66"/>
  <c r="AT98" i="66"/>
  <c r="R162" i="66"/>
  <c r="S130" i="66"/>
  <c r="T98" i="66"/>
  <c r="R66" i="66"/>
  <c r="CC66" i="66" s="1"/>
  <c r="U162" i="66"/>
  <c r="Q130" i="66"/>
  <c r="W34" i="66"/>
  <c r="S98" i="66"/>
  <c r="Y130" i="66"/>
  <c r="W130" i="66"/>
  <c r="AB98" i="66"/>
  <c r="AD162" i="66"/>
  <c r="AE66" i="66"/>
  <c r="CP66" i="66" s="1"/>
  <c r="AG130" i="66"/>
  <c r="AB130" i="66"/>
  <c r="Z162" i="66"/>
  <c r="AC130" i="66"/>
  <c r="AD66" i="66"/>
  <c r="CO66" i="66" s="1"/>
  <c r="AE34" i="66"/>
  <c r="AH34" i="66"/>
  <c r="X162" i="66"/>
  <c r="AF66" i="66"/>
  <c r="CQ66" i="66" s="1"/>
  <c r="AJ130" i="66"/>
  <c r="AJ34" i="66"/>
  <c r="AL66" i="66"/>
  <c r="CW66" i="66" s="1"/>
  <c r="AN130" i="66"/>
  <c r="AO34" i="66"/>
  <c r="AE98" i="66"/>
  <c r="AK130" i="66"/>
  <c r="AQ162" i="66"/>
  <c r="AR66" i="66"/>
  <c r="DC66" i="66" s="1"/>
  <c r="AT130" i="66"/>
  <c r="AU34" i="66"/>
  <c r="AW98" i="66"/>
  <c r="AY162" i="66"/>
  <c r="AN162" i="66"/>
  <c r="AJ98" i="66"/>
  <c r="AQ66" i="66"/>
  <c r="DB66" i="66" s="1"/>
  <c r="AS130" i="66"/>
  <c r="Q66" i="66"/>
  <c r="CB66" i="66" s="1"/>
  <c r="R130" i="66"/>
  <c r="T34" i="66"/>
  <c r="S34" i="66"/>
  <c r="U98" i="66"/>
  <c r="V66" i="66"/>
  <c r="CG66" i="66" s="1"/>
  <c r="X130" i="66"/>
  <c r="V98" i="66"/>
  <c r="Y66" i="66"/>
  <c r="CJ66" i="66" s="1"/>
  <c r="Z98" i="66"/>
  <c r="AC162" i="66"/>
  <c r="AD98" i="66"/>
  <c r="AF162" i="66"/>
  <c r="AG66" i="66"/>
  <c r="CR66" i="66" s="1"/>
  <c r="AB34" i="66"/>
  <c r="Z34" i="66"/>
  <c r="AC66" i="66"/>
  <c r="CN66" i="66" s="1"/>
  <c r="AF130" i="66"/>
  <c r="AG98" i="66"/>
  <c r="AI130" i="66"/>
  <c r="AA130" i="66"/>
  <c r="AG162" i="66"/>
  <c r="AK66" i="66"/>
  <c r="CV66" i="66" s="1"/>
  <c r="AK98" i="66"/>
  <c r="AM162" i="66"/>
  <c r="AN66" i="66"/>
  <c r="CY66" i="66" s="1"/>
  <c r="AP162" i="66"/>
  <c r="AG34" i="66"/>
  <c r="AK34" i="66"/>
  <c r="AQ98" i="66"/>
  <c r="S66" i="66"/>
  <c r="CD66" i="66" s="1"/>
  <c r="W162" i="66"/>
  <c r="AA162" i="66"/>
  <c r="Z130" i="66"/>
  <c r="Y34" i="66"/>
  <c r="AH66" i="66"/>
  <c r="CS66" i="66" s="1"/>
  <c r="AO162" i="66"/>
  <c r="AQ34" i="66"/>
  <c r="AU162" i="66"/>
  <c r="AX130" i="66"/>
  <c r="AP130" i="66"/>
  <c r="AR98" i="66"/>
  <c r="AU130" i="66"/>
  <c r="AV34" i="66"/>
  <c r="AX98" i="66"/>
  <c r="AZ162" i="66"/>
  <c r="AZ66" i="66"/>
  <c r="DK66" i="66" s="1"/>
  <c r="BD130" i="66"/>
  <c r="AY34" i="66"/>
  <c r="BC66" i="66"/>
  <c r="DN66" i="66" s="1"/>
  <c r="BG130" i="66"/>
  <c r="BB130" i="66"/>
  <c r="BD34" i="66"/>
  <c r="BH98" i="66"/>
  <c r="BC162" i="66"/>
  <c r="BI34" i="66"/>
  <c r="BL130" i="66"/>
  <c r="BO162" i="66"/>
  <c r="BQ66" i="66"/>
  <c r="EB66" i="66" s="1"/>
  <c r="BU130" i="66"/>
  <c r="BE66" i="66"/>
  <c r="DP66" i="66" s="1"/>
  <c r="BK66" i="66"/>
  <c r="DV66" i="66" s="1"/>
  <c r="BP130" i="66"/>
  <c r="BR34" i="66"/>
  <c r="BV98" i="66"/>
  <c r="BA34" i="66"/>
  <c r="BI162" i="66"/>
  <c r="BL98" i="66"/>
  <c r="BM34" i="66"/>
  <c r="BQ98" i="66"/>
  <c r="BU162" i="66"/>
  <c r="BW66" i="66"/>
  <c r="EH66" i="66" s="1"/>
  <c r="BT98" i="66"/>
  <c r="BC34" i="66"/>
  <c r="BP98" i="66"/>
  <c r="BT34" i="66"/>
  <c r="BP162" i="66"/>
  <c r="BX34" i="66"/>
  <c r="U130" i="66"/>
  <c r="X66" i="66"/>
  <c r="CI66" i="66" s="1"/>
  <c r="AC98" i="66"/>
  <c r="X98" i="66"/>
  <c r="AH162" i="66"/>
  <c r="AH130" i="66"/>
  <c r="AP98" i="66"/>
  <c r="AS162" i="66"/>
  <c r="AV130" i="66"/>
  <c r="AY98" i="66"/>
  <c r="AL98" i="66"/>
  <c r="AS66" i="66"/>
  <c r="DD66" i="66" s="1"/>
  <c r="AU66" i="66"/>
  <c r="DF66" i="66" s="1"/>
  <c r="AW130" i="66"/>
  <c r="AX34" i="66"/>
  <c r="AZ98" i="66"/>
  <c r="BB162" i="66"/>
  <c r="BD66" i="66"/>
  <c r="DO66" i="66" s="1"/>
  <c r="BA130" i="66"/>
  <c r="BE162" i="66"/>
  <c r="BG66" i="66"/>
  <c r="DR66" i="66" s="1"/>
  <c r="BB66" i="66"/>
  <c r="DM66" i="66" s="1"/>
  <c r="BF130" i="66"/>
  <c r="BH34" i="66"/>
  <c r="BF34" i="66"/>
  <c r="BJ162" i="66"/>
  <c r="BL66" i="66"/>
  <c r="DW66" i="66" s="1"/>
  <c r="BO98" i="66"/>
  <c r="BS162" i="66"/>
  <c r="BU66" i="66"/>
  <c r="EF66" i="66" s="1"/>
  <c r="BG98" i="66"/>
  <c r="BN162" i="66"/>
  <c r="BP66" i="66"/>
  <c r="EA66" i="66" s="1"/>
  <c r="BT130" i="66"/>
  <c r="BV34" i="66"/>
  <c r="BE130" i="66"/>
  <c r="BJ130" i="66"/>
  <c r="BL34" i="66"/>
  <c r="BO130" i="66"/>
  <c r="BQ34" i="66"/>
  <c r="BU98" i="66"/>
  <c r="BK98" i="66"/>
  <c r="BV130" i="66"/>
  <c r="BI98" i="66"/>
  <c r="BR130" i="66"/>
  <c r="BX162" i="66"/>
  <c r="BG162" i="66"/>
  <c r="Q98" i="66"/>
  <c r="T130" i="66"/>
  <c r="W66" i="66"/>
  <c r="CH66" i="66" s="1"/>
  <c r="AD34" i="66"/>
  <c r="AA98" i="66"/>
  <c r="AI66" i="66"/>
  <c r="CT66" i="66" s="1"/>
  <c r="AL162" i="66"/>
  <c r="AI162" i="66"/>
  <c r="AS98" i="66"/>
  <c r="AV66" i="66"/>
  <c r="DG66" i="66" s="1"/>
  <c r="AK162" i="66"/>
  <c r="AO130" i="66"/>
  <c r="AT162" i="66"/>
  <c r="AV162" i="66"/>
  <c r="AW66" i="66"/>
  <c r="DH66" i="66" s="1"/>
  <c r="AY130" i="66"/>
  <c r="AZ34" i="66"/>
  <c r="BB98" i="66"/>
  <c r="BF162" i="66"/>
  <c r="BA66" i="66"/>
  <c r="DL66" i="66" s="1"/>
  <c r="BE98" i="66"/>
  <c r="AP66" i="66"/>
  <c r="DA66" i="66" s="1"/>
  <c r="BD162" i="66"/>
  <c r="BF66" i="66"/>
  <c r="DQ66" i="66" s="1"/>
  <c r="BA98" i="66"/>
  <c r="BH66" i="66"/>
  <c r="DS66" i="66" s="1"/>
  <c r="BJ98" i="66"/>
  <c r="BM130" i="66"/>
  <c r="BO34" i="66"/>
  <c r="BS98" i="66"/>
  <c r="BW162" i="66"/>
  <c r="BI66" i="66"/>
  <c r="DT66" i="66" s="1"/>
  <c r="BN98" i="66"/>
  <c r="BR162" i="66"/>
  <c r="BT66" i="66"/>
  <c r="EE66" i="66" s="1"/>
  <c r="BX130" i="66"/>
  <c r="BF98" i="66"/>
  <c r="BJ66" i="66"/>
  <c r="DU66" i="66" s="1"/>
  <c r="BM162" i="66"/>
  <c r="BO66" i="66"/>
  <c r="DZ66" i="66" s="1"/>
  <c r="BS130" i="66"/>
  <c r="BU34" i="66"/>
  <c r="BP34" i="66"/>
  <c r="BW34" i="66"/>
  <c r="BK162" i="66"/>
  <c r="BT162" i="66"/>
  <c r="BG34" i="66"/>
  <c r="BK34" i="66"/>
  <c r="R98" i="66"/>
  <c r="V34" i="66"/>
  <c r="AT66" i="66"/>
  <c r="DE66" i="66" s="1"/>
  <c r="AT34" i="66"/>
  <c r="AN34" i="66"/>
  <c r="BE34" i="66"/>
  <c r="BC98" i="66"/>
  <c r="BQ130" i="66"/>
  <c r="BN34" i="66"/>
  <c r="BH130" i="66"/>
  <c r="BS66" i="66"/>
  <c r="ED66" i="66" s="1"/>
  <c r="BN66" i="66"/>
  <c r="DY66" i="66" s="1"/>
  <c r="U34" i="66"/>
  <c r="AB162" i="66"/>
  <c r="AW34" i="66"/>
  <c r="AV98" i="66"/>
  <c r="BB34" i="66"/>
  <c r="AZ130" i="66"/>
  <c r="BI130" i="66"/>
  <c r="BS34" i="66"/>
  <c r="BR98" i="66"/>
  <c r="BL162" i="66"/>
  <c r="BW130" i="66"/>
  <c r="BX98" i="66"/>
  <c r="Q162" i="66"/>
  <c r="AM98" i="66"/>
  <c r="AO66" i="66"/>
  <c r="CZ66" i="66" s="1"/>
  <c r="AX162" i="66"/>
  <c r="AM66" i="66"/>
  <c r="CX66" i="66" s="1"/>
  <c r="BD98" i="66"/>
  <c r="BJ34" i="66"/>
  <c r="BW98" i="66"/>
  <c r="BV162" i="66"/>
  <c r="BM98" i="66"/>
  <c r="BR66" i="66"/>
  <c r="EC66" i="66" s="1"/>
  <c r="BN130" i="66"/>
  <c r="AF98" i="66"/>
  <c r="AM130" i="66"/>
  <c r="AR162" i="66"/>
  <c r="AY66" i="66"/>
  <c r="DJ66" i="66" s="1"/>
  <c r="BC130" i="66"/>
  <c r="BH162" i="66"/>
  <c r="BM66" i="66"/>
  <c r="DX66" i="66" s="1"/>
  <c r="BK130" i="66"/>
  <c r="BX66" i="66"/>
  <c r="EI66" i="66" s="1"/>
  <c r="BQ162" i="66"/>
  <c r="BA162" i="66"/>
  <c r="BV66" i="66"/>
  <c r="EG66" i="66" s="1"/>
  <c r="Q141" i="66"/>
  <c r="R13" i="66"/>
  <c r="S141" i="66"/>
  <c r="U141" i="66"/>
  <c r="T141" i="66"/>
  <c r="W13" i="66"/>
  <c r="U45" i="66"/>
  <c r="CF45" i="66" s="1"/>
  <c r="W45" i="66"/>
  <c r="CH45" i="66" s="1"/>
  <c r="U109" i="66"/>
  <c r="Z141" i="66"/>
  <c r="AA45" i="66"/>
  <c r="CL45" i="66" s="1"/>
  <c r="Y77" i="66"/>
  <c r="AA141" i="66"/>
  <c r="AB45" i="66"/>
  <c r="CM45" i="66" s="1"/>
  <c r="AC45" i="66"/>
  <c r="CN45" i="66" s="1"/>
  <c r="AE77" i="66"/>
  <c r="AG141" i="66"/>
  <c r="AE45" i="66"/>
  <c r="CP45" i="66" s="1"/>
  <c r="AH13" i="66"/>
  <c r="AJ77" i="66"/>
  <c r="AC141" i="66"/>
  <c r="AB141" i="66"/>
  <c r="AH109" i="66"/>
  <c r="AI13" i="66"/>
  <c r="AK77" i="66"/>
  <c r="AL45" i="66"/>
  <c r="CW45" i="66" s="1"/>
  <c r="AN109" i="66"/>
  <c r="AO13" i="66"/>
  <c r="AF141" i="66"/>
  <c r="AM45" i="66"/>
  <c r="CX45" i="66" s="1"/>
  <c r="AO109" i="66"/>
  <c r="AP141" i="66"/>
  <c r="AR141" i="66"/>
  <c r="AS45" i="66"/>
  <c r="DD45" i="66" s="1"/>
  <c r="AU109" i="66"/>
  <c r="AV13" i="66"/>
  <c r="AX77" i="66"/>
  <c r="AZ141" i="66"/>
  <c r="AQ77" i="66"/>
  <c r="AY77" i="66"/>
  <c r="BC45" i="66"/>
  <c r="DN45" i="66" s="1"/>
  <c r="AQ141" i="66"/>
  <c r="AV109" i="66"/>
  <c r="BB109" i="66"/>
  <c r="BD13" i="66"/>
  <c r="BH77" i="66"/>
  <c r="AX45" i="66"/>
  <c r="DI45" i="66" s="1"/>
  <c r="BC141" i="66"/>
  <c r="BE45" i="66"/>
  <c r="DP45" i="66" s="1"/>
  <c r="BI109" i="66"/>
  <c r="AQ13" i="66"/>
  <c r="AY13" i="66"/>
  <c r="BB141" i="66"/>
  <c r="BK45" i="66"/>
  <c r="DV45" i="66" s="1"/>
  <c r="BP109" i="66"/>
  <c r="BR13" i="66"/>
  <c r="BV77" i="66"/>
  <c r="BJ109" i="66"/>
  <c r="BL13" i="66"/>
  <c r="BO109" i="66"/>
  <c r="BQ13" i="66"/>
  <c r="BU77" i="66"/>
  <c r="Q77" i="66"/>
  <c r="Q109" i="66"/>
  <c r="S109" i="66"/>
  <c r="S13" i="66"/>
  <c r="U77" i="66"/>
  <c r="V45" i="66"/>
  <c r="CG45" i="66" s="1"/>
  <c r="S45" i="66"/>
  <c r="CD45" i="66" s="1"/>
  <c r="V77" i="66"/>
  <c r="X141" i="66"/>
  <c r="X45" i="66"/>
  <c r="CI45" i="66" s="1"/>
  <c r="Z77" i="66"/>
  <c r="T77" i="66"/>
  <c r="Y13" i="66"/>
  <c r="AA77" i="66"/>
  <c r="AB77" i="66"/>
  <c r="AD109" i="66"/>
  <c r="AE13" i="66"/>
  <c r="AG77" i="66"/>
  <c r="AG109" i="66"/>
  <c r="AI109" i="66"/>
  <c r="AJ13" i="66"/>
  <c r="AD141" i="66"/>
  <c r="AE109" i="66"/>
  <c r="AH45" i="66"/>
  <c r="CS45" i="66" s="1"/>
  <c r="AJ109" i="66"/>
  <c r="AK13" i="66"/>
  <c r="AM141" i="66"/>
  <c r="AN45" i="66"/>
  <c r="CY45" i="66" s="1"/>
  <c r="AD77" i="66"/>
  <c r="AL77" i="66"/>
  <c r="AN141" i="66"/>
  <c r="AO45" i="66"/>
  <c r="CZ45" i="66" s="1"/>
  <c r="AP13" i="66"/>
  <c r="AR77" i="66"/>
  <c r="AT141" i="66"/>
  <c r="AU45" i="66"/>
  <c r="DF45" i="66" s="1"/>
  <c r="AW109" i="66"/>
  <c r="AX13" i="66"/>
  <c r="AZ77" i="66"/>
  <c r="AR45" i="66"/>
  <c r="DC45" i="66" s="1"/>
  <c r="BA109" i="66"/>
  <c r="BE141" i="66"/>
  <c r="AR109" i="66"/>
  <c r="AW13" i="66"/>
  <c r="BB45" i="66"/>
  <c r="DM45" i="66" s="1"/>
  <c r="BF109" i="66"/>
  <c r="AS77" i="66"/>
  <c r="BA141" i="66"/>
  <c r="BC77" i="66"/>
  <c r="BG141" i="66"/>
  <c r="BI45" i="66"/>
  <c r="DT45" i="66" s="1"/>
  <c r="AT109" i="66"/>
  <c r="AZ109" i="66"/>
  <c r="BG109" i="66"/>
  <c r="BN141" i="66"/>
  <c r="BP45" i="66"/>
  <c r="EA45" i="66" s="1"/>
  <c r="BT109" i="66"/>
  <c r="BV13" i="66"/>
  <c r="BJ45" i="66"/>
  <c r="DU45" i="66" s="1"/>
  <c r="BM141" i="66"/>
  <c r="BO45" i="66"/>
  <c r="DZ45" i="66" s="1"/>
  <c r="BS109" i="66"/>
  <c r="BU13" i="66"/>
  <c r="BF77" i="66"/>
  <c r="R141" i="66"/>
  <c r="R45" i="66"/>
  <c r="CC45" i="66" s="1"/>
  <c r="V109" i="66"/>
  <c r="T13" i="66"/>
  <c r="X13" i="66"/>
  <c r="AA109" i="66"/>
  <c r="Z45" i="66"/>
  <c r="CK45" i="66" s="1"/>
  <c r="AC109" i="66"/>
  <c r="AF45" i="66"/>
  <c r="CQ45" i="66" s="1"/>
  <c r="AH77" i="66"/>
  <c r="AK45" i="66"/>
  <c r="CV45" i="66" s="1"/>
  <c r="AG13" i="66"/>
  <c r="AK141" i="66"/>
  <c r="AM13" i="66"/>
  <c r="AL141" i="66"/>
  <c r="AN13" i="66"/>
  <c r="AQ45" i="66"/>
  <c r="DB45" i="66" s="1"/>
  <c r="AT13" i="66"/>
  <c r="AX141" i="66"/>
  <c r="AP77" i="66"/>
  <c r="BC109" i="66"/>
  <c r="AU141" i="66"/>
  <c r="BD77" i="66"/>
  <c r="AW77" i="66"/>
  <c r="BE109" i="66"/>
  <c r="BD45" i="66"/>
  <c r="DO45" i="66" s="1"/>
  <c r="AW141" i="66"/>
  <c r="BN13" i="66"/>
  <c r="BV141" i="66"/>
  <c r="BL77" i="66"/>
  <c r="BQ77" i="66"/>
  <c r="BW45" i="66"/>
  <c r="EH45" i="66" s="1"/>
  <c r="BK141" i="66"/>
  <c r="BN45" i="66"/>
  <c r="DY45" i="66" s="1"/>
  <c r="BR109" i="66"/>
  <c r="BT13" i="66"/>
  <c r="BX77" i="66"/>
  <c r="BL45" i="66"/>
  <c r="DW45" i="66" s="1"/>
  <c r="BX109" i="66"/>
  <c r="BO13" i="66"/>
  <c r="BW141" i="66"/>
  <c r="BF141" i="66"/>
  <c r="BQ109" i="66"/>
  <c r="BO141" i="66"/>
  <c r="R109" i="66"/>
  <c r="T109" i="66"/>
  <c r="W141" i="66"/>
  <c r="V13" i="66"/>
  <c r="Y109" i="66"/>
  <c r="X109" i="66"/>
  <c r="AA13" i="66"/>
  <c r="AD45" i="66"/>
  <c r="CO45" i="66" s="1"/>
  <c r="S77" i="66"/>
  <c r="AI45" i="66"/>
  <c r="CT45" i="66" s="1"/>
  <c r="AD13" i="66"/>
  <c r="AI141" i="66"/>
  <c r="AC13" i="66"/>
  <c r="AO141" i="66"/>
  <c r="AL13" i="66"/>
  <c r="AP109" i="66"/>
  <c r="AR13" i="66"/>
  <c r="AV141" i="66"/>
  <c r="AY109" i="66"/>
  <c r="AU77" i="66"/>
  <c r="BE77" i="66"/>
  <c r="AY141" i="66"/>
  <c r="BF45" i="66"/>
  <c r="DQ45" i="66" s="1"/>
  <c r="BA77" i="66"/>
  <c r="BG77" i="66"/>
  <c r="AU13" i="66"/>
  <c r="BI13" i="66"/>
  <c r="BR141" i="66"/>
  <c r="BF13" i="66"/>
  <c r="BM77" i="66"/>
  <c r="BS45" i="66"/>
  <c r="ED45" i="66" s="1"/>
  <c r="BD109" i="66"/>
  <c r="BK77" i="66"/>
  <c r="BP141" i="66"/>
  <c r="BR45" i="66"/>
  <c r="EC45" i="66" s="1"/>
  <c r="BV109" i="66"/>
  <c r="BX13" i="66"/>
  <c r="BS13" i="66"/>
  <c r="BI77" i="66"/>
  <c r="BQ45" i="66"/>
  <c r="EB45" i="66" s="1"/>
  <c r="BH109" i="66"/>
  <c r="BJ141" i="66"/>
  <c r="BS141" i="66"/>
  <c r="R77" i="66"/>
  <c r="T45" i="66"/>
  <c r="CE45" i="66" s="1"/>
  <c r="W77" i="66"/>
  <c r="W109" i="66"/>
  <c r="Y45" i="66"/>
  <c r="CJ45" i="66" s="1"/>
  <c r="Y141" i="66"/>
  <c r="AB109" i="66"/>
  <c r="AE141" i="66"/>
  <c r="AC77" i="66"/>
  <c r="AJ141" i="66"/>
  <c r="AF77" i="66"/>
  <c r="AI77" i="66"/>
  <c r="AL109" i="66"/>
  <c r="AO77" i="66"/>
  <c r="AM109" i="66"/>
  <c r="AP45" i="66"/>
  <c r="DA45" i="66" s="1"/>
  <c r="AS109" i="66"/>
  <c r="AV77" i="66"/>
  <c r="AY45" i="66"/>
  <c r="DJ45" i="66" s="1"/>
  <c r="AV45" i="66"/>
  <c r="DG45" i="66" s="1"/>
  <c r="BE13" i="66"/>
  <c r="AZ45" i="66"/>
  <c r="DK45" i="66" s="1"/>
  <c r="BH141" i="66"/>
  <c r="BA13" i="66"/>
  <c r="BG13" i="66"/>
  <c r="AX109" i="66"/>
  <c r="BK109" i="66"/>
  <c r="BR77" i="66"/>
  <c r="BH45" i="66"/>
  <c r="DS45" i="66" s="1"/>
  <c r="BM13" i="66"/>
  <c r="BU141" i="66"/>
  <c r="BG45" i="66"/>
  <c r="DR45" i="66" s="1"/>
  <c r="BK13" i="66"/>
  <c r="BP77" i="66"/>
  <c r="BT141" i="66"/>
  <c r="BV45" i="66"/>
  <c r="EG45" i="66" s="1"/>
  <c r="BH13" i="66"/>
  <c r="BU45" i="66"/>
  <c r="EF45" i="66" s="1"/>
  <c r="BJ77" i="66"/>
  <c r="BS77" i="66"/>
  <c r="BW13" i="66"/>
  <c r="BM45" i="66"/>
  <c r="DX45" i="66" s="1"/>
  <c r="BX45" i="66"/>
  <c r="EI45" i="66" s="1"/>
  <c r="Q13" i="66"/>
  <c r="Q45" i="66"/>
  <c r="CB45" i="66" s="1"/>
  <c r="U13" i="66"/>
  <c r="V141" i="66"/>
  <c r="X77" i="66"/>
  <c r="Z13" i="66"/>
  <c r="Z109" i="66"/>
  <c r="AB13" i="66"/>
  <c r="AF109" i="66"/>
  <c r="AH141" i="66"/>
  <c r="AK109" i="66"/>
  <c r="AG45" i="66"/>
  <c r="CR45" i="66" s="1"/>
  <c r="AJ45" i="66"/>
  <c r="CU45" i="66" s="1"/>
  <c r="AM77" i="66"/>
  <c r="AF13" i="66"/>
  <c r="AN77" i="66"/>
  <c r="AQ109" i="66"/>
  <c r="AT77" i="66"/>
  <c r="AW45" i="66"/>
  <c r="DH45" i="66" s="1"/>
  <c r="AZ13" i="66"/>
  <c r="BA45" i="66"/>
  <c r="DL45" i="66" s="1"/>
  <c r="AS13" i="66"/>
  <c r="BD141" i="66"/>
  <c r="AT45" i="66"/>
  <c r="DE45" i="66" s="1"/>
  <c r="BC13" i="66"/>
  <c r="BB13" i="66"/>
  <c r="AS141" i="66"/>
  <c r="BN77" i="66"/>
  <c r="BT45" i="66"/>
  <c r="EE45" i="66" s="1"/>
  <c r="BL141" i="66"/>
  <c r="BQ141" i="66"/>
  <c r="BW109" i="66"/>
  <c r="BI141" i="66"/>
  <c r="BN109" i="66"/>
  <c r="BP13" i="66"/>
  <c r="BT77" i="66"/>
  <c r="BX141" i="66"/>
  <c r="BJ13" i="66"/>
  <c r="BW77" i="66"/>
  <c r="BL109" i="66"/>
  <c r="BU109" i="66"/>
  <c r="BB77" i="66"/>
  <c r="BO77" i="66"/>
  <c r="BM109" i="66"/>
  <c r="R146" i="66"/>
  <c r="S114" i="66"/>
  <c r="T18" i="66"/>
  <c r="Q114" i="66"/>
  <c r="T114" i="66"/>
  <c r="U18" i="66"/>
  <c r="V50" i="66"/>
  <c r="CG50" i="66" s="1"/>
  <c r="X114" i="66"/>
  <c r="X18" i="66"/>
  <c r="X82" i="66"/>
  <c r="AB82" i="66"/>
  <c r="AD146" i="66"/>
  <c r="AE50" i="66"/>
  <c r="CP50" i="66" s="1"/>
  <c r="AG114" i="66"/>
  <c r="AB114" i="66"/>
  <c r="Y82" i="66"/>
  <c r="AB50" i="66"/>
  <c r="CM50" i="66" s="1"/>
  <c r="AD50" i="66"/>
  <c r="CO50" i="66" s="1"/>
  <c r="AE18" i="66"/>
  <c r="AH18" i="66"/>
  <c r="AD114" i="66"/>
  <c r="AH50" i="66"/>
  <c r="CS50" i="66" s="1"/>
  <c r="AH114" i="66"/>
  <c r="AL146" i="66"/>
  <c r="AM82" i="66"/>
  <c r="AO146" i="66"/>
  <c r="AP82" i="66"/>
  <c r="AG146" i="66"/>
  <c r="AK114" i="66"/>
  <c r="AQ146" i="66"/>
  <c r="AR50" i="66"/>
  <c r="DC50" i="66" s="1"/>
  <c r="AT114" i="66"/>
  <c r="AU18" i="66"/>
  <c r="AW82" i="66"/>
  <c r="AY146" i="66"/>
  <c r="AN146" i="66"/>
  <c r="AL82" i="66"/>
  <c r="AR146" i="66"/>
  <c r="AS50" i="66"/>
  <c r="DD50" i="66" s="1"/>
  <c r="AU114" i="66"/>
  <c r="AV18" i="66"/>
  <c r="AX82" i="66"/>
  <c r="AZ146" i="66"/>
  <c r="AP50" i="66"/>
  <c r="DA50" i="66" s="1"/>
  <c r="BB18" i="66"/>
  <c r="BF82" i="66"/>
  <c r="BC50" i="66"/>
  <c r="DN50" i="66" s="1"/>
  <c r="BG114" i="66"/>
  <c r="BB114" i="66"/>
  <c r="BD18" i="66"/>
  <c r="BH82" i="66"/>
  <c r="BA146" i="66"/>
  <c r="BI114" i="66"/>
  <c r="BJ18" i="66"/>
  <c r="BM50" i="66"/>
  <c r="DX50" i="66" s="1"/>
  <c r="BQ114" i="66"/>
  <c r="BS18" i="66"/>
  <c r="BW82" i="66"/>
  <c r="BE50" i="66"/>
  <c r="DP50" i="66" s="1"/>
  <c r="BK50" i="66"/>
  <c r="DV50" i="66" s="1"/>
  <c r="BP114" i="66"/>
  <c r="BR18" i="66"/>
  <c r="BV82" i="66"/>
  <c r="BE114" i="66"/>
  <c r="BJ50" i="66"/>
  <c r="DU50" i="66" s="1"/>
  <c r="BM146" i="66"/>
  <c r="BO50" i="66"/>
  <c r="DZ50" i="66" s="1"/>
  <c r="BS114" i="66"/>
  <c r="BU18" i="66"/>
  <c r="BK82" i="66"/>
  <c r="BV114" i="66"/>
  <c r="BP82" i="66"/>
  <c r="BK18" i="66"/>
  <c r="BI82" i="66"/>
  <c r="BX18" i="66"/>
  <c r="Q146" i="66"/>
  <c r="R82" i="66"/>
  <c r="S50" i="66"/>
  <c r="CD50" i="66" s="1"/>
  <c r="U114" i="66"/>
  <c r="R50" i="66"/>
  <c r="CC50" i="66" s="1"/>
  <c r="T50" i="66"/>
  <c r="CE50" i="66" s="1"/>
  <c r="V114" i="66"/>
  <c r="W146" i="66"/>
  <c r="X50" i="66"/>
  <c r="CI50" i="66" s="1"/>
  <c r="Y114" i="66"/>
  <c r="Z82" i="66"/>
  <c r="AC146" i="66"/>
  <c r="AD82" i="66"/>
  <c r="AF146" i="66"/>
  <c r="AG50" i="66"/>
  <c r="CR50" i="66" s="1"/>
  <c r="AB18" i="66"/>
  <c r="Z146" i="66"/>
  <c r="AC114" i="66"/>
  <c r="AF114" i="66"/>
  <c r="AG82" i="66"/>
  <c r="AI114" i="66"/>
  <c r="AF50" i="66"/>
  <c r="CQ50" i="66" s="1"/>
  <c r="AI18" i="66"/>
  <c r="AI82" i="66"/>
  <c r="AL114" i="66"/>
  <c r="AM18" i="66"/>
  <c r="AO82" i="66"/>
  <c r="AP18" i="66"/>
  <c r="AG18" i="66"/>
  <c r="AJ82" i="66"/>
  <c r="AQ82" i="66"/>
  <c r="AS146" i="66"/>
  <c r="AT50" i="66"/>
  <c r="DE50" i="66" s="1"/>
  <c r="AV114" i="66"/>
  <c r="AW18" i="66"/>
  <c r="AY82" i="66"/>
  <c r="AO50" i="66"/>
  <c r="CZ50" i="66" s="1"/>
  <c r="AO114" i="66"/>
  <c r="AR82" i="66"/>
  <c r="AT146" i="66"/>
  <c r="AU50" i="66"/>
  <c r="DF50" i="66" s="1"/>
  <c r="AW114" i="66"/>
  <c r="AX18" i="66"/>
  <c r="AZ82" i="66"/>
  <c r="AZ50" i="66"/>
  <c r="DK50" i="66" s="1"/>
  <c r="BD114" i="66"/>
  <c r="BA114" i="66"/>
  <c r="BE146" i="66"/>
  <c r="BG50" i="66"/>
  <c r="DR50" i="66" s="1"/>
  <c r="BB50" i="66"/>
  <c r="DM50" i="66" s="1"/>
  <c r="BF114" i="66"/>
  <c r="BH18" i="66"/>
  <c r="BC18" i="66"/>
  <c r="BI18" i="66"/>
  <c r="BL114" i="66"/>
  <c r="BO146" i="66"/>
  <c r="BQ50" i="66"/>
  <c r="EB50" i="66" s="1"/>
  <c r="BU114" i="66"/>
  <c r="BW18" i="66"/>
  <c r="BG82" i="66"/>
  <c r="BN146" i="66"/>
  <c r="BP50" i="66"/>
  <c r="EA50" i="66" s="1"/>
  <c r="BT114" i="66"/>
  <c r="BV18" i="66"/>
  <c r="BH114" i="66"/>
  <c r="BL146" i="66"/>
  <c r="BM82" i="66"/>
  <c r="BQ146" i="66"/>
  <c r="BS50" i="66"/>
  <c r="ED50" i="66" s="1"/>
  <c r="BW114" i="66"/>
  <c r="BP18" i="66"/>
  <c r="BG146" i="66"/>
  <c r="BR114" i="66"/>
  <c r="BV50" i="66"/>
  <c r="EG50" i="66" s="1"/>
  <c r="BN114" i="66"/>
  <c r="R18" i="66"/>
  <c r="V146" i="66"/>
  <c r="U82" i="66"/>
  <c r="W18" i="66"/>
  <c r="W114" i="66"/>
  <c r="AC18" i="66"/>
  <c r="AF18" i="66"/>
  <c r="X146" i="66"/>
  <c r="AA114" i="66"/>
  <c r="AH82" i="66"/>
  <c r="AE82" i="66"/>
  <c r="AK82" i="66"/>
  <c r="AN50" i="66"/>
  <c r="CY50" i="66" s="1"/>
  <c r="AB146" i="66"/>
  <c r="AN82" i="66"/>
  <c r="AS18" i="66"/>
  <c r="AW146" i="66"/>
  <c r="AL18" i="66"/>
  <c r="AQ50" i="66"/>
  <c r="DB50" i="66" s="1"/>
  <c r="AT18" i="66"/>
  <c r="AX146" i="66"/>
  <c r="AM50" i="66"/>
  <c r="CX50" i="66" s="1"/>
  <c r="BF146" i="66"/>
  <c r="BE18" i="66"/>
  <c r="BD82" i="66"/>
  <c r="BC82" i="66"/>
  <c r="BJ82" i="66"/>
  <c r="BO18" i="66"/>
  <c r="BW146" i="66"/>
  <c r="BK114" i="66"/>
  <c r="BR82" i="66"/>
  <c r="BX50" i="66"/>
  <c r="EI50" i="66" s="1"/>
  <c r="BL18" i="66"/>
  <c r="BQ18" i="66"/>
  <c r="BG18" i="66"/>
  <c r="BN50" i="66"/>
  <c r="DY50" i="66" s="1"/>
  <c r="BA18" i="66"/>
  <c r="Q82" i="66"/>
  <c r="T146" i="66"/>
  <c r="R114" i="66"/>
  <c r="S146" i="66"/>
  <c r="V82" i="66"/>
  <c r="AA146" i="66"/>
  <c r="AD18" i="66"/>
  <c r="Z114" i="66"/>
  <c r="Z18" i="66"/>
  <c r="Z50" i="66"/>
  <c r="CK50" i="66" s="1"/>
  <c r="AI50" i="66"/>
  <c r="CT50" i="66" s="1"/>
  <c r="AJ114" i="66"/>
  <c r="AL50" i="66"/>
  <c r="CW50" i="66" s="1"/>
  <c r="AO18" i="66"/>
  <c r="AI146" i="66"/>
  <c r="AQ18" i="66"/>
  <c r="AU146" i="66"/>
  <c r="AX114" i="66"/>
  <c r="AP114" i="66"/>
  <c r="AR18" i="66"/>
  <c r="AV146" i="66"/>
  <c r="AY114" i="66"/>
  <c r="BB146" i="66"/>
  <c r="BA50" i="66"/>
  <c r="DL50" i="66" s="1"/>
  <c r="AK146" i="66"/>
  <c r="BF50" i="66"/>
  <c r="DQ50" i="66" s="1"/>
  <c r="BF18" i="66"/>
  <c r="BL50" i="66"/>
  <c r="DW50" i="66" s="1"/>
  <c r="BS146" i="66"/>
  <c r="AN18" i="66"/>
  <c r="BN82" i="66"/>
  <c r="BT50" i="66"/>
  <c r="EE50" i="66" s="1"/>
  <c r="BI146" i="66"/>
  <c r="BM18" i="66"/>
  <c r="BU146" i="66"/>
  <c r="BR50" i="66"/>
  <c r="EC50" i="66" s="1"/>
  <c r="BT146" i="66"/>
  <c r="BP146" i="66"/>
  <c r="Q18" i="66"/>
  <c r="T82" i="66"/>
  <c r="S18" i="66"/>
  <c r="S82" i="66"/>
  <c r="W50" i="66"/>
  <c r="CH50" i="66" s="1"/>
  <c r="AA18" i="66"/>
  <c r="AE114" i="66"/>
  <c r="AA50" i="66"/>
  <c r="CL50" i="66" s="1"/>
  <c r="AA82" i="66"/>
  <c r="AE146" i="66"/>
  <c r="AJ146" i="66"/>
  <c r="AK50" i="66"/>
  <c r="CV50" i="66" s="1"/>
  <c r="AM146" i="66"/>
  <c r="AP146" i="66"/>
  <c r="AJ50" i="66"/>
  <c r="CU50" i="66" s="1"/>
  <c r="AR114" i="66"/>
  <c r="AU82" i="66"/>
  <c r="AX50" i="66"/>
  <c r="DI50" i="66" s="1"/>
  <c r="AK18" i="66"/>
  <c r="AS114" i="66"/>
  <c r="AV82" i="66"/>
  <c r="AY50" i="66"/>
  <c r="DJ50" i="66" s="1"/>
  <c r="BB82" i="66"/>
  <c r="BC114" i="66"/>
  <c r="AZ114" i="66"/>
  <c r="BH146" i="66"/>
  <c r="BH50" i="66"/>
  <c r="DS50" i="66" s="1"/>
  <c r="BM114" i="66"/>
  <c r="BS82" i="66"/>
  <c r="BC146" i="66"/>
  <c r="BN18" i="66"/>
  <c r="BV146" i="66"/>
  <c r="BJ114" i="66"/>
  <c r="BO114" i="66"/>
  <c r="BU82" i="66"/>
  <c r="BT82" i="66"/>
  <c r="BX82" i="66"/>
  <c r="BT18" i="66"/>
  <c r="U146" i="66"/>
  <c r="AF82" i="66"/>
  <c r="Y146" i="66"/>
  <c r="AM114" i="66"/>
  <c r="AQ114" i="66"/>
  <c r="BD50" i="66"/>
  <c r="DO50" i="66" s="1"/>
  <c r="BJ146" i="66"/>
  <c r="BR146" i="66"/>
  <c r="BW50" i="66"/>
  <c r="EH50" i="66" s="1"/>
  <c r="W82" i="66"/>
  <c r="V18" i="66"/>
  <c r="AJ18" i="66"/>
  <c r="AS82" i="66"/>
  <c r="AT82" i="66"/>
  <c r="BE82" i="66"/>
  <c r="BO82" i="66"/>
  <c r="BX114" i="66"/>
  <c r="BK146" i="66"/>
  <c r="Q50" i="66"/>
  <c r="CB50" i="66" s="1"/>
  <c r="Y50" i="66"/>
  <c r="CJ50" i="66" s="1"/>
  <c r="AC50" i="66"/>
  <c r="CN50" i="66" s="1"/>
  <c r="AN114" i="66"/>
  <c r="AV50" i="66"/>
  <c r="DG50" i="66" s="1"/>
  <c r="AW50" i="66"/>
  <c r="DH50" i="66" s="1"/>
  <c r="BD146" i="66"/>
  <c r="BU50" i="66"/>
  <c r="EF50" i="66" s="1"/>
  <c r="BL82" i="66"/>
  <c r="BX146" i="66"/>
  <c r="AC82" i="66"/>
  <c r="AZ18" i="66"/>
  <c r="AH146" i="66"/>
  <c r="BA82" i="66"/>
  <c r="Y18" i="66"/>
  <c r="BI50" i="66"/>
  <c r="DT50" i="66" s="1"/>
  <c r="BQ82" i="66"/>
  <c r="U50" i="66"/>
  <c r="CF50" i="66" s="1"/>
  <c r="AY18" i="66"/>
  <c r="Q151" i="66"/>
  <c r="Q87" i="66"/>
  <c r="Q23" i="66"/>
  <c r="S55" i="66"/>
  <c r="CD55" i="66" s="1"/>
  <c r="U119" i="66"/>
  <c r="V119" i="66"/>
  <c r="W55" i="66"/>
  <c r="CH55" i="66" s="1"/>
  <c r="T119" i="66"/>
  <c r="W87" i="66"/>
  <c r="X23" i="66"/>
  <c r="Z119" i="66"/>
  <c r="AA23" i="66"/>
  <c r="Y55" i="66"/>
  <c r="CJ55" i="66" s="1"/>
  <c r="AA119" i="66"/>
  <c r="AB23" i="66"/>
  <c r="AC23" i="66"/>
  <c r="AE119" i="66"/>
  <c r="AF23" i="66"/>
  <c r="AE151" i="66"/>
  <c r="AH119" i="66"/>
  <c r="AI23" i="66"/>
  <c r="AK87" i="66"/>
  <c r="S23" i="66"/>
  <c r="AH151" i="66"/>
  <c r="AI55" i="66"/>
  <c r="CT55" i="66" s="1"/>
  <c r="AK119" i="66"/>
  <c r="AL23" i="66"/>
  <c r="AN87" i="66"/>
  <c r="AD55" i="66"/>
  <c r="CO55" i="66" s="1"/>
  <c r="AM87" i="66"/>
  <c r="AO151" i="66"/>
  <c r="AP87" i="66"/>
  <c r="AF119" i="66"/>
  <c r="AR119" i="66"/>
  <c r="AS23" i="66"/>
  <c r="AU87" i="66"/>
  <c r="AW151" i="66"/>
  <c r="AX55" i="66"/>
  <c r="DI55" i="66" s="1"/>
  <c r="AZ119" i="66"/>
  <c r="AS55" i="66"/>
  <c r="DD55" i="66" s="1"/>
  <c r="AX23" i="66"/>
  <c r="BC151" i="66"/>
  <c r="BE55" i="66"/>
  <c r="DP55" i="66" s="1"/>
  <c r="AX87" i="66"/>
  <c r="BB87" i="66"/>
  <c r="BF151" i="66"/>
  <c r="AQ55" i="66"/>
  <c r="DB55" i="66" s="1"/>
  <c r="AV23" i="66"/>
  <c r="BA55" i="66"/>
  <c r="DL55" i="66" s="1"/>
  <c r="BE87" i="66"/>
  <c r="BI151" i="66"/>
  <c r="BD151" i="66"/>
  <c r="BI119" i="66"/>
  <c r="BN119" i="66"/>
  <c r="BP23" i="66"/>
  <c r="BT87" i="66"/>
  <c r="AQ119" i="66"/>
  <c r="BF119" i="66"/>
  <c r="BJ87" i="66"/>
  <c r="BM119" i="66"/>
  <c r="BO23" i="66"/>
  <c r="BS87" i="66"/>
  <c r="BW151" i="66"/>
  <c r="BG151" i="66"/>
  <c r="BK55" i="66"/>
  <c r="DV55" i="66" s="1"/>
  <c r="BP119" i="66"/>
  <c r="BR23" i="66"/>
  <c r="BV87" i="66"/>
  <c r="BB55" i="66"/>
  <c r="DM55" i="66" s="1"/>
  <c r="BM23" i="66"/>
  <c r="BU151" i="66"/>
  <c r="BQ151" i="66"/>
  <c r="BS55" i="66"/>
  <c r="ED55" i="66" s="1"/>
  <c r="BF55" i="66"/>
  <c r="DQ55" i="66" s="1"/>
  <c r="BW55" i="66"/>
  <c r="EH55" i="66" s="1"/>
  <c r="Q119" i="66"/>
  <c r="R55" i="66"/>
  <c r="CC55" i="66" s="1"/>
  <c r="R151" i="66"/>
  <c r="T151" i="66"/>
  <c r="U55" i="66"/>
  <c r="CF55" i="66" s="1"/>
  <c r="V87" i="66"/>
  <c r="X151" i="66"/>
  <c r="U151" i="66"/>
  <c r="W23" i="66"/>
  <c r="Y151" i="66"/>
  <c r="Z55" i="66"/>
  <c r="CK55" i="66" s="1"/>
  <c r="R87" i="66"/>
  <c r="Z151" i="66"/>
  <c r="AA55" i="66"/>
  <c r="CL55" i="66" s="1"/>
  <c r="AB119" i="66"/>
  <c r="AD151" i="66"/>
  <c r="AE55" i="66"/>
  <c r="CP55" i="66" s="1"/>
  <c r="AG119" i="66"/>
  <c r="AE23" i="66"/>
  <c r="AH55" i="66"/>
  <c r="CS55" i="66" s="1"/>
  <c r="AJ119" i="66"/>
  <c r="AK23" i="66"/>
  <c r="AC55" i="66"/>
  <c r="CN55" i="66" s="1"/>
  <c r="AH87" i="66"/>
  <c r="AJ151" i="66"/>
  <c r="AK55" i="66"/>
  <c r="CV55" i="66" s="1"/>
  <c r="AM119" i="66"/>
  <c r="AN23" i="66"/>
  <c r="AL119" i="66"/>
  <c r="AM23" i="66"/>
  <c r="AO87" i="66"/>
  <c r="AP23" i="66"/>
  <c r="AQ151" i="66"/>
  <c r="AR55" i="66"/>
  <c r="DC55" i="66" s="1"/>
  <c r="AT119" i="66"/>
  <c r="AU23" i="66"/>
  <c r="AW87" i="66"/>
  <c r="AY151" i="66"/>
  <c r="AZ55" i="66"/>
  <c r="DK55" i="66" s="1"/>
  <c r="AT23" i="66"/>
  <c r="BA151" i="66"/>
  <c r="BC87" i="66"/>
  <c r="AS119" i="66"/>
  <c r="AZ151" i="66"/>
  <c r="BB23" i="66"/>
  <c r="BF87" i="66"/>
  <c r="AR23" i="66"/>
  <c r="AX151" i="66"/>
  <c r="BC119" i="66"/>
  <c r="BE23" i="66"/>
  <c r="BI87" i="66"/>
  <c r="AZ87" i="66"/>
  <c r="BK151" i="66"/>
  <c r="BN55" i="66"/>
  <c r="DY55" i="66" s="1"/>
  <c r="BR119" i="66"/>
  <c r="BT23" i="66"/>
  <c r="AU119" i="66"/>
  <c r="BH151" i="66"/>
  <c r="BJ23" i="66"/>
  <c r="BM55" i="66"/>
  <c r="DX55" i="66" s="1"/>
  <c r="BQ119" i="66"/>
  <c r="BS23" i="66"/>
  <c r="BW87" i="66"/>
  <c r="BG23" i="66"/>
  <c r="BN151" i="66"/>
  <c r="BP55" i="66"/>
  <c r="EA55" i="66" s="1"/>
  <c r="BT119" i="66"/>
  <c r="BV23" i="66"/>
  <c r="BH87" i="66"/>
  <c r="BO55" i="66"/>
  <c r="DZ55" i="66" s="1"/>
  <c r="BX87" i="66"/>
  <c r="BJ55" i="66"/>
  <c r="DU55" i="66" s="1"/>
  <c r="BW119" i="66"/>
  <c r="BL23" i="66"/>
  <c r="BX151" i="66"/>
  <c r="Q55" i="66"/>
  <c r="CB55" i="66" s="1"/>
  <c r="S151" i="66"/>
  <c r="R23" i="66"/>
  <c r="T87" i="66"/>
  <c r="V151" i="66"/>
  <c r="V23" i="66"/>
  <c r="T55" i="66"/>
  <c r="CE55" i="66" s="1"/>
  <c r="V55" i="66"/>
  <c r="CG55" i="66" s="1"/>
  <c r="X119" i="66"/>
  <c r="Y87" i="66"/>
  <c r="AA151" i="66"/>
  <c r="X87" i="66"/>
  <c r="Z87" i="66"/>
  <c r="AB151" i="66"/>
  <c r="AC151" i="66"/>
  <c r="AD87" i="66"/>
  <c r="AF151" i="66"/>
  <c r="AG55" i="66"/>
  <c r="CR55" i="66" s="1"/>
  <c r="AG87" i="66"/>
  <c r="AI151" i="66"/>
  <c r="AJ55" i="66"/>
  <c r="CU55" i="66" s="1"/>
  <c r="AD119" i="66"/>
  <c r="AE87" i="66"/>
  <c r="AH23" i="66"/>
  <c r="AJ87" i="66"/>
  <c r="AL151" i="66"/>
  <c r="AM55" i="66"/>
  <c r="CX55" i="66" s="1"/>
  <c r="AO119" i="66"/>
  <c r="AL55" i="66"/>
  <c r="CW55" i="66" s="1"/>
  <c r="AN119" i="66"/>
  <c r="AO23" i="66"/>
  <c r="AP119" i="66"/>
  <c r="AQ87" i="66"/>
  <c r="AS151" i="66"/>
  <c r="AT55" i="66"/>
  <c r="DE55" i="66" s="1"/>
  <c r="AV119" i="66"/>
  <c r="AW23" i="66"/>
  <c r="AY87" i="66"/>
  <c r="AP55" i="66"/>
  <c r="DA55" i="66" s="1"/>
  <c r="AV151" i="66"/>
  <c r="BA87" i="66"/>
  <c r="BC23" i="66"/>
  <c r="AT87" i="66"/>
  <c r="AZ23" i="66"/>
  <c r="BD119" i="66"/>
  <c r="BF23" i="66"/>
  <c r="AT151" i="66"/>
  <c r="AY55" i="66"/>
  <c r="DJ55" i="66" s="1"/>
  <c r="BC55" i="66"/>
  <c r="DN55" i="66" s="1"/>
  <c r="BG119" i="66"/>
  <c r="BI23" i="66"/>
  <c r="BG87" i="66"/>
  <c r="BK87" i="66"/>
  <c r="BP151" i="66"/>
  <c r="BR55" i="66"/>
  <c r="EC55" i="66" s="1"/>
  <c r="BV119" i="66"/>
  <c r="AY119" i="66"/>
  <c r="BI55" i="66"/>
  <c r="DT55" i="66" s="1"/>
  <c r="BL119" i="66"/>
  <c r="BO151" i="66"/>
  <c r="BQ55" i="66"/>
  <c r="EB55" i="66" s="1"/>
  <c r="BU119" i="66"/>
  <c r="BW23" i="66"/>
  <c r="BH23" i="66"/>
  <c r="BN87" i="66"/>
  <c r="BR151" i="66"/>
  <c r="BT55" i="66"/>
  <c r="EE55" i="66" s="1"/>
  <c r="BX119" i="66"/>
  <c r="BJ119" i="66"/>
  <c r="BQ87" i="66"/>
  <c r="BM87" i="66"/>
  <c r="BL87" i="66"/>
  <c r="AR87" i="66"/>
  <c r="BM151" i="66"/>
  <c r="BX23" i="66"/>
  <c r="T23" i="66"/>
  <c r="W151" i="66"/>
  <c r="Y119" i="66"/>
  <c r="AD23" i="66"/>
  <c r="AI87" i="66"/>
  <c r="AI119" i="66"/>
  <c r="AO55" i="66"/>
  <c r="CZ55" i="66" s="1"/>
  <c r="AC119" i="66"/>
  <c r="AV55" i="66"/>
  <c r="DG55" i="66" s="1"/>
  <c r="AW55" i="66"/>
  <c r="DH55" i="66" s="1"/>
  <c r="BB151" i="66"/>
  <c r="BA119" i="66"/>
  <c r="BH55" i="66"/>
  <c r="DS55" i="66" s="1"/>
  <c r="BV55" i="66"/>
  <c r="EG55" i="66" s="1"/>
  <c r="BO87" i="66"/>
  <c r="BK119" i="66"/>
  <c r="BX55" i="66"/>
  <c r="EI55" i="66" s="1"/>
  <c r="BQ23" i="66"/>
  <c r="R119" i="66"/>
  <c r="U23" i="66"/>
  <c r="X55" i="66"/>
  <c r="CI55" i="66" s="1"/>
  <c r="Z23" i="66"/>
  <c r="AF87" i="66"/>
  <c r="AK151" i="66"/>
  <c r="AJ23" i="66"/>
  <c r="AM151" i="66"/>
  <c r="AQ23" i="66"/>
  <c r="AX119" i="66"/>
  <c r="BA23" i="66"/>
  <c r="BD55" i="66"/>
  <c r="DO55" i="66" s="1"/>
  <c r="BE151" i="66"/>
  <c r="BK23" i="66"/>
  <c r="BD23" i="66"/>
  <c r="BS151" i="66"/>
  <c r="BN23" i="66"/>
  <c r="BL151" i="66"/>
  <c r="AV87" i="66"/>
  <c r="S87" i="66"/>
  <c r="W119" i="66"/>
  <c r="Y23" i="66"/>
  <c r="AB87" i="66"/>
  <c r="AB55" i="66"/>
  <c r="CM55" i="66" s="1"/>
  <c r="AF55" i="66"/>
  <c r="CQ55" i="66" s="1"/>
  <c r="AL87" i="66"/>
  <c r="AN55" i="66"/>
  <c r="CY55" i="66" s="1"/>
  <c r="AS87" i="66"/>
  <c r="AY23" i="66"/>
  <c r="BE119" i="66"/>
  <c r="BH119" i="66"/>
  <c r="BG55" i="66"/>
  <c r="DR55" i="66" s="1"/>
  <c r="BP87" i="66"/>
  <c r="BJ151" i="66"/>
  <c r="BU55" i="66"/>
  <c r="EF55" i="66" s="1"/>
  <c r="BR87" i="66"/>
  <c r="BS119" i="66"/>
  <c r="BU23" i="66"/>
  <c r="AC87" i="66"/>
  <c r="AP151" i="66"/>
  <c r="AU55" i="66"/>
  <c r="DF55" i="66" s="1"/>
  <c r="BD87" i="66"/>
  <c r="S119" i="66"/>
  <c r="AG23" i="66"/>
  <c r="AU151" i="66"/>
  <c r="BB119" i="66"/>
  <c r="BV151" i="66"/>
  <c r="U87" i="66"/>
  <c r="AG151" i="66"/>
  <c r="AR151" i="66"/>
  <c r="BT151" i="66"/>
  <c r="BO119" i="66"/>
  <c r="AA87" i="66"/>
  <c r="AN151" i="66"/>
  <c r="AW119" i="66"/>
  <c r="BL55" i="66"/>
  <c r="DW55" i="66" s="1"/>
  <c r="BU87" i="66"/>
  <c r="Q138" i="66"/>
  <c r="R74" i="66"/>
  <c r="Q106" i="66"/>
  <c r="T10" i="66"/>
  <c r="R106" i="66"/>
  <c r="T42" i="66"/>
  <c r="CE42" i="66" s="1"/>
  <c r="V106" i="66"/>
  <c r="X42" i="66"/>
  <c r="CI42" i="66" s="1"/>
  <c r="Y74" i="66"/>
  <c r="AB42" i="66"/>
  <c r="CM42" i="66" s="1"/>
  <c r="AE42" i="66"/>
  <c r="CP42" i="66" s="1"/>
  <c r="AG106" i="66"/>
  <c r="AA42" i="66"/>
  <c r="CL42" i="66" s="1"/>
  <c r="AA74" i="66"/>
  <c r="Z42" i="66"/>
  <c r="CK42" i="66" s="1"/>
  <c r="AH74" i="66"/>
  <c r="AG10" i="66"/>
  <c r="AJ106" i="66"/>
  <c r="AL42" i="66"/>
  <c r="CW42" i="66" s="1"/>
  <c r="AN106" i="66"/>
  <c r="AO10" i="66"/>
  <c r="X74" i="66"/>
  <c r="AK106" i="66"/>
  <c r="AL74" i="66"/>
  <c r="AQ10" i="66"/>
  <c r="AS74" i="66"/>
  <c r="AV42" i="66"/>
  <c r="DG42" i="66" s="1"/>
  <c r="AX106" i="66"/>
  <c r="AY10" i="66"/>
  <c r="AN10" i="66"/>
  <c r="AN74" i="66"/>
  <c r="AR74" i="66"/>
  <c r="AU42" i="66"/>
  <c r="DF42" i="66" s="1"/>
  <c r="AW106" i="66"/>
  <c r="AX10" i="66"/>
  <c r="AZ74" i="66"/>
  <c r="BB138" i="66"/>
  <c r="BD42" i="66"/>
  <c r="DO42" i="66" s="1"/>
  <c r="AJ74" i="66"/>
  <c r="BC42" i="66"/>
  <c r="DN42" i="66" s="1"/>
  <c r="BG106" i="66"/>
  <c r="AZ106" i="66"/>
  <c r="BD74" i="66"/>
  <c r="BH138" i="66"/>
  <c r="BF10" i="66"/>
  <c r="BJ10" i="66"/>
  <c r="BM42" i="66"/>
  <c r="DX42" i="66" s="1"/>
  <c r="BQ106" i="66"/>
  <c r="BS10" i="66"/>
  <c r="BW74" i="66"/>
  <c r="BI74" i="66"/>
  <c r="BN138" i="66"/>
  <c r="BP42" i="66"/>
  <c r="EA42" i="66" s="1"/>
  <c r="BT106" i="66"/>
  <c r="BV10" i="66"/>
  <c r="BC10" i="66"/>
  <c r="BJ106" i="66"/>
  <c r="BL10" i="66"/>
  <c r="BO106" i="66"/>
  <c r="BQ10" i="66"/>
  <c r="BU74" i="66"/>
  <c r="BA138" i="66"/>
  <c r="BC74" i="66"/>
  <c r="BX74" i="66"/>
  <c r="BE42" i="66"/>
  <c r="DP42" i="66" s="1"/>
  <c r="BR42" i="66"/>
  <c r="EC42" i="66" s="1"/>
  <c r="BN42" i="66"/>
  <c r="DY42" i="66" s="1"/>
  <c r="Q74" i="66"/>
  <c r="Q42" i="66"/>
  <c r="CB42" i="66" s="1"/>
  <c r="S42" i="66"/>
  <c r="CD42" i="66" s="1"/>
  <c r="U106" i="66"/>
  <c r="S74" i="66"/>
  <c r="R42" i="66"/>
  <c r="CC42" i="66" s="1"/>
  <c r="W74" i="66"/>
  <c r="W106" i="66"/>
  <c r="X10" i="66"/>
  <c r="Z74" i="66"/>
  <c r="AD74" i="66"/>
  <c r="AG42" i="66"/>
  <c r="CR42" i="66" s="1"/>
  <c r="AB74" i="66"/>
  <c r="AB10" i="66"/>
  <c r="AE10" i="66"/>
  <c r="AH10" i="66"/>
  <c r="Y10" i="66"/>
  <c r="AJ10" i="66"/>
  <c r="AN42" i="66"/>
  <c r="CY42" i="66" s="1"/>
  <c r="AH42" i="66"/>
  <c r="CS42" i="66" s="1"/>
  <c r="AA106" i="66"/>
  <c r="AO106" i="66"/>
  <c r="AR106" i="66"/>
  <c r="AS10" i="66"/>
  <c r="AU74" i="66"/>
  <c r="AX42" i="66"/>
  <c r="DI42" i="66" s="1"/>
  <c r="W42" i="66"/>
  <c r="CH42" i="66" s="1"/>
  <c r="AP106" i="66"/>
  <c r="AQ106" i="66"/>
  <c r="AR10" i="66"/>
  <c r="AT74" i="66"/>
  <c r="AW42" i="66"/>
  <c r="DH42" i="66" s="1"/>
  <c r="AY106" i="66"/>
  <c r="AZ10" i="66"/>
  <c r="BB74" i="66"/>
  <c r="BF138" i="66"/>
  <c r="BA106" i="66"/>
  <c r="BE138" i="66"/>
  <c r="BG42" i="66"/>
  <c r="DR42" i="66" s="1"/>
  <c r="BB106" i="66"/>
  <c r="BD10" i="66"/>
  <c r="BH74" i="66"/>
  <c r="BH42" i="66"/>
  <c r="DS42" i="66" s="1"/>
  <c r="BL106" i="66"/>
  <c r="BO138" i="66"/>
  <c r="BQ42" i="66"/>
  <c r="EB42" i="66" s="1"/>
  <c r="BU106" i="66"/>
  <c r="BW10" i="66"/>
  <c r="BJ138" i="66"/>
  <c r="BN74" i="66"/>
  <c r="BR138" i="66"/>
  <c r="BT42" i="66"/>
  <c r="EE42" i="66" s="1"/>
  <c r="BX106" i="66"/>
  <c r="BH106" i="66"/>
  <c r="BJ42" i="66"/>
  <c r="DU42" i="66" s="1"/>
  <c r="BM138" i="66"/>
  <c r="BO42" i="66"/>
  <c r="DZ42" i="66" s="1"/>
  <c r="BS106" i="66"/>
  <c r="BU10" i="66"/>
  <c r="BG138" i="66"/>
  <c r="BK10" i="66"/>
  <c r="BG10" i="66"/>
  <c r="BI42" i="66"/>
  <c r="DT42" i="66" s="1"/>
  <c r="BT74" i="66"/>
  <c r="BP74" i="66"/>
  <c r="Q10" i="66"/>
  <c r="R10" i="66"/>
  <c r="U42" i="66"/>
  <c r="CF42" i="66" s="1"/>
  <c r="S10" i="66"/>
  <c r="U74" i="66"/>
  <c r="V74" i="66"/>
  <c r="W10" i="66"/>
  <c r="Y106" i="66"/>
  <c r="AC74" i="66"/>
  <c r="AD10" i="66"/>
  <c r="AF74" i="66"/>
  <c r="AC106" i="66"/>
  <c r="AD42" i="66"/>
  <c r="CO42" i="66" s="1"/>
  <c r="AG74" i="66"/>
  <c r="AI106" i="66"/>
  <c r="AD106" i="66"/>
  <c r="S106" i="66"/>
  <c r="U10" i="66"/>
  <c r="Y42" i="66"/>
  <c r="CJ42" i="66" s="1"/>
  <c r="AF10" i="66"/>
  <c r="AF106" i="66"/>
  <c r="AK42" i="66"/>
  <c r="CV42" i="66" s="1"/>
  <c r="AM74" i="66"/>
  <c r="AP74" i="66"/>
  <c r="AB106" i="66"/>
  <c r="AR42" i="66"/>
  <c r="DC42" i="66" s="1"/>
  <c r="AU10" i="66"/>
  <c r="AS106" i="66"/>
  <c r="AV74" i="66"/>
  <c r="AY42" i="66"/>
  <c r="DJ42" i="66" s="1"/>
  <c r="BB10" i="66"/>
  <c r="BA42" i="66"/>
  <c r="DL42" i="66" s="1"/>
  <c r="AE74" i="66"/>
  <c r="BF106" i="66"/>
  <c r="BC138" i="66"/>
  <c r="BL42" i="66"/>
  <c r="DW42" i="66" s="1"/>
  <c r="BS138" i="66"/>
  <c r="BA10" i="66"/>
  <c r="BN10" i="66"/>
  <c r="BV138" i="66"/>
  <c r="BI106" i="66"/>
  <c r="BM74" i="66"/>
  <c r="BS42" i="66"/>
  <c r="ED42" i="66" s="1"/>
  <c r="BN106" i="66"/>
  <c r="BR106" i="66"/>
  <c r="BV106" i="66"/>
  <c r="T74" i="66"/>
  <c r="V42" i="66"/>
  <c r="CG42" i="66" s="1"/>
  <c r="AA10" i="66"/>
  <c r="Z106" i="66"/>
  <c r="AM10" i="66"/>
  <c r="AP10" i="66"/>
  <c r="AH106" i="66"/>
  <c r="AV106" i="66"/>
  <c r="AY74" i="66"/>
  <c r="AM106" i="66"/>
  <c r="AS42" i="66"/>
  <c r="DD42" i="66" s="1"/>
  <c r="AV10" i="66"/>
  <c r="BD106" i="66"/>
  <c r="BC106" i="66"/>
  <c r="AL10" i="66"/>
  <c r="BF42" i="66"/>
  <c r="DQ42" i="66" s="1"/>
  <c r="BE106" i="66"/>
  <c r="BM106" i="66"/>
  <c r="BS74" i="66"/>
  <c r="BG74" i="66"/>
  <c r="BP106" i="66"/>
  <c r="BV74" i="66"/>
  <c r="BI10" i="66"/>
  <c r="BM10" i="66"/>
  <c r="BU138" i="66"/>
  <c r="BP138" i="66"/>
  <c r="BX10" i="66"/>
  <c r="BK138" i="66"/>
  <c r="X106" i="66"/>
  <c r="AC10" i="66"/>
  <c r="Z10" i="66"/>
  <c r="AI42" i="66"/>
  <c r="CT42" i="66" s="1"/>
  <c r="AK74" i="66"/>
  <c r="AI10" i="66"/>
  <c r="AT106" i="66"/>
  <c r="AW74" i="66"/>
  <c r="AK10" i="66"/>
  <c r="AQ42" i="66"/>
  <c r="DB42" i="66" s="1"/>
  <c r="AT10" i="66"/>
  <c r="AO42" i="66"/>
  <c r="CZ42" i="66" s="1"/>
  <c r="BF74" i="66"/>
  <c r="BE74" i="66"/>
  <c r="BB42" i="66"/>
  <c r="DM42" i="66" s="1"/>
  <c r="BH10" i="66"/>
  <c r="BI138" i="66"/>
  <c r="BO74" i="66"/>
  <c r="BU42" i="66"/>
  <c r="EF42" i="66" s="1"/>
  <c r="BK106" i="66"/>
  <c r="BR74" i="66"/>
  <c r="BX42" i="66"/>
  <c r="EI42" i="66" s="1"/>
  <c r="BL138" i="66"/>
  <c r="BQ138" i="66"/>
  <c r="BW106" i="66"/>
  <c r="BT10" i="66"/>
  <c r="BK74" i="66"/>
  <c r="BT138" i="66"/>
  <c r="V10" i="66"/>
  <c r="AL106" i="66"/>
  <c r="AT42" i="66"/>
  <c r="DE42" i="66" s="1"/>
  <c r="AU106" i="66"/>
  <c r="BE10" i="66"/>
  <c r="BO10" i="66"/>
  <c r="BA74" i="66"/>
  <c r="BV42" i="66"/>
  <c r="EG42" i="66" s="1"/>
  <c r="AE106" i="66"/>
  <c r="AO74" i="66"/>
  <c r="AW10" i="66"/>
  <c r="AX74" i="66"/>
  <c r="BD138" i="66"/>
  <c r="BW138" i="66"/>
  <c r="BL74" i="66"/>
  <c r="BP10" i="66"/>
  <c r="R138" i="66"/>
  <c r="S138" i="66" s="1"/>
  <c r="T138" i="66" s="1"/>
  <c r="U138" i="66" s="1"/>
  <c r="V138" i="66" s="1"/>
  <c r="W138" i="66" s="1"/>
  <c r="X138" i="66" s="1"/>
  <c r="Y138" i="66" s="1"/>
  <c r="Z138" i="66" s="1"/>
  <c r="AA138" i="66" s="1"/>
  <c r="AB138" i="66" s="1"/>
  <c r="AC138" i="66" s="1"/>
  <c r="AD138" i="66" s="1"/>
  <c r="AE138" i="66" s="1"/>
  <c r="AF138" i="66" s="1"/>
  <c r="AG138" i="66" s="1"/>
  <c r="AH138" i="66" s="1"/>
  <c r="AI138" i="66" s="1"/>
  <c r="AJ138" i="66" s="1"/>
  <c r="AK138" i="66" s="1"/>
  <c r="AL138" i="66" s="1"/>
  <c r="AM138" i="66" s="1"/>
  <c r="AN138" i="66" s="1"/>
  <c r="AO138" i="66" s="1"/>
  <c r="AP138" i="66" s="1"/>
  <c r="AQ138" i="66" s="1"/>
  <c r="AR138" i="66" s="1"/>
  <c r="AS138" i="66" s="1"/>
  <c r="AT138" i="66" s="1"/>
  <c r="AU138" i="66" s="1"/>
  <c r="AV138" i="66" s="1"/>
  <c r="AW138" i="66" s="1"/>
  <c r="AX138" i="66" s="1"/>
  <c r="AY138" i="66" s="1"/>
  <c r="AZ138" i="66" s="1"/>
  <c r="AC42" i="66"/>
  <c r="CN42" i="66" s="1"/>
  <c r="AJ42" i="66"/>
  <c r="CU42" i="66" s="1"/>
  <c r="AM42" i="66"/>
  <c r="CX42" i="66" s="1"/>
  <c r="AZ42" i="66"/>
  <c r="DK42" i="66" s="1"/>
  <c r="AP42" i="66"/>
  <c r="DA42" i="66" s="1"/>
  <c r="BK42" i="66"/>
  <c r="DV42" i="66" s="1"/>
  <c r="BQ74" i="66"/>
  <c r="BX138" i="66"/>
  <c r="T106" i="66"/>
  <c r="AF42" i="66"/>
  <c r="CQ42" i="66" s="1"/>
  <c r="AQ74" i="66"/>
  <c r="AI74" i="66"/>
  <c r="BJ74" i="66"/>
  <c r="BR10" i="66"/>
  <c r="BW42" i="66"/>
  <c r="EH42" i="66" s="1"/>
  <c r="Q158" i="66"/>
  <c r="R30" i="66"/>
  <c r="S62" i="66"/>
  <c r="CD62" i="66" s="1"/>
  <c r="U126" i="66"/>
  <c r="Q62" i="66"/>
  <c r="CB62" i="66" s="1"/>
  <c r="U158" i="66"/>
  <c r="V62" i="66"/>
  <c r="CG62" i="66" s="1"/>
  <c r="X126" i="66"/>
  <c r="X94" i="66"/>
  <c r="X158" i="66"/>
  <c r="AB158" i="66"/>
  <c r="AD158" i="66"/>
  <c r="AE62" i="66"/>
  <c r="CP62" i="66" s="1"/>
  <c r="AG126" i="66"/>
  <c r="Y30" i="66"/>
  <c r="Y158" i="66"/>
  <c r="AB126" i="66"/>
  <c r="AD126" i="66"/>
  <c r="AG158" i="66"/>
  <c r="AI126" i="66"/>
  <c r="AD62" i="66"/>
  <c r="CO62" i="66" s="1"/>
  <c r="AJ62" i="66"/>
  <c r="CU62" i="66" s="1"/>
  <c r="AE30" i="66"/>
  <c r="AK158" i="66"/>
  <c r="AM158" i="66"/>
  <c r="AN62" i="66"/>
  <c r="CY62" i="66" s="1"/>
  <c r="AP158" i="66"/>
  <c r="AJ126" i="66"/>
  <c r="AK94" i="66"/>
  <c r="AQ158" i="66"/>
  <c r="AR62" i="66"/>
  <c r="DC62" i="66" s="1"/>
  <c r="AT126" i="66"/>
  <c r="AU30" i="66"/>
  <c r="AW94" i="66"/>
  <c r="AY158" i="66"/>
  <c r="AH62" i="66"/>
  <c r="CS62" i="66" s="1"/>
  <c r="AP62" i="66"/>
  <c r="DA62" i="66" s="1"/>
  <c r="AQ62" i="66"/>
  <c r="DB62" i="66" s="1"/>
  <c r="AS126" i="66"/>
  <c r="AT30" i="66"/>
  <c r="AV94" i="66"/>
  <c r="AX158" i="66"/>
  <c r="AY62" i="66"/>
  <c r="DJ62" i="66" s="1"/>
  <c r="AN94" i="66"/>
  <c r="BB30" i="66"/>
  <c r="AM126" i="66"/>
  <c r="BC62" i="66"/>
  <c r="DN62" i="66" s="1"/>
  <c r="BG126" i="66"/>
  <c r="BB126" i="66"/>
  <c r="BD30" i="66"/>
  <c r="BH94" i="66"/>
  <c r="BE62" i="66"/>
  <c r="DP62" i="66" s="1"/>
  <c r="BJ158" i="66"/>
  <c r="BL62" i="66"/>
  <c r="DW62" i="66" s="1"/>
  <c r="BO94" i="66"/>
  <c r="BS158" i="66"/>
  <c r="BU62" i="66"/>
  <c r="EF62" i="66" s="1"/>
  <c r="BE126" i="66"/>
  <c r="BI126" i="66"/>
  <c r="BN158" i="66"/>
  <c r="BP62" i="66"/>
  <c r="EA62" i="66" s="1"/>
  <c r="BT126" i="66"/>
  <c r="BV30" i="66"/>
  <c r="BC30" i="66"/>
  <c r="BJ62" i="66"/>
  <c r="DU62" i="66" s="1"/>
  <c r="BM158" i="66"/>
  <c r="BO62" i="66"/>
  <c r="DZ62" i="66" s="1"/>
  <c r="BS126" i="66"/>
  <c r="BU30" i="66"/>
  <c r="BN62" i="66"/>
  <c r="DY62" i="66" s="1"/>
  <c r="BI158" i="66"/>
  <c r="BX30" i="66"/>
  <c r="BC94" i="66"/>
  <c r="BV62" i="66"/>
  <c r="EG62" i="66" s="1"/>
  <c r="BX94" i="66"/>
  <c r="Q94" i="66"/>
  <c r="Q126" i="66"/>
  <c r="S126" i="66"/>
  <c r="T158" i="66"/>
  <c r="U62" i="66"/>
  <c r="CF62" i="66" s="1"/>
  <c r="S30" i="66"/>
  <c r="U94" i="66"/>
  <c r="W158" i="66"/>
  <c r="X62" i="66"/>
  <c r="CI62" i="66" s="1"/>
  <c r="Y126" i="66"/>
  <c r="Z158" i="66"/>
  <c r="AC158" i="66"/>
  <c r="AD94" i="66"/>
  <c r="AF158" i="66"/>
  <c r="AG62" i="66"/>
  <c r="CR62" i="66" s="1"/>
  <c r="Z62" i="66"/>
  <c r="CK62" i="66" s="1"/>
  <c r="Z94" i="66"/>
  <c r="AB30" i="66"/>
  <c r="AF62" i="66"/>
  <c r="CQ62" i="66" s="1"/>
  <c r="AH158" i="66"/>
  <c r="AI62" i="66"/>
  <c r="CT62" i="66" s="1"/>
  <c r="AF126" i="66"/>
  <c r="AK126" i="66"/>
  <c r="AG30" i="66"/>
  <c r="AK30" i="66"/>
  <c r="AM94" i="66"/>
  <c r="AO158" i="66"/>
  <c r="AP94" i="66"/>
  <c r="AK62" i="66"/>
  <c r="CV62" i="66" s="1"/>
  <c r="AL30" i="66"/>
  <c r="AQ94" i="66"/>
  <c r="AS158" i="66"/>
  <c r="AT62" i="66"/>
  <c r="DE62" i="66" s="1"/>
  <c r="AV126" i="66"/>
  <c r="AW30" i="66"/>
  <c r="AY94" i="66"/>
  <c r="AJ30" i="66"/>
  <c r="AM62" i="66"/>
  <c r="CX62" i="66" s="1"/>
  <c r="AR158" i="66"/>
  <c r="AS62" i="66"/>
  <c r="DD62" i="66" s="1"/>
  <c r="AU126" i="66"/>
  <c r="AV30" i="66"/>
  <c r="AX94" i="66"/>
  <c r="AZ158" i="66"/>
  <c r="AZ126" i="66"/>
  <c r="BD126" i="66"/>
  <c r="BA126" i="66"/>
  <c r="BE158" i="66"/>
  <c r="BG62" i="66"/>
  <c r="DR62" i="66" s="1"/>
  <c r="BB62" i="66"/>
  <c r="DM62" i="66" s="1"/>
  <c r="BF126" i="66"/>
  <c r="BH30" i="66"/>
  <c r="BF94" i="66"/>
  <c r="BJ94" i="66"/>
  <c r="BM126" i="66"/>
  <c r="BO30" i="66"/>
  <c r="BS94" i="66"/>
  <c r="BW158" i="66"/>
  <c r="BG158" i="66"/>
  <c r="BI30" i="66"/>
  <c r="BN94" i="66"/>
  <c r="BR158" i="66"/>
  <c r="BT62" i="66"/>
  <c r="EE62" i="66" s="1"/>
  <c r="BX126" i="66"/>
  <c r="BF30" i="66"/>
  <c r="BL158" i="66"/>
  <c r="BM94" i="66"/>
  <c r="BQ158" i="66"/>
  <c r="BS62" i="66"/>
  <c r="ED62" i="66" s="1"/>
  <c r="BW126" i="66"/>
  <c r="BP94" i="66"/>
  <c r="BN126" i="66"/>
  <c r="BK94" i="66"/>
  <c r="BG94" i="66"/>
  <c r="BW30" i="66"/>
  <c r="Q30" i="66"/>
  <c r="R126" i="66"/>
  <c r="R62" i="66"/>
  <c r="CC62" i="66" s="1"/>
  <c r="T94" i="66"/>
  <c r="V158" i="66"/>
  <c r="T126" i="66"/>
  <c r="U30" i="66"/>
  <c r="W94" i="66"/>
  <c r="W62" i="66"/>
  <c r="CH62" i="66" s="1"/>
  <c r="Y62" i="66"/>
  <c r="CJ62" i="66" s="1"/>
  <c r="Z30" i="66"/>
  <c r="AC94" i="66"/>
  <c r="AD30" i="66"/>
  <c r="AF94" i="66"/>
  <c r="X30" i="66"/>
  <c r="AA126" i="66"/>
  <c r="AA158" i="66"/>
  <c r="AC126" i="66"/>
  <c r="AA62" i="66"/>
  <c r="CL62" i="66" s="1"/>
  <c r="AH94" i="66"/>
  <c r="AJ158" i="66"/>
  <c r="AH126" i="66"/>
  <c r="V94" i="66"/>
  <c r="AI158" i="66"/>
  <c r="AL126" i="66"/>
  <c r="AM30" i="66"/>
  <c r="AO94" i="66"/>
  <c r="AP30" i="66"/>
  <c r="AL158" i="66"/>
  <c r="AN158" i="66"/>
  <c r="AQ30" i="66"/>
  <c r="AS94" i="66"/>
  <c r="AU158" i="66"/>
  <c r="AV62" i="66"/>
  <c r="DG62" i="66" s="1"/>
  <c r="AX126" i="66"/>
  <c r="AY30" i="66"/>
  <c r="AL94" i="66"/>
  <c r="AN30" i="66"/>
  <c r="AR94" i="66"/>
  <c r="AT158" i="66"/>
  <c r="AU62" i="66"/>
  <c r="DF62" i="66" s="1"/>
  <c r="AW126" i="66"/>
  <c r="AX30" i="66"/>
  <c r="AZ94" i="66"/>
  <c r="BB158" i="66"/>
  <c r="BD62" i="66"/>
  <c r="DO62" i="66" s="1"/>
  <c r="BA62" i="66"/>
  <c r="DL62" i="66" s="1"/>
  <c r="BE94" i="66"/>
  <c r="AP126" i="66"/>
  <c r="BD158" i="66"/>
  <c r="BF62" i="66"/>
  <c r="DQ62" i="66" s="1"/>
  <c r="BA158" i="66"/>
  <c r="BH126" i="66"/>
  <c r="BJ30" i="66"/>
  <c r="BM62" i="66"/>
  <c r="DX62" i="66" s="1"/>
  <c r="BQ126" i="66"/>
  <c r="BS30" i="66"/>
  <c r="BW94" i="66"/>
  <c r="BG30" i="66"/>
  <c r="BK126" i="66"/>
  <c r="BN30" i="66"/>
  <c r="BR94" i="66"/>
  <c r="BV158" i="66"/>
  <c r="BX62" i="66"/>
  <c r="EI62" i="66" s="1"/>
  <c r="BI62" i="66"/>
  <c r="DT62" i="66" s="1"/>
  <c r="BL94" i="66"/>
  <c r="BM30" i="66"/>
  <c r="BQ94" i="66"/>
  <c r="BU158" i="66"/>
  <c r="BW62" i="66"/>
  <c r="EH62" i="66" s="1"/>
  <c r="BR126" i="66"/>
  <c r="BP158" i="66"/>
  <c r="BP30" i="66"/>
  <c r="BK30" i="66"/>
  <c r="BR62" i="66"/>
  <c r="EC62" i="66" s="1"/>
  <c r="R158" i="66"/>
  <c r="S158" i="66"/>
  <c r="W126" i="66"/>
  <c r="AE126" i="66"/>
  <c r="AA30" i="66"/>
  <c r="AB62" i="66"/>
  <c r="CM62" i="66" s="1"/>
  <c r="AL62" i="66"/>
  <c r="CW62" i="66" s="1"/>
  <c r="AI30" i="66"/>
  <c r="AU94" i="66"/>
  <c r="AO126" i="66"/>
  <c r="AV158" i="66"/>
  <c r="BB94" i="66"/>
  <c r="AZ62" i="66"/>
  <c r="DK62" i="66" s="1"/>
  <c r="BI94" i="66"/>
  <c r="BU126" i="66"/>
  <c r="BP126" i="66"/>
  <c r="BJ126" i="66"/>
  <c r="BU94" i="66"/>
  <c r="BT94" i="66"/>
  <c r="R94" i="66"/>
  <c r="T62" i="66"/>
  <c r="CE62" i="66" s="1"/>
  <c r="V30" i="66"/>
  <c r="AF30" i="66"/>
  <c r="AC62" i="66"/>
  <c r="CN62" i="66" s="1"/>
  <c r="AI94" i="66"/>
  <c r="AN126" i="66"/>
  <c r="AO62" i="66"/>
  <c r="CZ62" i="66" s="1"/>
  <c r="AW158" i="66"/>
  <c r="AQ126" i="66"/>
  <c r="AW62" i="66"/>
  <c r="DH62" i="66" s="1"/>
  <c r="BF158" i="66"/>
  <c r="BD94" i="66"/>
  <c r="BL126" i="66"/>
  <c r="BA30" i="66"/>
  <c r="BR30" i="66"/>
  <c r="BL30" i="66"/>
  <c r="BK158" i="66"/>
  <c r="BT30" i="66"/>
  <c r="S94" i="66"/>
  <c r="V126" i="66"/>
  <c r="AA94" i="66"/>
  <c r="Y94" i="66"/>
  <c r="AE94" i="66"/>
  <c r="Z126" i="66"/>
  <c r="AO30" i="66"/>
  <c r="AR126" i="66"/>
  <c r="AX62" i="66"/>
  <c r="DI62" i="66" s="1"/>
  <c r="AR30" i="66"/>
  <c r="AY126" i="66"/>
  <c r="BC126" i="66"/>
  <c r="BH158" i="66"/>
  <c r="BO158" i="66"/>
  <c r="BH62" i="66"/>
  <c r="DS62" i="66" s="1"/>
  <c r="BV94" i="66"/>
  <c r="BO126" i="66"/>
  <c r="BT158" i="66"/>
  <c r="BV126" i="66"/>
  <c r="T30" i="66"/>
  <c r="W30" i="66"/>
  <c r="AC30" i="66"/>
  <c r="AB94" i="66"/>
  <c r="AH30" i="66"/>
  <c r="AJ94" i="66"/>
  <c r="AE158" i="66"/>
  <c r="AS30" i="66"/>
  <c r="AG94" i="66"/>
  <c r="AT94" i="66"/>
  <c r="AZ30" i="66"/>
  <c r="BE30" i="66"/>
  <c r="BC158" i="66"/>
  <c r="BQ62" i="66"/>
  <c r="EB62" i="66" s="1"/>
  <c r="BK62" i="66"/>
  <c r="DV62" i="66" s="1"/>
  <c r="BA94" i="66"/>
  <c r="BQ30" i="66"/>
  <c r="BX158" i="66"/>
  <c r="R104" i="66"/>
  <c r="T40" i="66"/>
  <c r="CE40" i="66" s="1"/>
  <c r="U40" i="66"/>
  <c r="CF40" i="66" s="1"/>
  <c r="V8" i="66"/>
  <c r="X72" i="66"/>
  <c r="X104" i="66"/>
  <c r="Y72" i="66"/>
  <c r="Z104" i="66"/>
  <c r="AC40" i="66"/>
  <c r="CN40" i="66" s="1"/>
  <c r="AE72" i="66"/>
  <c r="Z40" i="66"/>
  <c r="CK40" i="66" s="1"/>
  <c r="AC72" i="66"/>
  <c r="AD72" i="66"/>
  <c r="AE40" i="66"/>
  <c r="CP40" i="66" s="1"/>
  <c r="AA8" i="66"/>
  <c r="AF72" i="66"/>
  <c r="AL104" i="66"/>
  <c r="AK104" i="66"/>
  <c r="AM104" i="66"/>
  <c r="AN8" i="66"/>
  <c r="AP40" i="66"/>
  <c r="DA40" i="66" s="1"/>
  <c r="AJ72" i="66"/>
  <c r="AR72" i="66"/>
  <c r="AU40" i="66"/>
  <c r="DF40" i="66" s="1"/>
  <c r="AW104" i="66"/>
  <c r="AX8" i="66"/>
  <c r="AK40" i="66"/>
  <c r="CV40" i="66" s="1"/>
  <c r="AP8" i="66"/>
  <c r="AN104" i="66"/>
  <c r="AQ8" i="66"/>
  <c r="AS72" i="66"/>
  <c r="AV40" i="66"/>
  <c r="DG40" i="66" s="1"/>
  <c r="AX104" i="66"/>
  <c r="AY8" i="66"/>
  <c r="AZ72" i="66"/>
  <c r="BD72" i="66"/>
  <c r="BA72" i="66"/>
  <c r="BC8" i="66"/>
  <c r="BG72" i="66"/>
  <c r="AZ8" i="66"/>
  <c r="BD104" i="66"/>
  <c r="BF8" i="66"/>
  <c r="AP72" i="66"/>
  <c r="BF40" i="66"/>
  <c r="DQ40" i="66" s="1"/>
  <c r="BJ40" i="66"/>
  <c r="DU40" i="66" s="1"/>
  <c r="BM136" i="66"/>
  <c r="BO40" i="66"/>
  <c r="DZ40" i="66" s="1"/>
  <c r="BS104" i="66"/>
  <c r="BU8" i="66"/>
  <c r="BG104" i="66"/>
  <c r="BK8" i="66"/>
  <c r="BP72" i="66"/>
  <c r="BT136" i="66"/>
  <c r="BV40" i="66"/>
  <c r="EG40" i="66" s="1"/>
  <c r="BE8" i="66"/>
  <c r="BJ72" i="66"/>
  <c r="BM104" i="66"/>
  <c r="BO8" i="66"/>
  <c r="BS72" i="66"/>
  <c r="BW136" i="66"/>
  <c r="BE72" i="66"/>
  <c r="BK40" i="66"/>
  <c r="DV40" i="66" s="1"/>
  <c r="BX104" i="66"/>
  <c r="BN8" i="66"/>
  <c r="BV136" i="66"/>
  <c r="BR136" i="66"/>
  <c r="Q136" i="66"/>
  <c r="R136" i="66" s="1"/>
  <c r="S136" i="66" s="1"/>
  <c r="T136" i="66" s="1"/>
  <c r="U136" i="66" s="1"/>
  <c r="V136" i="66" s="1"/>
  <c r="W136" i="66" s="1"/>
  <c r="X136" i="66" s="1"/>
  <c r="Y136" i="66" s="1"/>
  <c r="Z136" i="66" s="1"/>
  <c r="AA136" i="66" s="1"/>
  <c r="AB136" i="66" s="1"/>
  <c r="AC136" i="66" s="1"/>
  <c r="AD136" i="66" s="1"/>
  <c r="AE136" i="66" s="1"/>
  <c r="AF136" i="66" s="1"/>
  <c r="AG136" i="66" s="1"/>
  <c r="AH136" i="66" s="1"/>
  <c r="AI136" i="66" s="1"/>
  <c r="AJ136" i="66" s="1"/>
  <c r="AK136" i="66" s="1"/>
  <c r="AL136" i="66" s="1"/>
  <c r="AM136" i="66" s="1"/>
  <c r="AN136" i="66" s="1"/>
  <c r="AO136" i="66" s="1"/>
  <c r="AP136" i="66" s="1"/>
  <c r="AQ136" i="66" s="1"/>
  <c r="AR136" i="66" s="1"/>
  <c r="AS136" i="66" s="1"/>
  <c r="AT136" i="66" s="1"/>
  <c r="AU136" i="66" s="1"/>
  <c r="AV136" i="66" s="1"/>
  <c r="AW136" i="66" s="1"/>
  <c r="AX136" i="66" s="1"/>
  <c r="AY136" i="66" s="1"/>
  <c r="AZ136" i="66" s="1"/>
  <c r="Q72" i="66"/>
  <c r="S72" i="66"/>
  <c r="S104" i="66"/>
  <c r="T72" i="66"/>
  <c r="W104" i="66"/>
  <c r="X8" i="66"/>
  <c r="V40" i="66"/>
  <c r="CG40" i="66" s="1"/>
  <c r="Y8" i="66"/>
  <c r="AA40" i="66"/>
  <c r="CL40" i="66" s="1"/>
  <c r="AD104" i="66"/>
  <c r="AE8" i="66"/>
  <c r="AG72" i="66"/>
  <c r="Z8" i="66"/>
  <c r="AA104" i="66"/>
  <c r="AC8" i="66"/>
  <c r="AG104" i="66"/>
  <c r="AI72" i="66"/>
  <c r="AB40" i="66"/>
  <c r="CM40" i="66" s="1"/>
  <c r="AG40" i="66"/>
  <c r="CR40" i="66" s="1"/>
  <c r="AH8" i="66"/>
  <c r="AM40" i="66"/>
  <c r="CX40" i="66" s="1"/>
  <c r="AO104" i="66"/>
  <c r="AQ104" i="66"/>
  <c r="AR8" i="66"/>
  <c r="AT72" i="66"/>
  <c r="AW40" i="66"/>
  <c r="DH40" i="66" s="1"/>
  <c r="AY104" i="66"/>
  <c r="AM72" i="66"/>
  <c r="AE104" i="66"/>
  <c r="AO8" i="66"/>
  <c r="AR104" i="66"/>
  <c r="AS8" i="66"/>
  <c r="AU72" i="66"/>
  <c r="AX40" i="66"/>
  <c r="DI40" i="66" s="1"/>
  <c r="AZ104" i="66"/>
  <c r="BB104" i="66"/>
  <c r="BD8" i="66"/>
  <c r="BA8" i="66"/>
  <c r="BE104" i="66"/>
  <c r="BG8" i="66"/>
  <c r="BB136" i="66"/>
  <c r="BD40" i="66"/>
  <c r="DO40" i="66" s="1"/>
  <c r="BH104" i="66"/>
  <c r="BA104" i="66"/>
  <c r="BH72" i="66"/>
  <c r="BL136" i="66"/>
  <c r="BM72" i="66"/>
  <c r="BQ136" i="66"/>
  <c r="BS40" i="66"/>
  <c r="ED40" i="66" s="1"/>
  <c r="BW104" i="66"/>
  <c r="BI104" i="66"/>
  <c r="BN104" i="66"/>
  <c r="BP8" i="66"/>
  <c r="BT72" i="66"/>
  <c r="BX136" i="66"/>
  <c r="BH136" i="66"/>
  <c r="BJ8" i="66"/>
  <c r="BM40" i="66"/>
  <c r="DX40" i="66" s="1"/>
  <c r="BQ104" i="66"/>
  <c r="BS8" i="66"/>
  <c r="BW72" i="66"/>
  <c r="BI72" i="66"/>
  <c r="BR8" i="66"/>
  <c r="BH8" i="66"/>
  <c r="BP40" i="66"/>
  <c r="EA40" i="66" s="1"/>
  <c r="BG40" i="66"/>
  <c r="DR40" i="66" s="1"/>
  <c r="Q104" i="66"/>
  <c r="R72" i="66"/>
  <c r="S8" i="66"/>
  <c r="U72" i="66"/>
  <c r="R8" i="66"/>
  <c r="T8" i="66"/>
  <c r="V72" i="66"/>
  <c r="W40" i="66"/>
  <c r="CH40" i="66" s="1"/>
  <c r="Q8" i="66"/>
  <c r="X40" i="66"/>
  <c r="CI40" i="66" s="1"/>
  <c r="W8" i="66"/>
  <c r="AB72" i="66"/>
  <c r="AD40" i="66"/>
  <c r="CO40" i="66" s="1"/>
  <c r="AF104" i="66"/>
  <c r="AG8" i="66"/>
  <c r="AA72" i="66"/>
  <c r="AB104" i="66"/>
  <c r="Y40" i="66"/>
  <c r="CJ40" i="66" s="1"/>
  <c r="AF8" i="66"/>
  <c r="AH104" i="66"/>
  <c r="AI8" i="66"/>
  <c r="AJ8" i="66"/>
  <c r="AL72" i="66"/>
  <c r="AO40" i="66"/>
  <c r="CZ40" i="66" s="1"/>
  <c r="AH72" i="66"/>
  <c r="AK8" i="66"/>
  <c r="AQ40" i="66"/>
  <c r="DB40" i="66" s="1"/>
  <c r="AS104" i="66"/>
  <c r="AT8" i="66"/>
  <c r="AV72" i="66"/>
  <c r="AY40" i="66"/>
  <c r="DJ40" i="66" s="1"/>
  <c r="AN40" i="66"/>
  <c r="CY40" i="66" s="1"/>
  <c r="AR40" i="66"/>
  <c r="DC40" i="66" s="1"/>
  <c r="AT104" i="66"/>
  <c r="AU8" i="66"/>
  <c r="AW72" i="66"/>
  <c r="AZ40" i="66"/>
  <c r="DK40" i="66" s="1"/>
  <c r="BB40" i="66"/>
  <c r="DM40" i="66" s="1"/>
  <c r="BF104" i="66"/>
  <c r="BC136" i="66"/>
  <c r="BE40" i="66"/>
  <c r="DP40" i="66" s="1"/>
  <c r="AO72" i="66"/>
  <c r="BB72" i="66"/>
  <c r="BF136" i="66"/>
  <c r="BH40" i="66"/>
  <c r="DS40" i="66" s="1"/>
  <c r="BC40" i="66"/>
  <c r="DN40" i="66" s="1"/>
  <c r="BI8" i="66"/>
  <c r="BL72" i="66"/>
  <c r="BM8" i="66"/>
  <c r="BQ72" i="66"/>
  <c r="BU136" i="66"/>
  <c r="BW40" i="66"/>
  <c r="EH40" i="66" s="1"/>
  <c r="BK136" i="66"/>
  <c r="BN40" i="66"/>
  <c r="DY40" i="66" s="1"/>
  <c r="BR104" i="66"/>
  <c r="BT8" i="66"/>
  <c r="BX72" i="66"/>
  <c r="BI136" i="66"/>
  <c r="BL104" i="66"/>
  <c r="BO136" i="66"/>
  <c r="BQ40" i="66"/>
  <c r="EB40" i="66" s="1"/>
  <c r="BU104" i="66"/>
  <c r="BW8" i="66"/>
  <c r="BN136" i="66"/>
  <c r="BT40" i="66"/>
  <c r="EE40" i="66" s="1"/>
  <c r="BX40" i="66"/>
  <c r="EI40" i="66" s="1"/>
  <c r="BR72" i="66"/>
  <c r="BN72" i="66"/>
  <c r="T104" i="66"/>
  <c r="V104" i="66"/>
  <c r="Y104" i="66"/>
  <c r="W72" i="66"/>
  <c r="AK72" i="66"/>
  <c r="AP104" i="66"/>
  <c r="AS40" i="66"/>
  <c r="DD40" i="66" s="1"/>
  <c r="AI104" i="66"/>
  <c r="AY72" i="66"/>
  <c r="BC72" i="66"/>
  <c r="BF72" i="66"/>
  <c r="BL8" i="66"/>
  <c r="BC104" i="66"/>
  <c r="BV104" i="66"/>
  <c r="BO72" i="66"/>
  <c r="BV8" i="66"/>
  <c r="BP104" i="66"/>
  <c r="U8" i="66"/>
  <c r="AC104" i="66"/>
  <c r="AB8" i="66"/>
  <c r="AH40" i="66"/>
  <c r="CS40" i="66" s="1"/>
  <c r="AJ40" i="66"/>
  <c r="CU40" i="66" s="1"/>
  <c r="AI40" i="66"/>
  <c r="CT40" i="66" s="1"/>
  <c r="AU104" i="66"/>
  <c r="AT40" i="66"/>
  <c r="DE40" i="66" s="1"/>
  <c r="AL40" i="66"/>
  <c r="CW40" i="66" s="1"/>
  <c r="BG136" i="66"/>
  <c r="BJ136" i="66"/>
  <c r="BO104" i="66"/>
  <c r="BK72" i="66"/>
  <c r="BX8" i="66"/>
  <c r="BS136" i="66"/>
  <c r="BV72" i="66"/>
  <c r="Q40" i="66"/>
  <c r="CB40" i="66" s="1"/>
  <c r="S40" i="66"/>
  <c r="CD40" i="66" s="1"/>
  <c r="AJ104" i="66"/>
  <c r="AL8" i="66"/>
  <c r="AM8" i="66"/>
  <c r="AV8" i="66"/>
  <c r="AV104" i="66"/>
  <c r="BD136" i="66"/>
  <c r="BE136" i="66"/>
  <c r="BQ8" i="66"/>
  <c r="BP136" i="66"/>
  <c r="BI40" i="66"/>
  <c r="DT40" i="66" s="1"/>
  <c r="BU40" i="66"/>
  <c r="EF40" i="66" s="1"/>
  <c r="BK104" i="66"/>
  <c r="R40" i="66"/>
  <c r="CC40" i="66" s="1"/>
  <c r="U104" i="66"/>
  <c r="AF40" i="66"/>
  <c r="CQ40" i="66" s="1"/>
  <c r="Z72" i="66"/>
  <c r="AD8" i="66"/>
  <c r="AN72" i="66"/>
  <c r="AX72" i="66"/>
  <c r="AQ72" i="66"/>
  <c r="AW8" i="66"/>
  <c r="BA136" i="66"/>
  <c r="BB8" i="66"/>
  <c r="BJ104" i="66"/>
  <c r="BU72" i="66"/>
  <c r="BR40" i="66"/>
  <c r="EC40" i="66" s="1"/>
  <c r="BL40" i="66"/>
  <c r="DW40" i="66" s="1"/>
  <c r="BA40" i="66"/>
  <c r="DL40" i="66" s="1"/>
  <c r="BT104" i="66"/>
  <c r="R73" i="66"/>
  <c r="Q137" i="66"/>
  <c r="R137" i="66" s="1"/>
  <c r="S137" i="66" s="1"/>
  <c r="T137" i="66" s="1"/>
  <c r="U137" i="66" s="1"/>
  <c r="V137" i="66" s="1"/>
  <c r="W137" i="66" s="1"/>
  <c r="X137" i="66" s="1"/>
  <c r="Y137" i="66" s="1"/>
  <c r="Z137" i="66" s="1"/>
  <c r="AA137" i="66" s="1"/>
  <c r="AB137" i="66" s="1"/>
  <c r="AC137" i="66" s="1"/>
  <c r="AD137" i="66" s="1"/>
  <c r="AE137" i="66" s="1"/>
  <c r="AF137" i="66" s="1"/>
  <c r="AG137" i="66" s="1"/>
  <c r="AH137" i="66" s="1"/>
  <c r="AI137" i="66" s="1"/>
  <c r="AJ137" i="66" s="1"/>
  <c r="AK137" i="66" s="1"/>
  <c r="AL137" i="66" s="1"/>
  <c r="AM137" i="66" s="1"/>
  <c r="AN137" i="66" s="1"/>
  <c r="AO137" i="66" s="1"/>
  <c r="AP137" i="66" s="1"/>
  <c r="AQ137" i="66" s="1"/>
  <c r="AR137" i="66" s="1"/>
  <c r="AS137" i="66" s="1"/>
  <c r="AT137" i="66" s="1"/>
  <c r="AU137" i="66" s="1"/>
  <c r="AV137" i="66" s="1"/>
  <c r="AW137" i="66" s="1"/>
  <c r="AX137" i="66" s="1"/>
  <c r="AY137" i="66" s="1"/>
  <c r="AZ137" i="66" s="1"/>
  <c r="S73" i="66"/>
  <c r="V41" i="66"/>
  <c r="CG41" i="66" s="1"/>
  <c r="X105" i="66"/>
  <c r="U105" i="66"/>
  <c r="Y41" i="66"/>
  <c r="CJ41" i="66" s="1"/>
  <c r="AA105" i="66"/>
  <c r="Z41" i="66"/>
  <c r="CK41" i="66" s="1"/>
  <c r="AB105" i="66"/>
  <c r="AC105" i="66"/>
  <c r="AF41" i="66"/>
  <c r="CQ41" i="66" s="1"/>
  <c r="AB9" i="66"/>
  <c r="AI41" i="66"/>
  <c r="CT41" i="66" s="1"/>
  <c r="AK105" i="66"/>
  <c r="AF9" i="66"/>
  <c r="AH105" i="66"/>
  <c r="AI9" i="66"/>
  <c r="AK73" i="66"/>
  <c r="AD9" i="66"/>
  <c r="AM9" i="66"/>
  <c r="AO73" i="66"/>
  <c r="AM41" i="66"/>
  <c r="CX41" i="66" s="1"/>
  <c r="AO105" i="66"/>
  <c r="AP73" i="66"/>
  <c r="AR73" i="66"/>
  <c r="AU41" i="66"/>
  <c r="DF41" i="66" s="1"/>
  <c r="AW105" i="66"/>
  <c r="AX9" i="66"/>
  <c r="AZ73" i="66"/>
  <c r="AV105" i="66"/>
  <c r="BA41" i="66"/>
  <c r="DL41" i="66" s="1"/>
  <c r="BE73" i="66"/>
  <c r="AW73" i="66"/>
  <c r="BB41" i="66"/>
  <c r="DM41" i="66" s="1"/>
  <c r="BF105" i="66"/>
  <c r="AQ9" i="66"/>
  <c r="BA73" i="66"/>
  <c r="BC9" i="66"/>
  <c r="BG73" i="66"/>
  <c r="BB73" i="66"/>
  <c r="AU73" i="66"/>
  <c r="BH9" i="66"/>
  <c r="BK41" i="66"/>
  <c r="DV41" i="66" s="1"/>
  <c r="BP105" i="66"/>
  <c r="BR9" i="66"/>
  <c r="BV73" i="66"/>
  <c r="BH105" i="66"/>
  <c r="BL137" i="66"/>
  <c r="BM73" i="66"/>
  <c r="BQ137" i="66"/>
  <c r="BS41" i="66"/>
  <c r="ED41" i="66" s="1"/>
  <c r="BW105" i="66"/>
  <c r="BF137" i="66"/>
  <c r="BK9" i="66"/>
  <c r="BP73" i="66"/>
  <c r="BT137" i="66"/>
  <c r="BV41" i="66"/>
  <c r="EG41" i="66" s="1"/>
  <c r="BF9" i="66"/>
  <c r="BQ41" i="66"/>
  <c r="EB41" i="66" s="1"/>
  <c r="BX41" i="66"/>
  <c r="EI41" i="66" s="1"/>
  <c r="BQ105" i="66"/>
  <c r="BW73" i="66"/>
  <c r="BW9" i="66"/>
  <c r="BS9" i="66"/>
  <c r="Q73" i="66"/>
  <c r="Q41" i="66"/>
  <c r="CB41" i="66" s="1"/>
  <c r="Q105" i="66"/>
  <c r="S9" i="66"/>
  <c r="U73" i="66"/>
  <c r="S41" i="66"/>
  <c r="CD41" i="66" s="1"/>
  <c r="T9" i="66"/>
  <c r="V9" i="66"/>
  <c r="X73" i="66"/>
  <c r="AA41" i="66"/>
  <c r="CL41" i="66" s="1"/>
  <c r="Y73" i="66"/>
  <c r="AB41" i="66"/>
  <c r="CM41" i="66" s="1"/>
  <c r="AC41" i="66"/>
  <c r="CN41" i="66" s="1"/>
  <c r="AE73" i="66"/>
  <c r="AH73" i="66"/>
  <c r="AK41" i="66"/>
  <c r="CV41" i="66" s="1"/>
  <c r="AC9" i="66"/>
  <c r="AH41" i="66"/>
  <c r="CS41" i="66" s="1"/>
  <c r="AJ105" i="66"/>
  <c r="AK9" i="66"/>
  <c r="AL41" i="66"/>
  <c r="CW41" i="66" s="1"/>
  <c r="AN105" i="66"/>
  <c r="AO9" i="66"/>
  <c r="AL73" i="66"/>
  <c r="AO41" i="66"/>
  <c r="CZ41" i="66" s="1"/>
  <c r="AQ105" i="66"/>
  <c r="AR9" i="66"/>
  <c r="AT73" i="66"/>
  <c r="AW41" i="66"/>
  <c r="DH41" i="66" s="1"/>
  <c r="AY105" i="66"/>
  <c r="AZ9" i="66"/>
  <c r="AR105" i="66"/>
  <c r="AW9" i="66"/>
  <c r="BC105" i="66"/>
  <c r="BE9" i="66"/>
  <c r="AX41" i="66"/>
  <c r="DI41" i="66" s="1"/>
  <c r="BD137" i="66"/>
  <c r="BF41" i="66"/>
  <c r="DQ41" i="66" s="1"/>
  <c r="AX105" i="66"/>
  <c r="BA9" i="66"/>
  <c r="BE105" i="66"/>
  <c r="BG9" i="66"/>
  <c r="BD105" i="66"/>
  <c r="AV41" i="66"/>
  <c r="DG41" i="66" s="1"/>
  <c r="BI73" i="66"/>
  <c r="BN137" i="66"/>
  <c r="BP41" i="66"/>
  <c r="EA41" i="66" s="1"/>
  <c r="BT105" i="66"/>
  <c r="BV9" i="66"/>
  <c r="BI9" i="66"/>
  <c r="BL73" i="66"/>
  <c r="BM9" i="66"/>
  <c r="BQ73" i="66"/>
  <c r="BU137" i="66"/>
  <c r="BW41" i="66"/>
  <c r="EH41" i="66" s="1"/>
  <c r="BG105" i="66"/>
  <c r="BN105" i="66"/>
  <c r="BP9" i="66"/>
  <c r="BT73" i="66"/>
  <c r="BX137" i="66"/>
  <c r="BJ73" i="66"/>
  <c r="BS73" i="66"/>
  <c r="BI137" i="66"/>
  <c r="BS137" i="66"/>
  <c r="BH41" i="66"/>
  <c r="DS41" i="66" s="1"/>
  <c r="BX105" i="66"/>
  <c r="Q9" i="66"/>
  <c r="R9" i="66"/>
  <c r="R105" i="66"/>
  <c r="T105" i="66"/>
  <c r="U9" i="66"/>
  <c r="W73" i="66"/>
  <c r="U41" i="66"/>
  <c r="CF41" i="66" s="1"/>
  <c r="W105" i="66"/>
  <c r="X9" i="66"/>
  <c r="Z73" i="66"/>
  <c r="Y9" i="66"/>
  <c r="AA73" i="66"/>
  <c r="AD105" i="66"/>
  <c r="AE9" i="66"/>
  <c r="AG73" i="66"/>
  <c r="AE105" i="66"/>
  <c r="AH9" i="66"/>
  <c r="AJ73" i="66"/>
  <c r="AD73" i="66"/>
  <c r="AE41" i="66"/>
  <c r="CP41" i="66" s="1"/>
  <c r="AJ41" i="66"/>
  <c r="CU41" i="66" s="1"/>
  <c r="AL105" i="66"/>
  <c r="AN41" i="66"/>
  <c r="CY41" i="66" s="1"/>
  <c r="AL9" i="66"/>
  <c r="AN73" i="66"/>
  <c r="AP105" i="66"/>
  <c r="AQ41" i="66"/>
  <c r="DB41" i="66" s="1"/>
  <c r="AS105" i="66"/>
  <c r="AT9" i="66"/>
  <c r="AV73" i="66"/>
  <c r="AY41" i="66"/>
  <c r="DJ41" i="66" s="1"/>
  <c r="AS9" i="66"/>
  <c r="BC41" i="66"/>
  <c r="DN41" i="66" s="1"/>
  <c r="AS73" i="66"/>
  <c r="AZ105" i="66"/>
  <c r="BD73" i="66"/>
  <c r="BH137" i="66"/>
  <c r="AT105" i="66"/>
  <c r="AY9" i="66"/>
  <c r="BC137" i="66"/>
  <c r="BE41" i="66"/>
  <c r="DP41" i="66" s="1"/>
  <c r="BI105" i="66"/>
  <c r="AQ73" i="66"/>
  <c r="AY73" i="66"/>
  <c r="BJ137" i="66"/>
  <c r="BN73" i="66"/>
  <c r="BR137" i="66"/>
  <c r="BT41" i="66"/>
  <c r="EE41" i="66" s="1"/>
  <c r="BD41" i="66"/>
  <c r="DO41" i="66" s="1"/>
  <c r="BJ105" i="66"/>
  <c r="BL9" i="66"/>
  <c r="BO105" i="66"/>
  <c r="BQ9" i="66"/>
  <c r="BU73" i="66"/>
  <c r="AZ41" i="66"/>
  <c r="DK41" i="66" s="1"/>
  <c r="BK137" i="66"/>
  <c r="BN41" i="66"/>
  <c r="DY41" i="66" s="1"/>
  <c r="BR105" i="66"/>
  <c r="BT9" i="66"/>
  <c r="BX73" i="66"/>
  <c r="BL105" i="66"/>
  <c r="BU105" i="66"/>
  <c r="BM41" i="66"/>
  <c r="DX41" i="66" s="1"/>
  <c r="BB137" i="66"/>
  <c r="BM105" i="66"/>
  <c r="BJ9" i="66"/>
  <c r="S105" i="66"/>
  <c r="R41" i="66"/>
  <c r="CC41" i="66" s="1"/>
  <c r="T41" i="66"/>
  <c r="CE41" i="66" s="1"/>
  <c r="V105" i="66"/>
  <c r="V73" i="66"/>
  <c r="W9" i="66"/>
  <c r="T73" i="66"/>
  <c r="W41" i="66"/>
  <c r="CH41" i="66" s="1"/>
  <c r="Y105" i="66"/>
  <c r="Z9" i="66"/>
  <c r="X41" i="66"/>
  <c r="CI41" i="66" s="1"/>
  <c r="Z105" i="66"/>
  <c r="AA9" i="66"/>
  <c r="AB73" i="66"/>
  <c r="AD41" i="66"/>
  <c r="CO41" i="66" s="1"/>
  <c r="AF105" i="66"/>
  <c r="AG9" i="66"/>
  <c r="AG41" i="66"/>
  <c r="CR41" i="66" s="1"/>
  <c r="AI105" i="66"/>
  <c r="AJ9" i="66"/>
  <c r="AG105" i="66"/>
  <c r="AI73" i="66"/>
  <c r="AC73" i="66"/>
  <c r="AM73" i="66"/>
  <c r="AF73" i="66"/>
  <c r="AM105" i="66"/>
  <c r="AN9" i="66"/>
  <c r="AP41" i="66"/>
  <c r="DA41" i="66" s="1"/>
  <c r="AS41" i="66"/>
  <c r="DD41" i="66" s="1"/>
  <c r="AU105" i="66"/>
  <c r="AV9" i="66"/>
  <c r="AX73" i="66"/>
  <c r="AP9" i="66"/>
  <c r="BA105" i="66"/>
  <c r="BE137" i="66"/>
  <c r="AT41" i="66"/>
  <c r="DE41" i="66" s="1"/>
  <c r="BB105" i="66"/>
  <c r="BD9" i="66"/>
  <c r="BH73" i="66"/>
  <c r="AU9" i="66"/>
  <c r="BA137" i="66"/>
  <c r="BC73" i="66"/>
  <c r="BG137" i="66"/>
  <c r="BI41" i="66"/>
  <c r="DT41" i="66" s="1"/>
  <c r="AR41" i="66"/>
  <c r="DC41" i="66" s="1"/>
  <c r="BG41" i="66"/>
  <c r="DR41" i="66" s="1"/>
  <c r="BK105" i="66"/>
  <c r="BN9" i="66"/>
  <c r="BR73" i="66"/>
  <c r="BV137" i="66"/>
  <c r="BF73" i="66"/>
  <c r="BJ41" i="66"/>
  <c r="DU41" i="66" s="1"/>
  <c r="BM137" i="66"/>
  <c r="BO41" i="66"/>
  <c r="DZ41" i="66" s="1"/>
  <c r="BS105" i="66"/>
  <c r="BU9" i="66"/>
  <c r="BB9" i="66"/>
  <c r="BK73" i="66"/>
  <c r="BP137" i="66"/>
  <c r="BR41" i="66"/>
  <c r="EC41" i="66" s="1"/>
  <c r="BV105" i="66"/>
  <c r="BX9" i="66"/>
  <c r="BO9" i="66"/>
  <c r="BW137" i="66"/>
  <c r="BO73" i="66"/>
  <c r="BU41" i="66"/>
  <c r="EF41" i="66" s="1"/>
  <c r="BO137" i="66"/>
  <c r="BL41" i="66"/>
  <c r="DW41" i="66" s="1"/>
  <c r="R112" i="66"/>
  <c r="R80" i="66"/>
  <c r="T112" i="66"/>
  <c r="U16" i="66"/>
  <c r="S48" i="66"/>
  <c r="CD48" i="66" s="1"/>
  <c r="U112" i="66"/>
  <c r="V80" i="66"/>
  <c r="X144" i="66"/>
  <c r="W80" i="66"/>
  <c r="W144" i="66"/>
  <c r="AA48" i="66"/>
  <c r="CL48" i="66" s="1"/>
  <c r="AD112" i="66"/>
  <c r="AE16" i="66"/>
  <c r="AG80" i="66"/>
  <c r="AA80" i="66"/>
  <c r="Y16" i="66"/>
  <c r="AC144" i="66"/>
  <c r="AD80" i="66"/>
  <c r="AB16" i="66"/>
  <c r="AH112" i="66"/>
  <c r="AI16" i="66"/>
  <c r="AE112" i="66"/>
  <c r="AK80" i="66"/>
  <c r="AJ48" i="66"/>
  <c r="CU48" i="66" s="1"/>
  <c r="AM112" i="66"/>
  <c r="AN16" i="66"/>
  <c r="AP48" i="66"/>
  <c r="DA48" i="66" s="1"/>
  <c r="AK16" i="66"/>
  <c r="AN112" i="66"/>
  <c r="AR144" i="66"/>
  <c r="AS48" i="66"/>
  <c r="DD48" i="66" s="1"/>
  <c r="AU112" i="66"/>
  <c r="AV16" i="66"/>
  <c r="AX80" i="66"/>
  <c r="AL48" i="66"/>
  <c r="CW48" i="66" s="1"/>
  <c r="Q144" i="66"/>
  <c r="Q80" i="66"/>
  <c r="Q16" i="66"/>
  <c r="T48" i="66"/>
  <c r="CE48" i="66" s="1"/>
  <c r="S112" i="66"/>
  <c r="T144" i="66"/>
  <c r="U48" i="66"/>
  <c r="CF48" i="66" s="1"/>
  <c r="V16" i="66"/>
  <c r="X80" i="66"/>
  <c r="X48" i="66"/>
  <c r="CI48" i="66" s="1"/>
  <c r="V48" i="66"/>
  <c r="CG48" i="66" s="1"/>
  <c r="AB112" i="66"/>
  <c r="AD48" i="66"/>
  <c r="CO48" i="66" s="1"/>
  <c r="AF112" i="66"/>
  <c r="Y48" i="66"/>
  <c r="CJ48" i="66" s="1"/>
  <c r="AB144" i="66"/>
  <c r="Z48" i="66"/>
  <c r="CK48" i="66" s="1"/>
  <c r="AC80" i="66"/>
  <c r="AF144" i="66"/>
  <c r="AE48" i="66"/>
  <c r="CP48" i="66" s="1"/>
  <c r="AH48" i="66"/>
  <c r="CS48" i="66" s="1"/>
  <c r="AD144" i="66"/>
  <c r="AH80" i="66"/>
  <c r="AG48" i="66"/>
  <c r="CR48" i="66" s="1"/>
  <c r="AK112" i="66"/>
  <c r="AM48" i="66"/>
  <c r="CX48" i="66" s="1"/>
  <c r="AO112" i="66"/>
  <c r="AA16" i="66"/>
  <c r="AJ112" i="66"/>
  <c r="AO16" i="66"/>
  <c r="AR80" i="66"/>
  <c r="AT144" i="66"/>
  <c r="AU48" i="66"/>
  <c r="DF48" i="66" s="1"/>
  <c r="AW112" i="66"/>
  <c r="AX16" i="66"/>
  <c r="AO80" i="66"/>
  <c r="Q48" i="66"/>
  <c r="CB48" i="66" s="1"/>
  <c r="S16" i="66"/>
  <c r="R144" i="66"/>
  <c r="V112" i="66"/>
  <c r="W16" i="66"/>
  <c r="Z112" i="66"/>
  <c r="AE80" i="66"/>
  <c r="Z16" i="66"/>
  <c r="AB80" i="66"/>
  <c r="Z80" i="66"/>
  <c r="AI80" i="66"/>
  <c r="AJ16" i="66"/>
  <c r="AL16" i="66"/>
  <c r="AP112" i="66"/>
  <c r="AM144" i="66"/>
  <c r="AS112" i="66"/>
  <c r="AV80" i="66"/>
  <c r="AY48" i="66"/>
  <c r="DJ48" i="66" s="1"/>
  <c r="AJ144" i="66"/>
  <c r="AO144" i="66"/>
  <c r="AR112" i="66"/>
  <c r="AS16" i="66"/>
  <c r="AU80" i="66"/>
  <c r="AW144" i="66"/>
  <c r="AX48" i="66"/>
  <c r="DI48" i="66" s="1"/>
  <c r="AZ112" i="66"/>
  <c r="BB112" i="66"/>
  <c r="BD16" i="66"/>
  <c r="BA80" i="66"/>
  <c r="BC16" i="66"/>
  <c r="BG80" i="66"/>
  <c r="AZ16" i="66"/>
  <c r="BD112" i="66"/>
  <c r="BF16" i="66"/>
  <c r="BC112" i="66"/>
  <c r="BI144" i="66"/>
  <c r="BL144" i="66"/>
  <c r="BM80" i="66"/>
  <c r="BQ144" i="66"/>
  <c r="BS48" i="66"/>
  <c r="ED48" i="66" s="1"/>
  <c r="BW112" i="66"/>
  <c r="BG112" i="66"/>
  <c r="BK80" i="66"/>
  <c r="BP144" i="66"/>
  <c r="BR48" i="66"/>
  <c r="EC48" i="66" s="1"/>
  <c r="BV112" i="66"/>
  <c r="BX16" i="66"/>
  <c r="BI16" i="66"/>
  <c r="BL112" i="66"/>
  <c r="BO144" i="66"/>
  <c r="BQ48" i="66"/>
  <c r="EB48" i="66" s="1"/>
  <c r="BU112" i="66"/>
  <c r="BW16" i="66"/>
  <c r="BN16" i="66"/>
  <c r="BV144" i="66"/>
  <c r="BX112" i="66"/>
  <c r="BV16" i="66"/>
  <c r="R48" i="66"/>
  <c r="CC48" i="66" s="1"/>
  <c r="U144" i="66"/>
  <c r="T80" i="66"/>
  <c r="W112" i="66"/>
  <c r="Y144" i="66"/>
  <c r="AC112" i="66"/>
  <c r="AF48" i="66"/>
  <c r="CQ48" i="66" s="1"/>
  <c r="AB48" i="66"/>
  <c r="CM48" i="66" s="1"/>
  <c r="AC16" i="66"/>
  <c r="AG112" i="66"/>
  <c r="AD16" i="66"/>
  <c r="AH144" i="66"/>
  <c r="AN144" i="66"/>
  <c r="AJ80" i="66"/>
  <c r="AQ112" i="66"/>
  <c r="AT80" i="66"/>
  <c r="AW48" i="66"/>
  <c r="DH48" i="66" s="1"/>
  <c r="AP144" i="66"/>
  <c r="AK48" i="66"/>
  <c r="CV48" i="66" s="1"/>
  <c r="AQ144" i="66"/>
  <c r="AR48" i="66"/>
  <c r="DC48" i="66" s="1"/>
  <c r="AT112" i="66"/>
  <c r="AU16" i="66"/>
  <c r="AW80" i="66"/>
  <c r="AY144" i="66"/>
  <c r="AZ48" i="66"/>
  <c r="DK48" i="66" s="1"/>
  <c r="BB48" i="66"/>
  <c r="DM48" i="66" s="1"/>
  <c r="BF112" i="66"/>
  <c r="BA16" i="66"/>
  <c r="BE112" i="66"/>
  <c r="BG16" i="66"/>
  <c r="BB144" i="66"/>
  <c r="BD48" i="66"/>
  <c r="DO48" i="66" s="1"/>
  <c r="BH112" i="66"/>
  <c r="BE16" i="66"/>
  <c r="BI48" i="66"/>
  <c r="DT48" i="66" s="1"/>
  <c r="BL80" i="66"/>
  <c r="BM16" i="66"/>
  <c r="BQ80" i="66"/>
  <c r="BU144" i="66"/>
  <c r="BW48" i="66"/>
  <c r="EH48" i="66" s="1"/>
  <c r="BH16" i="66"/>
  <c r="BK16" i="66"/>
  <c r="BP80" i="66"/>
  <c r="BT144" i="66"/>
  <c r="BV48" i="66"/>
  <c r="EG48" i="66" s="1"/>
  <c r="BC48" i="66"/>
  <c r="DN48" i="66" s="1"/>
  <c r="BJ144" i="66"/>
  <c r="BL48" i="66"/>
  <c r="DW48" i="66" s="1"/>
  <c r="BO80" i="66"/>
  <c r="BS144" i="66"/>
  <c r="BU48" i="66"/>
  <c r="EF48" i="66" s="1"/>
  <c r="BG48" i="66"/>
  <c r="DR48" i="66" s="1"/>
  <c r="BP48" i="66"/>
  <c r="EA48" i="66" s="1"/>
  <c r="BN80" i="66"/>
  <c r="BR16" i="66"/>
  <c r="BK48" i="66"/>
  <c r="DV48" i="66" s="1"/>
  <c r="S144" i="66"/>
  <c r="U80" i="66"/>
  <c r="T16" i="66"/>
  <c r="W48" i="66"/>
  <c r="CH48" i="66" s="1"/>
  <c r="Y80" i="66"/>
  <c r="AC48" i="66"/>
  <c r="CN48" i="66" s="1"/>
  <c r="AG144" i="66"/>
  <c r="Y112" i="66"/>
  <c r="AA144" i="66"/>
  <c r="AG16" i="66"/>
  <c r="AF80" i="66"/>
  <c r="AI112" i="66"/>
  <c r="AN80" i="66"/>
  <c r="AK144" i="66"/>
  <c r="AQ48" i="66"/>
  <c r="DB48" i="66" s="1"/>
  <c r="AT16" i="66"/>
  <c r="AX144" i="66"/>
  <c r="AP16" i="66"/>
  <c r="AL112" i="66"/>
  <c r="AQ80" i="66"/>
  <c r="AS144" i="66"/>
  <c r="AT48" i="66"/>
  <c r="DE48" i="66" s="1"/>
  <c r="AV112" i="66"/>
  <c r="AW16" i="66"/>
  <c r="AY80" i="66"/>
  <c r="AP80" i="66"/>
  <c r="BD144" i="66"/>
  <c r="AN48" i="66"/>
  <c r="CY48" i="66" s="1"/>
  <c r="BC144" i="66"/>
  <c r="BE48" i="66"/>
  <c r="DP48" i="66" s="1"/>
  <c r="AM80" i="66"/>
  <c r="BB80" i="66"/>
  <c r="BF144" i="66"/>
  <c r="BH48" i="66"/>
  <c r="DS48" i="66" s="1"/>
  <c r="BF48" i="66"/>
  <c r="DQ48" i="66" s="1"/>
  <c r="BJ112" i="66"/>
  <c r="BL16" i="66"/>
  <c r="BO112" i="66"/>
  <c r="BQ16" i="66"/>
  <c r="BU80" i="66"/>
  <c r="BA48" i="66"/>
  <c r="DL48" i="66" s="1"/>
  <c r="BI80" i="66"/>
  <c r="BN112" i="66"/>
  <c r="BP16" i="66"/>
  <c r="BT80" i="66"/>
  <c r="BX144" i="66"/>
  <c r="BE144" i="66"/>
  <c r="BJ80" i="66"/>
  <c r="BM112" i="66"/>
  <c r="BO16" i="66"/>
  <c r="BS80" i="66"/>
  <c r="BW144" i="66"/>
  <c r="BI112" i="66"/>
  <c r="BR80" i="66"/>
  <c r="BP112" i="66"/>
  <c r="BV80" i="66"/>
  <c r="BT48" i="66"/>
  <c r="EE48" i="66" s="1"/>
  <c r="R16" i="66"/>
  <c r="X112" i="66"/>
  <c r="AF16" i="66"/>
  <c r="AO48" i="66"/>
  <c r="CZ48" i="66" s="1"/>
  <c r="AY112" i="66"/>
  <c r="AS80" i="66"/>
  <c r="AY16" i="66"/>
  <c r="BC80" i="66"/>
  <c r="BF80" i="66"/>
  <c r="BM144" i="66"/>
  <c r="BE80" i="66"/>
  <c r="BT16" i="66"/>
  <c r="BM48" i="66"/>
  <c r="DX48" i="66" s="1"/>
  <c r="BK112" i="66"/>
  <c r="BX48" i="66"/>
  <c r="EI48" i="66" s="1"/>
  <c r="S80" i="66"/>
  <c r="AE144" i="66"/>
  <c r="AI144" i="66"/>
  <c r="AL144" i="66"/>
  <c r="AH16" i="66"/>
  <c r="AU144" i="66"/>
  <c r="AZ80" i="66"/>
  <c r="BG144" i="66"/>
  <c r="BA112" i="66"/>
  <c r="BO48" i="66"/>
  <c r="DZ48" i="66" s="1"/>
  <c r="BK144" i="66"/>
  <c r="BX80" i="66"/>
  <c r="BQ112" i="66"/>
  <c r="BT112" i="66"/>
  <c r="V144" i="66"/>
  <c r="Z144" i="66"/>
  <c r="AI48" i="66"/>
  <c r="CT48" i="66" s="1"/>
  <c r="AR16" i="66"/>
  <c r="AM16" i="66"/>
  <c r="AV48" i="66"/>
  <c r="DG48" i="66" s="1"/>
  <c r="BD80" i="66"/>
  <c r="AZ144" i="66"/>
  <c r="BH80" i="66"/>
  <c r="BS112" i="66"/>
  <c r="BN48" i="66"/>
  <c r="DY48" i="66" s="1"/>
  <c r="BH144" i="66"/>
  <c r="BS16" i="66"/>
  <c r="BR144" i="66"/>
  <c r="Q112" i="66"/>
  <c r="AV144" i="66"/>
  <c r="BB16" i="66"/>
  <c r="BJ16" i="66"/>
  <c r="X16" i="66"/>
  <c r="AQ16" i="66"/>
  <c r="BJ48" i="66"/>
  <c r="DU48" i="66" s="1"/>
  <c r="BW80" i="66"/>
  <c r="AA112" i="66"/>
  <c r="AX112" i="66"/>
  <c r="BU16" i="66"/>
  <c r="BN144" i="66"/>
  <c r="AL80" i="66"/>
  <c r="BA144" i="66"/>
  <c r="BR112" i="66"/>
  <c r="T70" i="66"/>
  <c r="V70" i="66"/>
  <c r="AF70" i="66"/>
  <c r="AH6" i="66"/>
  <c r="AJ70" i="66"/>
  <c r="AQ6" i="66"/>
  <c r="AY6" i="66"/>
  <c r="AV6" i="66"/>
  <c r="BF70" i="66"/>
  <c r="BD6" i="66"/>
  <c r="BM38" i="66"/>
  <c r="DX38" i="66" s="1"/>
  <c r="BG6" i="66"/>
  <c r="BV6" i="66"/>
  <c r="BM70" i="66"/>
  <c r="BV38" i="66"/>
  <c r="EG38" i="66" s="1"/>
  <c r="BR102" i="66"/>
  <c r="AW6" i="66"/>
  <c r="BF134" i="66"/>
  <c r="BO6" i="66"/>
  <c r="BV70" i="66"/>
  <c r="BE102" i="66"/>
  <c r="T6" i="66"/>
  <c r="X70" i="66"/>
  <c r="AE102" i="66"/>
  <c r="AC102" i="66"/>
  <c r="Y70" i="66"/>
  <c r="AI70" i="66"/>
  <c r="AU70" i="66"/>
  <c r="AR70" i="66"/>
  <c r="AZ70" i="66"/>
  <c r="BE134" i="66"/>
  <c r="BH6" i="66"/>
  <c r="BQ38" i="66"/>
  <c r="EB38" i="66" s="1"/>
  <c r="BN70" i="66"/>
  <c r="BE38" i="66"/>
  <c r="DP38" i="66" s="1"/>
  <c r="BQ70" i="66"/>
  <c r="BV102" i="66"/>
  <c r="BH134" i="66"/>
  <c r="BX6" i="66"/>
  <c r="S38" i="66"/>
  <c r="CD38" i="66" s="1"/>
  <c r="W6" i="66"/>
  <c r="AE38" i="66"/>
  <c r="CP38" i="66" s="1"/>
  <c r="AF38" i="66"/>
  <c r="CQ38" i="66" s="1"/>
  <c r="AH38" i="66"/>
  <c r="CS38" i="66" s="1"/>
  <c r="AP6" i="66"/>
  <c r="AU6" i="66"/>
  <c r="AQ102" i="66"/>
  <c r="AY102" i="66"/>
  <c r="BA38" i="66"/>
  <c r="DL38" i="66" s="1"/>
  <c r="BF38" i="66"/>
  <c r="DQ38" i="66" s="1"/>
  <c r="BO70" i="66"/>
  <c r="BK102" i="66"/>
  <c r="BX38" i="66"/>
  <c r="EI38" i="66" s="1"/>
  <c r="BO102" i="66"/>
  <c r="BP6" i="66"/>
  <c r="BI6" i="66"/>
  <c r="S6" i="66"/>
  <c r="V6" i="66"/>
  <c r="AG38" i="66"/>
  <c r="CR38" i="66" s="1"/>
  <c r="AH70" i="66"/>
  <c r="AL38" i="66"/>
  <c r="CW38" i="66" s="1"/>
  <c r="AQ70" i="66"/>
  <c r="AL6" i="66"/>
  <c r="BB70" i="66"/>
  <c r="BM102" i="66"/>
  <c r="BA134" i="66"/>
  <c r="T102" i="66"/>
  <c r="AA70" i="66"/>
  <c r="Z38" i="66"/>
  <c r="CK38" i="66" s="1"/>
  <c r="W102" i="66"/>
  <c r="AN38" i="66"/>
  <c r="CY38" i="66" s="1"/>
  <c r="AS70" i="66"/>
  <c r="AN70" i="66"/>
  <c r="AX70" i="66"/>
  <c r="BC38" i="66"/>
  <c r="DN38" i="66" s="1"/>
  <c r="BH70" i="66"/>
  <c r="BQ102" i="66"/>
  <c r="BN134" i="66"/>
  <c r="BC70" i="66"/>
  <c r="BQ134" i="66"/>
  <c r="BT70" i="66"/>
  <c r="BP134" i="66"/>
  <c r="AM102" i="66"/>
  <c r="BE6" i="66"/>
  <c r="BW134" i="66"/>
  <c r="BJ38" i="66"/>
  <c r="DU38" i="66" s="1"/>
  <c r="Q134" i="66"/>
  <c r="T38" i="66"/>
  <c r="CE38" i="66" s="1"/>
  <c r="W38" i="66"/>
  <c r="CH38" i="66" s="1"/>
  <c r="AF6" i="66"/>
  <c r="AD102" i="66"/>
  <c r="AG70" i="66"/>
  <c r="AN6" i="66"/>
  <c r="AX38" i="66"/>
  <c r="DI38" i="66" s="1"/>
  <c r="AU38" i="66"/>
  <c r="DF38" i="66" s="1"/>
  <c r="AZ102" i="66"/>
  <c r="BG38" i="66"/>
  <c r="DR38" i="66" s="1"/>
  <c r="BH102" i="66"/>
  <c r="BU102" i="66"/>
  <c r="BR134" i="66"/>
  <c r="BJ134" i="66"/>
  <c r="BU134" i="66"/>
  <c r="BX70" i="66"/>
  <c r="BH38" i="66"/>
  <c r="DS38" i="66" s="1"/>
  <c r="BN102" i="66"/>
  <c r="U102" i="66"/>
  <c r="S70" i="66"/>
  <c r="AG102" i="66"/>
  <c r="AI38" i="66"/>
  <c r="CT38" i="66" s="1"/>
  <c r="AK6" i="66"/>
  <c r="AK38" i="66"/>
  <c r="CV38" i="66" s="1"/>
  <c r="AW70" i="66"/>
  <c r="AR6" i="66"/>
  <c r="AZ6" i="66"/>
  <c r="BE70" i="66"/>
  <c r="BA6" i="66"/>
  <c r="BS134" i="66"/>
  <c r="BN6" i="66"/>
  <c r="BF6" i="66"/>
  <c r="BQ6" i="66"/>
  <c r="BX134" i="66"/>
  <c r="Q6" i="66"/>
  <c r="U70" i="66"/>
  <c r="Y38" i="66"/>
  <c r="CJ38" i="66" s="1"/>
  <c r="X6" i="66"/>
  <c r="AD38" i="66"/>
  <c r="CO38" i="66" s="1"/>
  <c r="AN102" i="66"/>
  <c r="AT38" i="66"/>
  <c r="DE38" i="66" s="1"/>
  <c r="AS102" i="66"/>
  <c r="BC102" i="66"/>
  <c r="BS70" i="66"/>
  <c r="BM134" i="66"/>
  <c r="U6" i="66"/>
  <c r="AC70" i="66"/>
  <c r="Y6" i="66"/>
  <c r="AF102" i="66"/>
  <c r="AH102" i="66"/>
  <c r="AV38" i="66"/>
  <c r="DG38" i="66" s="1"/>
  <c r="AS38" i="66"/>
  <c r="DD38" i="66" s="1"/>
  <c r="AO102" i="66"/>
  <c r="BG102" i="66"/>
  <c r="AP102" i="66"/>
  <c r="BS6" i="66"/>
  <c r="BP38" i="66"/>
  <c r="EA38" i="66" s="1"/>
  <c r="BI70" i="66"/>
  <c r="BS38" i="66"/>
  <c r="ED38" i="66" s="1"/>
  <c r="BG70" i="66"/>
  <c r="AE70" i="66"/>
  <c r="AQ38" i="66"/>
  <c r="DB38" i="66" s="1"/>
  <c r="BD70" i="66"/>
  <c r="BK38" i="66"/>
  <c r="DV38" i="66" s="1"/>
  <c r="BS102" i="66"/>
  <c r="R70" i="66"/>
  <c r="V102" i="66"/>
  <c r="AB102" i="66"/>
  <c r="AA102" i="66"/>
  <c r="AG6" i="66"/>
  <c r="AM70" i="66"/>
  <c r="AR102" i="66"/>
  <c r="AP38" i="66"/>
  <c r="DA38" i="66" s="1"/>
  <c r="AW102" i="66"/>
  <c r="BD102" i="66"/>
  <c r="BB38" i="66"/>
  <c r="DM38" i="66" s="1"/>
  <c r="BL102" i="66"/>
  <c r="BW6" i="66"/>
  <c r="BT38" i="66"/>
  <c r="EE38" i="66" s="1"/>
  <c r="BL70" i="66"/>
  <c r="BW38" i="66"/>
  <c r="EH38" i="66" s="1"/>
  <c r="BK134" i="66"/>
  <c r="BO38" i="66"/>
  <c r="DZ38" i="66" s="1"/>
  <c r="Q70" i="66"/>
  <c r="R38" i="66"/>
  <c r="CC38" i="66" s="1"/>
  <c r="Y102" i="66"/>
  <c r="AB38" i="66"/>
  <c r="CM38" i="66" s="1"/>
  <c r="AA38" i="66"/>
  <c r="CL38" i="66" s="1"/>
  <c r="AM6" i="66"/>
  <c r="AR38" i="66"/>
  <c r="DC38" i="66" s="1"/>
  <c r="AK70" i="66"/>
  <c r="AT70" i="66"/>
  <c r="BB134" i="66"/>
  <c r="AL70" i="66"/>
  <c r="BI38" i="66"/>
  <c r="DT38" i="66" s="1"/>
  <c r="BU38" i="66"/>
  <c r="EF38" i="66" s="1"/>
  <c r="BR70" i="66"/>
  <c r="BJ102" i="66"/>
  <c r="BU70" i="66"/>
  <c r="BC134" i="66"/>
  <c r="R102" i="66"/>
  <c r="V38" i="66"/>
  <c r="CG38" i="66" s="1"/>
  <c r="Z6" i="66"/>
  <c r="AA6" i="66"/>
  <c r="AJ38" i="66"/>
  <c r="CU38" i="66" s="1"/>
  <c r="AO6" i="66"/>
  <c r="AV102" i="66"/>
  <c r="AV70" i="66"/>
  <c r="AZ38" i="66"/>
  <c r="DK38" i="66" s="1"/>
  <c r="BG134" i="66"/>
  <c r="BU6" i="66"/>
  <c r="X38" i="66"/>
  <c r="CI38" i="66" s="1"/>
  <c r="AM38" i="66"/>
  <c r="CX38" i="66" s="1"/>
  <c r="BB102" i="66"/>
  <c r="BL134" i="66"/>
  <c r="AT6" i="66"/>
  <c r="S102" i="66"/>
  <c r="AI102" i="66"/>
  <c r="AX6" i="66"/>
  <c r="BI134" i="66"/>
  <c r="BT134" i="66"/>
  <c r="AB6" i="66"/>
  <c r="AT102" i="66"/>
  <c r="BD134" i="66"/>
  <c r="BL6" i="66"/>
  <c r="X102" i="66"/>
  <c r="AL102" i="66"/>
  <c r="BP102" i="66"/>
  <c r="AD6" i="66"/>
  <c r="AX102" i="66"/>
  <c r="BJ6" i="66"/>
  <c r="BW102" i="66"/>
  <c r="BJ70" i="66"/>
  <c r="W70" i="66"/>
  <c r="AP70" i="66"/>
  <c r="BA102" i="66"/>
  <c r="BX102" i="66"/>
  <c r="BT6" i="66"/>
  <c r="AC38" i="66"/>
  <c r="CN38" i="66" s="1"/>
  <c r="AJ6" i="66"/>
  <c r="BL38" i="66"/>
  <c r="DW38" i="66" s="1"/>
  <c r="BK6" i="66"/>
  <c r="AD70" i="66"/>
  <c r="AY70" i="66"/>
  <c r="BP70" i="66"/>
  <c r="AB70" i="66"/>
  <c r="AU102" i="66"/>
  <c r="BW70" i="66"/>
  <c r="BI102" i="66"/>
  <c r="BR6" i="66"/>
  <c r="AC6" i="66"/>
  <c r="AS6" i="66"/>
  <c r="BF102" i="66"/>
  <c r="BM6" i="66"/>
  <c r="Q102" i="66"/>
  <c r="AJ102" i="66"/>
  <c r="AW38" i="66"/>
  <c r="DH38" i="66" s="1"/>
  <c r="BA70" i="66"/>
  <c r="BN38" i="66"/>
  <c r="DY38" i="66" s="1"/>
  <c r="Z102" i="66"/>
  <c r="AY38" i="66"/>
  <c r="DJ38" i="66" s="1"/>
  <c r="AK102" i="66"/>
  <c r="BR38" i="66"/>
  <c r="EC38" i="66" s="1"/>
  <c r="BK70" i="66"/>
  <c r="BV134" i="66"/>
  <c r="BB6" i="66"/>
  <c r="Z70" i="66"/>
  <c r="Q38" i="66"/>
  <c r="CB38" i="66" s="1"/>
  <c r="U38" i="66"/>
  <c r="CF38" i="66" s="1"/>
  <c r="BT102" i="66"/>
  <c r="AO38" i="66"/>
  <c r="CZ38" i="66" s="1"/>
  <c r="AO70" i="66"/>
  <c r="AI6" i="66"/>
  <c r="AE6" i="66"/>
  <c r="BO134" i="66"/>
  <c r="BD38" i="66"/>
  <c r="DO38" i="66" s="1"/>
  <c r="BC6" i="66"/>
  <c r="R6" i="66"/>
  <c r="R124" i="66"/>
  <c r="S156" i="66"/>
  <c r="T60" i="66"/>
  <c r="CE60" i="66" s="1"/>
  <c r="Q92" i="66"/>
  <c r="T92" i="66"/>
  <c r="V156" i="66"/>
  <c r="W124" i="66"/>
  <c r="X28" i="66"/>
  <c r="X124" i="66"/>
  <c r="V60" i="66"/>
  <c r="CG60" i="66" s="1"/>
  <c r="AA124" i="66"/>
  <c r="AD124" i="66"/>
  <c r="AE28" i="66"/>
  <c r="AG92" i="66"/>
  <c r="AA156" i="66"/>
  <c r="Z124" i="66"/>
  <c r="AC156" i="66"/>
  <c r="AD156" i="66"/>
  <c r="AE124" i="66"/>
  <c r="AH60" i="66"/>
  <c r="CS60" i="66" s="1"/>
  <c r="Z28" i="66"/>
  <c r="Z156" i="66"/>
  <c r="AK156" i="66"/>
  <c r="AJ124" i="66"/>
  <c r="AM124" i="66"/>
  <c r="AN28" i="66"/>
  <c r="AP60" i="66"/>
  <c r="DA60" i="66" s="1"/>
  <c r="AK92" i="66"/>
  <c r="AO92" i="66"/>
  <c r="AR92" i="66"/>
  <c r="AT156" i="66"/>
  <c r="AU60" i="66"/>
  <c r="DF60" i="66" s="1"/>
  <c r="AW124" i="66"/>
  <c r="AX28" i="66"/>
  <c r="AL124" i="66"/>
  <c r="AI60" i="66"/>
  <c r="CT60" i="66" s="1"/>
  <c r="AQ92" i="66"/>
  <c r="AS156" i="66"/>
  <c r="AT60" i="66"/>
  <c r="DE60" i="66" s="1"/>
  <c r="AV124" i="66"/>
  <c r="AW28" i="66"/>
  <c r="AY92" i="66"/>
  <c r="AH92" i="66"/>
  <c r="BB60" i="66"/>
  <c r="DM60" i="66" s="1"/>
  <c r="BF124" i="66"/>
  <c r="BA28" i="66"/>
  <c r="BE124" i="66"/>
  <c r="BG28" i="66"/>
  <c r="BB156" i="66"/>
  <c r="BD60" i="66"/>
  <c r="DO60" i="66" s="1"/>
  <c r="BH124" i="66"/>
  <c r="BC60" i="66"/>
  <c r="DN60" i="66" s="1"/>
  <c r="BJ124" i="66"/>
  <c r="BL28" i="66"/>
  <c r="BO124" i="66"/>
  <c r="BQ28" i="66"/>
  <c r="BU92" i="66"/>
  <c r="BC124" i="66"/>
  <c r="BI60" i="66"/>
  <c r="DT60" i="66" s="1"/>
  <c r="BN124" i="66"/>
  <c r="BP28" i="66"/>
  <c r="BT92" i="66"/>
  <c r="BX156" i="66"/>
  <c r="BH92" i="66"/>
  <c r="BJ92" i="66"/>
  <c r="BM124" i="66"/>
  <c r="BO28" i="66"/>
  <c r="BS92" i="66"/>
  <c r="BW156" i="66"/>
  <c r="BP124" i="66"/>
  <c r="BN156" i="66"/>
  <c r="BN28" i="66"/>
  <c r="BG124" i="66"/>
  <c r="BV92" i="66"/>
  <c r="BX124" i="66"/>
  <c r="Q156" i="66"/>
  <c r="Q28" i="66"/>
  <c r="R92" i="66"/>
  <c r="U156" i="66"/>
  <c r="S92" i="66"/>
  <c r="T28" i="66"/>
  <c r="S124" i="66"/>
  <c r="W60" i="66"/>
  <c r="CH60" i="66" s="1"/>
  <c r="W92" i="66"/>
  <c r="Y156" i="66"/>
  <c r="Y60" i="66"/>
  <c r="CJ60" i="66" s="1"/>
  <c r="AB28" i="66"/>
  <c r="AD60" i="66"/>
  <c r="CO60" i="66" s="1"/>
  <c r="AF124" i="66"/>
  <c r="X60" i="66"/>
  <c r="CI60" i="66" s="1"/>
  <c r="AA28" i="66"/>
  <c r="AA60" i="66"/>
  <c r="CL60" i="66" s="1"/>
  <c r="AC92" i="66"/>
  <c r="AD28" i="66"/>
  <c r="AG60" i="66"/>
  <c r="CR60" i="66" s="1"/>
  <c r="AI156" i="66"/>
  <c r="AD92" i="66"/>
  <c r="AH156" i="66"/>
  <c r="AK28" i="66"/>
  <c r="AK60" i="66"/>
  <c r="CV60" i="66" s="1"/>
  <c r="AM60" i="66"/>
  <c r="CX60" i="66" s="1"/>
  <c r="AO124" i="66"/>
  <c r="AH28" i="66"/>
  <c r="AG124" i="66"/>
  <c r="AQ124" i="66"/>
  <c r="AR28" i="66"/>
  <c r="AT92" i="66"/>
  <c r="AV156" i="66"/>
  <c r="AW60" i="66"/>
  <c r="DH60" i="66" s="1"/>
  <c r="AY124" i="66"/>
  <c r="AM28" i="66"/>
  <c r="AM92" i="66"/>
  <c r="AQ28" i="66"/>
  <c r="AS92" i="66"/>
  <c r="AU156" i="66"/>
  <c r="AV60" i="66"/>
  <c r="DG60" i="66" s="1"/>
  <c r="AX124" i="66"/>
  <c r="AY28" i="66"/>
  <c r="AZ156" i="66"/>
  <c r="BD156" i="66"/>
  <c r="AP28" i="66"/>
  <c r="BC156" i="66"/>
  <c r="BE60" i="66"/>
  <c r="DP60" i="66" s="1"/>
  <c r="AN124" i="66"/>
  <c r="BB92" i="66"/>
  <c r="BF156" i="66"/>
  <c r="BH60" i="66"/>
  <c r="DS60" i="66" s="1"/>
  <c r="BE92" i="66"/>
  <c r="BJ60" i="66"/>
  <c r="DU60" i="66" s="1"/>
  <c r="BM156" i="66"/>
  <c r="BO60" i="66"/>
  <c r="DZ60" i="66" s="1"/>
  <c r="BS124" i="66"/>
  <c r="BU28" i="66"/>
  <c r="BE156" i="66"/>
  <c r="BK156" i="66"/>
  <c r="BN60" i="66"/>
  <c r="DY60" i="66" s="1"/>
  <c r="BR124" i="66"/>
  <c r="BT28" i="66"/>
  <c r="BX92" i="66"/>
  <c r="BH28" i="66"/>
  <c r="BJ28" i="66"/>
  <c r="BM60" i="66"/>
  <c r="DX60" i="66" s="1"/>
  <c r="BQ124" i="66"/>
  <c r="BS28" i="66"/>
  <c r="BW92" i="66"/>
  <c r="BR156" i="66"/>
  <c r="BV28" i="66"/>
  <c r="BP60" i="66"/>
  <c r="EA60" i="66" s="1"/>
  <c r="BK60" i="66"/>
  <c r="DV60" i="66" s="1"/>
  <c r="BI28" i="66"/>
  <c r="Q124" i="66"/>
  <c r="R156" i="66"/>
  <c r="S28" i="66"/>
  <c r="U92" i="66"/>
  <c r="S60" i="66"/>
  <c r="CD60" i="66" s="1"/>
  <c r="U124" i="66"/>
  <c r="V92" i="66"/>
  <c r="X156" i="66"/>
  <c r="V124" i="66"/>
  <c r="Y92" i="66"/>
  <c r="Y28" i="66"/>
  <c r="AC124" i="66"/>
  <c r="AE156" i="66"/>
  <c r="AF60" i="66"/>
  <c r="CQ60" i="66" s="1"/>
  <c r="Y124" i="66"/>
  <c r="AB124" i="66"/>
  <c r="AB156" i="66"/>
  <c r="AC28" i="66"/>
  <c r="AF92" i="66"/>
  <c r="AG28" i="66"/>
  <c r="AI92" i="66"/>
  <c r="AF156" i="66"/>
  <c r="AI124" i="66"/>
  <c r="AL156" i="66"/>
  <c r="AL92" i="66"/>
  <c r="AN156" i="66"/>
  <c r="AO60" i="66"/>
  <c r="CZ60" i="66" s="1"/>
  <c r="AJ156" i="66"/>
  <c r="AK124" i="66"/>
  <c r="AQ60" i="66"/>
  <c r="DB60" i="66" s="1"/>
  <c r="AS124" i="66"/>
  <c r="AT28" i="66"/>
  <c r="AV92" i="66"/>
  <c r="AX156" i="66"/>
  <c r="AY60" i="66"/>
  <c r="DJ60" i="66" s="1"/>
  <c r="AO156" i="66"/>
  <c r="AN60" i="66"/>
  <c r="CY60" i="66" s="1"/>
  <c r="AR124" i="66"/>
  <c r="AS28" i="66"/>
  <c r="AU92" i="66"/>
  <c r="AW156" i="66"/>
  <c r="AX60" i="66"/>
  <c r="DI60" i="66" s="1"/>
  <c r="AZ124" i="66"/>
  <c r="AZ28" i="66"/>
  <c r="BD92" i="66"/>
  <c r="BA156" i="66"/>
  <c r="BC92" i="66"/>
  <c r="BG156" i="66"/>
  <c r="AP156" i="66"/>
  <c r="BB28" i="66"/>
  <c r="BF92" i="66"/>
  <c r="AM156" i="66"/>
  <c r="BH156" i="66"/>
  <c r="BL156" i="66"/>
  <c r="BM92" i="66"/>
  <c r="BQ156" i="66"/>
  <c r="BS60" i="66"/>
  <c r="ED60" i="66" s="1"/>
  <c r="BW124" i="66"/>
  <c r="BG60" i="66"/>
  <c r="DR60" i="66" s="1"/>
  <c r="BK92" i="66"/>
  <c r="BP156" i="66"/>
  <c r="BR60" i="66"/>
  <c r="EC60" i="66" s="1"/>
  <c r="BV124" i="66"/>
  <c r="BX28" i="66"/>
  <c r="BI92" i="66"/>
  <c r="BL124" i="66"/>
  <c r="BO156" i="66"/>
  <c r="BQ60" i="66"/>
  <c r="EB60" i="66" s="1"/>
  <c r="BU124" i="66"/>
  <c r="BW28" i="66"/>
  <c r="BA60" i="66"/>
  <c r="DL60" i="66" s="1"/>
  <c r="BX60" i="66"/>
  <c r="EI60" i="66" s="1"/>
  <c r="BT124" i="66"/>
  <c r="BR28" i="66"/>
  <c r="BR92" i="66"/>
  <c r="T124" i="66"/>
  <c r="V28" i="66"/>
  <c r="Z60" i="66"/>
  <c r="CK60" i="66" s="1"/>
  <c r="Z92" i="66"/>
  <c r="AA92" i="66"/>
  <c r="AJ92" i="66"/>
  <c r="AP124" i="66"/>
  <c r="AS60" i="66"/>
  <c r="DD60" i="66" s="1"/>
  <c r="AJ60" i="66"/>
  <c r="CU60" i="66" s="1"/>
  <c r="AT124" i="66"/>
  <c r="AZ60" i="66"/>
  <c r="DK60" i="66" s="1"/>
  <c r="BC28" i="66"/>
  <c r="BF28" i="66"/>
  <c r="BM28" i="66"/>
  <c r="BI156" i="66"/>
  <c r="BV60" i="66"/>
  <c r="EG60" i="66" s="1"/>
  <c r="BO92" i="66"/>
  <c r="BE28" i="66"/>
  <c r="BV156" i="66"/>
  <c r="U28" i="66"/>
  <c r="X92" i="66"/>
  <c r="AC60" i="66"/>
  <c r="CN60" i="66" s="1"/>
  <c r="W28" i="66"/>
  <c r="AH124" i="66"/>
  <c r="AE60" i="66"/>
  <c r="CP60" i="66" s="1"/>
  <c r="AJ28" i="66"/>
  <c r="AU124" i="66"/>
  <c r="AP92" i="66"/>
  <c r="AU28" i="66"/>
  <c r="BB124" i="66"/>
  <c r="BG92" i="66"/>
  <c r="BA124" i="66"/>
  <c r="BQ92" i="66"/>
  <c r="BK28" i="66"/>
  <c r="BF60" i="66"/>
  <c r="DQ60" i="66" s="1"/>
  <c r="BS156" i="66"/>
  <c r="BK124" i="66"/>
  <c r="Q60" i="66"/>
  <c r="CB60" i="66" s="1"/>
  <c r="T156" i="66"/>
  <c r="W156" i="66"/>
  <c r="AE92" i="66"/>
  <c r="AB60" i="66"/>
  <c r="CM60" i="66" s="1"/>
  <c r="AI28" i="66"/>
  <c r="AL28" i="66"/>
  <c r="AL60" i="66"/>
  <c r="CW60" i="66" s="1"/>
  <c r="AV28" i="66"/>
  <c r="AQ156" i="66"/>
  <c r="AW92" i="66"/>
  <c r="BD28" i="66"/>
  <c r="AZ92" i="66"/>
  <c r="BI124" i="66"/>
  <c r="BU156" i="66"/>
  <c r="BP92" i="66"/>
  <c r="BJ156" i="66"/>
  <c r="BU60" i="66"/>
  <c r="EF60" i="66" s="1"/>
  <c r="AO28" i="66"/>
  <c r="R60" i="66"/>
  <c r="CC60" i="66" s="1"/>
  <c r="U60" i="66"/>
  <c r="CF60" i="66" s="1"/>
  <c r="R28" i="66"/>
  <c r="AG156" i="66"/>
  <c r="AB92" i="66"/>
  <c r="AF28" i="66"/>
  <c r="AN92" i="66"/>
  <c r="AR156" i="66"/>
  <c r="AX92" i="66"/>
  <c r="AR60" i="66"/>
  <c r="DC60" i="66" s="1"/>
  <c r="AY156" i="66"/>
  <c r="BA92" i="66"/>
  <c r="BD124" i="66"/>
  <c r="BL92" i="66"/>
  <c r="BW60" i="66"/>
  <c r="EH60" i="66" s="1"/>
  <c r="BT156" i="66"/>
  <c r="BL60" i="66"/>
  <c r="DW60" i="66" s="1"/>
  <c r="BN92" i="66"/>
  <c r="BT60" i="66"/>
  <c r="EE60" i="66" s="1"/>
  <c r="Q161" i="66"/>
  <c r="Q65" i="66"/>
  <c r="CB65" i="66" s="1"/>
  <c r="Q129" i="66"/>
  <c r="T129" i="66"/>
  <c r="U33" i="66"/>
  <c r="T97" i="66"/>
  <c r="W97" i="66"/>
  <c r="V161" i="66"/>
  <c r="W65" i="66"/>
  <c r="CH65" i="66" s="1"/>
  <c r="X129" i="66"/>
  <c r="Z97" i="66"/>
  <c r="U65" i="66"/>
  <c r="CF65" i="66" s="1"/>
  <c r="Y33" i="66"/>
  <c r="AA97" i="66"/>
  <c r="AB33" i="66"/>
  <c r="AD65" i="66"/>
  <c r="CO65" i="66" s="1"/>
  <c r="AF129" i="66"/>
  <c r="AB161" i="66"/>
  <c r="AH161" i="66"/>
  <c r="AI65" i="66"/>
  <c r="CT65" i="66" s="1"/>
  <c r="AK129" i="66"/>
  <c r="AD97" i="66"/>
  <c r="AE65" i="66"/>
  <c r="CP65" i="66" s="1"/>
  <c r="AH65" i="66"/>
  <c r="CS65" i="66" s="1"/>
  <c r="AJ129" i="66"/>
  <c r="AK33" i="66"/>
  <c r="AL129" i="66"/>
  <c r="AM33" i="66"/>
  <c r="AO97" i="66"/>
  <c r="AL33" i="66"/>
  <c r="AN97" i="66"/>
  <c r="AP129" i="66"/>
  <c r="AQ65" i="66"/>
  <c r="DB65" i="66" s="1"/>
  <c r="AS129" i="66"/>
  <c r="AT33" i="66"/>
  <c r="AV97" i="66"/>
  <c r="AX161" i="66"/>
  <c r="AY65" i="66"/>
  <c r="DJ65" i="66" s="1"/>
  <c r="AD33" i="66"/>
  <c r="AS161" i="66"/>
  <c r="AX129" i="66"/>
  <c r="BC129" i="66"/>
  <c r="BE33" i="66"/>
  <c r="AV65" i="66"/>
  <c r="DG65" i="66" s="1"/>
  <c r="BB65" i="66"/>
  <c r="DM65" i="66" s="1"/>
  <c r="BF129" i="66"/>
  <c r="AQ161" i="66"/>
  <c r="AV129" i="66"/>
  <c r="BA97" i="66"/>
  <c r="BC33" i="66"/>
  <c r="BG97" i="66"/>
  <c r="AS97" i="66"/>
  <c r="AX65" i="66"/>
  <c r="DI65" i="66" s="1"/>
  <c r="BK129" i="66"/>
  <c r="BN33" i="66"/>
  <c r="BR97" i="66"/>
  <c r="BV161" i="66"/>
  <c r="BF97" i="66"/>
  <c r="BJ65" i="66"/>
  <c r="DU65" i="66" s="1"/>
  <c r="BM161" i="66"/>
  <c r="BO65" i="66"/>
  <c r="DZ65" i="66" s="1"/>
  <c r="BS129" i="66"/>
  <c r="BU33" i="66"/>
  <c r="BD129" i="66"/>
  <c r="BK161" i="66"/>
  <c r="BN65" i="66"/>
  <c r="DY65" i="66" s="1"/>
  <c r="BR129" i="66"/>
  <c r="BT33" i="66"/>
  <c r="BX97" i="66"/>
  <c r="BO161" i="66"/>
  <c r="BS33" i="66"/>
  <c r="BQ129" i="66"/>
  <c r="BL129" i="66"/>
  <c r="BU129" i="66"/>
  <c r="BJ161" i="66"/>
  <c r="Q97" i="66"/>
  <c r="R97" i="66"/>
  <c r="R129" i="66"/>
  <c r="T65" i="66"/>
  <c r="CE65" i="66" s="1"/>
  <c r="V129" i="66"/>
  <c r="U129" i="66"/>
  <c r="W33" i="66"/>
  <c r="V97" i="66"/>
  <c r="X161" i="66"/>
  <c r="Y129" i="66"/>
  <c r="Z33" i="66"/>
  <c r="X65" i="66"/>
  <c r="CI65" i="66" s="1"/>
  <c r="Z129" i="66"/>
  <c r="AA33" i="66"/>
  <c r="AC129" i="66"/>
  <c r="AE161" i="66"/>
  <c r="AF65" i="66"/>
  <c r="CQ65" i="66" s="1"/>
  <c r="AC33" i="66"/>
  <c r="AH97" i="66"/>
  <c r="AJ161" i="66"/>
  <c r="AK65" i="66"/>
  <c r="CV65" i="66" s="1"/>
  <c r="AF161" i="66"/>
  <c r="AG129" i="66"/>
  <c r="AI161" i="66"/>
  <c r="AJ65" i="66"/>
  <c r="CU65" i="66" s="1"/>
  <c r="AD161" i="66"/>
  <c r="AL65" i="66"/>
  <c r="CW65" i="66" s="1"/>
  <c r="AN129" i="66"/>
  <c r="AO33" i="66"/>
  <c r="AM129" i="66"/>
  <c r="AN33" i="66"/>
  <c r="AP65" i="66"/>
  <c r="DA65" i="66" s="1"/>
  <c r="AR161" i="66"/>
  <c r="AS65" i="66"/>
  <c r="DD65" i="66" s="1"/>
  <c r="AU129" i="66"/>
  <c r="AV33" i="66"/>
  <c r="AX97" i="66"/>
  <c r="AZ161" i="66"/>
  <c r="AP161" i="66"/>
  <c r="AT129" i="66"/>
  <c r="AY33" i="66"/>
  <c r="BC65" i="66"/>
  <c r="DN65" i="66" s="1"/>
  <c r="AQ97" i="66"/>
  <c r="AY97" i="66"/>
  <c r="BD161" i="66"/>
  <c r="BF65" i="66"/>
  <c r="DQ65" i="66" s="1"/>
  <c r="AR129" i="66"/>
  <c r="AW33" i="66"/>
  <c r="BA33" i="66"/>
  <c r="BE129" i="66"/>
  <c r="BG33" i="66"/>
  <c r="AW97" i="66"/>
  <c r="BB161" i="66"/>
  <c r="BK65" i="66"/>
  <c r="DV65" i="66" s="1"/>
  <c r="BP129" i="66"/>
  <c r="BR33" i="66"/>
  <c r="BV97" i="66"/>
  <c r="BH129" i="66"/>
  <c r="BL161" i="66"/>
  <c r="BM97" i="66"/>
  <c r="BQ161" i="66"/>
  <c r="BS65" i="66"/>
  <c r="ED65" i="66" s="1"/>
  <c r="BW129" i="66"/>
  <c r="BG129" i="66"/>
  <c r="BK97" i="66"/>
  <c r="BP161" i="66"/>
  <c r="BR65" i="66"/>
  <c r="EC65" i="66" s="1"/>
  <c r="BV129" i="66"/>
  <c r="BX33" i="66"/>
  <c r="BX65" i="66"/>
  <c r="EI65" i="66" s="1"/>
  <c r="BU65" i="66"/>
  <c r="EF65" i="66" s="1"/>
  <c r="BW33" i="66"/>
  <c r="BO33" i="66"/>
  <c r="BW161" i="66"/>
  <c r="BM65" i="66"/>
  <c r="DX65" i="66" s="1"/>
  <c r="Q33" i="66"/>
  <c r="R33" i="66"/>
  <c r="R65" i="66"/>
  <c r="CC65" i="66" s="1"/>
  <c r="U161" i="66"/>
  <c r="S161" i="66"/>
  <c r="V65" i="66"/>
  <c r="CG65" i="66" s="1"/>
  <c r="T161" i="66"/>
  <c r="V33" i="66"/>
  <c r="X97" i="66"/>
  <c r="Y65" i="66"/>
  <c r="CJ65" i="66" s="1"/>
  <c r="AA129" i="66"/>
  <c r="Y161" i="66"/>
  <c r="Z65" i="66"/>
  <c r="CK65" i="66" s="1"/>
  <c r="AB129" i="66"/>
  <c r="AC65" i="66"/>
  <c r="CN65" i="66" s="1"/>
  <c r="AE97" i="66"/>
  <c r="AG161" i="66"/>
  <c r="AE129" i="66"/>
  <c r="AH33" i="66"/>
  <c r="AJ97" i="66"/>
  <c r="AB97" i="66"/>
  <c r="AF33" i="66"/>
  <c r="AG33" i="66"/>
  <c r="AI97" i="66"/>
  <c r="AK161" i="66"/>
  <c r="AF97" i="66"/>
  <c r="AM161" i="66"/>
  <c r="AN65" i="66"/>
  <c r="CY65" i="66" s="1"/>
  <c r="T33" i="66"/>
  <c r="AM65" i="66"/>
  <c r="CX65" i="66" s="1"/>
  <c r="AO129" i="66"/>
  <c r="AP97" i="66"/>
  <c r="AR97" i="66"/>
  <c r="AT161" i="66"/>
  <c r="AU65" i="66"/>
  <c r="DF65" i="66" s="1"/>
  <c r="AW129" i="66"/>
  <c r="AX33" i="66"/>
  <c r="AZ97" i="66"/>
  <c r="AP33" i="66"/>
  <c r="AU33" i="66"/>
  <c r="BA129" i="66"/>
  <c r="BE161" i="66"/>
  <c r="AR65" i="66"/>
  <c r="DC65" i="66" s="1"/>
  <c r="AZ129" i="66"/>
  <c r="BD97" i="66"/>
  <c r="BH161" i="66"/>
  <c r="AS33" i="66"/>
  <c r="AY161" i="66"/>
  <c r="BC161" i="66"/>
  <c r="BE65" i="66"/>
  <c r="DP65" i="66" s="1"/>
  <c r="BI129" i="66"/>
  <c r="AZ65" i="66"/>
  <c r="DK65" i="66" s="1"/>
  <c r="BF161" i="66"/>
  <c r="BN161" i="66"/>
  <c r="BP65" i="66"/>
  <c r="EA65" i="66" s="1"/>
  <c r="BT129" i="66"/>
  <c r="BV33" i="66"/>
  <c r="BI161" i="66"/>
  <c r="BL97" i="66"/>
  <c r="BM33" i="66"/>
  <c r="BQ97" i="66"/>
  <c r="BU161" i="66"/>
  <c r="BW65" i="66"/>
  <c r="EH65" i="66" s="1"/>
  <c r="BH33" i="66"/>
  <c r="BK33" i="66"/>
  <c r="BP97" i="66"/>
  <c r="BT161" i="66"/>
  <c r="BV65" i="66"/>
  <c r="EG65" i="66" s="1"/>
  <c r="BI33" i="66"/>
  <c r="BJ33" i="66"/>
  <c r="BW97" i="66"/>
  <c r="BH65" i="66"/>
  <c r="DS65" i="66" s="1"/>
  <c r="BQ65" i="66"/>
  <c r="EB65" i="66" s="1"/>
  <c r="BX129" i="66"/>
  <c r="BO97" i="66"/>
  <c r="R161" i="66"/>
  <c r="S97" i="66"/>
  <c r="X33" i="66"/>
  <c r="AA161" i="66"/>
  <c r="AG97" i="66"/>
  <c r="AC97" i="66"/>
  <c r="AK97" i="66"/>
  <c r="AL97" i="66"/>
  <c r="AR33" i="66"/>
  <c r="AY129" i="66"/>
  <c r="BA65" i="66"/>
  <c r="DL65" i="66" s="1"/>
  <c r="BD33" i="66"/>
  <c r="BC97" i="66"/>
  <c r="BG65" i="66"/>
  <c r="DR65" i="66" s="1"/>
  <c r="BD65" i="66"/>
  <c r="DO65" i="66" s="1"/>
  <c r="BQ33" i="66"/>
  <c r="BN129" i="66"/>
  <c r="BM129" i="66"/>
  <c r="BS97" i="66"/>
  <c r="S129" i="66"/>
  <c r="W161" i="66"/>
  <c r="Z161" i="66"/>
  <c r="AB65" i="66"/>
  <c r="CM65" i="66" s="1"/>
  <c r="AG65" i="66"/>
  <c r="CR65" i="66" s="1"/>
  <c r="AC161" i="66"/>
  <c r="AL161" i="66"/>
  <c r="AN161" i="66"/>
  <c r="AT97" i="66"/>
  <c r="AZ33" i="66"/>
  <c r="BE97" i="66"/>
  <c r="BH97" i="66"/>
  <c r="BG161" i="66"/>
  <c r="BN97" i="66"/>
  <c r="BJ129" i="66"/>
  <c r="BU97" i="66"/>
  <c r="BP33" i="66"/>
  <c r="BL65" i="66"/>
  <c r="DW65" i="66" s="1"/>
  <c r="BB97" i="66"/>
  <c r="S33" i="66"/>
  <c r="S65" i="66"/>
  <c r="CD65" i="66" s="1"/>
  <c r="AA65" i="66"/>
  <c r="CL65" i="66" s="1"/>
  <c r="AD129" i="66"/>
  <c r="AI129" i="66"/>
  <c r="AH129" i="66"/>
  <c r="AM97" i="66"/>
  <c r="AO65" i="66"/>
  <c r="CZ65" i="66" s="1"/>
  <c r="AV161" i="66"/>
  <c r="AQ33" i="66"/>
  <c r="AU97" i="66"/>
  <c r="AU161" i="66"/>
  <c r="BI65" i="66"/>
  <c r="DT65" i="66" s="1"/>
  <c r="BR161" i="66"/>
  <c r="BL33" i="66"/>
  <c r="BB33" i="66"/>
  <c r="BT97" i="66"/>
  <c r="BF33" i="66"/>
  <c r="BS161" i="66"/>
  <c r="U97" i="66"/>
  <c r="AJ33" i="66"/>
  <c r="AW65" i="66"/>
  <c r="DH65" i="66" s="1"/>
  <c r="AT65" i="66"/>
  <c r="DE65" i="66" s="1"/>
  <c r="BX161" i="66"/>
  <c r="W129" i="66"/>
  <c r="AI33" i="66"/>
  <c r="AW161" i="66"/>
  <c r="BT65" i="66"/>
  <c r="EE65" i="66" s="1"/>
  <c r="BJ97" i="66"/>
  <c r="Y97" i="66"/>
  <c r="AO161" i="66"/>
  <c r="BB129" i="66"/>
  <c r="BO129" i="66"/>
  <c r="AE33" i="66"/>
  <c r="AQ129" i="66"/>
  <c r="BA161" i="66"/>
  <c r="BI97" i="66"/>
  <c r="Q152" i="66"/>
  <c r="S152" i="66"/>
  <c r="U152" i="66"/>
  <c r="S120" i="66"/>
  <c r="T88" i="66"/>
  <c r="V152" i="66"/>
  <c r="V88" i="66"/>
  <c r="X152" i="66"/>
  <c r="V56" i="66"/>
  <c r="CG56" i="66" s="1"/>
  <c r="W24" i="66"/>
  <c r="AB88" i="66"/>
  <c r="AD56" i="66"/>
  <c r="CO56" i="66" s="1"/>
  <c r="AF120" i="66"/>
  <c r="X120" i="66"/>
  <c r="AB24" i="66"/>
  <c r="AA120" i="66"/>
  <c r="AC24" i="66"/>
  <c r="AF152" i="66"/>
  <c r="AB56" i="66"/>
  <c r="CM56" i="66" s="1"/>
  <c r="AH120" i="66"/>
  <c r="AI24" i="66"/>
  <c r="AF88" i="66"/>
  <c r="AH24" i="66"/>
  <c r="AL152" i="66"/>
  <c r="AM56" i="66"/>
  <c r="CX56" i="66" s="1"/>
  <c r="AO120" i="66"/>
  <c r="AG56" i="66"/>
  <c r="CR56" i="66" s="1"/>
  <c r="AK152" i="66"/>
  <c r="AO152" i="66"/>
  <c r="AR88" i="66"/>
  <c r="AT152" i="66"/>
  <c r="AU56" i="66"/>
  <c r="DF56" i="66" s="1"/>
  <c r="AW120" i="66"/>
  <c r="AX24" i="66"/>
  <c r="AM88" i="66"/>
  <c r="AI120" i="66"/>
  <c r="AQ152" i="66"/>
  <c r="AR56" i="66"/>
  <c r="DC56" i="66" s="1"/>
  <c r="AT120" i="66"/>
  <c r="AU24" i="66"/>
  <c r="AW88" i="66"/>
  <c r="AY152" i="66"/>
  <c r="AZ56" i="66"/>
  <c r="DK56" i="66" s="1"/>
  <c r="BD152" i="66"/>
  <c r="AK56" i="66"/>
  <c r="CV56" i="66" s="1"/>
  <c r="BA88" i="66"/>
  <c r="BC24" i="66"/>
  <c r="BG88" i="66"/>
  <c r="BB152" i="66"/>
  <c r="BD56" i="66"/>
  <c r="DO56" i="66" s="1"/>
  <c r="BH120" i="66"/>
  <c r="BC120" i="66"/>
  <c r="BI24" i="66"/>
  <c r="BL88" i="66"/>
  <c r="BM24" i="66"/>
  <c r="BQ88" i="66"/>
  <c r="BU152" i="66"/>
  <c r="BW56" i="66"/>
  <c r="EH56" i="66" s="1"/>
  <c r="BK88" i="66"/>
  <c r="BP152" i="66"/>
  <c r="BR56" i="66"/>
  <c r="EC56" i="66" s="1"/>
  <c r="BV120" i="66"/>
  <c r="BX24" i="66"/>
  <c r="BI152" i="66"/>
  <c r="BJ24" i="66"/>
  <c r="BM56" i="66"/>
  <c r="DX56" i="66" s="1"/>
  <c r="BQ120" i="66"/>
  <c r="BS24" i="66"/>
  <c r="BW88" i="66"/>
  <c r="BE88" i="66"/>
  <c r="BT56" i="66"/>
  <c r="EE56" i="66" s="1"/>
  <c r="BP120" i="66"/>
  <c r="BH24" i="66"/>
  <c r="BR88" i="66"/>
  <c r="BI88" i="66"/>
  <c r="Q120" i="66"/>
  <c r="R88" i="66"/>
  <c r="S24" i="66"/>
  <c r="U88" i="66"/>
  <c r="R24" i="66"/>
  <c r="T24" i="66"/>
  <c r="R152" i="66"/>
  <c r="V24" i="66"/>
  <c r="X88" i="66"/>
  <c r="X56" i="66"/>
  <c r="CI56" i="66" s="1"/>
  <c r="Y120" i="66"/>
  <c r="AC120" i="66"/>
  <c r="AE152" i="66"/>
  <c r="AF56" i="66"/>
  <c r="CQ56" i="66" s="1"/>
  <c r="Z152" i="66"/>
  <c r="W88" i="66"/>
  <c r="AB120" i="66"/>
  <c r="AA24" i="66"/>
  <c r="AF24" i="66"/>
  <c r="AE56" i="66"/>
  <c r="CP56" i="66" s="1"/>
  <c r="AH56" i="66"/>
  <c r="CS56" i="66" s="1"/>
  <c r="Z88" i="66"/>
  <c r="AJ24" i="66"/>
  <c r="AJ152" i="66"/>
  <c r="AL88" i="66"/>
  <c r="AN152" i="66"/>
  <c r="AO56" i="66"/>
  <c r="CZ56" i="66" s="1"/>
  <c r="AH88" i="66"/>
  <c r="AK24" i="66"/>
  <c r="AQ120" i="66"/>
  <c r="AR24" i="66"/>
  <c r="AT88" i="66"/>
  <c r="AV152" i="66"/>
  <c r="AW56" i="66"/>
  <c r="DH56" i="66" s="1"/>
  <c r="AY120" i="66"/>
  <c r="AN56" i="66"/>
  <c r="CY56" i="66" s="1"/>
  <c r="AM152" i="66"/>
  <c r="AQ88" i="66"/>
  <c r="AS152" i="66"/>
  <c r="AT56" i="66"/>
  <c r="DE56" i="66" s="1"/>
  <c r="AV120" i="66"/>
  <c r="AW24" i="66"/>
  <c r="AY88" i="66"/>
  <c r="AZ88" i="66"/>
  <c r="BD88" i="66"/>
  <c r="AL56" i="66"/>
  <c r="CW56" i="66" s="1"/>
  <c r="BA24" i="66"/>
  <c r="BE120" i="66"/>
  <c r="BG24" i="66"/>
  <c r="BB88" i="66"/>
  <c r="BF152" i="66"/>
  <c r="BH56" i="66"/>
  <c r="DS56" i="66" s="1"/>
  <c r="BE152" i="66"/>
  <c r="BJ120" i="66"/>
  <c r="BL24" i="66"/>
  <c r="BO120" i="66"/>
  <c r="BQ24" i="66"/>
  <c r="BU88" i="66"/>
  <c r="BG120" i="66"/>
  <c r="BK24" i="66"/>
  <c r="BP88" i="66"/>
  <c r="BT152" i="66"/>
  <c r="BV56" i="66"/>
  <c r="EG56" i="66" s="1"/>
  <c r="BA56" i="66"/>
  <c r="DL56" i="66" s="1"/>
  <c r="BI56" i="66"/>
  <c r="DT56" i="66" s="1"/>
  <c r="BL120" i="66"/>
  <c r="BO152" i="66"/>
  <c r="BQ56" i="66"/>
  <c r="EB56" i="66" s="1"/>
  <c r="BU120" i="66"/>
  <c r="BW24" i="66"/>
  <c r="BG56" i="66"/>
  <c r="DR56" i="66" s="1"/>
  <c r="BV88" i="66"/>
  <c r="BR152" i="66"/>
  <c r="BK120" i="66"/>
  <c r="BT120" i="66"/>
  <c r="Q56" i="66"/>
  <c r="CB56" i="66" s="1"/>
  <c r="Q88" i="66"/>
  <c r="T120" i="66"/>
  <c r="U24" i="66"/>
  <c r="S56" i="66"/>
  <c r="CD56" i="66" s="1"/>
  <c r="U120" i="66"/>
  <c r="S88" i="66"/>
  <c r="W120" i="66"/>
  <c r="X24" i="66"/>
  <c r="Y152" i="66"/>
  <c r="Z120" i="66"/>
  <c r="AC56" i="66"/>
  <c r="CN56" i="66" s="1"/>
  <c r="AE88" i="66"/>
  <c r="AG152" i="66"/>
  <c r="Z24" i="66"/>
  <c r="Y24" i="66"/>
  <c r="AC152" i="66"/>
  <c r="AB152" i="66"/>
  <c r="Y56" i="66"/>
  <c r="CJ56" i="66" s="1"/>
  <c r="AG120" i="66"/>
  <c r="AI152" i="66"/>
  <c r="AD152" i="66"/>
  <c r="AK88" i="66"/>
  <c r="AJ56" i="66"/>
  <c r="CU56" i="66" s="1"/>
  <c r="AL24" i="66"/>
  <c r="AN88" i="66"/>
  <c r="AP120" i="66"/>
  <c r="AI56" i="66"/>
  <c r="CT56" i="66" s="1"/>
  <c r="AL120" i="66"/>
  <c r="AQ56" i="66"/>
  <c r="DB56" i="66" s="1"/>
  <c r="AS120" i="66"/>
  <c r="AT24" i="66"/>
  <c r="AV88" i="66"/>
  <c r="AX152" i="66"/>
  <c r="AY56" i="66"/>
  <c r="DJ56" i="66" s="1"/>
  <c r="AP152" i="66"/>
  <c r="AN120" i="66"/>
  <c r="AQ24" i="66"/>
  <c r="AS88" i="66"/>
  <c r="AU152" i="66"/>
  <c r="AV56" i="66"/>
  <c r="DG56" i="66" s="1"/>
  <c r="AX120" i="66"/>
  <c r="AY24" i="66"/>
  <c r="BB120" i="66"/>
  <c r="BD24" i="66"/>
  <c r="AP88" i="66"/>
  <c r="BC152" i="66"/>
  <c r="BE56" i="66"/>
  <c r="DP56" i="66" s="1"/>
  <c r="AZ152" i="66"/>
  <c r="BB24" i="66"/>
  <c r="BF88" i="66"/>
  <c r="AO88" i="66"/>
  <c r="BF56" i="66"/>
  <c r="DQ56" i="66" s="1"/>
  <c r="BJ56" i="66"/>
  <c r="DU56" i="66" s="1"/>
  <c r="BM152" i="66"/>
  <c r="BO56" i="66"/>
  <c r="DZ56" i="66" s="1"/>
  <c r="BS120" i="66"/>
  <c r="BU24" i="66"/>
  <c r="BI120" i="66"/>
  <c r="BN120" i="66"/>
  <c r="BP24" i="66"/>
  <c r="BT88" i="66"/>
  <c r="BX152" i="66"/>
  <c r="BE24" i="66"/>
  <c r="BJ152" i="66"/>
  <c r="BL56" i="66"/>
  <c r="DW56" i="66" s="1"/>
  <c r="BO88" i="66"/>
  <c r="BS152" i="66"/>
  <c r="BU56" i="66"/>
  <c r="EF56" i="66" s="1"/>
  <c r="BN152" i="66"/>
  <c r="BK56" i="66"/>
  <c r="DV56" i="66" s="1"/>
  <c r="BX120" i="66"/>
  <c r="BX56" i="66"/>
  <c r="EI56" i="66" s="1"/>
  <c r="BN24" i="66"/>
  <c r="BV152" i="66"/>
  <c r="R120" i="66"/>
  <c r="R56" i="66"/>
  <c r="CC56" i="66" s="1"/>
  <c r="T56" i="66"/>
  <c r="CE56" i="66" s="1"/>
  <c r="Q24" i="66"/>
  <c r="T152" i="66"/>
  <c r="U56" i="66"/>
  <c r="CF56" i="66" s="1"/>
  <c r="V120" i="66"/>
  <c r="W56" i="66"/>
  <c r="CH56" i="66" s="1"/>
  <c r="W152" i="66"/>
  <c r="Y88" i="66"/>
  <c r="AA56" i="66"/>
  <c r="CL56" i="66" s="1"/>
  <c r="AD120" i="66"/>
  <c r="AE24" i="66"/>
  <c r="AG88" i="66"/>
  <c r="AA88" i="66"/>
  <c r="Z56" i="66"/>
  <c r="CK56" i="66" s="1"/>
  <c r="AC88" i="66"/>
  <c r="AD88" i="66"/>
  <c r="AA152" i="66"/>
  <c r="AG24" i="66"/>
  <c r="AI88" i="66"/>
  <c r="AD24" i="66"/>
  <c r="AE120" i="66"/>
  <c r="AK120" i="66"/>
  <c r="AM120" i="66"/>
  <c r="AN24" i="66"/>
  <c r="AP56" i="66"/>
  <c r="DA56" i="66" s="1"/>
  <c r="AJ88" i="66"/>
  <c r="AM24" i="66"/>
  <c r="AR152" i="66"/>
  <c r="AS56" i="66"/>
  <c r="DD56" i="66" s="1"/>
  <c r="AU120" i="66"/>
  <c r="AV24" i="66"/>
  <c r="AX88" i="66"/>
  <c r="AJ120" i="66"/>
  <c r="AP24" i="66"/>
  <c r="AO24" i="66"/>
  <c r="AR120" i="66"/>
  <c r="AS24" i="66"/>
  <c r="AU88" i="66"/>
  <c r="AW152" i="66"/>
  <c r="AX56" i="66"/>
  <c r="DI56" i="66" s="1"/>
  <c r="AZ120" i="66"/>
  <c r="BB56" i="66"/>
  <c r="DM56" i="66" s="1"/>
  <c r="BF120" i="66"/>
  <c r="BA152" i="66"/>
  <c r="BC88" i="66"/>
  <c r="BG152" i="66"/>
  <c r="AZ24" i="66"/>
  <c r="BD120" i="66"/>
  <c r="BF24" i="66"/>
  <c r="AH152" i="66"/>
  <c r="BH88" i="66"/>
  <c r="BL152" i="66"/>
  <c r="BM88" i="66"/>
  <c r="BQ152" i="66"/>
  <c r="BS56" i="66"/>
  <c r="ED56" i="66" s="1"/>
  <c r="BW120" i="66"/>
  <c r="BK152" i="66"/>
  <c r="BN56" i="66"/>
  <c r="DY56" i="66" s="1"/>
  <c r="BR120" i="66"/>
  <c r="BT24" i="66"/>
  <c r="BX88" i="66"/>
  <c r="BH152" i="66"/>
  <c r="BJ88" i="66"/>
  <c r="BM120" i="66"/>
  <c r="BO24" i="66"/>
  <c r="BS88" i="66"/>
  <c r="BW152" i="66"/>
  <c r="BV24" i="66"/>
  <c r="BR24" i="66"/>
  <c r="BN88" i="66"/>
  <c r="BA120" i="66"/>
  <c r="BP56" i="66"/>
  <c r="EA56" i="66" s="1"/>
  <c r="BC56" i="66"/>
  <c r="DN56" i="66" s="1"/>
  <c r="Q85" i="66"/>
  <c r="R117" i="66"/>
  <c r="R85" i="66"/>
  <c r="S21" i="66"/>
  <c r="U85" i="66"/>
  <c r="U53" i="66"/>
  <c r="CF53" i="66" s="1"/>
  <c r="W21" i="66"/>
  <c r="T149" i="66"/>
  <c r="Q21" i="66"/>
  <c r="R21" i="66"/>
  <c r="R53" i="66"/>
  <c r="CC53" i="66" s="1"/>
  <c r="T117" i="66"/>
  <c r="U21" i="66"/>
  <c r="V53" i="66"/>
  <c r="CG53" i="66" s="1"/>
  <c r="T85" i="66"/>
  <c r="V85" i="66"/>
  <c r="X149" i="66"/>
  <c r="Y117" i="66"/>
  <c r="Z21" i="66"/>
  <c r="V149" i="66"/>
  <c r="Y21" i="66"/>
  <c r="AA85" i="66"/>
  <c r="AB149" i="66"/>
  <c r="AD53" i="66"/>
  <c r="CO53" i="66" s="1"/>
  <c r="AF117" i="66"/>
  <c r="AB85" i="66"/>
  <c r="AH85" i="66"/>
  <c r="AJ149" i="66"/>
  <c r="AK53" i="66"/>
  <c r="CV53" i="66" s="1"/>
  <c r="AF85" i="66"/>
  <c r="AG53" i="66"/>
  <c r="CR53" i="66" s="1"/>
  <c r="AI149" i="66"/>
  <c r="AJ53" i="66"/>
  <c r="CU53" i="66" s="1"/>
  <c r="AL117" i="66"/>
  <c r="R149" i="66"/>
  <c r="S117" i="66"/>
  <c r="S149" i="66"/>
  <c r="T53" i="66"/>
  <c r="CE53" i="66" s="1"/>
  <c r="V117" i="66"/>
  <c r="W149" i="66"/>
  <c r="U117" i="66"/>
  <c r="V21" i="66"/>
  <c r="X85" i="66"/>
  <c r="Y53" i="66"/>
  <c r="CJ53" i="66" s="1"/>
  <c r="AA117" i="66"/>
  <c r="X117" i="66"/>
  <c r="Z117" i="66"/>
  <c r="AA21" i="66"/>
  <c r="AC117" i="66"/>
  <c r="AE149" i="66"/>
  <c r="AF53" i="66"/>
  <c r="CQ53" i="66" s="1"/>
  <c r="AE53" i="66"/>
  <c r="CP53" i="66" s="1"/>
  <c r="AH21" i="66"/>
  <c r="AJ85" i="66"/>
  <c r="AC21" i="66"/>
  <c r="AB21" i="66"/>
  <c r="AG21" i="66"/>
  <c r="AI85" i="66"/>
  <c r="AK149" i="66"/>
  <c r="AL53" i="66"/>
  <c r="CW53" i="66" s="1"/>
  <c r="AN117" i="66"/>
  <c r="AO21" i="66"/>
  <c r="AL85" i="66"/>
  <c r="U149" i="66"/>
  <c r="W117" i="66"/>
  <c r="Z149" i="66"/>
  <c r="Y149" i="66"/>
  <c r="AB117" i="66"/>
  <c r="AE85" i="66"/>
  <c r="AG117" i="66"/>
  <c r="AJ21" i="66"/>
  <c r="AC85" i="66"/>
  <c r="AI21" i="66"/>
  <c r="AM149" i="66"/>
  <c r="AO149" i="66"/>
  <c r="AF21" i="66"/>
  <c r="AN149" i="66"/>
  <c r="AO53" i="66"/>
  <c r="CZ53" i="66" s="1"/>
  <c r="AP149" i="66"/>
  <c r="AQ53" i="66"/>
  <c r="DB53" i="66" s="1"/>
  <c r="AS117" i="66"/>
  <c r="AT21" i="66"/>
  <c r="AV85" i="66"/>
  <c r="AX149" i="66"/>
  <c r="AY53" i="66"/>
  <c r="DJ53" i="66" s="1"/>
  <c r="AP85" i="66"/>
  <c r="AX53" i="66"/>
  <c r="DI53" i="66" s="1"/>
  <c r="BC53" i="66"/>
  <c r="DN53" i="66" s="1"/>
  <c r="AQ21" i="66"/>
  <c r="AW149" i="66"/>
  <c r="BB117" i="66"/>
  <c r="BD21" i="66"/>
  <c r="BH85" i="66"/>
  <c r="AV53" i="66"/>
  <c r="DG53" i="66" s="1"/>
  <c r="BA21" i="66"/>
  <c r="BE117" i="66"/>
  <c r="BG21" i="66"/>
  <c r="AQ149" i="66"/>
  <c r="AV117" i="66"/>
  <c r="BB21" i="66"/>
  <c r="BI149" i="66"/>
  <c r="BN85" i="66"/>
  <c r="BR149" i="66"/>
  <c r="BT53" i="66"/>
  <c r="EE53" i="66" s="1"/>
  <c r="BB85" i="66"/>
  <c r="BI85" i="66"/>
  <c r="BL85" i="66"/>
  <c r="BM21" i="66"/>
  <c r="BQ85" i="66"/>
  <c r="BU149" i="66"/>
  <c r="BW53" i="66"/>
  <c r="EH53" i="66" s="1"/>
  <c r="BK149" i="66"/>
  <c r="BN53" i="66"/>
  <c r="DY53" i="66" s="1"/>
  <c r="BR117" i="66"/>
  <c r="BT21" i="66"/>
  <c r="BX85" i="66"/>
  <c r="BM53" i="66"/>
  <c r="DX53" i="66" s="1"/>
  <c r="BX117" i="66"/>
  <c r="BJ85" i="66"/>
  <c r="BS85" i="66"/>
  <c r="BL53" i="66"/>
  <c r="DW53" i="66" s="1"/>
  <c r="BX53" i="66"/>
  <c r="EI53" i="66" s="1"/>
  <c r="Q117" i="66"/>
  <c r="T21" i="66"/>
  <c r="W53" i="66"/>
  <c r="CH53" i="66" s="1"/>
  <c r="Z85" i="66"/>
  <c r="Y85" i="66"/>
  <c r="AB53" i="66"/>
  <c r="CM53" i="66" s="1"/>
  <c r="AE21" i="66"/>
  <c r="AH149" i="66"/>
  <c r="AK117" i="66"/>
  <c r="AE117" i="66"/>
  <c r="AJ117" i="66"/>
  <c r="AM85" i="66"/>
  <c r="AO85" i="66"/>
  <c r="AL21" i="66"/>
  <c r="AN85" i="66"/>
  <c r="AP117" i="66"/>
  <c r="AP21" i="66"/>
  <c r="AR149" i="66"/>
  <c r="AS53" i="66"/>
  <c r="DD53" i="66" s="1"/>
  <c r="AU117" i="66"/>
  <c r="AV21" i="66"/>
  <c r="AX85" i="66"/>
  <c r="AZ149" i="66"/>
  <c r="AS85" i="66"/>
  <c r="BA117" i="66"/>
  <c r="BE149" i="66"/>
  <c r="AS149" i="66"/>
  <c r="AX117" i="66"/>
  <c r="BB53" i="66"/>
  <c r="DM53" i="66" s="1"/>
  <c r="BF117" i="66"/>
  <c r="AQ85" i="66"/>
  <c r="AY85" i="66"/>
  <c r="BC149" i="66"/>
  <c r="BE53" i="66"/>
  <c r="DP53" i="66" s="1"/>
  <c r="BI117" i="66"/>
  <c r="AR117" i="66"/>
  <c r="AW21" i="66"/>
  <c r="BD117" i="66"/>
  <c r="BK117" i="66"/>
  <c r="BN21" i="66"/>
  <c r="BR85" i="66"/>
  <c r="BV149" i="66"/>
  <c r="BF149" i="66"/>
  <c r="BJ117" i="66"/>
  <c r="BL21" i="66"/>
  <c r="BO117" i="66"/>
  <c r="BQ21" i="66"/>
  <c r="BU85" i="66"/>
  <c r="BG53" i="66"/>
  <c r="DR53" i="66" s="1"/>
  <c r="BK85" i="66"/>
  <c r="BP149" i="66"/>
  <c r="BR53" i="66"/>
  <c r="EC53" i="66" s="1"/>
  <c r="BV117" i="66"/>
  <c r="BX21" i="66"/>
  <c r="BO85" i="66"/>
  <c r="BM117" i="66"/>
  <c r="BL117" i="66"/>
  <c r="BW149" i="66"/>
  <c r="BS21" i="66"/>
  <c r="BU117" i="66"/>
  <c r="Q53" i="66"/>
  <c r="CB53" i="66" s="1"/>
  <c r="W85" i="66"/>
  <c r="X21" i="66"/>
  <c r="AA53" i="66"/>
  <c r="CL53" i="66" s="1"/>
  <c r="Z53" i="66"/>
  <c r="CK53" i="66" s="1"/>
  <c r="AC53" i="66"/>
  <c r="CN53" i="66" s="1"/>
  <c r="AG149" i="66"/>
  <c r="AI117" i="66"/>
  <c r="AD149" i="66"/>
  <c r="AH117" i="66"/>
  <c r="AK85" i="66"/>
  <c r="AM21" i="66"/>
  <c r="AC149" i="66"/>
  <c r="AM117" i="66"/>
  <c r="AN21" i="66"/>
  <c r="AP53" i="66"/>
  <c r="DA53" i="66" s="1"/>
  <c r="AL149" i="66"/>
  <c r="AR85" i="66"/>
  <c r="AT149" i="66"/>
  <c r="AU53" i="66"/>
  <c r="DF53" i="66" s="1"/>
  <c r="AW117" i="66"/>
  <c r="AX21" i="66"/>
  <c r="AZ85" i="66"/>
  <c r="AT53" i="66"/>
  <c r="DE53" i="66" s="1"/>
  <c r="BA53" i="66"/>
  <c r="DL53" i="66" s="1"/>
  <c r="BE85" i="66"/>
  <c r="AT117" i="66"/>
  <c r="AY21" i="66"/>
  <c r="BD149" i="66"/>
  <c r="BF53" i="66"/>
  <c r="DQ53" i="66" s="1"/>
  <c r="AR53" i="66"/>
  <c r="DC53" i="66" s="1"/>
  <c r="BA149" i="66"/>
  <c r="BC85" i="66"/>
  <c r="BG149" i="66"/>
  <c r="BI53" i="66"/>
  <c r="DT53" i="66" s="1"/>
  <c r="AS21" i="66"/>
  <c r="AY149" i="66"/>
  <c r="BF85" i="66"/>
  <c r="BK53" i="66"/>
  <c r="DV53" i="66" s="1"/>
  <c r="BP117" i="66"/>
  <c r="BR21" i="66"/>
  <c r="BV85" i="66"/>
  <c r="BF21" i="66"/>
  <c r="BJ53" i="66"/>
  <c r="DU53" i="66" s="1"/>
  <c r="BM149" i="66"/>
  <c r="BO53" i="66"/>
  <c r="DZ53" i="66" s="1"/>
  <c r="BS117" i="66"/>
  <c r="BU21" i="66"/>
  <c r="BH53" i="66"/>
  <c r="DS53" i="66" s="1"/>
  <c r="BK21" i="66"/>
  <c r="BP85" i="66"/>
  <c r="BT149" i="66"/>
  <c r="BV53" i="66"/>
  <c r="EG53" i="66" s="1"/>
  <c r="BH117" i="66"/>
  <c r="BQ117" i="66"/>
  <c r="BO149" i="66"/>
  <c r="BO21" i="66"/>
  <c r="BD53" i="66"/>
  <c r="DO53" i="66" s="1"/>
  <c r="BU53" i="66"/>
  <c r="EF53" i="66" s="1"/>
  <c r="Q149" i="66"/>
  <c r="AD117" i="66"/>
  <c r="AH53" i="66"/>
  <c r="CS53" i="66" s="1"/>
  <c r="AM53" i="66"/>
  <c r="CX53" i="66" s="1"/>
  <c r="AR21" i="66"/>
  <c r="AY117" i="66"/>
  <c r="BE21" i="66"/>
  <c r="BH149" i="66"/>
  <c r="BG85" i="66"/>
  <c r="BG117" i="66"/>
  <c r="BV21" i="66"/>
  <c r="BQ149" i="66"/>
  <c r="BN117" i="66"/>
  <c r="BJ149" i="66"/>
  <c r="BJ21" i="66"/>
  <c r="X53" i="66"/>
  <c r="CI53" i="66" s="1"/>
  <c r="AG85" i="66"/>
  <c r="AK21" i="66"/>
  <c r="AO117" i="66"/>
  <c r="AT85" i="66"/>
  <c r="AZ21" i="66"/>
  <c r="AU21" i="66"/>
  <c r="AU85" i="66"/>
  <c r="BB149" i="66"/>
  <c r="BN149" i="66"/>
  <c r="BH21" i="66"/>
  <c r="BS53" i="66"/>
  <c r="ED53" i="66" s="1"/>
  <c r="BP21" i="66"/>
  <c r="BS149" i="66"/>
  <c r="BW85" i="66"/>
  <c r="S53" i="66"/>
  <c r="CD53" i="66" s="1"/>
  <c r="AI53" i="66"/>
  <c r="CT53" i="66" s="1"/>
  <c r="AN53" i="66"/>
  <c r="CY53" i="66" s="1"/>
  <c r="AF149" i="66"/>
  <c r="AV149" i="66"/>
  <c r="AW85" i="66"/>
  <c r="AZ53" i="66"/>
  <c r="DK53" i="66" s="1"/>
  <c r="BA85" i="66"/>
  <c r="AU149" i="66"/>
  <c r="BP53" i="66"/>
  <c r="EA53" i="66" s="1"/>
  <c r="BL149" i="66"/>
  <c r="BW117" i="66"/>
  <c r="BT85" i="66"/>
  <c r="BW21" i="66"/>
  <c r="S85" i="66"/>
  <c r="AQ117" i="66"/>
  <c r="BC21" i="66"/>
  <c r="BI21" i="66"/>
  <c r="AA149" i="66"/>
  <c r="AW53" i="66"/>
  <c r="DH53" i="66" s="1"/>
  <c r="AZ117" i="66"/>
  <c r="BX149" i="66"/>
  <c r="AD21" i="66"/>
  <c r="BC117" i="66"/>
  <c r="BT117" i="66"/>
  <c r="BQ53" i="66"/>
  <c r="EB53" i="66" s="1"/>
  <c r="BM85" i="66"/>
  <c r="AD85" i="66"/>
  <c r="BD85" i="66"/>
  <c r="Q150" i="66"/>
  <c r="R86" i="66"/>
  <c r="S118" i="66"/>
  <c r="T22" i="66"/>
  <c r="Q54" i="66"/>
  <c r="CB54" i="66" s="1"/>
  <c r="S22" i="66"/>
  <c r="U86" i="66"/>
  <c r="W150" i="66"/>
  <c r="X54" i="66"/>
  <c r="CI54" i="66" s="1"/>
  <c r="X86" i="66"/>
  <c r="W118" i="66"/>
  <c r="Z22" i="66"/>
  <c r="AC150" i="66"/>
  <c r="AD86" i="66"/>
  <c r="AF150" i="66"/>
  <c r="AG54" i="66"/>
  <c r="CR54" i="66" s="1"/>
  <c r="AB54" i="66"/>
  <c r="CM54" i="66" s="1"/>
  <c r="AB150" i="66"/>
  <c r="AD118" i="66"/>
  <c r="AH150" i="66"/>
  <c r="AI54" i="66"/>
  <c r="CT54" i="66" s="1"/>
  <c r="AF118" i="66"/>
  <c r="AL150" i="66"/>
  <c r="AH54" i="66"/>
  <c r="CS54" i="66" s="1"/>
  <c r="AK22" i="66"/>
  <c r="AM86" i="66"/>
  <c r="AO150" i="66"/>
  <c r="AP86" i="66"/>
  <c r="AI86" i="66"/>
  <c r="AJ22" i="66"/>
  <c r="AQ86" i="66"/>
  <c r="AS150" i="66"/>
  <c r="AT54" i="66"/>
  <c r="DE54" i="66" s="1"/>
  <c r="AV118" i="66"/>
  <c r="AW22" i="66"/>
  <c r="AY86" i="66"/>
  <c r="AP54" i="66"/>
  <c r="DA54" i="66" s="1"/>
  <c r="AQ118" i="66"/>
  <c r="AR22" i="66"/>
  <c r="AT86" i="66"/>
  <c r="AV150" i="66"/>
  <c r="AW54" i="66"/>
  <c r="DH54" i="66" s="1"/>
  <c r="AY118" i="66"/>
  <c r="AZ22" i="66"/>
  <c r="BB86" i="66"/>
  <c r="BF150" i="66"/>
  <c r="AP118" i="66"/>
  <c r="BC54" i="66"/>
  <c r="DN54" i="66" s="1"/>
  <c r="BG118" i="66"/>
  <c r="BB54" i="66"/>
  <c r="DM54" i="66" s="1"/>
  <c r="BF118" i="66"/>
  <c r="BH22" i="66"/>
  <c r="BA86" i="66"/>
  <c r="BJ86" i="66"/>
  <c r="BM118" i="66"/>
  <c r="BO22" i="66"/>
  <c r="BS86" i="66"/>
  <c r="BW150" i="66"/>
  <c r="BG150" i="66"/>
  <c r="BK54" i="66"/>
  <c r="DV54" i="66" s="1"/>
  <c r="BP118" i="66"/>
  <c r="BR22" i="66"/>
  <c r="BV86" i="66"/>
  <c r="BC150" i="66"/>
  <c r="BJ118" i="66"/>
  <c r="BL22" i="66"/>
  <c r="BO118" i="66"/>
  <c r="BQ22" i="66"/>
  <c r="BU86" i="66"/>
  <c r="BH54" i="66"/>
  <c r="DS54" i="66" s="1"/>
  <c r="BG86" i="66"/>
  <c r="BR54" i="66"/>
  <c r="EC54" i="66" s="1"/>
  <c r="BX22" i="66"/>
  <c r="BI22" i="66"/>
  <c r="BR118" i="66"/>
  <c r="Q86" i="66"/>
  <c r="Q118" i="66"/>
  <c r="S54" i="66"/>
  <c r="CD54" i="66" s="1"/>
  <c r="U118" i="66"/>
  <c r="S150" i="66"/>
  <c r="T118" i="66"/>
  <c r="U22" i="66"/>
  <c r="W86" i="66"/>
  <c r="V22" i="66"/>
  <c r="Y118" i="66"/>
  <c r="X22" i="66"/>
  <c r="AA86" i="66"/>
  <c r="AC86" i="66"/>
  <c r="AD22" i="66"/>
  <c r="AF86" i="66"/>
  <c r="Y22" i="66"/>
  <c r="Z86" i="66"/>
  <c r="AC118" i="66"/>
  <c r="AF54" i="66"/>
  <c r="CQ54" i="66" s="1"/>
  <c r="AH86" i="66"/>
  <c r="AJ150" i="66"/>
  <c r="AE22" i="66"/>
  <c r="Y86" i="66"/>
  <c r="AI22" i="66"/>
  <c r="AL118" i="66"/>
  <c r="AM22" i="66"/>
  <c r="AO86" i="66"/>
  <c r="AP22" i="66"/>
  <c r="AJ118" i="66"/>
  <c r="AM54" i="66"/>
  <c r="CX54" i="66" s="1"/>
  <c r="AQ22" i="66"/>
  <c r="AS86" i="66"/>
  <c r="AU150" i="66"/>
  <c r="AV54" i="66"/>
  <c r="DG54" i="66" s="1"/>
  <c r="AX118" i="66"/>
  <c r="AY22" i="66"/>
  <c r="AL22" i="66"/>
  <c r="AQ54" i="66"/>
  <c r="DB54" i="66" s="1"/>
  <c r="AS118" i="66"/>
  <c r="AT22" i="66"/>
  <c r="AV86" i="66"/>
  <c r="AX150" i="66"/>
  <c r="AY54" i="66"/>
  <c r="DJ54" i="66" s="1"/>
  <c r="AK86" i="66"/>
  <c r="BB22" i="66"/>
  <c r="BF86" i="66"/>
  <c r="BA118" i="66"/>
  <c r="BE150" i="66"/>
  <c r="BG54" i="66"/>
  <c r="DR54" i="66" s="1"/>
  <c r="BD150" i="66"/>
  <c r="BF54" i="66"/>
  <c r="DQ54" i="66" s="1"/>
  <c r="BA22" i="66"/>
  <c r="BH118" i="66"/>
  <c r="BJ22" i="66"/>
  <c r="BM54" i="66"/>
  <c r="DX54" i="66" s="1"/>
  <c r="BQ118" i="66"/>
  <c r="BS22" i="66"/>
  <c r="BW86" i="66"/>
  <c r="BG22" i="66"/>
  <c r="BN150" i="66"/>
  <c r="BP54" i="66"/>
  <c r="EA54" i="66" s="1"/>
  <c r="BT118" i="66"/>
  <c r="BV22" i="66"/>
  <c r="BE54" i="66"/>
  <c r="DP54" i="66" s="1"/>
  <c r="BJ54" i="66"/>
  <c r="DU54" i="66" s="1"/>
  <c r="BM150" i="66"/>
  <c r="BO54" i="66"/>
  <c r="DZ54" i="66" s="1"/>
  <c r="BS118" i="66"/>
  <c r="BU22" i="66"/>
  <c r="BK22" i="66"/>
  <c r="BI118" i="66"/>
  <c r="BT86" i="66"/>
  <c r="BN118" i="66"/>
  <c r="BK150" i="66"/>
  <c r="BT150" i="66"/>
  <c r="Q22" i="66"/>
  <c r="R118" i="66"/>
  <c r="T150" i="66"/>
  <c r="U54" i="66"/>
  <c r="CF54" i="66" s="1"/>
  <c r="R54" i="66"/>
  <c r="CC54" i="66" s="1"/>
  <c r="T54" i="66"/>
  <c r="CE54" i="66" s="1"/>
  <c r="V118" i="66"/>
  <c r="W22" i="66"/>
  <c r="X150" i="66"/>
  <c r="Y54" i="66"/>
  <c r="CJ54" i="66" s="1"/>
  <c r="Y150" i="66"/>
  <c r="AB118" i="66"/>
  <c r="AC22" i="66"/>
  <c r="AE118" i="66"/>
  <c r="AF22" i="66"/>
  <c r="Z54" i="66"/>
  <c r="CK54" i="66" s="1"/>
  <c r="AA150" i="66"/>
  <c r="AC54" i="66"/>
  <c r="CN54" i="66" s="1"/>
  <c r="AE86" i="66"/>
  <c r="AH22" i="66"/>
  <c r="Z118" i="66"/>
  <c r="AJ54" i="66"/>
  <c r="CU54" i="66" s="1"/>
  <c r="AB86" i="66"/>
  <c r="AJ86" i="66"/>
  <c r="AL54" i="66"/>
  <c r="CW54" i="66" s="1"/>
  <c r="AN118" i="66"/>
  <c r="AO22" i="66"/>
  <c r="AG86" i="66"/>
  <c r="AK54" i="66"/>
  <c r="CV54" i="66" s="1"/>
  <c r="AN22" i="66"/>
  <c r="AR118" i="66"/>
  <c r="AS22" i="66"/>
  <c r="AU86" i="66"/>
  <c r="AW150" i="66"/>
  <c r="AX54" i="66"/>
  <c r="DI54" i="66" s="1"/>
  <c r="AM118" i="66"/>
  <c r="AN150" i="66"/>
  <c r="AR150" i="66"/>
  <c r="AS54" i="66"/>
  <c r="DD54" i="66" s="1"/>
  <c r="AU118" i="66"/>
  <c r="AV22" i="66"/>
  <c r="AX86" i="66"/>
  <c r="AZ150" i="66"/>
  <c r="AZ118" i="66"/>
  <c r="BD118" i="66"/>
  <c r="AG22" i="66"/>
  <c r="BA54" i="66"/>
  <c r="DL54" i="66" s="1"/>
  <c r="BE86" i="66"/>
  <c r="AZ54" i="66"/>
  <c r="DK54" i="66" s="1"/>
  <c r="BD86" i="66"/>
  <c r="BH150" i="66"/>
  <c r="BC22" i="66"/>
  <c r="BI54" i="66"/>
  <c r="DT54" i="66" s="1"/>
  <c r="BL118" i="66"/>
  <c r="BO150" i="66"/>
  <c r="BQ54" i="66"/>
  <c r="EB54" i="66" s="1"/>
  <c r="BU118" i="66"/>
  <c r="BA150" i="66"/>
  <c r="BI150" i="66"/>
  <c r="BN86" i="66"/>
  <c r="BR150" i="66"/>
  <c r="BT54" i="66"/>
  <c r="EE54" i="66" s="1"/>
  <c r="BX118" i="66"/>
  <c r="BF22" i="66"/>
  <c r="BL150" i="66"/>
  <c r="BM86" i="66"/>
  <c r="BQ150" i="66"/>
  <c r="BS54" i="66"/>
  <c r="ED54" i="66" s="1"/>
  <c r="BW118" i="66"/>
  <c r="BT22" i="66"/>
  <c r="BK86" i="66"/>
  <c r="BV118" i="66"/>
  <c r="BP150" i="66"/>
  <c r="BN54" i="66"/>
  <c r="DY54" i="66" s="1"/>
  <c r="BW22" i="66"/>
  <c r="V150" i="66"/>
  <c r="X118" i="66"/>
  <c r="AB22" i="66"/>
  <c r="AA118" i="66"/>
  <c r="AI118" i="66"/>
  <c r="AK150" i="66"/>
  <c r="AH118" i="66"/>
  <c r="AT118" i="66"/>
  <c r="AN86" i="66"/>
  <c r="AU54" i="66"/>
  <c r="DF54" i="66" s="1"/>
  <c r="BB150" i="66"/>
  <c r="BE22" i="66"/>
  <c r="AL86" i="66"/>
  <c r="BS150" i="66"/>
  <c r="BN22" i="66"/>
  <c r="R150" i="66"/>
  <c r="S86" i="66"/>
  <c r="V86" i="66"/>
  <c r="AD150" i="66"/>
  <c r="AA22" i="66"/>
  <c r="AD54" i="66"/>
  <c r="CO54" i="66" s="1"/>
  <c r="AM150" i="66"/>
  <c r="AI150" i="66"/>
  <c r="AU22" i="66"/>
  <c r="AO54" i="66"/>
  <c r="CZ54" i="66" s="1"/>
  <c r="AW118" i="66"/>
  <c r="BD54" i="66"/>
  <c r="DO54" i="66" s="1"/>
  <c r="BB118" i="66"/>
  <c r="BJ150" i="66"/>
  <c r="BU54" i="66"/>
  <c r="EF54" i="66" s="1"/>
  <c r="BR86" i="66"/>
  <c r="R22" i="66"/>
  <c r="U150" i="66"/>
  <c r="W54" i="66"/>
  <c r="CH54" i="66" s="1"/>
  <c r="AE54" i="66"/>
  <c r="CP54" i="66" s="1"/>
  <c r="AA54" i="66"/>
  <c r="CL54" i="66" s="1"/>
  <c r="AK118" i="66"/>
  <c r="AN54" i="66"/>
  <c r="CY54" i="66" s="1"/>
  <c r="AQ150" i="66"/>
  <c r="AW86" i="66"/>
  <c r="AR86" i="66"/>
  <c r="AX22" i="66"/>
  <c r="AO118" i="66"/>
  <c r="BD22" i="66"/>
  <c r="BL54" i="66"/>
  <c r="DW54" i="66" s="1"/>
  <c r="BC86" i="66"/>
  <c r="BV150" i="66"/>
  <c r="BM22" i="66"/>
  <c r="BV54" i="66"/>
  <c r="EG54" i="66" s="1"/>
  <c r="BP86" i="66"/>
  <c r="V54" i="66"/>
  <c r="CG54" i="66" s="1"/>
  <c r="AE150" i="66"/>
  <c r="AT150" i="66"/>
  <c r="BO86" i="66"/>
  <c r="BL86" i="66"/>
  <c r="BP22" i="66"/>
  <c r="Z150" i="66"/>
  <c r="AP150" i="66"/>
  <c r="AZ86" i="66"/>
  <c r="BK118" i="66"/>
  <c r="BQ86" i="66"/>
  <c r="BX150" i="66"/>
  <c r="AG118" i="66"/>
  <c r="AR54" i="66"/>
  <c r="DC54" i="66" s="1"/>
  <c r="BC118" i="66"/>
  <c r="BX54" i="66"/>
  <c r="EI54" i="66" s="1"/>
  <c r="BU150" i="66"/>
  <c r="BX86" i="66"/>
  <c r="T86" i="66"/>
  <c r="BI86" i="66"/>
  <c r="AG150" i="66"/>
  <c r="BW54" i="66"/>
  <c r="EH54" i="66" s="1"/>
  <c r="AY150" i="66"/>
  <c r="BE118" i="66"/>
  <c r="BH86" i="66"/>
  <c r="Q131" i="66"/>
  <c r="Q35" i="66"/>
  <c r="S99" i="66"/>
  <c r="S67" i="66"/>
  <c r="CD67" i="66" s="1"/>
  <c r="U131" i="66"/>
  <c r="T67" i="66"/>
  <c r="CE67" i="66" s="1"/>
  <c r="W131" i="66"/>
  <c r="U163" i="66"/>
  <c r="W163" i="66"/>
  <c r="X67" i="66"/>
  <c r="CI67" i="66" s="1"/>
  <c r="Y35" i="66"/>
  <c r="AA99" i="66"/>
  <c r="Y67" i="66"/>
  <c r="CJ67" i="66" s="1"/>
  <c r="AA131" i="66"/>
  <c r="AB35" i="66"/>
  <c r="AC35" i="66"/>
  <c r="AE131" i="66"/>
  <c r="AF35" i="66"/>
  <c r="AE99" i="66"/>
  <c r="AH67" i="66"/>
  <c r="CS67" i="66" s="1"/>
  <c r="AJ131" i="66"/>
  <c r="AK35" i="66"/>
  <c r="AC131" i="66"/>
  <c r="AH163" i="66"/>
  <c r="R131" i="66"/>
  <c r="R67" i="66"/>
  <c r="CC67" i="66" s="1"/>
  <c r="R99" i="66"/>
  <c r="T99" i="66"/>
  <c r="V163" i="66"/>
  <c r="V99" i="66"/>
  <c r="X163" i="66"/>
  <c r="V131" i="66"/>
  <c r="W35" i="66"/>
  <c r="Y163" i="66"/>
  <c r="Z67" i="66"/>
  <c r="CK67" i="66" s="1"/>
  <c r="X35" i="66"/>
  <c r="Z99" i="66"/>
  <c r="AB163" i="66"/>
  <c r="AC163" i="66"/>
  <c r="AD99" i="66"/>
  <c r="AF163" i="66"/>
  <c r="AG67" i="66"/>
  <c r="CR67" i="66" s="1"/>
  <c r="AG35" i="66"/>
  <c r="AI99" i="66"/>
  <c r="AK163" i="66"/>
  <c r="AD67" i="66"/>
  <c r="CO67" i="66" s="1"/>
  <c r="AE35" i="66"/>
  <c r="Q163" i="66"/>
  <c r="R35" i="66"/>
  <c r="S131" i="66"/>
  <c r="T131" i="66"/>
  <c r="X131" i="66"/>
  <c r="AA163" i="66"/>
  <c r="Z35" i="66"/>
  <c r="AC99" i="66"/>
  <c r="AF99" i="66"/>
  <c r="AH131" i="66"/>
  <c r="AK99" i="66"/>
  <c r="AG99" i="66"/>
  <c r="AI67" i="66"/>
  <c r="CT67" i="66" s="1"/>
  <c r="AK131" i="66"/>
  <c r="AF67" i="66"/>
  <c r="CQ67" i="66" s="1"/>
  <c r="AM67" i="66"/>
  <c r="CX67" i="66" s="1"/>
  <c r="AO131" i="66"/>
  <c r="AM163" i="66"/>
  <c r="AN67" i="66"/>
  <c r="CY67" i="66" s="1"/>
  <c r="AP163" i="66"/>
  <c r="AB67" i="66"/>
  <c r="CM67" i="66" s="1"/>
  <c r="AR131" i="66"/>
  <c r="AS35" i="66"/>
  <c r="AU99" i="66"/>
  <c r="AW163" i="66"/>
  <c r="AX67" i="66"/>
  <c r="DI67" i="66" s="1"/>
  <c r="AZ131" i="66"/>
  <c r="AT99" i="66"/>
  <c r="BA99" i="66"/>
  <c r="BC35" i="66"/>
  <c r="AR35" i="66"/>
  <c r="AX163" i="66"/>
  <c r="BB99" i="66"/>
  <c r="BF163" i="66"/>
  <c r="AQ131" i="66"/>
  <c r="AY131" i="66"/>
  <c r="BC67" i="66"/>
  <c r="DN67" i="66" s="1"/>
  <c r="BG131" i="66"/>
  <c r="BI35" i="66"/>
  <c r="AV163" i="66"/>
  <c r="AZ163" i="66"/>
  <c r="BG35" i="66"/>
  <c r="BN131" i="66"/>
  <c r="BP35" i="66"/>
  <c r="BT99" i="66"/>
  <c r="BB67" i="66"/>
  <c r="DM67" i="66" s="1"/>
  <c r="BH67" i="66"/>
  <c r="DS67" i="66" s="1"/>
  <c r="BJ35" i="66"/>
  <c r="BM67" i="66"/>
  <c r="DX67" i="66" s="1"/>
  <c r="BQ131" i="66"/>
  <c r="BS35" i="66"/>
  <c r="BW99" i="66"/>
  <c r="BI67" i="66"/>
  <c r="DT67" i="66" s="1"/>
  <c r="BN99" i="66"/>
  <c r="BR163" i="66"/>
  <c r="BT67" i="66"/>
  <c r="EE67" i="66" s="1"/>
  <c r="BX131" i="66"/>
  <c r="BM99" i="66"/>
  <c r="BX35" i="66"/>
  <c r="BW67" i="66"/>
  <c r="EH67" i="66" s="1"/>
  <c r="BJ67" i="66"/>
  <c r="DU67" i="66" s="1"/>
  <c r="BU99" i="66"/>
  <c r="BL163" i="66"/>
  <c r="R163" i="66"/>
  <c r="T163" i="66"/>
  <c r="U99" i="66"/>
  <c r="S35" i="66"/>
  <c r="X99" i="66"/>
  <c r="AA35" i="66"/>
  <c r="AA67" i="66"/>
  <c r="CL67" i="66" s="1"/>
  <c r="AD163" i="66"/>
  <c r="AG131" i="66"/>
  <c r="AI163" i="66"/>
  <c r="AC67" i="66"/>
  <c r="CN67" i="66" s="1"/>
  <c r="AH99" i="66"/>
  <c r="AJ163" i="66"/>
  <c r="AK67" i="66"/>
  <c r="CV67" i="66" s="1"/>
  <c r="AL99" i="66"/>
  <c r="AN163" i="66"/>
  <c r="AO67" i="66"/>
  <c r="CZ67" i="66" s="1"/>
  <c r="AM99" i="66"/>
  <c r="AO163" i="66"/>
  <c r="AP99" i="66"/>
  <c r="AQ163" i="66"/>
  <c r="AR67" i="66"/>
  <c r="DC67" i="66" s="1"/>
  <c r="AT131" i="66"/>
  <c r="AU35" i="66"/>
  <c r="AW99" i="66"/>
  <c r="AY163" i="66"/>
  <c r="AZ67" i="66"/>
  <c r="DK67" i="66" s="1"/>
  <c r="AW131" i="66"/>
  <c r="BA35" i="66"/>
  <c r="BE131" i="66"/>
  <c r="AT163" i="66"/>
  <c r="AY67" i="66"/>
  <c r="DJ67" i="66" s="1"/>
  <c r="BB35" i="66"/>
  <c r="BF99" i="66"/>
  <c r="AR99" i="66"/>
  <c r="BA131" i="66"/>
  <c r="BE163" i="66"/>
  <c r="BG67" i="66"/>
  <c r="DR67" i="66" s="1"/>
  <c r="AZ35" i="66"/>
  <c r="AW67" i="66"/>
  <c r="DH67" i="66" s="1"/>
  <c r="BD99" i="66"/>
  <c r="BK163" i="66"/>
  <c r="BN67" i="66"/>
  <c r="DY67" i="66" s="1"/>
  <c r="BR131" i="66"/>
  <c r="BT35" i="66"/>
  <c r="BD163" i="66"/>
  <c r="BI131" i="66"/>
  <c r="BL131" i="66"/>
  <c r="BO163" i="66"/>
  <c r="BQ67" i="66"/>
  <c r="EB67" i="66" s="1"/>
  <c r="BU131" i="66"/>
  <c r="BW35" i="66"/>
  <c r="BK131" i="66"/>
  <c r="BN35" i="66"/>
  <c r="BR99" i="66"/>
  <c r="BV163" i="66"/>
  <c r="BX67" i="66"/>
  <c r="EI67" i="66" s="1"/>
  <c r="BO131" i="66"/>
  <c r="BL35" i="66"/>
  <c r="BQ99" i="66"/>
  <c r="BL99" i="66"/>
  <c r="BW131" i="66"/>
  <c r="BM35" i="66"/>
  <c r="S163" i="66"/>
  <c r="T35" i="66"/>
  <c r="V35" i="66"/>
  <c r="V67" i="66"/>
  <c r="CG67" i="66" s="1"/>
  <c r="Y99" i="66"/>
  <c r="Y131" i="66"/>
  <c r="AB99" i="66"/>
  <c r="AD35" i="66"/>
  <c r="AB131" i="66"/>
  <c r="AI35" i="66"/>
  <c r="AF131" i="66"/>
  <c r="AH35" i="66"/>
  <c r="AJ99" i="66"/>
  <c r="AL163" i="66"/>
  <c r="AL35" i="66"/>
  <c r="AN99" i="66"/>
  <c r="AL131" i="66"/>
  <c r="AM35" i="66"/>
  <c r="AO99" i="66"/>
  <c r="AP35" i="66"/>
  <c r="AQ99" i="66"/>
  <c r="AS163" i="66"/>
  <c r="AT67" i="66"/>
  <c r="DE67" i="66" s="1"/>
  <c r="AV131" i="66"/>
  <c r="AW35" i="66"/>
  <c r="AY99" i="66"/>
  <c r="AP131" i="66"/>
  <c r="AX99" i="66"/>
  <c r="BC163" i="66"/>
  <c r="BE67" i="66"/>
  <c r="DP67" i="66" s="1"/>
  <c r="AU67" i="66"/>
  <c r="DF67" i="66" s="1"/>
  <c r="AZ99" i="66"/>
  <c r="BD131" i="66"/>
  <c r="BF35" i="66"/>
  <c r="AU131" i="66"/>
  <c r="BA67" i="66"/>
  <c r="DL67" i="66" s="1"/>
  <c r="BE99" i="66"/>
  <c r="BI163" i="66"/>
  <c r="AR163" i="66"/>
  <c r="AT35" i="66"/>
  <c r="BF131" i="66"/>
  <c r="BK99" i="66"/>
  <c r="BP163" i="66"/>
  <c r="BR67" i="66"/>
  <c r="EC67" i="66" s="1"/>
  <c r="BV131" i="66"/>
  <c r="BF67" i="66"/>
  <c r="DQ67" i="66" s="1"/>
  <c r="BJ163" i="66"/>
  <c r="BL67" i="66"/>
  <c r="DW67" i="66" s="1"/>
  <c r="BO99" i="66"/>
  <c r="BS163" i="66"/>
  <c r="BU67" i="66"/>
  <c r="EF67" i="66" s="1"/>
  <c r="BB131" i="66"/>
  <c r="BK67" i="66"/>
  <c r="DV67" i="66" s="1"/>
  <c r="BP131" i="66"/>
  <c r="BR35" i="66"/>
  <c r="BV99" i="66"/>
  <c r="BD35" i="66"/>
  <c r="BQ163" i="66"/>
  <c r="BM163" i="66"/>
  <c r="BU163" i="66"/>
  <c r="BQ35" i="66"/>
  <c r="BX99" i="66"/>
  <c r="BO67" i="66"/>
  <c r="DZ67" i="66" s="1"/>
  <c r="W67" i="66"/>
  <c r="CH67" i="66" s="1"/>
  <c r="U35" i="66"/>
  <c r="AE163" i="66"/>
  <c r="AM131" i="66"/>
  <c r="AO35" i="66"/>
  <c r="AU163" i="66"/>
  <c r="AS131" i="66"/>
  <c r="AV35" i="66"/>
  <c r="AV99" i="66"/>
  <c r="AS67" i="66"/>
  <c r="DD67" i="66" s="1"/>
  <c r="BP99" i="66"/>
  <c r="BJ99" i="66"/>
  <c r="BW163" i="66"/>
  <c r="BT131" i="66"/>
  <c r="BU35" i="66"/>
  <c r="BS131" i="66"/>
  <c r="Q67" i="66"/>
  <c r="CB67" i="66" s="1"/>
  <c r="W99" i="66"/>
  <c r="AE67" i="66"/>
  <c r="CP67" i="66" s="1"/>
  <c r="AI131" i="66"/>
  <c r="AN35" i="66"/>
  <c r="AP67" i="66"/>
  <c r="DA67" i="66" s="1"/>
  <c r="AV67" i="66"/>
  <c r="DG67" i="66" s="1"/>
  <c r="BA163" i="66"/>
  <c r="BB163" i="66"/>
  <c r="BC131" i="66"/>
  <c r="AX35" i="66"/>
  <c r="BT163" i="66"/>
  <c r="BM131" i="66"/>
  <c r="BG99" i="66"/>
  <c r="BV35" i="66"/>
  <c r="BH163" i="66"/>
  <c r="Q99" i="66"/>
  <c r="Z131" i="66"/>
  <c r="AG163" i="66"/>
  <c r="AJ35" i="66"/>
  <c r="AL67" i="66"/>
  <c r="CW67" i="66" s="1"/>
  <c r="AQ35" i="66"/>
  <c r="AX131" i="66"/>
  <c r="BC99" i="66"/>
  <c r="BD67" i="66"/>
  <c r="DO67" i="66" s="1"/>
  <c r="BE35" i="66"/>
  <c r="BG163" i="66"/>
  <c r="BV67" i="66"/>
  <c r="EG67" i="66" s="1"/>
  <c r="BO35" i="66"/>
  <c r="BN163" i="66"/>
  <c r="BH35" i="66"/>
  <c r="BS67" i="66"/>
  <c r="ED67" i="66" s="1"/>
  <c r="AD131" i="66"/>
  <c r="AQ67" i="66"/>
  <c r="DB67" i="66" s="1"/>
  <c r="BH99" i="66"/>
  <c r="BJ131" i="66"/>
  <c r="U67" i="66"/>
  <c r="CF67" i="66" s="1"/>
  <c r="AN131" i="66"/>
  <c r="BH131" i="66"/>
  <c r="BS99" i="66"/>
  <c r="Z163" i="66"/>
  <c r="AS99" i="66"/>
  <c r="BI99" i="66"/>
  <c r="BP67" i="66"/>
  <c r="EA67" i="66" s="1"/>
  <c r="AJ67" i="66"/>
  <c r="CU67" i="66" s="1"/>
  <c r="AY35" i="66"/>
  <c r="BK35" i="66"/>
  <c r="BX163" i="66"/>
  <c r="Q148" i="66"/>
  <c r="Q20" i="66"/>
  <c r="S148" i="66"/>
  <c r="T52" i="66"/>
  <c r="CE52" i="66" s="1"/>
  <c r="Q84" i="66"/>
  <c r="T84" i="66"/>
  <c r="V148" i="66"/>
  <c r="W116" i="66"/>
  <c r="X20" i="66"/>
  <c r="X116" i="66"/>
  <c r="X52" i="66"/>
  <c r="CI52" i="66" s="1"/>
  <c r="AB148" i="66"/>
  <c r="AD116" i="66"/>
  <c r="AE20" i="66"/>
  <c r="AG84" i="66"/>
  <c r="AB84" i="66"/>
  <c r="Q116" i="66"/>
  <c r="R148" i="66"/>
  <c r="S84" i="66"/>
  <c r="U148" i="66"/>
  <c r="R20" i="66"/>
  <c r="T20" i="66"/>
  <c r="S116" i="66"/>
  <c r="W52" i="66"/>
  <c r="CH52" i="66" s="1"/>
  <c r="V116" i="66"/>
  <c r="Y148" i="66"/>
  <c r="Y20" i="66"/>
  <c r="AB52" i="66"/>
  <c r="CM52" i="66" s="1"/>
  <c r="AD52" i="66"/>
  <c r="CO52" i="66" s="1"/>
  <c r="AF116" i="66"/>
  <c r="Z84" i="66"/>
  <c r="Q52" i="66"/>
  <c r="CB52" i="66" s="1"/>
  <c r="S20" i="66"/>
  <c r="S52" i="66"/>
  <c r="CD52" i="66" s="1"/>
  <c r="V84" i="66"/>
  <c r="V52" i="66"/>
  <c r="CG52" i="66" s="1"/>
  <c r="Z52" i="66"/>
  <c r="CK52" i="66" s="1"/>
  <c r="AE148" i="66"/>
  <c r="AA148" i="66"/>
  <c r="Z116" i="66"/>
  <c r="AC84" i="66"/>
  <c r="AD20" i="66"/>
  <c r="AB116" i="66"/>
  <c r="AH116" i="66"/>
  <c r="AI20" i="66"/>
  <c r="AF20" i="66"/>
  <c r="AJ84" i="66"/>
  <c r="AI52" i="66"/>
  <c r="CT52" i="66" s="1"/>
  <c r="AL20" i="66"/>
  <c r="AN84" i="66"/>
  <c r="AP116" i="66"/>
  <c r="AI116" i="66"/>
  <c r="AJ52" i="66"/>
  <c r="CU52" i="66" s="1"/>
  <c r="AQ52" i="66"/>
  <c r="DB52" i="66" s="1"/>
  <c r="AS116" i="66"/>
  <c r="AT20" i="66"/>
  <c r="AV84" i="66"/>
  <c r="AX148" i="66"/>
  <c r="AY52" i="66"/>
  <c r="DJ52" i="66" s="1"/>
  <c r="AP84" i="66"/>
  <c r="AQ84" i="66"/>
  <c r="AS148" i="66"/>
  <c r="AT52" i="66"/>
  <c r="DE52" i="66" s="1"/>
  <c r="AV116" i="66"/>
  <c r="AW20" i="66"/>
  <c r="AY84" i="66"/>
  <c r="AP20" i="66"/>
  <c r="BB52" i="66"/>
  <c r="DM52" i="66" s="1"/>
  <c r="BF116" i="66"/>
  <c r="BA84" i="66"/>
  <c r="BC20" i="66"/>
  <c r="BG84" i="66"/>
  <c r="BB148" i="66"/>
  <c r="BD52" i="66"/>
  <c r="DO52" i="66" s="1"/>
  <c r="BH116" i="66"/>
  <c r="AK116" i="66"/>
  <c r="BI84" i="66"/>
  <c r="BL84" i="66"/>
  <c r="BM20" i="66"/>
  <c r="BQ84" i="66"/>
  <c r="BU148" i="66"/>
  <c r="BW52" i="66"/>
  <c r="EH52" i="66" s="1"/>
  <c r="BK148" i="66"/>
  <c r="BN52" i="66"/>
  <c r="DY52" i="66" s="1"/>
  <c r="BR116" i="66"/>
  <c r="BT20" i="66"/>
  <c r="BX84" i="66"/>
  <c r="BF52" i="66"/>
  <c r="DQ52" i="66" s="1"/>
  <c r="BJ84" i="66"/>
  <c r="BM116" i="66"/>
  <c r="BO20" i="66"/>
  <c r="BS84" i="66"/>
  <c r="BW148" i="66"/>
  <c r="BI52" i="66"/>
  <c r="DT52" i="66" s="1"/>
  <c r="BV84" i="66"/>
  <c r="BN20" i="66"/>
  <c r="BV148" i="66"/>
  <c r="BV20" i="66"/>
  <c r="BR148" i="66"/>
  <c r="R116" i="66"/>
  <c r="T116" i="66"/>
  <c r="T148" i="66"/>
  <c r="V20" i="66"/>
  <c r="W20" i="66"/>
  <c r="AA116" i="66"/>
  <c r="AE84" i="66"/>
  <c r="AA20" i="66"/>
  <c r="AA52" i="66"/>
  <c r="CL52" i="66" s="1"/>
  <c r="AC20" i="66"/>
  <c r="AF84" i="66"/>
  <c r="AE116" i="66"/>
  <c r="AH52" i="66"/>
  <c r="CS52" i="66" s="1"/>
  <c r="Z148" i="66"/>
  <c r="AE52" i="66"/>
  <c r="CP52" i="66" s="1"/>
  <c r="AK148" i="66"/>
  <c r="AJ116" i="66"/>
  <c r="AM116" i="66"/>
  <c r="AN20" i="66"/>
  <c r="AP52" i="66"/>
  <c r="DA52" i="66" s="1"/>
  <c r="AJ20" i="66"/>
  <c r="AM84" i="66"/>
  <c r="AR148" i="66"/>
  <c r="AS52" i="66"/>
  <c r="DD52" i="66" s="1"/>
  <c r="AU116" i="66"/>
  <c r="AV20" i="66"/>
  <c r="AX84" i="66"/>
  <c r="AM148" i="66"/>
  <c r="AL52" i="66"/>
  <c r="CW52" i="66" s="1"/>
  <c r="AQ20" i="66"/>
  <c r="AS84" i="66"/>
  <c r="AU148" i="66"/>
  <c r="AV52" i="66"/>
  <c r="DG52" i="66" s="1"/>
  <c r="AX116" i="66"/>
  <c r="AY20" i="66"/>
  <c r="AZ148" i="66"/>
  <c r="BD148" i="66"/>
  <c r="AL116" i="66"/>
  <c r="BA20" i="66"/>
  <c r="BE116" i="66"/>
  <c r="BG20" i="66"/>
  <c r="BB84" i="66"/>
  <c r="BF148" i="66"/>
  <c r="BH52" i="66"/>
  <c r="DS52" i="66" s="1"/>
  <c r="AO148" i="66"/>
  <c r="BJ116" i="66"/>
  <c r="BL20" i="66"/>
  <c r="BO116" i="66"/>
  <c r="BQ20" i="66"/>
  <c r="BU84" i="66"/>
  <c r="BE20" i="66"/>
  <c r="BK84" i="66"/>
  <c r="BP148" i="66"/>
  <c r="BR52" i="66"/>
  <c r="EC52" i="66" s="1"/>
  <c r="BV116" i="66"/>
  <c r="BX20" i="66"/>
  <c r="BH84" i="66"/>
  <c r="BJ20" i="66"/>
  <c r="BM52" i="66"/>
  <c r="DX52" i="66" s="1"/>
  <c r="BQ116" i="66"/>
  <c r="BS20" i="66"/>
  <c r="BW84" i="66"/>
  <c r="BK52" i="66"/>
  <c r="DV52" i="66" s="1"/>
  <c r="BE148" i="66"/>
  <c r="BP52" i="66"/>
  <c r="EA52" i="66" s="1"/>
  <c r="BX52" i="66"/>
  <c r="EI52" i="66" s="1"/>
  <c r="BX116" i="66"/>
  <c r="R84" i="66"/>
  <c r="U84" i="66"/>
  <c r="U116" i="66"/>
  <c r="X148" i="66"/>
  <c r="Y84" i="66"/>
  <c r="AC116" i="66"/>
  <c r="AF52" i="66"/>
  <c r="CQ52" i="66" s="1"/>
  <c r="W148" i="66"/>
  <c r="AB20" i="66"/>
  <c r="AA84" i="66"/>
  <c r="Y116" i="66"/>
  <c r="AG52" i="66"/>
  <c r="CR52" i="66" s="1"/>
  <c r="AI148" i="66"/>
  <c r="AD84" i="66"/>
  <c r="AH20" i="66"/>
  <c r="AK20" i="66"/>
  <c r="AK52" i="66"/>
  <c r="CV52" i="66" s="1"/>
  <c r="AM52" i="66"/>
  <c r="CX52" i="66" s="1"/>
  <c r="AO116" i="66"/>
  <c r="AG116" i="66"/>
  <c r="AK84" i="66"/>
  <c r="AN52" i="66"/>
  <c r="CY52" i="66" s="1"/>
  <c r="AR84" i="66"/>
  <c r="AT148" i="66"/>
  <c r="AU52" i="66"/>
  <c r="DF52" i="66" s="1"/>
  <c r="AW116" i="66"/>
  <c r="AX20" i="66"/>
  <c r="AN116" i="66"/>
  <c r="AO84" i="66"/>
  <c r="AR116" i="66"/>
  <c r="AS20" i="66"/>
  <c r="AU84" i="66"/>
  <c r="AW148" i="66"/>
  <c r="AX52" i="66"/>
  <c r="DI52" i="66" s="1"/>
  <c r="AZ116" i="66"/>
  <c r="AZ20" i="66"/>
  <c r="BD84" i="66"/>
  <c r="AP148" i="66"/>
  <c r="BC148" i="66"/>
  <c r="BE52" i="66"/>
  <c r="DP52" i="66" s="1"/>
  <c r="AM20" i="66"/>
  <c r="BB20" i="66"/>
  <c r="BF84" i="66"/>
  <c r="BA52" i="66"/>
  <c r="DL52" i="66" s="1"/>
  <c r="BH148" i="66"/>
  <c r="BJ52" i="66"/>
  <c r="DU52" i="66" s="1"/>
  <c r="BM148" i="66"/>
  <c r="BO52" i="66"/>
  <c r="DZ52" i="66" s="1"/>
  <c r="BS116" i="66"/>
  <c r="BU20" i="66"/>
  <c r="BG52" i="66"/>
  <c r="DR52" i="66" s="1"/>
  <c r="BK20" i="66"/>
  <c r="BP84" i="66"/>
  <c r="BT148" i="66"/>
  <c r="BV52" i="66"/>
  <c r="EG52" i="66" s="1"/>
  <c r="BA116" i="66"/>
  <c r="BI116" i="66"/>
  <c r="BL116" i="66"/>
  <c r="BO148" i="66"/>
  <c r="BQ52" i="66"/>
  <c r="EB52" i="66" s="1"/>
  <c r="BU116" i="66"/>
  <c r="BW20" i="66"/>
  <c r="BR20" i="66"/>
  <c r="BG116" i="66"/>
  <c r="BR84" i="66"/>
  <c r="BI148" i="66"/>
  <c r="BN84" i="66"/>
  <c r="U20" i="66"/>
  <c r="AC52" i="66"/>
  <c r="CN52" i="66" s="1"/>
  <c r="AD148" i="66"/>
  <c r="AF148" i="66"/>
  <c r="AN148" i="66"/>
  <c r="AQ116" i="66"/>
  <c r="AW52" i="66"/>
  <c r="DH52" i="66" s="1"/>
  <c r="AR52" i="66"/>
  <c r="DC52" i="66" s="1"/>
  <c r="AY148" i="66"/>
  <c r="BA148" i="66"/>
  <c r="BD116" i="66"/>
  <c r="BL148" i="66"/>
  <c r="BW116" i="66"/>
  <c r="BT84" i="66"/>
  <c r="BL52" i="66"/>
  <c r="DW52" i="66" s="1"/>
  <c r="BC116" i="66"/>
  <c r="BN148" i="66"/>
  <c r="U52" i="66"/>
  <c r="CF52" i="66" s="1"/>
  <c r="AG148" i="66"/>
  <c r="Z20" i="66"/>
  <c r="AJ148" i="66"/>
  <c r="AO52" i="66"/>
  <c r="CZ52" i="66" s="1"/>
  <c r="AR20" i="66"/>
  <c r="AY116" i="66"/>
  <c r="AT116" i="66"/>
  <c r="AZ52" i="66"/>
  <c r="DK52" i="66" s="1"/>
  <c r="BC84" i="66"/>
  <c r="BF20" i="66"/>
  <c r="BM84" i="66"/>
  <c r="BI20" i="66"/>
  <c r="BX148" i="66"/>
  <c r="BO84" i="66"/>
  <c r="BT52" i="66"/>
  <c r="EE52" i="66" s="1"/>
  <c r="BP116" i="66"/>
  <c r="X84" i="66"/>
  <c r="Y52" i="66"/>
  <c r="CJ52" i="66" s="1"/>
  <c r="AG20" i="66"/>
  <c r="AH84" i="66"/>
  <c r="AH148" i="66"/>
  <c r="AT84" i="66"/>
  <c r="AO20" i="66"/>
  <c r="AU20" i="66"/>
  <c r="BB116" i="66"/>
  <c r="BG148" i="66"/>
  <c r="BC52" i="66"/>
  <c r="DN52" i="66" s="1"/>
  <c r="BQ148" i="66"/>
  <c r="BN116" i="66"/>
  <c r="BE84" i="66"/>
  <c r="BS148" i="66"/>
  <c r="BK116" i="66"/>
  <c r="R52" i="66"/>
  <c r="CC52" i="66" s="1"/>
  <c r="W84" i="66"/>
  <c r="AC148" i="66"/>
  <c r="AI84" i="66"/>
  <c r="AL84" i="66"/>
  <c r="AL148" i="66"/>
  <c r="AV148" i="66"/>
  <c r="AQ148" i="66"/>
  <c r="AW84" i="66"/>
  <c r="BD20" i="66"/>
  <c r="AZ84" i="66"/>
  <c r="BH20" i="66"/>
  <c r="BS52" i="66"/>
  <c r="ED52" i="66" s="1"/>
  <c r="BP20" i="66"/>
  <c r="BJ148" i="66"/>
  <c r="BU52" i="66"/>
  <c r="EF52" i="66" s="1"/>
  <c r="BT116" i="66"/>
  <c r="R145" i="66"/>
  <c r="Q113" i="66"/>
  <c r="T113" i="66"/>
  <c r="U17" i="66"/>
  <c r="S81" i="66"/>
  <c r="W145" i="66"/>
  <c r="S49" i="66"/>
  <c r="CD49" i="66" s="1"/>
  <c r="W113" i="66"/>
  <c r="X17" i="66"/>
  <c r="Y49" i="66"/>
  <c r="CJ49" i="66" s="1"/>
  <c r="AA113" i="66"/>
  <c r="Y145" i="66"/>
  <c r="Z49" i="66"/>
  <c r="CK49" i="66" s="1"/>
  <c r="AB113" i="66"/>
  <c r="AC49" i="66"/>
  <c r="CN49" i="66" s="1"/>
  <c r="AE81" i="66"/>
  <c r="AG145" i="66"/>
  <c r="AE113" i="66"/>
  <c r="AH17" i="66"/>
  <c r="AJ81" i="66"/>
  <c r="AC81" i="66"/>
  <c r="AB81" i="66"/>
  <c r="AG17" i="66"/>
  <c r="AI81" i="66"/>
  <c r="AK145" i="66"/>
  <c r="AL113" i="66"/>
  <c r="AM17" i="66"/>
  <c r="AO81" i="66"/>
  <c r="AF81" i="66"/>
  <c r="AM49" i="66"/>
  <c r="CX49" i="66" s="1"/>
  <c r="AO113" i="66"/>
  <c r="AP81" i="66"/>
  <c r="AR81" i="66"/>
  <c r="AT145" i="66"/>
  <c r="AU49" i="66"/>
  <c r="DF49" i="66" s="1"/>
  <c r="AW113" i="66"/>
  <c r="AX17" i="66"/>
  <c r="AZ81" i="66"/>
  <c r="AQ17" i="66"/>
  <c r="AW145" i="66"/>
  <c r="BA49" i="66"/>
  <c r="DL49" i="66" s="1"/>
  <c r="BE81" i="66"/>
  <c r="AU81" i="66"/>
  <c r="BB113" i="66"/>
  <c r="BD17" i="66"/>
  <c r="BH81" i="66"/>
  <c r="AU145" i="66"/>
  <c r="BA145" i="66"/>
  <c r="BC81" i="66"/>
  <c r="BG145" i="66"/>
  <c r="BI49" i="66"/>
  <c r="DT49" i="66" s="1"/>
  <c r="AS81" i="66"/>
  <c r="BG49" i="66"/>
  <c r="DR49" i="66" s="1"/>
  <c r="BN81" i="66"/>
  <c r="BR145" i="66"/>
  <c r="BT49" i="66"/>
  <c r="EE49" i="66" s="1"/>
  <c r="BB145" i="66"/>
  <c r="BJ49" i="66"/>
  <c r="DU49" i="66" s="1"/>
  <c r="BM145" i="66"/>
  <c r="BO49" i="66"/>
  <c r="DZ49" i="66" s="1"/>
  <c r="BS113" i="66"/>
  <c r="BU17" i="66"/>
  <c r="BG113" i="66"/>
  <c r="BK81" i="66"/>
  <c r="BP145" i="66"/>
  <c r="BR49" i="66"/>
  <c r="EC49" i="66" s="1"/>
  <c r="BV113" i="66"/>
  <c r="BX17" i="66"/>
  <c r="BX49" i="66"/>
  <c r="EI49" i="66" s="1"/>
  <c r="BJ17" i="66"/>
  <c r="BW81" i="66"/>
  <c r="BQ113" i="66"/>
  <c r="BL113" i="66"/>
  <c r="BU113" i="66"/>
  <c r="BM49" i="66"/>
  <c r="DX49" i="66" s="1"/>
  <c r="Q145" i="66"/>
  <c r="Q49" i="66"/>
  <c r="CB49" i="66" s="1"/>
  <c r="R113" i="66"/>
  <c r="T49" i="66"/>
  <c r="CE49" i="66" s="1"/>
  <c r="V113" i="66"/>
  <c r="T81" i="66"/>
  <c r="W81" i="66"/>
  <c r="V145" i="66"/>
  <c r="W49" i="66"/>
  <c r="CH49" i="66" s="1"/>
  <c r="U49" i="66"/>
  <c r="CF49" i="66" s="1"/>
  <c r="Z145" i="66"/>
  <c r="AA49" i="66"/>
  <c r="CL49" i="66" s="1"/>
  <c r="Y81" i="66"/>
  <c r="AA145" i="66"/>
  <c r="AB49" i="66"/>
  <c r="CM49" i="66" s="1"/>
  <c r="AD113" i="66"/>
  <c r="AE17" i="66"/>
  <c r="AG81" i="66"/>
  <c r="AG49" i="66"/>
  <c r="CR49" i="66" s="1"/>
  <c r="AI113" i="66"/>
  <c r="AJ17" i="66"/>
  <c r="AD81" i="66"/>
  <c r="AC145" i="66"/>
  <c r="AH113" i="66"/>
  <c r="AI17" i="66"/>
  <c r="AK81" i="66"/>
  <c r="AL49" i="66"/>
  <c r="CW49" i="66" s="1"/>
  <c r="AN113" i="66"/>
  <c r="AO17" i="66"/>
  <c r="AL81" i="66"/>
  <c r="AN145" i="66"/>
  <c r="AO49" i="66"/>
  <c r="CZ49" i="66" s="1"/>
  <c r="AQ113" i="66"/>
  <c r="AR17" i="66"/>
  <c r="AT81" i="66"/>
  <c r="AV145" i="66"/>
  <c r="AW49" i="66"/>
  <c r="DH49" i="66" s="1"/>
  <c r="AY113" i="66"/>
  <c r="AZ17" i="66"/>
  <c r="AS145" i="66"/>
  <c r="AX113" i="66"/>
  <c r="BC113" i="66"/>
  <c r="BE17" i="66"/>
  <c r="AV49" i="66"/>
  <c r="DG49" i="66" s="1"/>
  <c r="BB49" i="66"/>
  <c r="DM49" i="66" s="1"/>
  <c r="BF113" i="66"/>
  <c r="AQ145" i="66"/>
  <c r="AV113" i="66"/>
  <c r="BA81" i="66"/>
  <c r="BC17" i="66"/>
  <c r="BG81" i="66"/>
  <c r="AT49" i="66"/>
  <c r="DE49" i="66" s="1"/>
  <c r="AW81" i="66"/>
  <c r="BK113" i="66"/>
  <c r="BN17" i="66"/>
  <c r="BR81" i="66"/>
  <c r="BV145" i="66"/>
  <c r="BH113" i="66"/>
  <c r="BL145" i="66"/>
  <c r="BM81" i="66"/>
  <c r="BQ145" i="66"/>
  <c r="BS49" i="66"/>
  <c r="ED49" i="66" s="1"/>
  <c r="BW113" i="66"/>
  <c r="BH17" i="66"/>
  <c r="BK17" i="66"/>
  <c r="BP81" i="66"/>
  <c r="BT145" i="66"/>
  <c r="BV49" i="66"/>
  <c r="EG49" i="66" s="1"/>
  <c r="BM113" i="66"/>
  <c r="BB17" i="66"/>
  <c r="BL49" i="66"/>
  <c r="DW49" i="66" s="1"/>
  <c r="BH49" i="66"/>
  <c r="DS49" i="66" s="1"/>
  <c r="BS145" i="66"/>
  <c r="BO17" i="66"/>
  <c r="BW145" i="66"/>
  <c r="Q81" i="66"/>
  <c r="R17" i="66"/>
  <c r="R49" i="66"/>
  <c r="CC49" i="66" s="1"/>
  <c r="U145" i="66"/>
  <c r="R81" i="66"/>
  <c r="U113" i="66"/>
  <c r="W17" i="66"/>
  <c r="V81" i="66"/>
  <c r="X145" i="66"/>
  <c r="X113" i="66"/>
  <c r="Z81" i="66"/>
  <c r="T17" i="66"/>
  <c r="Y17" i="66"/>
  <c r="AA81" i="66"/>
  <c r="AB17" i="66"/>
  <c r="AD49" i="66"/>
  <c r="CO49" i="66" s="1"/>
  <c r="AF113" i="66"/>
  <c r="AB145" i="66"/>
  <c r="AH145" i="66"/>
  <c r="AI49" i="66"/>
  <c r="CT49" i="66" s="1"/>
  <c r="AK113" i="66"/>
  <c r="AF145" i="66"/>
  <c r="AE49" i="66"/>
  <c r="CP49" i="66" s="1"/>
  <c r="AH49" i="66"/>
  <c r="CS49" i="66" s="1"/>
  <c r="AJ113" i="66"/>
  <c r="AK17" i="66"/>
  <c r="AM145" i="66"/>
  <c r="AN49" i="66"/>
  <c r="CY49" i="66" s="1"/>
  <c r="AD17" i="66"/>
  <c r="AL17" i="66"/>
  <c r="AN81" i="66"/>
  <c r="AP113" i="66"/>
  <c r="AQ49" i="66"/>
  <c r="DB49" i="66" s="1"/>
  <c r="AS113" i="66"/>
  <c r="AT17" i="66"/>
  <c r="AV81" i="66"/>
  <c r="AX145" i="66"/>
  <c r="AY49" i="66"/>
  <c r="DJ49" i="66" s="1"/>
  <c r="AP145" i="66"/>
  <c r="AT113" i="66"/>
  <c r="AY17" i="66"/>
  <c r="BC49" i="66"/>
  <c r="DN49" i="66" s="1"/>
  <c r="AQ81" i="66"/>
  <c r="AY81" i="66"/>
  <c r="BD145" i="66"/>
  <c r="BF49" i="66"/>
  <c r="DQ49" i="66" s="1"/>
  <c r="AR113" i="66"/>
  <c r="AW17" i="66"/>
  <c r="BA17" i="66"/>
  <c r="BE113" i="66"/>
  <c r="BG17" i="66"/>
  <c r="AX49" i="66"/>
  <c r="DI49" i="66" s="1"/>
  <c r="BB81" i="66"/>
  <c r="BK49" i="66"/>
  <c r="DV49" i="66" s="1"/>
  <c r="BP113" i="66"/>
  <c r="BR17" i="66"/>
  <c r="BV81" i="66"/>
  <c r="BI145" i="66"/>
  <c r="BL81" i="66"/>
  <c r="BM17" i="66"/>
  <c r="BQ81" i="66"/>
  <c r="BU145" i="66"/>
  <c r="BW49" i="66"/>
  <c r="EH49" i="66" s="1"/>
  <c r="BI81" i="66"/>
  <c r="BN113" i="66"/>
  <c r="BP17" i="66"/>
  <c r="BT81" i="66"/>
  <c r="BX145" i="66"/>
  <c r="BO145" i="66"/>
  <c r="BF17" i="66"/>
  <c r="BS17" i="66"/>
  <c r="BJ145" i="66"/>
  <c r="BF81" i="66"/>
  <c r="BQ49" i="66"/>
  <c r="EB49" i="66" s="1"/>
  <c r="BX113" i="66"/>
  <c r="U81" i="66"/>
  <c r="V17" i="66"/>
  <c r="X49" i="66"/>
  <c r="CI49" i="66" s="1"/>
  <c r="AE145" i="66"/>
  <c r="AJ145" i="66"/>
  <c r="AI145" i="66"/>
  <c r="AO145" i="66"/>
  <c r="AP49" i="66"/>
  <c r="DA49" i="66" s="1"/>
  <c r="AV17" i="66"/>
  <c r="AU17" i="66"/>
  <c r="AZ113" i="66"/>
  <c r="AY145" i="66"/>
  <c r="AZ49" i="66"/>
  <c r="DK49" i="66" s="1"/>
  <c r="BT113" i="66"/>
  <c r="BO113" i="66"/>
  <c r="BK145" i="66"/>
  <c r="BX81" i="66"/>
  <c r="BO81" i="66"/>
  <c r="Q17" i="66"/>
  <c r="S145" i="66"/>
  <c r="X81" i="66"/>
  <c r="Z113" i="66"/>
  <c r="AF49" i="66"/>
  <c r="CQ49" i="66" s="1"/>
  <c r="AK49" i="66"/>
  <c r="CV49" i="66" s="1"/>
  <c r="AJ49" i="66"/>
  <c r="CU49" i="66" s="1"/>
  <c r="AD145" i="66"/>
  <c r="AR145" i="66"/>
  <c r="AX81" i="66"/>
  <c r="BA113" i="66"/>
  <c r="BD81" i="66"/>
  <c r="BC145" i="66"/>
  <c r="BF145" i="66"/>
  <c r="BV17" i="66"/>
  <c r="BQ17" i="66"/>
  <c r="BN49" i="66"/>
  <c r="DY49" i="66" s="1"/>
  <c r="BW17" i="66"/>
  <c r="BJ81" i="66"/>
  <c r="S113" i="66"/>
  <c r="V49" i="66"/>
  <c r="CG49" i="66" s="1"/>
  <c r="Y113" i="66"/>
  <c r="AA17" i="66"/>
  <c r="AC17" i="66"/>
  <c r="AF17" i="66"/>
  <c r="AL145" i="66"/>
  <c r="AM113" i="66"/>
  <c r="AS49" i="66"/>
  <c r="DD49" i="66" s="1"/>
  <c r="AZ145" i="66"/>
  <c r="BE145" i="66"/>
  <c r="BH145" i="66"/>
  <c r="BE49" i="66"/>
  <c r="DP49" i="66" s="1"/>
  <c r="BN145" i="66"/>
  <c r="BJ113" i="66"/>
  <c r="BU81" i="66"/>
  <c r="BR113" i="66"/>
  <c r="BI17" i="66"/>
  <c r="BS81" i="66"/>
  <c r="S17" i="66"/>
  <c r="T145" i="66"/>
  <c r="Z17" i="66"/>
  <c r="AC113" i="66"/>
  <c r="AH81" i="66"/>
  <c r="AG113" i="66"/>
  <c r="AM81" i="66"/>
  <c r="AN17" i="66"/>
  <c r="AU113" i="66"/>
  <c r="AP17" i="66"/>
  <c r="AR49" i="66"/>
  <c r="DC49" i="66" s="1"/>
  <c r="AS17" i="66"/>
  <c r="BI113" i="66"/>
  <c r="BP49" i="66"/>
  <c r="EA49" i="66" s="1"/>
  <c r="BL17" i="66"/>
  <c r="BD49" i="66"/>
  <c r="DO49" i="66" s="1"/>
  <c r="BT17" i="66"/>
  <c r="BU49" i="66"/>
  <c r="EF49" i="66" s="1"/>
  <c r="BD113" i="66"/>
  <c r="R108" i="66"/>
  <c r="S140" i="66"/>
  <c r="T44" i="66"/>
  <c r="CE44" i="66" s="1"/>
  <c r="R76" i="66"/>
  <c r="T76" i="66"/>
  <c r="V140" i="66"/>
  <c r="W44" i="66"/>
  <c r="CH44" i="66" s="1"/>
  <c r="R12" i="66"/>
  <c r="Y140" i="66"/>
  <c r="Y44" i="66"/>
  <c r="CJ44" i="66" s="1"/>
  <c r="AB12" i="66"/>
  <c r="AD44" i="66"/>
  <c r="CO44" i="66" s="1"/>
  <c r="AF108" i="66"/>
  <c r="V108" i="66"/>
  <c r="AA140" i="66"/>
  <c r="AA44" i="66"/>
  <c r="CL44" i="66" s="1"/>
  <c r="AC76" i="66"/>
  <c r="AD140" i="66"/>
  <c r="AB76" i="66"/>
  <c r="AH108" i="66"/>
  <c r="AI12" i="66"/>
  <c r="AF12" i="66"/>
  <c r="AJ76" i="66"/>
  <c r="AG108" i="66"/>
  <c r="AM108" i="66"/>
  <c r="AN12" i="66"/>
  <c r="AP44" i="66"/>
  <c r="DA44" i="66" s="1"/>
  <c r="AK76" i="66"/>
  <c r="AQ108" i="66"/>
  <c r="AR12" i="66"/>
  <c r="AT76" i="66"/>
  <c r="AV140" i="66"/>
  <c r="AW44" i="66"/>
  <c r="DH44" i="66" s="1"/>
  <c r="AY108" i="66"/>
  <c r="AM12" i="66"/>
  <c r="AK108" i="66"/>
  <c r="AQ76" i="66"/>
  <c r="AS140" i="66"/>
  <c r="AT44" i="66"/>
  <c r="DE44" i="66" s="1"/>
  <c r="AV108" i="66"/>
  <c r="AW12" i="66"/>
  <c r="AY76" i="66"/>
  <c r="AP140" i="66"/>
  <c r="BB44" i="66"/>
  <c r="DM44" i="66" s="1"/>
  <c r="BF108" i="66"/>
  <c r="BA12" i="66"/>
  <c r="BE108" i="66"/>
  <c r="BG12" i="66"/>
  <c r="AZ76" i="66"/>
  <c r="BD108" i="66"/>
  <c r="BF12" i="66"/>
  <c r="AP12" i="66"/>
  <c r="BI108" i="66"/>
  <c r="BL76" i="66"/>
  <c r="BM12" i="66"/>
  <c r="BQ76" i="66"/>
  <c r="BU140" i="66"/>
  <c r="BW44" i="66"/>
  <c r="EH44" i="66" s="1"/>
  <c r="BG44" i="66"/>
  <c r="DR44" i="66" s="1"/>
  <c r="BK76" i="66"/>
  <c r="BP140" i="66"/>
  <c r="BR44" i="66"/>
  <c r="EC44" i="66" s="1"/>
  <c r="BV108" i="66"/>
  <c r="BX12" i="66"/>
  <c r="BH12" i="66"/>
  <c r="BL108" i="66"/>
  <c r="BO140" i="66"/>
  <c r="BQ44" i="66"/>
  <c r="EB44" i="66" s="1"/>
  <c r="BU108" i="66"/>
  <c r="BW12" i="66"/>
  <c r="BN76" i="66"/>
  <c r="BV12" i="66"/>
  <c r="BK44" i="66"/>
  <c r="DV44" i="66" s="1"/>
  <c r="BK108" i="66"/>
  <c r="BX108" i="66"/>
  <c r="Q140" i="66"/>
  <c r="Q12" i="66"/>
  <c r="Q76" i="66"/>
  <c r="U140" i="66"/>
  <c r="S76" i="66"/>
  <c r="T12" i="66"/>
  <c r="V76" i="66"/>
  <c r="X140" i="66"/>
  <c r="W76" i="66"/>
  <c r="Y76" i="66"/>
  <c r="Y12" i="66"/>
  <c r="AC108" i="66"/>
  <c r="AE140" i="66"/>
  <c r="AF44" i="66"/>
  <c r="CQ44" i="66" s="1"/>
  <c r="W12" i="66"/>
  <c r="AA12" i="66"/>
  <c r="AB140" i="66"/>
  <c r="AC12" i="66"/>
  <c r="AD12" i="66"/>
  <c r="AE108" i="66"/>
  <c r="AH44" i="66"/>
  <c r="CS44" i="66" s="1"/>
  <c r="AJ108" i="66"/>
  <c r="AA76" i="66"/>
  <c r="AK140" i="66"/>
  <c r="AK44" i="66"/>
  <c r="CV44" i="66" s="1"/>
  <c r="AM44" i="66"/>
  <c r="CX44" i="66" s="1"/>
  <c r="AO108" i="66"/>
  <c r="AH12" i="66"/>
  <c r="AE44" i="66"/>
  <c r="CP44" i="66" s="1"/>
  <c r="AQ44" i="66"/>
  <c r="DB44" i="66" s="1"/>
  <c r="AS108" i="66"/>
  <c r="AT12" i="66"/>
  <c r="AV76" i="66"/>
  <c r="AX140" i="66"/>
  <c r="AY44" i="66"/>
  <c r="DJ44" i="66" s="1"/>
  <c r="AO140" i="66"/>
  <c r="AM76" i="66"/>
  <c r="AQ12" i="66"/>
  <c r="AS76" i="66"/>
  <c r="AU140" i="66"/>
  <c r="AV44" i="66"/>
  <c r="DG44" i="66" s="1"/>
  <c r="AX108" i="66"/>
  <c r="AY12" i="66"/>
  <c r="AZ140" i="66"/>
  <c r="BD140" i="66"/>
  <c r="AN108" i="66"/>
  <c r="BC140" i="66"/>
  <c r="BE44" i="66"/>
  <c r="DP44" i="66" s="1"/>
  <c r="AJ44" i="66"/>
  <c r="CU44" i="66" s="1"/>
  <c r="BB140" i="66"/>
  <c r="BD44" i="66"/>
  <c r="DO44" i="66" s="1"/>
  <c r="BH108" i="66"/>
  <c r="BA44" i="66"/>
  <c r="DL44" i="66" s="1"/>
  <c r="BJ108" i="66"/>
  <c r="BL12" i="66"/>
  <c r="BO108" i="66"/>
  <c r="BQ12" i="66"/>
  <c r="BU76" i="66"/>
  <c r="BA108" i="66"/>
  <c r="BI140" i="66"/>
  <c r="BK12" i="66"/>
  <c r="BP76" i="66"/>
  <c r="BT140" i="66"/>
  <c r="BV44" i="66"/>
  <c r="EG44" i="66" s="1"/>
  <c r="BC108" i="66"/>
  <c r="BI76" i="66"/>
  <c r="BL44" i="66"/>
  <c r="DW44" i="66" s="1"/>
  <c r="BO76" i="66"/>
  <c r="BS140" i="66"/>
  <c r="BU44" i="66"/>
  <c r="EF44" i="66" s="1"/>
  <c r="BE12" i="66"/>
  <c r="BP108" i="66"/>
  <c r="BX44" i="66"/>
  <c r="EI44" i="66" s="1"/>
  <c r="BR12" i="66"/>
  <c r="BN12" i="66"/>
  <c r="Q108" i="66"/>
  <c r="R140" i="66"/>
  <c r="S12" i="66"/>
  <c r="U76" i="66"/>
  <c r="S44" i="66"/>
  <c r="CD44" i="66" s="1"/>
  <c r="U108" i="66"/>
  <c r="V12" i="66"/>
  <c r="X76" i="66"/>
  <c r="W140" i="66"/>
  <c r="S108" i="66"/>
  <c r="Z44" i="66"/>
  <c r="CK44" i="66" s="1"/>
  <c r="AC44" i="66"/>
  <c r="CN44" i="66" s="1"/>
  <c r="AE76" i="66"/>
  <c r="AG140" i="66"/>
  <c r="Y108" i="66"/>
  <c r="AB108" i="66"/>
  <c r="AB44" i="66"/>
  <c r="CM44" i="66" s="1"/>
  <c r="X44" i="66"/>
  <c r="CI44" i="66" s="1"/>
  <c r="AF76" i="66"/>
  <c r="AG44" i="66"/>
  <c r="CR44" i="66" s="1"/>
  <c r="AI140" i="66"/>
  <c r="AD76" i="66"/>
  <c r="AH140" i="66"/>
  <c r="AK12" i="66"/>
  <c r="AL76" i="66"/>
  <c r="AN140" i="66"/>
  <c r="AO44" i="66"/>
  <c r="CZ44" i="66" s="1"/>
  <c r="AJ140" i="66"/>
  <c r="AL44" i="66"/>
  <c r="CW44" i="66" s="1"/>
  <c r="AR140" i="66"/>
  <c r="AS44" i="66"/>
  <c r="DD44" i="66" s="1"/>
  <c r="AU108" i="66"/>
  <c r="AV12" i="66"/>
  <c r="AX76" i="66"/>
  <c r="AI44" i="66"/>
  <c r="CT44" i="66" s="1"/>
  <c r="AP76" i="66"/>
  <c r="AN44" i="66"/>
  <c r="CY44" i="66" s="1"/>
  <c r="AR108" i="66"/>
  <c r="AS12" i="66"/>
  <c r="AU76" i="66"/>
  <c r="AW140" i="66"/>
  <c r="AX44" i="66"/>
  <c r="DI44" i="66" s="1"/>
  <c r="AZ108" i="66"/>
  <c r="AZ12" i="66"/>
  <c r="BD76" i="66"/>
  <c r="BA140" i="66"/>
  <c r="BC76" i="66"/>
  <c r="BG140" i="66"/>
  <c r="AM140" i="66"/>
  <c r="BB76" i="66"/>
  <c r="BF140" i="66"/>
  <c r="BH44" i="66"/>
  <c r="DS44" i="66" s="1"/>
  <c r="BE76" i="66"/>
  <c r="BJ44" i="66"/>
  <c r="DU44" i="66" s="1"/>
  <c r="BM140" i="66"/>
  <c r="BO44" i="66"/>
  <c r="DZ44" i="66" s="1"/>
  <c r="BS108" i="66"/>
  <c r="BU12" i="66"/>
  <c r="BC44" i="66"/>
  <c r="DN44" i="66" s="1"/>
  <c r="BI44" i="66"/>
  <c r="DT44" i="66" s="1"/>
  <c r="BN108" i="66"/>
  <c r="BP12" i="66"/>
  <c r="BT76" i="66"/>
  <c r="BX140" i="66"/>
  <c r="BF44" i="66"/>
  <c r="DQ44" i="66" s="1"/>
  <c r="BJ76" i="66"/>
  <c r="BM108" i="66"/>
  <c r="BO12" i="66"/>
  <c r="BS76" i="66"/>
  <c r="BW140" i="66"/>
  <c r="BG108" i="66"/>
  <c r="BR140" i="66"/>
  <c r="BR76" i="66"/>
  <c r="BT44" i="66"/>
  <c r="EE44" i="66" s="1"/>
  <c r="BP44" i="66"/>
  <c r="EA44" i="66" s="1"/>
  <c r="R44" i="66"/>
  <c r="CC44" i="66" s="1"/>
  <c r="U44" i="66"/>
  <c r="CF44" i="66" s="1"/>
  <c r="V44" i="66"/>
  <c r="CG44" i="66" s="1"/>
  <c r="AG76" i="66"/>
  <c r="Z12" i="66"/>
  <c r="AF140" i="66"/>
  <c r="AN76" i="66"/>
  <c r="AR76" i="66"/>
  <c r="AX12" i="66"/>
  <c r="AR44" i="66"/>
  <c r="DC44" i="66" s="1"/>
  <c r="AY140" i="66"/>
  <c r="BA76" i="66"/>
  <c r="BB12" i="66"/>
  <c r="BL140" i="66"/>
  <c r="BW108" i="66"/>
  <c r="BR108" i="66"/>
  <c r="BJ12" i="66"/>
  <c r="BW76" i="66"/>
  <c r="BV76" i="66"/>
  <c r="T108" i="66"/>
  <c r="W108" i="66"/>
  <c r="AA108" i="66"/>
  <c r="Z76" i="66"/>
  <c r="Z140" i="66"/>
  <c r="AI108" i="66"/>
  <c r="AP108" i="66"/>
  <c r="AT140" i="66"/>
  <c r="AL108" i="66"/>
  <c r="AT108" i="66"/>
  <c r="AZ44" i="66"/>
  <c r="DK44" i="66" s="1"/>
  <c r="BC12" i="66"/>
  <c r="BF76" i="66"/>
  <c r="BM76" i="66"/>
  <c r="BE140" i="66"/>
  <c r="BT12" i="66"/>
  <c r="BM44" i="66"/>
  <c r="DX44" i="66" s="1"/>
  <c r="BI12" i="66"/>
  <c r="BT108" i="66"/>
  <c r="U12" i="66"/>
  <c r="X12" i="66"/>
  <c r="AD108" i="66"/>
  <c r="Z108" i="66"/>
  <c r="AG12" i="66"/>
  <c r="AL140" i="66"/>
  <c r="AJ12" i="66"/>
  <c r="AU44" i="66"/>
  <c r="DF44" i="66" s="1"/>
  <c r="AH76" i="66"/>
  <c r="AU12" i="66"/>
  <c r="BB108" i="66"/>
  <c r="BG76" i="66"/>
  <c r="BJ140" i="66"/>
  <c r="BQ140" i="66"/>
  <c r="BK140" i="66"/>
  <c r="BX76" i="66"/>
  <c r="BQ108" i="66"/>
  <c r="BN140" i="66"/>
  <c r="Q44" i="66"/>
  <c r="CB44" i="66" s="1"/>
  <c r="T140" i="66"/>
  <c r="X108" i="66"/>
  <c r="AE12" i="66"/>
  <c r="AC140" i="66"/>
  <c r="AI76" i="66"/>
  <c r="AL12" i="66"/>
  <c r="AO76" i="66"/>
  <c r="AW108" i="66"/>
  <c r="AQ140" i="66"/>
  <c r="AW76" i="66"/>
  <c r="BD12" i="66"/>
  <c r="AO12" i="66"/>
  <c r="BH140" i="66"/>
  <c r="BS44" i="66"/>
  <c r="ED44" i="66" s="1"/>
  <c r="BN44" i="66"/>
  <c r="DY44" i="66" s="1"/>
  <c r="BH76" i="66"/>
  <c r="BS12" i="66"/>
  <c r="BV140" i="66"/>
  <c r="BV164" i="66" l="1"/>
  <c r="BT164" i="66"/>
  <c r="BB164" i="66"/>
  <c r="BM164" i="66"/>
  <c r="BR164" i="66"/>
  <c r="BQ164" i="66"/>
  <c r="BD164" i="66"/>
  <c r="BI164" i="66"/>
  <c r="BC164" i="66"/>
  <c r="R134" i="66"/>
  <c r="Q164" i="66"/>
  <c r="BE164" i="66"/>
  <c r="BO164" i="66"/>
  <c r="BL164" i="66"/>
  <c r="BU164" i="66"/>
  <c r="BP164" i="66"/>
  <c r="BN164" i="66"/>
  <c r="BA164" i="66"/>
  <c r="BH164" i="66"/>
  <c r="BF164" i="66"/>
  <c r="BG164" i="66"/>
  <c r="BK164" i="66"/>
  <c r="BX164" i="66"/>
  <c r="BS164" i="66"/>
  <c r="BJ164" i="66"/>
  <c r="BW164" i="66"/>
  <c r="S134" i="66" l="1"/>
  <c r="R164" i="66"/>
  <c r="U165" i="66"/>
  <c r="C22" i="74"/>
  <c r="D7" i="75"/>
  <c r="D8" i="75" s="1"/>
  <c r="T165" i="66"/>
  <c r="D22" i="74" l="1"/>
  <c r="E7" i="75"/>
  <c r="E8" i="75" s="1"/>
  <c r="D9" i="75"/>
  <c r="O7" i="76"/>
  <c r="C68" i="74"/>
  <c r="C70" i="74" s="1"/>
  <c r="C45" i="74"/>
  <c r="C47" i="74" s="1"/>
  <c r="C24" i="74"/>
  <c r="T134" i="66"/>
  <c r="S164" i="66"/>
  <c r="P7" i="76" l="1"/>
  <c r="E9" i="75"/>
  <c r="C31" i="74"/>
  <c r="C25" i="74"/>
  <c r="C30" i="74"/>
  <c r="C27" i="74"/>
  <c r="C28" i="74" s="1"/>
  <c r="C48" i="74"/>
  <c r="C50" i="74"/>
  <c r="C51" i="74" s="1"/>
  <c r="C53" i="74"/>
  <c r="C54" i="74"/>
  <c r="F7" i="75"/>
  <c r="F8" i="75" s="1"/>
  <c r="E22" i="74"/>
  <c r="C71" i="74"/>
  <c r="C73" i="74"/>
  <c r="C74" i="74" s="1"/>
  <c r="C75" i="74" s="1"/>
  <c r="C76" i="74"/>
  <c r="C77" i="74"/>
  <c r="U134" i="66"/>
  <c r="T164" i="66"/>
  <c r="D45" i="74"/>
  <c r="D47" i="74" s="1"/>
  <c r="D24" i="74"/>
  <c r="D68" i="74"/>
  <c r="D70" i="74" s="1"/>
  <c r="C52" i="74" l="1"/>
  <c r="D50" i="74"/>
  <c r="D51" i="74" s="1"/>
  <c r="D53" i="74"/>
  <c r="F9" i="75"/>
  <c r="Q7" i="76"/>
  <c r="C49" i="74"/>
  <c r="D48" i="74"/>
  <c r="D31" i="74"/>
  <c r="C32" i="74"/>
  <c r="F22" i="74"/>
  <c r="G7" i="75"/>
  <c r="G8" i="75" s="1"/>
  <c r="C55" i="74"/>
  <c r="D54" i="74"/>
  <c r="C29" i="74"/>
  <c r="D27" i="74"/>
  <c r="D28" i="74" s="1"/>
  <c r="D30" i="74"/>
  <c r="C78" i="74"/>
  <c r="D77" i="74"/>
  <c r="E24" i="74"/>
  <c r="E27" i="74" s="1"/>
  <c r="E68" i="74"/>
  <c r="E70" i="74" s="1"/>
  <c r="E73" i="74" s="1"/>
  <c r="E45" i="74"/>
  <c r="E47" i="74" s="1"/>
  <c r="E50" i="74" s="1"/>
  <c r="D25" i="74"/>
  <c r="C26" i="74"/>
  <c r="D73" i="74"/>
  <c r="D74" i="74" s="1"/>
  <c r="D76" i="74"/>
  <c r="U164" i="66"/>
  <c r="V134" i="66"/>
  <c r="D71" i="74"/>
  <c r="C72" i="74"/>
  <c r="E71" i="74" l="1"/>
  <c r="E30" i="74"/>
  <c r="E25" i="74"/>
  <c r="D72" i="74"/>
  <c r="E76" i="74"/>
  <c r="D49" i="74"/>
  <c r="E51" i="74"/>
  <c r="D52" i="74"/>
  <c r="W134" i="66"/>
  <c r="V164" i="66"/>
  <c r="D26" i="74"/>
  <c r="D32" i="74"/>
  <c r="E31" i="74"/>
  <c r="F24" i="74"/>
  <c r="F27" i="74" s="1"/>
  <c r="F68" i="74"/>
  <c r="F70" i="74" s="1"/>
  <c r="F73" i="74" s="1"/>
  <c r="F45" i="74"/>
  <c r="F47" i="74" s="1"/>
  <c r="F50" i="74" s="1"/>
  <c r="E74" i="74"/>
  <c r="D75" i="74"/>
  <c r="E54" i="74"/>
  <c r="D55" i="74"/>
  <c r="G22" i="74"/>
  <c r="H7" i="75"/>
  <c r="H8" i="75" s="1"/>
  <c r="E77" i="74"/>
  <c r="D78" i="74"/>
  <c r="D29" i="74"/>
  <c r="E28" i="74"/>
  <c r="R7" i="76"/>
  <c r="G9" i="75"/>
  <c r="E48" i="74"/>
  <c r="E53" i="74"/>
  <c r="E26" i="74" l="1"/>
  <c r="F53" i="74"/>
  <c r="F30" i="74"/>
  <c r="F76" i="74"/>
  <c r="E72" i="74"/>
  <c r="F25" i="74"/>
  <c r="F26" i="74" s="1"/>
  <c r="G45" i="74"/>
  <c r="G47" i="74" s="1"/>
  <c r="G50" i="74" s="1"/>
  <c r="G24" i="74"/>
  <c r="G68" i="74"/>
  <c r="G70" i="74" s="1"/>
  <c r="G73" i="74" s="1"/>
  <c r="E78" i="74"/>
  <c r="F77" i="74"/>
  <c r="F74" i="74"/>
  <c r="E75" i="74"/>
  <c r="E52" i="74"/>
  <c r="F51" i="74"/>
  <c r="F28" i="74"/>
  <c r="E29" i="74"/>
  <c r="I7" i="75"/>
  <c r="I8" i="75" s="1"/>
  <c r="H22" i="74"/>
  <c r="F48" i="74"/>
  <c r="H9" i="75"/>
  <c r="S7" i="76"/>
  <c r="E55" i="74"/>
  <c r="F54" i="74"/>
  <c r="E49" i="74"/>
  <c r="F31" i="74"/>
  <c r="E32" i="74"/>
  <c r="X134" i="66"/>
  <c r="W164" i="66"/>
  <c r="F71" i="74"/>
  <c r="G30" i="74" l="1"/>
  <c r="G53" i="74"/>
  <c r="G76" i="74"/>
  <c r="G71" i="74"/>
  <c r="F72" i="74"/>
  <c r="J7" i="75"/>
  <c r="J8" i="75" s="1"/>
  <c r="I22" i="74"/>
  <c r="F49" i="74"/>
  <c r="T7" i="76"/>
  <c r="I9" i="75"/>
  <c r="G77" i="74"/>
  <c r="F78" i="74"/>
  <c r="F32" i="74"/>
  <c r="G31" i="74"/>
  <c r="H45" i="74"/>
  <c r="H47" i="74" s="1"/>
  <c r="H50" i="74" s="1"/>
  <c r="H24" i="74"/>
  <c r="H27" i="74" s="1"/>
  <c r="H68" i="74"/>
  <c r="H70" i="74" s="1"/>
  <c r="H73" i="74" s="1"/>
  <c r="F52" i="74"/>
  <c r="G51" i="74"/>
  <c r="F75" i="74"/>
  <c r="G74" i="74"/>
  <c r="Y134" i="66"/>
  <c r="X164" i="66"/>
  <c r="F55" i="74"/>
  <c r="G54" i="74"/>
  <c r="G48" i="74"/>
  <c r="G27" i="74"/>
  <c r="G28" i="74" s="1"/>
  <c r="G25" i="74"/>
  <c r="F29" i="74"/>
  <c r="H53" i="74" l="1"/>
  <c r="H30" i="74"/>
  <c r="H76" i="74"/>
  <c r="G72" i="74"/>
  <c r="G49" i="74"/>
  <c r="H25" i="74"/>
  <c r="G29" i="74"/>
  <c r="H28" i="74"/>
  <c r="H54" i="74"/>
  <c r="G55" i="74"/>
  <c r="G75" i="74"/>
  <c r="H74" i="74"/>
  <c r="U7" i="76"/>
  <c r="J9" i="75"/>
  <c r="J22" i="74"/>
  <c r="K7" i="75"/>
  <c r="K8" i="75" s="1"/>
  <c r="G52" i="74"/>
  <c r="H51" i="74"/>
  <c r="H71" i="74"/>
  <c r="G26" i="74"/>
  <c r="G78" i="74"/>
  <c r="H77" i="74"/>
  <c r="H48" i="74"/>
  <c r="Z134" i="66"/>
  <c r="Y164" i="66"/>
  <c r="H31" i="74"/>
  <c r="G32" i="74"/>
  <c r="I68" i="74"/>
  <c r="I70" i="74" s="1"/>
  <c r="I73" i="74" s="1"/>
  <c r="I45" i="74"/>
  <c r="I47" i="74" s="1"/>
  <c r="I50" i="74" s="1"/>
  <c r="I24" i="74"/>
  <c r="I27" i="74" s="1"/>
  <c r="I30" i="74" l="1"/>
  <c r="I53" i="74"/>
  <c r="I76" i="74"/>
  <c r="H72" i="74"/>
  <c r="H49" i="74"/>
  <c r="I25" i="74"/>
  <c r="I48" i="74"/>
  <c r="Z164" i="66"/>
  <c r="AA134" i="66"/>
  <c r="H26" i="74"/>
  <c r="H55" i="74"/>
  <c r="I54" i="74"/>
  <c r="V7" i="76"/>
  <c r="K9" i="75"/>
  <c r="I74" i="74"/>
  <c r="H75" i="74"/>
  <c r="I31" i="74"/>
  <c r="H32" i="74"/>
  <c r="I77" i="74"/>
  <c r="H78" i="74"/>
  <c r="I71" i="74"/>
  <c r="J24" i="74"/>
  <c r="J27" i="74" s="1"/>
  <c r="J68" i="74"/>
  <c r="J70" i="74" s="1"/>
  <c r="J73" i="74" s="1"/>
  <c r="J45" i="74"/>
  <c r="J47" i="74" s="1"/>
  <c r="J50" i="74" s="1"/>
  <c r="I28" i="74"/>
  <c r="H29" i="74"/>
  <c r="K22" i="74"/>
  <c r="L7" i="75"/>
  <c r="L8" i="75" s="1"/>
  <c r="I51" i="74"/>
  <c r="H52" i="74"/>
  <c r="I26" i="74" l="1"/>
  <c r="J53" i="74"/>
  <c r="J30" i="74"/>
  <c r="J76" i="74"/>
  <c r="I49" i="74"/>
  <c r="J48" i="74"/>
  <c r="L9" i="75"/>
  <c r="W7" i="76"/>
  <c r="J25" i="74"/>
  <c r="K45" i="74"/>
  <c r="K47" i="74" s="1"/>
  <c r="K24" i="74"/>
  <c r="K27" i="74" s="1"/>
  <c r="K68" i="74"/>
  <c r="K70" i="74" s="1"/>
  <c r="K73" i="74" s="1"/>
  <c r="I78" i="74"/>
  <c r="J77" i="74"/>
  <c r="J54" i="74"/>
  <c r="I55" i="74"/>
  <c r="AA164" i="66"/>
  <c r="AB134" i="66"/>
  <c r="J51" i="74"/>
  <c r="I52" i="74"/>
  <c r="J28" i="74"/>
  <c r="I29" i="74"/>
  <c r="J71" i="74"/>
  <c r="I72" i="74"/>
  <c r="I32" i="74"/>
  <c r="J31" i="74"/>
  <c r="J74" i="74"/>
  <c r="I75" i="74"/>
  <c r="L22" i="74"/>
  <c r="M7" i="75"/>
  <c r="M8" i="75" s="1"/>
  <c r="J26" i="74" l="1"/>
  <c r="K30" i="74"/>
  <c r="K53" i="74"/>
  <c r="K76" i="74"/>
  <c r="J49" i="74"/>
  <c r="J72" i="74"/>
  <c r="K25" i="74"/>
  <c r="M9" i="75"/>
  <c r="X7" i="76"/>
  <c r="J32" i="74"/>
  <c r="K31" i="74"/>
  <c r="AB164" i="66"/>
  <c r="AC134" i="66"/>
  <c r="J78" i="74"/>
  <c r="K77" i="74"/>
  <c r="K50" i="74"/>
  <c r="K51" i="74" s="1"/>
  <c r="K48" i="74"/>
  <c r="L24" i="74"/>
  <c r="L27" i="74" s="1"/>
  <c r="L45" i="74"/>
  <c r="L47" i="74" s="1"/>
  <c r="L50" i="74" s="1"/>
  <c r="L68" i="74"/>
  <c r="L70" i="74" s="1"/>
  <c r="L73" i="74" s="1"/>
  <c r="K28" i="74"/>
  <c r="J29" i="74"/>
  <c r="N7" i="75"/>
  <c r="N8" i="75" s="1"/>
  <c r="M22" i="74"/>
  <c r="K74" i="74"/>
  <c r="J75" i="74"/>
  <c r="K71" i="74"/>
  <c r="J52" i="74"/>
  <c r="K54" i="74"/>
  <c r="J55" i="74"/>
  <c r="K26" i="74" l="1"/>
  <c r="L53" i="74"/>
  <c r="L30" i="74"/>
  <c r="L76" i="74"/>
  <c r="K49" i="74"/>
  <c r="L48" i="74"/>
  <c r="L71" i="74"/>
  <c r="K72" i="74"/>
  <c r="K52" i="74"/>
  <c r="L51" i="74"/>
  <c r="AC164" i="66"/>
  <c r="AD134" i="66"/>
  <c r="M24" i="74"/>
  <c r="M27" i="74" s="1"/>
  <c r="M68" i="74"/>
  <c r="M70" i="74" s="1"/>
  <c r="M73" i="74" s="1"/>
  <c r="M45" i="74"/>
  <c r="M47" i="74" s="1"/>
  <c r="M50" i="74" s="1"/>
  <c r="O7" i="75"/>
  <c r="O8" i="75" s="1"/>
  <c r="N22" i="74"/>
  <c r="K29" i="74"/>
  <c r="L28" i="74"/>
  <c r="K55" i="74"/>
  <c r="L54" i="74"/>
  <c r="N9" i="75"/>
  <c r="Y7" i="76"/>
  <c r="K78" i="74"/>
  <c r="L77" i="74"/>
  <c r="K32" i="74"/>
  <c r="L31" i="74"/>
  <c r="L25" i="74"/>
  <c r="K75" i="74"/>
  <c r="L74" i="74"/>
  <c r="Q165" i="66"/>
  <c r="G9" i="67" s="1"/>
  <c r="L26" i="74" l="1"/>
  <c r="M30" i="74"/>
  <c r="M53" i="74"/>
  <c r="M76" i="74"/>
  <c r="L72" i="74"/>
  <c r="L49" i="74"/>
  <c r="M25" i="74"/>
  <c r="M77" i="74"/>
  <c r="L78" i="74"/>
  <c r="M54" i="74"/>
  <c r="L55" i="74"/>
  <c r="L29" i="74"/>
  <c r="M28" i="74"/>
  <c r="M29" i="74" s="1"/>
  <c r="D10" i="75"/>
  <c r="D11" i="75" s="1"/>
  <c r="O22" i="74"/>
  <c r="L52" i="74"/>
  <c r="M51" i="74"/>
  <c r="R20" i="70"/>
  <c r="M6" i="67"/>
  <c r="G23" i="77"/>
  <c r="G11" i="67"/>
  <c r="P10" i="69"/>
  <c r="P11" i="69" s="1"/>
  <c r="G9" i="73"/>
  <c r="G14" i="67"/>
  <c r="G9" i="72"/>
  <c r="M31" i="74"/>
  <c r="L32" i="74"/>
  <c r="M71" i="74"/>
  <c r="N68" i="74"/>
  <c r="N70" i="74" s="1"/>
  <c r="N73" i="74" s="1"/>
  <c r="N45" i="74"/>
  <c r="N47" i="74" s="1"/>
  <c r="N50" i="74" s="1"/>
  <c r="N24" i="74"/>
  <c r="L75" i="74"/>
  <c r="M74" i="74"/>
  <c r="M48" i="74"/>
  <c r="Z7" i="76"/>
  <c r="O9" i="75"/>
  <c r="R6" i="75" s="1"/>
  <c r="AD164" i="66"/>
  <c r="AE134" i="66"/>
  <c r="M26" i="74" l="1"/>
  <c r="N53" i="74"/>
  <c r="N30" i="74"/>
  <c r="N76" i="74"/>
  <c r="M49" i="74"/>
  <c r="D12" i="75"/>
  <c r="AA7" i="76"/>
  <c r="P22" i="74"/>
  <c r="E10" i="75"/>
  <c r="E11" i="75" s="1"/>
  <c r="N48" i="74"/>
  <c r="N27" i="74"/>
  <c r="N28" i="74" s="1"/>
  <c r="S22" i="68"/>
  <c r="G14" i="73"/>
  <c r="G11" i="73"/>
  <c r="M6" i="73" s="1"/>
  <c r="G94" i="77"/>
  <c r="AH27" i="68"/>
  <c r="AJ27" i="68" s="1"/>
  <c r="M7" i="67"/>
  <c r="R13" i="70" s="1"/>
  <c r="I7" i="70" s="1"/>
  <c r="R12" i="70"/>
  <c r="F7" i="70" s="1"/>
  <c r="Z27" i="68"/>
  <c r="AB27" i="68" s="1"/>
  <c r="O68" i="74"/>
  <c r="O70" i="74" s="1"/>
  <c r="O73" i="74" s="1"/>
  <c r="O45" i="74"/>
  <c r="O47" i="74" s="1"/>
  <c r="O50" i="74" s="1"/>
  <c r="O24" i="74"/>
  <c r="O27" i="74" s="1"/>
  <c r="N31" i="74"/>
  <c r="M32" i="74"/>
  <c r="N54" i="74"/>
  <c r="M55" i="74"/>
  <c r="M75" i="74"/>
  <c r="N74" i="74"/>
  <c r="G79" i="77"/>
  <c r="G11" i="72"/>
  <c r="G14" i="72"/>
  <c r="G84" i="77" s="1"/>
  <c r="M6" i="72"/>
  <c r="M7" i="72" s="1"/>
  <c r="G13" i="67"/>
  <c r="G25" i="77"/>
  <c r="S23" i="68"/>
  <c r="M52" i="74"/>
  <c r="N51" i="74"/>
  <c r="AE164" i="66"/>
  <c r="AF134" i="66"/>
  <c r="N25" i="74"/>
  <c r="M72" i="74"/>
  <c r="N71" i="74"/>
  <c r="G28" i="77"/>
  <c r="R16" i="70"/>
  <c r="M78" i="74"/>
  <c r="N77" i="74"/>
  <c r="N26" i="74" l="1"/>
  <c r="O30" i="74"/>
  <c r="O53" i="74"/>
  <c r="O76" i="74"/>
  <c r="O71" i="74"/>
  <c r="N49" i="74"/>
  <c r="O25" i="74"/>
  <c r="AB7" i="76"/>
  <c r="E12" i="75"/>
  <c r="AF164" i="66"/>
  <c r="AG134" i="66"/>
  <c r="O74" i="74"/>
  <c r="N75" i="74"/>
  <c r="P45" i="74"/>
  <c r="P47" i="74" s="1"/>
  <c r="P50" i="74" s="1"/>
  <c r="P68" i="74"/>
  <c r="P70" i="74" s="1"/>
  <c r="P24" i="74"/>
  <c r="G99" i="77"/>
  <c r="Q15" i="73"/>
  <c r="O77" i="74"/>
  <c r="N78" i="74"/>
  <c r="F10" i="75"/>
  <c r="F11" i="75" s="1"/>
  <c r="Q22" i="74"/>
  <c r="G81" i="77"/>
  <c r="G13" i="72"/>
  <c r="N32" i="74"/>
  <c r="O31" i="74"/>
  <c r="O28" i="74"/>
  <c r="N29" i="74"/>
  <c r="O54" i="74"/>
  <c r="N55" i="74"/>
  <c r="N72" i="74"/>
  <c r="N52" i="74"/>
  <c r="O51" i="74"/>
  <c r="G15" i="67"/>
  <c r="Q15" i="67"/>
  <c r="M15" i="67"/>
  <c r="G27" i="77"/>
  <c r="W15" i="67"/>
  <c r="W16" i="67" s="1"/>
  <c r="G96" i="77"/>
  <c r="G13" i="73"/>
  <c r="O48" i="74"/>
  <c r="O26" i="74" l="1"/>
  <c r="O49" i="74"/>
  <c r="P53" i="74"/>
  <c r="P30" i="74"/>
  <c r="P76" i="74"/>
  <c r="O72" i="74"/>
  <c r="P48" i="74"/>
  <c r="R14" i="70"/>
  <c r="L7" i="70" s="1"/>
  <c r="G29" i="77"/>
  <c r="O32" i="74"/>
  <c r="P31" i="74"/>
  <c r="P73" i="74"/>
  <c r="P74" i="74" s="1"/>
  <c r="P71" i="74"/>
  <c r="P54" i="74"/>
  <c r="O55" i="74"/>
  <c r="R22" i="74"/>
  <c r="G10" i="75"/>
  <c r="G11" i="75" s="1"/>
  <c r="Q68" i="74"/>
  <c r="Q70" i="74" s="1"/>
  <c r="Q73" i="74" s="1"/>
  <c r="Q24" i="74"/>
  <c r="Q27" i="74" s="1"/>
  <c r="Q45" i="74"/>
  <c r="Q47" i="74" s="1"/>
  <c r="V7" i="71"/>
  <c r="Q16" i="73"/>
  <c r="F12" i="75"/>
  <c r="AC7" i="76"/>
  <c r="G98" i="77"/>
  <c r="M15" i="73"/>
  <c r="G15" i="73"/>
  <c r="G100" i="77" s="1"/>
  <c r="W15" i="73"/>
  <c r="W16" i="73" s="1"/>
  <c r="W15" i="72"/>
  <c r="W16" i="72" s="1"/>
  <c r="G15" i="72"/>
  <c r="G85" i="77" s="1"/>
  <c r="G83" i="77"/>
  <c r="M15" i="72"/>
  <c r="Q15" i="72"/>
  <c r="M7" i="73"/>
  <c r="AG164" i="66"/>
  <c r="AH134" i="66"/>
  <c r="O52" i="74"/>
  <c r="P51" i="74"/>
  <c r="Q16" i="67"/>
  <c r="V6" i="71"/>
  <c r="O29" i="74"/>
  <c r="O78" i="74"/>
  <c r="P77" i="74"/>
  <c r="P27" i="74"/>
  <c r="P28" i="74" s="1"/>
  <c r="P25" i="74"/>
  <c r="O75" i="74"/>
  <c r="P49" i="74" l="1"/>
  <c r="Q30" i="74"/>
  <c r="Q53" i="74"/>
  <c r="P72" i="74"/>
  <c r="Q76" i="74"/>
  <c r="Q25" i="74"/>
  <c r="P26" i="74"/>
  <c r="H10" i="75"/>
  <c r="H11" i="75" s="1"/>
  <c r="S22" i="74"/>
  <c r="Q31" i="74"/>
  <c r="P32" i="74"/>
  <c r="Q28" i="74"/>
  <c r="P29" i="74"/>
  <c r="P52" i="74"/>
  <c r="P55" i="74"/>
  <c r="Q54" i="74"/>
  <c r="AH164" i="66"/>
  <c r="AI134" i="66"/>
  <c r="Q50" i="74"/>
  <c r="Q51" i="74" s="1"/>
  <c r="Q48" i="74"/>
  <c r="R45" i="74"/>
  <c r="R47" i="74" s="1"/>
  <c r="R50" i="74" s="1"/>
  <c r="R68" i="74"/>
  <c r="R70" i="74" s="1"/>
  <c r="R73" i="74" s="1"/>
  <c r="R24" i="74"/>
  <c r="P78" i="74"/>
  <c r="Q77" i="74"/>
  <c r="Q16" i="72"/>
  <c r="V5" i="71"/>
  <c r="AD7" i="76"/>
  <c r="G12" i="75"/>
  <c r="Q71" i="74"/>
  <c r="P75" i="74"/>
  <c r="Q74" i="74"/>
  <c r="Q49" i="74" l="1"/>
  <c r="Q26" i="74"/>
  <c r="R53" i="74"/>
  <c r="R30" i="74"/>
  <c r="Q72" i="74"/>
  <c r="R76" i="74"/>
  <c r="AJ134" i="66"/>
  <c r="AI164" i="66"/>
  <c r="T22" i="74"/>
  <c r="I10" i="75"/>
  <c r="I11" i="75" s="1"/>
  <c r="R51" i="74"/>
  <c r="Q52" i="74"/>
  <c r="Q32" i="74"/>
  <c r="R31" i="74"/>
  <c r="R48" i="74"/>
  <c r="R49" i="74" s="1"/>
  <c r="R54" i="74"/>
  <c r="Q55" i="74"/>
  <c r="S24" i="74"/>
  <c r="S27" i="74" s="1"/>
  <c r="S68" i="74"/>
  <c r="S70" i="74" s="1"/>
  <c r="S73" i="74" s="1"/>
  <c r="S45" i="74"/>
  <c r="S47" i="74" s="1"/>
  <c r="S50" i="74" s="1"/>
  <c r="Q75" i="74"/>
  <c r="R74" i="74"/>
  <c r="R77" i="74"/>
  <c r="Q78" i="74"/>
  <c r="R71" i="74"/>
  <c r="R27" i="74"/>
  <c r="R28" i="74" s="1"/>
  <c r="R25" i="74"/>
  <c r="Q29" i="74"/>
  <c r="H12" i="75"/>
  <c r="AE7" i="76"/>
  <c r="R26" i="74" l="1"/>
  <c r="S30" i="74"/>
  <c r="S53" i="74"/>
  <c r="S76" i="74"/>
  <c r="S25" i="74"/>
  <c r="S48" i="74"/>
  <c r="S49" i="74" s="1"/>
  <c r="S74" i="74"/>
  <c r="R75" i="74"/>
  <c r="S31" i="74"/>
  <c r="R32" i="74"/>
  <c r="I12" i="75"/>
  <c r="AF7" i="76"/>
  <c r="S28" i="74"/>
  <c r="R29" i="74"/>
  <c r="R72" i="74"/>
  <c r="S71" i="74"/>
  <c r="T24" i="74"/>
  <c r="T27" i="74" s="1"/>
  <c r="T68" i="74"/>
  <c r="T70" i="74" s="1"/>
  <c r="T73" i="74" s="1"/>
  <c r="T45" i="74"/>
  <c r="T47" i="74" s="1"/>
  <c r="T50" i="74" s="1"/>
  <c r="R55" i="74"/>
  <c r="S54" i="74"/>
  <c r="J10" i="75"/>
  <c r="J11" i="75" s="1"/>
  <c r="U22" i="74"/>
  <c r="S77" i="74"/>
  <c r="R78" i="74"/>
  <c r="S51" i="74"/>
  <c r="R52" i="74"/>
  <c r="AK134" i="66"/>
  <c r="AJ164" i="66"/>
  <c r="S26" i="74" l="1"/>
  <c r="T53" i="74"/>
  <c r="T30" i="74"/>
  <c r="T76" i="74"/>
  <c r="S72" i="74"/>
  <c r="AK164" i="66"/>
  <c r="AL134" i="66"/>
  <c r="T77" i="74"/>
  <c r="S78" i="74"/>
  <c r="T71" i="74"/>
  <c r="U45" i="74"/>
  <c r="U47" i="74" s="1"/>
  <c r="U50" i="74" s="1"/>
  <c r="U24" i="74"/>
  <c r="U27" i="74" s="1"/>
  <c r="U68" i="74"/>
  <c r="U70" i="74" s="1"/>
  <c r="U73" i="74" s="1"/>
  <c r="S75" i="74"/>
  <c r="T74" i="74"/>
  <c r="T51" i="74"/>
  <c r="S52" i="74"/>
  <c r="J12" i="75"/>
  <c r="AG7" i="76"/>
  <c r="T48" i="74"/>
  <c r="T49" i="74" s="1"/>
  <c r="K10" i="75"/>
  <c r="K11" i="75" s="1"/>
  <c r="V22" i="74"/>
  <c r="T54" i="74"/>
  <c r="S55" i="74"/>
  <c r="S29" i="74"/>
  <c r="T28" i="74"/>
  <c r="T31" i="74"/>
  <c r="S32" i="74"/>
  <c r="T25" i="74"/>
  <c r="T26" i="74" s="1"/>
  <c r="U30" i="74" l="1"/>
  <c r="U53" i="74"/>
  <c r="U76" i="74"/>
  <c r="U71" i="74"/>
  <c r="T72" i="74"/>
  <c r="U25" i="74"/>
  <c r="U26" i="74" s="1"/>
  <c r="U48" i="74"/>
  <c r="U49" i="74" s="1"/>
  <c r="U51" i="74"/>
  <c r="T52" i="74"/>
  <c r="T32" i="74"/>
  <c r="U31" i="74"/>
  <c r="U54" i="74"/>
  <c r="T55" i="74"/>
  <c r="T75" i="74"/>
  <c r="U74" i="74"/>
  <c r="U77" i="74"/>
  <c r="T78" i="74"/>
  <c r="U28" i="74"/>
  <c r="T29" i="74"/>
  <c r="V24" i="74"/>
  <c r="V27" i="74" s="1"/>
  <c r="V45" i="74"/>
  <c r="V47" i="74" s="1"/>
  <c r="V50" i="74" s="1"/>
  <c r="V68" i="74"/>
  <c r="V70" i="74" s="1"/>
  <c r="V73" i="74" s="1"/>
  <c r="AL164" i="66"/>
  <c r="AM134" i="66"/>
  <c r="K12" i="75"/>
  <c r="AH7" i="76"/>
  <c r="L10" i="75"/>
  <c r="L11" i="75" s="1"/>
  <c r="W22" i="74"/>
  <c r="V30" i="74" l="1"/>
  <c r="V53" i="74"/>
  <c r="V76" i="74"/>
  <c r="U72" i="74"/>
  <c r="AM164" i="66"/>
  <c r="AN134" i="66"/>
  <c r="V77" i="74"/>
  <c r="U78" i="74"/>
  <c r="U55" i="74"/>
  <c r="V54" i="74"/>
  <c r="U52" i="74"/>
  <c r="V51" i="74"/>
  <c r="L12" i="75"/>
  <c r="AI7" i="76"/>
  <c r="X22" i="74"/>
  <c r="M10" i="75"/>
  <c r="M11" i="75" s="1"/>
  <c r="V74" i="74"/>
  <c r="U75" i="74"/>
  <c r="V31" i="74"/>
  <c r="U32" i="74"/>
  <c r="V48" i="74"/>
  <c r="V49" i="74" s="1"/>
  <c r="W68" i="74"/>
  <c r="W70" i="74" s="1"/>
  <c r="W73" i="74" s="1"/>
  <c r="W45" i="74"/>
  <c r="W47" i="74" s="1"/>
  <c r="W50" i="74" s="1"/>
  <c r="W24" i="74"/>
  <c r="W27" i="74" s="1"/>
  <c r="U29" i="74"/>
  <c r="V28" i="74"/>
  <c r="V71" i="74"/>
  <c r="V25" i="74"/>
  <c r="W53" i="74" l="1"/>
  <c r="W30" i="74"/>
  <c r="W76" i="74"/>
  <c r="W25" i="74"/>
  <c r="V72" i="74"/>
  <c r="V26" i="74"/>
  <c r="W71" i="74"/>
  <c r="V29" i="74"/>
  <c r="W28" i="74"/>
  <c r="M12" i="75"/>
  <c r="AJ7" i="76"/>
  <c r="W51" i="74"/>
  <c r="V52" i="74"/>
  <c r="W31" i="74"/>
  <c r="V32" i="74"/>
  <c r="X68" i="74"/>
  <c r="X70" i="74" s="1"/>
  <c r="X73" i="74" s="1"/>
  <c r="X45" i="74"/>
  <c r="X47" i="74" s="1"/>
  <c r="X50" i="74" s="1"/>
  <c r="X24" i="74"/>
  <c r="W77" i="74"/>
  <c r="V78" i="74"/>
  <c r="AO134" i="66"/>
  <c r="AN164" i="66"/>
  <c r="W54" i="74"/>
  <c r="V55" i="74"/>
  <c r="W48" i="74"/>
  <c r="W49" i="74" s="1"/>
  <c r="V75" i="74"/>
  <c r="W74" i="74"/>
  <c r="D13" i="75"/>
  <c r="N10" i="75"/>
  <c r="N11" i="75" s="1"/>
  <c r="Y22" i="74"/>
  <c r="X30" i="74" l="1"/>
  <c r="X53" i="74"/>
  <c r="X76" i="74"/>
  <c r="W26" i="74"/>
  <c r="W72" i="74"/>
  <c r="X48" i="74"/>
  <c r="X49" i="74" s="1"/>
  <c r="X71" i="74"/>
  <c r="N12" i="75"/>
  <c r="AK7" i="76"/>
  <c r="AO164" i="66"/>
  <c r="AP134" i="66"/>
  <c r="X74" i="74"/>
  <c r="W75" i="74"/>
  <c r="W55" i="74"/>
  <c r="X54" i="74"/>
  <c r="W78" i="74"/>
  <c r="X77" i="74"/>
  <c r="X51" i="74"/>
  <c r="W52" i="74"/>
  <c r="W29" i="74"/>
  <c r="Y24" i="74"/>
  <c r="Y27" i="74" s="1"/>
  <c r="Y68" i="74"/>
  <c r="Y70" i="74" s="1"/>
  <c r="Y73" i="74" s="1"/>
  <c r="Y45" i="74"/>
  <c r="Y47" i="74" s="1"/>
  <c r="Y50" i="74" s="1"/>
  <c r="R165" i="66"/>
  <c r="H9" i="67" s="1"/>
  <c r="Z22" i="74"/>
  <c r="E13" i="75"/>
  <c r="O10" i="75"/>
  <c r="O11" i="75" s="1"/>
  <c r="X27" i="74"/>
  <c r="X28" i="74" s="1"/>
  <c r="X25" i="74"/>
  <c r="W32" i="74"/>
  <c r="X31" i="74"/>
  <c r="Y53" i="74" l="1"/>
  <c r="Y30" i="74"/>
  <c r="Y76" i="74"/>
  <c r="X72" i="74"/>
  <c r="Y25" i="74"/>
  <c r="X26" i="74"/>
  <c r="X29" i="74"/>
  <c r="Y28" i="74"/>
  <c r="AL7" i="76"/>
  <c r="D14" i="75"/>
  <c r="O12" i="75"/>
  <c r="R7" i="75" s="1"/>
  <c r="X32" i="74"/>
  <c r="Y31" i="74"/>
  <c r="X75" i="74"/>
  <c r="Y74" i="74"/>
  <c r="Y71" i="74"/>
  <c r="Y54" i="74"/>
  <c r="X55" i="74"/>
  <c r="AP164" i="66"/>
  <c r="AQ134" i="66"/>
  <c r="Z68" i="74"/>
  <c r="Z70" i="74" s="1"/>
  <c r="Z73" i="74" s="1"/>
  <c r="Z45" i="74"/>
  <c r="Z47" i="74" s="1"/>
  <c r="Z50" i="74" s="1"/>
  <c r="Z24" i="74"/>
  <c r="X52" i="74"/>
  <c r="Y51" i="74"/>
  <c r="AA22" i="74"/>
  <c r="F13" i="75"/>
  <c r="H23" i="77"/>
  <c r="N6" i="67"/>
  <c r="Q10" i="69"/>
  <c r="Q11" i="69" s="1"/>
  <c r="H14" i="67"/>
  <c r="H28" i="77" s="1"/>
  <c r="H11" i="67"/>
  <c r="H9" i="73"/>
  <c r="H9" i="72"/>
  <c r="Y77" i="74"/>
  <c r="X78" i="74"/>
  <c r="Y48" i="74"/>
  <c r="Y49" i="74" s="1"/>
  <c r="Z25" i="74" l="1"/>
  <c r="Z53" i="74"/>
  <c r="Z30" i="74"/>
  <c r="Z76" i="74"/>
  <c r="Y26" i="74"/>
  <c r="Y72" i="74"/>
  <c r="Z48" i="74"/>
  <c r="Z49" i="74" s="1"/>
  <c r="H94" i="77"/>
  <c r="H14" i="73"/>
  <c r="H99" i="77" s="1"/>
  <c r="H11" i="73"/>
  <c r="N6" i="73" s="1"/>
  <c r="Z28" i="68"/>
  <c r="AB28" i="68" s="1"/>
  <c r="AH28" i="68"/>
  <c r="AJ28" i="68" s="1"/>
  <c r="N7" i="67"/>
  <c r="Y52" i="74"/>
  <c r="Z51" i="74"/>
  <c r="E14" i="75"/>
  <c r="D15" i="75"/>
  <c r="AM7" i="76"/>
  <c r="H11" i="72"/>
  <c r="H14" i="72"/>
  <c r="H84" i="77" s="1"/>
  <c r="N6" i="72"/>
  <c r="N7" i="72" s="1"/>
  <c r="H79" i="77"/>
  <c r="AA45" i="74"/>
  <c r="AA47" i="74" s="1"/>
  <c r="AA50" i="74" s="1"/>
  <c r="AA24" i="74"/>
  <c r="AA27" i="74" s="1"/>
  <c r="AA68" i="74"/>
  <c r="AA70" i="74" s="1"/>
  <c r="AA73" i="74" s="1"/>
  <c r="H25" i="77"/>
  <c r="T23" i="68"/>
  <c r="H13" i="67"/>
  <c r="Y55" i="74"/>
  <c r="Z54" i="74"/>
  <c r="Z31" i="74"/>
  <c r="Y32" i="74"/>
  <c r="Y78" i="74"/>
  <c r="Z77" i="74"/>
  <c r="Z27" i="74"/>
  <c r="Z28" i="74" s="1"/>
  <c r="T22" i="68"/>
  <c r="AQ164" i="66"/>
  <c r="AR134" i="66"/>
  <c r="Z71" i="74"/>
  <c r="Y29" i="74"/>
  <c r="AB22" i="74"/>
  <c r="G13" i="75"/>
  <c r="Y75" i="74"/>
  <c r="Z74" i="74"/>
  <c r="Z26" i="74" l="1"/>
  <c r="AA30" i="74"/>
  <c r="AA53" i="74"/>
  <c r="AA76" i="74"/>
  <c r="Z72" i="74"/>
  <c r="AA71" i="74"/>
  <c r="Z29" i="74"/>
  <c r="AA28" i="74"/>
  <c r="H15" i="67"/>
  <c r="H29" i="77" s="1"/>
  <c r="N15" i="67"/>
  <c r="R15" i="67"/>
  <c r="X15" i="67"/>
  <c r="X16" i="67" s="1"/>
  <c r="H27" i="77"/>
  <c r="E15" i="75"/>
  <c r="F14" i="75"/>
  <c r="AN7" i="76"/>
  <c r="H81" i="77"/>
  <c r="H13" i="72"/>
  <c r="Z52" i="74"/>
  <c r="AA51" i="74"/>
  <c r="Z32" i="74"/>
  <c r="AA31" i="74"/>
  <c r="AB45" i="74"/>
  <c r="AB47" i="74" s="1"/>
  <c r="AB50" i="74" s="1"/>
  <c r="AB24" i="74"/>
  <c r="AB27" i="74" s="1"/>
  <c r="AB68" i="74"/>
  <c r="AB70" i="74" s="1"/>
  <c r="AB73" i="74" s="1"/>
  <c r="AR164" i="66"/>
  <c r="AS134" i="66"/>
  <c r="Z78" i="74"/>
  <c r="AA77" i="74"/>
  <c r="AA54" i="74"/>
  <c r="Z55" i="74"/>
  <c r="H13" i="73"/>
  <c r="H96" i="77"/>
  <c r="AA48" i="74"/>
  <c r="Z75" i="74"/>
  <c r="AA74" i="74"/>
  <c r="H13" i="75"/>
  <c r="AC22" i="74"/>
  <c r="AA25" i="74"/>
  <c r="AA26" i="74" l="1"/>
  <c r="AB48" i="74"/>
  <c r="AB53" i="74"/>
  <c r="AB30" i="74"/>
  <c r="AB76" i="74"/>
  <c r="AA72" i="74"/>
  <c r="AA49" i="74"/>
  <c r="AB49" i="74" s="1"/>
  <c r="AB25" i="74"/>
  <c r="AA78" i="74"/>
  <c r="AB77" i="74"/>
  <c r="X15" i="72"/>
  <c r="X16" i="72" s="1"/>
  <c r="H15" i="72"/>
  <c r="H85" i="77" s="1"/>
  <c r="N15" i="72"/>
  <c r="R15" i="72"/>
  <c r="H83" i="77"/>
  <c r="AC68" i="74"/>
  <c r="AC70" i="74" s="1"/>
  <c r="AC73" i="74" s="1"/>
  <c r="AC45" i="74"/>
  <c r="AC47" i="74" s="1"/>
  <c r="AC50" i="74" s="1"/>
  <c r="AC24" i="74"/>
  <c r="AC27" i="74" s="1"/>
  <c r="AB54" i="74"/>
  <c r="AA55" i="74"/>
  <c r="AA75" i="74"/>
  <c r="AB74" i="74"/>
  <c r="H15" i="73"/>
  <c r="H100" i="77" s="1"/>
  <c r="H98" i="77"/>
  <c r="R15" i="73"/>
  <c r="X15" i="73"/>
  <c r="X16" i="73" s="1"/>
  <c r="N7" i="73"/>
  <c r="N15" i="73"/>
  <c r="AB71" i="74"/>
  <c r="AS164" i="66"/>
  <c r="AT134" i="66"/>
  <c r="AB51" i="74"/>
  <c r="AA52" i="74"/>
  <c r="AA29" i="74"/>
  <c r="AB28" i="74"/>
  <c r="I13" i="75"/>
  <c r="AD22" i="74"/>
  <c r="AB31" i="74"/>
  <c r="AA32" i="74"/>
  <c r="AO7" i="76"/>
  <c r="G14" i="75"/>
  <c r="F15" i="75"/>
  <c r="R16" i="67"/>
  <c r="W6" i="71"/>
  <c r="AB26" i="74" l="1"/>
  <c r="AC30" i="74"/>
  <c r="AC53" i="74"/>
  <c r="AC71" i="74"/>
  <c r="AC76" i="74"/>
  <c r="AB72" i="74"/>
  <c r="AC48" i="74"/>
  <c r="AC49" i="74" s="1"/>
  <c r="AC25" i="74"/>
  <c r="AE22" i="74"/>
  <c r="J13" i="75"/>
  <c r="AP7" i="76"/>
  <c r="G15" i="75"/>
  <c r="H14" i="75"/>
  <c r="AD68" i="74"/>
  <c r="AD70" i="74" s="1"/>
  <c r="AD45" i="74"/>
  <c r="AD47" i="74" s="1"/>
  <c r="AD24" i="74"/>
  <c r="AD27" i="74" s="1"/>
  <c r="R16" i="73"/>
  <c r="W7" i="71"/>
  <c r="AB32" i="74"/>
  <c r="AC31" i="74"/>
  <c r="AB75" i="74"/>
  <c r="AC74" i="74"/>
  <c r="AB52" i="74"/>
  <c r="AC51" i="74"/>
  <c r="W5" i="71"/>
  <c r="R16" i="72"/>
  <c r="AC77" i="74"/>
  <c r="AB78" i="74"/>
  <c r="AB29" i="74"/>
  <c r="AC28" i="74"/>
  <c r="AT164" i="66"/>
  <c r="AU134" i="66"/>
  <c r="AB55" i="74"/>
  <c r="AC54" i="74"/>
  <c r="AC26" i="74" l="1"/>
  <c r="AD53" i="74"/>
  <c r="AD30" i="74"/>
  <c r="AC72" i="74"/>
  <c r="AD76" i="74"/>
  <c r="AC78" i="74"/>
  <c r="AD77" i="74"/>
  <c r="AD54" i="74"/>
  <c r="AC55" i="74"/>
  <c r="AD28" i="74"/>
  <c r="AC29" i="74"/>
  <c r="AC75" i="74"/>
  <c r="AD73" i="74"/>
  <c r="AD74" i="74" s="1"/>
  <c r="AD71" i="74"/>
  <c r="AF22" i="74"/>
  <c r="K13" i="75"/>
  <c r="AD50" i="74"/>
  <c r="AD51" i="74" s="1"/>
  <c r="AD48" i="74"/>
  <c r="AD49" i="74" s="1"/>
  <c r="AQ7" i="76"/>
  <c r="I14" i="75"/>
  <c r="H15" i="75"/>
  <c r="AE24" i="74"/>
  <c r="AE27" i="74" s="1"/>
  <c r="AE45" i="74"/>
  <c r="AE47" i="74" s="1"/>
  <c r="AE50" i="74" s="1"/>
  <c r="AE68" i="74"/>
  <c r="AE70" i="74" s="1"/>
  <c r="AE73" i="74" s="1"/>
  <c r="AV134" i="66"/>
  <c r="AU164" i="66"/>
  <c r="AC52" i="74"/>
  <c r="AD31" i="74"/>
  <c r="AC32" i="74"/>
  <c r="AD25" i="74"/>
  <c r="AD26" i="74" l="1"/>
  <c r="AE30" i="74"/>
  <c r="AE53" i="74"/>
  <c r="AD72" i="74"/>
  <c r="AE76" i="74"/>
  <c r="AE48" i="74"/>
  <c r="AE49" i="74" s="1"/>
  <c r="AE71" i="74"/>
  <c r="AD75" i="74"/>
  <c r="AE74" i="74"/>
  <c r="AG22" i="74"/>
  <c r="L13" i="75"/>
  <c r="AE77" i="74"/>
  <c r="AD78" i="74"/>
  <c r="AD32" i="74"/>
  <c r="AE31" i="74"/>
  <c r="AE51" i="74"/>
  <c r="AD52" i="74"/>
  <c r="I15" i="75"/>
  <c r="AR7" i="76"/>
  <c r="J14" i="75"/>
  <c r="AE25" i="74"/>
  <c r="AF68" i="74"/>
  <c r="AF70" i="74" s="1"/>
  <c r="AF73" i="74" s="1"/>
  <c r="AF45" i="74"/>
  <c r="AF47" i="74" s="1"/>
  <c r="AF50" i="74" s="1"/>
  <c r="AF24" i="74"/>
  <c r="AF27" i="74" s="1"/>
  <c r="AE54" i="74"/>
  <c r="AD55" i="74"/>
  <c r="AV164" i="66"/>
  <c r="AW134" i="66"/>
  <c r="AD29" i="74"/>
  <c r="AE28" i="74"/>
  <c r="AE26" i="74" l="1"/>
  <c r="AF53" i="74"/>
  <c r="AF30" i="74"/>
  <c r="AE72" i="74"/>
  <c r="AF76" i="74"/>
  <c r="AF25" i="74"/>
  <c r="AF54" i="74"/>
  <c r="AE55" i="74"/>
  <c r="AG45" i="74"/>
  <c r="AG47" i="74" s="1"/>
  <c r="AG50" i="74" s="1"/>
  <c r="AG24" i="74"/>
  <c r="AG68" i="74"/>
  <c r="AG70" i="74" s="1"/>
  <c r="AG73" i="74" s="1"/>
  <c r="AW164" i="66"/>
  <c r="AX134" i="66"/>
  <c r="J15" i="75"/>
  <c r="K14" i="75"/>
  <c r="AS7" i="76"/>
  <c r="AE52" i="74"/>
  <c r="AF51" i="74"/>
  <c r="AF77" i="74"/>
  <c r="AE78" i="74"/>
  <c r="AF71" i="74"/>
  <c r="AH22" i="74"/>
  <c r="M13" i="75"/>
  <c r="AF31" i="74"/>
  <c r="AE32" i="74"/>
  <c r="AF48" i="74"/>
  <c r="AE75" i="74"/>
  <c r="AF74" i="74"/>
  <c r="AE29" i="74"/>
  <c r="AF28" i="74"/>
  <c r="AF26" i="74" l="1"/>
  <c r="AG30" i="74"/>
  <c r="AG48" i="74"/>
  <c r="AG53" i="74"/>
  <c r="AG71" i="74"/>
  <c r="AG76" i="74"/>
  <c r="AF49" i="74"/>
  <c r="AG49" i="74" s="1"/>
  <c r="AF72" i="74"/>
  <c r="AH68" i="74"/>
  <c r="AH70" i="74" s="1"/>
  <c r="AH73" i="74" s="1"/>
  <c r="AH45" i="74"/>
  <c r="AH47" i="74" s="1"/>
  <c r="AH50" i="74" s="1"/>
  <c r="AH24" i="74"/>
  <c r="AH27" i="74" s="1"/>
  <c r="AF52" i="74"/>
  <c r="AG51" i="74"/>
  <c r="AG27" i="74"/>
  <c r="AG28" i="74" s="1"/>
  <c r="AG25" i="74"/>
  <c r="AX164" i="66"/>
  <c r="AY134" i="66"/>
  <c r="AF32" i="74"/>
  <c r="AG31" i="74"/>
  <c r="AI22" i="74"/>
  <c r="N13" i="75"/>
  <c r="AF29" i="74"/>
  <c r="AF75" i="74"/>
  <c r="AG74" i="74"/>
  <c r="AG77" i="74"/>
  <c r="AF78" i="74"/>
  <c r="L14" i="75"/>
  <c r="AT7" i="76"/>
  <c r="K15" i="75"/>
  <c r="AG54" i="74"/>
  <c r="AF55" i="74"/>
  <c r="AG26" i="74" l="1"/>
  <c r="AH53" i="74"/>
  <c r="AH30" i="74"/>
  <c r="AG72" i="74"/>
  <c r="AH76" i="74"/>
  <c r="AG29" i="74"/>
  <c r="AH28" i="74"/>
  <c r="AG78" i="74"/>
  <c r="AH77" i="74"/>
  <c r="AY164" i="66"/>
  <c r="AK22" i="74" s="1"/>
  <c r="AZ134" i="66"/>
  <c r="AZ164" i="66" s="1"/>
  <c r="AL22" i="74" s="1"/>
  <c r="AL68" i="74" s="1"/>
  <c r="AL70" i="74" s="1"/>
  <c r="AL73" i="74" s="1"/>
  <c r="AJ22" i="74"/>
  <c r="O13" i="75"/>
  <c r="AG52" i="74"/>
  <c r="AH51" i="74"/>
  <c r="AH25" i="74"/>
  <c r="AG75" i="74"/>
  <c r="AH74" i="74"/>
  <c r="L15" i="75"/>
  <c r="M14" i="75"/>
  <c r="AU7" i="76"/>
  <c r="AI68" i="74"/>
  <c r="AI70" i="74" s="1"/>
  <c r="AI73" i="74" s="1"/>
  <c r="AI45" i="74"/>
  <c r="AI47" i="74" s="1"/>
  <c r="AI50" i="74" s="1"/>
  <c r="AI24" i="74"/>
  <c r="AI27" i="74" s="1"/>
  <c r="AG55" i="74"/>
  <c r="AH54" i="74"/>
  <c r="AG32" i="74"/>
  <c r="AH31" i="74"/>
  <c r="AH71" i="74"/>
  <c r="AH48" i="74"/>
  <c r="AH49" i="74" s="1"/>
  <c r="AH26" i="74" l="1"/>
  <c r="AI30" i="74"/>
  <c r="AI53" i="74"/>
  <c r="AH72" i="74"/>
  <c r="AI76" i="74"/>
  <c r="AL45" i="74"/>
  <c r="AL47" i="74" s="1"/>
  <c r="AL50" i="74" s="1"/>
  <c r="AI48" i="74"/>
  <c r="AI49" i="74" s="1"/>
  <c r="AI51" i="74"/>
  <c r="AH52" i="74"/>
  <c r="AI71" i="74"/>
  <c r="AH32" i="74"/>
  <c r="AI31" i="74"/>
  <c r="M15" i="75"/>
  <c r="N14" i="75"/>
  <c r="AV7" i="76"/>
  <c r="S165" i="66"/>
  <c r="I9" i="67" s="1"/>
  <c r="AH78" i="74"/>
  <c r="AI77" i="74"/>
  <c r="AL24" i="74"/>
  <c r="AL27" i="74" s="1"/>
  <c r="AI25" i="74"/>
  <c r="AJ24" i="74"/>
  <c r="AJ27" i="74" s="1"/>
  <c r="AJ68" i="74"/>
  <c r="AJ70" i="74" s="1"/>
  <c r="AJ73" i="74" s="1"/>
  <c r="AJ45" i="74"/>
  <c r="AJ47" i="74" s="1"/>
  <c r="AI28" i="74"/>
  <c r="AH29" i="74"/>
  <c r="AI54" i="74"/>
  <c r="AH55" i="74"/>
  <c r="AI74" i="74"/>
  <c r="AH75" i="74"/>
  <c r="AK45" i="74"/>
  <c r="AK47" i="74" s="1"/>
  <c r="AK50" i="74" s="1"/>
  <c r="AK68" i="74"/>
  <c r="AK70" i="74" s="1"/>
  <c r="AK73" i="74" s="1"/>
  <c r="AK24" i="74"/>
  <c r="AK27" i="74" s="1"/>
  <c r="AI26" i="74" l="1"/>
  <c r="AJ53" i="74"/>
  <c r="AK53" i="74" s="1"/>
  <c r="AL53" i="74" s="1"/>
  <c r="D15" i="72" s="1"/>
  <c r="AJ30" i="74"/>
  <c r="AK30" i="74" s="1"/>
  <c r="AL30" i="74" s="1"/>
  <c r="D11" i="67" s="1"/>
  <c r="AI72" i="74"/>
  <c r="AJ76" i="74"/>
  <c r="AK76" i="74" s="1"/>
  <c r="AL76" i="74" s="1"/>
  <c r="AJ50" i="74"/>
  <c r="AJ51" i="74" s="1"/>
  <c r="AJ48" i="74"/>
  <c r="AK48" i="74" s="1"/>
  <c r="AL48" i="74" s="1"/>
  <c r="U22" i="68"/>
  <c r="AI55" i="74"/>
  <c r="AJ54" i="74"/>
  <c r="AI78" i="74"/>
  <c r="AJ77" i="74"/>
  <c r="O14" i="75"/>
  <c r="AW7" i="76"/>
  <c r="N15" i="75"/>
  <c r="AJ71" i="74"/>
  <c r="AK71" i="74" s="1"/>
  <c r="AL71" i="74" s="1"/>
  <c r="AI75" i="74"/>
  <c r="AJ74" i="74"/>
  <c r="AI29" i="74"/>
  <c r="AJ28" i="74"/>
  <c r="AJ25" i="74"/>
  <c r="AK25" i="74" s="1"/>
  <c r="AL25" i="74" s="1"/>
  <c r="I14" i="67"/>
  <c r="I9" i="73"/>
  <c r="R10" i="69"/>
  <c r="R11" i="69" s="1"/>
  <c r="I11" i="67"/>
  <c r="I23" i="77"/>
  <c r="J9" i="67"/>
  <c r="I9" i="72"/>
  <c r="O6" i="67"/>
  <c r="AJ31" i="74"/>
  <c r="AI32" i="74"/>
  <c r="AI52" i="74"/>
  <c r="C14" i="68" l="1"/>
  <c r="D25" i="77"/>
  <c r="E13" i="71"/>
  <c r="E69" i="77" s="1"/>
  <c r="D85" i="77"/>
  <c r="F13" i="71"/>
  <c r="F69" i="77" s="1"/>
  <c r="D13" i="71"/>
  <c r="D69" i="77" s="1"/>
  <c r="D100" i="77"/>
  <c r="AJ72" i="74"/>
  <c r="AK72" i="74" s="1"/>
  <c r="AL72" i="74" s="1"/>
  <c r="D98" i="77" s="1"/>
  <c r="AJ49" i="74"/>
  <c r="AK49" i="74" s="1"/>
  <c r="AL49" i="74" s="1"/>
  <c r="D13" i="72" s="1"/>
  <c r="D83" i="77" s="1"/>
  <c r="AJ26" i="74"/>
  <c r="AK26" i="74" s="1"/>
  <c r="AL26" i="74" s="1"/>
  <c r="D9" i="67" s="1"/>
  <c r="D23" i="77" s="1"/>
  <c r="Z29" i="68"/>
  <c r="AB29" i="68" s="1"/>
  <c r="AE27" i="68" s="1"/>
  <c r="O7" i="67"/>
  <c r="AH29" i="68"/>
  <c r="AJ29" i="68" s="1"/>
  <c r="AM27" i="68" s="1"/>
  <c r="I25" i="77"/>
  <c r="U23" i="68"/>
  <c r="J11" i="67"/>
  <c r="J25" i="77" s="1"/>
  <c r="I13" i="67"/>
  <c r="I11" i="72"/>
  <c r="O6" i="72"/>
  <c r="O7" i="72" s="1"/>
  <c r="I79" i="77"/>
  <c r="J9" i="72"/>
  <c r="J79" i="77" s="1"/>
  <c r="I14" i="72"/>
  <c r="AK28" i="74"/>
  <c r="AJ29" i="74"/>
  <c r="AK77" i="74"/>
  <c r="AJ78" i="74"/>
  <c r="AJ52" i="74"/>
  <c r="AK51" i="74"/>
  <c r="AX7" i="76"/>
  <c r="I5" i="76" s="1"/>
  <c r="I48" i="77" s="1"/>
  <c r="O15" i="75"/>
  <c r="R8" i="75" s="1"/>
  <c r="J23" i="77"/>
  <c r="F5" i="69"/>
  <c r="I5" i="69" s="1"/>
  <c r="I14" i="73"/>
  <c r="J9" i="73"/>
  <c r="J94" i="77" s="1"/>
  <c r="I11" i="73"/>
  <c r="O6" i="73" s="1"/>
  <c r="I94" i="77"/>
  <c r="AJ32" i="74"/>
  <c r="AK31" i="74"/>
  <c r="I28" i="77"/>
  <c r="J14" i="67"/>
  <c r="J28" i="77" s="1"/>
  <c r="AJ75" i="74"/>
  <c r="AK74" i="74"/>
  <c r="AJ55" i="74"/>
  <c r="AK54" i="74"/>
  <c r="D12" i="67" l="1"/>
  <c r="D26" i="77" s="1"/>
  <c r="J4" i="75"/>
  <c r="I99" i="77"/>
  <c r="J14" i="73"/>
  <c r="J99" i="77" s="1"/>
  <c r="I84" i="77"/>
  <c r="J14" i="72"/>
  <c r="J84" i="77" s="1"/>
  <c r="AL54" i="74"/>
  <c r="AL55" i="74" s="1"/>
  <c r="AK55" i="74"/>
  <c r="AL77" i="74"/>
  <c r="AL78" i="74" s="1"/>
  <c r="AK78" i="74"/>
  <c r="O15" i="67"/>
  <c r="D6" i="67"/>
  <c r="Y15" i="67"/>
  <c r="Y16" i="67" s="1"/>
  <c r="J13" i="67"/>
  <c r="I27" i="77"/>
  <c r="S15" i="67"/>
  <c r="I15" i="67"/>
  <c r="I29" i="77" s="1"/>
  <c r="I96" i="77"/>
  <c r="J11" i="73"/>
  <c r="J96" i="77" s="1"/>
  <c r="I13" i="73"/>
  <c r="O7" i="73" s="1"/>
  <c r="AL51" i="74"/>
  <c r="AL52" i="74" s="1"/>
  <c r="AK52" i="74"/>
  <c r="L5" i="76"/>
  <c r="L48" i="77" s="1"/>
  <c r="I81" i="77"/>
  <c r="I13" i="72"/>
  <c r="J11" i="72"/>
  <c r="J81" i="77" s="1"/>
  <c r="AK75" i="74"/>
  <c r="AL74" i="74"/>
  <c r="AL75" i="74" s="1"/>
  <c r="AK32" i="74"/>
  <c r="AL31" i="74"/>
  <c r="AL32" i="74" s="1"/>
  <c r="AK29" i="74"/>
  <c r="AL28" i="74"/>
  <c r="AL29" i="74" s="1"/>
  <c r="D10" i="67" l="1"/>
  <c r="E12" i="71" s="1"/>
  <c r="E68" i="77" s="1"/>
  <c r="D12" i="71"/>
  <c r="D68" i="77" s="1"/>
  <c r="D14" i="72"/>
  <c r="F12" i="71" s="1"/>
  <c r="F68" i="77" s="1"/>
  <c r="E10" i="71"/>
  <c r="E66" i="77" s="1"/>
  <c r="D20" i="77"/>
  <c r="C5" i="68"/>
  <c r="O15" i="72"/>
  <c r="D10" i="72"/>
  <c r="Y15" i="72"/>
  <c r="Y16" i="72" s="1"/>
  <c r="J13" i="72"/>
  <c r="S15" i="72"/>
  <c r="I83" i="77"/>
  <c r="I15" i="72"/>
  <c r="I85" i="77" s="1"/>
  <c r="L16" i="67"/>
  <c r="D7" i="67"/>
  <c r="I98" i="77"/>
  <c r="J13" i="73"/>
  <c r="I15" i="73"/>
  <c r="I100" i="77" s="1"/>
  <c r="D10" i="73"/>
  <c r="O15" i="73"/>
  <c r="Y15" i="73"/>
  <c r="Y16" i="73" s="1"/>
  <c r="S15" i="73"/>
  <c r="X6" i="71"/>
  <c r="T15" i="67"/>
  <c r="S16" i="67"/>
  <c r="J15" i="67"/>
  <c r="J27" i="77"/>
  <c r="E14" i="71"/>
  <c r="E70" i="77" s="1"/>
  <c r="D24" i="77" l="1"/>
  <c r="D84" i="77"/>
  <c r="C11" i="68"/>
  <c r="D99" i="77"/>
  <c r="D95" i="77"/>
  <c r="D10" i="71"/>
  <c r="D66" i="77" s="1"/>
  <c r="J29" i="77"/>
  <c r="L5" i="69"/>
  <c r="S16" i="73"/>
  <c r="T15" i="73"/>
  <c r="X7" i="71"/>
  <c r="C8" i="68"/>
  <c r="E11" i="71"/>
  <c r="E67" i="77" s="1"/>
  <c r="D21" i="77"/>
  <c r="S16" i="72"/>
  <c r="T15" i="72"/>
  <c r="X5" i="71"/>
  <c r="D11" i="72"/>
  <c r="L16" i="72"/>
  <c r="F10" i="71"/>
  <c r="F66" i="77" s="1"/>
  <c r="D80" i="77"/>
  <c r="J15" i="73"/>
  <c r="J100" i="77" s="1"/>
  <c r="D14" i="71"/>
  <c r="D70" i="77" s="1"/>
  <c r="J98" i="77"/>
  <c r="J15" i="72"/>
  <c r="J85" i="77" s="1"/>
  <c r="F14" i="71"/>
  <c r="F70" i="77" s="1"/>
  <c r="J83" i="77"/>
  <c r="T16" i="67"/>
  <c r="Y6" i="71"/>
  <c r="U15" i="67"/>
  <c r="D11" i="73"/>
  <c r="L16" i="73"/>
  <c r="U15" i="72" l="1"/>
  <c r="T16" i="72"/>
  <c r="Y5" i="71"/>
  <c r="D81" i="77"/>
  <c r="F11" i="71"/>
  <c r="F67" i="77" s="1"/>
  <c r="T16" i="73"/>
  <c r="U15" i="73"/>
  <c r="Y7" i="71"/>
  <c r="D11" i="71"/>
  <c r="D67" i="77" s="1"/>
  <c r="D96" i="77"/>
  <c r="U16" i="67"/>
  <c r="Z6" i="71"/>
  <c r="Z7" i="71" l="1"/>
  <c r="U16" i="73"/>
  <c r="Z5" i="71"/>
  <c r="U16" i="72"/>
</calcChain>
</file>

<file path=xl/sharedStrings.xml><?xml version="1.0" encoding="utf-8"?>
<sst xmlns="http://schemas.openxmlformats.org/spreadsheetml/2006/main" count="1094" uniqueCount="348">
  <si>
    <t>Paso 1</t>
  </si>
  <si>
    <t>Paso 2</t>
  </si>
  <si>
    <t>Paso 3</t>
  </si>
  <si>
    <t>Paso 4</t>
  </si>
  <si>
    <t>Paso 5</t>
  </si>
  <si>
    <t>IMPORTANTE: seguir los pasos de EJECUCIÓN</t>
  </si>
  <si>
    <t>Aquí puede ver los resultados de lo que se ha rellenado la hoja de trabajo.</t>
  </si>
  <si>
    <t>En esta parte de los resultados de hojas de cálculo se organizan de una manera más visual y preciso con sus resultados.</t>
  </si>
  <si>
    <t>INFORMES</t>
  </si>
  <si>
    <t>descripción</t>
  </si>
  <si>
    <t>Costo de materias primas</t>
  </si>
  <si>
    <t>Precio final</t>
  </si>
  <si>
    <t>impuestos</t>
  </si>
  <si>
    <t>Margen de contribución</t>
  </si>
  <si>
    <t>Seleccione el año -&gt;</t>
  </si>
  <si>
    <t>Análisis de las proyecciones de ingresos (relleno hecho de acuerdo a los valores de fijación de precios y de proyección de 1-5 años)</t>
  </si>
  <si>
    <t>Precio de venta</t>
  </si>
  <si>
    <t>costo directo</t>
  </si>
  <si>
    <t>Proyección de ingresos Año 2</t>
  </si>
  <si>
    <t>Proyección de ingresos Año 3</t>
  </si>
  <si>
    <t>resumen</t>
  </si>
  <si>
    <t>1 año</t>
  </si>
  <si>
    <t>2 años</t>
  </si>
  <si>
    <t>3 años</t>
  </si>
  <si>
    <t>4 años</t>
  </si>
  <si>
    <t>5 años</t>
  </si>
  <si>
    <t>Diseñar la cantidad de ventas para cada producto o servicio en los meses siguientes</t>
  </si>
  <si>
    <t>Proyección de ingresos</t>
  </si>
  <si>
    <t>Los costos variables</t>
  </si>
  <si>
    <t>enero</t>
  </si>
  <si>
    <t>febrero</t>
  </si>
  <si>
    <t>marzo</t>
  </si>
  <si>
    <t>abril</t>
  </si>
  <si>
    <t>mayo</t>
  </si>
  <si>
    <t>junio</t>
  </si>
  <si>
    <t>julio</t>
  </si>
  <si>
    <t>agosto</t>
  </si>
  <si>
    <t>septiembre</t>
  </si>
  <si>
    <t>octubre</t>
  </si>
  <si>
    <t>noviembre</t>
  </si>
  <si>
    <t>diciembre</t>
  </si>
  <si>
    <t>total</t>
  </si>
  <si>
    <t>repetición</t>
  </si>
  <si>
    <t xml:space="preserve">valor </t>
  </si>
  <si>
    <t>depreciación anual</t>
  </si>
  <si>
    <t>La inversión total</t>
  </si>
  <si>
    <t>Ex.: Tierra</t>
  </si>
  <si>
    <t>depreciación</t>
  </si>
  <si>
    <t>Año de inversión 1</t>
  </si>
  <si>
    <t>Año de inversión 2</t>
  </si>
  <si>
    <t>Año de inversión 3</t>
  </si>
  <si>
    <t>valor</t>
  </si>
  <si>
    <t>Costos fijos</t>
  </si>
  <si>
    <t>Costo Inicio</t>
  </si>
  <si>
    <t>Costo de Final</t>
  </si>
  <si>
    <t>índice de restablecimiento</t>
  </si>
  <si>
    <t>período</t>
  </si>
  <si>
    <t>mes</t>
  </si>
  <si>
    <t>año</t>
  </si>
  <si>
    <t>Año de inicio</t>
  </si>
  <si>
    <t>Columna comenzando Corresp</t>
  </si>
  <si>
    <t>columna final Corresp</t>
  </si>
  <si>
    <t>No es necesario ajustar</t>
  </si>
  <si>
    <t>anual</t>
  </si>
  <si>
    <t>la</t>
  </si>
  <si>
    <t>JAN2017</t>
  </si>
  <si>
    <t>FEV2017</t>
  </si>
  <si>
    <t>MAR2017</t>
  </si>
  <si>
    <t>ABR2017</t>
  </si>
  <si>
    <t>MAI2017</t>
  </si>
  <si>
    <t>JUN2017</t>
  </si>
  <si>
    <t>JUL2017</t>
  </si>
  <si>
    <t>AGO2017</t>
  </si>
  <si>
    <t>SET2017</t>
  </si>
  <si>
    <t>OUT2017</t>
  </si>
  <si>
    <t>NOV2017</t>
  </si>
  <si>
    <t>DEZ2017</t>
  </si>
  <si>
    <t>JAN2018</t>
  </si>
  <si>
    <t>FEV2018</t>
  </si>
  <si>
    <t>MAR2018</t>
  </si>
  <si>
    <t>ABR2018</t>
  </si>
  <si>
    <t>MAI2018</t>
  </si>
  <si>
    <t>JUN2018</t>
  </si>
  <si>
    <t>JUL2018</t>
  </si>
  <si>
    <t>AGO2018</t>
  </si>
  <si>
    <t>SET2018</t>
  </si>
  <si>
    <t>OUT2018</t>
  </si>
  <si>
    <t>NOV2018</t>
  </si>
  <si>
    <t>DEZ2018</t>
  </si>
  <si>
    <t>JAN2019</t>
  </si>
  <si>
    <t>FEV2019</t>
  </si>
  <si>
    <t>MAR2019</t>
  </si>
  <si>
    <t>ABR2019</t>
  </si>
  <si>
    <t>MAI2019</t>
  </si>
  <si>
    <t>JUN2019</t>
  </si>
  <si>
    <t>JUL2019</t>
  </si>
  <si>
    <t>AGO2019</t>
  </si>
  <si>
    <t>SET2019</t>
  </si>
  <si>
    <t>OUT2019</t>
  </si>
  <si>
    <t>NOV2019</t>
  </si>
  <si>
    <t>DEZ2019</t>
  </si>
  <si>
    <t>JAN2020</t>
  </si>
  <si>
    <t>FEV2020</t>
  </si>
  <si>
    <t>MAR2020</t>
  </si>
  <si>
    <t>ABR2020</t>
  </si>
  <si>
    <t>MAI2020</t>
  </si>
  <si>
    <t>JUN2020</t>
  </si>
  <si>
    <t>JUL2020</t>
  </si>
  <si>
    <t>AGO2020</t>
  </si>
  <si>
    <t>SET2020</t>
  </si>
  <si>
    <t>OUT2020</t>
  </si>
  <si>
    <t>NOV2020</t>
  </si>
  <si>
    <t>DEZ2020</t>
  </si>
  <si>
    <t>JAN2021</t>
  </si>
  <si>
    <t>FEV2021</t>
  </si>
  <si>
    <t>MAR2021</t>
  </si>
  <si>
    <t>ABR2021</t>
  </si>
  <si>
    <t>MAI2021</t>
  </si>
  <si>
    <t>JUN2021</t>
  </si>
  <si>
    <t>JUL2021</t>
  </si>
  <si>
    <t>AGO2021</t>
  </si>
  <si>
    <t>SET2021</t>
  </si>
  <si>
    <t>OUT2021</t>
  </si>
  <si>
    <t>NOV2021</t>
  </si>
  <si>
    <t>DEZ2021</t>
  </si>
  <si>
    <t>mensual</t>
  </si>
  <si>
    <t>reajuste</t>
  </si>
  <si>
    <t>trimestral</t>
  </si>
  <si>
    <t>semestral</t>
  </si>
  <si>
    <t>suma mensual</t>
  </si>
  <si>
    <t>año suma</t>
  </si>
  <si>
    <t>Porcentaje de rentabilidad</t>
  </si>
  <si>
    <t>EBITDA</t>
  </si>
  <si>
    <t>Cálculo del punto de equilibrio</t>
  </si>
  <si>
    <t>Cálculo de RETORNO</t>
  </si>
  <si>
    <t>cálculo de la TIR</t>
  </si>
  <si>
    <t>ingreso libre</t>
  </si>
  <si>
    <t>La inversión bruta</t>
  </si>
  <si>
    <t>Utilidad Neta / Pérdida</t>
  </si>
  <si>
    <t>Punto de equilibrio</t>
  </si>
  <si>
    <t>El análisis de retorno de la inversión</t>
  </si>
  <si>
    <t>Los gastos fijos</t>
  </si>
  <si>
    <t>recuperación de la inversión</t>
  </si>
  <si>
    <t>impuestos directos</t>
  </si>
  <si>
    <t>TIR (Tasa Interna de Retorno)</t>
  </si>
  <si>
    <t>gastos</t>
  </si>
  <si>
    <t>VAN (Valor Actual Neto)</t>
  </si>
  <si>
    <t>Receta bruta</t>
  </si>
  <si>
    <t>Receta bruta</t>
  </si>
  <si>
    <t>Establecer la tasa de descuento (años)</t>
  </si>
  <si>
    <t>gráficos</t>
  </si>
  <si>
    <t>indicadores de rendimiento</t>
  </si>
  <si>
    <t>Beneficio de clasificación gratuito</t>
  </si>
  <si>
    <t>gastos de Clasificación</t>
  </si>
  <si>
    <t>Clasificación de ingresos</t>
  </si>
  <si>
    <t>Punto de equilibrio</t>
  </si>
  <si>
    <t>0 años</t>
  </si>
  <si>
    <t>análisis</t>
  </si>
  <si>
    <t>inversiones</t>
  </si>
  <si>
    <t>artículo</t>
  </si>
  <si>
    <t>Análisis de Inversiones</t>
  </si>
  <si>
    <t>Análisis de retorno</t>
  </si>
  <si>
    <t>Tasa Interna de Retorno (TIR)</t>
  </si>
  <si>
    <t>Análisis de Flujo de Caja Económico</t>
  </si>
  <si>
    <t>Valor Actual Neto</t>
  </si>
  <si>
    <t>resultado</t>
  </si>
  <si>
    <t>Costos fijos</t>
  </si>
  <si>
    <t>Los costos fijos margen de contribución x</t>
  </si>
  <si>
    <t>Comparación de Gastos Ingresos x</t>
  </si>
  <si>
    <t>rentabilidad</t>
  </si>
  <si>
    <t>Los gastos totales</t>
  </si>
  <si>
    <t>la</t>
  </si>
  <si>
    <t>Los gastos totales</t>
  </si>
  <si>
    <t>ganancia libre paso de los años</t>
  </si>
  <si>
    <t>Comparación EBITDA Beneficio x gratuito</t>
  </si>
  <si>
    <t>Vínculo de la CAJA</t>
  </si>
  <si>
    <t>escenario pesimista</t>
  </si>
  <si>
    <t>escenario optimista</t>
  </si>
  <si>
    <t xml:space="preserve">0 años </t>
  </si>
  <si>
    <t>VPL</t>
  </si>
  <si>
    <t>TIR</t>
  </si>
  <si>
    <t>Año de inicio del proyecto</t>
  </si>
  <si>
    <t>mes de inicio del proyecto</t>
  </si>
  <si>
    <t>Los datos temporales</t>
  </si>
  <si>
    <t>la deuda utilización de capital?</t>
  </si>
  <si>
    <t>¿Cuánto?</t>
  </si>
  <si>
    <t>El capital total disponible para el proyecto</t>
  </si>
  <si>
    <t>porcentaje de capital de terceros</t>
  </si>
  <si>
    <t>porcentaje de participación</t>
  </si>
  <si>
    <t>mes seleccionado</t>
  </si>
  <si>
    <t>Proximo mes</t>
  </si>
  <si>
    <t>1 año</t>
  </si>
  <si>
    <t>2 años</t>
  </si>
  <si>
    <t>3 años</t>
  </si>
  <si>
    <t>4 años</t>
  </si>
  <si>
    <t>5 años</t>
  </si>
  <si>
    <t>Lista de los Meses</t>
  </si>
  <si>
    <t>meses</t>
  </si>
  <si>
    <t>Inversión inicial (año 0)</t>
  </si>
  <si>
    <t>Los mayores ingresos en</t>
  </si>
  <si>
    <t>menor gasto en</t>
  </si>
  <si>
    <t>menor inversión en</t>
  </si>
  <si>
    <t>menores ingresos</t>
  </si>
  <si>
    <t>un mayor gasto</t>
  </si>
  <si>
    <t>una mayor inversión en</t>
  </si>
  <si>
    <t>totales</t>
  </si>
  <si>
    <t>Ocurre en 1 año</t>
  </si>
  <si>
    <t>Se produce en el año 2</t>
  </si>
  <si>
    <t>Se produce en el año 3</t>
  </si>
  <si>
    <t>Se produce en el año 4</t>
  </si>
  <si>
    <t>Se produce en el año 5</t>
  </si>
  <si>
    <t>ingresos proyectados</t>
  </si>
  <si>
    <t>gastos proyectados</t>
  </si>
  <si>
    <t>lucro diseñada gratuito</t>
  </si>
  <si>
    <t>la rentabilidad proyectada</t>
  </si>
  <si>
    <t>Enlace - tablero PROY</t>
  </si>
  <si>
    <t>escenarios</t>
  </si>
  <si>
    <t>pesimista</t>
  </si>
  <si>
    <t>diseñado</t>
  </si>
  <si>
    <t>optimista</t>
  </si>
  <si>
    <t>indicadores</t>
  </si>
  <si>
    <t>Cambio en los gastos</t>
  </si>
  <si>
    <t>Variación de los ingresos</t>
  </si>
  <si>
    <t>Cambio en las inversiones</t>
  </si>
  <si>
    <t>escenario diseñado</t>
  </si>
  <si>
    <t>Comparación de cash flow acumulado mediante el establecimiento</t>
  </si>
  <si>
    <t>Los datos monetarios</t>
  </si>
  <si>
    <t>mes</t>
  </si>
  <si>
    <t>Resultados - Año 1</t>
  </si>
  <si>
    <t>disponibilidad financiera</t>
  </si>
  <si>
    <t>Resultados - Año 2</t>
  </si>
  <si>
    <t>Resultados - Año 3</t>
  </si>
  <si>
    <t>Inversión inicial</t>
  </si>
  <si>
    <t>Análisis de la disponibilidad</t>
  </si>
  <si>
    <t>capital disponible</t>
  </si>
  <si>
    <t>capital disponible</t>
  </si>
  <si>
    <t>Meses sin capital</t>
  </si>
  <si>
    <t>Análisis del Gasto</t>
  </si>
  <si>
    <t>saldo en efectivo peor</t>
  </si>
  <si>
    <t>PROYECCIONES</t>
  </si>
  <si>
    <t>ESCENARIOS</t>
  </si>
  <si>
    <t>Tratar de simular las variaciones de su escenario proyectado para saber lo que puede suceder a su proyecto en las mejores o peores escenarios variaciones</t>
  </si>
  <si>
    <t>Aquí registrar sus principales proyecciones de los precios, las ventas y los costos fijos.</t>
  </si>
  <si>
    <t>pestaña inicial para el registro de información esencial para el resto de la hoja de trabajo.</t>
  </si>
  <si>
    <t>INFORME DE ESTUDIO</t>
  </si>
  <si>
    <t>VIABILIDAD ECONÓMICA</t>
  </si>
  <si>
    <r>
      <rPr>
        <b/>
        <sz val="36"/>
        <color theme="1"/>
        <rFont val="Calibri"/>
        <family val="2"/>
        <scheme val="minor"/>
      </rPr>
      <t>1.</t>
    </r>
    <r>
      <rPr>
        <sz val="36"/>
        <color theme="1"/>
        <rFont val="Calibri"/>
        <family val="2"/>
        <scheme val="minor"/>
      </rPr>
      <t xml:space="preserve"> escenario diseñado</t>
    </r>
  </si>
  <si>
    <r>
      <rPr>
        <b/>
        <sz val="28"/>
        <color theme="1"/>
        <rFont val="Calibri"/>
        <family val="2"/>
        <scheme val="minor"/>
      </rPr>
      <t>1.</t>
    </r>
    <r>
      <rPr>
        <sz val="28"/>
        <color theme="1"/>
        <rFont val="Calibri"/>
        <family val="2"/>
        <scheme val="minor"/>
      </rPr>
      <t xml:space="preserve"> escenario diseñado</t>
    </r>
  </si>
  <si>
    <r>
      <rPr>
        <b/>
        <sz val="28"/>
        <color theme="1"/>
        <rFont val="Calibri"/>
        <family val="2"/>
        <scheme val="minor"/>
      </rPr>
      <t>2.</t>
    </r>
    <r>
      <rPr>
        <sz val="28"/>
        <color theme="1"/>
        <rFont val="Calibri"/>
        <family val="2"/>
        <scheme val="minor"/>
      </rPr>
      <t xml:space="preserve"> Disponibilidad de capital</t>
    </r>
  </si>
  <si>
    <r>
      <rPr>
        <b/>
        <sz val="28"/>
        <color theme="1"/>
        <rFont val="Calibri"/>
        <family val="2"/>
        <scheme val="minor"/>
      </rPr>
      <t>3.1.</t>
    </r>
    <r>
      <rPr>
        <sz val="28"/>
        <color theme="1"/>
        <rFont val="Calibri"/>
        <family val="2"/>
        <scheme val="minor"/>
      </rPr>
      <t xml:space="preserve"> escenario optimista</t>
    </r>
  </si>
  <si>
    <r>
      <rPr>
        <b/>
        <sz val="28"/>
        <color theme="1"/>
        <rFont val="Calibri"/>
        <family val="2"/>
        <scheme val="minor"/>
      </rPr>
      <t>3.2.</t>
    </r>
    <r>
      <rPr>
        <sz val="28"/>
        <color theme="1"/>
        <rFont val="Calibri"/>
        <family val="2"/>
        <scheme val="minor"/>
      </rPr>
      <t xml:space="preserve"> escenario pesimista</t>
    </r>
  </si>
  <si>
    <r>
      <rPr>
        <b/>
        <sz val="36"/>
        <color theme="1"/>
        <rFont val="Calibri"/>
        <family val="2"/>
        <scheme val="minor"/>
      </rPr>
      <t>2.</t>
    </r>
    <r>
      <rPr>
        <sz val="36"/>
        <color theme="1"/>
        <rFont val="Calibri"/>
        <family val="2"/>
        <scheme val="minor"/>
      </rPr>
      <t xml:space="preserve"> Disponibilidad de capital</t>
    </r>
  </si>
  <si>
    <r>
      <rPr>
        <b/>
        <sz val="36"/>
        <color theme="1"/>
        <rFont val="Calibri"/>
        <family val="2"/>
        <scheme val="minor"/>
      </rPr>
      <t>3.</t>
    </r>
    <r>
      <rPr>
        <sz val="36"/>
        <color theme="1"/>
        <rFont val="Calibri"/>
        <family val="2"/>
        <scheme val="minor"/>
      </rPr>
      <t xml:space="preserve"> Análisis de escenarios</t>
    </r>
  </si>
  <si>
    <r>
      <rPr>
        <b/>
        <sz val="28"/>
        <color theme="1"/>
        <rFont val="Calibri"/>
        <family val="2"/>
        <scheme val="minor"/>
      </rPr>
      <t>3.</t>
    </r>
    <r>
      <rPr>
        <sz val="28"/>
        <color theme="1"/>
        <rFont val="Calibri"/>
        <family val="2"/>
        <scheme val="minor"/>
      </rPr>
      <t xml:space="preserve"> Análisis de escenarios</t>
    </r>
  </si>
  <si>
    <t>Costo total</t>
  </si>
  <si>
    <t>Margen de beneficio</t>
  </si>
  <si>
    <t>Precio con el margen de beneficio</t>
  </si>
  <si>
    <t>Las inversiones iniciales (llevados a cabo antes del inicio del proyecto)</t>
  </si>
  <si>
    <t>Otras inversiones (realizadas después del inicio del proyecto)</t>
  </si>
  <si>
    <t>Análisis de Inversión</t>
  </si>
  <si>
    <t>año</t>
  </si>
  <si>
    <t>ingresos</t>
  </si>
  <si>
    <t>los costes directos</t>
  </si>
  <si>
    <t>impuestos</t>
  </si>
  <si>
    <t>contiene margen.</t>
  </si>
  <si>
    <t>costos fijos</t>
  </si>
  <si>
    <t>inversiones</t>
  </si>
  <si>
    <t>ganancia libre</t>
  </si>
  <si>
    <t>recuperación de la inversión</t>
  </si>
  <si>
    <t>punto de equilibrio</t>
  </si>
  <si>
    <t>disponibilidad</t>
  </si>
  <si>
    <t>inversión</t>
  </si>
  <si>
    <t>la inversión acumulada</t>
  </si>
  <si>
    <t>disponible. acumulado</t>
  </si>
  <si>
    <t>escenario proyectado</t>
  </si>
  <si>
    <t>escenario optimista</t>
  </si>
  <si>
    <t>los ingresos%</t>
  </si>
  <si>
    <t>expensas%</t>
  </si>
  <si>
    <t>% de inversión</t>
  </si>
  <si>
    <t>escenario pesimista</t>
  </si>
  <si>
    <t>Producto o Servicio</t>
  </si>
  <si>
    <t>no</t>
  </si>
  <si>
    <t>Las ventas totales</t>
  </si>
  <si>
    <t>recuperación descontado</t>
  </si>
  <si>
    <t>valor presente</t>
  </si>
  <si>
    <t>acumulado en VP</t>
  </si>
  <si>
    <t>recuperación descontado</t>
  </si>
  <si>
    <r>
      <t xml:space="preserve">HOJA DE TRABAJO </t>
    </r>
    <r>
      <rPr>
        <b/>
        <sz val="40"/>
        <color rgb="FF333333"/>
        <rFont val="Calibri (Corpo)"/>
      </rPr>
      <t>VIABILIDAD FINANCIERA</t>
    </r>
  </si>
  <si>
    <t>PASO A PASO</t>
  </si>
  <si>
    <t>PREMISAS DEL PROYETO</t>
  </si>
  <si>
    <t>INVERSIONES INICIALES</t>
  </si>
  <si>
    <t>PRECIO</t>
  </si>
  <si>
    <t>PROYECCIONES DE VENTAS</t>
  </si>
  <si>
    <t>COSTOS FIJOS</t>
  </si>
  <si>
    <t>Resumen</t>
  </si>
  <si>
    <t>Año 1</t>
  </si>
  <si>
    <t>Año 2</t>
  </si>
  <si>
    <t>Año 3</t>
  </si>
  <si>
    <t>ESCENARIO PROYECTO</t>
  </si>
  <si>
    <t>IMPRESIÓN</t>
  </si>
  <si>
    <t>OPTIMISTA</t>
  </si>
  <si>
    <t>PESIMISTA</t>
  </si>
  <si>
    <t>VIABILIDAD</t>
  </si>
  <si>
    <t>DISPONIBILIDAD</t>
  </si>
  <si>
    <t>FINANCIERO</t>
  </si>
  <si>
    <t>ÍTEMS</t>
  </si>
  <si>
    <t>PREMISAS DEL PROYECTO</t>
  </si>
  <si>
    <t>DATOS DEL PROYECTO</t>
  </si>
  <si>
    <t>OTRAS INVERSIONES</t>
  </si>
  <si>
    <t>PRECIOS</t>
  </si>
  <si>
    <t>PROYECCIONES DE VENTA</t>
  </si>
  <si>
    <t>RESUMEN</t>
  </si>
  <si>
    <t>SITUACIÓN MENSUAL</t>
  </si>
  <si>
    <t>VISIÓN MENSUAL</t>
  </si>
  <si>
    <t>EJ.: Tierra</t>
  </si>
  <si>
    <t>ÍTEM</t>
  </si>
  <si>
    <t>Producto o servicio (nombres)</t>
  </si>
  <si>
    <t xml:space="preserve">Costos laborales </t>
  </si>
  <si>
    <t>Costo de embalaje</t>
  </si>
  <si>
    <t>Impuesto sobre la venta</t>
  </si>
  <si>
    <t>Unidad de costos directos</t>
  </si>
  <si>
    <t>Impuestos</t>
  </si>
  <si>
    <t>Proyección total</t>
  </si>
  <si>
    <t>Proyección ingresos Año 1</t>
  </si>
  <si>
    <t>Total ($)</t>
  </si>
  <si>
    <t>VISUALIZACIONES</t>
  </si>
  <si>
    <t>Comparación del flujo de caja acumulado mediante el establecimiento</t>
  </si>
  <si>
    <t>Ingreso bruto</t>
  </si>
  <si>
    <t>Ingreso bruta</t>
  </si>
  <si>
    <t>Diseño arquitectonico / M2</t>
  </si>
  <si>
    <t>Diseño estructural / M2</t>
  </si>
  <si>
    <t>Diseño redes eléctricas / M2</t>
  </si>
  <si>
    <t>Diseño redes gases medicinales / M2</t>
  </si>
  <si>
    <t>Diseño sistema ventilación mecánica y AA / M2</t>
  </si>
  <si>
    <t>Levantamiento topográfico / M2</t>
  </si>
  <si>
    <t>Estudio de suelos / M2</t>
  </si>
  <si>
    <t>Presupuesto / M2</t>
  </si>
  <si>
    <t>Imágenes de referencia o Renders / M2</t>
  </si>
  <si>
    <t>Diseño hidráulico, sanitario y aguas lluvias / M2</t>
  </si>
  <si>
    <t>Diseño red de incendios / M2</t>
  </si>
  <si>
    <t>Contador</t>
  </si>
  <si>
    <t>Secretaria</t>
  </si>
  <si>
    <t>Arq Auxiliar</t>
  </si>
  <si>
    <t>Anual</t>
  </si>
  <si>
    <t>Pago portal web de licitaciones</t>
  </si>
  <si>
    <t>Capital propio</t>
  </si>
  <si>
    <t>Pago Coordinador diseños - EA</t>
  </si>
  <si>
    <t>Pago arriendo y servicios públicos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</si>
</sst>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0_-;\-&quot;$&quot;* #,##0_-;_-&quot;$&quot;* &quot;-&quot;_-;_-@_-"/>
    <numFmt numFmtId="165" formatCode="&quot;R$&quot;\ #,##0.00;[Red]\-&quot;R$&quot;\ #,##0.00"/>
    <numFmt numFmtId="166" formatCode="&quot;R$&quot;#,##0.00"/>
    <numFmt numFmtId="167" formatCode="&quot;R$&quot;#,##0"/>
    <numFmt numFmtId="168" formatCode="0.0%"/>
    <numFmt numFmtId="169" formatCode="&quot;R$&quot;#,##0.00_);[Red]\(&quot;R$&quot;#,##0.00\)"/>
    <numFmt numFmtId="170" formatCode="&quot;R$&quot;\ #,##0"/>
    <numFmt numFmtId="171" formatCode="0.0000%"/>
    <numFmt numFmtId="172" formatCode="_-[$$-240A]\ * #,##0.00_-;\-[$$-240A]\ * #,##0.00_-;_-[$$-240A]\ * &quot;-&quot;??_-;_-@_-"/>
    <numFmt numFmtId="173" formatCode="_-[$$-240A]\ * #,##0_-;\-[$$-240A]\ * #,##0_-;_-[$$-240A]\ * &quot;-&quot;??_-;_-@_-"/>
  </numFmts>
  <fonts count="6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0"/>
      <name val="Calibri"/>
      <family val="2"/>
      <scheme val="minor"/>
    </font>
    <font>
      <u/>
      <sz val="12"/>
      <color theme="10"/>
      <name val="Calibri"/>
      <family val="2"/>
      <scheme val="minor"/>
    </font>
    <font>
      <sz val="12"/>
      <color theme="1" tint="0.249977111117893"/>
      <name val="Calibri"/>
      <family val="2"/>
      <scheme val="minor"/>
    </font>
    <font>
      <sz val="11"/>
      <color theme="1"/>
      <name val="Arial"/>
      <family val="2"/>
    </font>
    <font>
      <b/>
      <sz val="14"/>
      <color theme="0"/>
      <name val="Calibri"/>
      <family val="2"/>
      <scheme val="minor"/>
    </font>
    <font>
      <b/>
      <sz val="18"/>
      <color rgb="FF333333"/>
      <name val="Calibri"/>
      <family val="2"/>
      <scheme val="minor"/>
    </font>
    <font>
      <sz val="26"/>
      <color rgb="FF333333"/>
      <name val="Calibri"/>
      <family val="2"/>
      <scheme val="minor"/>
    </font>
    <font>
      <sz val="11"/>
      <color theme="1" tint="0.249977111117893"/>
      <name val="Calibri"/>
      <family val="2"/>
      <scheme val="minor"/>
    </font>
    <font>
      <b/>
      <sz val="14"/>
      <color rgb="FFFF0000"/>
      <name val="Calibri"/>
      <family val="2"/>
      <scheme val="minor"/>
    </font>
    <font>
      <b/>
      <sz val="40"/>
      <color rgb="FF333333"/>
      <name val="Calibri (Corpo)"/>
    </font>
    <font>
      <b/>
      <sz val="12"/>
      <color theme="1"/>
      <name val="Calibri (Corpo)"/>
    </font>
    <font>
      <u/>
      <sz val="12"/>
      <color theme="11"/>
      <name val="Calibri"/>
      <family val="2"/>
      <scheme val="minor"/>
    </font>
    <font>
      <sz val="12"/>
      <color theme="1"/>
      <name val="Calibri"/>
      <family val="2"/>
      <scheme val="minor"/>
    </font>
    <font>
      <b/>
      <sz val="11"/>
      <color theme="0"/>
      <name val="Calibri"/>
      <family val="2"/>
      <scheme val="minor"/>
    </font>
    <font>
      <sz val="11"/>
      <color theme="0"/>
      <name val="Calibri"/>
      <family val="2"/>
      <scheme val="minor"/>
    </font>
    <font>
      <b/>
      <sz val="11"/>
      <color theme="1" tint="0.249977111117893"/>
      <name val="Calibri"/>
      <family val="2"/>
      <scheme val="minor"/>
    </font>
    <font>
      <sz val="14"/>
      <color theme="1"/>
      <name val="Calibri"/>
      <family val="2"/>
      <scheme val="minor"/>
    </font>
    <font>
      <b/>
      <sz val="14"/>
      <color theme="1"/>
      <name val="Calibri"/>
      <family val="2"/>
      <scheme val="minor"/>
    </font>
    <font>
      <sz val="14"/>
      <color theme="0"/>
      <name val="Calibri"/>
      <family val="2"/>
      <scheme val="minor"/>
    </font>
    <font>
      <sz val="14"/>
      <color theme="1" tint="0.249977111117893"/>
      <name val="Calibri"/>
      <family val="2"/>
      <scheme val="minor"/>
    </font>
    <font>
      <i/>
      <sz val="11"/>
      <color theme="0" tint="-0.499984740745262"/>
      <name val="Calibri"/>
      <family val="2"/>
      <scheme val="minor"/>
    </font>
    <font>
      <b/>
      <sz val="12"/>
      <color theme="1"/>
      <name val="Calibri"/>
      <family val="2"/>
      <scheme val="minor"/>
    </font>
    <font>
      <sz val="10"/>
      <color theme="1"/>
      <name val="Calibri"/>
      <family val="2"/>
      <scheme val="minor"/>
    </font>
    <font>
      <sz val="10"/>
      <color theme="0"/>
      <name val="Calibri"/>
      <family val="2"/>
      <scheme val="minor"/>
    </font>
    <font>
      <sz val="10"/>
      <color theme="1" tint="0.249977111117893"/>
      <name val="Calibri"/>
      <family val="2"/>
      <scheme val="minor"/>
    </font>
    <font>
      <b/>
      <sz val="32"/>
      <color theme="1" tint="0.249977111117893"/>
      <name val="Calibri"/>
      <family val="2"/>
      <scheme val="minor"/>
    </font>
    <font>
      <b/>
      <sz val="10"/>
      <color theme="1"/>
      <name val="Calibri"/>
      <family val="2"/>
      <scheme val="minor"/>
    </font>
    <font>
      <b/>
      <sz val="32"/>
      <color rgb="FFF0462E"/>
      <name val="Calibri"/>
      <family val="2"/>
      <scheme val="minor"/>
    </font>
    <font>
      <sz val="10"/>
      <name val="Calibri"/>
      <family val="2"/>
      <scheme val="minor"/>
    </font>
    <font>
      <b/>
      <sz val="28"/>
      <color theme="1" tint="0.249977111117893"/>
      <name val="Calibri"/>
      <family val="2"/>
      <scheme val="minor"/>
    </font>
    <font>
      <sz val="11"/>
      <color rgb="FFFF0000"/>
      <name val="Calibri"/>
      <family val="2"/>
      <scheme val="minor"/>
    </font>
    <font>
      <sz val="12"/>
      <color rgb="FFFF0000"/>
      <name val="Calibri"/>
      <family val="2"/>
      <scheme val="minor"/>
    </font>
    <font>
      <sz val="14"/>
      <color rgb="FFFF0000"/>
      <name val="Calibri"/>
      <family val="2"/>
      <scheme val="minor"/>
    </font>
    <font>
      <sz val="12"/>
      <color rgb="FFF0462E"/>
      <name val="Calibri"/>
      <family val="2"/>
      <scheme val="minor"/>
    </font>
    <font>
      <sz val="11"/>
      <color rgb="FF55B03E"/>
      <name val="Calibri"/>
      <family val="2"/>
      <scheme val="minor"/>
    </font>
    <font>
      <sz val="11"/>
      <color rgb="FFF0462E"/>
      <name val="Calibri"/>
      <family val="2"/>
      <scheme val="minor"/>
    </font>
    <font>
      <b/>
      <sz val="26"/>
      <color theme="1" tint="0.249977111117893"/>
      <name val="Calibri"/>
      <family val="2"/>
      <scheme val="minor"/>
    </font>
    <font>
      <sz val="10"/>
      <color rgb="FFF0462E"/>
      <name val="Calibri"/>
      <family val="2"/>
      <scheme val="minor"/>
    </font>
    <font>
      <b/>
      <sz val="32"/>
      <color theme="0"/>
      <name val="Calibri"/>
      <family val="2"/>
      <scheme val="minor"/>
    </font>
    <font>
      <sz val="36"/>
      <color theme="0" tint="-0.499984740745262"/>
      <name val="Calibri"/>
      <family val="2"/>
      <scheme val="minor"/>
    </font>
    <font>
      <b/>
      <sz val="60"/>
      <color theme="1"/>
      <name val="Calibri"/>
      <family val="2"/>
      <scheme val="minor"/>
    </font>
    <font>
      <sz val="10.5"/>
      <color rgb="FF595959"/>
      <name val="Calibri"/>
      <family val="2"/>
      <scheme val="minor"/>
    </font>
    <font>
      <sz val="36"/>
      <color theme="1"/>
      <name val="Calibri"/>
      <family val="2"/>
      <scheme val="minor"/>
    </font>
    <font>
      <b/>
      <sz val="36"/>
      <color theme="1"/>
      <name val="Calibri"/>
      <family val="2"/>
      <scheme val="minor"/>
    </font>
    <font>
      <sz val="28"/>
      <color theme="1"/>
      <name val="Calibri"/>
      <family val="2"/>
      <scheme val="minor"/>
    </font>
    <font>
      <b/>
      <sz val="28"/>
      <color theme="1"/>
      <name val="Calibri"/>
      <family val="2"/>
      <scheme val="minor"/>
    </font>
    <font>
      <b/>
      <sz val="14"/>
      <color theme="1" tint="0.249977111117893"/>
      <name val="Calibri"/>
      <family val="2"/>
      <scheme val="minor"/>
    </font>
    <font>
      <b/>
      <sz val="28"/>
      <color theme="0"/>
      <name val="Calibri"/>
      <family val="2"/>
      <scheme val="minor"/>
    </font>
    <font>
      <sz val="28"/>
      <color theme="0"/>
      <name val="Calibri"/>
      <family val="2"/>
      <scheme val="minor"/>
    </font>
    <font>
      <sz val="11"/>
      <name val="Calibri"/>
      <family val="2"/>
      <scheme val="minor"/>
    </font>
    <font>
      <sz val="11"/>
      <color rgb="FF6699CC"/>
      <name val="Calibri"/>
      <family val="2"/>
      <scheme val="minor"/>
    </font>
    <font>
      <sz val="12"/>
      <color rgb="FF6699CC"/>
      <name val="Calibri"/>
      <family val="2"/>
      <scheme val="minor"/>
    </font>
    <font>
      <b/>
      <sz val="11"/>
      <color theme="1"/>
      <name val="Calibri"/>
      <family val="2"/>
      <scheme val="minor"/>
    </font>
    <font>
      <b/>
      <sz val="11"/>
      <color theme="1" tint="0.14999847407452621"/>
      <name val="Calibri"/>
      <family val="2"/>
      <scheme val="minor"/>
    </font>
  </fonts>
  <fills count="11">
    <fill>
      <patternFill patternType="none"/>
    </fill>
    <fill>
      <patternFill patternType="gray125"/>
    </fill>
    <fill>
      <patternFill patternType="solid">
        <fgColor theme="1" tint="0.249977111117893"/>
        <bgColor indexed="64"/>
      </patternFill>
    </fill>
    <fill>
      <patternFill patternType="solid">
        <fgColor theme="0" tint="-4.9989318521683403E-2"/>
        <bgColor indexed="64"/>
      </patternFill>
    </fill>
    <fill>
      <patternFill patternType="solid">
        <fgColor rgb="FF6699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0462E"/>
        <bgColor indexed="64"/>
      </patternFill>
    </fill>
    <fill>
      <patternFill patternType="solid">
        <fgColor rgb="FF55B03E"/>
        <bgColor indexed="64"/>
      </patternFill>
    </fill>
    <fill>
      <patternFill patternType="solid">
        <fgColor theme="0" tint="-0.499984740745262"/>
        <bgColor indexed="64"/>
      </patternFill>
    </fill>
  </fills>
  <borders count="23">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ck">
        <color theme="0"/>
      </left>
      <right/>
      <top style="thick">
        <color theme="0"/>
      </top>
      <bottom style="thick">
        <color theme="0"/>
      </bottom>
      <diagonal/>
    </border>
    <border>
      <left/>
      <right style="thick">
        <color theme="0"/>
      </right>
      <top style="thick">
        <color theme="0"/>
      </top>
      <bottom style="thick">
        <color theme="0"/>
      </bottom>
      <diagonal/>
    </border>
    <border>
      <left style="thin">
        <color theme="0" tint="-0.14999847407452621"/>
      </left>
      <right style="thin">
        <color theme="0" tint="-0.14999847407452621"/>
      </right>
      <top/>
      <bottom style="thin">
        <color theme="0" tint="-0.14999847407452621"/>
      </bottom>
      <diagonal/>
    </border>
    <border>
      <left style="thick">
        <color theme="0"/>
      </left>
      <right style="thick">
        <color theme="0"/>
      </right>
      <top style="thick">
        <color theme="0"/>
      </top>
      <bottom style="thick">
        <color theme="0"/>
      </bottom>
      <diagonal/>
    </border>
    <border>
      <left/>
      <right/>
      <top style="thick">
        <color theme="0"/>
      </top>
      <bottom style="thick">
        <color theme="0"/>
      </bottom>
      <diagonal/>
    </border>
    <border>
      <left/>
      <right/>
      <top style="thick">
        <color theme="0"/>
      </top>
      <bottom/>
      <diagonal/>
    </border>
    <border>
      <left style="thick">
        <color theme="0"/>
      </left>
      <right style="thick">
        <color theme="0"/>
      </right>
      <top/>
      <bottom/>
      <diagonal/>
    </border>
    <border>
      <left style="thick">
        <color theme="0"/>
      </left>
      <right style="thick">
        <color theme="0"/>
      </right>
      <top style="thick">
        <color theme="0"/>
      </top>
      <bottom/>
      <diagonal/>
    </border>
    <border>
      <left/>
      <right/>
      <top/>
      <bottom style="thick">
        <color theme="0"/>
      </bottom>
      <diagonal/>
    </border>
    <border>
      <left style="thick">
        <color theme="0"/>
      </left>
      <right style="thin">
        <color theme="0" tint="-0.14999847407452621"/>
      </right>
      <top style="thick">
        <color theme="0"/>
      </top>
      <bottom style="thick">
        <color theme="0"/>
      </bottom>
      <diagonal/>
    </border>
    <border>
      <left/>
      <right/>
      <top/>
      <bottom style="thin">
        <color theme="0" tint="-0.14999847407452621"/>
      </bottom>
      <diagonal/>
    </border>
    <border>
      <left style="thin">
        <color theme="0" tint="-0.14999847407452621"/>
      </left>
      <right style="thin">
        <color theme="0" tint="-0.14999847407452621"/>
      </right>
      <top style="thin">
        <color theme="0" tint="-0.14999847407452621"/>
      </top>
      <bottom style="thick">
        <color theme="0"/>
      </bottom>
      <diagonal/>
    </border>
    <border>
      <left style="thick">
        <color theme="0"/>
      </left>
      <right/>
      <top style="thick">
        <color theme="0"/>
      </top>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style="thin">
        <color theme="0" tint="-0.14999847407452621"/>
      </left>
      <right style="thin">
        <color theme="0" tint="-0.14999847407452621"/>
      </right>
      <top style="thick">
        <color theme="0"/>
      </top>
      <bottom/>
      <diagonal/>
    </border>
    <border>
      <left/>
      <right/>
      <top style="thin">
        <color theme="0" tint="-0.14999847407452621"/>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6">
    <xf numFmtId="0" fontId="0" fillId="0" borderId="0"/>
    <xf numFmtId="0" fontId="15" fillId="0" borderId="0" applyNumberFormat="0" applyFill="0" applyBorder="0" applyAlignment="0" applyProtection="0"/>
    <xf numFmtId="0" fontId="25" fillId="0" borderId="0" applyNumberFormat="0" applyFill="0" applyBorder="0" applyAlignment="0" applyProtection="0"/>
    <xf numFmtId="9" fontId="26" fillId="0" borderId="0" applyFont="0" applyFill="0" applyBorder="0" applyAlignment="0" applyProtection="0"/>
    <xf numFmtId="0" fontId="4" fillId="0" borderId="0"/>
    <xf numFmtId="164" fontId="26" fillId="0" borderId="0" applyFont="0" applyFill="0" applyBorder="0" applyAlignment="0" applyProtection="0"/>
  </cellStyleXfs>
  <cellXfs count="301">
    <xf numFmtId="0" fontId="0" fillId="0" borderId="0" xfId="0"/>
    <xf numFmtId="0" fontId="0" fillId="2" borderId="0" xfId="0" applyFill="1"/>
    <xf numFmtId="0" fontId="0" fillId="4" borderId="0" xfId="0" applyFill="1"/>
    <xf numFmtId="0" fontId="16" fillId="4" borderId="0" xfId="1" applyFont="1" applyFill="1" applyBorder="1" applyAlignment="1" applyProtection="1">
      <alignment horizontal="center" vertical="center" wrapText="1"/>
    </xf>
    <xf numFmtId="0" fontId="14" fillId="4" borderId="0" xfId="1" applyFont="1" applyFill="1" applyBorder="1" applyAlignment="1" applyProtection="1">
      <alignment horizontal="center" vertical="center"/>
    </xf>
    <xf numFmtId="0" fontId="14" fillId="4" borderId="0" xfId="0" applyFont="1" applyFill="1" applyAlignment="1">
      <alignment horizontal="center" vertical="center"/>
    </xf>
    <xf numFmtId="0" fontId="0" fillId="2" borderId="0" xfId="0" applyFill="1" applyAlignment="1">
      <alignment horizontal="right" indent="1"/>
    </xf>
    <xf numFmtId="0" fontId="16" fillId="0" borderId="0" xfId="1" applyFont="1" applyFill="1" applyBorder="1" applyAlignment="1" applyProtection="1">
      <alignment horizontal="center" vertical="center" wrapText="1"/>
    </xf>
    <xf numFmtId="0" fontId="14" fillId="0" borderId="0" xfId="1" applyFont="1" applyFill="1" applyBorder="1" applyAlignment="1" applyProtection="1">
      <alignment horizontal="center" vertical="center"/>
    </xf>
    <xf numFmtId="0" fontId="14" fillId="0" borderId="0" xfId="0" applyFont="1" applyAlignment="1">
      <alignment horizontal="center" vertical="center"/>
    </xf>
    <xf numFmtId="0" fontId="17" fillId="0" borderId="0" xfId="0" applyFont="1" applyAlignment="1">
      <alignment vertical="center" wrapText="1"/>
    </xf>
    <xf numFmtId="0" fontId="0" fillId="0" borderId="0" xfId="0" applyAlignment="1">
      <alignment horizontal="left" indent="1"/>
    </xf>
    <xf numFmtId="0" fontId="20" fillId="0" borderId="0" xfId="0" applyFont="1" applyAlignment="1">
      <alignment vertical="center"/>
    </xf>
    <xf numFmtId="0" fontId="20" fillId="0" borderId="0" xfId="0" applyFont="1" applyAlignment="1">
      <alignment vertical="center" wrapText="1"/>
    </xf>
    <xf numFmtId="0" fontId="22" fillId="0" borderId="0" xfId="0" applyFont="1" applyAlignment="1">
      <alignment horizontal="left"/>
    </xf>
    <xf numFmtId="0" fontId="0" fillId="0" borderId="0" xfId="0" applyAlignment="1">
      <alignment horizontal="left"/>
    </xf>
    <xf numFmtId="0" fontId="0" fillId="0" borderId="0" xfId="0" applyAlignment="1">
      <alignment horizontal="left" vertical="center"/>
    </xf>
    <xf numFmtId="0" fontId="0" fillId="3" borderId="1" xfId="0" applyFill="1" applyBorder="1"/>
    <xf numFmtId="0" fontId="19" fillId="3" borderId="1" xfId="0" applyFont="1" applyFill="1" applyBorder="1" applyAlignment="1">
      <alignment horizontal="left" vertical="center" indent="1"/>
    </xf>
    <xf numFmtId="0" fontId="18" fillId="4" borderId="0" xfId="1" applyFont="1" applyFill="1" applyAlignment="1" applyProtection="1">
      <alignment horizontal="left" vertical="center" indent="1"/>
      <protection locked="0"/>
    </xf>
    <xf numFmtId="0" fontId="15" fillId="0" borderId="0" xfId="1" applyAlignment="1" applyProtection="1">
      <alignment horizontal="left" vertical="center"/>
    </xf>
    <xf numFmtId="0" fontId="28" fillId="0" borderId="0" xfId="0" applyFont="1" applyAlignment="1">
      <alignment horizontal="left" indent="1"/>
    </xf>
    <xf numFmtId="0" fontId="16" fillId="0" borderId="0" xfId="0" applyFont="1" applyAlignment="1">
      <alignment horizontal="left" indent="1"/>
    </xf>
    <xf numFmtId="0" fontId="29" fillId="6" borderId="5" xfId="0" applyFont="1" applyFill="1" applyBorder="1" applyAlignment="1">
      <alignment horizontal="left" vertical="center" wrapText="1" indent="1"/>
    </xf>
    <xf numFmtId="0" fontId="11" fillId="7" borderId="7" xfId="0" applyFont="1" applyFill="1" applyBorder="1" applyAlignment="1" applyProtection="1">
      <alignment horizontal="left" vertical="center" indent="1"/>
      <protection locked="0"/>
    </xf>
    <xf numFmtId="0" fontId="11" fillId="7" borderId="1" xfId="0" applyFont="1" applyFill="1" applyBorder="1" applyAlignment="1" applyProtection="1">
      <alignment horizontal="left" vertical="center" indent="1"/>
      <protection locked="0"/>
    </xf>
    <xf numFmtId="0" fontId="16" fillId="2" borderId="0" xfId="0" applyFont="1" applyFill="1"/>
    <xf numFmtId="0" fontId="16" fillId="4" borderId="0" xfId="0" applyFont="1" applyFill="1" applyAlignment="1">
      <alignment horizontal="center" vertical="center"/>
    </xf>
    <xf numFmtId="0" fontId="16" fillId="4" borderId="0" xfId="0" applyFont="1" applyFill="1"/>
    <xf numFmtId="0" fontId="14" fillId="0" borderId="0" xfId="0" applyFont="1" applyAlignment="1">
      <alignment wrapText="1"/>
    </xf>
    <xf numFmtId="0" fontId="14" fillId="0" borderId="0" xfId="0" applyFont="1"/>
    <xf numFmtId="0" fontId="16" fillId="0" borderId="0" xfId="0" applyFont="1"/>
    <xf numFmtId="0" fontId="29" fillId="6" borderId="8" xfId="0" applyFont="1" applyFill="1" applyBorder="1" applyAlignment="1">
      <alignment horizontal="left" vertical="center" wrapText="1" indent="1"/>
    </xf>
    <xf numFmtId="0" fontId="11" fillId="7" borderId="1" xfId="0" applyFont="1" applyFill="1" applyBorder="1" applyAlignment="1" applyProtection="1">
      <alignment horizontal="left" vertical="center" wrapText="1" indent="1"/>
      <protection locked="0"/>
    </xf>
    <xf numFmtId="166" fontId="11" fillId="7" borderId="1" xfId="0" applyNumberFormat="1" applyFont="1" applyFill="1" applyBorder="1" applyAlignment="1" applyProtection="1">
      <alignment horizontal="left" vertical="center" indent="1"/>
      <protection locked="0"/>
    </xf>
    <xf numFmtId="166" fontId="11" fillId="7" borderId="2" xfId="0" applyNumberFormat="1" applyFont="1" applyFill="1" applyBorder="1" applyAlignment="1" applyProtection="1">
      <alignment horizontal="left" vertical="center" indent="1"/>
      <protection locked="0"/>
    </xf>
    <xf numFmtId="166" fontId="11" fillId="3" borderId="8" xfId="0" applyNumberFormat="1" applyFont="1" applyFill="1" applyBorder="1" applyAlignment="1">
      <alignment horizontal="left" vertical="center" indent="1"/>
    </xf>
    <xf numFmtId="9" fontId="11" fillId="7" borderId="4" xfId="3" applyFont="1" applyFill="1" applyBorder="1" applyAlignment="1" applyProtection="1">
      <alignment horizontal="left" vertical="center" indent="1"/>
      <protection locked="0"/>
    </xf>
    <xf numFmtId="10" fontId="11" fillId="7" borderId="4" xfId="3" applyNumberFormat="1" applyFont="1" applyFill="1" applyBorder="1" applyAlignment="1" applyProtection="1">
      <alignment horizontal="left" vertical="center" indent="1"/>
      <protection locked="0"/>
    </xf>
    <xf numFmtId="0" fontId="14" fillId="2" borderId="0" xfId="0" applyFont="1" applyFill="1" applyAlignment="1">
      <alignment horizontal="right" indent="1"/>
    </xf>
    <xf numFmtId="166" fontId="16" fillId="2" borderId="0" xfId="0" applyNumberFormat="1" applyFont="1" applyFill="1" applyAlignment="1">
      <alignment horizontal="center"/>
    </xf>
    <xf numFmtId="166" fontId="0" fillId="2" borderId="0" xfId="0" applyNumberFormat="1" applyFill="1" applyAlignment="1">
      <alignment horizontal="center"/>
    </xf>
    <xf numFmtId="166" fontId="16" fillId="4" borderId="0" xfId="0" applyNumberFormat="1" applyFont="1" applyFill="1" applyAlignment="1">
      <alignment horizontal="center" vertical="center"/>
    </xf>
    <xf numFmtId="166" fontId="16" fillId="4" borderId="0" xfId="0" applyNumberFormat="1" applyFont="1" applyFill="1" applyAlignment="1">
      <alignment horizontal="center"/>
    </xf>
    <xf numFmtId="166" fontId="0" fillId="4" borderId="0" xfId="0" applyNumberFormat="1" applyFill="1" applyAlignment="1">
      <alignment horizontal="center"/>
    </xf>
    <xf numFmtId="166" fontId="16" fillId="0" borderId="0" xfId="0" applyNumberFormat="1" applyFont="1" applyAlignment="1">
      <alignment horizontal="center"/>
    </xf>
    <xf numFmtId="166" fontId="0" fillId="0" borderId="0" xfId="0" applyNumberFormat="1" applyAlignment="1">
      <alignment horizontal="center"/>
    </xf>
    <xf numFmtId="0" fontId="30" fillId="0" borderId="0" xfId="0" applyFont="1"/>
    <xf numFmtId="0" fontId="32" fillId="0" borderId="0" xfId="0" applyFont="1" applyAlignment="1">
      <alignment wrapText="1"/>
    </xf>
    <xf numFmtId="0" fontId="33" fillId="0" borderId="0" xfId="0" applyFont="1"/>
    <xf numFmtId="166" fontId="33" fillId="0" borderId="0" xfId="0" applyNumberFormat="1" applyFont="1" applyAlignment="1">
      <alignment horizontal="center"/>
    </xf>
    <xf numFmtId="166" fontId="30" fillId="0" borderId="0" xfId="0" applyNumberFormat="1" applyFont="1" applyAlignment="1">
      <alignment horizontal="center"/>
    </xf>
    <xf numFmtId="0" fontId="29" fillId="6" borderId="8" xfId="0" applyFont="1" applyFill="1" applyBorder="1" applyAlignment="1">
      <alignment horizontal="center" vertical="center" wrapText="1"/>
    </xf>
    <xf numFmtId="0" fontId="11" fillId="3" borderId="8" xfId="0" applyFont="1" applyFill="1" applyBorder="1" applyAlignment="1">
      <alignment horizontal="left" vertical="center" indent="1"/>
    </xf>
    <xf numFmtId="166" fontId="14" fillId="2" borderId="0" xfId="0" applyNumberFormat="1" applyFont="1" applyFill="1" applyAlignment="1">
      <alignment horizontal="center"/>
    </xf>
    <xf numFmtId="166" fontId="14" fillId="4" borderId="0" xfId="0" applyNumberFormat="1" applyFont="1" applyFill="1" applyAlignment="1">
      <alignment horizontal="center"/>
    </xf>
    <xf numFmtId="0" fontId="14" fillId="4" borderId="0" xfId="0" applyFont="1" applyFill="1"/>
    <xf numFmtId="166" fontId="14" fillId="0" borderId="0" xfId="0" applyNumberFormat="1" applyFont="1" applyAlignment="1">
      <alignment horizontal="center"/>
    </xf>
    <xf numFmtId="0" fontId="32" fillId="0" borderId="0" xfId="0" applyFont="1"/>
    <xf numFmtId="0" fontId="14" fillId="0" borderId="0" xfId="0" applyFont="1" applyAlignment="1">
      <alignment horizontal="left" indent="1"/>
    </xf>
    <xf numFmtId="3" fontId="11" fillId="7" borderId="1" xfId="0" applyNumberFormat="1" applyFont="1" applyFill="1" applyBorder="1" applyAlignment="1" applyProtection="1">
      <alignment horizontal="left" vertical="center" indent="1"/>
      <protection locked="0"/>
    </xf>
    <xf numFmtId="166" fontId="14" fillId="0" borderId="0" xfId="0" applyNumberFormat="1" applyFont="1" applyAlignment="1">
      <alignment horizontal="left" indent="1"/>
    </xf>
    <xf numFmtId="0" fontId="28" fillId="0" borderId="8" xfId="0" applyFont="1" applyBorder="1" applyAlignment="1">
      <alignment horizontal="left" indent="1"/>
    </xf>
    <xf numFmtId="0" fontId="0" fillId="0" borderId="8" xfId="0" applyBorder="1"/>
    <xf numFmtId="166" fontId="34" fillId="3" borderId="8" xfId="0" applyNumberFormat="1" applyFont="1" applyFill="1" applyBorder="1" applyAlignment="1">
      <alignment horizontal="left" vertical="center" indent="1"/>
    </xf>
    <xf numFmtId="10" fontId="34" fillId="3" borderId="8" xfId="3" applyNumberFormat="1" applyFont="1" applyFill="1" applyBorder="1" applyAlignment="1" applyProtection="1">
      <alignment horizontal="left" vertical="center" indent="1"/>
    </xf>
    <xf numFmtId="10" fontId="11" fillId="7" borderId="7" xfId="0" applyNumberFormat="1" applyFont="1" applyFill="1" applyBorder="1" applyAlignment="1" applyProtection="1">
      <alignment horizontal="left" vertical="center" indent="1"/>
      <protection locked="0"/>
    </xf>
    <xf numFmtId="10" fontId="11" fillId="7" borderId="1" xfId="0" applyNumberFormat="1" applyFont="1" applyFill="1" applyBorder="1" applyAlignment="1" applyProtection="1">
      <alignment horizontal="left" vertical="center" indent="1"/>
      <protection locked="0"/>
    </xf>
    <xf numFmtId="9" fontId="34" fillId="3" borderId="8" xfId="3" applyFont="1" applyFill="1" applyBorder="1" applyAlignment="1" applyProtection="1">
      <alignment horizontal="left" vertical="center" indent="1"/>
    </xf>
    <xf numFmtId="0" fontId="0" fillId="0" borderId="0" xfId="0" applyAlignment="1">
      <alignment horizontal="center"/>
    </xf>
    <xf numFmtId="0" fontId="28" fillId="0" borderId="0" xfId="0" applyFont="1" applyAlignment="1">
      <alignment horizontal="center"/>
    </xf>
    <xf numFmtId="10" fontId="11" fillId="7" borderId="1" xfId="3" applyNumberFormat="1" applyFont="1" applyFill="1" applyBorder="1" applyAlignment="1" applyProtection="1">
      <alignment horizontal="left" vertical="center" indent="1"/>
      <protection locked="0"/>
    </xf>
    <xf numFmtId="0" fontId="11" fillId="7" borderId="1" xfId="0" applyFont="1" applyFill="1" applyBorder="1" applyAlignment="1" applyProtection="1">
      <alignment horizontal="center" vertical="center"/>
      <protection locked="0"/>
    </xf>
    <xf numFmtId="0" fontId="14" fillId="0" borderId="0" xfId="0" applyFont="1" applyAlignment="1">
      <alignment horizontal="center"/>
    </xf>
    <xf numFmtId="0" fontId="11" fillId="0" borderId="0" xfId="0" applyFont="1" applyAlignment="1">
      <alignment horizontal="center" vertical="center"/>
    </xf>
    <xf numFmtId="0" fontId="0" fillId="0" borderId="0" xfId="0" applyAlignment="1">
      <alignment horizontal="center" vertical="center"/>
    </xf>
    <xf numFmtId="1" fontId="0" fillId="0" borderId="0" xfId="0" applyNumberFormat="1" applyAlignment="1">
      <alignment horizontal="center" vertical="center"/>
    </xf>
    <xf numFmtId="168" fontId="11" fillId="3" borderId="8" xfId="3" applyNumberFormat="1" applyFont="1" applyFill="1" applyBorder="1" applyAlignment="1" applyProtection="1">
      <alignment horizontal="left" vertical="center" indent="1"/>
    </xf>
    <xf numFmtId="0" fontId="28" fillId="0" borderId="11" xfId="0" applyFont="1" applyBorder="1" applyAlignment="1">
      <alignment horizontal="left" indent="1"/>
    </xf>
    <xf numFmtId="10" fontId="11" fillId="3" borderId="8" xfId="3" applyNumberFormat="1" applyFont="1" applyFill="1" applyBorder="1" applyAlignment="1" applyProtection="1">
      <alignment horizontal="left" vertical="center" wrapText="1" indent="1"/>
    </xf>
    <xf numFmtId="168" fontId="11" fillId="7" borderId="14" xfId="3" applyNumberFormat="1" applyFont="1" applyFill="1" applyBorder="1" applyAlignment="1" applyProtection="1">
      <alignment horizontal="left" vertical="center" indent="1"/>
      <protection locked="0"/>
    </xf>
    <xf numFmtId="0" fontId="14" fillId="4" borderId="0" xfId="0" applyFont="1" applyFill="1" applyAlignment="1">
      <alignment horizontal="center"/>
    </xf>
    <xf numFmtId="0" fontId="14" fillId="2" borderId="0" xfId="0" applyFont="1" applyFill="1" applyAlignment="1">
      <alignment horizontal="center"/>
    </xf>
    <xf numFmtId="0" fontId="36" fillId="0" borderId="0" xfId="0" applyFont="1"/>
    <xf numFmtId="0" fontId="37" fillId="0" borderId="0" xfId="0" applyFont="1"/>
    <xf numFmtId="0" fontId="37" fillId="0" borderId="0" xfId="0" applyFont="1" applyAlignment="1">
      <alignment horizontal="center"/>
    </xf>
    <xf numFmtId="166" fontId="37" fillId="0" borderId="0" xfId="0" applyNumberFormat="1" applyFont="1" applyAlignment="1">
      <alignment horizontal="center"/>
    </xf>
    <xf numFmtId="0" fontId="38" fillId="0" borderId="0" xfId="0" applyFont="1"/>
    <xf numFmtId="0" fontId="38" fillId="0" borderId="0" xfId="0" applyFont="1" applyAlignment="1">
      <alignment horizontal="left" indent="1"/>
    </xf>
    <xf numFmtId="0" fontId="40" fillId="0" borderId="0" xfId="0" applyFont="1" applyAlignment="1">
      <alignment horizontal="left" vertical="center" indent="1"/>
    </xf>
    <xf numFmtId="0" fontId="40" fillId="0" borderId="0" xfId="0" applyFont="1" applyAlignment="1">
      <alignment vertical="center"/>
    </xf>
    <xf numFmtId="0" fontId="35" fillId="0" borderId="0" xfId="0" applyFont="1" applyAlignment="1">
      <alignment vertical="center"/>
    </xf>
    <xf numFmtId="0" fontId="35" fillId="0" borderId="0" xfId="0" applyFont="1" applyAlignment="1">
      <alignment horizontal="left" vertical="center"/>
    </xf>
    <xf numFmtId="0" fontId="42" fillId="0" borderId="0" xfId="0" applyFont="1"/>
    <xf numFmtId="0" fontId="42" fillId="0" borderId="15" xfId="0" applyFont="1" applyBorder="1"/>
    <xf numFmtId="0" fontId="29" fillId="6" borderId="12" xfId="0" applyFont="1" applyFill="1" applyBorder="1" applyAlignment="1">
      <alignment horizontal="left" vertical="center" wrapText="1" indent="1"/>
    </xf>
    <xf numFmtId="0" fontId="35" fillId="0" borderId="0" xfId="0" applyFont="1" applyAlignment="1">
      <alignment horizontal="left" vertical="center" indent="1"/>
    </xf>
    <xf numFmtId="0" fontId="10" fillId="7" borderId="7" xfId="0" applyFont="1" applyFill="1" applyBorder="1" applyAlignment="1" applyProtection="1">
      <alignment horizontal="left" vertical="center" indent="1"/>
      <protection locked="0"/>
    </xf>
    <xf numFmtId="0" fontId="45" fillId="2" borderId="0" xfId="0" applyFont="1" applyFill="1" applyAlignment="1">
      <alignment horizontal="right" indent="1"/>
    </xf>
    <xf numFmtId="0" fontId="45" fillId="4" borderId="0" xfId="0" applyFont="1" applyFill="1" applyAlignment="1">
      <alignment horizontal="center" vertical="center"/>
    </xf>
    <xf numFmtId="0" fontId="45" fillId="4" borderId="0" xfId="0" applyFont="1" applyFill="1"/>
    <xf numFmtId="0" fontId="45" fillId="0" borderId="0" xfId="0" applyFont="1"/>
    <xf numFmtId="0" fontId="45" fillId="0" borderId="0" xfId="0" applyFont="1" applyAlignment="1">
      <alignment wrapText="1"/>
    </xf>
    <xf numFmtId="0" fontId="44" fillId="0" borderId="0" xfId="0" applyFont="1" applyAlignment="1">
      <alignment horizontal="left" indent="1"/>
    </xf>
    <xf numFmtId="0" fontId="45" fillId="0" borderId="0" xfId="0" applyFont="1" applyAlignment="1">
      <alignment horizontal="left" indent="1"/>
    </xf>
    <xf numFmtId="0" fontId="45" fillId="0" borderId="0" xfId="0" applyFont="1" applyAlignment="1">
      <alignment horizontal="center" vertical="center"/>
    </xf>
    <xf numFmtId="0" fontId="44" fillId="0" borderId="0" xfId="0" applyFont="1" applyAlignment="1">
      <alignment horizontal="center" vertical="center"/>
    </xf>
    <xf numFmtId="0" fontId="45" fillId="0" borderId="0" xfId="0" applyFont="1" applyAlignment="1">
      <alignment horizontal="center"/>
    </xf>
    <xf numFmtId="0" fontId="46" fillId="0" borderId="0" xfId="0" applyFont="1"/>
    <xf numFmtId="0" fontId="45" fillId="2" borderId="0" xfId="0" applyFont="1" applyFill="1" applyAlignment="1">
      <alignment horizontal="center"/>
    </xf>
    <xf numFmtId="0" fontId="45" fillId="4" borderId="0" xfId="0" applyFont="1" applyFill="1" applyAlignment="1">
      <alignment horizontal="center"/>
    </xf>
    <xf numFmtId="0" fontId="11" fillId="3" borderId="8" xfId="3" applyNumberFormat="1" applyFont="1" applyFill="1" applyBorder="1" applyAlignment="1" applyProtection="1">
      <alignment horizontal="left" vertical="center" wrapText="1" indent="1"/>
    </xf>
    <xf numFmtId="0" fontId="29" fillId="5" borderId="13" xfId="0" applyFont="1" applyFill="1" applyBorder="1" applyAlignment="1">
      <alignment vertical="center" wrapText="1"/>
    </xf>
    <xf numFmtId="0" fontId="27" fillId="9" borderId="5" xfId="0" applyFont="1" applyFill="1" applyBorder="1" applyAlignment="1">
      <alignment horizontal="left" vertical="center" indent="1"/>
    </xf>
    <xf numFmtId="0" fontId="27" fillId="8" borderId="5" xfId="0" applyFont="1" applyFill="1" applyBorder="1" applyAlignment="1">
      <alignment horizontal="left" vertical="center" indent="1"/>
    </xf>
    <xf numFmtId="0" fontId="27" fillId="9" borderId="10" xfId="0" applyFont="1" applyFill="1" applyBorder="1" applyAlignment="1">
      <alignment vertical="center" wrapText="1"/>
    </xf>
    <xf numFmtId="168" fontId="48" fillId="7" borderId="1" xfId="3" applyNumberFormat="1" applyFont="1" applyFill="1" applyBorder="1" applyAlignment="1" applyProtection="1">
      <alignment horizontal="left" vertical="center" indent="1"/>
      <protection locked="0"/>
    </xf>
    <xf numFmtId="0" fontId="27" fillId="8" borderId="10" xfId="0" applyFont="1" applyFill="1" applyBorder="1" applyAlignment="1">
      <alignment vertical="center" wrapText="1"/>
    </xf>
    <xf numFmtId="168" fontId="49" fillId="7" borderId="1" xfId="3" applyNumberFormat="1" applyFont="1" applyFill="1" applyBorder="1" applyAlignment="1" applyProtection="1">
      <alignment horizontal="left" vertical="center" indent="1"/>
      <protection locked="0"/>
    </xf>
    <xf numFmtId="168" fontId="28" fillId="0" borderId="0" xfId="0" applyNumberFormat="1" applyFont="1" applyAlignment="1">
      <alignment horizontal="left" indent="1"/>
    </xf>
    <xf numFmtId="0" fontId="47" fillId="2" borderId="0" xfId="0" applyFont="1" applyFill="1" applyAlignment="1">
      <alignment horizontal="center"/>
    </xf>
    <xf numFmtId="0" fontId="47" fillId="4" borderId="0" xfId="0" applyFont="1" applyFill="1"/>
    <xf numFmtId="0" fontId="47" fillId="4" borderId="0" xfId="0" applyFont="1" applyFill="1" applyAlignment="1">
      <alignment horizontal="center"/>
    </xf>
    <xf numFmtId="0" fontId="47" fillId="0" borderId="0" xfId="0" applyFont="1"/>
    <xf numFmtId="0" fontId="47" fillId="0" borderId="0" xfId="0" applyFont="1" applyAlignment="1">
      <alignment horizontal="center"/>
    </xf>
    <xf numFmtId="0" fontId="47" fillId="0" borderId="0" xfId="0" applyFont="1" applyAlignment="1">
      <alignment horizontal="left" indent="1"/>
    </xf>
    <xf numFmtId="166" fontId="47" fillId="0" borderId="0" xfId="0" applyNumberFormat="1" applyFont="1" applyAlignment="1">
      <alignment horizontal="left" indent="1"/>
    </xf>
    <xf numFmtId="0" fontId="51" fillId="0" borderId="0" xfId="0" applyFont="1" applyAlignment="1">
      <alignment horizontal="center"/>
    </xf>
    <xf numFmtId="0" fontId="51" fillId="0" borderId="0" xfId="0" applyFont="1"/>
    <xf numFmtId="166" fontId="47" fillId="0" borderId="0" xfId="0" applyNumberFormat="1" applyFont="1" applyAlignment="1">
      <alignment horizontal="center"/>
    </xf>
    <xf numFmtId="168" fontId="48" fillId="7" borderId="16" xfId="3" applyNumberFormat="1" applyFont="1" applyFill="1" applyBorder="1" applyAlignment="1" applyProtection="1">
      <alignment horizontal="left" vertical="center" indent="1"/>
      <protection locked="0"/>
    </xf>
    <xf numFmtId="168" fontId="49" fillId="7" borderId="16" xfId="3" applyNumberFormat="1" applyFont="1" applyFill="1" applyBorder="1" applyAlignment="1" applyProtection="1">
      <alignment horizontal="left" vertical="center" indent="1"/>
      <protection locked="0"/>
    </xf>
    <xf numFmtId="0" fontId="9" fillId="0" borderId="1" xfId="0" applyFont="1" applyBorder="1" applyAlignment="1">
      <alignment horizontal="right" vertical="center" indent="1"/>
    </xf>
    <xf numFmtId="167" fontId="41" fillId="0" borderId="0" xfId="0" applyNumberFormat="1" applyFont="1" applyAlignment="1">
      <alignment vertical="center"/>
    </xf>
    <xf numFmtId="168" fontId="41" fillId="0" borderId="0" xfId="3" applyNumberFormat="1" applyFont="1" applyFill="1" applyBorder="1" applyAlignment="1" applyProtection="1">
      <alignment vertical="center"/>
    </xf>
    <xf numFmtId="166" fontId="43" fillId="0" borderId="0" xfId="0" applyNumberFormat="1" applyFont="1" applyAlignment="1">
      <alignment vertical="center" wrapText="1"/>
    </xf>
    <xf numFmtId="0" fontId="28" fillId="8" borderId="1" xfId="0" applyFont="1" applyFill="1" applyBorder="1" applyAlignment="1">
      <alignment horizontal="center" vertical="center"/>
    </xf>
    <xf numFmtId="0" fontId="9" fillId="3" borderId="1" xfId="0" applyFont="1" applyFill="1" applyBorder="1" applyAlignment="1">
      <alignment horizontal="center" vertical="center"/>
    </xf>
    <xf numFmtId="0" fontId="28" fillId="9" borderId="1" xfId="0" applyFont="1" applyFill="1" applyBorder="1" applyAlignment="1">
      <alignment horizontal="center" vertical="center"/>
    </xf>
    <xf numFmtId="170" fontId="28" fillId="8" borderId="1" xfId="0" applyNumberFormat="1" applyFont="1" applyFill="1" applyBorder="1" applyAlignment="1">
      <alignment horizontal="center" vertical="center"/>
    </xf>
    <xf numFmtId="10" fontId="28" fillId="8" borderId="1" xfId="0" applyNumberFormat="1" applyFont="1" applyFill="1" applyBorder="1" applyAlignment="1">
      <alignment horizontal="center" vertical="center"/>
    </xf>
    <xf numFmtId="10" fontId="9" fillId="3" borderId="1" xfId="0" applyNumberFormat="1" applyFont="1" applyFill="1" applyBorder="1" applyAlignment="1">
      <alignment horizontal="center" vertical="center"/>
    </xf>
    <xf numFmtId="10" fontId="28" fillId="9" borderId="1" xfId="0" applyNumberFormat="1" applyFont="1" applyFill="1" applyBorder="1" applyAlignment="1">
      <alignment horizontal="center" vertical="center"/>
    </xf>
    <xf numFmtId="0" fontId="31" fillId="0" borderId="0" xfId="0" applyFont="1" applyAlignment="1">
      <alignment horizontal="center" vertical="center"/>
    </xf>
    <xf numFmtId="0" fontId="14" fillId="0" borderId="0" xfId="0" applyFont="1" applyAlignment="1">
      <alignment horizontal="left"/>
    </xf>
    <xf numFmtId="166" fontId="14" fillId="4" borderId="0" xfId="0" applyNumberFormat="1" applyFont="1" applyFill="1" applyAlignment="1">
      <alignment horizontal="center" vertical="center"/>
    </xf>
    <xf numFmtId="166" fontId="28" fillId="0" borderId="0" xfId="0" applyNumberFormat="1" applyFont="1" applyAlignment="1">
      <alignment horizontal="center"/>
    </xf>
    <xf numFmtId="0" fontId="29" fillId="0" borderId="0" xfId="0" applyFont="1" applyAlignment="1">
      <alignment horizontal="left" vertical="center" wrapText="1" indent="1"/>
    </xf>
    <xf numFmtId="0" fontId="28" fillId="0" borderId="0" xfId="0" applyFont="1" applyAlignment="1">
      <alignment horizontal="left" vertical="center" indent="1"/>
    </xf>
    <xf numFmtId="0" fontId="31" fillId="0" borderId="0" xfId="0" applyFont="1" applyAlignment="1">
      <alignment horizontal="left" vertical="center" indent="10"/>
    </xf>
    <xf numFmtId="0" fontId="31" fillId="0" borderId="0" xfId="0" applyFont="1" applyAlignment="1">
      <alignment horizontal="left" vertical="center" indent="6"/>
    </xf>
    <xf numFmtId="0" fontId="29" fillId="5" borderId="5" xfId="0" applyFont="1" applyFill="1" applyBorder="1" applyAlignment="1">
      <alignment horizontal="left" vertical="center" indent="1"/>
    </xf>
    <xf numFmtId="0" fontId="14" fillId="2" borderId="0" xfId="0" applyFont="1" applyFill="1"/>
    <xf numFmtId="0" fontId="55" fillId="0" borderId="0" xfId="0" applyFont="1" applyAlignment="1">
      <alignment vertical="top"/>
    </xf>
    <xf numFmtId="0" fontId="60" fillId="0" borderId="0" xfId="0" applyFont="1" applyAlignment="1">
      <alignment horizontal="left" vertical="center" indent="1"/>
    </xf>
    <xf numFmtId="0" fontId="31" fillId="0" borderId="0" xfId="0" applyFont="1" applyAlignment="1">
      <alignment vertical="center"/>
    </xf>
    <xf numFmtId="0" fontId="62" fillId="0" borderId="0" xfId="0" applyFont="1" applyAlignment="1">
      <alignment horizontal="left" indent="1"/>
    </xf>
    <xf numFmtId="0" fontId="58" fillId="0" borderId="0" xfId="0" applyFont="1" applyAlignment="1">
      <alignment horizontal="left" indent="1"/>
    </xf>
    <xf numFmtId="0" fontId="43" fillId="0" borderId="1" xfId="3" applyNumberFormat="1" applyFont="1" applyFill="1" applyBorder="1" applyAlignment="1" applyProtection="1">
      <alignment horizontal="center" vertical="center"/>
    </xf>
    <xf numFmtId="0" fontId="45" fillId="2" borderId="0" xfId="0" applyFont="1" applyFill="1"/>
    <xf numFmtId="0" fontId="31" fillId="0" borderId="0" xfId="0" applyFont="1" applyAlignment="1">
      <alignment horizontal="left" vertical="center" indent="1"/>
    </xf>
    <xf numFmtId="0" fontId="29" fillId="10" borderId="9" xfId="0" applyFont="1" applyFill="1" applyBorder="1" applyAlignment="1">
      <alignment vertical="center" wrapText="1"/>
    </xf>
    <xf numFmtId="0" fontId="27" fillId="10" borderId="5" xfId="0" applyFont="1" applyFill="1" applyBorder="1" applyAlignment="1">
      <alignment horizontal="left" vertical="center" wrapText="1" indent="1"/>
    </xf>
    <xf numFmtId="0" fontId="29" fillId="10" borderId="6" xfId="0" applyFont="1" applyFill="1" applyBorder="1" applyAlignment="1">
      <alignment vertical="center" wrapText="1"/>
    </xf>
    <xf numFmtId="0" fontId="27" fillId="10" borderId="9" xfId="0" applyFont="1" applyFill="1" applyBorder="1" applyAlignment="1">
      <alignment horizontal="left" vertical="center" indent="1"/>
    </xf>
    <xf numFmtId="0" fontId="27" fillId="10" borderId="9" xfId="0" applyFont="1" applyFill="1" applyBorder="1" applyAlignment="1">
      <alignment vertical="center" wrapText="1"/>
    </xf>
    <xf numFmtId="0" fontId="27" fillId="10" borderId="9" xfId="0" applyFont="1" applyFill="1" applyBorder="1" applyAlignment="1">
      <alignment horizontal="center" vertical="center" wrapText="1"/>
    </xf>
    <xf numFmtId="0" fontId="27" fillId="10" borderId="5" xfId="0" applyFont="1" applyFill="1" applyBorder="1" applyAlignment="1">
      <alignment horizontal="left" vertical="center" indent="1"/>
    </xf>
    <xf numFmtId="0" fontId="47" fillId="2" borderId="0" xfId="0" applyFont="1" applyFill="1"/>
    <xf numFmtId="168" fontId="11" fillId="3" borderId="1" xfId="3" applyNumberFormat="1" applyFont="1" applyFill="1" applyBorder="1" applyAlignment="1" applyProtection="1">
      <alignment horizontal="left" vertical="center" indent="1"/>
    </xf>
    <xf numFmtId="166" fontId="14" fillId="0" borderId="0" xfId="0" applyNumberFormat="1" applyFont="1" applyAlignment="1">
      <alignment horizontal="center" wrapText="1"/>
    </xf>
    <xf numFmtId="0" fontId="14" fillId="0" borderId="0" xfId="0" applyFont="1" applyAlignment="1">
      <alignment horizontal="center" wrapText="1"/>
    </xf>
    <xf numFmtId="166" fontId="32" fillId="0" borderId="0" xfId="0" applyNumberFormat="1" applyFont="1" applyAlignment="1">
      <alignment horizontal="center"/>
    </xf>
    <xf numFmtId="0" fontId="14" fillId="2" borderId="0" xfId="0" applyFont="1" applyFill="1" applyAlignment="1">
      <alignment horizontal="center" vertical="center"/>
    </xf>
    <xf numFmtId="0" fontId="28" fillId="4" borderId="0" xfId="0" applyFont="1" applyFill="1" applyAlignment="1">
      <alignment horizontal="left" indent="1"/>
    </xf>
    <xf numFmtId="0" fontId="28" fillId="0" borderId="0" xfId="0" applyFont="1" applyAlignment="1">
      <alignment horizontal="center" vertical="center"/>
    </xf>
    <xf numFmtId="1" fontId="14" fillId="0" borderId="0" xfId="0" applyNumberFormat="1" applyFont="1" applyAlignment="1">
      <alignment horizontal="center" vertical="center"/>
    </xf>
    <xf numFmtId="166" fontId="14" fillId="0" borderId="0" xfId="0" applyNumberFormat="1" applyFont="1"/>
    <xf numFmtId="9" fontId="14" fillId="0" borderId="0" xfId="0" applyNumberFormat="1" applyFont="1"/>
    <xf numFmtId="10" fontId="14" fillId="0" borderId="0" xfId="3" applyNumberFormat="1" applyFont="1" applyAlignment="1" applyProtection="1">
      <alignment horizontal="center"/>
    </xf>
    <xf numFmtId="9" fontId="14" fillId="0" borderId="0" xfId="3" applyFont="1" applyFill="1" applyBorder="1" applyAlignment="1" applyProtection="1">
      <alignment horizontal="center"/>
    </xf>
    <xf numFmtId="9" fontId="28" fillId="8" borderId="1" xfId="3" applyFont="1" applyFill="1" applyBorder="1" applyAlignment="1" applyProtection="1">
      <alignment horizontal="center" vertical="center"/>
    </xf>
    <xf numFmtId="9" fontId="11" fillId="3" borderId="1" xfId="3" applyFont="1" applyFill="1" applyBorder="1" applyAlignment="1" applyProtection="1">
      <alignment horizontal="center" vertical="center"/>
    </xf>
    <xf numFmtId="9" fontId="28" fillId="9" borderId="1" xfId="3" applyFont="1" applyFill="1" applyBorder="1" applyAlignment="1" applyProtection="1">
      <alignment horizontal="center" vertical="center"/>
    </xf>
    <xf numFmtId="168" fontId="49" fillId="7" borderId="1" xfId="3" applyNumberFormat="1" applyFont="1" applyFill="1" applyBorder="1" applyAlignment="1" applyProtection="1">
      <alignment horizontal="left" vertical="center" indent="1"/>
    </xf>
    <xf numFmtId="168" fontId="11" fillId="3" borderId="14" xfId="3" applyNumberFormat="1" applyFont="1" applyFill="1" applyBorder="1" applyAlignment="1" applyProtection="1">
      <alignment horizontal="left" vertical="center" indent="1"/>
    </xf>
    <xf numFmtId="168" fontId="48" fillId="7" borderId="1" xfId="3" applyNumberFormat="1" applyFont="1" applyFill="1" applyBorder="1" applyAlignment="1" applyProtection="1">
      <alignment horizontal="left" vertical="center" indent="1"/>
    </xf>
    <xf numFmtId="0" fontId="53" fillId="0" borderId="0" xfId="0" applyFont="1" applyAlignment="1">
      <alignment vertical="top"/>
    </xf>
    <xf numFmtId="0" fontId="54" fillId="0" borderId="0" xfId="0" applyFont="1"/>
    <xf numFmtId="0" fontId="56" fillId="0" borderId="0" xfId="0" applyFont="1" applyAlignment="1">
      <alignment vertical="center"/>
    </xf>
    <xf numFmtId="0" fontId="58" fillId="0" borderId="0" xfId="0" applyFont="1" applyAlignment="1">
      <alignment vertical="center"/>
    </xf>
    <xf numFmtId="168" fontId="11" fillId="7" borderId="14" xfId="3" applyNumberFormat="1" applyFont="1" applyFill="1" applyBorder="1" applyAlignment="1" applyProtection="1">
      <alignment horizontal="left" vertical="center" indent="1"/>
    </xf>
    <xf numFmtId="0" fontId="31" fillId="0" borderId="1" xfId="0" applyFont="1" applyBorder="1" applyAlignment="1">
      <alignment horizontal="center" vertical="center"/>
    </xf>
    <xf numFmtId="0" fontId="0" fillId="0" borderId="1" xfId="0" applyBorder="1"/>
    <xf numFmtId="0" fontId="0" fillId="0" borderId="21" xfId="0" applyBorder="1"/>
    <xf numFmtId="170" fontId="7" fillId="0" borderId="1" xfId="0" applyNumberFormat="1" applyFont="1" applyBorder="1"/>
    <xf numFmtId="170" fontId="7" fillId="0" borderId="0" xfId="0" applyNumberFormat="1" applyFont="1"/>
    <xf numFmtId="170" fontId="7" fillId="3" borderId="1" xfId="0" applyNumberFormat="1" applyFont="1" applyFill="1" applyBorder="1"/>
    <xf numFmtId="0" fontId="7" fillId="0" borderId="1" xfId="0" applyFont="1" applyBorder="1"/>
    <xf numFmtId="0" fontId="0" fillId="0" borderId="18" xfId="0" applyBorder="1"/>
    <xf numFmtId="0" fontId="0" fillId="0" borderId="7" xfId="0" applyBorder="1"/>
    <xf numFmtId="0" fontId="6" fillId="7" borderId="1" xfId="0" applyFont="1" applyFill="1" applyBorder="1" applyAlignment="1" applyProtection="1">
      <alignment horizontal="left" vertical="center" indent="1"/>
      <protection locked="0"/>
    </xf>
    <xf numFmtId="0" fontId="64" fillId="4" borderId="0" xfId="0" applyFont="1" applyFill="1" applyAlignment="1">
      <alignment horizontal="center" vertical="center"/>
    </xf>
    <xf numFmtId="0" fontId="65" fillId="4" borderId="0" xfId="0" applyFont="1" applyFill="1" applyAlignment="1">
      <alignment horizontal="center" vertical="center"/>
    </xf>
    <xf numFmtId="0" fontId="65" fillId="4" borderId="0" xfId="0" applyFont="1" applyFill="1"/>
    <xf numFmtId="0" fontId="5" fillId="7" borderId="1" xfId="0" applyFont="1" applyFill="1" applyBorder="1" applyAlignment="1" applyProtection="1">
      <alignment horizontal="left" vertical="center" indent="1"/>
      <protection locked="0"/>
    </xf>
    <xf numFmtId="9" fontId="5" fillId="7" borderId="4" xfId="3" applyFont="1" applyFill="1" applyBorder="1" applyAlignment="1" applyProtection="1">
      <alignment horizontal="left" vertical="center" indent="1"/>
      <protection locked="0"/>
    </xf>
    <xf numFmtId="10" fontId="5" fillId="7" borderId="4" xfId="3" applyNumberFormat="1" applyFont="1" applyFill="1" applyBorder="1" applyAlignment="1" applyProtection="1">
      <alignment horizontal="left" vertical="center" indent="1"/>
      <protection locked="0"/>
    </xf>
    <xf numFmtId="3" fontId="5" fillId="7" borderId="1" xfId="0" applyNumberFormat="1" applyFont="1" applyFill="1" applyBorder="1" applyAlignment="1" applyProtection="1">
      <alignment horizontal="left" vertical="center" indent="1"/>
      <protection locked="0"/>
    </xf>
    <xf numFmtId="167" fontId="66" fillId="6" borderId="8" xfId="0" applyNumberFormat="1" applyFont="1" applyFill="1" applyBorder="1" applyAlignment="1">
      <alignment horizontal="right" vertical="center" indent="1"/>
    </xf>
    <xf numFmtId="3" fontId="5" fillId="6" borderId="8" xfId="0" applyNumberFormat="1" applyFont="1" applyFill="1" applyBorder="1" applyAlignment="1">
      <alignment horizontal="left" vertical="center" indent="1"/>
    </xf>
    <xf numFmtId="167" fontId="28" fillId="0" borderId="0" xfId="0" applyNumberFormat="1" applyFont="1" applyAlignment="1">
      <alignment horizontal="left" indent="1"/>
    </xf>
    <xf numFmtId="171" fontId="0" fillId="0" borderId="21" xfId="3" applyNumberFormat="1" applyFont="1" applyBorder="1" applyProtection="1"/>
    <xf numFmtId="165" fontId="5" fillId="0" borderId="1" xfId="0" applyNumberFormat="1" applyFont="1" applyBorder="1"/>
    <xf numFmtId="0" fontId="5" fillId="0" borderId="1" xfId="0" applyFont="1" applyBorder="1"/>
    <xf numFmtId="0" fontId="5" fillId="0" borderId="1" xfId="0" applyFont="1" applyBorder="1" applyAlignment="1">
      <alignment horizontal="right" vertical="center" indent="1"/>
    </xf>
    <xf numFmtId="9" fontId="47" fillId="0" borderId="0" xfId="3" applyFont="1" applyFill="1" applyBorder="1" applyAlignment="1" applyProtection="1">
      <alignment horizontal="center"/>
    </xf>
    <xf numFmtId="168" fontId="47" fillId="0" borderId="0" xfId="0" applyNumberFormat="1" applyFont="1" applyAlignment="1">
      <alignment horizontal="center"/>
    </xf>
    <xf numFmtId="169" fontId="47" fillId="0" borderId="0" xfId="0" applyNumberFormat="1" applyFont="1"/>
    <xf numFmtId="0" fontId="24" fillId="0" borderId="0" xfId="0" applyFont="1" applyAlignment="1">
      <alignment vertical="center" wrapText="1"/>
    </xf>
    <xf numFmtId="0" fontId="17" fillId="0" borderId="0" xfId="0" applyFont="1" applyAlignment="1" applyProtection="1">
      <alignment vertical="center" wrapText="1"/>
      <protection locked="0"/>
    </xf>
    <xf numFmtId="0" fontId="31" fillId="0" borderId="2" xfId="0" applyFont="1" applyBorder="1" applyAlignment="1" applyProtection="1">
      <alignment horizontal="center" vertical="center"/>
      <protection locked="0"/>
    </xf>
    <xf numFmtId="0" fontId="31" fillId="0" borderId="1" xfId="1" applyFont="1" applyBorder="1" applyAlignment="1" applyProtection="1">
      <alignment horizontal="center" vertical="center" wrapText="1"/>
      <protection locked="0"/>
    </xf>
    <xf numFmtId="0" fontId="18" fillId="4" borderId="8" xfId="1" applyFont="1" applyFill="1" applyBorder="1" applyAlignment="1" applyProtection="1">
      <alignment horizontal="center" vertical="center" wrapText="1"/>
      <protection locked="0"/>
    </xf>
    <xf numFmtId="0" fontId="4" fillId="0" borderId="0" xfId="4"/>
    <xf numFmtId="0" fontId="27" fillId="4" borderId="22" xfId="4" applyFont="1" applyFill="1" applyBorder="1" applyAlignment="1">
      <alignment horizontal="center" vertical="center"/>
    </xf>
    <xf numFmtId="0" fontId="4" fillId="0" borderId="22" xfId="4" applyBorder="1" applyAlignment="1">
      <alignment horizontal="left" vertical="center" indent="1"/>
    </xf>
    <xf numFmtId="0" fontId="4" fillId="0" borderId="22" xfId="4" applyBorder="1" applyAlignment="1">
      <alignment horizontal="center" vertical="center"/>
    </xf>
    <xf numFmtId="0" fontId="4" fillId="0" borderId="0" xfId="4" applyAlignment="1">
      <alignment horizontal="left"/>
    </xf>
    <xf numFmtId="172" fontId="11" fillId="7" borderId="1" xfId="0" applyNumberFormat="1" applyFont="1" applyFill="1" applyBorder="1" applyAlignment="1" applyProtection="1">
      <alignment horizontal="left" vertical="center" indent="1"/>
      <protection locked="0"/>
    </xf>
    <xf numFmtId="172" fontId="34" fillId="3" borderId="8" xfId="0" applyNumberFormat="1" applyFont="1" applyFill="1" applyBorder="1" applyAlignment="1">
      <alignment horizontal="left" vertical="center" indent="1"/>
    </xf>
    <xf numFmtId="172" fontId="11" fillId="7" borderId="7" xfId="0" applyNumberFormat="1" applyFont="1" applyFill="1" applyBorder="1" applyAlignment="1" applyProtection="1">
      <alignment horizontal="left" vertical="center" indent="1"/>
      <protection locked="0"/>
    </xf>
    <xf numFmtId="172" fontId="11" fillId="3" borderId="8" xfId="0" applyNumberFormat="1" applyFont="1" applyFill="1" applyBorder="1" applyAlignment="1">
      <alignment horizontal="left" vertical="center" indent="1"/>
    </xf>
    <xf numFmtId="172" fontId="21" fillId="3" borderId="8" xfId="0" applyNumberFormat="1" applyFont="1" applyFill="1" applyBorder="1" applyAlignment="1">
      <alignment horizontal="center" vertical="center" wrapText="1"/>
    </xf>
    <xf numFmtId="172" fontId="29" fillId="6" borderId="8" xfId="0" applyNumberFormat="1" applyFont="1" applyFill="1" applyBorder="1" applyAlignment="1">
      <alignment horizontal="center" vertical="center" wrapText="1"/>
    </xf>
    <xf numFmtId="172" fontId="28" fillId="0" borderId="0" xfId="0" applyNumberFormat="1" applyFont="1" applyAlignment="1">
      <alignment horizontal="left" indent="1"/>
    </xf>
    <xf numFmtId="172" fontId="5" fillId="7" borderId="2" xfId="0" applyNumberFormat="1" applyFont="1" applyFill="1" applyBorder="1" applyAlignment="1" applyProtection="1">
      <alignment horizontal="left" vertical="center" indent="1"/>
      <protection locked="0"/>
    </xf>
    <xf numFmtId="172" fontId="11" fillId="7" borderId="2" xfId="0" applyNumberFormat="1" applyFont="1" applyFill="1" applyBorder="1" applyAlignment="1" applyProtection="1">
      <alignment horizontal="left" vertical="center" indent="1"/>
      <protection locked="0"/>
    </xf>
    <xf numFmtId="172" fontId="5" fillId="6" borderId="8" xfId="0" applyNumberFormat="1" applyFont="1" applyFill="1" applyBorder="1" applyAlignment="1">
      <alignment horizontal="left" vertical="center" indent="1"/>
    </xf>
    <xf numFmtId="164" fontId="28" fillId="8" borderId="1" xfId="5" applyFont="1" applyFill="1" applyBorder="1" applyAlignment="1" applyProtection="1">
      <alignment horizontal="center" vertical="center"/>
    </xf>
    <xf numFmtId="164" fontId="28" fillId="9" borderId="1" xfId="5" applyFont="1" applyFill="1" applyBorder="1" applyAlignment="1" applyProtection="1">
      <alignment horizontal="center" vertical="center"/>
    </xf>
    <xf numFmtId="164" fontId="11" fillId="3" borderId="8" xfId="5" applyFont="1" applyFill="1" applyBorder="1" applyAlignment="1" applyProtection="1">
      <alignment horizontal="left" vertical="center" indent="1"/>
    </xf>
    <xf numFmtId="0" fontId="3" fillId="7" borderId="7" xfId="0" applyFont="1" applyFill="1" applyBorder="1" applyAlignment="1" applyProtection="1">
      <alignment horizontal="left" vertical="center" wrapText="1" indent="1"/>
      <protection locked="0"/>
    </xf>
    <xf numFmtId="0" fontId="3" fillId="7" borderId="1" xfId="0" applyFont="1" applyFill="1" applyBorder="1" applyAlignment="1" applyProtection="1">
      <alignment horizontal="left" vertical="center" wrapText="1" indent="1"/>
      <protection locked="0"/>
    </xf>
    <xf numFmtId="0" fontId="11" fillId="3" borderId="8" xfId="0" applyFont="1" applyFill="1" applyBorder="1" applyAlignment="1">
      <alignment horizontal="left" vertical="center" wrapText="1" indent="1"/>
    </xf>
    <xf numFmtId="0" fontId="3" fillId="7" borderId="1" xfId="0" applyFont="1" applyFill="1" applyBorder="1" applyAlignment="1" applyProtection="1">
      <alignment horizontal="left" vertical="center" indent="1"/>
      <protection locked="0"/>
    </xf>
    <xf numFmtId="173" fontId="11" fillId="3" borderId="8" xfId="0" applyNumberFormat="1" applyFont="1" applyFill="1" applyBorder="1" applyAlignment="1">
      <alignment horizontal="left" vertical="center" indent="1"/>
    </xf>
    <xf numFmtId="173" fontId="11" fillId="3" borderId="12" xfId="0" applyNumberFormat="1" applyFont="1" applyFill="1" applyBorder="1" applyAlignment="1">
      <alignment horizontal="left" vertical="center" indent="1"/>
    </xf>
    <xf numFmtId="173" fontId="28" fillId="0" borderId="0" xfId="0" applyNumberFormat="1" applyFont="1" applyAlignment="1">
      <alignment horizontal="left" vertical="center" indent="1"/>
    </xf>
    <xf numFmtId="173" fontId="11" fillId="7" borderId="1" xfId="0" applyNumberFormat="1" applyFont="1" applyFill="1" applyBorder="1" applyAlignment="1" applyProtection="1">
      <alignment horizontal="left" vertical="center" indent="1"/>
      <protection locked="0"/>
    </xf>
    <xf numFmtId="173" fontId="28" fillId="8" borderId="1" xfId="0" applyNumberFormat="1" applyFont="1" applyFill="1" applyBorder="1" applyAlignment="1">
      <alignment horizontal="center" vertical="center"/>
    </xf>
    <xf numFmtId="173" fontId="9" fillId="3" borderId="1" xfId="0" applyNumberFormat="1" applyFont="1" applyFill="1" applyBorder="1" applyAlignment="1">
      <alignment horizontal="center" vertical="center"/>
    </xf>
    <xf numFmtId="173" fontId="28" fillId="9" borderId="1" xfId="0" applyNumberFormat="1" applyFont="1" applyFill="1" applyBorder="1" applyAlignment="1">
      <alignment horizontal="center" vertical="center"/>
    </xf>
    <xf numFmtId="173" fontId="16" fillId="0" borderId="0" xfId="0" applyNumberFormat="1" applyFont="1" applyAlignment="1">
      <alignment horizontal="left" indent="1"/>
    </xf>
    <xf numFmtId="0" fontId="2" fillId="7" borderId="1" xfId="0" applyFont="1" applyFill="1" applyBorder="1" applyAlignment="1" applyProtection="1">
      <alignment horizontal="left" vertical="center" indent="1"/>
      <protection locked="0"/>
    </xf>
    <xf numFmtId="173" fontId="5" fillId="7" borderId="1" xfId="0" applyNumberFormat="1" applyFont="1" applyFill="1" applyBorder="1" applyAlignment="1" applyProtection="1">
      <alignment horizontal="left" vertical="center" indent="1"/>
      <protection locked="0"/>
    </xf>
    <xf numFmtId="0" fontId="1" fillId="7" borderId="1" xfId="0" applyFont="1" applyFill="1" applyBorder="1" applyAlignment="1" applyProtection="1">
      <alignment horizontal="left" vertical="center" indent="1"/>
      <protection locked="0"/>
    </xf>
    <xf numFmtId="0" fontId="4" fillId="0" borderId="0" xfId="4" applyAlignment="1">
      <alignment horizontal="left" vertical="top" wrapText="1"/>
    </xf>
    <xf numFmtId="0" fontId="4" fillId="0" borderId="0" xfId="4" applyAlignment="1">
      <alignment horizontal="left" vertical="top"/>
    </xf>
    <xf numFmtId="0" fontId="0" fillId="2" borderId="0" xfId="0" applyFill="1"/>
    <xf numFmtId="0" fontId="45" fillId="2" borderId="0" xfId="0" applyFont="1" applyFill="1"/>
    <xf numFmtId="172" fontId="11" fillId="3" borderId="20" xfId="0" applyNumberFormat="1" applyFont="1" applyFill="1" applyBorder="1" applyAlignment="1">
      <alignment horizontal="center" vertical="center"/>
    </xf>
    <xf numFmtId="172" fontId="11" fillId="3" borderId="19" xfId="0" applyNumberFormat="1" applyFont="1" applyFill="1" applyBorder="1" applyAlignment="1">
      <alignment horizontal="center" vertical="center"/>
    </xf>
    <xf numFmtId="172" fontId="11" fillId="3" borderId="7" xfId="0" applyNumberFormat="1" applyFont="1" applyFill="1" applyBorder="1" applyAlignment="1">
      <alignment horizontal="center" vertical="center"/>
    </xf>
    <xf numFmtId="0" fontId="63" fillId="3" borderId="20" xfId="0" applyFont="1" applyFill="1" applyBorder="1" applyAlignment="1">
      <alignment horizontal="left" vertical="center" wrapText="1" indent="1"/>
    </xf>
    <xf numFmtId="0" fontId="63" fillId="3" borderId="19" xfId="0" applyFont="1" applyFill="1" applyBorder="1" applyAlignment="1">
      <alignment horizontal="left" vertical="center" wrapText="1" indent="1"/>
    </xf>
    <xf numFmtId="0" fontId="14" fillId="2" borderId="0" xfId="0" applyFont="1" applyFill="1"/>
    <xf numFmtId="0" fontId="14" fillId="0" borderId="0" xfId="0" applyFont="1" applyAlignment="1">
      <alignment horizontal="center" vertical="center"/>
    </xf>
    <xf numFmtId="0" fontId="29" fillId="6" borderId="5" xfId="0" applyFont="1" applyFill="1" applyBorder="1" applyAlignment="1">
      <alignment horizontal="right" vertical="center" wrapText="1" indent="1"/>
    </xf>
    <xf numFmtId="0" fontId="29" fillId="6" borderId="6" xfId="0" applyFont="1" applyFill="1" applyBorder="1" applyAlignment="1">
      <alignment horizontal="right" vertical="center" wrapText="1" indent="1"/>
    </xf>
    <xf numFmtId="0" fontId="47" fillId="0" borderId="0" xfId="0" applyFont="1" applyAlignment="1">
      <alignment horizontal="center" vertical="center"/>
    </xf>
    <xf numFmtId="0" fontId="67" fillId="6" borderId="5" xfId="0" applyFont="1" applyFill="1" applyBorder="1" applyAlignment="1">
      <alignment horizontal="right" vertical="center" wrapText="1" indent="1"/>
    </xf>
    <xf numFmtId="0" fontId="67" fillId="6" borderId="9" xfId="0" applyFont="1" applyFill="1" applyBorder="1" applyAlignment="1">
      <alignment horizontal="right" vertical="center" wrapText="1" indent="1"/>
    </xf>
    <xf numFmtId="0" fontId="27" fillId="10" borderId="5" xfId="0" applyFont="1" applyFill="1" applyBorder="1" applyAlignment="1">
      <alignment horizontal="center" vertical="center" wrapText="1"/>
    </xf>
    <xf numFmtId="0" fontId="27" fillId="10" borderId="6" xfId="0" applyFont="1" applyFill="1" applyBorder="1" applyAlignment="1">
      <alignment horizontal="center" vertical="center" wrapText="1"/>
    </xf>
    <xf numFmtId="0" fontId="0" fillId="2" borderId="0" xfId="0" applyFill="1" applyAlignment="1">
      <alignment horizontal="center"/>
    </xf>
    <xf numFmtId="0" fontId="27" fillId="10" borderId="5" xfId="0" applyFont="1" applyFill="1" applyBorder="1" applyAlignment="1">
      <alignment horizontal="left" vertical="center" indent="1"/>
    </xf>
    <xf numFmtId="0" fontId="27" fillId="10" borderId="6" xfId="0" applyFont="1" applyFill="1" applyBorder="1" applyAlignment="1">
      <alignment horizontal="left" vertical="center" indent="1"/>
    </xf>
    <xf numFmtId="0" fontId="11" fillId="3" borderId="17" xfId="0" applyFont="1" applyFill="1" applyBorder="1" applyAlignment="1">
      <alignment horizontal="left" vertical="center" wrapText="1" indent="1"/>
    </xf>
    <xf numFmtId="0" fontId="11" fillId="3" borderId="10" xfId="0" applyFont="1" applyFill="1" applyBorder="1" applyAlignment="1">
      <alignment horizontal="left" vertical="center" wrapText="1" indent="1"/>
    </xf>
    <xf numFmtId="0" fontId="31" fillId="0" borderId="0" xfId="0" applyFont="1" applyAlignment="1">
      <alignment horizontal="left" vertical="center" indent="1"/>
    </xf>
    <xf numFmtId="164" fontId="61" fillId="9" borderId="1" xfId="5" applyFont="1" applyFill="1" applyBorder="1" applyAlignment="1" applyProtection="1">
      <alignment horizontal="center" vertical="center"/>
    </xf>
    <xf numFmtId="164" fontId="61" fillId="8" borderId="1" xfId="5" applyFont="1" applyFill="1" applyBorder="1" applyAlignment="1" applyProtection="1">
      <alignment horizontal="center" vertical="center"/>
    </xf>
    <xf numFmtId="164" fontId="43" fillId="0" borderId="1" xfId="5" applyFont="1" applyFill="1" applyBorder="1" applyAlignment="1" applyProtection="1">
      <alignment horizontal="center" vertical="center"/>
    </xf>
    <xf numFmtId="166" fontId="50" fillId="3" borderId="1" xfId="0" applyNumberFormat="1" applyFont="1" applyFill="1" applyBorder="1" applyAlignment="1">
      <alignment horizontal="center" vertical="center" wrapText="1"/>
    </xf>
    <xf numFmtId="10" fontId="39" fillId="0" borderId="1" xfId="3" applyNumberFormat="1" applyFont="1" applyFill="1" applyBorder="1" applyAlignment="1" applyProtection="1">
      <alignment horizontal="center" vertical="center" wrapText="1"/>
    </xf>
    <xf numFmtId="0" fontId="16" fillId="0" borderId="0" xfId="0" applyFont="1" applyAlignment="1">
      <alignment horizontal="center"/>
    </xf>
    <xf numFmtId="173" fontId="39" fillId="0" borderId="1" xfId="0" applyNumberFormat="1" applyFont="1" applyBorder="1" applyAlignment="1">
      <alignment horizontal="center" vertical="center"/>
    </xf>
    <xf numFmtId="173" fontId="52" fillId="9" borderId="1" xfId="0" applyNumberFormat="1" applyFont="1" applyFill="1" applyBorder="1" applyAlignment="1">
      <alignment horizontal="center" vertical="center"/>
    </xf>
    <xf numFmtId="173" fontId="52" fillId="8" borderId="1" xfId="0" applyNumberFormat="1" applyFont="1" applyFill="1" applyBorder="1" applyAlignment="1">
      <alignment horizontal="center" vertical="center"/>
    </xf>
    <xf numFmtId="0" fontId="39" fillId="0" borderId="1" xfId="3" applyNumberFormat="1" applyFont="1" applyFill="1" applyBorder="1" applyAlignment="1" applyProtection="1">
      <alignment horizontal="center" vertical="center"/>
    </xf>
    <xf numFmtId="0" fontId="47" fillId="0" borderId="0" xfId="0" applyFont="1" applyAlignment="1">
      <alignment horizontal="center"/>
    </xf>
    <xf numFmtId="168" fontId="39" fillId="0" borderId="1" xfId="3" applyNumberFormat="1" applyFont="1" applyFill="1" applyBorder="1" applyAlignment="1" applyProtection="1">
      <alignment horizontal="center" vertical="center"/>
    </xf>
    <xf numFmtId="0" fontId="14" fillId="0" borderId="0" xfId="0" applyFont="1" applyAlignment="1">
      <alignment horizontal="center"/>
    </xf>
    <xf numFmtId="172" fontId="39" fillId="0" borderId="1" xfId="3" applyNumberFormat="1" applyFont="1" applyFill="1" applyBorder="1" applyAlignment="1" applyProtection="1">
      <alignment horizontal="center" vertical="center"/>
    </xf>
    <xf numFmtId="0" fontId="17" fillId="0" borderId="0" xfId="0" applyFont="1" applyAlignment="1">
      <alignment horizontal="left" vertical="center" wrapText="1"/>
    </xf>
    <xf numFmtId="0" fontId="13" fillId="0" borderId="0" xfId="0" applyFont="1" applyAlignment="1">
      <alignment horizontal="left" vertical="center" wrapText="1"/>
    </xf>
    <xf numFmtId="0" fontId="8" fillId="0" borderId="2" xfId="0" applyFont="1" applyBorder="1" applyAlignment="1">
      <alignment horizontal="left" vertical="center" wrapText="1" indent="1"/>
    </xf>
    <xf numFmtId="0" fontId="13" fillId="0" borderId="3" xfId="0" applyFont="1" applyBorder="1" applyAlignment="1">
      <alignment horizontal="left" vertical="center" wrapText="1" indent="1"/>
    </xf>
    <xf numFmtId="0" fontId="13" fillId="0" borderId="4" xfId="0" applyFont="1" applyBorder="1" applyAlignment="1">
      <alignment horizontal="left" vertical="center" wrapText="1" indent="1"/>
    </xf>
    <xf numFmtId="0" fontId="12" fillId="0" borderId="2" xfId="0" applyFont="1" applyBorder="1" applyAlignment="1">
      <alignment horizontal="left" vertical="center" wrapText="1" indent="1"/>
    </xf>
  </cellXfs>
  <cellStyles count="6">
    <cellStyle name="Hipervínculo" xfId="1" builtinId="8"/>
    <cellStyle name="Hipervínculo visitado" xfId="2" builtinId="9" hidden="1"/>
    <cellStyle name="Moneda [0]" xfId="5" builtinId="7"/>
    <cellStyle name="Normal" xfId="0" builtinId="0"/>
    <cellStyle name="Normal 2" xfId="4" xr:uid="{C936892E-3715-4BAD-9E81-C7A3848F961D}"/>
    <cellStyle name="Porcentaje" xfId="3" builtinId="5"/>
  </cellStyles>
  <dxfs count="82">
    <dxf>
      <font>
        <color theme="0"/>
      </font>
      <fill>
        <patternFill patternType="solid">
          <bgColor rgb="FFF0462E"/>
        </patternFill>
      </fill>
    </dxf>
    <dxf>
      <font>
        <color theme="0"/>
      </font>
      <fill>
        <patternFill patternType="solid">
          <bgColor rgb="FF55B03E"/>
        </patternFill>
      </fill>
    </dxf>
    <dxf>
      <font>
        <color theme="0"/>
      </font>
      <fill>
        <patternFill patternType="solid">
          <bgColor rgb="FFF0462E"/>
        </patternFill>
      </fill>
    </dxf>
    <dxf>
      <font>
        <color theme="0"/>
      </font>
      <fill>
        <patternFill patternType="solid">
          <bgColor rgb="FF55B03E"/>
        </patternFill>
      </fill>
    </dxf>
    <dxf>
      <font>
        <color rgb="FF55B03E"/>
      </font>
      <fill>
        <patternFill patternType="none">
          <bgColor auto="1"/>
        </patternFill>
      </fill>
    </dxf>
    <dxf>
      <font>
        <color rgb="FFF0462E"/>
      </font>
      <fill>
        <patternFill patternType="none">
          <bgColor auto="1"/>
        </patternFill>
      </fill>
    </dxf>
    <dxf>
      <font>
        <color rgb="FFF0462E"/>
      </font>
      <fill>
        <patternFill>
          <bgColor theme="0"/>
        </patternFill>
      </fill>
    </dxf>
    <dxf>
      <font>
        <color rgb="FF55B03E"/>
      </font>
      <fill>
        <patternFill>
          <bgColor theme="0"/>
        </patternFill>
      </fill>
    </dxf>
    <dxf>
      <font>
        <color rgb="FFF0462E"/>
      </font>
      <fill>
        <patternFill patternType="none">
          <bgColor auto="1"/>
        </patternFill>
      </fill>
    </dxf>
    <dxf>
      <font>
        <color rgb="FF55B03E"/>
      </font>
      <fill>
        <patternFill patternType="none">
          <bgColor auto="1"/>
        </patternFill>
      </fill>
    </dxf>
    <dxf>
      <font>
        <color theme="0"/>
      </font>
      <fill>
        <patternFill patternType="solid">
          <bgColor rgb="FFF0462E"/>
        </patternFill>
      </fill>
    </dxf>
    <dxf>
      <font>
        <color theme="0"/>
      </font>
      <fill>
        <patternFill patternType="solid">
          <bgColor rgb="FF55B03E"/>
        </patternFill>
      </fill>
    </dxf>
    <dxf>
      <font>
        <color theme="0"/>
      </font>
      <fill>
        <patternFill patternType="solid">
          <bgColor rgb="FFF0462E"/>
        </patternFill>
      </fill>
    </dxf>
    <dxf>
      <font>
        <color theme="0"/>
      </font>
      <fill>
        <patternFill patternType="solid">
          <bgColor rgb="FF55B03E"/>
        </patternFill>
      </fill>
    </dxf>
    <dxf>
      <font>
        <color theme="0"/>
      </font>
      <fill>
        <patternFill patternType="solid">
          <bgColor rgb="FFF0462E"/>
        </patternFill>
      </fill>
    </dxf>
    <dxf>
      <font>
        <color theme="0"/>
      </font>
      <fill>
        <patternFill patternType="solid">
          <bgColor rgb="FF55B03E"/>
        </patternFill>
      </fill>
    </dxf>
    <dxf>
      <font>
        <color theme="0"/>
      </font>
      <fill>
        <patternFill patternType="solid">
          <bgColor rgb="FFF0462E"/>
        </patternFill>
      </fill>
    </dxf>
    <dxf>
      <font>
        <color theme="0"/>
      </font>
      <fill>
        <patternFill patternType="solid">
          <bgColor rgb="FF55B03E"/>
        </patternFill>
      </fill>
    </dxf>
    <dxf>
      <font>
        <color theme="0"/>
      </font>
      <fill>
        <patternFill patternType="solid">
          <bgColor rgb="FFF0462E"/>
        </patternFill>
      </fill>
    </dxf>
    <dxf>
      <font>
        <color theme="0"/>
      </font>
      <fill>
        <patternFill patternType="solid">
          <bgColor rgb="FF55B03E"/>
        </patternFill>
      </fill>
    </dxf>
    <dxf>
      <font>
        <color theme="0"/>
      </font>
      <fill>
        <patternFill patternType="solid">
          <bgColor rgb="FFF0462E"/>
        </patternFill>
      </fill>
    </dxf>
    <dxf>
      <font>
        <color theme="0"/>
      </font>
      <fill>
        <patternFill patternType="solid">
          <bgColor rgb="FF55B03E"/>
        </patternFill>
      </fill>
    </dxf>
    <dxf>
      <font>
        <color theme="0"/>
      </font>
      <fill>
        <patternFill patternType="solid">
          <bgColor rgb="FFF0462E"/>
        </patternFill>
      </fill>
    </dxf>
    <dxf>
      <font>
        <color theme="0"/>
      </font>
      <fill>
        <patternFill patternType="solid">
          <bgColor rgb="FF55B03E"/>
        </patternFill>
      </fill>
    </dxf>
    <dxf>
      <font>
        <color theme="0"/>
      </font>
      <fill>
        <patternFill>
          <bgColor rgb="FFF0462E"/>
        </patternFill>
      </fill>
    </dxf>
    <dxf>
      <font>
        <color theme="0"/>
      </font>
      <fill>
        <patternFill>
          <bgColor rgb="FFF0462E"/>
        </patternFill>
      </fill>
    </dxf>
    <dxf>
      <font>
        <color theme="0"/>
      </font>
      <fill>
        <patternFill>
          <bgColor rgb="FF55B03E"/>
        </patternFill>
      </fill>
    </dxf>
    <dxf>
      <font>
        <color theme="0"/>
      </font>
      <fill>
        <patternFill>
          <bgColor rgb="FFF0462E"/>
        </patternFill>
      </fill>
    </dxf>
    <dxf>
      <font>
        <color theme="0"/>
      </font>
      <fill>
        <patternFill>
          <bgColor rgb="FFF0462E"/>
        </patternFill>
      </fill>
    </dxf>
    <dxf>
      <font>
        <color theme="0"/>
      </font>
      <fill>
        <patternFill>
          <bgColor rgb="FF55B03E"/>
        </patternFill>
      </fill>
    </dxf>
    <dxf>
      <font>
        <color theme="0"/>
      </font>
      <fill>
        <patternFill patternType="solid">
          <bgColor rgb="FFF0462E"/>
        </patternFill>
      </fill>
    </dxf>
    <dxf>
      <font>
        <color theme="0"/>
      </font>
      <fill>
        <patternFill patternType="solid">
          <bgColor rgb="FF55B03E"/>
        </patternFill>
      </fill>
    </dxf>
    <dxf>
      <font>
        <color theme="0"/>
      </font>
      <fill>
        <patternFill>
          <bgColor rgb="FFF0462E"/>
        </patternFill>
      </fill>
    </dxf>
    <dxf>
      <font>
        <color theme="0"/>
      </font>
      <fill>
        <patternFill>
          <bgColor rgb="FFF0462E"/>
        </patternFill>
      </fill>
    </dxf>
    <dxf>
      <font>
        <color theme="0"/>
      </font>
      <fill>
        <patternFill>
          <bgColor rgb="FF55B03E"/>
        </patternFill>
      </fill>
    </dxf>
    <dxf>
      <font>
        <color theme="0"/>
      </font>
      <fill>
        <patternFill>
          <bgColor rgb="FFF0462E"/>
        </patternFill>
      </fill>
    </dxf>
    <dxf>
      <font>
        <color theme="0"/>
      </font>
      <fill>
        <patternFill>
          <bgColor rgb="FFF0462E"/>
        </patternFill>
      </fill>
    </dxf>
    <dxf>
      <font>
        <color theme="0"/>
      </font>
      <fill>
        <patternFill>
          <bgColor rgb="FF55B03E"/>
        </patternFill>
      </fill>
    </dxf>
    <dxf>
      <font>
        <color rgb="FF55B03E"/>
      </font>
      <fill>
        <patternFill patternType="none">
          <bgColor auto="1"/>
        </patternFill>
      </fill>
    </dxf>
    <dxf>
      <font>
        <color rgb="FFF0462E"/>
      </font>
      <fill>
        <patternFill patternType="none">
          <bgColor auto="1"/>
        </patternFill>
      </fill>
    </dxf>
    <dxf>
      <font>
        <color rgb="FFF0462E"/>
      </font>
      <fill>
        <patternFill>
          <bgColor theme="0"/>
        </patternFill>
      </fill>
    </dxf>
    <dxf>
      <font>
        <color rgb="FF55B03E"/>
      </font>
      <fill>
        <patternFill>
          <bgColor theme="0"/>
        </patternFill>
      </fill>
    </dxf>
    <dxf>
      <font>
        <color rgb="FFF0462E"/>
      </font>
      <fill>
        <patternFill patternType="none">
          <bgColor auto="1"/>
        </patternFill>
      </fill>
    </dxf>
    <dxf>
      <font>
        <color rgb="FF55B03E"/>
      </font>
      <fill>
        <patternFill patternType="none">
          <bgColor auto="1"/>
        </patternFill>
      </fill>
    </dxf>
    <dxf>
      <font>
        <color theme="0"/>
      </font>
      <fill>
        <patternFill patternType="solid">
          <bgColor rgb="FFF0462E"/>
        </patternFill>
      </fill>
    </dxf>
    <dxf>
      <font>
        <color theme="0"/>
      </font>
      <fill>
        <patternFill patternType="solid">
          <bgColor rgb="FF55B03E"/>
        </patternFill>
      </fill>
    </dxf>
    <dxf>
      <font>
        <color theme="0"/>
      </font>
      <fill>
        <patternFill patternType="solid">
          <bgColor rgb="FFF0462E"/>
        </patternFill>
      </fill>
    </dxf>
    <dxf>
      <font>
        <color theme="0"/>
      </font>
      <fill>
        <patternFill patternType="solid">
          <bgColor rgb="FF55B03E"/>
        </patternFill>
      </fill>
    </dxf>
    <dxf>
      <font>
        <color theme="0"/>
      </font>
      <fill>
        <patternFill patternType="solid">
          <bgColor rgb="FF57AA3E"/>
        </patternFill>
      </fill>
    </dxf>
    <dxf>
      <font>
        <color theme="0"/>
      </font>
      <fill>
        <patternFill>
          <bgColor rgb="FFF0462E"/>
        </patternFill>
      </fill>
    </dxf>
    <dxf>
      <font>
        <color theme="0"/>
      </font>
      <fill>
        <patternFill>
          <bgColor rgb="FFF0462E"/>
        </patternFill>
      </fill>
    </dxf>
    <dxf>
      <font>
        <color theme="0"/>
      </font>
      <fill>
        <patternFill patternType="solid">
          <bgColor rgb="FFF0462E"/>
        </patternFill>
      </fill>
    </dxf>
    <dxf>
      <font>
        <color theme="0"/>
      </font>
      <fill>
        <patternFill patternType="solid">
          <bgColor rgb="FF55B03E"/>
        </patternFill>
      </fill>
    </dxf>
    <dxf>
      <font>
        <color theme="0"/>
      </font>
      <fill>
        <patternFill>
          <bgColor rgb="FFF0462E"/>
        </patternFill>
      </fill>
    </dxf>
    <dxf>
      <font>
        <color theme="0"/>
      </font>
      <fill>
        <patternFill>
          <bgColor rgb="FF55B03E"/>
        </patternFill>
      </fill>
    </dxf>
    <dxf>
      <font>
        <color theme="0"/>
      </font>
      <fill>
        <patternFill>
          <bgColor rgb="FFF0462E"/>
        </patternFill>
      </fill>
    </dxf>
    <dxf>
      <font>
        <color theme="0"/>
      </font>
      <fill>
        <patternFill>
          <bgColor rgb="FF55B03E"/>
        </patternFill>
      </fill>
    </dxf>
    <dxf>
      <font>
        <color theme="0"/>
      </font>
      <fill>
        <patternFill>
          <bgColor rgb="FF55B03E"/>
        </patternFill>
      </fill>
    </dxf>
    <dxf>
      <font>
        <color theme="0"/>
      </font>
      <fill>
        <patternFill>
          <bgColor rgb="FFF0462E"/>
        </patternFill>
      </fill>
    </dxf>
    <dxf>
      <font>
        <color theme="0"/>
      </font>
      <fill>
        <patternFill>
          <bgColor rgb="FF55B03E"/>
        </patternFill>
      </fill>
    </dxf>
    <dxf>
      <font>
        <color theme="0"/>
      </font>
      <fill>
        <patternFill>
          <bgColor rgb="FFF0462E"/>
        </patternFill>
      </fill>
    </dxf>
    <dxf>
      <font>
        <color theme="0"/>
      </font>
      <fill>
        <patternFill>
          <bgColor rgb="FF55B03E"/>
        </patternFill>
      </fill>
    </dxf>
    <dxf>
      <font>
        <color theme="0"/>
      </font>
      <fill>
        <patternFill>
          <bgColor rgb="FFF0462E"/>
        </patternFill>
      </fill>
    </dxf>
    <dxf>
      <font>
        <color theme="0"/>
      </font>
      <fill>
        <patternFill>
          <bgColor rgb="FF55B03E"/>
        </patternFill>
      </fill>
    </dxf>
    <dxf>
      <font>
        <color theme="0"/>
      </font>
      <fill>
        <patternFill>
          <bgColor rgb="FFF0462E"/>
        </patternFill>
      </fill>
    </dxf>
    <dxf>
      <font>
        <color theme="0"/>
      </font>
      <fill>
        <patternFill patternType="solid">
          <bgColor rgb="FF57AA3E"/>
        </patternFill>
      </fill>
    </dxf>
    <dxf>
      <font>
        <color theme="0"/>
      </font>
      <fill>
        <patternFill>
          <bgColor rgb="FFF0462E"/>
        </patternFill>
      </fill>
    </dxf>
    <dxf>
      <font>
        <color theme="0"/>
      </font>
      <fill>
        <patternFill>
          <bgColor rgb="FFF0462E"/>
        </patternFill>
      </fill>
    </dxf>
    <dxf>
      <font>
        <color theme="0"/>
      </font>
      <fill>
        <patternFill patternType="solid">
          <bgColor rgb="FFF0462E"/>
        </patternFill>
      </fill>
    </dxf>
    <dxf>
      <font>
        <color theme="0"/>
      </font>
      <fill>
        <patternFill patternType="solid">
          <bgColor rgb="FF55B03E"/>
        </patternFill>
      </fill>
    </dxf>
    <dxf>
      <font>
        <color theme="0"/>
      </font>
      <fill>
        <patternFill>
          <bgColor rgb="FFF0462E"/>
        </patternFill>
      </fill>
    </dxf>
    <dxf>
      <font>
        <color theme="0"/>
      </font>
      <fill>
        <patternFill>
          <bgColor rgb="FF55B03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0"/>
      </font>
      <fill>
        <patternFill>
          <bgColor rgb="FFEAB800"/>
        </patternFill>
      </fill>
    </dxf>
    <dxf>
      <font>
        <color theme="0"/>
      </font>
      <fill>
        <patternFill>
          <bgColor rgb="FF57AA3E"/>
        </patternFill>
      </fill>
    </dxf>
    <dxf>
      <font>
        <color theme="0"/>
      </font>
      <fill>
        <patternFill>
          <bgColor rgb="FFF0462E"/>
        </patternFill>
      </fill>
    </dxf>
    <dxf>
      <font>
        <color theme="0"/>
      </font>
      <fill>
        <patternFill>
          <bgColor theme="0"/>
        </patternFill>
      </fill>
      <border>
        <left/>
        <right/>
        <top/>
        <bottom/>
        <vertical/>
        <horizontal/>
      </border>
    </dxf>
  </dxfs>
  <tableStyles count="0" defaultTableStyle="TableStyleMedium9" defaultPivotStyle="PivotStyleMedium7"/>
  <colors>
    <mruColors>
      <color rgb="FFF0462E"/>
      <color rgb="FF6699CC"/>
      <color rgb="FFEAB800"/>
      <color rgb="FF57AA3E"/>
      <color rgb="FF55B03E"/>
      <color rgb="FF52B03E"/>
      <color rgb="FFF58273"/>
      <color rgb="FFFFFFFF"/>
      <color rgb="FF0562C1"/>
      <color rgb="FFE7191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Rel_Viab!$L$5</c:f>
              <c:strCache>
                <c:ptCount val="1"/>
                <c:pt idx="0">
                  <c:v>Receta bruta</c:v>
                </c:pt>
              </c:strCache>
            </c:strRef>
          </c:tx>
          <c:spPr>
            <a:solidFill>
              <a:srgbClr val="55B03E"/>
            </a:solidFill>
            <a:ln>
              <a:noFill/>
            </a:ln>
            <a:effectLst/>
          </c:spPr>
          <c:invertIfNegative val="0"/>
          <c:cat>
            <c:strRef>
              <c:f>Rel_Viab!$M$4:$O$4</c:f>
              <c:strCache>
                <c:ptCount val="3"/>
                <c:pt idx="0">
                  <c:v>1 año</c:v>
                </c:pt>
                <c:pt idx="1">
                  <c:v>2 años</c:v>
                </c:pt>
                <c:pt idx="2">
                  <c:v>3 años</c:v>
                </c:pt>
              </c:strCache>
            </c:strRef>
          </c:cat>
          <c:val>
            <c:numRef>
              <c:f>Rel_Viab!$M$5:$O$5</c:f>
              <c:numCache>
                <c:formatCode>"R$"#,##0.00</c:formatCode>
                <c:ptCount val="3"/>
                <c:pt idx="0">
                  <c:v>528599999.99999994</c:v>
                </c:pt>
                <c:pt idx="1">
                  <c:v>356227160.49382716</c:v>
                </c:pt>
                <c:pt idx="2">
                  <c:v>801511111.11111104</c:v>
                </c:pt>
              </c:numCache>
            </c:numRef>
          </c:val>
          <c:extLst>
            <c:ext xmlns:c16="http://schemas.microsoft.com/office/drawing/2014/chart" uri="{C3380CC4-5D6E-409C-BE32-E72D297353CC}">
              <c16:uniqueId val="{00000000-B4C5-4446-9B7A-C338AF62E040}"/>
            </c:ext>
          </c:extLst>
        </c:ser>
        <c:ser>
          <c:idx val="1"/>
          <c:order val="1"/>
          <c:tx>
            <c:strRef>
              <c:f>Rel_Viab!$L$6</c:f>
              <c:strCache>
                <c:ptCount val="1"/>
                <c:pt idx="0">
                  <c:v>gastos</c:v>
                </c:pt>
              </c:strCache>
            </c:strRef>
          </c:tx>
          <c:spPr>
            <a:solidFill>
              <a:srgbClr val="F0462E"/>
            </a:solidFill>
            <a:ln>
              <a:noFill/>
            </a:ln>
            <a:effectLst/>
          </c:spPr>
          <c:invertIfNegative val="0"/>
          <c:cat>
            <c:strRef>
              <c:f>Rel_Viab!$M$4:$O$4</c:f>
              <c:strCache>
                <c:ptCount val="3"/>
                <c:pt idx="0">
                  <c:v>1 año</c:v>
                </c:pt>
                <c:pt idx="1">
                  <c:v>2 años</c:v>
                </c:pt>
                <c:pt idx="2">
                  <c:v>3 años</c:v>
                </c:pt>
              </c:strCache>
            </c:strRef>
          </c:cat>
          <c:val>
            <c:numRef>
              <c:f>Rel_Viab!$M$6:$O$6</c:f>
              <c:numCache>
                <c:formatCode>"R$"#,##0.00</c:formatCode>
                <c:ptCount val="3"/>
                <c:pt idx="0">
                  <c:v>518439500</c:v>
                </c:pt>
                <c:pt idx="1">
                  <c:v>355657160.49382716</c:v>
                </c:pt>
                <c:pt idx="2">
                  <c:v>706376611.11111104</c:v>
                </c:pt>
              </c:numCache>
            </c:numRef>
          </c:val>
          <c:extLst>
            <c:ext xmlns:c16="http://schemas.microsoft.com/office/drawing/2014/chart" uri="{C3380CC4-5D6E-409C-BE32-E72D297353CC}">
              <c16:uniqueId val="{00000001-B4C5-4446-9B7A-C338AF62E040}"/>
            </c:ext>
          </c:extLst>
        </c:ser>
        <c:dLbls>
          <c:showLegendKey val="0"/>
          <c:showVal val="0"/>
          <c:showCatName val="0"/>
          <c:showSerName val="0"/>
          <c:showPercent val="0"/>
          <c:showBubbleSize val="0"/>
        </c:dLbls>
        <c:gapWidth val="70"/>
        <c:axId val="-1754285008"/>
        <c:axId val="-1754287184"/>
      </c:barChart>
      <c:lineChart>
        <c:grouping val="standard"/>
        <c:varyColors val="0"/>
        <c:ser>
          <c:idx val="2"/>
          <c:order val="2"/>
          <c:tx>
            <c:strRef>
              <c:f>Rel_Viab!$L$7</c:f>
              <c:strCache>
                <c:ptCount val="1"/>
                <c:pt idx="0">
                  <c:v>ingreso libre</c:v>
                </c:pt>
              </c:strCache>
            </c:strRef>
          </c:tx>
          <c:spPr>
            <a:ln w="12700" cap="rnd">
              <a:solidFill>
                <a:schemeClr val="tx1">
                  <a:lumMod val="75000"/>
                  <a:lumOff val="25000"/>
                </a:schemeClr>
              </a:solidFill>
              <a:round/>
            </a:ln>
            <a:effectLst/>
          </c:spPr>
          <c:marker>
            <c:symbol val="none"/>
          </c:marker>
          <c:dLbls>
            <c:numFmt formatCode="&quot;$&quot;\ #,##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Rel_Viab!$M$4:$O$4</c:f>
              <c:strCache>
                <c:ptCount val="3"/>
                <c:pt idx="0">
                  <c:v>1 año</c:v>
                </c:pt>
                <c:pt idx="1">
                  <c:v>2 años</c:v>
                </c:pt>
                <c:pt idx="2">
                  <c:v>3 años</c:v>
                </c:pt>
              </c:strCache>
            </c:strRef>
          </c:cat>
          <c:val>
            <c:numRef>
              <c:f>Rel_Viab!$M$7:$O$7</c:f>
              <c:numCache>
                <c:formatCode>"R$"#,##0.00</c:formatCode>
                <c:ptCount val="3"/>
                <c:pt idx="0">
                  <c:v>10160499.99999994</c:v>
                </c:pt>
                <c:pt idx="1">
                  <c:v>570000</c:v>
                </c:pt>
                <c:pt idx="2">
                  <c:v>95134500</c:v>
                </c:pt>
              </c:numCache>
            </c:numRef>
          </c:val>
          <c:smooth val="1"/>
          <c:extLst>
            <c:ext xmlns:c16="http://schemas.microsoft.com/office/drawing/2014/chart" uri="{C3380CC4-5D6E-409C-BE32-E72D297353CC}">
              <c16:uniqueId val="{00000002-B4C5-4446-9B7A-C338AF62E040}"/>
            </c:ext>
          </c:extLst>
        </c:ser>
        <c:dLbls>
          <c:showLegendKey val="0"/>
          <c:showVal val="0"/>
          <c:showCatName val="0"/>
          <c:showSerName val="0"/>
          <c:showPercent val="0"/>
          <c:showBubbleSize val="0"/>
        </c:dLbls>
        <c:marker val="1"/>
        <c:smooth val="0"/>
        <c:axId val="-1754285552"/>
        <c:axId val="-1754284464"/>
      </c:lineChart>
      <c:catAx>
        <c:axId val="-1754285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54287184"/>
        <c:crosses val="autoZero"/>
        <c:auto val="1"/>
        <c:lblAlgn val="ctr"/>
        <c:lblOffset val="100"/>
        <c:noMultiLvlLbl val="0"/>
      </c:catAx>
      <c:valAx>
        <c:axId val="-1754287184"/>
        <c:scaling>
          <c:orientation val="minMax"/>
        </c:scaling>
        <c:delete val="1"/>
        <c:axPos val="l"/>
        <c:numFmt formatCode="&quot;R$&quot;#,##0.00" sourceLinked="1"/>
        <c:majorTickMark val="none"/>
        <c:minorTickMark val="none"/>
        <c:tickLblPos val="nextTo"/>
        <c:crossAx val="-1754285008"/>
        <c:crosses val="autoZero"/>
        <c:crossBetween val="between"/>
      </c:valAx>
      <c:valAx>
        <c:axId val="-1754284464"/>
        <c:scaling>
          <c:orientation val="minMax"/>
        </c:scaling>
        <c:delete val="1"/>
        <c:axPos val="r"/>
        <c:numFmt formatCode="&quot;R$&quot;#,##0.00" sourceLinked="0"/>
        <c:majorTickMark val="out"/>
        <c:minorTickMark val="none"/>
        <c:tickLblPos val="nextTo"/>
        <c:crossAx val="-1754285552"/>
        <c:crosses val="max"/>
        <c:crossBetween val="between"/>
      </c:valAx>
      <c:catAx>
        <c:axId val="-1754285552"/>
        <c:scaling>
          <c:orientation val="minMax"/>
        </c:scaling>
        <c:delete val="1"/>
        <c:axPos val="b"/>
        <c:numFmt formatCode="General" sourceLinked="1"/>
        <c:majorTickMark val="out"/>
        <c:minorTickMark val="none"/>
        <c:tickLblPos val="nextTo"/>
        <c:crossAx val="-1754284464"/>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6350" cap="flat" cmpd="sng" algn="ctr">
      <a:solidFill>
        <a:schemeClr val="bg1">
          <a:lumMod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Dash_Viab!$Q$22</c:f>
              <c:strCache>
                <c:ptCount val="1"/>
                <c:pt idx="0">
                  <c:v>recuperación de la inversión</c:v>
                </c:pt>
              </c:strCache>
            </c:strRef>
          </c:tx>
          <c:spPr>
            <a:ln w="19050" cap="rnd">
              <a:solidFill>
                <a:srgbClr val="6699CC"/>
              </a:solidFill>
              <a:round/>
            </a:ln>
            <a:effectLst/>
          </c:spPr>
          <c:marker>
            <c:symbol val="none"/>
          </c:marker>
          <c:dLbls>
            <c:numFmt formatCode="&quot;$&quot;#,##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Dash_Viab!$R$21:$U$21</c:f>
              <c:strCache>
                <c:ptCount val="4"/>
                <c:pt idx="0">
                  <c:v>0 años</c:v>
                </c:pt>
                <c:pt idx="1">
                  <c:v>1 año</c:v>
                </c:pt>
                <c:pt idx="2">
                  <c:v>2 años</c:v>
                </c:pt>
                <c:pt idx="3">
                  <c:v>3 años</c:v>
                </c:pt>
              </c:strCache>
            </c:strRef>
          </c:cat>
          <c:val>
            <c:numRef>
              <c:f>Dash_Viab!$R$22:$U$22</c:f>
              <c:numCache>
                <c:formatCode>"R$"#,##0.00</c:formatCode>
                <c:ptCount val="4"/>
                <c:pt idx="0">
                  <c:v>-60000000</c:v>
                </c:pt>
                <c:pt idx="1">
                  <c:v>-49839500</c:v>
                </c:pt>
                <c:pt idx="2">
                  <c:v>-49269500</c:v>
                </c:pt>
                <c:pt idx="3">
                  <c:v>45865000</c:v>
                </c:pt>
              </c:numCache>
            </c:numRef>
          </c:val>
          <c:smooth val="1"/>
          <c:extLst>
            <c:ext xmlns:c16="http://schemas.microsoft.com/office/drawing/2014/chart" uri="{C3380CC4-5D6E-409C-BE32-E72D297353CC}">
              <c16:uniqueId val="{00000000-489D-4372-BCDE-D9FD9B66729D}"/>
            </c:ext>
          </c:extLst>
        </c:ser>
        <c:dLbls>
          <c:showLegendKey val="0"/>
          <c:showVal val="0"/>
          <c:showCatName val="0"/>
          <c:showSerName val="0"/>
          <c:showPercent val="0"/>
          <c:showBubbleSize val="0"/>
        </c:dLbls>
        <c:smooth val="0"/>
        <c:axId val="-1754275216"/>
        <c:axId val="-1754274672"/>
      </c:lineChart>
      <c:catAx>
        <c:axId val="-17542752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54274672"/>
        <c:crosses val="autoZero"/>
        <c:auto val="1"/>
        <c:lblAlgn val="ctr"/>
        <c:lblOffset val="100"/>
        <c:noMultiLvlLbl val="0"/>
      </c:catAx>
      <c:valAx>
        <c:axId val="-1754274672"/>
        <c:scaling>
          <c:orientation val="minMax"/>
        </c:scaling>
        <c:delete val="1"/>
        <c:axPos val="l"/>
        <c:numFmt formatCode="&quot;R$&quot;#,##0.00" sourceLinked="1"/>
        <c:majorTickMark val="none"/>
        <c:minorTickMark val="none"/>
        <c:tickLblPos val="nextTo"/>
        <c:crossAx val="-17542752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bg1">
          <a:lumMod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1"/>
          <c:order val="0"/>
          <c:spPr>
            <a:ln w="19050" cap="rnd">
              <a:solidFill>
                <a:srgbClr val="6699CC"/>
              </a:solidFill>
              <a:round/>
            </a:ln>
            <a:effectLst/>
          </c:spPr>
          <c:marker>
            <c:symbol val="none"/>
          </c:marker>
          <c:dLbls>
            <c:dLbl>
              <c:idx val="1"/>
              <c:delete val="1"/>
              <c:extLst>
                <c:ext xmlns:c15="http://schemas.microsoft.com/office/drawing/2012/chart" uri="{CE6537A1-D6FC-4f65-9D91-7224C49458BB}"/>
                <c:ext xmlns:c16="http://schemas.microsoft.com/office/drawing/2014/chart" uri="{C3380CC4-5D6E-409C-BE32-E72D297353CC}">
                  <c16:uniqueId val="{00000000-7030-44B8-B884-FFC98C50889C}"/>
                </c:ext>
              </c:extLst>
            </c:dLbl>
            <c:dLbl>
              <c:idx val="2"/>
              <c:delete val="1"/>
              <c:extLst>
                <c:ext xmlns:c15="http://schemas.microsoft.com/office/drawing/2012/chart" uri="{CE6537A1-D6FC-4f65-9D91-7224C49458BB}"/>
                <c:ext xmlns:c16="http://schemas.microsoft.com/office/drawing/2014/chart" uri="{C3380CC4-5D6E-409C-BE32-E72D297353CC}">
                  <c16:uniqueId val="{00000001-7030-44B8-B884-FFC98C50889C}"/>
                </c:ext>
              </c:extLst>
            </c:dLbl>
            <c:dLbl>
              <c:idx val="3"/>
              <c:delete val="1"/>
              <c:extLst>
                <c:ext xmlns:c15="http://schemas.microsoft.com/office/drawing/2012/chart" uri="{CE6537A1-D6FC-4f65-9D91-7224C49458BB}"/>
                <c:ext xmlns:c16="http://schemas.microsoft.com/office/drawing/2014/chart" uri="{C3380CC4-5D6E-409C-BE32-E72D297353CC}">
                  <c16:uniqueId val="{00000002-7030-44B8-B884-FFC98C50889C}"/>
                </c:ext>
              </c:extLst>
            </c:dLbl>
            <c:dLbl>
              <c:idx val="4"/>
              <c:delete val="1"/>
              <c:extLst>
                <c:ext xmlns:c15="http://schemas.microsoft.com/office/drawing/2012/chart" uri="{CE6537A1-D6FC-4f65-9D91-7224C49458BB}"/>
                <c:ext xmlns:c16="http://schemas.microsoft.com/office/drawing/2014/chart" uri="{C3380CC4-5D6E-409C-BE32-E72D297353CC}">
                  <c16:uniqueId val="{00000003-7030-44B8-B884-FFC98C50889C}"/>
                </c:ext>
              </c:extLst>
            </c:dLbl>
            <c:dLbl>
              <c:idx val="6"/>
              <c:delete val="1"/>
              <c:extLst>
                <c:ext xmlns:c15="http://schemas.microsoft.com/office/drawing/2012/chart" uri="{CE6537A1-D6FC-4f65-9D91-7224C49458BB}"/>
                <c:ext xmlns:c16="http://schemas.microsoft.com/office/drawing/2014/chart" uri="{C3380CC4-5D6E-409C-BE32-E72D297353CC}">
                  <c16:uniqueId val="{00000004-7030-44B8-B884-FFC98C50889C}"/>
                </c:ext>
              </c:extLst>
            </c:dLbl>
            <c:dLbl>
              <c:idx val="7"/>
              <c:delete val="1"/>
              <c:extLst>
                <c:ext xmlns:c15="http://schemas.microsoft.com/office/drawing/2012/chart" uri="{CE6537A1-D6FC-4f65-9D91-7224C49458BB}"/>
                <c:ext xmlns:c16="http://schemas.microsoft.com/office/drawing/2014/chart" uri="{C3380CC4-5D6E-409C-BE32-E72D297353CC}">
                  <c16:uniqueId val="{00000005-7030-44B8-B884-FFC98C50889C}"/>
                </c:ext>
              </c:extLst>
            </c:dLbl>
            <c:dLbl>
              <c:idx val="8"/>
              <c:delete val="1"/>
              <c:extLst>
                <c:ext xmlns:c15="http://schemas.microsoft.com/office/drawing/2012/chart" uri="{CE6537A1-D6FC-4f65-9D91-7224C49458BB}"/>
                <c:ext xmlns:c16="http://schemas.microsoft.com/office/drawing/2014/chart" uri="{C3380CC4-5D6E-409C-BE32-E72D297353CC}">
                  <c16:uniqueId val="{00000006-7030-44B8-B884-FFC98C50889C}"/>
                </c:ext>
              </c:extLst>
            </c:dLbl>
            <c:dLbl>
              <c:idx val="9"/>
              <c:delete val="1"/>
              <c:extLst>
                <c:ext xmlns:c15="http://schemas.microsoft.com/office/drawing/2012/chart" uri="{CE6537A1-D6FC-4f65-9D91-7224C49458BB}"/>
                <c:ext xmlns:c16="http://schemas.microsoft.com/office/drawing/2014/chart" uri="{C3380CC4-5D6E-409C-BE32-E72D297353CC}">
                  <c16:uniqueId val="{00000007-7030-44B8-B884-FFC98C50889C}"/>
                </c:ext>
              </c:extLst>
            </c:dLbl>
            <c:dLbl>
              <c:idx val="10"/>
              <c:delete val="1"/>
              <c:extLst>
                <c:ext xmlns:c15="http://schemas.microsoft.com/office/drawing/2012/chart" uri="{CE6537A1-D6FC-4f65-9D91-7224C49458BB}"/>
                <c:ext xmlns:c16="http://schemas.microsoft.com/office/drawing/2014/chart" uri="{C3380CC4-5D6E-409C-BE32-E72D297353CC}">
                  <c16:uniqueId val="{00000008-7030-44B8-B884-FFC98C50889C}"/>
                </c:ext>
              </c:extLst>
            </c:dLbl>
            <c:dLbl>
              <c:idx val="13"/>
              <c:delete val="1"/>
              <c:extLst>
                <c:ext xmlns:c15="http://schemas.microsoft.com/office/drawing/2012/chart" uri="{CE6537A1-D6FC-4f65-9D91-7224C49458BB}"/>
                <c:ext xmlns:c16="http://schemas.microsoft.com/office/drawing/2014/chart" uri="{C3380CC4-5D6E-409C-BE32-E72D297353CC}">
                  <c16:uniqueId val="{00000009-7030-44B8-B884-FFC98C50889C}"/>
                </c:ext>
              </c:extLst>
            </c:dLbl>
            <c:dLbl>
              <c:idx val="14"/>
              <c:delete val="1"/>
              <c:extLst>
                <c:ext xmlns:c15="http://schemas.microsoft.com/office/drawing/2012/chart" uri="{CE6537A1-D6FC-4f65-9D91-7224C49458BB}"/>
                <c:ext xmlns:c16="http://schemas.microsoft.com/office/drawing/2014/chart" uri="{C3380CC4-5D6E-409C-BE32-E72D297353CC}">
                  <c16:uniqueId val="{0000000A-7030-44B8-B884-FFC98C50889C}"/>
                </c:ext>
              </c:extLst>
            </c:dLbl>
            <c:dLbl>
              <c:idx val="15"/>
              <c:delete val="1"/>
              <c:extLst>
                <c:ext xmlns:c15="http://schemas.microsoft.com/office/drawing/2012/chart" uri="{CE6537A1-D6FC-4f65-9D91-7224C49458BB}"/>
                <c:ext xmlns:c16="http://schemas.microsoft.com/office/drawing/2014/chart" uri="{C3380CC4-5D6E-409C-BE32-E72D297353CC}">
                  <c16:uniqueId val="{0000000B-7030-44B8-B884-FFC98C50889C}"/>
                </c:ext>
              </c:extLst>
            </c:dLbl>
            <c:dLbl>
              <c:idx val="16"/>
              <c:delete val="1"/>
              <c:extLst>
                <c:ext xmlns:c15="http://schemas.microsoft.com/office/drawing/2012/chart" uri="{CE6537A1-D6FC-4f65-9D91-7224C49458BB}"/>
                <c:ext xmlns:c16="http://schemas.microsoft.com/office/drawing/2014/chart" uri="{C3380CC4-5D6E-409C-BE32-E72D297353CC}">
                  <c16:uniqueId val="{0000000C-7030-44B8-B884-FFC98C50889C}"/>
                </c:ext>
              </c:extLst>
            </c:dLbl>
            <c:dLbl>
              <c:idx val="18"/>
              <c:delete val="1"/>
              <c:extLst>
                <c:ext xmlns:c15="http://schemas.microsoft.com/office/drawing/2012/chart" uri="{CE6537A1-D6FC-4f65-9D91-7224C49458BB}"/>
                <c:ext xmlns:c16="http://schemas.microsoft.com/office/drawing/2014/chart" uri="{C3380CC4-5D6E-409C-BE32-E72D297353CC}">
                  <c16:uniqueId val="{0000000D-7030-44B8-B884-FFC98C50889C}"/>
                </c:ext>
              </c:extLst>
            </c:dLbl>
            <c:dLbl>
              <c:idx val="19"/>
              <c:delete val="1"/>
              <c:extLst>
                <c:ext xmlns:c15="http://schemas.microsoft.com/office/drawing/2012/chart" uri="{CE6537A1-D6FC-4f65-9D91-7224C49458BB}"/>
                <c:ext xmlns:c16="http://schemas.microsoft.com/office/drawing/2014/chart" uri="{C3380CC4-5D6E-409C-BE32-E72D297353CC}">
                  <c16:uniqueId val="{0000000E-7030-44B8-B884-FFC98C50889C}"/>
                </c:ext>
              </c:extLst>
            </c:dLbl>
            <c:dLbl>
              <c:idx val="20"/>
              <c:delete val="1"/>
              <c:extLst>
                <c:ext xmlns:c15="http://schemas.microsoft.com/office/drawing/2012/chart" uri="{CE6537A1-D6FC-4f65-9D91-7224C49458BB}"/>
                <c:ext xmlns:c16="http://schemas.microsoft.com/office/drawing/2014/chart" uri="{C3380CC4-5D6E-409C-BE32-E72D297353CC}">
                  <c16:uniqueId val="{0000000F-7030-44B8-B884-FFC98C50889C}"/>
                </c:ext>
              </c:extLst>
            </c:dLbl>
            <c:dLbl>
              <c:idx val="21"/>
              <c:delete val="1"/>
              <c:extLst>
                <c:ext xmlns:c15="http://schemas.microsoft.com/office/drawing/2012/chart" uri="{CE6537A1-D6FC-4f65-9D91-7224C49458BB}"/>
                <c:ext xmlns:c16="http://schemas.microsoft.com/office/drawing/2014/chart" uri="{C3380CC4-5D6E-409C-BE32-E72D297353CC}">
                  <c16:uniqueId val="{00000010-7030-44B8-B884-FFC98C50889C}"/>
                </c:ext>
              </c:extLst>
            </c:dLbl>
            <c:dLbl>
              <c:idx val="22"/>
              <c:delete val="1"/>
              <c:extLst>
                <c:ext xmlns:c15="http://schemas.microsoft.com/office/drawing/2012/chart" uri="{CE6537A1-D6FC-4f65-9D91-7224C49458BB}"/>
                <c:ext xmlns:c16="http://schemas.microsoft.com/office/drawing/2014/chart" uri="{C3380CC4-5D6E-409C-BE32-E72D297353CC}">
                  <c16:uniqueId val="{00000011-7030-44B8-B884-FFC98C50889C}"/>
                </c:ext>
              </c:extLst>
            </c:dLbl>
            <c:dLbl>
              <c:idx val="25"/>
              <c:delete val="1"/>
              <c:extLst>
                <c:ext xmlns:c15="http://schemas.microsoft.com/office/drawing/2012/chart" uri="{CE6537A1-D6FC-4f65-9D91-7224C49458BB}"/>
                <c:ext xmlns:c16="http://schemas.microsoft.com/office/drawing/2014/chart" uri="{C3380CC4-5D6E-409C-BE32-E72D297353CC}">
                  <c16:uniqueId val="{00000012-7030-44B8-B884-FFC98C50889C}"/>
                </c:ext>
              </c:extLst>
            </c:dLbl>
            <c:dLbl>
              <c:idx val="26"/>
              <c:delete val="1"/>
              <c:extLst>
                <c:ext xmlns:c15="http://schemas.microsoft.com/office/drawing/2012/chart" uri="{CE6537A1-D6FC-4f65-9D91-7224C49458BB}"/>
                <c:ext xmlns:c16="http://schemas.microsoft.com/office/drawing/2014/chart" uri="{C3380CC4-5D6E-409C-BE32-E72D297353CC}">
                  <c16:uniqueId val="{00000013-7030-44B8-B884-FFC98C50889C}"/>
                </c:ext>
              </c:extLst>
            </c:dLbl>
            <c:dLbl>
              <c:idx val="27"/>
              <c:delete val="1"/>
              <c:extLst>
                <c:ext xmlns:c15="http://schemas.microsoft.com/office/drawing/2012/chart" uri="{CE6537A1-D6FC-4f65-9D91-7224C49458BB}"/>
                <c:ext xmlns:c16="http://schemas.microsoft.com/office/drawing/2014/chart" uri="{C3380CC4-5D6E-409C-BE32-E72D297353CC}">
                  <c16:uniqueId val="{00000014-7030-44B8-B884-FFC98C50889C}"/>
                </c:ext>
              </c:extLst>
            </c:dLbl>
            <c:dLbl>
              <c:idx val="28"/>
              <c:delete val="1"/>
              <c:extLst>
                <c:ext xmlns:c15="http://schemas.microsoft.com/office/drawing/2012/chart" uri="{CE6537A1-D6FC-4f65-9D91-7224C49458BB}"/>
                <c:ext xmlns:c16="http://schemas.microsoft.com/office/drawing/2014/chart" uri="{C3380CC4-5D6E-409C-BE32-E72D297353CC}">
                  <c16:uniqueId val="{00000015-7030-44B8-B884-FFC98C50889C}"/>
                </c:ext>
              </c:extLst>
            </c:dLbl>
            <c:dLbl>
              <c:idx val="29"/>
              <c:delete val="1"/>
              <c:extLst>
                <c:ext xmlns:c15="http://schemas.microsoft.com/office/drawing/2012/chart" uri="{CE6537A1-D6FC-4f65-9D91-7224C49458BB}"/>
                <c:ext xmlns:c16="http://schemas.microsoft.com/office/drawing/2014/chart" uri="{C3380CC4-5D6E-409C-BE32-E72D297353CC}">
                  <c16:uniqueId val="{00000016-7030-44B8-B884-FFC98C50889C}"/>
                </c:ext>
              </c:extLst>
            </c:dLbl>
            <c:dLbl>
              <c:idx val="31"/>
              <c:delete val="1"/>
              <c:extLst>
                <c:ext xmlns:c15="http://schemas.microsoft.com/office/drawing/2012/chart" uri="{CE6537A1-D6FC-4f65-9D91-7224C49458BB}"/>
                <c:ext xmlns:c16="http://schemas.microsoft.com/office/drawing/2014/chart" uri="{C3380CC4-5D6E-409C-BE32-E72D297353CC}">
                  <c16:uniqueId val="{00000017-7030-44B8-B884-FFC98C50889C}"/>
                </c:ext>
              </c:extLst>
            </c:dLbl>
            <c:dLbl>
              <c:idx val="32"/>
              <c:delete val="1"/>
              <c:extLst>
                <c:ext xmlns:c15="http://schemas.microsoft.com/office/drawing/2012/chart" uri="{CE6537A1-D6FC-4f65-9D91-7224C49458BB}"/>
                <c:ext xmlns:c16="http://schemas.microsoft.com/office/drawing/2014/chart" uri="{C3380CC4-5D6E-409C-BE32-E72D297353CC}">
                  <c16:uniqueId val="{00000018-7030-44B8-B884-FFC98C50889C}"/>
                </c:ext>
              </c:extLst>
            </c:dLbl>
            <c:dLbl>
              <c:idx val="33"/>
              <c:delete val="1"/>
              <c:extLst>
                <c:ext xmlns:c15="http://schemas.microsoft.com/office/drawing/2012/chart" uri="{CE6537A1-D6FC-4f65-9D91-7224C49458BB}"/>
                <c:ext xmlns:c16="http://schemas.microsoft.com/office/drawing/2014/chart" uri="{C3380CC4-5D6E-409C-BE32-E72D297353CC}">
                  <c16:uniqueId val="{00000019-7030-44B8-B884-FFC98C50889C}"/>
                </c:ext>
              </c:extLst>
            </c:dLbl>
            <c:dLbl>
              <c:idx val="34"/>
              <c:delete val="1"/>
              <c:extLst>
                <c:ext xmlns:c15="http://schemas.microsoft.com/office/drawing/2012/chart" uri="{CE6537A1-D6FC-4f65-9D91-7224C49458BB}"/>
                <c:ext xmlns:c16="http://schemas.microsoft.com/office/drawing/2014/chart" uri="{C3380CC4-5D6E-409C-BE32-E72D297353CC}">
                  <c16:uniqueId val="{0000001A-7030-44B8-B884-FFC98C50889C}"/>
                </c:ext>
              </c:extLst>
            </c:dLbl>
            <c:dLbl>
              <c:idx val="37"/>
              <c:delete val="1"/>
              <c:extLst>
                <c:ext xmlns:c15="http://schemas.microsoft.com/office/drawing/2012/chart" uri="{CE6537A1-D6FC-4f65-9D91-7224C49458BB}"/>
                <c:ext xmlns:c16="http://schemas.microsoft.com/office/drawing/2014/chart" uri="{C3380CC4-5D6E-409C-BE32-E72D297353CC}">
                  <c16:uniqueId val="{0000001B-7030-44B8-B884-FFC98C50889C}"/>
                </c:ext>
              </c:extLst>
            </c:dLbl>
            <c:dLbl>
              <c:idx val="38"/>
              <c:delete val="1"/>
              <c:extLst>
                <c:ext xmlns:c15="http://schemas.microsoft.com/office/drawing/2012/chart" uri="{CE6537A1-D6FC-4f65-9D91-7224C49458BB}"/>
                <c:ext xmlns:c16="http://schemas.microsoft.com/office/drawing/2014/chart" uri="{C3380CC4-5D6E-409C-BE32-E72D297353CC}">
                  <c16:uniqueId val="{0000001C-7030-44B8-B884-FFC98C50889C}"/>
                </c:ext>
              </c:extLst>
            </c:dLbl>
            <c:dLbl>
              <c:idx val="39"/>
              <c:delete val="1"/>
              <c:extLst>
                <c:ext xmlns:c15="http://schemas.microsoft.com/office/drawing/2012/chart" uri="{CE6537A1-D6FC-4f65-9D91-7224C49458BB}"/>
                <c:ext xmlns:c16="http://schemas.microsoft.com/office/drawing/2014/chart" uri="{C3380CC4-5D6E-409C-BE32-E72D297353CC}">
                  <c16:uniqueId val="{0000001D-7030-44B8-B884-FFC98C50889C}"/>
                </c:ext>
              </c:extLst>
            </c:dLbl>
            <c:dLbl>
              <c:idx val="40"/>
              <c:delete val="1"/>
              <c:extLst>
                <c:ext xmlns:c15="http://schemas.microsoft.com/office/drawing/2012/chart" uri="{CE6537A1-D6FC-4f65-9D91-7224C49458BB}"/>
                <c:ext xmlns:c16="http://schemas.microsoft.com/office/drawing/2014/chart" uri="{C3380CC4-5D6E-409C-BE32-E72D297353CC}">
                  <c16:uniqueId val="{0000001E-7030-44B8-B884-FFC98C50889C}"/>
                </c:ext>
              </c:extLst>
            </c:dLbl>
            <c:dLbl>
              <c:idx val="41"/>
              <c:delete val="1"/>
              <c:extLst>
                <c:ext xmlns:c15="http://schemas.microsoft.com/office/drawing/2012/chart" uri="{CE6537A1-D6FC-4f65-9D91-7224C49458BB}"/>
                <c:ext xmlns:c16="http://schemas.microsoft.com/office/drawing/2014/chart" uri="{C3380CC4-5D6E-409C-BE32-E72D297353CC}">
                  <c16:uniqueId val="{0000001F-7030-44B8-B884-FFC98C50889C}"/>
                </c:ext>
              </c:extLst>
            </c:dLbl>
            <c:dLbl>
              <c:idx val="43"/>
              <c:delete val="1"/>
              <c:extLst>
                <c:ext xmlns:c15="http://schemas.microsoft.com/office/drawing/2012/chart" uri="{CE6537A1-D6FC-4f65-9D91-7224C49458BB}"/>
                <c:ext xmlns:c16="http://schemas.microsoft.com/office/drawing/2014/chart" uri="{C3380CC4-5D6E-409C-BE32-E72D297353CC}">
                  <c16:uniqueId val="{00000020-7030-44B8-B884-FFC98C50889C}"/>
                </c:ext>
              </c:extLst>
            </c:dLbl>
            <c:dLbl>
              <c:idx val="44"/>
              <c:delete val="1"/>
              <c:extLst>
                <c:ext xmlns:c15="http://schemas.microsoft.com/office/drawing/2012/chart" uri="{CE6537A1-D6FC-4f65-9D91-7224C49458BB}"/>
                <c:ext xmlns:c16="http://schemas.microsoft.com/office/drawing/2014/chart" uri="{C3380CC4-5D6E-409C-BE32-E72D297353CC}">
                  <c16:uniqueId val="{00000021-7030-44B8-B884-FFC98C50889C}"/>
                </c:ext>
              </c:extLst>
            </c:dLbl>
            <c:dLbl>
              <c:idx val="45"/>
              <c:delete val="1"/>
              <c:extLst>
                <c:ext xmlns:c15="http://schemas.microsoft.com/office/drawing/2012/chart" uri="{CE6537A1-D6FC-4f65-9D91-7224C49458BB}"/>
                <c:ext xmlns:c16="http://schemas.microsoft.com/office/drawing/2014/chart" uri="{C3380CC4-5D6E-409C-BE32-E72D297353CC}">
                  <c16:uniqueId val="{00000022-7030-44B8-B884-FFC98C50889C}"/>
                </c:ext>
              </c:extLst>
            </c:dLbl>
            <c:dLbl>
              <c:idx val="46"/>
              <c:delete val="1"/>
              <c:extLst>
                <c:ext xmlns:c15="http://schemas.microsoft.com/office/drawing/2012/chart" uri="{CE6537A1-D6FC-4f65-9D91-7224C49458BB}"/>
                <c:ext xmlns:c16="http://schemas.microsoft.com/office/drawing/2014/chart" uri="{C3380CC4-5D6E-409C-BE32-E72D297353CC}">
                  <c16:uniqueId val="{00000023-7030-44B8-B884-FFC98C50889C}"/>
                </c:ext>
              </c:extLst>
            </c:dLbl>
            <c:dLbl>
              <c:idx val="49"/>
              <c:delete val="1"/>
              <c:extLst>
                <c:ext xmlns:c15="http://schemas.microsoft.com/office/drawing/2012/chart" uri="{CE6537A1-D6FC-4f65-9D91-7224C49458BB}"/>
                <c:ext xmlns:c16="http://schemas.microsoft.com/office/drawing/2014/chart" uri="{C3380CC4-5D6E-409C-BE32-E72D297353CC}">
                  <c16:uniqueId val="{00000024-7030-44B8-B884-FFC98C50889C}"/>
                </c:ext>
              </c:extLst>
            </c:dLbl>
            <c:dLbl>
              <c:idx val="50"/>
              <c:delete val="1"/>
              <c:extLst>
                <c:ext xmlns:c15="http://schemas.microsoft.com/office/drawing/2012/chart" uri="{CE6537A1-D6FC-4f65-9D91-7224C49458BB}"/>
                <c:ext xmlns:c16="http://schemas.microsoft.com/office/drawing/2014/chart" uri="{C3380CC4-5D6E-409C-BE32-E72D297353CC}">
                  <c16:uniqueId val="{00000025-7030-44B8-B884-FFC98C50889C}"/>
                </c:ext>
              </c:extLst>
            </c:dLbl>
            <c:dLbl>
              <c:idx val="51"/>
              <c:delete val="1"/>
              <c:extLst>
                <c:ext xmlns:c15="http://schemas.microsoft.com/office/drawing/2012/chart" uri="{CE6537A1-D6FC-4f65-9D91-7224C49458BB}"/>
                <c:ext xmlns:c16="http://schemas.microsoft.com/office/drawing/2014/chart" uri="{C3380CC4-5D6E-409C-BE32-E72D297353CC}">
                  <c16:uniqueId val="{00000026-7030-44B8-B884-FFC98C50889C}"/>
                </c:ext>
              </c:extLst>
            </c:dLbl>
            <c:dLbl>
              <c:idx val="52"/>
              <c:delete val="1"/>
              <c:extLst>
                <c:ext xmlns:c15="http://schemas.microsoft.com/office/drawing/2012/chart" uri="{CE6537A1-D6FC-4f65-9D91-7224C49458BB}"/>
                <c:ext xmlns:c16="http://schemas.microsoft.com/office/drawing/2014/chart" uri="{C3380CC4-5D6E-409C-BE32-E72D297353CC}">
                  <c16:uniqueId val="{00000027-7030-44B8-B884-FFC98C50889C}"/>
                </c:ext>
              </c:extLst>
            </c:dLbl>
            <c:dLbl>
              <c:idx val="53"/>
              <c:delete val="1"/>
              <c:extLst>
                <c:ext xmlns:c15="http://schemas.microsoft.com/office/drawing/2012/chart" uri="{CE6537A1-D6FC-4f65-9D91-7224C49458BB}"/>
                <c:ext xmlns:c16="http://schemas.microsoft.com/office/drawing/2014/chart" uri="{C3380CC4-5D6E-409C-BE32-E72D297353CC}">
                  <c16:uniqueId val="{00000028-7030-44B8-B884-FFC98C50889C}"/>
                </c:ext>
              </c:extLst>
            </c:dLbl>
            <c:dLbl>
              <c:idx val="55"/>
              <c:delete val="1"/>
              <c:extLst>
                <c:ext xmlns:c15="http://schemas.microsoft.com/office/drawing/2012/chart" uri="{CE6537A1-D6FC-4f65-9D91-7224C49458BB}"/>
                <c:ext xmlns:c16="http://schemas.microsoft.com/office/drawing/2014/chart" uri="{C3380CC4-5D6E-409C-BE32-E72D297353CC}">
                  <c16:uniqueId val="{00000029-7030-44B8-B884-FFC98C50889C}"/>
                </c:ext>
              </c:extLst>
            </c:dLbl>
            <c:dLbl>
              <c:idx val="56"/>
              <c:delete val="1"/>
              <c:extLst>
                <c:ext xmlns:c15="http://schemas.microsoft.com/office/drawing/2012/chart" uri="{CE6537A1-D6FC-4f65-9D91-7224C49458BB}"/>
                <c:ext xmlns:c16="http://schemas.microsoft.com/office/drawing/2014/chart" uri="{C3380CC4-5D6E-409C-BE32-E72D297353CC}">
                  <c16:uniqueId val="{0000002A-7030-44B8-B884-FFC98C50889C}"/>
                </c:ext>
              </c:extLst>
            </c:dLbl>
            <c:dLbl>
              <c:idx val="57"/>
              <c:delete val="1"/>
              <c:extLst>
                <c:ext xmlns:c15="http://schemas.microsoft.com/office/drawing/2012/chart" uri="{CE6537A1-D6FC-4f65-9D91-7224C49458BB}"/>
                <c:ext xmlns:c16="http://schemas.microsoft.com/office/drawing/2014/chart" uri="{C3380CC4-5D6E-409C-BE32-E72D297353CC}">
                  <c16:uniqueId val="{0000002B-7030-44B8-B884-FFC98C50889C}"/>
                </c:ext>
              </c:extLst>
            </c:dLbl>
            <c:dLbl>
              <c:idx val="58"/>
              <c:delete val="1"/>
              <c:extLst>
                <c:ext xmlns:c15="http://schemas.microsoft.com/office/drawing/2012/chart" uri="{CE6537A1-D6FC-4f65-9D91-7224C49458BB}"/>
                <c:ext xmlns:c16="http://schemas.microsoft.com/office/drawing/2014/chart" uri="{C3380CC4-5D6E-409C-BE32-E72D297353CC}">
                  <c16:uniqueId val="{0000002C-7030-44B8-B884-FFC98C50889C}"/>
                </c:ext>
              </c:extLst>
            </c:dLbl>
            <c:numFmt formatCode="&quot;$&quot;\ #,##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Dash_Disp!$O$5:$AX$5</c:f>
              <c:strCache>
                <c:ptCount val="36"/>
                <c:pt idx="0">
                  <c:v>e/1</c:v>
                </c:pt>
                <c:pt idx="1">
                  <c:v>f/1</c:v>
                </c:pt>
                <c:pt idx="2">
                  <c:v>m/1</c:v>
                </c:pt>
                <c:pt idx="3">
                  <c:v>a/1</c:v>
                </c:pt>
                <c:pt idx="4">
                  <c:v>m/1</c:v>
                </c:pt>
                <c:pt idx="5">
                  <c:v>j/1</c:v>
                </c:pt>
                <c:pt idx="6">
                  <c:v>j/1</c:v>
                </c:pt>
                <c:pt idx="7">
                  <c:v>a/1</c:v>
                </c:pt>
                <c:pt idx="8">
                  <c:v>s/1</c:v>
                </c:pt>
                <c:pt idx="9">
                  <c:v>o/1</c:v>
                </c:pt>
                <c:pt idx="10">
                  <c:v>n/1</c:v>
                </c:pt>
                <c:pt idx="11">
                  <c:v>d/1</c:v>
                </c:pt>
                <c:pt idx="12">
                  <c:v>e/2</c:v>
                </c:pt>
                <c:pt idx="13">
                  <c:v>f/2</c:v>
                </c:pt>
                <c:pt idx="14">
                  <c:v>m/2</c:v>
                </c:pt>
                <c:pt idx="15">
                  <c:v>a/2</c:v>
                </c:pt>
                <c:pt idx="16">
                  <c:v>m/2</c:v>
                </c:pt>
                <c:pt idx="17">
                  <c:v>j/2</c:v>
                </c:pt>
                <c:pt idx="18">
                  <c:v>j/2</c:v>
                </c:pt>
                <c:pt idx="19">
                  <c:v>a/2</c:v>
                </c:pt>
                <c:pt idx="20">
                  <c:v>s/2</c:v>
                </c:pt>
                <c:pt idx="21">
                  <c:v>o/2</c:v>
                </c:pt>
                <c:pt idx="22">
                  <c:v>n/2</c:v>
                </c:pt>
                <c:pt idx="23">
                  <c:v>d/2</c:v>
                </c:pt>
                <c:pt idx="24">
                  <c:v>e/3</c:v>
                </c:pt>
                <c:pt idx="25">
                  <c:v>f/3</c:v>
                </c:pt>
                <c:pt idx="26">
                  <c:v>m/3</c:v>
                </c:pt>
                <c:pt idx="27">
                  <c:v>a/3</c:v>
                </c:pt>
                <c:pt idx="28">
                  <c:v>m/3</c:v>
                </c:pt>
                <c:pt idx="29">
                  <c:v>j/3</c:v>
                </c:pt>
                <c:pt idx="30">
                  <c:v>j/3</c:v>
                </c:pt>
                <c:pt idx="31">
                  <c:v>a/3</c:v>
                </c:pt>
                <c:pt idx="32">
                  <c:v>s/3</c:v>
                </c:pt>
                <c:pt idx="33">
                  <c:v>o/3</c:v>
                </c:pt>
                <c:pt idx="34">
                  <c:v>n/3</c:v>
                </c:pt>
                <c:pt idx="35">
                  <c:v>d/3</c:v>
                </c:pt>
              </c:strCache>
            </c:strRef>
          </c:cat>
          <c:val>
            <c:numRef>
              <c:f>Dash_Disp!$O$7:$AX$7</c:f>
              <c:numCache>
                <c:formatCode>General</c:formatCode>
                <c:ptCount val="36"/>
                <c:pt idx="0">
                  <c:v>26147999.999999996</c:v>
                </c:pt>
                <c:pt idx="1">
                  <c:v>21047999.999999996</c:v>
                </c:pt>
                <c:pt idx="2">
                  <c:v>15947999.999999996</c:v>
                </c:pt>
                <c:pt idx="3">
                  <c:v>22870499.999999996</c:v>
                </c:pt>
                <c:pt idx="4">
                  <c:v>17770499.999999996</c:v>
                </c:pt>
                <c:pt idx="5">
                  <c:v>12670499.999999996</c:v>
                </c:pt>
                <c:pt idx="6">
                  <c:v>31615499.999999996</c:v>
                </c:pt>
                <c:pt idx="7">
                  <c:v>26515499.999999996</c:v>
                </c:pt>
                <c:pt idx="8">
                  <c:v>21415499.999999996</c:v>
                </c:pt>
                <c:pt idx="9">
                  <c:v>40360500</c:v>
                </c:pt>
                <c:pt idx="10">
                  <c:v>35260500</c:v>
                </c:pt>
                <c:pt idx="11">
                  <c:v>30160500</c:v>
                </c:pt>
                <c:pt idx="12">
                  <c:v>38223000</c:v>
                </c:pt>
                <c:pt idx="13">
                  <c:v>34263000</c:v>
                </c:pt>
                <c:pt idx="14">
                  <c:v>30303000</c:v>
                </c:pt>
                <c:pt idx="15">
                  <c:v>38365500</c:v>
                </c:pt>
                <c:pt idx="16">
                  <c:v>34405500</c:v>
                </c:pt>
                <c:pt idx="17">
                  <c:v>30445500</c:v>
                </c:pt>
                <c:pt idx="18">
                  <c:v>38508000</c:v>
                </c:pt>
                <c:pt idx="19">
                  <c:v>34548000</c:v>
                </c:pt>
                <c:pt idx="20">
                  <c:v>30588000</c:v>
                </c:pt>
                <c:pt idx="21">
                  <c:v>38650500</c:v>
                </c:pt>
                <c:pt idx="22">
                  <c:v>34690500</c:v>
                </c:pt>
                <c:pt idx="23">
                  <c:v>30730500</c:v>
                </c:pt>
                <c:pt idx="24">
                  <c:v>38793000</c:v>
                </c:pt>
                <c:pt idx="25">
                  <c:v>34833000</c:v>
                </c:pt>
                <c:pt idx="26">
                  <c:v>33744000</c:v>
                </c:pt>
                <c:pt idx="27">
                  <c:v>56700000</c:v>
                </c:pt>
                <c:pt idx="28">
                  <c:v>55611000</c:v>
                </c:pt>
                <c:pt idx="29">
                  <c:v>54522000</c:v>
                </c:pt>
                <c:pt idx="30">
                  <c:v>77478000</c:v>
                </c:pt>
                <c:pt idx="31">
                  <c:v>76389000</c:v>
                </c:pt>
                <c:pt idx="32">
                  <c:v>75300000</c:v>
                </c:pt>
                <c:pt idx="33">
                  <c:v>122301000</c:v>
                </c:pt>
                <c:pt idx="34">
                  <c:v>121212000</c:v>
                </c:pt>
                <c:pt idx="35">
                  <c:v>120123000</c:v>
                </c:pt>
              </c:numCache>
            </c:numRef>
          </c:val>
          <c:smooth val="1"/>
          <c:extLst>
            <c:ext xmlns:c16="http://schemas.microsoft.com/office/drawing/2014/chart" uri="{C3380CC4-5D6E-409C-BE32-E72D297353CC}">
              <c16:uniqueId val="{0000002D-7030-44B8-B884-FFC98C50889C}"/>
            </c:ext>
          </c:extLst>
        </c:ser>
        <c:dLbls>
          <c:showLegendKey val="0"/>
          <c:showVal val="0"/>
          <c:showCatName val="0"/>
          <c:showSerName val="0"/>
          <c:showPercent val="0"/>
          <c:showBubbleSize val="0"/>
        </c:dLbls>
        <c:smooth val="0"/>
        <c:axId val="667613592"/>
        <c:axId val="667616872"/>
      </c:lineChart>
      <c:catAx>
        <c:axId val="6676135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67616872"/>
        <c:crosses val="autoZero"/>
        <c:auto val="1"/>
        <c:lblAlgn val="ctr"/>
        <c:lblOffset val="100"/>
        <c:noMultiLvlLbl val="0"/>
      </c:catAx>
      <c:valAx>
        <c:axId val="667616872"/>
        <c:scaling>
          <c:orientation val="minMax"/>
        </c:scaling>
        <c:delete val="1"/>
        <c:axPos val="l"/>
        <c:numFmt formatCode="General" sourceLinked="1"/>
        <c:majorTickMark val="none"/>
        <c:minorTickMark val="none"/>
        <c:tickLblPos val="nextTo"/>
        <c:crossAx val="667613592"/>
        <c:crosses val="autoZero"/>
        <c:crossBetween val="between"/>
      </c:valAx>
      <c:spPr>
        <a:noFill/>
        <a:ln w="25400">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8740157499999996" l="0.511811024" r="0.511811024" t="0.78740157499999996" header="0.31496062000000002" footer="0.3149606200000000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Dash_Cen!$T$5</c:f>
              <c:strCache>
                <c:ptCount val="1"/>
                <c:pt idx="0">
                  <c:v>escenario optimista</c:v>
                </c:pt>
              </c:strCache>
            </c:strRef>
          </c:tx>
          <c:spPr>
            <a:ln w="22225" cap="rnd">
              <a:solidFill>
                <a:srgbClr val="55B03E"/>
              </a:solidFill>
              <a:round/>
            </a:ln>
            <a:effectLst/>
          </c:spPr>
          <c:marker>
            <c:symbol val="none"/>
          </c:marker>
          <c:dLbls>
            <c:numFmt formatCode="&quot;$&quot;\ #,##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Dash_Cen!$U$4:$X$4</c:f>
              <c:strCache>
                <c:ptCount val="4"/>
                <c:pt idx="0">
                  <c:v>0 años </c:v>
                </c:pt>
                <c:pt idx="1">
                  <c:v>1 año</c:v>
                </c:pt>
                <c:pt idx="2">
                  <c:v>2 años</c:v>
                </c:pt>
                <c:pt idx="3">
                  <c:v>3 años</c:v>
                </c:pt>
              </c:strCache>
            </c:strRef>
          </c:cat>
          <c:val>
            <c:numRef>
              <c:f>Dash_Cen!$U$5:$X$5</c:f>
              <c:numCache>
                <c:formatCode>"R$"#,##0.00</c:formatCode>
                <c:ptCount val="4"/>
                <c:pt idx="0">
                  <c:v>-54000000</c:v>
                </c:pt>
                <c:pt idx="1">
                  <c:v>60864450</c:v>
                </c:pt>
                <c:pt idx="2">
                  <c:v>132622882.09876549</c:v>
                </c:pt>
                <c:pt idx="3">
                  <c:v>378546154.32098782</c:v>
                </c:pt>
              </c:numCache>
            </c:numRef>
          </c:val>
          <c:smooth val="1"/>
          <c:extLst>
            <c:ext xmlns:c16="http://schemas.microsoft.com/office/drawing/2014/chart" uri="{C3380CC4-5D6E-409C-BE32-E72D297353CC}">
              <c16:uniqueId val="{00000000-D803-4B5E-B544-2AC9CD4F797E}"/>
            </c:ext>
          </c:extLst>
        </c:ser>
        <c:ser>
          <c:idx val="1"/>
          <c:order val="1"/>
          <c:tx>
            <c:strRef>
              <c:f>Dash_Cen!$T$6</c:f>
              <c:strCache>
                <c:ptCount val="1"/>
                <c:pt idx="0">
                  <c:v>escenario diseñado</c:v>
                </c:pt>
              </c:strCache>
            </c:strRef>
          </c:tx>
          <c:spPr>
            <a:ln w="19050" cap="rnd">
              <a:solidFill>
                <a:schemeClr val="bg1">
                  <a:lumMod val="65000"/>
                </a:schemeClr>
              </a:solidFill>
              <a:round/>
            </a:ln>
            <a:effectLst/>
          </c:spPr>
          <c:marker>
            <c:symbol val="none"/>
          </c:marker>
          <c:dLbls>
            <c:numFmt formatCode="&quot;$&quot;\ #,##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Dash_Cen!$U$4:$X$4</c:f>
              <c:strCache>
                <c:ptCount val="4"/>
                <c:pt idx="0">
                  <c:v>0 años </c:v>
                </c:pt>
                <c:pt idx="1">
                  <c:v>1 año</c:v>
                </c:pt>
                <c:pt idx="2">
                  <c:v>2 años</c:v>
                </c:pt>
                <c:pt idx="3">
                  <c:v>3 años</c:v>
                </c:pt>
              </c:strCache>
            </c:strRef>
          </c:cat>
          <c:val>
            <c:numRef>
              <c:f>Dash_Viab!$R$22:$U$22</c:f>
              <c:numCache>
                <c:formatCode>"R$"#,##0.00</c:formatCode>
                <c:ptCount val="4"/>
                <c:pt idx="0">
                  <c:v>-60000000</c:v>
                </c:pt>
                <c:pt idx="1">
                  <c:v>-49839500</c:v>
                </c:pt>
                <c:pt idx="2">
                  <c:v>-49269500</c:v>
                </c:pt>
                <c:pt idx="3">
                  <c:v>45865000</c:v>
                </c:pt>
              </c:numCache>
            </c:numRef>
          </c:val>
          <c:smooth val="1"/>
          <c:extLst>
            <c:ext xmlns:c16="http://schemas.microsoft.com/office/drawing/2014/chart" uri="{C3380CC4-5D6E-409C-BE32-E72D297353CC}">
              <c16:uniqueId val="{00000001-D803-4B5E-B544-2AC9CD4F797E}"/>
            </c:ext>
          </c:extLst>
        </c:ser>
        <c:ser>
          <c:idx val="2"/>
          <c:order val="2"/>
          <c:tx>
            <c:strRef>
              <c:f>Dash_Cen!$T$7</c:f>
              <c:strCache>
                <c:ptCount val="1"/>
                <c:pt idx="0">
                  <c:v>escenario pesimista</c:v>
                </c:pt>
              </c:strCache>
            </c:strRef>
          </c:tx>
          <c:spPr>
            <a:ln w="22225" cap="rnd">
              <a:solidFill>
                <a:srgbClr val="F0462E"/>
              </a:solidFill>
              <a:round/>
            </a:ln>
            <a:effectLst/>
          </c:spPr>
          <c:marker>
            <c:symbol val="none"/>
          </c:marker>
          <c:dLbls>
            <c:numFmt formatCode="&quot;$&quot;\ #,##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Dash_Cen!$U$4:$X$4</c:f>
              <c:strCache>
                <c:ptCount val="4"/>
                <c:pt idx="0">
                  <c:v>0 años </c:v>
                </c:pt>
                <c:pt idx="1">
                  <c:v>1 año</c:v>
                </c:pt>
                <c:pt idx="2">
                  <c:v>2 años</c:v>
                </c:pt>
                <c:pt idx="3">
                  <c:v>3 años</c:v>
                </c:pt>
              </c:strCache>
            </c:strRef>
          </c:cat>
          <c:val>
            <c:numRef>
              <c:f>Dash_Cen!$U$7:$X$7</c:f>
              <c:numCache>
                <c:formatCode>"R$"#,##0.00</c:formatCode>
                <c:ptCount val="4"/>
                <c:pt idx="0">
                  <c:v>-66000000.000000007</c:v>
                </c:pt>
                <c:pt idx="1">
                  <c:v>-50066050.000000127</c:v>
                </c:pt>
                <c:pt idx="2">
                  <c:v>-120684482.09876555</c:v>
                </c:pt>
                <c:pt idx="3">
                  <c:v>-176338754.32098764</c:v>
                </c:pt>
              </c:numCache>
            </c:numRef>
          </c:val>
          <c:smooth val="1"/>
          <c:extLst>
            <c:ext xmlns:c16="http://schemas.microsoft.com/office/drawing/2014/chart" uri="{C3380CC4-5D6E-409C-BE32-E72D297353CC}">
              <c16:uniqueId val="{00000002-D803-4B5E-B544-2AC9CD4F797E}"/>
            </c:ext>
          </c:extLst>
        </c:ser>
        <c:dLbls>
          <c:showLegendKey val="0"/>
          <c:showVal val="0"/>
          <c:showCatName val="0"/>
          <c:showSerName val="0"/>
          <c:showPercent val="0"/>
          <c:showBubbleSize val="0"/>
        </c:dLbls>
        <c:smooth val="0"/>
        <c:axId val="-1742885872"/>
        <c:axId val="-1742891856"/>
      </c:lineChart>
      <c:catAx>
        <c:axId val="-17428858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42891856"/>
        <c:crosses val="autoZero"/>
        <c:auto val="1"/>
        <c:lblAlgn val="ctr"/>
        <c:lblOffset val="100"/>
        <c:noMultiLvlLbl val="0"/>
      </c:catAx>
      <c:valAx>
        <c:axId val="-1742891856"/>
        <c:scaling>
          <c:orientation val="minMax"/>
        </c:scaling>
        <c:delete val="1"/>
        <c:axPos val="l"/>
        <c:numFmt formatCode="&quot;R$&quot;#,##0.00" sourceLinked="1"/>
        <c:majorTickMark val="none"/>
        <c:minorTickMark val="none"/>
        <c:tickLblPos val="nextTo"/>
        <c:crossAx val="-17428858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bg1">
          <a:lumMod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Rel_Viab!$L$5</c:f>
              <c:strCache>
                <c:ptCount val="1"/>
                <c:pt idx="0">
                  <c:v>Receta bruta</c:v>
                </c:pt>
              </c:strCache>
            </c:strRef>
          </c:tx>
          <c:spPr>
            <a:solidFill>
              <a:srgbClr val="55B03E"/>
            </a:solidFill>
            <a:ln>
              <a:noFill/>
            </a:ln>
            <a:effectLst/>
          </c:spPr>
          <c:invertIfNegative val="0"/>
          <c:cat>
            <c:strRef>
              <c:f>Rel_Viab!$M$4:$O$4</c:f>
              <c:strCache>
                <c:ptCount val="3"/>
                <c:pt idx="0">
                  <c:v>1 año</c:v>
                </c:pt>
                <c:pt idx="1">
                  <c:v>2 años</c:v>
                </c:pt>
                <c:pt idx="2">
                  <c:v>3 años</c:v>
                </c:pt>
              </c:strCache>
            </c:strRef>
          </c:cat>
          <c:val>
            <c:numRef>
              <c:f>Rel_Viab!$M$5:$O$5</c:f>
              <c:numCache>
                <c:formatCode>"R$"#,##0.00</c:formatCode>
                <c:ptCount val="3"/>
                <c:pt idx="0">
                  <c:v>528599999.99999994</c:v>
                </c:pt>
                <c:pt idx="1">
                  <c:v>356227160.49382716</c:v>
                </c:pt>
                <c:pt idx="2">
                  <c:v>801511111.11111104</c:v>
                </c:pt>
              </c:numCache>
            </c:numRef>
          </c:val>
          <c:extLst>
            <c:ext xmlns:c16="http://schemas.microsoft.com/office/drawing/2014/chart" uri="{C3380CC4-5D6E-409C-BE32-E72D297353CC}">
              <c16:uniqueId val="{00000000-A3EC-45C5-9206-7FC1905BA9FC}"/>
            </c:ext>
          </c:extLst>
        </c:ser>
        <c:ser>
          <c:idx val="1"/>
          <c:order val="1"/>
          <c:tx>
            <c:strRef>
              <c:f>Rel_Viab!$L$6</c:f>
              <c:strCache>
                <c:ptCount val="1"/>
                <c:pt idx="0">
                  <c:v>gastos</c:v>
                </c:pt>
              </c:strCache>
            </c:strRef>
          </c:tx>
          <c:spPr>
            <a:solidFill>
              <a:srgbClr val="F0462E"/>
            </a:solidFill>
            <a:ln>
              <a:noFill/>
            </a:ln>
            <a:effectLst/>
          </c:spPr>
          <c:invertIfNegative val="0"/>
          <c:cat>
            <c:strRef>
              <c:f>Rel_Viab!$M$4:$O$4</c:f>
              <c:strCache>
                <c:ptCount val="3"/>
                <c:pt idx="0">
                  <c:v>1 año</c:v>
                </c:pt>
                <c:pt idx="1">
                  <c:v>2 años</c:v>
                </c:pt>
                <c:pt idx="2">
                  <c:v>3 años</c:v>
                </c:pt>
              </c:strCache>
            </c:strRef>
          </c:cat>
          <c:val>
            <c:numRef>
              <c:f>Rel_Viab!$M$6:$O$6</c:f>
              <c:numCache>
                <c:formatCode>"R$"#,##0.00</c:formatCode>
                <c:ptCount val="3"/>
                <c:pt idx="0">
                  <c:v>518439500</c:v>
                </c:pt>
                <c:pt idx="1">
                  <c:v>355657160.49382716</c:v>
                </c:pt>
                <c:pt idx="2">
                  <c:v>706376611.11111104</c:v>
                </c:pt>
              </c:numCache>
            </c:numRef>
          </c:val>
          <c:extLst>
            <c:ext xmlns:c16="http://schemas.microsoft.com/office/drawing/2014/chart" uri="{C3380CC4-5D6E-409C-BE32-E72D297353CC}">
              <c16:uniqueId val="{00000001-A3EC-45C5-9206-7FC1905BA9FC}"/>
            </c:ext>
          </c:extLst>
        </c:ser>
        <c:dLbls>
          <c:showLegendKey val="0"/>
          <c:showVal val="0"/>
          <c:showCatName val="0"/>
          <c:showSerName val="0"/>
          <c:showPercent val="0"/>
          <c:showBubbleSize val="0"/>
        </c:dLbls>
        <c:gapWidth val="70"/>
        <c:axId val="-1754285008"/>
        <c:axId val="-1754287184"/>
      </c:barChart>
      <c:lineChart>
        <c:grouping val="standard"/>
        <c:varyColors val="0"/>
        <c:ser>
          <c:idx val="2"/>
          <c:order val="2"/>
          <c:tx>
            <c:strRef>
              <c:f>Rel_Viab!$L$7</c:f>
              <c:strCache>
                <c:ptCount val="1"/>
                <c:pt idx="0">
                  <c:v>ingreso libre</c:v>
                </c:pt>
              </c:strCache>
            </c:strRef>
          </c:tx>
          <c:spPr>
            <a:ln w="12700" cap="rnd">
              <a:solidFill>
                <a:schemeClr val="tx1">
                  <a:lumMod val="75000"/>
                  <a:lumOff val="25000"/>
                </a:schemeClr>
              </a:solidFill>
              <a:round/>
            </a:ln>
            <a:effectLst/>
          </c:spPr>
          <c:marker>
            <c:symbol val="none"/>
          </c:marker>
          <c:dLbls>
            <c:numFmt formatCode="&quot;$&quot;\ #,##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Rel_Viab!$M$4:$O$4</c:f>
              <c:strCache>
                <c:ptCount val="3"/>
                <c:pt idx="0">
                  <c:v>1 año</c:v>
                </c:pt>
                <c:pt idx="1">
                  <c:v>2 años</c:v>
                </c:pt>
                <c:pt idx="2">
                  <c:v>3 años</c:v>
                </c:pt>
              </c:strCache>
            </c:strRef>
          </c:cat>
          <c:val>
            <c:numRef>
              <c:f>Rel_Viab!$M$7:$O$7</c:f>
              <c:numCache>
                <c:formatCode>"R$"#,##0.00</c:formatCode>
                <c:ptCount val="3"/>
                <c:pt idx="0">
                  <c:v>10160499.99999994</c:v>
                </c:pt>
                <c:pt idx="1">
                  <c:v>570000</c:v>
                </c:pt>
                <c:pt idx="2">
                  <c:v>95134500</c:v>
                </c:pt>
              </c:numCache>
            </c:numRef>
          </c:val>
          <c:smooth val="1"/>
          <c:extLst>
            <c:ext xmlns:c16="http://schemas.microsoft.com/office/drawing/2014/chart" uri="{C3380CC4-5D6E-409C-BE32-E72D297353CC}">
              <c16:uniqueId val="{00000002-A3EC-45C5-9206-7FC1905BA9FC}"/>
            </c:ext>
          </c:extLst>
        </c:ser>
        <c:dLbls>
          <c:showLegendKey val="0"/>
          <c:showVal val="0"/>
          <c:showCatName val="0"/>
          <c:showSerName val="0"/>
          <c:showPercent val="0"/>
          <c:showBubbleSize val="0"/>
        </c:dLbls>
        <c:marker val="1"/>
        <c:smooth val="0"/>
        <c:axId val="-1754285552"/>
        <c:axId val="-1754284464"/>
      </c:lineChart>
      <c:catAx>
        <c:axId val="-1754285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54287184"/>
        <c:crosses val="autoZero"/>
        <c:auto val="1"/>
        <c:lblAlgn val="ctr"/>
        <c:lblOffset val="100"/>
        <c:noMultiLvlLbl val="0"/>
      </c:catAx>
      <c:valAx>
        <c:axId val="-1754287184"/>
        <c:scaling>
          <c:orientation val="minMax"/>
        </c:scaling>
        <c:delete val="1"/>
        <c:axPos val="l"/>
        <c:numFmt formatCode="&quot;R$&quot;#,##0.00" sourceLinked="1"/>
        <c:majorTickMark val="none"/>
        <c:minorTickMark val="none"/>
        <c:tickLblPos val="nextTo"/>
        <c:crossAx val="-1754285008"/>
        <c:crosses val="autoZero"/>
        <c:crossBetween val="between"/>
      </c:valAx>
      <c:valAx>
        <c:axId val="-1754284464"/>
        <c:scaling>
          <c:orientation val="minMax"/>
        </c:scaling>
        <c:delete val="1"/>
        <c:axPos val="r"/>
        <c:numFmt formatCode="&quot;R$&quot;#,##0.00" sourceLinked="0"/>
        <c:majorTickMark val="out"/>
        <c:minorTickMark val="none"/>
        <c:tickLblPos val="nextTo"/>
        <c:crossAx val="-1754285552"/>
        <c:crosses val="max"/>
        <c:crossBetween val="between"/>
      </c:valAx>
      <c:catAx>
        <c:axId val="-1754285552"/>
        <c:scaling>
          <c:orientation val="minMax"/>
        </c:scaling>
        <c:delete val="1"/>
        <c:axPos val="b"/>
        <c:numFmt formatCode="General" sourceLinked="1"/>
        <c:majorTickMark val="out"/>
        <c:minorTickMark val="none"/>
        <c:tickLblPos val="nextTo"/>
        <c:crossAx val="-1754284464"/>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6350" cap="flat" cmpd="sng" algn="ctr">
      <a:solidFill>
        <a:schemeClr val="bg1">
          <a:lumMod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Dash_Viab!$Q$22</c:f>
              <c:strCache>
                <c:ptCount val="1"/>
                <c:pt idx="0">
                  <c:v>recuperación de la inversión</c:v>
                </c:pt>
              </c:strCache>
            </c:strRef>
          </c:tx>
          <c:spPr>
            <a:ln w="19050" cap="rnd">
              <a:solidFill>
                <a:srgbClr val="6699CC"/>
              </a:solidFill>
              <a:round/>
            </a:ln>
            <a:effectLst/>
          </c:spPr>
          <c:marker>
            <c:symbol val="none"/>
          </c:marker>
          <c:dLbls>
            <c:numFmt formatCode="&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Dash_Viab!$R$21:$U$21</c:f>
              <c:strCache>
                <c:ptCount val="4"/>
                <c:pt idx="0">
                  <c:v>0 años</c:v>
                </c:pt>
                <c:pt idx="1">
                  <c:v>1 año</c:v>
                </c:pt>
                <c:pt idx="2">
                  <c:v>2 años</c:v>
                </c:pt>
                <c:pt idx="3">
                  <c:v>3 años</c:v>
                </c:pt>
              </c:strCache>
            </c:strRef>
          </c:cat>
          <c:val>
            <c:numRef>
              <c:f>Dash_Viab!$R$22:$U$22</c:f>
              <c:numCache>
                <c:formatCode>"R$"#,##0.00</c:formatCode>
                <c:ptCount val="4"/>
                <c:pt idx="0">
                  <c:v>-60000000</c:v>
                </c:pt>
                <c:pt idx="1">
                  <c:v>-49839500</c:v>
                </c:pt>
                <c:pt idx="2">
                  <c:v>-49269500</c:v>
                </c:pt>
                <c:pt idx="3">
                  <c:v>45865000</c:v>
                </c:pt>
              </c:numCache>
            </c:numRef>
          </c:val>
          <c:smooth val="1"/>
          <c:extLst>
            <c:ext xmlns:c16="http://schemas.microsoft.com/office/drawing/2014/chart" uri="{C3380CC4-5D6E-409C-BE32-E72D297353CC}">
              <c16:uniqueId val="{00000000-2D41-4E05-AD60-7B0C1E8C0B08}"/>
            </c:ext>
          </c:extLst>
        </c:ser>
        <c:dLbls>
          <c:showLegendKey val="0"/>
          <c:showVal val="0"/>
          <c:showCatName val="0"/>
          <c:showSerName val="0"/>
          <c:showPercent val="0"/>
          <c:showBubbleSize val="0"/>
        </c:dLbls>
        <c:smooth val="0"/>
        <c:axId val="-1754275216"/>
        <c:axId val="-1754274672"/>
      </c:lineChart>
      <c:catAx>
        <c:axId val="-17542752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54274672"/>
        <c:crosses val="autoZero"/>
        <c:auto val="1"/>
        <c:lblAlgn val="ctr"/>
        <c:lblOffset val="100"/>
        <c:noMultiLvlLbl val="0"/>
      </c:catAx>
      <c:valAx>
        <c:axId val="-1754274672"/>
        <c:scaling>
          <c:orientation val="minMax"/>
        </c:scaling>
        <c:delete val="1"/>
        <c:axPos val="l"/>
        <c:numFmt formatCode="&quot;R$&quot;#,##0.00" sourceLinked="1"/>
        <c:majorTickMark val="none"/>
        <c:minorTickMark val="none"/>
        <c:tickLblPos val="nextTo"/>
        <c:crossAx val="-17542752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bg1">
          <a:lumMod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1"/>
          <c:order val="0"/>
          <c:spPr>
            <a:ln w="19050" cap="rnd">
              <a:solidFill>
                <a:srgbClr val="6699CC"/>
              </a:solidFill>
              <a:round/>
            </a:ln>
            <a:effectLst/>
          </c:spPr>
          <c:marker>
            <c:symbol val="none"/>
          </c:marker>
          <c:dLbls>
            <c:dLbl>
              <c:idx val="1"/>
              <c:delete val="1"/>
              <c:extLst>
                <c:ext xmlns:c15="http://schemas.microsoft.com/office/drawing/2012/chart" uri="{CE6537A1-D6FC-4f65-9D91-7224C49458BB}"/>
                <c:ext xmlns:c16="http://schemas.microsoft.com/office/drawing/2014/chart" uri="{C3380CC4-5D6E-409C-BE32-E72D297353CC}">
                  <c16:uniqueId val="{00000002-B2A6-48E5-B5F1-6C27D62D34C5}"/>
                </c:ext>
              </c:extLst>
            </c:dLbl>
            <c:dLbl>
              <c:idx val="2"/>
              <c:delete val="1"/>
              <c:extLst>
                <c:ext xmlns:c15="http://schemas.microsoft.com/office/drawing/2012/chart" uri="{CE6537A1-D6FC-4f65-9D91-7224C49458BB}"/>
                <c:ext xmlns:c16="http://schemas.microsoft.com/office/drawing/2014/chart" uri="{C3380CC4-5D6E-409C-BE32-E72D297353CC}">
                  <c16:uniqueId val="{00000003-B2A6-48E5-B5F1-6C27D62D34C5}"/>
                </c:ext>
              </c:extLst>
            </c:dLbl>
            <c:dLbl>
              <c:idx val="3"/>
              <c:delete val="1"/>
              <c:extLst>
                <c:ext xmlns:c15="http://schemas.microsoft.com/office/drawing/2012/chart" uri="{CE6537A1-D6FC-4f65-9D91-7224C49458BB}"/>
                <c:ext xmlns:c16="http://schemas.microsoft.com/office/drawing/2014/chart" uri="{C3380CC4-5D6E-409C-BE32-E72D297353CC}">
                  <c16:uniqueId val="{00000004-B2A6-48E5-B5F1-6C27D62D34C5}"/>
                </c:ext>
              </c:extLst>
            </c:dLbl>
            <c:dLbl>
              <c:idx val="4"/>
              <c:delete val="1"/>
              <c:extLst>
                <c:ext xmlns:c15="http://schemas.microsoft.com/office/drawing/2012/chart" uri="{CE6537A1-D6FC-4f65-9D91-7224C49458BB}"/>
                <c:ext xmlns:c16="http://schemas.microsoft.com/office/drawing/2014/chart" uri="{C3380CC4-5D6E-409C-BE32-E72D297353CC}">
                  <c16:uniqueId val="{00000005-B2A6-48E5-B5F1-6C27D62D34C5}"/>
                </c:ext>
              </c:extLst>
            </c:dLbl>
            <c:dLbl>
              <c:idx val="6"/>
              <c:delete val="1"/>
              <c:extLst>
                <c:ext xmlns:c15="http://schemas.microsoft.com/office/drawing/2012/chart" uri="{CE6537A1-D6FC-4f65-9D91-7224C49458BB}"/>
                <c:ext xmlns:c16="http://schemas.microsoft.com/office/drawing/2014/chart" uri="{C3380CC4-5D6E-409C-BE32-E72D297353CC}">
                  <c16:uniqueId val="{00000006-B2A6-48E5-B5F1-6C27D62D34C5}"/>
                </c:ext>
              </c:extLst>
            </c:dLbl>
            <c:dLbl>
              <c:idx val="7"/>
              <c:delete val="1"/>
              <c:extLst>
                <c:ext xmlns:c15="http://schemas.microsoft.com/office/drawing/2012/chart" uri="{CE6537A1-D6FC-4f65-9D91-7224C49458BB}"/>
                <c:ext xmlns:c16="http://schemas.microsoft.com/office/drawing/2014/chart" uri="{C3380CC4-5D6E-409C-BE32-E72D297353CC}">
                  <c16:uniqueId val="{00000007-B2A6-48E5-B5F1-6C27D62D34C5}"/>
                </c:ext>
              </c:extLst>
            </c:dLbl>
            <c:dLbl>
              <c:idx val="8"/>
              <c:delete val="1"/>
              <c:extLst>
                <c:ext xmlns:c15="http://schemas.microsoft.com/office/drawing/2012/chart" uri="{CE6537A1-D6FC-4f65-9D91-7224C49458BB}"/>
                <c:ext xmlns:c16="http://schemas.microsoft.com/office/drawing/2014/chart" uri="{C3380CC4-5D6E-409C-BE32-E72D297353CC}">
                  <c16:uniqueId val="{00000008-B2A6-48E5-B5F1-6C27D62D34C5}"/>
                </c:ext>
              </c:extLst>
            </c:dLbl>
            <c:dLbl>
              <c:idx val="9"/>
              <c:delete val="1"/>
              <c:extLst>
                <c:ext xmlns:c15="http://schemas.microsoft.com/office/drawing/2012/chart" uri="{CE6537A1-D6FC-4f65-9D91-7224C49458BB}"/>
                <c:ext xmlns:c16="http://schemas.microsoft.com/office/drawing/2014/chart" uri="{C3380CC4-5D6E-409C-BE32-E72D297353CC}">
                  <c16:uniqueId val="{00000009-B2A6-48E5-B5F1-6C27D62D34C5}"/>
                </c:ext>
              </c:extLst>
            </c:dLbl>
            <c:dLbl>
              <c:idx val="10"/>
              <c:delete val="1"/>
              <c:extLst>
                <c:ext xmlns:c15="http://schemas.microsoft.com/office/drawing/2012/chart" uri="{CE6537A1-D6FC-4f65-9D91-7224C49458BB}"/>
                <c:ext xmlns:c16="http://schemas.microsoft.com/office/drawing/2014/chart" uri="{C3380CC4-5D6E-409C-BE32-E72D297353CC}">
                  <c16:uniqueId val="{0000000A-B2A6-48E5-B5F1-6C27D62D34C5}"/>
                </c:ext>
              </c:extLst>
            </c:dLbl>
            <c:dLbl>
              <c:idx val="11"/>
              <c:delete val="1"/>
              <c:extLst>
                <c:ext xmlns:c15="http://schemas.microsoft.com/office/drawing/2012/chart" uri="{CE6537A1-D6FC-4f65-9D91-7224C49458BB}"/>
                <c:ext xmlns:c16="http://schemas.microsoft.com/office/drawing/2014/chart" uri="{C3380CC4-5D6E-409C-BE32-E72D297353CC}">
                  <c16:uniqueId val="{00000000-5A2D-46C3-86A7-9E56610D073F}"/>
                </c:ext>
              </c:extLst>
            </c:dLbl>
            <c:dLbl>
              <c:idx val="13"/>
              <c:delete val="1"/>
              <c:extLst>
                <c:ext xmlns:c15="http://schemas.microsoft.com/office/drawing/2012/chart" uri="{CE6537A1-D6FC-4f65-9D91-7224C49458BB}"/>
                <c:ext xmlns:c16="http://schemas.microsoft.com/office/drawing/2014/chart" uri="{C3380CC4-5D6E-409C-BE32-E72D297353CC}">
                  <c16:uniqueId val="{0000000B-B2A6-48E5-B5F1-6C27D62D34C5}"/>
                </c:ext>
              </c:extLst>
            </c:dLbl>
            <c:dLbl>
              <c:idx val="14"/>
              <c:delete val="1"/>
              <c:extLst>
                <c:ext xmlns:c15="http://schemas.microsoft.com/office/drawing/2012/chart" uri="{CE6537A1-D6FC-4f65-9D91-7224C49458BB}"/>
                <c:ext xmlns:c16="http://schemas.microsoft.com/office/drawing/2014/chart" uri="{C3380CC4-5D6E-409C-BE32-E72D297353CC}">
                  <c16:uniqueId val="{0000000C-B2A6-48E5-B5F1-6C27D62D34C5}"/>
                </c:ext>
              </c:extLst>
            </c:dLbl>
            <c:dLbl>
              <c:idx val="15"/>
              <c:delete val="1"/>
              <c:extLst>
                <c:ext xmlns:c15="http://schemas.microsoft.com/office/drawing/2012/chart" uri="{CE6537A1-D6FC-4f65-9D91-7224C49458BB}"/>
                <c:ext xmlns:c16="http://schemas.microsoft.com/office/drawing/2014/chart" uri="{C3380CC4-5D6E-409C-BE32-E72D297353CC}">
                  <c16:uniqueId val="{0000000D-B2A6-48E5-B5F1-6C27D62D34C5}"/>
                </c:ext>
              </c:extLst>
            </c:dLbl>
            <c:dLbl>
              <c:idx val="16"/>
              <c:delete val="1"/>
              <c:extLst>
                <c:ext xmlns:c15="http://schemas.microsoft.com/office/drawing/2012/chart" uri="{CE6537A1-D6FC-4f65-9D91-7224C49458BB}"/>
                <c:ext xmlns:c16="http://schemas.microsoft.com/office/drawing/2014/chart" uri="{C3380CC4-5D6E-409C-BE32-E72D297353CC}">
                  <c16:uniqueId val="{0000000E-B2A6-48E5-B5F1-6C27D62D34C5}"/>
                </c:ext>
              </c:extLst>
            </c:dLbl>
            <c:dLbl>
              <c:idx val="18"/>
              <c:delete val="1"/>
              <c:extLst>
                <c:ext xmlns:c15="http://schemas.microsoft.com/office/drawing/2012/chart" uri="{CE6537A1-D6FC-4f65-9D91-7224C49458BB}"/>
                <c:ext xmlns:c16="http://schemas.microsoft.com/office/drawing/2014/chart" uri="{C3380CC4-5D6E-409C-BE32-E72D297353CC}">
                  <c16:uniqueId val="{0000000F-B2A6-48E5-B5F1-6C27D62D34C5}"/>
                </c:ext>
              </c:extLst>
            </c:dLbl>
            <c:dLbl>
              <c:idx val="19"/>
              <c:delete val="1"/>
              <c:extLst>
                <c:ext xmlns:c15="http://schemas.microsoft.com/office/drawing/2012/chart" uri="{CE6537A1-D6FC-4f65-9D91-7224C49458BB}"/>
                <c:ext xmlns:c16="http://schemas.microsoft.com/office/drawing/2014/chart" uri="{C3380CC4-5D6E-409C-BE32-E72D297353CC}">
                  <c16:uniqueId val="{00000010-B2A6-48E5-B5F1-6C27D62D34C5}"/>
                </c:ext>
              </c:extLst>
            </c:dLbl>
            <c:dLbl>
              <c:idx val="20"/>
              <c:delete val="1"/>
              <c:extLst>
                <c:ext xmlns:c15="http://schemas.microsoft.com/office/drawing/2012/chart" uri="{CE6537A1-D6FC-4f65-9D91-7224C49458BB}"/>
                <c:ext xmlns:c16="http://schemas.microsoft.com/office/drawing/2014/chart" uri="{C3380CC4-5D6E-409C-BE32-E72D297353CC}">
                  <c16:uniqueId val="{00000011-B2A6-48E5-B5F1-6C27D62D34C5}"/>
                </c:ext>
              </c:extLst>
            </c:dLbl>
            <c:dLbl>
              <c:idx val="21"/>
              <c:delete val="1"/>
              <c:extLst>
                <c:ext xmlns:c15="http://schemas.microsoft.com/office/drawing/2012/chart" uri="{CE6537A1-D6FC-4f65-9D91-7224C49458BB}"/>
                <c:ext xmlns:c16="http://schemas.microsoft.com/office/drawing/2014/chart" uri="{C3380CC4-5D6E-409C-BE32-E72D297353CC}">
                  <c16:uniqueId val="{00000012-B2A6-48E5-B5F1-6C27D62D34C5}"/>
                </c:ext>
              </c:extLst>
            </c:dLbl>
            <c:dLbl>
              <c:idx val="22"/>
              <c:delete val="1"/>
              <c:extLst>
                <c:ext xmlns:c15="http://schemas.microsoft.com/office/drawing/2012/chart" uri="{CE6537A1-D6FC-4f65-9D91-7224C49458BB}"/>
                <c:ext xmlns:c16="http://schemas.microsoft.com/office/drawing/2014/chart" uri="{C3380CC4-5D6E-409C-BE32-E72D297353CC}">
                  <c16:uniqueId val="{00000013-B2A6-48E5-B5F1-6C27D62D34C5}"/>
                </c:ext>
              </c:extLst>
            </c:dLbl>
            <c:dLbl>
              <c:idx val="23"/>
              <c:delete val="1"/>
              <c:extLst>
                <c:ext xmlns:c15="http://schemas.microsoft.com/office/drawing/2012/chart" uri="{CE6537A1-D6FC-4f65-9D91-7224C49458BB}"/>
                <c:ext xmlns:c16="http://schemas.microsoft.com/office/drawing/2014/chart" uri="{C3380CC4-5D6E-409C-BE32-E72D297353CC}">
                  <c16:uniqueId val="{00000001-5A2D-46C3-86A7-9E56610D073F}"/>
                </c:ext>
              </c:extLst>
            </c:dLbl>
            <c:dLbl>
              <c:idx val="25"/>
              <c:delete val="1"/>
              <c:extLst>
                <c:ext xmlns:c15="http://schemas.microsoft.com/office/drawing/2012/chart" uri="{CE6537A1-D6FC-4f65-9D91-7224C49458BB}"/>
                <c:ext xmlns:c16="http://schemas.microsoft.com/office/drawing/2014/chart" uri="{C3380CC4-5D6E-409C-BE32-E72D297353CC}">
                  <c16:uniqueId val="{00000014-B2A6-48E5-B5F1-6C27D62D34C5}"/>
                </c:ext>
              </c:extLst>
            </c:dLbl>
            <c:dLbl>
              <c:idx val="26"/>
              <c:delete val="1"/>
              <c:extLst>
                <c:ext xmlns:c15="http://schemas.microsoft.com/office/drawing/2012/chart" uri="{CE6537A1-D6FC-4f65-9D91-7224C49458BB}"/>
                <c:ext xmlns:c16="http://schemas.microsoft.com/office/drawing/2014/chart" uri="{C3380CC4-5D6E-409C-BE32-E72D297353CC}">
                  <c16:uniqueId val="{00000015-B2A6-48E5-B5F1-6C27D62D34C5}"/>
                </c:ext>
              </c:extLst>
            </c:dLbl>
            <c:dLbl>
              <c:idx val="27"/>
              <c:delete val="1"/>
              <c:extLst>
                <c:ext xmlns:c15="http://schemas.microsoft.com/office/drawing/2012/chart" uri="{CE6537A1-D6FC-4f65-9D91-7224C49458BB}"/>
                <c:ext xmlns:c16="http://schemas.microsoft.com/office/drawing/2014/chart" uri="{C3380CC4-5D6E-409C-BE32-E72D297353CC}">
                  <c16:uniqueId val="{00000016-B2A6-48E5-B5F1-6C27D62D34C5}"/>
                </c:ext>
              </c:extLst>
            </c:dLbl>
            <c:dLbl>
              <c:idx val="28"/>
              <c:delete val="1"/>
              <c:extLst>
                <c:ext xmlns:c15="http://schemas.microsoft.com/office/drawing/2012/chart" uri="{CE6537A1-D6FC-4f65-9D91-7224C49458BB}"/>
                <c:ext xmlns:c16="http://schemas.microsoft.com/office/drawing/2014/chart" uri="{C3380CC4-5D6E-409C-BE32-E72D297353CC}">
                  <c16:uniqueId val="{00000017-B2A6-48E5-B5F1-6C27D62D34C5}"/>
                </c:ext>
              </c:extLst>
            </c:dLbl>
            <c:dLbl>
              <c:idx val="29"/>
              <c:delete val="1"/>
              <c:extLst>
                <c:ext xmlns:c15="http://schemas.microsoft.com/office/drawing/2012/chart" uri="{CE6537A1-D6FC-4f65-9D91-7224C49458BB}"/>
                <c:ext xmlns:c16="http://schemas.microsoft.com/office/drawing/2014/chart" uri="{C3380CC4-5D6E-409C-BE32-E72D297353CC}">
                  <c16:uniqueId val="{00000018-B2A6-48E5-B5F1-6C27D62D34C5}"/>
                </c:ext>
              </c:extLst>
            </c:dLbl>
            <c:dLbl>
              <c:idx val="31"/>
              <c:delete val="1"/>
              <c:extLst>
                <c:ext xmlns:c15="http://schemas.microsoft.com/office/drawing/2012/chart" uri="{CE6537A1-D6FC-4f65-9D91-7224C49458BB}"/>
                <c:ext xmlns:c16="http://schemas.microsoft.com/office/drawing/2014/chart" uri="{C3380CC4-5D6E-409C-BE32-E72D297353CC}">
                  <c16:uniqueId val="{00000019-B2A6-48E5-B5F1-6C27D62D34C5}"/>
                </c:ext>
              </c:extLst>
            </c:dLbl>
            <c:dLbl>
              <c:idx val="32"/>
              <c:delete val="1"/>
              <c:extLst>
                <c:ext xmlns:c15="http://schemas.microsoft.com/office/drawing/2012/chart" uri="{CE6537A1-D6FC-4f65-9D91-7224C49458BB}"/>
                <c:ext xmlns:c16="http://schemas.microsoft.com/office/drawing/2014/chart" uri="{C3380CC4-5D6E-409C-BE32-E72D297353CC}">
                  <c16:uniqueId val="{0000001A-B2A6-48E5-B5F1-6C27D62D34C5}"/>
                </c:ext>
              </c:extLst>
            </c:dLbl>
            <c:dLbl>
              <c:idx val="33"/>
              <c:delete val="1"/>
              <c:extLst>
                <c:ext xmlns:c15="http://schemas.microsoft.com/office/drawing/2012/chart" uri="{CE6537A1-D6FC-4f65-9D91-7224C49458BB}"/>
                <c:ext xmlns:c16="http://schemas.microsoft.com/office/drawing/2014/chart" uri="{C3380CC4-5D6E-409C-BE32-E72D297353CC}">
                  <c16:uniqueId val="{0000001B-B2A6-48E5-B5F1-6C27D62D34C5}"/>
                </c:ext>
              </c:extLst>
            </c:dLbl>
            <c:dLbl>
              <c:idx val="34"/>
              <c:delete val="1"/>
              <c:extLst>
                <c:ext xmlns:c15="http://schemas.microsoft.com/office/drawing/2012/chart" uri="{CE6537A1-D6FC-4f65-9D91-7224C49458BB}"/>
                <c:ext xmlns:c16="http://schemas.microsoft.com/office/drawing/2014/chart" uri="{C3380CC4-5D6E-409C-BE32-E72D297353CC}">
                  <c16:uniqueId val="{0000001E-B2A6-48E5-B5F1-6C27D62D34C5}"/>
                </c:ext>
              </c:extLst>
            </c:dLbl>
            <c:dLbl>
              <c:idx val="37"/>
              <c:delete val="1"/>
              <c:extLst>
                <c:ext xmlns:c15="http://schemas.microsoft.com/office/drawing/2012/chart" uri="{CE6537A1-D6FC-4f65-9D91-7224C49458BB}"/>
                <c:ext xmlns:c16="http://schemas.microsoft.com/office/drawing/2014/chart" uri="{C3380CC4-5D6E-409C-BE32-E72D297353CC}">
                  <c16:uniqueId val="{0000001D-B2A6-48E5-B5F1-6C27D62D34C5}"/>
                </c:ext>
              </c:extLst>
            </c:dLbl>
            <c:dLbl>
              <c:idx val="38"/>
              <c:delete val="1"/>
              <c:extLst>
                <c:ext xmlns:c15="http://schemas.microsoft.com/office/drawing/2012/chart" uri="{CE6537A1-D6FC-4f65-9D91-7224C49458BB}"/>
                <c:ext xmlns:c16="http://schemas.microsoft.com/office/drawing/2014/chart" uri="{C3380CC4-5D6E-409C-BE32-E72D297353CC}">
                  <c16:uniqueId val="{0000001F-B2A6-48E5-B5F1-6C27D62D34C5}"/>
                </c:ext>
              </c:extLst>
            </c:dLbl>
            <c:dLbl>
              <c:idx val="39"/>
              <c:delete val="1"/>
              <c:extLst>
                <c:ext xmlns:c15="http://schemas.microsoft.com/office/drawing/2012/chart" uri="{CE6537A1-D6FC-4f65-9D91-7224C49458BB}"/>
                <c:ext xmlns:c16="http://schemas.microsoft.com/office/drawing/2014/chart" uri="{C3380CC4-5D6E-409C-BE32-E72D297353CC}">
                  <c16:uniqueId val="{00000020-B2A6-48E5-B5F1-6C27D62D34C5}"/>
                </c:ext>
              </c:extLst>
            </c:dLbl>
            <c:dLbl>
              <c:idx val="40"/>
              <c:delete val="1"/>
              <c:extLst>
                <c:ext xmlns:c15="http://schemas.microsoft.com/office/drawing/2012/chart" uri="{CE6537A1-D6FC-4f65-9D91-7224C49458BB}"/>
                <c:ext xmlns:c16="http://schemas.microsoft.com/office/drawing/2014/chart" uri="{C3380CC4-5D6E-409C-BE32-E72D297353CC}">
                  <c16:uniqueId val="{00000021-B2A6-48E5-B5F1-6C27D62D34C5}"/>
                </c:ext>
              </c:extLst>
            </c:dLbl>
            <c:dLbl>
              <c:idx val="41"/>
              <c:delete val="1"/>
              <c:extLst>
                <c:ext xmlns:c15="http://schemas.microsoft.com/office/drawing/2012/chart" uri="{CE6537A1-D6FC-4f65-9D91-7224C49458BB}"/>
                <c:ext xmlns:c16="http://schemas.microsoft.com/office/drawing/2014/chart" uri="{C3380CC4-5D6E-409C-BE32-E72D297353CC}">
                  <c16:uniqueId val="{00000022-B2A6-48E5-B5F1-6C27D62D34C5}"/>
                </c:ext>
              </c:extLst>
            </c:dLbl>
            <c:dLbl>
              <c:idx val="43"/>
              <c:delete val="1"/>
              <c:extLst>
                <c:ext xmlns:c15="http://schemas.microsoft.com/office/drawing/2012/chart" uri="{CE6537A1-D6FC-4f65-9D91-7224C49458BB}"/>
                <c:ext xmlns:c16="http://schemas.microsoft.com/office/drawing/2014/chart" uri="{C3380CC4-5D6E-409C-BE32-E72D297353CC}">
                  <c16:uniqueId val="{00000023-B2A6-48E5-B5F1-6C27D62D34C5}"/>
                </c:ext>
              </c:extLst>
            </c:dLbl>
            <c:dLbl>
              <c:idx val="44"/>
              <c:delete val="1"/>
              <c:extLst>
                <c:ext xmlns:c15="http://schemas.microsoft.com/office/drawing/2012/chart" uri="{CE6537A1-D6FC-4f65-9D91-7224C49458BB}"/>
                <c:ext xmlns:c16="http://schemas.microsoft.com/office/drawing/2014/chart" uri="{C3380CC4-5D6E-409C-BE32-E72D297353CC}">
                  <c16:uniqueId val="{00000024-B2A6-48E5-B5F1-6C27D62D34C5}"/>
                </c:ext>
              </c:extLst>
            </c:dLbl>
            <c:dLbl>
              <c:idx val="45"/>
              <c:delete val="1"/>
              <c:extLst>
                <c:ext xmlns:c15="http://schemas.microsoft.com/office/drawing/2012/chart" uri="{CE6537A1-D6FC-4f65-9D91-7224C49458BB}"/>
                <c:ext xmlns:c16="http://schemas.microsoft.com/office/drawing/2014/chart" uri="{C3380CC4-5D6E-409C-BE32-E72D297353CC}">
                  <c16:uniqueId val="{00000025-B2A6-48E5-B5F1-6C27D62D34C5}"/>
                </c:ext>
              </c:extLst>
            </c:dLbl>
            <c:dLbl>
              <c:idx val="46"/>
              <c:delete val="1"/>
              <c:extLst>
                <c:ext xmlns:c15="http://schemas.microsoft.com/office/drawing/2012/chart" uri="{CE6537A1-D6FC-4f65-9D91-7224C49458BB}"/>
                <c:ext xmlns:c16="http://schemas.microsoft.com/office/drawing/2014/chart" uri="{C3380CC4-5D6E-409C-BE32-E72D297353CC}">
                  <c16:uniqueId val="{00000026-B2A6-48E5-B5F1-6C27D62D34C5}"/>
                </c:ext>
              </c:extLst>
            </c:dLbl>
            <c:dLbl>
              <c:idx val="49"/>
              <c:delete val="1"/>
              <c:extLst>
                <c:ext xmlns:c15="http://schemas.microsoft.com/office/drawing/2012/chart" uri="{CE6537A1-D6FC-4f65-9D91-7224C49458BB}"/>
                <c:ext xmlns:c16="http://schemas.microsoft.com/office/drawing/2014/chart" uri="{C3380CC4-5D6E-409C-BE32-E72D297353CC}">
                  <c16:uniqueId val="{00000027-B2A6-48E5-B5F1-6C27D62D34C5}"/>
                </c:ext>
              </c:extLst>
            </c:dLbl>
            <c:dLbl>
              <c:idx val="50"/>
              <c:delete val="1"/>
              <c:extLst>
                <c:ext xmlns:c15="http://schemas.microsoft.com/office/drawing/2012/chart" uri="{CE6537A1-D6FC-4f65-9D91-7224C49458BB}"/>
                <c:ext xmlns:c16="http://schemas.microsoft.com/office/drawing/2014/chart" uri="{C3380CC4-5D6E-409C-BE32-E72D297353CC}">
                  <c16:uniqueId val="{00000028-B2A6-48E5-B5F1-6C27D62D34C5}"/>
                </c:ext>
              </c:extLst>
            </c:dLbl>
            <c:dLbl>
              <c:idx val="51"/>
              <c:delete val="1"/>
              <c:extLst>
                <c:ext xmlns:c15="http://schemas.microsoft.com/office/drawing/2012/chart" uri="{CE6537A1-D6FC-4f65-9D91-7224C49458BB}"/>
                <c:ext xmlns:c16="http://schemas.microsoft.com/office/drawing/2014/chart" uri="{C3380CC4-5D6E-409C-BE32-E72D297353CC}">
                  <c16:uniqueId val="{00000029-B2A6-48E5-B5F1-6C27D62D34C5}"/>
                </c:ext>
              </c:extLst>
            </c:dLbl>
            <c:dLbl>
              <c:idx val="52"/>
              <c:delete val="1"/>
              <c:extLst>
                <c:ext xmlns:c15="http://schemas.microsoft.com/office/drawing/2012/chart" uri="{CE6537A1-D6FC-4f65-9D91-7224C49458BB}"/>
                <c:ext xmlns:c16="http://schemas.microsoft.com/office/drawing/2014/chart" uri="{C3380CC4-5D6E-409C-BE32-E72D297353CC}">
                  <c16:uniqueId val="{0000002A-B2A6-48E5-B5F1-6C27D62D34C5}"/>
                </c:ext>
              </c:extLst>
            </c:dLbl>
            <c:dLbl>
              <c:idx val="53"/>
              <c:delete val="1"/>
              <c:extLst>
                <c:ext xmlns:c15="http://schemas.microsoft.com/office/drawing/2012/chart" uri="{CE6537A1-D6FC-4f65-9D91-7224C49458BB}"/>
                <c:ext xmlns:c16="http://schemas.microsoft.com/office/drawing/2014/chart" uri="{C3380CC4-5D6E-409C-BE32-E72D297353CC}">
                  <c16:uniqueId val="{0000002B-B2A6-48E5-B5F1-6C27D62D34C5}"/>
                </c:ext>
              </c:extLst>
            </c:dLbl>
            <c:dLbl>
              <c:idx val="55"/>
              <c:delete val="1"/>
              <c:extLst>
                <c:ext xmlns:c15="http://schemas.microsoft.com/office/drawing/2012/chart" uri="{CE6537A1-D6FC-4f65-9D91-7224C49458BB}"/>
                <c:ext xmlns:c16="http://schemas.microsoft.com/office/drawing/2014/chart" uri="{C3380CC4-5D6E-409C-BE32-E72D297353CC}">
                  <c16:uniqueId val="{0000002C-B2A6-48E5-B5F1-6C27D62D34C5}"/>
                </c:ext>
              </c:extLst>
            </c:dLbl>
            <c:dLbl>
              <c:idx val="56"/>
              <c:delete val="1"/>
              <c:extLst>
                <c:ext xmlns:c15="http://schemas.microsoft.com/office/drawing/2012/chart" uri="{CE6537A1-D6FC-4f65-9D91-7224C49458BB}"/>
                <c:ext xmlns:c16="http://schemas.microsoft.com/office/drawing/2014/chart" uri="{C3380CC4-5D6E-409C-BE32-E72D297353CC}">
                  <c16:uniqueId val="{0000002D-B2A6-48E5-B5F1-6C27D62D34C5}"/>
                </c:ext>
              </c:extLst>
            </c:dLbl>
            <c:dLbl>
              <c:idx val="57"/>
              <c:delete val="1"/>
              <c:extLst>
                <c:ext xmlns:c15="http://schemas.microsoft.com/office/drawing/2012/chart" uri="{CE6537A1-D6FC-4f65-9D91-7224C49458BB}"/>
                <c:ext xmlns:c16="http://schemas.microsoft.com/office/drawing/2014/chart" uri="{C3380CC4-5D6E-409C-BE32-E72D297353CC}">
                  <c16:uniqueId val="{0000002E-B2A6-48E5-B5F1-6C27D62D34C5}"/>
                </c:ext>
              </c:extLst>
            </c:dLbl>
            <c:dLbl>
              <c:idx val="58"/>
              <c:delete val="1"/>
              <c:extLst>
                <c:ext xmlns:c15="http://schemas.microsoft.com/office/drawing/2012/chart" uri="{CE6537A1-D6FC-4f65-9D91-7224C49458BB}"/>
                <c:ext xmlns:c16="http://schemas.microsoft.com/office/drawing/2014/chart" uri="{C3380CC4-5D6E-409C-BE32-E72D297353CC}">
                  <c16:uniqueId val="{0000002F-B2A6-48E5-B5F1-6C27D62D34C5}"/>
                </c:ext>
              </c:extLst>
            </c:dLbl>
            <c:numFmt formatCode="&quot;$&quot;\ #,##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Dash_Disp!$O$5:$AX$5</c:f>
              <c:strCache>
                <c:ptCount val="36"/>
                <c:pt idx="0">
                  <c:v>e/1</c:v>
                </c:pt>
                <c:pt idx="1">
                  <c:v>f/1</c:v>
                </c:pt>
                <c:pt idx="2">
                  <c:v>m/1</c:v>
                </c:pt>
                <c:pt idx="3">
                  <c:v>a/1</c:v>
                </c:pt>
                <c:pt idx="4">
                  <c:v>m/1</c:v>
                </c:pt>
                <c:pt idx="5">
                  <c:v>j/1</c:v>
                </c:pt>
                <c:pt idx="6">
                  <c:v>j/1</c:v>
                </c:pt>
                <c:pt idx="7">
                  <c:v>a/1</c:v>
                </c:pt>
                <c:pt idx="8">
                  <c:v>s/1</c:v>
                </c:pt>
                <c:pt idx="9">
                  <c:v>o/1</c:v>
                </c:pt>
                <c:pt idx="10">
                  <c:v>n/1</c:v>
                </c:pt>
                <c:pt idx="11">
                  <c:v>d/1</c:v>
                </c:pt>
                <c:pt idx="12">
                  <c:v>e/2</c:v>
                </c:pt>
                <c:pt idx="13">
                  <c:v>f/2</c:v>
                </c:pt>
                <c:pt idx="14">
                  <c:v>m/2</c:v>
                </c:pt>
                <c:pt idx="15">
                  <c:v>a/2</c:v>
                </c:pt>
                <c:pt idx="16">
                  <c:v>m/2</c:v>
                </c:pt>
                <c:pt idx="17">
                  <c:v>j/2</c:v>
                </c:pt>
                <c:pt idx="18">
                  <c:v>j/2</c:v>
                </c:pt>
                <c:pt idx="19">
                  <c:v>a/2</c:v>
                </c:pt>
                <c:pt idx="20">
                  <c:v>s/2</c:v>
                </c:pt>
                <c:pt idx="21">
                  <c:v>o/2</c:v>
                </c:pt>
                <c:pt idx="22">
                  <c:v>n/2</c:v>
                </c:pt>
                <c:pt idx="23">
                  <c:v>d/2</c:v>
                </c:pt>
                <c:pt idx="24">
                  <c:v>e/3</c:v>
                </c:pt>
                <c:pt idx="25">
                  <c:v>f/3</c:v>
                </c:pt>
                <c:pt idx="26">
                  <c:v>m/3</c:v>
                </c:pt>
                <c:pt idx="27">
                  <c:v>a/3</c:v>
                </c:pt>
                <c:pt idx="28">
                  <c:v>m/3</c:v>
                </c:pt>
                <c:pt idx="29">
                  <c:v>j/3</c:v>
                </c:pt>
                <c:pt idx="30">
                  <c:v>j/3</c:v>
                </c:pt>
                <c:pt idx="31">
                  <c:v>a/3</c:v>
                </c:pt>
                <c:pt idx="32">
                  <c:v>s/3</c:v>
                </c:pt>
                <c:pt idx="33">
                  <c:v>o/3</c:v>
                </c:pt>
                <c:pt idx="34">
                  <c:v>n/3</c:v>
                </c:pt>
                <c:pt idx="35">
                  <c:v>d/3</c:v>
                </c:pt>
              </c:strCache>
            </c:strRef>
          </c:cat>
          <c:val>
            <c:numRef>
              <c:f>Dash_Disp!$O$7:$AX$7</c:f>
              <c:numCache>
                <c:formatCode>General</c:formatCode>
                <c:ptCount val="36"/>
                <c:pt idx="0">
                  <c:v>26147999.999999996</c:v>
                </c:pt>
                <c:pt idx="1">
                  <c:v>21047999.999999996</c:v>
                </c:pt>
                <c:pt idx="2">
                  <c:v>15947999.999999996</c:v>
                </c:pt>
                <c:pt idx="3">
                  <c:v>22870499.999999996</c:v>
                </c:pt>
                <c:pt idx="4">
                  <c:v>17770499.999999996</c:v>
                </c:pt>
                <c:pt idx="5">
                  <c:v>12670499.999999996</c:v>
                </c:pt>
                <c:pt idx="6">
                  <c:v>31615499.999999996</c:v>
                </c:pt>
                <c:pt idx="7">
                  <c:v>26515499.999999996</c:v>
                </c:pt>
                <c:pt idx="8">
                  <c:v>21415499.999999996</c:v>
                </c:pt>
                <c:pt idx="9">
                  <c:v>40360500</c:v>
                </c:pt>
                <c:pt idx="10">
                  <c:v>35260500</c:v>
                </c:pt>
                <c:pt idx="11">
                  <c:v>30160500</c:v>
                </c:pt>
                <c:pt idx="12">
                  <c:v>38223000</c:v>
                </c:pt>
                <c:pt idx="13">
                  <c:v>34263000</c:v>
                </c:pt>
                <c:pt idx="14">
                  <c:v>30303000</c:v>
                </c:pt>
                <c:pt idx="15">
                  <c:v>38365500</c:v>
                </c:pt>
                <c:pt idx="16">
                  <c:v>34405500</c:v>
                </c:pt>
                <c:pt idx="17">
                  <c:v>30445500</c:v>
                </c:pt>
                <c:pt idx="18">
                  <c:v>38508000</c:v>
                </c:pt>
                <c:pt idx="19">
                  <c:v>34548000</c:v>
                </c:pt>
                <c:pt idx="20">
                  <c:v>30588000</c:v>
                </c:pt>
                <c:pt idx="21">
                  <c:v>38650500</c:v>
                </c:pt>
                <c:pt idx="22">
                  <c:v>34690500</c:v>
                </c:pt>
                <c:pt idx="23">
                  <c:v>30730500</c:v>
                </c:pt>
                <c:pt idx="24">
                  <c:v>38793000</c:v>
                </c:pt>
                <c:pt idx="25">
                  <c:v>34833000</c:v>
                </c:pt>
                <c:pt idx="26">
                  <c:v>33744000</c:v>
                </c:pt>
                <c:pt idx="27">
                  <c:v>56700000</c:v>
                </c:pt>
                <c:pt idx="28">
                  <c:v>55611000</c:v>
                </c:pt>
                <c:pt idx="29">
                  <c:v>54522000</c:v>
                </c:pt>
                <c:pt idx="30">
                  <c:v>77478000</c:v>
                </c:pt>
                <c:pt idx="31">
                  <c:v>76389000</c:v>
                </c:pt>
                <c:pt idx="32">
                  <c:v>75300000</c:v>
                </c:pt>
                <c:pt idx="33">
                  <c:v>122301000</c:v>
                </c:pt>
                <c:pt idx="34">
                  <c:v>121212000</c:v>
                </c:pt>
                <c:pt idx="35">
                  <c:v>120123000</c:v>
                </c:pt>
              </c:numCache>
            </c:numRef>
          </c:val>
          <c:smooth val="1"/>
          <c:extLst>
            <c:ext xmlns:c16="http://schemas.microsoft.com/office/drawing/2014/chart" uri="{C3380CC4-5D6E-409C-BE32-E72D297353CC}">
              <c16:uniqueId val="{00000001-B2A6-48E5-B5F1-6C27D62D34C5}"/>
            </c:ext>
          </c:extLst>
        </c:ser>
        <c:dLbls>
          <c:showLegendKey val="0"/>
          <c:showVal val="0"/>
          <c:showCatName val="0"/>
          <c:showSerName val="0"/>
          <c:showPercent val="0"/>
          <c:showBubbleSize val="0"/>
        </c:dLbls>
        <c:smooth val="0"/>
        <c:axId val="667613592"/>
        <c:axId val="667616872"/>
      </c:lineChart>
      <c:catAx>
        <c:axId val="6676135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67616872"/>
        <c:crosses val="autoZero"/>
        <c:auto val="1"/>
        <c:lblAlgn val="ctr"/>
        <c:lblOffset val="100"/>
        <c:noMultiLvlLbl val="0"/>
      </c:catAx>
      <c:valAx>
        <c:axId val="667616872"/>
        <c:scaling>
          <c:orientation val="minMax"/>
        </c:scaling>
        <c:delete val="1"/>
        <c:axPos val="l"/>
        <c:numFmt formatCode="General" sourceLinked="1"/>
        <c:majorTickMark val="none"/>
        <c:minorTickMark val="none"/>
        <c:tickLblPos val="nextTo"/>
        <c:crossAx val="667613592"/>
        <c:crosses val="autoZero"/>
        <c:crossBetween val="between"/>
      </c:valAx>
      <c:spPr>
        <a:noFill/>
        <a:ln w="25400">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8740157499999996" l="0.511811024" r="0.511811024" t="0.78740157499999996" header="0.31496062000000002" footer="0.3149606200000000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Dash_Proj!$Q$16</c:f>
              <c:strCache>
                <c:ptCount val="1"/>
                <c:pt idx="0">
                  <c:v>EBITDA</c:v>
                </c:pt>
              </c:strCache>
            </c:strRef>
          </c:tx>
          <c:spPr>
            <a:solidFill>
              <a:srgbClr val="FFC000"/>
            </a:solidFill>
            <a:ln>
              <a:noFill/>
            </a:ln>
            <a:effectLst/>
          </c:spPr>
          <c:invertIfNegative val="0"/>
          <c:dLbls>
            <c:numFmt formatCode="&quot;$&quot;\ #,##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Dash_Proj!$BW$14</c:f>
              <c:numCache>
                <c:formatCode>"R$"#,##0.00</c:formatCode>
                <c:ptCount val="1"/>
              </c:numCache>
            </c:numRef>
          </c:cat>
          <c:val>
            <c:numRef>
              <c:f>Dash_Proj!$R$16</c:f>
              <c:numCache>
                <c:formatCode>General</c:formatCode>
                <c:ptCount val="1"/>
                <c:pt idx="0">
                  <c:v>110594499.99999994</c:v>
                </c:pt>
              </c:numCache>
            </c:numRef>
          </c:val>
          <c:extLst>
            <c:ext xmlns:c16="http://schemas.microsoft.com/office/drawing/2014/chart" uri="{C3380CC4-5D6E-409C-BE32-E72D297353CC}">
              <c16:uniqueId val="{00000000-8485-4FCF-B78B-BB5677454192}"/>
            </c:ext>
          </c:extLst>
        </c:ser>
        <c:ser>
          <c:idx val="1"/>
          <c:order val="1"/>
          <c:tx>
            <c:strRef>
              <c:f>Dash_Proj!$Q$13</c:f>
              <c:strCache>
                <c:ptCount val="1"/>
                <c:pt idx="0">
                  <c:v>ingreso libre</c:v>
                </c:pt>
              </c:strCache>
            </c:strRef>
          </c:tx>
          <c:spPr>
            <a:solidFill>
              <a:srgbClr val="6699CC"/>
            </a:solidFill>
            <a:ln>
              <a:noFill/>
            </a:ln>
            <a:effectLst/>
          </c:spPr>
          <c:invertIfNegative val="0"/>
          <c:dLbls>
            <c:numFmt formatCode="&quot;$&quot;\ #,##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Dash_Proj!$BW$14</c:f>
              <c:numCache>
                <c:formatCode>"R$"#,##0.00</c:formatCode>
                <c:ptCount val="1"/>
              </c:numCache>
            </c:numRef>
          </c:cat>
          <c:val>
            <c:numRef>
              <c:f>Dash_Proj!$R$13</c:f>
              <c:numCache>
                <c:formatCode>"R$"#,##0.00</c:formatCode>
                <c:ptCount val="1"/>
                <c:pt idx="0">
                  <c:v>10160499.99999994</c:v>
                </c:pt>
              </c:numCache>
            </c:numRef>
          </c:val>
          <c:extLst>
            <c:ext xmlns:c16="http://schemas.microsoft.com/office/drawing/2014/chart" uri="{C3380CC4-5D6E-409C-BE32-E72D297353CC}">
              <c16:uniqueId val="{00000001-8485-4FCF-B78B-BB5677454192}"/>
            </c:ext>
          </c:extLst>
        </c:ser>
        <c:dLbls>
          <c:dLblPos val="outEnd"/>
          <c:showLegendKey val="0"/>
          <c:showVal val="1"/>
          <c:showCatName val="0"/>
          <c:showSerName val="0"/>
          <c:showPercent val="0"/>
          <c:showBubbleSize val="0"/>
        </c:dLbls>
        <c:gapWidth val="100"/>
        <c:overlap val="-27"/>
        <c:axId val="-1754281200"/>
        <c:axId val="-1754280656"/>
      </c:barChart>
      <c:catAx>
        <c:axId val="-1754281200"/>
        <c:scaling>
          <c:orientation val="minMax"/>
        </c:scaling>
        <c:delete val="0"/>
        <c:axPos val="b"/>
        <c:numFmt formatCode="&quot;R$&quot;#,##0.0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54280656"/>
        <c:crosses val="autoZero"/>
        <c:auto val="1"/>
        <c:lblAlgn val="ctr"/>
        <c:lblOffset val="100"/>
        <c:noMultiLvlLbl val="0"/>
      </c:catAx>
      <c:valAx>
        <c:axId val="-1754280656"/>
        <c:scaling>
          <c:orientation val="minMax"/>
        </c:scaling>
        <c:delete val="1"/>
        <c:axPos val="l"/>
        <c:numFmt formatCode="&quot;R$&quot;#,##0.00" sourceLinked="0"/>
        <c:majorTickMark val="none"/>
        <c:minorTickMark val="none"/>
        <c:tickLblPos val="nextTo"/>
        <c:crossAx val="-17542812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218626118149724"/>
          <c:y val="5.6559168353734063E-2"/>
          <c:w val="0.45428200412035086"/>
          <c:h val="0.89282226105699614"/>
        </c:manualLayout>
      </c:layout>
      <c:doughnutChart>
        <c:varyColors val="1"/>
        <c:ser>
          <c:idx val="0"/>
          <c:order val="0"/>
          <c:spPr>
            <a:solidFill>
              <a:srgbClr val="55B03E"/>
            </a:solidFill>
          </c:spPr>
          <c:dPt>
            <c:idx val="0"/>
            <c:bubble3D val="0"/>
            <c:spPr>
              <a:solidFill>
                <a:srgbClr val="F58273"/>
              </a:solidFill>
              <a:ln w="19050">
                <a:solidFill>
                  <a:schemeClr val="lt1"/>
                </a:solidFill>
              </a:ln>
              <a:effectLst/>
            </c:spPr>
            <c:extLst>
              <c:ext xmlns:c16="http://schemas.microsoft.com/office/drawing/2014/chart" uri="{C3380CC4-5D6E-409C-BE32-E72D297353CC}">
                <c16:uniqueId val="{00000001-176D-4890-A5F7-627EE5DE0228}"/>
              </c:ext>
            </c:extLst>
          </c:dPt>
          <c:dPt>
            <c:idx val="1"/>
            <c:bubble3D val="0"/>
            <c:spPr>
              <a:solidFill>
                <a:schemeClr val="bg1">
                  <a:lumMod val="65000"/>
                </a:schemeClr>
              </a:solidFill>
              <a:ln w="19050">
                <a:solidFill>
                  <a:schemeClr val="lt1"/>
                </a:solidFill>
              </a:ln>
              <a:effectLst/>
            </c:spPr>
            <c:extLst>
              <c:ext xmlns:c16="http://schemas.microsoft.com/office/drawing/2014/chart" uri="{C3380CC4-5D6E-409C-BE32-E72D297353CC}">
                <c16:uniqueId val="{00000003-176D-4890-A5F7-627EE5DE0228}"/>
              </c:ext>
            </c:extLst>
          </c:dPt>
          <c:dPt>
            <c:idx val="2"/>
            <c:bubble3D val="0"/>
            <c:spPr>
              <a:solidFill>
                <a:srgbClr val="F0462E"/>
              </a:solidFill>
              <a:ln w="19050">
                <a:solidFill>
                  <a:schemeClr val="lt1"/>
                </a:solidFill>
              </a:ln>
              <a:effectLst/>
            </c:spPr>
            <c:extLst>
              <c:ext xmlns:c16="http://schemas.microsoft.com/office/drawing/2014/chart" uri="{C3380CC4-5D6E-409C-BE32-E72D297353CC}">
                <c16:uniqueId val="{00000005-176D-4890-A5F7-627EE5DE0228}"/>
              </c:ext>
            </c:extLst>
          </c:dPt>
          <c:dPt>
            <c:idx val="3"/>
            <c:bubble3D val="0"/>
            <c:spPr>
              <a:solidFill>
                <a:srgbClr val="FFC000"/>
              </a:solidFill>
              <a:ln w="19050">
                <a:solidFill>
                  <a:schemeClr val="lt1"/>
                </a:solidFill>
              </a:ln>
              <a:effectLst/>
            </c:spPr>
            <c:extLst>
              <c:ext xmlns:c16="http://schemas.microsoft.com/office/drawing/2014/chart" uri="{C3380CC4-5D6E-409C-BE32-E72D297353CC}">
                <c16:uniqueId val="{00000009-6165-4476-BD46-D67CB1A2AFF0}"/>
              </c:ext>
            </c:extLst>
          </c:dPt>
          <c:dLbls>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Dash_Proj!$Q$18:$Q$21</c:f>
              <c:strCache>
                <c:ptCount val="4"/>
                <c:pt idx="0">
                  <c:v>Los costos variables</c:v>
                </c:pt>
                <c:pt idx="1">
                  <c:v>impuestos directos</c:v>
                </c:pt>
                <c:pt idx="2">
                  <c:v>Los gastos fijos</c:v>
                </c:pt>
                <c:pt idx="3">
                  <c:v>La inversión bruta</c:v>
                </c:pt>
              </c:strCache>
            </c:strRef>
          </c:cat>
          <c:val>
            <c:numRef>
              <c:f>Dash_Proj!$R$18:$R$21</c:f>
              <c:numCache>
                <c:formatCode>General</c:formatCode>
                <c:ptCount val="4"/>
                <c:pt idx="0">
                  <c:v>356805500</c:v>
                </c:pt>
                <c:pt idx="1">
                  <c:v>100433999.99999997</c:v>
                </c:pt>
                <c:pt idx="2">
                  <c:v>61200000</c:v>
                </c:pt>
                <c:pt idx="3">
                  <c:v>0</c:v>
                </c:pt>
              </c:numCache>
            </c:numRef>
          </c:val>
          <c:extLst>
            <c:ext xmlns:c16="http://schemas.microsoft.com/office/drawing/2014/chart" uri="{C3380CC4-5D6E-409C-BE32-E72D297353CC}">
              <c16:uniqueId val="{00000006-176D-4890-A5F7-627EE5DE0228}"/>
            </c:ext>
          </c:extLst>
        </c:ser>
        <c:dLbls>
          <c:showLegendKey val="0"/>
          <c:showVal val="0"/>
          <c:showCatName val="0"/>
          <c:showSerName val="0"/>
          <c:showPercent val="1"/>
          <c:showBubbleSize val="0"/>
          <c:showLeaderLines val="1"/>
        </c:dLbls>
        <c:firstSliceAng val="0"/>
        <c:holeSize val="50"/>
      </c:doughnut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6846217997783675E-2"/>
          <c:y val="0.10408395046944756"/>
          <c:w val="0.87443307095609646"/>
          <c:h val="0.75024791470985563"/>
        </c:manualLayout>
      </c:layout>
      <c:barChart>
        <c:barDir val="col"/>
        <c:grouping val="clustered"/>
        <c:varyColors val="0"/>
        <c:ser>
          <c:idx val="0"/>
          <c:order val="0"/>
          <c:tx>
            <c:strRef>
              <c:f>Rel_Viab!$F$13</c:f>
              <c:strCache>
                <c:ptCount val="1"/>
                <c:pt idx="0">
                  <c:v>ingreso libre</c:v>
                </c:pt>
              </c:strCache>
            </c:strRef>
          </c:tx>
          <c:spPr>
            <a:solidFill>
              <a:srgbClr val="6699CC"/>
            </a:solidFill>
            <a:ln w="19050">
              <a:solidFill>
                <a:schemeClr val="lt1"/>
              </a:solidFill>
            </a:ln>
            <a:effectLst/>
          </c:spPr>
          <c:invertIfNegative val="0"/>
          <c:dLbls>
            <c:numFmt formatCode="&quot;$&quot;\ #,##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Rel_Viab!$G$4:$I$4</c:f>
              <c:strCache>
                <c:ptCount val="3"/>
                <c:pt idx="0">
                  <c:v>1 año</c:v>
                </c:pt>
                <c:pt idx="1">
                  <c:v>2 años</c:v>
                </c:pt>
                <c:pt idx="2">
                  <c:v>3 años</c:v>
                </c:pt>
              </c:strCache>
            </c:strRef>
          </c:cat>
          <c:val>
            <c:numRef>
              <c:f>Rel_Viab!$G$13:$I$13</c:f>
              <c:numCache>
                <c:formatCode>_-[$$-240A]\ * #,##0_-;\-[$$-240A]\ * #,##0_-;_-[$$-240A]\ * "-"??_-;_-@_-</c:formatCode>
                <c:ptCount val="3"/>
                <c:pt idx="0">
                  <c:v>10160500</c:v>
                </c:pt>
                <c:pt idx="1">
                  <c:v>570000</c:v>
                </c:pt>
                <c:pt idx="2">
                  <c:v>95134500</c:v>
                </c:pt>
              </c:numCache>
            </c:numRef>
          </c:val>
          <c:extLst>
            <c:ext xmlns:c16="http://schemas.microsoft.com/office/drawing/2014/chart" uri="{C3380CC4-5D6E-409C-BE32-E72D297353CC}">
              <c16:uniqueId val="{00000000-3430-48EE-A654-14A38CE3BAAF}"/>
            </c:ext>
          </c:extLst>
        </c:ser>
        <c:dLbls>
          <c:dLblPos val="outEnd"/>
          <c:showLegendKey val="0"/>
          <c:showVal val="1"/>
          <c:showCatName val="0"/>
          <c:showSerName val="0"/>
          <c:showPercent val="0"/>
          <c:showBubbleSize val="0"/>
        </c:dLbls>
        <c:gapWidth val="100"/>
        <c:axId val="-1742901104"/>
        <c:axId val="-1742887504"/>
      </c:barChart>
      <c:catAx>
        <c:axId val="-174290110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42887504"/>
        <c:crosses val="autoZero"/>
        <c:auto val="1"/>
        <c:lblAlgn val="ctr"/>
        <c:lblOffset val="100"/>
        <c:noMultiLvlLbl val="0"/>
      </c:catAx>
      <c:valAx>
        <c:axId val="-1742887504"/>
        <c:scaling>
          <c:orientation val="minMax"/>
        </c:scaling>
        <c:delete val="1"/>
        <c:axPos val="l"/>
        <c:numFmt formatCode="_-[$$-240A]\ * #,##0_-;\-[$$-240A]\ * #,##0_-;_-[$$-240A]\ * &quot;-&quot;??_-;_-@_-" sourceLinked="1"/>
        <c:majorTickMark val="out"/>
        <c:minorTickMark val="none"/>
        <c:tickLblPos val="nextTo"/>
        <c:crossAx val="-17429011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Dash_Cen!$T$5</c:f>
              <c:strCache>
                <c:ptCount val="1"/>
                <c:pt idx="0">
                  <c:v>escenario optimista</c:v>
                </c:pt>
              </c:strCache>
            </c:strRef>
          </c:tx>
          <c:spPr>
            <a:ln w="22225" cap="rnd">
              <a:solidFill>
                <a:srgbClr val="55B03E"/>
              </a:solidFill>
              <a:round/>
            </a:ln>
            <a:effectLst/>
          </c:spPr>
          <c:marker>
            <c:symbol val="none"/>
          </c:marker>
          <c:dLbls>
            <c:numFmt formatCode="&quot;$&quot;\ #,##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Dash_Cen!$U$4:$X$4</c:f>
              <c:strCache>
                <c:ptCount val="4"/>
                <c:pt idx="0">
                  <c:v>0 años </c:v>
                </c:pt>
                <c:pt idx="1">
                  <c:v>1 año</c:v>
                </c:pt>
                <c:pt idx="2">
                  <c:v>2 años</c:v>
                </c:pt>
                <c:pt idx="3">
                  <c:v>3 años</c:v>
                </c:pt>
              </c:strCache>
            </c:strRef>
          </c:cat>
          <c:val>
            <c:numRef>
              <c:f>Dash_Cen!$U$5:$X$5</c:f>
              <c:numCache>
                <c:formatCode>"R$"#,##0.00</c:formatCode>
                <c:ptCount val="4"/>
                <c:pt idx="0">
                  <c:v>-54000000</c:v>
                </c:pt>
                <c:pt idx="1">
                  <c:v>60864450</c:v>
                </c:pt>
                <c:pt idx="2">
                  <c:v>132622882.09876549</c:v>
                </c:pt>
                <c:pt idx="3">
                  <c:v>378546154.32098782</c:v>
                </c:pt>
              </c:numCache>
            </c:numRef>
          </c:val>
          <c:smooth val="1"/>
          <c:extLst>
            <c:ext xmlns:c16="http://schemas.microsoft.com/office/drawing/2014/chart" uri="{C3380CC4-5D6E-409C-BE32-E72D297353CC}">
              <c16:uniqueId val="{00000001-6DFE-41F6-96D2-BFBE36E12FFC}"/>
            </c:ext>
          </c:extLst>
        </c:ser>
        <c:ser>
          <c:idx val="1"/>
          <c:order val="1"/>
          <c:tx>
            <c:strRef>
              <c:f>Dash_Cen!$T$6</c:f>
              <c:strCache>
                <c:ptCount val="1"/>
                <c:pt idx="0">
                  <c:v>escenario diseñado</c:v>
                </c:pt>
              </c:strCache>
            </c:strRef>
          </c:tx>
          <c:spPr>
            <a:ln w="19050" cap="rnd">
              <a:solidFill>
                <a:schemeClr val="bg1">
                  <a:lumMod val="65000"/>
                </a:schemeClr>
              </a:solidFill>
              <a:round/>
            </a:ln>
            <a:effectLst/>
          </c:spPr>
          <c:marker>
            <c:symbol val="none"/>
          </c:marker>
          <c:dLbls>
            <c:dLbl>
              <c:idx val="0"/>
              <c:layout>
                <c:manualLayout>
                  <c:x val="-3.9199544150564841E-2"/>
                  <c:y val="-0.10964517297238467"/>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E04D-764F-956C-92780AEBFF7F}"/>
                </c:ext>
              </c:extLst>
            </c:dLbl>
            <c:numFmt formatCode="&quot;$&quot;\ #,##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Dash_Cen!$U$4:$X$4</c:f>
              <c:strCache>
                <c:ptCount val="4"/>
                <c:pt idx="0">
                  <c:v>0 años </c:v>
                </c:pt>
                <c:pt idx="1">
                  <c:v>1 año</c:v>
                </c:pt>
                <c:pt idx="2">
                  <c:v>2 años</c:v>
                </c:pt>
                <c:pt idx="3">
                  <c:v>3 años</c:v>
                </c:pt>
              </c:strCache>
            </c:strRef>
          </c:cat>
          <c:val>
            <c:numRef>
              <c:f>Dash_Viab!$R$22:$U$22</c:f>
              <c:numCache>
                <c:formatCode>"R$"#,##0.00</c:formatCode>
                <c:ptCount val="4"/>
                <c:pt idx="0">
                  <c:v>-60000000</c:v>
                </c:pt>
                <c:pt idx="1">
                  <c:v>-49839500</c:v>
                </c:pt>
                <c:pt idx="2">
                  <c:v>-49269500</c:v>
                </c:pt>
                <c:pt idx="3">
                  <c:v>45865000</c:v>
                </c:pt>
              </c:numCache>
            </c:numRef>
          </c:val>
          <c:smooth val="1"/>
          <c:extLst>
            <c:ext xmlns:c16="http://schemas.microsoft.com/office/drawing/2014/chart" uri="{C3380CC4-5D6E-409C-BE32-E72D297353CC}">
              <c16:uniqueId val="{00000002-6DFE-41F6-96D2-BFBE36E12FFC}"/>
            </c:ext>
          </c:extLst>
        </c:ser>
        <c:ser>
          <c:idx val="2"/>
          <c:order val="2"/>
          <c:tx>
            <c:strRef>
              <c:f>Dash_Cen!$T$7</c:f>
              <c:strCache>
                <c:ptCount val="1"/>
                <c:pt idx="0">
                  <c:v>escenario pesimista</c:v>
                </c:pt>
              </c:strCache>
            </c:strRef>
          </c:tx>
          <c:spPr>
            <a:ln w="22225" cap="rnd">
              <a:solidFill>
                <a:srgbClr val="F0462E"/>
              </a:solidFill>
              <a:round/>
            </a:ln>
            <a:effectLst/>
          </c:spPr>
          <c:marker>
            <c:symbol val="none"/>
          </c:marker>
          <c:dLbls>
            <c:numFmt formatCode="&quot;$&quot;\ #,##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Dash_Cen!$U$4:$X$4</c:f>
              <c:strCache>
                <c:ptCount val="4"/>
                <c:pt idx="0">
                  <c:v>0 años </c:v>
                </c:pt>
                <c:pt idx="1">
                  <c:v>1 año</c:v>
                </c:pt>
                <c:pt idx="2">
                  <c:v>2 años</c:v>
                </c:pt>
                <c:pt idx="3">
                  <c:v>3 años</c:v>
                </c:pt>
              </c:strCache>
            </c:strRef>
          </c:cat>
          <c:val>
            <c:numRef>
              <c:f>Dash_Cen!$U$7:$X$7</c:f>
              <c:numCache>
                <c:formatCode>"R$"#,##0.00</c:formatCode>
                <c:ptCount val="4"/>
                <c:pt idx="0">
                  <c:v>-66000000.000000007</c:v>
                </c:pt>
                <c:pt idx="1">
                  <c:v>-50066050.000000127</c:v>
                </c:pt>
                <c:pt idx="2">
                  <c:v>-120684482.09876555</c:v>
                </c:pt>
                <c:pt idx="3">
                  <c:v>-176338754.32098764</c:v>
                </c:pt>
              </c:numCache>
            </c:numRef>
          </c:val>
          <c:smooth val="1"/>
          <c:extLst>
            <c:ext xmlns:c16="http://schemas.microsoft.com/office/drawing/2014/chart" uri="{C3380CC4-5D6E-409C-BE32-E72D297353CC}">
              <c16:uniqueId val="{00000000-AF08-4EA0-87CC-AB043526E4C7}"/>
            </c:ext>
          </c:extLst>
        </c:ser>
        <c:dLbls>
          <c:showLegendKey val="0"/>
          <c:showVal val="0"/>
          <c:showCatName val="0"/>
          <c:showSerName val="0"/>
          <c:showPercent val="0"/>
          <c:showBubbleSize val="0"/>
        </c:dLbls>
        <c:smooth val="0"/>
        <c:axId val="-1742885872"/>
        <c:axId val="-1742891856"/>
      </c:lineChart>
      <c:catAx>
        <c:axId val="-17428858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42891856"/>
        <c:crosses val="autoZero"/>
        <c:auto val="1"/>
        <c:lblAlgn val="ctr"/>
        <c:lblOffset val="100"/>
        <c:noMultiLvlLbl val="0"/>
      </c:catAx>
      <c:valAx>
        <c:axId val="-1742891856"/>
        <c:scaling>
          <c:orientation val="minMax"/>
        </c:scaling>
        <c:delete val="1"/>
        <c:axPos val="l"/>
        <c:numFmt formatCode="&quot;R$&quot;#,##0.00" sourceLinked="1"/>
        <c:majorTickMark val="none"/>
        <c:minorTickMark val="none"/>
        <c:tickLblPos val="nextTo"/>
        <c:crossAx val="-17428858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bg1">
          <a:lumMod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Dash_Fin!$O$9</c:f>
              <c:strCache>
                <c:ptCount val="1"/>
                <c:pt idx="0">
                  <c:v>Margen de contribución</c:v>
                </c:pt>
              </c:strCache>
            </c:strRef>
          </c:tx>
          <c:spPr>
            <a:solidFill>
              <a:srgbClr val="6699CC"/>
            </a:solidFill>
            <a:ln>
              <a:noFill/>
            </a:ln>
            <a:effectLst/>
          </c:spPr>
          <c:invertIfNegative val="0"/>
          <c:cat>
            <c:strRef>
              <c:f>Dash_Fin!$P$8:$R$8</c:f>
              <c:strCache>
                <c:ptCount val="3"/>
                <c:pt idx="0">
                  <c:v>1 año</c:v>
                </c:pt>
                <c:pt idx="1">
                  <c:v>2 años</c:v>
                </c:pt>
                <c:pt idx="2">
                  <c:v>3 años</c:v>
                </c:pt>
              </c:strCache>
            </c:strRef>
          </c:cat>
          <c:val>
            <c:numRef>
              <c:f>Dash_Fin!$P$9:$R$9</c:f>
              <c:numCache>
                <c:formatCode>"R$"#,##0.00</c:formatCode>
                <c:ptCount val="3"/>
                <c:pt idx="0">
                  <c:v>71360500</c:v>
                </c:pt>
                <c:pt idx="1">
                  <c:v>48090000</c:v>
                </c:pt>
                <c:pt idx="2">
                  <c:v>108202500</c:v>
                </c:pt>
              </c:numCache>
            </c:numRef>
          </c:val>
          <c:extLst>
            <c:ext xmlns:c16="http://schemas.microsoft.com/office/drawing/2014/chart" uri="{C3380CC4-5D6E-409C-BE32-E72D297353CC}">
              <c16:uniqueId val="{00000000-A4A3-42DB-A3DC-704C28BC920A}"/>
            </c:ext>
          </c:extLst>
        </c:ser>
        <c:ser>
          <c:idx val="1"/>
          <c:order val="1"/>
          <c:tx>
            <c:strRef>
              <c:f>Dash_Fin!$O$10</c:f>
              <c:strCache>
                <c:ptCount val="1"/>
                <c:pt idx="0">
                  <c:v>Costos fijos</c:v>
                </c:pt>
              </c:strCache>
            </c:strRef>
          </c:tx>
          <c:spPr>
            <a:solidFill>
              <a:srgbClr val="F0462E"/>
            </a:solidFill>
            <a:ln>
              <a:noFill/>
            </a:ln>
            <a:effectLst/>
          </c:spPr>
          <c:invertIfNegative val="0"/>
          <c:cat>
            <c:strRef>
              <c:f>Dash_Fin!$P$8:$R$8</c:f>
              <c:strCache>
                <c:ptCount val="3"/>
                <c:pt idx="0">
                  <c:v>1 año</c:v>
                </c:pt>
                <c:pt idx="1">
                  <c:v>2 años</c:v>
                </c:pt>
                <c:pt idx="2">
                  <c:v>3 años</c:v>
                </c:pt>
              </c:strCache>
            </c:strRef>
          </c:cat>
          <c:val>
            <c:numRef>
              <c:f>Dash_Fin!$P$10:$R$10</c:f>
              <c:numCache>
                <c:formatCode>"R$"#,##0.00</c:formatCode>
                <c:ptCount val="3"/>
                <c:pt idx="0">
                  <c:v>61200000</c:v>
                </c:pt>
                <c:pt idx="1">
                  <c:v>47520000</c:v>
                </c:pt>
                <c:pt idx="2">
                  <c:v>13068000</c:v>
                </c:pt>
              </c:numCache>
            </c:numRef>
          </c:val>
          <c:extLst>
            <c:ext xmlns:c16="http://schemas.microsoft.com/office/drawing/2014/chart" uri="{C3380CC4-5D6E-409C-BE32-E72D297353CC}">
              <c16:uniqueId val="{00000001-A4A3-42DB-A3DC-704C28BC920A}"/>
            </c:ext>
          </c:extLst>
        </c:ser>
        <c:dLbls>
          <c:showLegendKey val="0"/>
          <c:showVal val="0"/>
          <c:showCatName val="0"/>
          <c:showSerName val="0"/>
          <c:showPercent val="0"/>
          <c:showBubbleSize val="0"/>
        </c:dLbls>
        <c:gapWidth val="70"/>
        <c:axId val="-1754278480"/>
        <c:axId val="-1754280112"/>
      </c:barChart>
      <c:lineChart>
        <c:grouping val="standard"/>
        <c:varyColors val="0"/>
        <c:ser>
          <c:idx val="2"/>
          <c:order val="2"/>
          <c:tx>
            <c:strRef>
              <c:f>Dash_Fin!$O$11</c:f>
              <c:strCache>
                <c:ptCount val="1"/>
                <c:pt idx="0">
                  <c:v>resultado</c:v>
                </c:pt>
              </c:strCache>
            </c:strRef>
          </c:tx>
          <c:spPr>
            <a:ln w="12700" cap="rnd">
              <a:solidFill>
                <a:schemeClr val="tx1">
                  <a:lumMod val="75000"/>
                  <a:lumOff val="25000"/>
                </a:schemeClr>
              </a:solidFill>
              <a:round/>
            </a:ln>
            <a:effectLst/>
          </c:spPr>
          <c:marker>
            <c:symbol val="none"/>
          </c:marker>
          <c:dLbls>
            <c:numFmt formatCode="&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Dash_Fin!$P$8:$R$8</c:f>
              <c:strCache>
                <c:ptCount val="3"/>
                <c:pt idx="0">
                  <c:v>1 año</c:v>
                </c:pt>
                <c:pt idx="1">
                  <c:v>2 años</c:v>
                </c:pt>
                <c:pt idx="2">
                  <c:v>3 años</c:v>
                </c:pt>
              </c:strCache>
            </c:strRef>
          </c:cat>
          <c:val>
            <c:numRef>
              <c:f>Dash_Fin!$P$11:$R$11</c:f>
              <c:numCache>
                <c:formatCode>"R$"#,##0.00</c:formatCode>
                <c:ptCount val="3"/>
                <c:pt idx="0">
                  <c:v>10160500</c:v>
                </c:pt>
                <c:pt idx="1">
                  <c:v>570000</c:v>
                </c:pt>
                <c:pt idx="2">
                  <c:v>95134500</c:v>
                </c:pt>
              </c:numCache>
            </c:numRef>
          </c:val>
          <c:smooth val="1"/>
          <c:extLst>
            <c:ext xmlns:c16="http://schemas.microsoft.com/office/drawing/2014/chart" uri="{C3380CC4-5D6E-409C-BE32-E72D297353CC}">
              <c16:uniqueId val="{00000002-A4A3-42DB-A3DC-704C28BC920A}"/>
            </c:ext>
          </c:extLst>
        </c:ser>
        <c:dLbls>
          <c:showLegendKey val="0"/>
          <c:showVal val="0"/>
          <c:showCatName val="0"/>
          <c:showSerName val="0"/>
          <c:showPercent val="0"/>
          <c:showBubbleSize val="0"/>
        </c:dLbls>
        <c:marker val="1"/>
        <c:smooth val="0"/>
        <c:axId val="-1754287728"/>
        <c:axId val="-1754277936"/>
      </c:lineChart>
      <c:catAx>
        <c:axId val="-17542784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54280112"/>
        <c:crosses val="autoZero"/>
        <c:auto val="1"/>
        <c:lblAlgn val="ctr"/>
        <c:lblOffset val="100"/>
        <c:noMultiLvlLbl val="0"/>
      </c:catAx>
      <c:valAx>
        <c:axId val="-1754280112"/>
        <c:scaling>
          <c:orientation val="minMax"/>
        </c:scaling>
        <c:delete val="1"/>
        <c:axPos val="l"/>
        <c:numFmt formatCode="&quot;R$&quot;#,##0.00" sourceLinked="1"/>
        <c:majorTickMark val="none"/>
        <c:minorTickMark val="none"/>
        <c:tickLblPos val="nextTo"/>
        <c:crossAx val="-1754278480"/>
        <c:crosses val="autoZero"/>
        <c:crossBetween val="between"/>
      </c:valAx>
      <c:valAx>
        <c:axId val="-1754277936"/>
        <c:scaling>
          <c:orientation val="minMax"/>
        </c:scaling>
        <c:delete val="1"/>
        <c:axPos val="r"/>
        <c:numFmt formatCode="&quot;R$&quot;#,##0.00" sourceLinked="1"/>
        <c:majorTickMark val="out"/>
        <c:minorTickMark val="none"/>
        <c:tickLblPos val="nextTo"/>
        <c:crossAx val="-1754287728"/>
        <c:crosses val="max"/>
        <c:crossBetween val="between"/>
      </c:valAx>
      <c:catAx>
        <c:axId val="-1754287728"/>
        <c:scaling>
          <c:orientation val="minMax"/>
        </c:scaling>
        <c:delete val="1"/>
        <c:axPos val="b"/>
        <c:numFmt formatCode="General" sourceLinked="1"/>
        <c:majorTickMark val="out"/>
        <c:minorTickMark val="none"/>
        <c:tickLblPos val="nextTo"/>
        <c:crossAx val="-1754277936"/>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bg1">
          <a:lumMod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Rel_Viab!$L$5</c:f>
              <c:strCache>
                <c:ptCount val="1"/>
                <c:pt idx="0">
                  <c:v>Receta bruta</c:v>
                </c:pt>
              </c:strCache>
            </c:strRef>
          </c:tx>
          <c:spPr>
            <a:solidFill>
              <a:srgbClr val="55B03E"/>
            </a:solidFill>
            <a:ln>
              <a:noFill/>
            </a:ln>
            <a:effectLst/>
          </c:spPr>
          <c:invertIfNegative val="0"/>
          <c:cat>
            <c:strRef>
              <c:f>Rel_Viab!$M$4:$O$4</c:f>
              <c:strCache>
                <c:ptCount val="3"/>
                <c:pt idx="0">
                  <c:v>1 año</c:v>
                </c:pt>
                <c:pt idx="1">
                  <c:v>2 años</c:v>
                </c:pt>
                <c:pt idx="2">
                  <c:v>3 años</c:v>
                </c:pt>
              </c:strCache>
            </c:strRef>
          </c:cat>
          <c:val>
            <c:numRef>
              <c:f>Rel_Viab!$M$5:$O$5</c:f>
              <c:numCache>
                <c:formatCode>"R$"#,##0.00</c:formatCode>
                <c:ptCount val="3"/>
                <c:pt idx="0">
                  <c:v>528599999.99999994</c:v>
                </c:pt>
                <c:pt idx="1">
                  <c:v>356227160.49382716</c:v>
                </c:pt>
                <c:pt idx="2">
                  <c:v>801511111.11111104</c:v>
                </c:pt>
              </c:numCache>
            </c:numRef>
          </c:val>
          <c:extLst>
            <c:ext xmlns:c16="http://schemas.microsoft.com/office/drawing/2014/chart" uri="{C3380CC4-5D6E-409C-BE32-E72D297353CC}">
              <c16:uniqueId val="{00000000-10CB-4800-AE78-CF04B19E4660}"/>
            </c:ext>
          </c:extLst>
        </c:ser>
        <c:ser>
          <c:idx val="1"/>
          <c:order val="1"/>
          <c:tx>
            <c:strRef>
              <c:f>Rel_Viab!$L$6</c:f>
              <c:strCache>
                <c:ptCount val="1"/>
                <c:pt idx="0">
                  <c:v>gastos</c:v>
                </c:pt>
              </c:strCache>
            </c:strRef>
          </c:tx>
          <c:spPr>
            <a:solidFill>
              <a:srgbClr val="F0462E"/>
            </a:solidFill>
            <a:ln>
              <a:noFill/>
            </a:ln>
            <a:effectLst/>
          </c:spPr>
          <c:invertIfNegative val="0"/>
          <c:cat>
            <c:strRef>
              <c:f>Rel_Viab!$M$4:$O$4</c:f>
              <c:strCache>
                <c:ptCount val="3"/>
                <c:pt idx="0">
                  <c:v>1 año</c:v>
                </c:pt>
                <c:pt idx="1">
                  <c:v>2 años</c:v>
                </c:pt>
                <c:pt idx="2">
                  <c:v>3 años</c:v>
                </c:pt>
              </c:strCache>
            </c:strRef>
          </c:cat>
          <c:val>
            <c:numRef>
              <c:f>Rel_Viab!$M$6:$O$6</c:f>
              <c:numCache>
                <c:formatCode>"R$"#,##0.00</c:formatCode>
                <c:ptCount val="3"/>
                <c:pt idx="0">
                  <c:v>518439500</c:v>
                </c:pt>
                <c:pt idx="1">
                  <c:v>355657160.49382716</c:v>
                </c:pt>
                <c:pt idx="2">
                  <c:v>706376611.11111104</c:v>
                </c:pt>
              </c:numCache>
            </c:numRef>
          </c:val>
          <c:extLst>
            <c:ext xmlns:c16="http://schemas.microsoft.com/office/drawing/2014/chart" uri="{C3380CC4-5D6E-409C-BE32-E72D297353CC}">
              <c16:uniqueId val="{00000001-10CB-4800-AE78-CF04B19E4660}"/>
            </c:ext>
          </c:extLst>
        </c:ser>
        <c:dLbls>
          <c:showLegendKey val="0"/>
          <c:showVal val="0"/>
          <c:showCatName val="0"/>
          <c:showSerName val="0"/>
          <c:showPercent val="0"/>
          <c:showBubbleSize val="0"/>
        </c:dLbls>
        <c:gapWidth val="70"/>
        <c:axId val="-1754282288"/>
        <c:axId val="-1754273040"/>
      </c:barChart>
      <c:lineChart>
        <c:grouping val="standard"/>
        <c:varyColors val="0"/>
        <c:ser>
          <c:idx val="2"/>
          <c:order val="2"/>
          <c:tx>
            <c:strRef>
              <c:f>Rel_Viab!$L$7</c:f>
              <c:strCache>
                <c:ptCount val="1"/>
                <c:pt idx="0">
                  <c:v>ingreso libre</c:v>
                </c:pt>
              </c:strCache>
            </c:strRef>
          </c:tx>
          <c:spPr>
            <a:ln w="12700" cap="rnd">
              <a:solidFill>
                <a:schemeClr val="tx1">
                  <a:lumMod val="75000"/>
                  <a:lumOff val="25000"/>
                </a:schemeClr>
              </a:solidFill>
              <a:round/>
            </a:ln>
            <a:effectLst/>
          </c:spPr>
          <c:marker>
            <c:symbol val="none"/>
          </c:marker>
          <c:dLbls>
            <c:numFmt formatCode="&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Rel_Viab!$M$4:$O$4</c:f>
              <c:strCache>
                <c:ptCount val="3"/>
                <c:pt idx="0">
                  <c:v>1 año</c:v>
                </c:pt>
                <c:pt idx="1">
                  <c:v>2 años</c:v>
                </c:pt>
                <c:pt idx="2">
                  <c:v>3 años</c:v>
                </c:pt>
              </c:strCache>
            </c:strRef>
          </c:cat>
          <c:val>
            <c:numRef>
              <c:f>Rel_Viab!$M$7:$O$7</c:f>
              <c:numCache>
                <c:formatCode>"R$"#,##0.00</c:formatCode>
                <c:ptCount val="3"/>
                <c:pt idx="0">
                  <c:v>10160499.99999994</c:v>
                </c:pt>
                <c:pt idx="1">
                  <c:v>570000</c:v>
                </c:pt>
                <c:pt idx="2">
                  <c:v>95134500</c:v>
                </c:pt>
              </c:numCache>
            </c:numRef>
          </c:val>
          <c:smooth val="1"/>
          <c:extLst>
            <c:ext xmlns:c16="http://schemas.microsoft.com/office/drawing/2014/chart" uri="{C3380CC4-5D6E-409C-BE32-E72D297353CC}">
              <c16:uniqueId val="{00000002-10CB-4800-AE78-CF04B19E4660}"/>
            </c:ext>
          </c:extLst>
        </c:ser>
        <c:dLbls>
          <c:showLegendKey val="0"/>
          <c:showVal val="0"/>
          <c:showCatName val="0"/>
          <c:showSerName val="0"/>
          <c:showPercent val="0"/>
          <c:showBubbleSize val="0"/>
        </c:dLbls>
        <c:marker val="1"/>
        <c:smooth val="0"/>
        <c:axId val="-1754281744"/>
        <c:axId val="-1754279568"/>
      </c:lineChart>
      <c:catAx>
        <c:axId val="-17542822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54273040"/>
        <c:crosses val="autoZero"/>
        <c:auto val="1"/>
        <c:lblAlgn val="ctr"/>
        <c:lblOffset val="100"/>
        <c:noMultiLvlLbl val="0"/>
      </c:catAx>
      <c:valAx>
        <c:axId val="-1754273040"/>
        <c:scaling>
          <c:orientation val="minMax"/>
        </c:scaling>
        <c:delete val="1"/>
        <c:axPos val="l"/>
        <c:numFmt formatCode="&quot;R$&quot;#,##0.00" sourceLinked="0"/>
        <c:majorTickMark val="none"/>
        <c:minorTickMark val="none"/>
        <c:tickLblPos val="nextTo"/>
        <c:crossAx val="-1754282288"/>
        <c:crosses val="autoZero"/>
        <c:crossBetween val="between"/>
      </c:valAx>
      <c:valAx>
        <c:axId val="-1754279568"/>
        <c:scaling>
          <c:orientation val="minMax"/>
        </c:scaling>
        <c:delete val="1"/>
        <c:axPos val="r"/>
        <c:numFmt formatCode="&quot;R$&quot;#,##0.00" sourceLinked="0"/>
        <c:majorTickMark val="out"/>
        <c:minorTickMark val="none"/>
        <c:tickLblPos val="nextTo"/>
        <c:crossAx val="-1754281744"/>
        <c:crosses val="max"/>
        <c:crossBetween val="between"/>
      </c:valAx>
      <c:catAx>
        <c:axId val="-1754281744"/>
        <c:scaling>
          <c:orientation val="minMax"/>
        </c:scaling>
        <c:delete val="1"/>
        <c:axPos val="b"/>
        <c:numFmt formatCode="General" sourceLinked="1"/>
        <c:majorTickMark val="out"/>
        <c:minorTickMark val="none"/>
        <c:tickLblPos val="nextTo"/>
        <c:crossAx val="-1754279568"/>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bg1">
          <a:lumMod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Drop" dropLines="3" dropStyle="combo" dx="16" fmlaLink="'Aux1'!$C$2" fmlaRange="$R$4:$R$6" sel="1" val="0"/>
</file>

<file path=xl/drawings/_rels/drawing1.xml.rels><?xml version="1.0" encoding="UTF-8" standalone="yes"?>
<Relationships xmlns="http://schemas.openxmlformats.org/package/2006/relationships"><Relationship Id="rId8" Type="http://schemas.openxmlformats.org/officeDocument/2006/relationships/hyperlink" Target="#INI!A1"/><Relationship Id="rId3" Type="http://schemas.openxmlformats.org/officeDocument/2006/relationships/hyperlink" Target="#PI!A1"/><Relationship Id="rId7" Type="http://schemas.openxmlformats.org/officeDocument/2006/relationships/hyperlink" Target="#Dash_Viab!A1"/><Relationship Id="rId2" Type="http://schemas.openxmlformats.org/officeDocument/2006/relationships/hyperlink" Target="#O_Inv!A1"/><Relationship Id="rId1" Type="http://schemas.openxmlformats.org/officeDocument/2006/relationships/hyperlink" Target="#Inv!A1"/><Relationship Id="rId6" Type="http://schemas.openxmlformats.org/officeDocument/2006/relationships/hyperlink" Target="#Cen_Ot!A1"/><Relationship Id="rId5" Type="http://schemas.openxmlformats.org/officeDocument/2006/relationships/hyperlink" Target="#Rel_Viab!A1"/><Relationship Id="rId4" Type="http://schemas.openxmlformats.org/officeDocument/2006/relationships/hyperlink" Target="#Pre&#231;o!A1"/></Relationships>
</file>

<file path=xl/drawings/_rels/drawing2.xml.rels><?xml version="1.0" encoding="UTF-8" standalone="yes"?>
<Relationships xmlns="http://schemas.openxmlformats.org/package/2006/relationships"><Relationship Id="rId8" Type="http://schemas.openxmlformats.org/officeDocument/2006/relationships/hyperlink" Target="#INI!A1"/><Relationship Id="rId3" Type="http://schemas.openxmlformats.org/officeDocument/2006/relationships/hyperlink" Target="#PI!A1"/><Relationship Id="rId7" Type="http://schemas.openxmlformats.org/officeDocument/2006/relationships/hyperlink" Target="#Dash_Viab!A1"/><Relationship Id="rId2" Type="http://schemas.openxmlformats.org/officeDocument/2006/relationships/hyperlink" Target="#O_Inv!A1"/><Relationship Id="rId1" Type="http://schemas.openxmlformats.org/officeDocument/2006/relationships/hyperlink" Target="#Inv!A1"/><Relationship Id="rId6" Type="http://schemas.openxmlformats.org/officeDocument/2006/relationships/hyperlink" Target="#Cen_Ot!A1"/><Relationship Id="rId5" Type="http://schemas.openxmlformats.org/officeDocument/2006/relationships/hyperlink" Target="#Rel_Viab!A1"/><Relationship Id="rId4" Type="http://schemas.openxmlformats.org/officeDocument/2006/relationships/hyperlink" Target="#Pre&#231;o!A1"/></Relationships>
</file>

<file path=xl/drawings/_rels/drawing3.xml.rels><?xml version="1.0" encoding="UTF-8" standalone="yes"?>
<Relationships xmlns="http://schemas.openxmlformats.org/package/2006/relationships"><Relationship Id="rId8" Type="http://schemas.openxmlformats.org/officeDocument/2006/relationships/hyperlink" Target="#INI!A1"/><Relationship Id="rId3" Type="http://schemas.openxmlformats.org/officeDocument/2006/relationships/hyperlink" Target="#PI!A1"/><Relationship Id="rId7" Type="http://schemas.openxmlformats.org/officeDocument/2006/relationships/hyperlink" Target="#Dash_Viab!A1"/><Relationship Id="rId2" Type="http://schemas.openxmlformats.org/officeDocument/2006/relationships/hyperlink" Target="#O_Inv!A1"/><Relationship Id="rId1" Type="http://schemas.openxmlformats.org/officeDocument/2006/relationships/hyperlink" Target="#Inv!A1"/><Relationship Id="rId6" Type="http://schemas.openxmlformats.org/officeDocument/2006/relationships/hyperlink" Target="#Cen_Ot!A1"/><Relationship Id="rId5" Type="http://schemas.openxmlformats.org/officeDocument/2006/relationships/hyperlink" Target="#Rel_Viab!A1"/><Relationship Id="rId4" Type="http://schemas.openxmlformats.org/officeDocument/2006/relationships/hyperlink" Target="#Pre&#231;o!A1"/></Relationships>
</file>

<file path=xl/drawings/_rels/drawing4.xml.rels><?xml version="1.0" encoding="UTF-8" standalone="yes"?>
<Relationships xmlns="http://schemas.openxmlformats.org/package/2006/relationships"><Relationship Id="rId8" Type="http://schemas.openxmlformats.org/officeDocument/2006/relationships/hyperlink" Target="#INI!A1"/><Relationship Id="rId3" Type="http://schemas.openxmlformats.org/officeDocument/2006/relationships/hyperlink" Target="#Resumo!A1"/><Relationship Id="rId7" Type="http://schemas.openxmlformats.org/officeDocument/2006/relationships/hyperlink" Target="#Dash_Viab!A1"/><Relationship Id="rId2" Type="http://schemas.openxmlformats.org/officeDocument/2006/relationships/hyperlink" Target="#CF!A1"/><Relationship Id="rId1" Type="http://schemas.openxmlformats.org/officeDocument/2006/relationships/hyperlink" Target="#Pre&#231;o!A1"/><Relationship Id="rId6" Type="http://schemas.openxmlformats.org/officeDocument/2006/relationships/hyperlink" Target="#Cen_Ot!A1"/><Relationship Id="rId5" Type="http://schemas.openxmlformats.org/officeDocument/2006/relationships/hyperlink" Target="#Rel_Viab!A1"/><Relationship Id="rId4" Type="http://schemas.openxmlformats.org/officeDocument/2006/relationships/hyperlink" Target="#PI!A1"/></Relationships>
</file>

<file path=xl/drawings/_rels/drawing5.xml.rels><?xml version="1.0" encoding="UTF-8" standalone="yes"?>
<Relationships xmlns="http://schemas.openxmlformats.org/package/2006/relationships"><Relationship Id="rId8" Type="http://schemas.openxmlformats.org/officeDocument/2006/relationships/hyperlink" Target="#Rel_Viab!A1"/><Relationship Id="rId3" Type="http://schemas.openxmlformats.org/officeDocument/2006/relationships/hyperlink" Target="#'Ano2'!A1"/><Relationship Id="rId7" Type="http://schemas.openxmlformats.org/officeDocument/2006/relationships/hyperlink" Target="#PI!A1"/><Relationship Id="rId2" Type="http://schemas.openxmlformats.org/officeDocument/2006/relationships/hyperlink" Target="#'Ano1'!A1"/><Relationship Id="rId1" Type="http://schemas.openxmlformats.org/officeDocument/2006/relationships/hyperlink" Target="#Resumo!A1"/><Relationship Id="rId6" Type="http://schemas.openxmlformats.org/officeDocument/2006/relationships/hyperlink" Target="#CF!A1"/><Relationship Id="rId11" Type="http://schemas.openxmlformats.org/officeDocument/2006/relationships/hyperlink" Target="#INI!A1"/><Relationship Id="rId5" Type="http://schemas.openxmlformats.org/officeDocument/2006/relationships/hyperlink" Target="#Pre&#231;o!A1"/><Relationship Id="rId10" Type="http://schemas.openxmlformats.org/officeDocument/2006/relationships/hyperlink" Target="#Dash_Viab!A1"/><Relationship Id="rId4" Type="http://schemas.openxmlformats.org/officeDocument/2006/relationships/hyperlink" Target="#'Ano3'!A1"/><Relationship Id="rId9" Type="http://schemas.openxmlformats.org/officeDocument/2006/relationships/hyperlink" Target="#Cen_Ot!A1"/></Relationships>
</file>

<file path=xl/drawings/_rels/drawing6.xml.rels><?xml version="1.0" encoding="UTF-8" standalone="yes"?>
<Relationships xmlns="http://schemas.openxmlformats.org/package/2006/relationships"><Relationship Id="rId8" Type="http://schemas.openxmlformats.org/officeDocument/2006/relationships/hyperlink" Target="#INI!A1"/><Relationship Id="rId3" Type="http://schemas.openxmlformats.org/officeDocument/2006/relationships/hyperlink" Target="#Resumo!A1"/><Relationship Id="rId7" Type="http://schemas.openxmlformats.org/officeDocument/2006/relationships/hyperlink" Target="#Dash_Viab!A1"/><Relationship Id="rId2" Type="http://schemas.openxmlformats.org/officeDocument/2006/relationships/hyperlink" Target="#CF!A1"/><Relationship Id="rId1" Type="http://schemas.openxmlformats.org/officeDocument/2006/relationships/hyperlink" Target="#Pre&#231;o!A1"/><Relationship Id="rId6" Type="http://schemas.openxmlformats.org/officeDocument/2006/relationships/hyperlink" Target="#Cen_Ot!A1"/><Relationship Id="rId5" Type="http://schemas.openxmlformats.org/officeDocument/2006/relationships/hyperlink" Target="#Rel_Viab!A1"/><Relationship Id="rId4" Type="http://schemas.openxmlformats.org/officeDocument/2006/relationships/hyperlink" Target="#PI!A1"/></Relationships>
</file>

<file path=xl/drawings/_rels/drawing7.xml.rels><?xml version="1.0" encoding="UTF-8" standalone="yes"?>
<Relationships xmlns="http://schemas.openxmlformats.org/package/2006/relationships"><Relationship Id="rId8" Type="http://schemas.openxmlformats.org/officeDocument/2006/relationships/hyperlink" Target="#INI!A1"/><Relationship Id="rId3" Type="http://schemas.openxmlformats.org/officeDocument/2006/relationships/hyperlink" Target="#Resumo!A1"/><Relationship Id="rId7" Type="http://schemas.openxmlformats.org/officeDocument/2006/relationships/hyperlink" Target="#Dash_Viab!A1"/><Relationship Id="rId2" Type="http://schemas.openxmlformats.org/officeDocument/2006/relationships/hyperlink" Target="#CF!A1"/><Relationship Id="rId1" Type="http://schemas.openxmlformats.org/officeDocument/2006/relationships/hyperlink" Target="#Pre&#231;o!A1"/><Relationship Id="rId6" Type="http://schemas.openxmlformats.org/officeDocument/2006/relationships/hyperlink" Target="#Cen_Ot!A1"/><Relationship Id="rId5" Type="http://schemas.openxmlformats.org/officeDocument/2006/relationships/hyperlink" Target="#Rel_Viab!A1"/><Relationship Id="rId4" Type="http://schemas.openxmlformats.org/officeDocument/2006/relationships/hyperlink" Target="#PI!A1"/></Relationships>
</file>

<file path=xl/drawings/_rels/drawing8.xml.rels><?xml version="1.0" encoding="UTF-8" standalone="yes"?>
<Relationships xmlns="http://schemas.openxmlformats.org/package/2006/relationships"><Relationship Id="rId8" Type="http://schemas.openxmlformats.org/officeDocument/2006/relationships/hyperlink" Target="#INI!A1"/><Relationship Id="rId3" Type="http://schemas.openxmlformats.org/officeDocument/2006/relationships/hyperlink" Target="#Resumo!A1"/><Relationship Id="rId7" Type="http://schemas.openxmlformats.org/officeDocument/2006/relationships/hyperlink" Target="#Dash_Viab!A1"/><Relationship Id="rId2" Type="http://schemas.openxmlformats.org/officeDocument/2006/relationships/hyperlink" Target="#CF!A1"/><Relationship Id="rId1" Type="http://schemas.openxmlformats.org/officeDocument/2006/relationships/hyperlink" Target="#Pre&#231;o!A1"/><Relationship Id="rId6" Type="http://schemas.openxmlformats.org/officeDocument/2006/relationships/hyperlink" Target="#Cen_Ot!A1"/><Relationship Id="rId5" Type="http://schemas.openxmlformats.org/officeDocument/2006/relationships/hyperlink" Target="#Rel_Viab!A1"/><Relationship Id="rId4" Type="http://schemas.openxmlformats.org/officeDocument/2006/relationships/hyperlink" Target="#PI!A1"/></Relationships>
</file>

<file path=xl/drawings/_rels/drawing9.xml.rels><?xml version="1.0" encoding="UTF-8" standalone="yes"?>
<Relationships xmlns="http://schemas.openxmlformats.org/package/2006/relationships"><Relationship Id="rId8" Type="http://schemas.openxmlformats.org/officeDocument/2006/relationships/hyperlink" Target="#INI!A1"/><Relationship Id="rId3" Type="http://schemas.openxmlformats.org/officeDocument/2006/relationships/hyperlink" Target="#Resumo!A1"/><Relationship Id="rId7" Type="http://schemas.openxmlformats.org/officeDocument/2006/relationships/hyperlink" Target="#Dash_Viab!A1"/><Relationship Id="rId2" Type="http://schemas.openxmlformats.org/officeDocument/2006/relationships/hyperlink" Target="#CF!A1"/><Relationship Id="rId1" Type="http://schemas.openxmlformats.org/officeDocument/2006/relationships/hyperlink" Target="#Pre&#231;o!A1"/><Relationship Id="rId6" Type="http://schemas.openxmlformats.org/officeDocument/2006/relationships/hyperlink" Target="#Cen_Ot!A1"/><Relationship Id="rId5" Type="http://schemas.openxmlformats.org/officeDocument/2006/relationships/hyperlink" Target="#Rel_Viab!A1"/><Relationship Id="rId4" Type="http://schemas.openxmlformats.org/officeDocument/2006/relationships/hyperlink" Target="#PI!A1"/></Relationships>
</file>

<file path=xl/drawings/_rels/drawing10.xml.rels><?xml version="1.0" encoding="UTF-8" standalone="yes"?>
<Relationships xmlns="http://schemas.openxmlformats.org/package/2006/relationships"><Relationship Id="rId8" Type="http://schemas.openxmlformats.org/officeDocument/2006/relationships/hyperlink" Target="#INI!A1"/><Relationship Id="rId3" Type="http://schemas.openxmlformats.org/officeDocument/2006/relationships/hyperlink" Target="#Rel_I!A1"/><Relationship Id="rId7" Type="http://schemas.openxmlformats.org/officeDocument/2006/relationships/hyperlink" Target="#Dash_Viab!A1"/><Relationship Id="rId2" Type="http://schemas.openxmlformats.org/officeDocument/2006/relationships/hyperlink" Target="#Rel_M&#234;s!A1"/><Relationship Id="rId1" Type="http://schemas.openxmlformats.org/officeDocument/2006/relationships/hyperlink" Target="#Rel_Viab!A1"/><Relationship Id="rId6" Type="http://schemas.openxmlformats.org/officeDocument/2006/relationships/hyperlink" Target="#Cen_Ot!A1"/><Relationship Id="rId5" Type="http://schemas.openxmlformats.org/officeDocument/2006/relationships/hyperlink" Target="#Pre&#231;o!A1"/><Relationship Id="rId4" Type="http://schemas.openxmlformats.org/officeDocument/2006/relationships/hyperlink" Target="#PI!A1"/></Relationships>
</file>

<file path=xl/drawings/_rels/drawing11.xml.rels><?xml version="1.0" encoding="UTF-8" standalone="yes"?>
<Relationships xmlns="http://schemas.openxmlformats.org/package/2006/relationships"><Relationship Id="rId8" Type="http://schemas.openxmlformats.org/officeDocument/2006/relationships/hyperlink" Target="#INI!A1"/><Relationship Id="rId3" Type="http://schemas.openxmlformats.org/officeDocument/2006/relationships/hyperlink" Target="#Rel_I!A1"/><Relationship Id="rId7" Type="http://schemas.openxmlformats.org/officeDocument/2006/relationships/hyperlink" Target="#Dash_Viab!A1"/><Relationship Id="rId2" Type="http://schemas.openxmlformats.org/officeDocument/2006/relationships/hyperlink" Target="#Rel_M&#234;s!A1"/><Relationship Id="rId1" Type="http://schemas.openxmlformats.org/officeDocument/2006/relationships/hyperlink" Target="#Rel_Viab!A1"/><Relationship Id="rId6" Type="http://schemas.openxmlformats.org/officeDocument/2006/relationships/hyperlink" Target="#Cen_Ot!A1"/><Relationship Id="rId5" Type="http://schemas.openxmlformats.org/officeDocument/2006/relationships/hyperlink" Target="#Pre&#231;o!A1"/><Relationship Id="rId4" Type="http://schemas.openxmlformats.org/officeDocument/2006/relationships/hyperlink" Target="#PI!A1"/></Relationships>
</file>

<file path=xl/drawings/_rels/drawing12.xml.rels><?xml version="1.0" encoding="UTF-8" standalone="yes"?>
<Relationships xmlns="http://schemas.openxmlformats.org/package/2006/relationships"><Relationship Id="rId8" Type="http://schemas.openxmlformats.org/officeDocument/2006/relationships/hyperlink" Target="#INI!A1"/><Relationship Id="rId3" Type="http://schemas.openxmlformats.org/officeDocument/2006/relationships/hyperlink" Target="#Rel_I!A1"/><Relationship Id="rId7" Type="http://schemas.openxmlformats.org/officeDocument/2006/relationships/hyperlink" Target="#Dash_Viab!A1"/><Relationship Id="rId12" Type="http://schemas.openxmlformats.org/officeDocument/2006/relationships/chart" Target="../charts/chart4.xml"/><Relationship Id="rId2" Type="http://schemas.openxmlformats.org/officeDocument/2006/relationships/hyperlink" Target="#Rel_M&#234;s!A1"/><Relationship Id="rId1" Type="http://schemas.openxmlformats.org/officeDocument/2006/relationships/hyperlink" Target="#Rel_Viab!A1"/><Relationship Id="rId6" Type="http://schemas.openxmlformats.org/officeDocument/2006/relationships/hyperlink" Target="#Cen_Ot!A1"/><Relationship Id="rId11" Type="http://schemas.openxmlformats.org/officeDocument/2006/relationships/chart" Target="../charts/chart3.xml"/><Relationship Id="rId5" Type="http://schemas.openxmlformats.org/officeDocument/2006/relationships/hyperlink" Target="#Pre&#231;o!A1"/><Relationship Id="rId10" Type="http://schemas.openxmlformats.org/officeDocument/2006/relationships/chart" Target="../charts/chart2.xml"/><Relationship Id="rId4" Type="http://schemas.openxmlformats.org/officeDocument/2006/relationships/hyperlink" Target="#PI!A1"/><Relationship Id="rId9" Type="http://schemas.openxmlformats.org/officeDocument/2006/relationships/chart" Target="../charts/chart1.xml"/></Relationships>
</file>

<file path=xl/drawings/_rels/drawing13.xml.rels><?xml version="1.0" encoding="UTF-8" standalone="yes"?>
<Relationships xmlns="http://schemas.openxmlformats.org/package/2006/relationships"><Relationship Id="rId3" Type="http://schemas.openxmlformats.org/officeDocument/2006/relationships/hyperlink" Target="#PI!A1"/><Relationship Id="rId7" Type="http://schemas.openxmlformats.org/officeDocument/2006/relationships/hyperlink" Target="#INI!A1"/><Relationship Id="rId2" Type="http://schemas.openxmlformats.org/officeDocument/2006/relationships/hyperlink" Target="#Cen_Pess!A1"/><Relationship Id="rId1" Type="http://schemas.openxmlformats.org/officeDocument/2006/relationships/hyperlink" Target="#Cen_Ot!A1"/><Relationship Id="rId6" Type="http://schemas.openxmlformats.org/officeDocument/2006/relationships/hyperlink" Target="#Dash_Viab!A1"/><Relationship Id="rId5" Type="http://schemas.openxmlformats.org/officeDocument/2006/relationships/hyperlink" Target="#Rel_Viab!A1"/><Relationship Id="rId4" Type="http://schemas.openxmlformats.org/officeDocument/2006/relationships/hyperlink" Target="#Pre&#231;o!A1"/></Relationships>
</file>

<file path=xl/drawings/_rels/drawing14.xml.rels><?xml version="1.0" encoding="UTF-8" standalone="yes"?>
<Relationships xmlns="http://schemas.openxmlformats.org/package/2006/relationships"><Relationship Id="rId3" Type="http://schemas.openxmlformats.org/officeDocument/2006/relationships/hyperlink" Target="#PI!A1"/><Relationship Id="rId7" Type="http://schemas.openxmlformats.org/officeDocument/2006/relationships/hyperlink" Target="#INI!A1"/><Relationship Id="rId2" Type="http://schemas.openxmlformats.org/officeDocument/2006/relationships/hyperlink" Target="#Cen_Pess!A1"/><Relationship Id="rId1" Type="http://schemas.openxmlformats.org/officeDocument/2006/relationships/hyperlink" Target="#Cen_Ot!A1"/><Relationship Id="rId6" Type="http://schemas.openxmlformats.org/officeDocument/2006/relationships/hyperlink" Target="#Dash_Viab!A1"/><Relationship Id="rId5" Type="http://schemas.openxmlformats.org/officeDocument/2006/relationships/hyperlink" Target="#Rel_Viab!A1"/><Relationship Id="rId4" Type="http://schemas.openxmlformats.org/officeDocument/2006/relationships/hyperlink" Target="#Pre&#231;o!A1"/></Relationships>
</file>

<file path=xl/drawings/_rels/drawing15.xml.rels><?xml version="1.0" encoding="UTF-8" standalone="yes"?>
<Relationships xmlns="http://schemas.openxmlformats.org/package/2006/relationships"><Relationship Id="rId8" Type="http://schemas.openxmlformats.org/officeDocument/2006/relationships/hyperlink" Target="#PI!A1"/><Relationship Id="rId3" Type="http://schemas.openxmlformats.org/officeDocument/2006/relationships/chart" Target="../charts/chart5.xml"/><Relationship Id="rId7" Type="http://schemas.openxmlformats.org/officeDocument/2006/relationships/hyperlink" Target="#Dash_Fin!A1"/><Relationship Id="rId12" Type="http://schemas.openxmlformats.org/officeDocument/2006/relationships/hyperlink" Target="#INI!A1"/><Relationship Id="rId2" Type="http://schemas.openxmlformats.org/officeDocument/2006/relationships/hyperlink" Target="#Dash_Disp!A1"/><Relationship Id="rId1" Type="http://schemas.openxmlformats.org/officeDocument/2006/relationships/hyperlink" Target="#Dash_Viab!A1"/><Relationship Id="rId6" Type="http://schemas.openxmlformats.org/officeDocument/2006/relationships/hyperlink" Target="#Dash_Cen!A1"/><Relationship Id="rId11" Type="http://schemas.openxmlformats.org/officeDocument/2006/relationships/hyperlink" Target="#Cen_Ot!A1"/><Relationship Id="rId5" Type="http://schemas.openxmlformats.org/officeDocument/2006/relationships/hyperlink" Target="#Dash_Proj!A1"/><Relationship Id="rId10" Type="http://schemas.openxmlformats.org/officeDocument/2006/relationships/hyperlink" Target="#Rel_Viab!A1"/><Relationship Id="rId4" Type="http://schemas.openxmlformats.org/officeDocument/2006/relationships/chart" Target="../charts/chart6.xml"/><Relationship Id="rId9" Type="http://schemas.openxmlformats.org/officeDocument/2006/relationships/hyperlink" Target="#Pre&#231;o!A1"/></Relationships>
</file>

<file path=xl/drawings/_rels/drawing16.xml.rels><?xml version="1.0" encoding="UTF-8" standalone="yes"?>
<Relationships xmlns="http://schemas.openxmlformats.org/package/2006/relationships"><Relationship Id="rId8" Type="http://schemas.openxmlformats.org/officeDocument/2006/relationships/hyperlink" Target="#Pre&#231;o!A1"/><Relationship Id="rId3" Type="http://schemas.openxmlformats.org/officeDocument/2006/relationships/hyperlink" Target="#Dash_Disp!A1"/><Relationship Id="rId7" Type="http://schemas.openxmlformats.org/officeDocument/2006/relationships/hyperlink" Target="#PI!A1"/><Relationship Id="rId2" Type="http://schemas.openxmlformats.org/officeDocument/2006/relationships/hyperlink" Target="#Dash_Viab!A1"/><Relationship Id="rId1" Type="http://schemas.openxmlformats.org/officeDocument/2006/relationships/chart" Target="../charts/chart7.xml"/><Relationship Id="rId6" Type="http://schemas.openxmlformats.org/officeDocument/2006/relationships/hyperlink" Target="#Dash_Fin!A1"/><Relationship Id="rId11" Type="http://schemas.openxmlformats.org/officeDocument/2006/relationships/hyperlink" Target="#INI!A1"/><Relationship Id="rId5" Type="http://schemas.openxmlformats.org/officeDocument/2006/relationships/hyperlink" Target="#Dash_Cen!A1"/><Relationship Id="rId10" Type="http://schemas.openxmlformats.org/officeDocument/2006/relationships/hyperlink" Target="#Cen_Ot!A1"/><Relationship Id="rId4" Type="http://schemas.openxmlformats.org/officeDocument/2006/relationships/hyperlink" Target="#Dash_Proj!A1"/><Relationship Id="rId9" Type="http://schemas.openxmlformats.org/officeDocument/2006/relationships/hyperlink" Target="#Rel_Viab!A1"/></Relationships>
</file>

<file path=xl/drawings/_rels/drawing17.xml.rels><?xml version="1.0" encoding="UTF-8" standalone="yes"?>
<Relationships xmlns="http://schemas.openxmlformats.org/package/2006/relationships"><Relationship Id="rId8" Type="http://schemas.openxmlformats.org/officeDocument/2006/relationships/hyperlink" Target="#Dash_Fin!A1"/><Relationship Id="rId13" Type="http://schemas.openxmlformats.org/officeDocument/2006/relationships/hyperlink" Target="#INI!A1"/><Relationship Id="rId3" Type="http://schemas.openxmlformats.org/officeDocument/2006/relationships/chart" Target="../charts/chart10.xml"/><Relationship Id="rId7" Type="http://schemas.openxmlformats.org/officeDocument/2006/relationships/hyperlink" Target="#Dash_Cen!A1"/><Relationship Id="rId12" Type="http://schemas.openxmlformats.org/officeDocument/2006/relationships/hyperlink" Target="#Cen_Ot!A1"/><Relationship Id="rId2" Type="http://schemas.openxmlformats.org/officeDocument/2006/relationships/chart" Target="../charts/chart9.xml"/><Relationship Id="rId1" Type="http://schemas.openxmlformats.org/officeDocument/2006/relationships/chart" Target="../charts/chart8.xml"/><Relationship Id="rId6" Type="http://schemas.openxmlformats.org/officeDocument/2006/relationships/hyperlink" Target="#Dash_Proj!A1"/><Relationship Id="rId11" Type="http://schemas.openxmlformats.org/officeDocument/2006/relationships/hyperlink" Target="#Rel_Viab!A1"/><Relationship Id="rId5" Type="http://schemas.openxmlformats.org/officeDocument/2006/relationships/hyperlink" Target="#Dash_Disp!A1"/><Relationship Id="rId10" Type="http://schemas.openxmlformats.org/officeDocument/2006/relationships/hyperlink" Target="#Pre&#231;o!A1"/><Relationship Id="rId4" Type="http://schemas.openxmlformats.org/officeDocument/2006/relationships/hyperlink" Target="#Dash_Viab!A1"/><Relationship Id="rId9" Type="http://schemas.openxmlformats.org/officeDocument/2006/relationships/hyperlink" Target="#PI!A1"/></Relationships>
</file>

<file path=xl/drawings/_rels/drawing18.xml.rels><?xml version="1.0" encoding="UTF-8" standalone="yes"?>
<Relationships xmlns="http://schemas.openxmlformats.org/package/2006/relationships"><Relationship Id="rId8" Type="http://schemas.openxmlformats.org/officeDocument/2006/relationships/hyperlink" Target="#Pre&#231;o!A1"/><Relationship Id="rId3" Type="http://schemas.openxmlformats.org/officeDocument/2006/relationships/hyperlink" Target="#Dash_Disp!A1"/><Relationship Id="rId7" Type="http://schemas.openxmlformats.org/officeDocument/2006/relationships/hyperlink" Target="#PI!A1"/><Relationship Id="rId2" Type="http://schemas.openxmlformats.org/officeDocument/2006/relationships/hyperlink" Target="#Dash_Viab!A1"/><Relationship Id="rId1" Type="http://schemas.openxmlformats.org/officeDocument/2006/relationships/chart" Target="../charts/chart11.xml"/><Relationship Id="rId6" Type="http://schemas.openxmlformats.org/officeDocument/2006/relationships/hyperlink" Target="#Dash_Fin!A1"/><Relationship Id="rId11" Type="http://schemas.openxmlformats.org/officeDocument/2006/relationships/hyperlink" Target="#INI!A1"/><Relationship Id="rId5" Type="http://schemas.openxmlformats.org/officeDocument/2006/relationships/hyperlink" Target="#Dash_Cen!A1"/><Relationship Id="rId10" Type="http://schemas.openxmlformats.org/officeDocument/2006/relationships/hyperlink" Target="#Cen_Ot!A1"/><Relationship Id="rId4" Type="http://schemas.openxmlformats.org/officeDocument/2006/relationships/hyperlink" Target="#Dash_Proj!A1"/><Relationship Id="rId9" Type="http://schemas.openxmlformats.org/officeDocument/2006/relationships/hyperlink" Target="#Rel_Viab!A1"/></Relationships>
</file>

<file path=xl/drawings/_rels/drawing19.xml.rels><?xml version="1.0" encoding="UTF-8" standalone="yes"?>
<Relationships xmlns="http://schemas.openxmlformats.org/package/2006/relationships"><Relationship Id="rId8" Type="http://schemas.openxmlformats.org/officeDocument/2006/relationships/hyperlink" Target="#PI!A1"/><Relationship Id="rId3" Type="http://schemas.openxmlformats.org/officeDocument/2006/relationships/hyperlink" Target="#Dash_Viab!A1"/><Relationship Id="rId7" Type="http://schemas.openxmlformats.org/officeDocument/2006/relationships/hyperlink" Target="#Dash_Fin!A1"/><Relationship Id="rId12" Type="http://schemas.openxmlformats.org/officeDocument/2006/relationships/hyperlink" Target="#INI!A1"/><Relationship Id="rId2" Type="http://schemas.openxmlformats.org/officeDocument/2006/relationships/chart" Target="../charts/chart13.xml"/><Relationship Id="rId1" Type="http://schemas.openxmlformats.org/officeDocument/2006/relationships/chart" Target="../charts/chart12.xml"/><Relationship Id="rId6" Type="http://schemas.openxmlformats.org/officeDocument/2006/relationships/hyperlink" Target="#Dash_Cen!A1"/><Relationship Id="rId11" Type="http://schemas.openxmlformats.org/officeDocument/2006/relationships/hyperlink" Target="#Cen_Ot!A1"/><Relationship Id="rId5" Type="http://schemas.openxmlformats.org/officeDocument/2006/relationships/hyperlink" Target="#Dash_Proj!A1"/><Relationship Id="rId10" Type="http://schemas.openxmlformats.org/officeDocument/2006/relationships/hyperlink" Target="#Rel_Viab!A1"/><Relationship Id="rId4" Type="http://schemas.openxmlformats.org/officeDocument/2006/relationships/hyperlink" Target="#Dash_Disp!A1"/><Relationship Id="rId9" Type="http://schemas.openxmlformats.org/officeDocument/2006/relationships/hyperlink" Target="#Pre&#231;o!A1"/></Relationships>
</file>

<file path=xl/drawings/_rels/drawing20.xml.rels><?xml version="1.0" encoding="UTF-8" standalone="yes"?>
<Relationships xmlns="http://schemas.openxmlformats.org/package/2006/relationships"><Relationship Id="rId3" Type="http://schemas.openxmlformats.org/officeDocument/2006/relationships/hyperlink" Target="#Pre&#231;o!A1"/><Relationship Id="rId2" Type="http://schemas.openxmlformats.org/officeDocument/2006/relationships/hyperlink" Target="#PI!A1"/><Relationship Id="rId1" Type="http://schemas.openxmlformats.org/officeDocument/2006/relationships/hyperlink" Target="#INI!A1"/><Relationship Id="rId6" Type="http://schemas.openxmlformats.org/officeDocument/2006/relationships/hyperlink" Target="#Dash_Viab!A1"/><Relationship Id="rId5" Type="http://schemas.openxmlformats.org/officeDocument/2006/relationships/hyperlink" Target="#Cen_Ot!A1"/><Relationship Id="rId4" Type="http://schemas.openxmlformats.org/officeDocument/2006/relationships/hyperlink" Target="#Rel_Viab!A1"/></Relationships>
</file>

<file path=xl/drawings/drawing1.xml><?xml version="1.0" encoding="utf-8"?>
<xdr:wsDr xmlns:xdr="http://schemas.openxmlformats.org/drawingml/2006/spreadsheetDrawing" xmlns:a="http://schemas.openxmlformats.org/drawingml/2006/main">
  <xdr:twoCellAnchor editAs="absolute">
    <xdr:from>
      <xdr:col>3</xdr:col>
      <xdr:colOff>335848</xdr:colOff>
      <xdr:row>1</xdr:row>
      <xdr:rowOff>84667</xdr:rowOff>
    </xdr:from>
    <xdr:to>
      <xdr:col>4</xdr:col>
      <xdr:colOff>127004</xdr:colOff>
      <xdr:row>2</xdr:row>
      <xdr:rowOff>2984</xdr:rowOff>
    </xdr:to>
    <xdr:sp macro="" textlink="">
      <xdr:nvSpPr>
        <xdr:cNvPr id="2" name="Retângulo 1">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a:off x="3172181" y="582084"/>
          <a:ext cx="1696156"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INVERSIONES INICIALES</a:t>
          </a:r>
        </a:p>
      </xdr:txBody>
    </xdr:sp>
    <xdr:clientData/>
  </xdr:twoCellAnchor>
  <xdr:twoCellAnchor editAs="absolute">
    <xdr:from>
      <xdr:col>4</xdr:col>
      <xdr:colOff>134760</xdr:colOff>
      <xdr:row>1</xdr:row>
      <xdr:rowOff>84667</xdr:rowOff>
    </xdr:from>
    <xdr:to>
      <xdr:col>6</xdr:col>
      <xdr:colOff>190500</xdr:colOff>
      <xdr:row>2</xdr:row>
      <xdr:rowOff>2984</xdr:rowOff>
    </xdr:to>
    <xdr:sp macro="" textlink="">
      <xdr:nvSpPr>
        <xdr:cNvPr id="3" name="Retângul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4876093" y="582084"/>
          <a:ext cx="1685574"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OTROS INVERSIONES</a:t>
          </a:r>
        </a:p>
      </xdr:txBody>
    </xdr:sp>
    <xdr:clientData/>
  </xdr:twoCellAnchor>
  <xdr:twoCellAnchor editAs="absolute">
    <xdr:from>
      <xdr:col>2</xdr:col>
      <xdr:colOff>1217082</xdr:colOff>
      <xdr:row>1</xdr:row>
      <xdr:rowOff>95250</xdr:rowOff>
    </xdr:from>
    <xdr:to>
      <xdr:col>3</xdr:col>
      <xdr:colOff>317500</xdr:colOff>
      <xdr:row>2</xdr:row>
      <xdr:rowOff>13567</xdr:rowOff>
    </xdr:to>
    <xdr:sp macro="" textlink="">
      <xdr:nvSpPr>
        <xdr:cNvPr id="4" name="Retângulo 3">
          <a:hlinkClick xmlns:r="http://schemas.openxmlformats.org/officeDocument/2006/relationships" r:id="rId3"/>
          <a:extLst>
            <a:ext uri="{FF2B5EF4-FFF2-40B4-BE49-F238E27FC236}">
              <a16:creationId xmlns:a16="http://schemas.microsoft.com/office/drawing/2014/main" id="{00000000-0008-0000-0100-000004000000}"/>
            </a:ext>
          </a:extLst>
        </xdr:cNvPr>
        <xdr:cNvSpPr/>
      </xdr:nvSpPr>
      <xdr:spPr>
        <a:xfrm>
          <a:off x="1486958" y="592667"/>
          <a:ext cx="1672168"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tx1">
                  <a:lumMod val="75000"/>
                  <a:lumOff val="25000"/>
                </a:schemeClr>
              </a:solidFill>
              <a:latin typeface="+mn-lt"/>
              <a:ea typeface="+mn-ea"/>
              <a:cs typeface="+mn-cs"/>
            </a:rPr>
            <a:t>DATOS DEL PROYECTO</a:t>
          </a:r>
        </a:p>
      </xdr:txBody>
    </xdr:sp>
    <xdr:clientData/>
  </xdr:twoCellAnchor>
  <xdr:twoCellAnchor editAs="absolute">
    <xdr:from>
      <xdr:col>2</xdr:col>
      <xdr:colOff>1142999</xdr:colOff>
      <xdr:row>0</xdr:row>
      <xdr:rowOff>0</xdr:rowOff>
    </xdr:from>
    <xdr:to>
      <xdr:col>2</xdr:col>
      <xdr:colOff>2184398</xdr:colOff>
      <xdr:row>1</xdr:row>
      <xdr:rowOff>2910</xdr:rowOff>
    </xdr:to>
    <xdr:sp macro="" textlink="">
      <xdr:nvSpPr>
        <xdr:cNvPr id="6" name="Retângulo 5">
          <a:hlinkClick xmlns:r="http://schemas.openxmlformats.org/officeDocument/2006/relationships" r:id="rId3"/>
          <a:extLst>
            <a:ext uri="{FF2B5EF4-FFF2-40B4-BE49-F238E27FC236}">
              <a16:creationId xmlns:a16="http://schemas.microsoft.com/office/drawing/2014/main" id="{00000000-0008-0000-0100-000006000000}"/>
            </a:ext>
          </a:extLst>
        </xdr:cNvPr>
        <xdr:cNvSpPr>
          <a:spLocks/>
        </xdr:cNvSpPr>
      </xdr:nvSpPr>
      <xdr:spPr>
        <a:xfrm>
          <a:off x="1407582" y="0"/>
          <a:ext cx="1041399"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PROYECTO</a:t>
          </a:r>
        </a:p>
      </xdr:txBody>
    </xdr:sp>
    <xdr:clientData/>
  </xdr:twoCellAnchor>
  <xdr:twoCellAnchor editAs="absolute">
    <xdr:from>
      <xdr:col>2</xdr:col>
      <xdr:colOff>2184399</xdr:colOff>
      <xdr:row>0</xdr:row>
      <xdr:rowOff>0</xdr:rowOff>
    </xdr:from>
    <xdr:to>
      <xdr:col>3</xdr:col>
      <xdr:colOff>719667</xdr:colOff>
      <xdr:row>1</xdr:row>
      <xdr:rowOff>2910</xdr:rowOff>
    </xdr:to>
    <xdr:sp macro="" textlink="">
      <xdr:nvSpPr>
        <xdr:cNvPr id="7" name="Retângulo 6">
          <a:hlinkClick xmlns:r="http://schemas.openxmlformats.org/officeDocument/2006/relationships" r:id="rId4"/>
          <a:extLst>
            <a:ext uri="{FF2B5EF4-FFF2-40B4-BE49-F238E27FC236}">
              <a16:creationId xmlns:a16="http://schemas.microsoft.com/office/drawing/2014/main" id="{00000000-0008-0000-0100-000007000000}"/>
            </a:ext>
          </a:extLst>
        </xdr:cNvPr>
        <xdr:cNvSpPr>
          <a:spLocks/>
        </xdr:cNvSpPr>
      </xdr:nvSpPr>
      <xdr:spPr>
        <a:xfrm>
          <a:off x="2452510" y="0"/>
          <a:ext cx="1103490"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3</xdr:col>
      <xdr:colOff>643466</xdr:colOff>
      <xdr:row>0</xdr:row>
      <xdr:rowOff>0</xdr:rowOff>
    </xdr:from>
    <xdr:to>
      <xdr:col>3</xdr:col>
      <xdr:colOff>1695448</xdr:colOff>
      <xdr:row>1</xdr:row>
      <xdr:rowOff>2910</xdr:rowOff>
    </xdr:to>
    <xdr:sp macro="" textlink="">
      <xdr:nvSpPr>
        <xdr:cNvPr id="8" name="Retângulo 7">
          <a:hlinkClick xmlns:r="http://schemas.openxmlformats.org/officeDocument/2006/relationships" r:id="rId5"/>
          <a:extLst>
            <a:ext uri="{FF2B5EF4-FFF2-40B4-BE49-F238E27FC236}">
              <a16:creationId xmlns:a16="http://schemas.microsoft.com/office/drawing/2014/main" id="{00000000-0008-0000-0100-000008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INFORMES</a:t>
          </a:r>
        </a:p>
      </xdr:txBody>
    </xdr:sp>
    <xdr:clientData/>
  </xdr:twoCellAnchor>
  <xdr:twoCellAnchor editAs="absolute">
    <xdr:from>
      <xdr:col>3</xdr:col>
      <xdr:colOff>1695449</xdr:colOff>
      <xdr:row>0</xdr:row>
      <xdr:rowOff>0</xdr:rowOff>
    </xdr:from>
    <xdr:to>
      <xdr:col>5</xdr:col>
      <xdr:colOff>16931</xdr:colOff>
      <xdr:row>1</xdr:row>
      <xdr:rowOff>2910</xdr:rowOff>
    </xdr:to>
    <xdr:sp macro="" textlink="">
      <xdr:nvSpPr>
        <xdr:cNvPr id="9" name="Retângulo 8">
          <a:hlinkClick xmlns:r="http://schemas.openxmlformats.org/officeDocument/2006/relationships" r:id="rId6"/>
          <a:extLst>
            <a:ext uri="{FF2B5EF4-FFF2-40B4-BE49-F238E27FC236}">
              <a16:creationId xmlns:a16="http://schemas.microsoft.com/office/drawing/2014/main" id="{00000000-0008-0000-0100-000009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5</xdr:col>
      <xdr:colOff>16932</xdr:colOff>
      <xdr:row>0</xdr:row>
      <xdr:rowOff>0</xdr:rowOff>
    </xdr:from>
    <xdr:to>
      <xdr:col>6</xdr:col>
      <xdr:colOff>243414</xdr:colOff>
      <xdr:row>1</xdr:row>
      <xdr:rowOff>2910</xdr:rowOff>
    </xdr:to>
    <xdr:sp macro="" textlink="">
      <xdr:nvSpPr>
        <xdr:cNvPr id="10" name="Retângulo 9">
          <a:hlinkClick xmlns:r="http://schemas.openxmlformats.org/officeDocument/2006/relationships" r:id="rId7"/>
          <a:extLst>
            <a:ext uri="{FF2B5EF4-FFF2-40B4-BE49-F238E27FC236}">
              <a16:creationId xmlns:a16="http://schemas.microsoft.com/office/drawing/2014/main" id="{00000000-0008-0000-0100-00000A000000}"/>
            </a:ext>
          </a:extLst>
        </xdr:cNvPr>
        <xdr:cNvSpPr>
          <a:spLocks/>
        </xdr:cNvSpPr>
      </xdr:nvSpPr>
      <xdr:spPr>
        <a:xfrm>
          <a:off x="55731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6</xdr:col>
      <xdr:colOff>239184</xdr:colOff>
      <xdr:row>0</xdr:row>
      <xdr:rowOff>0</xdr:rowOff>
    </xdr:from>
    <xdr:to>
      <xdr:col>7</xdr:col>
      <xdr:colOff>620889</xdr:colOff>
      <xdr:row>1</xdr:row>
      <xdr:rowOff>2910</xdr:rowOff>
    </xdr:to>
    <xdr:sp macro="" textlink="">
      <xdr:nvSpPr>
        <xdr:cNvPr id="11" name="Retângulo 10">
          <a:hlinkClick xmlns:r="http://schemas.openxmlformats.org/officeDocument/2006/relationships" r:id="rId8"/>
          <a:extLst>
            <a:ext uri="{FF2B5EF4-FFF2-40B4-BE49-F238E27FC236}">
              <a16:creationId xmlns:a16="http://schemas.microsoft.com/office/drawing/2014/main" id="{00000000-0008-0000-0100-00000B000000}"/>
            </a:ext>
          </a:extLst>
        </xdr:cNvPr>
        <xdr:cNvSpPr>
          <a:spLocks/>
        </xdr:cNvSpPr>
      </xdr:nvSpPr>
      <xdr:spPr>
        <a:xfrm>
          <a:off x="6617406" y="0"/>
          <a:ext cx="1200150"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3</xdr:col>
      <xdr:colOff>166515</xdr:colOff>
      <xdr:row>1</xdr:row>
      <xdr:rowOff>88901</xdr:rowOff>
    </xdr:from>
    <xdr:to>
      <xdr:col>4</xdr:col>
      <xdr:colOff>190505</xdr:colOff>
      <xdr:row>2</xdr:row>
      <xdr:rowOff>7218</xdr:rowOff>
    </xdr:to>
    <xdr:sp macro="" textlink="">
      <xdr:nvSpPr>
        <xdr:cNvPr id="14" name="Retângulo 13">
          <a:hlinkClick xmlns:r="http://schemas.openxmlformats.org/officeDocument/2006/relationships" r:id="rId1"/>
          <a:extLst>
            <a:ext uri="{FF2B5EF4-FFF2-40B4-BE49-F238E27FC236}">
              <a16:creationId xmlns:a16="http://schemas.microsoft.com/office/drawing/2014/main" id="{00000000-0008-0000-0200-00000E000000}"/>
            </a:ext>
          </a:extLst>
        </xdr:cNvPr>
        <xdr:cNvSpPr/>
      </xdr:nvSpPr>
      <xdr:spPr>
        <a:xfrm>
          <a:off x="3172182" y="586318"/>
          <a:ext cx="1696156"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tx1">
                  <a:lumMod val="75000"/>
                  <a:lumOff val="25000"/>
                </a:schemeClr>
              </a:solidFill>
              <a:latin typeface="+mn-lt"/>
              <a:ea typeface="+mn-ea"/>
              <a:cs typeface="+mn-cs"/>
            </a:rPr>
            <a:t>INVERSIONES INICIALES</a:t>
          </a:r>
        </a:p>
      </xdr:txBody>
    </xdr:sp>
    <xdr:clientData/>
  </xdr:twoCellAnchor>
  <xdr:twoCellAnchor editAs="absolute">
    <xdr:from>
      <xdr:col>4</xdr:col>
      <xdr:colOff>198261</xdr:colOff>
      <xdr:row>1</xdr:row>
      <xdr:rowOff>78318</xdr:rowOff>
    </xdr:from>
    <xdr:to>
      <xdr:col>6</xdr:col>
      <xdr:colOff>42335</xdr:colOff>
      <xdr:row>1</xdr:row>
      <xdr:rowOff>377635</xdr:rowOff>
    </xdr:to>
    <xdr:sp macro="" textlink="">
      <xdr:nvSpPr>
        <xdr:cNvPr id="15" name="Retângulo 14">
          <a:hlinkClick xmlns:r="http://schemas.openxmlformats.org/officeDocument/2006/relationships" r:id="rId2"/>
          <a:extLst>
            <a:ext uri="{FF2B5EF4-FFF2-40B4-BE49-F238E27FC236}">
              <a16:creationId xmlns:a16="http://schemas.microsoft.com/office/drawing/2014/main" id="{00000000-0008-0000-0200-00000F000000}"/>
            </a:ext>
          </a:extLst>
        </xdr:cNvPr>
        <xdr:cNvSpPr/>
      </xdr:nvSpPr>
      <xdr:spPr>
        <a:xfrm>
          <a:off x="4876094" y="575735"/>
          <a:ext cx="1685574"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OTRAS INVERSIONES</a:t>
          </a:r>
        </a:p>
      </xdr:txBody>
    </xdr:sp>
    <xdr:clientData/>
  </xdr:twoCellAnchor>
  <xdr:twoCellAnchor editAs="absolute">
    <xdr:from>
      <xdr:col>2</xdr:col>
      <xdr:colOff>1190625</xdr:colOff>
      <xdr:row>1</xdr:row>
      <xdr:rowOff>78318</xdr:rowOff>
    </xdr:from>
    <xdr:to>
      <xdr:col>3</xdr:col>
      <xdr:colOff>148168</xdr:colOff>
      <xdr:row>1</xdr:row>
      <xdr:rowOff>377635</xdr:rowOff>
    </xdr:to>
    <xdr:sp macro="" textlink="">
      <xdr:nvSpPr>
        <xdr:cNvPr id="17" name="Retângulo 16">
          <a:hlinkClick xmlns:r="http://schemas.openxmlformats.org/officeDocument/2006/relationships" r:id="rId3"/>
          <a:extLst>
            <a:ext uri="{FF2B5EF4-FFF2-40B4-BE49-F238E27FC236}">
              <a16:creationId xmlns:a16="http://schemas.microsoft.com/office/drawing/2014/main" id="{00000000-0008-0000-0200-000011000000}"/>
            </a:ext>
          </a:extLst>
        </xdr:cNvPr>
        <xdr:cNvSpPr/>
      </xdr:nvSpPr>
      <xdr:spPr>
        <a:xfrm>
          <a:off x="1460501" y="575735"/>
          <a:ext cx="1698626"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DATOS DEL PROYECTO</a:t>
          </a:r>
        </a:p>
      </xdr:txBody>
    </xdr:sp>
    <xdr:clientData/>
  </xdr:twoCellAnchor>
  <xdr:twoCellAnchor editAs="absolute">
    <xdr:from>
      <xdr:col>2</xdr:col>
      <xdr:colOff>1142999</xdr:colOff>
      <xdr:row>0</xdr:row>
      <xdr:rowOff>0</xdr:rowOff>
    </xdr:from>
    <xdr:to>
      <xdr:col>2</xdr:col>
      <xdr:colOff>2184398</xdr:colOff>
      <xdr:row>1</xdr:row>
      <xdr:rowOff>2910</xdr:rowOff>
    </xdr:to>
    <xdr:sp macro="" textlink="">
      <xdr:nvSpPr>
        <xdr:cNvPr id="7" name="Retângulo 6">
          <a:hlinkClick xmlns:r="http://schemas.openxmlformats.org/officeDocument/2006/relationships" r:id="rId3"/>
          <a:extLst>
            <a:ext uri="{FF2B5EF4-FFF2-40B4-BE49-F238E27FC236}">
              <a16:creationId xmlns:a16="http://schemas.microsoft.com/office/drawing/2014/main" id="{00000000-0008-0000-0200-000007000000}"/>
            </a:ext>
          </a:extLst>
        </xdr:cNvPr>
        <xdr:cNvSpPr>
          <a:spLocks/>
        </xdr:cNvSpPr>
      </xdr:nvSpPr>
      <xdr:spPr>
        <a:xfrm>
          <a:off x="1407582" y="0"/>
          <a:ext cx="1041399"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PROYECTO</a:t>
          </a:r>
        </a:p>
      </xdr:txBody>
    </xdr:sp>
    <xdr:clientData/>
  </xdr:twoCellAnchor>
  <xdr:twoCellAnchor editAs="absolute">
    <xdr:from>
      <xdr:col>2</xdr:col>
      <xdr:colOff>2184398</xdr:colOff>
      <xdr:row>0</xdr:row>
      <xdr:rowOff>0</xdr:rowOff>
    </xdr:from>
    <xdr:to>
      <xdr:col>3</xdr:col>
      <xdr:colOff>564443</xdr:colOff>
      <xdr:row>1</xdr:row>
      <xdr:rowOff>2910</xdr:rowOff>
    </xdr:to>
    <xdr:sp macro="" textlink="">
      <xdr:nvSpPr>
        <xdr:cNvPr id="8" name="Retângulo 7">
          <a:hlinkClick xmlns:r="http://schemas.openxmlformats.org/officeDocument/2006/relationships" r:id="rId4"/>
          <a:extLst>
            <a:ext uri="{FF2B5EF4-FFF2-40B4-BE49-F238E27FC236}">
              <a16:creationId xmlns:a16="http://schemas.microsoft.com/office/drawing/2014/main" id="{00000000-0008-0000-0200-000008000000}"/>
            </a:ext>
          </a:extLst>
        </xdr:cNvPr>
        <xdr:cNvSpPr>
          <a:spLocks/>
        </xdr:cNvSpPr>
      </xdr:nvSpPr>
      <xdr:spPr>
        <a:xfrm>
          <a:off x="2452509" y="0"/>
          <a:ext cx="1117601"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3</xdr:col>
      <xdr:colOff>474132</xdr:colOff>
      <xdr:row>0</xdr:row>
      <xdr:rowOff>0</xdr:rowOff>
    </xdr:from>
    <xdr:to>
      <xdr:col>3</xdr:col>
      <xdr:colOff>1526114</xdr:colOff>
      <xdr:row>1</xdr:row>
      <xdr:rowOff>2910</xdr:rowOff>
    </xdr:to>
    <xdr:sp macro="" textlink="">
      <xdr:nvSpPr>
        <xdr:cNvPr id="9" name="Retângulo 8">
          <a:hlinkClick xmlns:r="http://schemas.openxmlformats.org/officeDocument/2006/relationships" r:id="rId5"/>
          <a:extLst>
            <a:ext uri="{FF2B5EF4-FFF2-40B4-BE49-F238E27FC236}">
              <a16:creationId xmlns:a16="http://schemas.microsoft.com/office/drawing/2014/main" id="{00000000-0008-0000-0200-000009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INFORMES</a:t>
          </a:r>
        </a:p>
      </xdr:txBody>
    </xdr:sp>
    <xdr:clientData/>
  </xdr:twoCellAnchor>
  <xdr:twoCellAnchor editAs="absolute">
    <xdr:from>
      <xdr:col>3</xdr:col>
      <xdr:colOff>1526115</xdr:colOff>
      <xdr:row>0</xdr:row>
      <xdr:rowOff>0</xdr:rowOff>
    </xdr:from>
    <xdr:to>
      <xdr:col>4</xdr:col>
      <xdr:colOff>895348</xdr:colOff>
      <xdr:row>1</xdr:row>
      <xdr:rowOff>2910</xdr:rowOff>
    </xdr:to>
    <xdr:sp macro="" textlink="">
      <xdr:nvSpPr>
        <xdr:cNvPr id="10" name="Retângulo 9">
          <a:hlinkClick xmlns:r="http://schemas.openxmlformats.org/officeDocument/2006/relationships" r:id="rId6"/>
          <a:extLst>
            <a:ext uri="{FF2B5EF4-FFF2-40B4-BE49-F238E27FC236}">
              <a16:creationId xmlns:a16="http://schemas.microsoft.com/office/drawing/2014/main" id="{00000000-0008-0000-0200-00000A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4</xdr:col>
      <xdr:colOff>895349</xdr:colOff>
      <xdr:row>0</xdr:row>
      <xdr:rowOff>0</xdr:rowOff>
    </xdr:from>
    <xdr:to>
      <xdr:col>6</xdr:col>
      <xdr:colOff>95248</xdr:colOff>
      <xdr:row>1</xdr:row>
      <xdr:rowOff>2910</xdr:rowOff>
    </xdr:to>
    <xdr:sp macro="" textlink="">
      <xdr:nvSpPr>
        <xdr:cNvPr id="11" name="Retângulo 10">
          <a:hlinkClick xmlns:r="http://schemas.openxmlformats.org/officeDocument/2006/relationships" r:id="rId7"/>
          <a:extLst>
            <a:ext uri="{FF2B5EF4-FFF2-40B4-BE49-F238E27FC236}">
              <a16:creationId xmlns:a16="http://schemas.microsoft.com/office/drawing/2014/main" id="{00000000-0008-0000-0200-00000B000000}"/>
            </a:ext>
          </a:extLst>
        </xdr:cNvPr>
        <xdr:cNvSpPr>
          <a:spLocks/>
        </xdr:cNvSpPr>
      </xdr:nvSpPr>
      <xdr:spPr>
        <a:xfrm>
          <a:off x="55731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6</xdr:col>
      <xdr:colOff>91017</xdr:colOff>
      <xdr:row>0</xdr:row>
      <xdr:rowOff>0</xdr:rowOff>
    </xdr:from>
    <xdr:to>
      <xdr:col>6</xdr:col>
      <xdr:colOff>1255888</xdr:colOff>
      <xdr:row>1</xdr:row>
      <xdr:rowOff>2910</xdr:rowOff>
    </xdr:to>
    <xdr:sp macro="" textlink="">
      <xdr:nvSpPr>
        <xdr:cNvPr id="12" name="Retângulo 11">
          <a:hlinkClick xmlns:r="http://schemas.openxmlformats.org/officeDocument/2006/relationships" r:id="rId8"/>
          <a:extLst>
            <a:ext uri="{FF2B5EF4-FFF2-40B4-BE49-F238E27FC236}">
              <a16:creationId xmlns:a16="http://schemas.microsoft.com/office/drawing/2014/main" id="{00000000-0008-0000-0200-00000C000000}"/>
            </a:ext>
          </a:extLst>
        </xdr:cNvPr>
        <xdr:cNvSpPr>
          <a:spLocks/>
        </xdr:cNvSpPr>
      </xdr:nvSpPr>
      <xdr:spPr>
        <a:xfrm>
          <a:off x="6624461" y="0"/>
          <a:ext cx="1164871"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3</xdr:col>
      <xdr:colOff>727425</xdr:colOff>
      <xdr:row>1</xdr:row>
      <xdr:rowOff>84667</xdr:rowOff>
    </xdr:from>
    <xdr:to>
      <xdr:col>4</xdr:col>
      <xdr:colOff>783164</xdr:colOff>
      <xdr:row>2</xdr:row>
      <xdr:rowOff>2984</xdr:rowOff>
    </xdr:to>
    <xdr:sp macro="" textlink="">
      <xdr:nvSpPr>
        <xdr:cNvPr id="8" name="Retângulo 7">
          <a:hlinkClick xmlns:r="http://schemas.openxmlformats.org/officeDocument/2006/relationships" r:id="rId1"/>
          <a:extLst>
            <a:ext uri="{FF2B5EF4-FFF2-40B4-BE49-F238E27FC236}">
              <a16:creationId xmlns:a16="http://schemas.microsoft.com/office/drawing/2014/main" id="{00000000-0008-0000-0300-000008000000}"/>
            </a:ext>
          </a:extLst>
        </xdr:cNvPr>
        <xdr:cNvSpPr/>
      </xdr:nvSpPr>
      <xdr:spPr>
        <a:xfrm>
          <a:off x="3172175" y="582084"/>
          <a:ext cx="1696156"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INVERSIONES INICIALES</a:t>
          </a:r>
        </a:p>
      </xdr:txBody>
    </xdr:sp>
    <xdr:clientData/>
  </xdr:twoCellAnchor>
  <xdr:twoCellAnchor editAs="absolute">
    <xdr:from>
      <xdr:col>4</xdr:col>
      <xdr:colOff>790920</xdr:colOff>
      <xdr:row>1</xdr:row>
      <xdr:rowOff>95250</xdr:rowOff>
    </xdr:from>
    <xdr:to>
      <xdr:col>5</xdr:col>
      <xdr:colOff>1153578</xdr:colOff>
      <xdr:row>2</xdr:row>
      <xdr:rowOff>13567</xdr:rowOff>
    </xdr:to>
    <xdr:sp macro="" textlink="">
      <xdr:nvSpPr>
        <xdr:cNvPr id="9" name="Retângulo 8">
          <a:hlinkClick xmlns:r="http://schemas.openxmlformats.org/officeDocument/2006/relationships" r:id="rId2"/>
          <a:extLst>
            <a:ext uri="{FF2B5EF4-FFF2-40B4-BE49-F238E27FC236}">
              <a16:creationId xmlns:a16="http://schemas.microsoft.com/office/drawing/2014/main" id="{00000000-0008-0000-0300-000009000000}"/>
            </a:ext>
          </a:extLst>
        </xdr:cNvPr>
        <xdr:cNvSpPr/>
      </xdr:nvSpPr>
      <xdr:spPr>
        <a:xfrm>
          <a:off x="4876087" y="592667"/>
          <a:ext cx="1685574"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OTROS INVERSIONES</a:t>
          </a:r>
        </a:p>
      </xdr:txBody>
    </xdr:sp>
    <xdr:clientData/>
  </xdr:twoCellAnchor>
  <xdr:twoCellAnchor editAs="absolute">
    <xdr:from>
      <xdr:col>2</xdr:col>
      <xdr:colOff>1164166</xdr:colOff>
      <xdr:row>1</xdr:row>
      <xdr:rowOff>84667</xdr:rowOff>
    </xdr:from>
    <xdr:to>
      <xdr:col>3</xdr:col>
      <xdr:colOff>709077</xdr:colOff>
      <xdr:row>2</xdr:row>
      <xdr:rowOff>2984</xdr:rowOff>
    </xdr:to>
    <xdr:sp macro="" textlink="">
      <xdr:nvSpPr>
        <xdr:cNvPr id="10" name="Retângulo 9">
          <a:hlinkClick xmlns:r="http://schemas.openxmlformats.org/officeDocument/2006/relationships" r:id="rId3"/>
          <a:extLst>
            <a:ext uri="{FF2B5EF4-FFF2-40B4-BE49-F238E27FC236}">
              <a16:creationId xmlns:a16="http://schemas.microsoft.com/office/drawing/2014/main" id="{00000000-0008-0000-0300-00000A000000}"/>
            </a:ext>
          </a:extLst>
        </xdr:cNvPr>
        <xdr:cNvSpPr/>
      </xdr:nvSpPr>
      <xdr:spPr>
        <a:xfrm>
          <a:off x="1434042" y="582084"/>
          <a:ext cx="1725077"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DATOS DEL PROYECTO</a:t>
          </a:r>
        </a:p>
      </xdr:txBody>
    </xdr:sp>
    <xdr:clientData/>
  </xdr:twoCellAnchor>
  <xdr:twoCellAnchor editAs="absolute">
    <xdr:from>
      <xdr:col>2</xdr:col>
      <xdr:colOff>1142999</xdr:colOff>
      <xdr:row>0</xdr:row>
      <xdr:rowOff>0</xdr:rowOff>
    </xdr:from>
    <xdr:to>
      <xdr:col>3</xdr:col>
      <xdr:colOff>4231</xdr:colOff>
      <xdr:row>1</xdr:row>
      <xdr:rowOff>2910</xdr:rowOff>
    </xdr:to>
    <xdr:sp macro="" textlink="">
      <xdr:nvSpPr>
        <xdr:cNvPr id="7" name="Retângulo 6">
          <a:hlinkClick xmlns:r="http://schemas.openxmlformats.org/officeDocument/2006/relationships" r:id="rId3"/>
          <a:extLst>
            <a:ext uri="{FF2B5EF4-FFF2-40B4-BE49-F238E27FC236}">
              <a16:creationId xmlns:a16="http://schemas.microsoft.com/office/drawing/2014/main" id="{00000000-0008-0000-0300-000007000000}"/>
            </a:ext>
          </a:extLst>
        </xdr:cNvPr>
        <xdr:cNvSpPr>
          <a:spLocks/>
        </xdr:cNvSpPr>
      </xdr:nvSpPr>
      <xdr:spPr>
        <a:xfrm>
          <a:off x="1407582" y="0"/>
          <a:ext cx="1041399"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PROYECTO</a:t>
          </a:r>
        </a:p>
      </xdr:txBody>
    </xdr:sp>
    <xdr:clientData/>
  </xdr:twoCellAnchor>
  <xdr:twoCellAnchor editAs="absolute">
    <xdr:from>
      <xdr:col>3</xdr:col>
      <xdr:colOff>4232</xdr:colOff>
      <xdr:row>0</xdr:row>
      <xdr:rowOff>0</xdr:rowOff>
    </xdr:from>
    <xdr:to>
      <xdr:col>3</xdr:col>
      <xdr:colOff>1105958</xdr:colOff>
      <xdr:row>1</xdr:row>
      <xdr:rowOff>2910</xdr:rowOff>
    </xdr:to>
    <xdr:sp macro="" textlink="">
      <xdr:nvSpPr>
        <xdr:cNvPr id="11" name="Retângulo 10">
          <a:hlinkClick xmlns:r="http://schemas.openxmlformats.org/officeDocument/2006/relationships" r:id="rId4"/>
          <a:extLst>
            <a:ext uri="{FF2B5EF4-FFF2-40B4-BE49-F238E27FC236}">
              <a16:creationId xmlns:a16="http://schemas.microsoft.com/office/drawing/2014/main" id="{00000000-0008-0000-0300-00000B000000}"/>
            </a:ext>
          </a:extLst>
        </xdr:cNvPr>
        <xdr:cNvSpPr>
          <a:spLocks/>
        </xdr:cNvSpPr>
      </xdr:nvSpPr>
      <xdr:spPr>
        <a:xfrm>
          <a:off x="2454274" y="0"/>
          <a:ext cx="1101726"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3</xdr:col>
      <xdr:colOff>1035049</xdr:colOff>
      <xdr:row>0</xdr:row>
      <xdr:rowOff>0</xdr:rowOff>
    </xdr:from>
    <xdr:to>
      <xdr:col>4</xdr:col>
      <xdr:colOff>446614</xdr:colOff>
      <xdr:row>1</xdr:row>
      <xdr:rowOff>2910</xdr:rowOff>
    </xdr:to>
    <xdr:sp macro="" textlink="">
      <xdr:nvSpPr>
        <xdr:cNvPr id="12" name="Retângulo 11">
          <a:hlinkClick xmlns:r="http://schemas.openxmlformats.org/officeDocument/2006/relationships" r:id="rId5"/>
          <a:extLst>
            <a:ext uri="{FF2B5EF4-FFF2-40B4-BE49-F238E27FC236}">
              <a16:creationId xmlns:a16="http://schemas.microsoft.com/office/drawing/2014/main" id="{00000000-0008-0000-0300-00000C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INFORMES</a:t>
          </a:r>
        </a:p>
      </xdr:txBody>
    </xdr:sp>
    <xdr:clientData/>
  </xdr:twoCellAnchor>
  <xdr:twoCellAnchor editAs="absolute">
    <xdr:from>
      <xdr:col>4</xdr:col>
      <xdr:colOff>446615</xdr:colOff>
      <xdr:row>0</xdr:row>
      <xdr:rowOff>0</xdr:rowOff>
    </xdr:from>
    <xdr:to>
      <xdr:col>5</xdr:col>
      <xdr:colOff>165098</xdr:colOff>
      <xdr:row>1</xdr:row>
      <xdr:rowOff>2910</xdr:rowOff>
    </xdr:to>
    <xdr:sp macro="" textlink="">
      <xdr:nvSpPr>
        <xdr:cNvPr id="13" name="Retângulo 12">
          <a:hlinkClick xmlns:r="http://schemas.openxmlformats.org/officeDocument/2006/relationships" r:id="rId6"/>
          <a:extLst>
            <a:ext uri="{FF2B5EF4-FFF2-40B4-BE49-F238E27FC236}">
              <a16:creationId xmlns:a16="http://schemas.microsoft.com/office/drawing/2014/main" id="{00000000-0008-0000-0300-00000D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5</xdr:col>
      <xdr:colOff>165099</xdr:colOff>
      <xdr:row>0</xdr:row>
      <xdr:rowOff>0</xdr:rowOff>
    </xdr:from>
    <xdr:to>
      <xdr:col>5</xdr:col>
      <xdr:colOff>1206498</xdr:colOff>
      <xdr:row>1</xdr:row>
      <xdr:rowOff>2910</xdr:rowOff>
    </xdr:to>
    <xdr:sp macro="" textlink="">
      <xdr:nvSpPr>
        <xdr:cNvPr id="14" name="Retângulo 13">
          <a:hlinkClick xmlns:r="http://schemas.openxmlformats.org/officeDocument/2006/relationships" r:id="rId7"/>
          <a:extLst>
            <a:ext uri="{FF2B5EF4-FFF2-40B4-BE49-F238E27FC236}">
              <a16:creationId xmlns:a16="http://schemas.microsoft.com/office/drawing/2014/main" id="{00000000-0008-0000-0300-00000E000000}"/>
            </a:ext>
          </a:extLst>
        </xdr:cNvPr>
        <xdr:cNvSpPr>
          <a:spLocks/>
        </xdr:cNvSpPr>
      </xdr:nvSpPr>
      <xdr:spPr>
        <a:xfrm>
          <a:off x="55731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5</xdr:col>
      <xdr:colOff>1202268</xdr:colOff>
      <xdr:row>0</xdr:row>
      <xdr:rowOff>0</xdr:rowOff>
    </xdr:from>
    <xdr:to>
      <xdr:col>6</xdr:col>
      <xdr:colOff>1044222</xdr:colOff>
      <xdr:row>1</xdr:row>
      <xdr:rowOff>2910</xdr:rowOff>
    </xdr:to>
    <xdr:sp macro="" textlink="">
      <xdr:nvSpPr>
        <xdr:cNvPr id="15" name="Retângulo 14">
          <a:hlinkClick xmlns:r="http://schemas.openxmlformats.org/officeDocument/2006/relationships" r:id="rId8"/>
          <a:extLst>
            <a:ext uri="{FF2B5EF4-FFF2-40B4-BE49-F238E27FC236}">
              <a16:creationId xmlns:a16="http://schemas.microsoft.com/office/drawing/2014/main" id="{00000000-0008-0000-0300-00000F000000}"/>
            </a:ext>
          </a:extLst>
        </xdr:cNvPr>
        <xdr:cNvSpPr>
          <a:spLocks/>
        </xdr:cNvSpPr>
      </xdr:nvSpPr>
      <xdr:spPr>
        <a:xfrm>
          <a:off x="6620935" y="0"/>
          <a:ext cx="1168398"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2</xdr:col>
      <xdr:colOff>1707449</xdr:colOff>
      <xdr:row>1</xdr:row>
      <xdr:rowOff>91013</xdr:rowOff>
    </xdr:from>
    <xdr:to>
      <xdr:col>3</xdr:col>
      <xdr:colOff>1033644</xdr:colOff>
      <xdr:row>2</xdr:row>
      <xdr:rowOff>9330</xdr:rowOff>
    </xdr:to>
    <xdr:sp macro="" textlink="">
      <xdr:nvSpPr>
        <xdr:cNvPr id="3" name="Retângulo 2">
          <a:hlinkClick xmlns:r="http://schemas.openxmlformats.org/officeDocument/2006/relationships" r:id="rId1"/>
          <a:extLst>
            <a:ext uri="{FF2B5EF4-FFF2-40B4-BE49-F238E27FC236}">
              <a16:creationId xmlns:a16="http://schemas.microsoft.com/office/drawing/2014/main" id="{00000000-0008-0000-0400-000003000000}"/>
            </a:ext>
          </a:extLst>
        </xdr:cNvPr>
        <xdr:cNvSpPr/>
      </xdr:nvSpPr>
      <xdr:spPr>
        <a:xfrm>
          <a:off x="1979088" y="588430"/>
          <a:ext cx="1143000"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tx1">
                  <a:lumMod val="75000"/>
                  <a:lumOff val="25000"/>
                </a:schemeClr>
              </a:solidFill>
              <a:latin typeface="+mn-lt"/>
              <a:ea typeface="+mn-ea"/>
              <a:cs typeface="+mn-cs"/>
            </a:rPr>
            <a:t>PRECIO</a:t>
          </a:r>
        </a:p>
      </xdr:txBody>
    </xdr:sp>
    <xdr:clientData/>
  </xdr:twoCellAnchor>
  <xdr:twoCellAnchor editAs="absolute">
    <xdr:from>
      <xdr:col>5</xdr:col>
      <xdr:colOff>494596</xdr:colOff>
      <xdr:row>1</xdr:row>
      <xdr:rowOff>84664</xdr:rowOff>
    </xdr:from>
    <xdr:to>
      <xdr:col>6</xdr:col>
      <xdr:colOff>508001</xdr:colOff>
      <xdr:row>2</xdr:row>
      <xdr:rowOff>2981</xdr:rowOff>
    </xdr:to>
    <xdr:sp macro="" textlink="">
      <xdr:nvSpPr>
        <xdr:cNvPr id="16" name="Retângulo 15">
          <a:hlinkClick xmlns:r="http://schemas.openxmlformats.org/officeDocument/2006/relationships" r:id="rId2"/>
          <a:extLst>
            <a:ext uri="{FF2B5EF4-FFF2-40B4-BE49-F238E27FC236}">
              <a16:creationId xmlns:a16="http://schemas.microsoft.com/office/drawing/2014/main" id="{00000000-0008-0000-0400-000010000000}"/>
            </a:ext>
          </a:extLst>
        </xdr:cNvPr>
        <xdr:cNvSpPr/>
      </xdr:nvSpPr>
      <xdr:spPr>
        <a:xfrm>
          <a:off x="4844346" y="582081"/>
          <a:ext cx="1145822"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COSTOS FIJOS</a:t>
          </a:r>
        </a:p>
      </xdr:txBody>
    </xdr:sp>
    <xdr:clientData/>
  </xdr:twoCellAnchor>
  <xdr:twoCellAnchor editAs="absolute">
    <xdr:from>
      <xdr:col>3</xdr:col>
      <xdr:colOff>1033640</xdr:colOff>
      <xdr:row>1</xdr:row>
      <xdr:rowOff>84665</xdr:rowOff>
    </xdr:from>
    <xdr:to>
      <xdr:col>5</xdr:col>
      <xdr:colOff>576792</xdr:colOff>
      <xdr:row>2</xdr:row>
      <xdr:rowOff>2982</xdr:rowOff>
    </xdr:to>
    <xdr:sp macro="" textlink="">
      <xdr:nvSpPr>
        <xdr:cNvPr id="17" name="Retângulo 16">
          <a:hlinkClick xmlns:r="http://schemas.openxmlformats.org/officeDocument/2006/relationships" r:id="rId3"/>
          <a:extLst>
            <a:ext uri="{FF2B5EF4-FFF2-40B4-BE49-F238E27FC236}">
              <a16:creationId xmlns:a16="http://schemas.microsoft.com/office/drawing/2014/main" id="{00000000-0008-0000-0400-000011000000}"/>
            </a:ext>
          </a:extLst>
        </xdr:cNvPr>
        <xdr:cNvSpPr/>
      </xdr:nvSpPr>
      <xdr:spPr>
        <a:xfrm>
          <a:off x="3122084" y="582082"/>
          <a:ext cx="1804458"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 DE VENTAS</a:t>
          </a:r>
        </a:p>
      </xdr:txBody>
    </xdr:sp>
    <xdr:clientData/>
  </xdr:twoCellAnchor>
  <xdr:twoCellAnchor editAs="absolute">
    <xdr:from>
      <xdr:col>2</xdr:col>
      <xdr:colOff>1142999</xdr:colOff>
      <xdr:row>0</xdr:row>
      <xdr:rowOff>0</xdr:rowOff>
    </xdr:from>
    <xdr:to>
      <xdr:col>3</xdr:col>
      <xdr:colOff>364065</xdr:colOff>
      <xdr:row>1</xdr:row>
      <xdr:rowOff>2910</xdr:rowOff>
    </xdr:to>
    <xdr:sp macro="" textlink="">
      <xdr:nvSpPr>
        <xdr:cNvPr id="7" name="Retângulo 6">
          <a:hlinkClick xmlns:r="http://schemas.openxmlformats.org/officeDocument/2006/relationships" r:id="rId4"/>
          <a:extLst>
            <a:ext uri="{FF2B5EF4-FFF2-40B4-BE49-F238E27FC236}">
              <a16:creationId xmlns:a16="http://schemas.microsoft.com/office/drawing/2014/main" id="{00000000-0008-0000-0400-000007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PROYECTO</a:t>
          </a:r>
        </a:p>
      </xdr:txBody>
    </xdr:sp>
    <xdr:clientData/>
  </xdr:twoCellAnchor>
  <xdr:twoCellAnchor editAs="absolute">
    <xdr:from>
      <xdr:col>3</xdr:col>
      <xdr:colOff>364066</xdr:colOff>
      <xdr:row>0</xdr:row>
      <xdr:rowOff>0</xdr:rowOff>
    </xdr:from>
    <xdr:to>
      <xdr:col>4</xdr:col>
      <xdr:colOff>402167</xdr:colOff>
      <xdr:row>1</xdr:row>
      <xdr:rowOff>2910</xdr:rowOff>
    </xdr:to>
    <xdr:sp macro="" textlink="">
      <xdr:nvSpPr>
        <xdr:cNvPr id="8" name="Retângulo 7">
          <a:hlinkClick xmlns:r="http://schemas.openxmlformats.org/officeDocument/2006/relationships" r:id="rId1"/>
          <a:extLst>
            <a:ext uri="{FF2B5EF4-FFF2-40B4-BE49-F238E27FC236}">
              <a16:creationId xmlns:a16="http://schemas.microsoft.com/office/drawing/2014/main" id="{00000000-0008-0000-0400-000008000000}"/>
            </a:ext>
          </a:extLst>
        </xdr:cNvPr>
        <xdr:cNvSpPr>
          <a:spLocks/>
        </xdr:cNvSpPr>
      </xdr:nvSpPr>
      <xdr:spPr>
        <a:xfrm>
          <a:off x="2448982" y="0"/>
          <a:ext cx="1170518"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4</xdr:col>
      <xdr:colOff>262466</xdr:colOff>
      <xdr:row>0</xdr:row>
      <xdr:rowOff>0</xdr:rowOff>
    </xdr:from>
    <xdr:to>
      <xdr:col>5</xdr:col>
      <xdr:colOff>182031</xdr:colOff>
      <xdr:row>1</xdr:row>
      <xdr:rowOff>2910</xdr:rowOff>
    </xdr:to>
    <xdr:sp macro="" textlink="">
      <xdr:nvSpPr>
        <xdr:cNvPr id="9" name="Retângulo 8">
          <a:hlinkClick xmlns:r="http://schemas.openxmlformats.org/officeDocument/2006/relationships" r:id="rId5"/>
          <a:extLst>
            <a:ext uri="{FF2B5EF4-FFF2-40B4-BE49-F238E27FC236}">
              <a16:creationId xmlns:a16="http://schemas.microsoft.com/office/drawing/2014/main" id="{00000000-0008-0000-0400-000009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INFORMES</a:t>
          </a:r>
        </a:p>
      </xdr:txBody>
    </xdr:sp>
    <xdr:clientData/>
  </xdr:twoCellAnchor>
  <xdr:twoCellAnchor editAs="absolute">
    <xdr:from>
      <xdr:col>5</xdr:col>
      <xdr:colOff>182032</xdr:colOff>
      <xdr:row>0</xdr:row>
      <xdr:rowOff>0</xdr:rowOff>
    </xdr:from>
    <xdr:to>
      <xdr:col>6</xdr:col>
      <xdr:colOff>91014</xdr:colOff>
      <xdr:row>1</xdr:row>
      <xdr:rowOff>2910</xdr:rowOff>
    </xdr:to>
    <xdr:sp macro="" textlink="">
      <xdr:nvSpPr>
        <xdr:cNvPr id="10" name="Retângulo 9">
          <a:hlinkClick xmlns:r="http://schemas.openxmlformats.org/officeDocument/2006/relationships" r:id="rId6"/>
          <a:extLst>
            <a:ext uri="{FF2B5EF4-FFF2-40B4-BE49-F238E27FC236}">
              <a16:creationId xmlns:a16="http://schemas.microsoft.com/office/drawing/2014/main" id="{00000000-0008-0000-0400-00000A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6</xdr:col>
      <xdr:colOff>91015</xdr:colOff>
      <xdr:row>0</xdr:row>
      <xdr:rowOff>0</xdr:rowOff>
    </xdr:from>
    <xdr:to>
      <xdr:col>6</xdr:col>
      <xdr:colOff>1128886</xdr:colOff>
      <xdr:row>1</xdr:row>
      <xdr:rowOff>2910</xdr:rowOff>
    </xdr:to>
    <xdr:sp macro="" textlink="">
      <xdr:nvSpPr>
        <xdr:cNvPr id="11" name="Retângulo 10">
          <a:hlinkClick xmlns:r="http://schemas.openxmlformats.org/officeDocument/2006/relationships" r:id="rId7"/>
          <a:extLst>
            <a:ext uri="{FF2B5EF4-FFF2-40B4-BE49-F238E27FC236}">
              <a16:creationId xmlns:a16="http://schemas.microsoft.com/office/drawing/2014/main" id="{00000000-0008-0000-0400-00000B000000}"/>
            </a:ext>
          </a:extLst>
        </xdr:cNvPr>
        <xdr:cNvSpPr>
          <a:spLocks/>
        </xdr:cNvSpPr>
      </xdr:nvSpPr>
      <xdr:spPr>
        <a:xfrm>
          <a:off x="55731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6</xdr:col>
      <xdr:colOff>1124656</xdr:colOff>
      <xdr:row>0</xdr:row>
      <xdr:rowOff>0</xdr:rowOff>
    </xdr:from>
    <xdr:to>
      <xdr:col>8</xdr:col>
      <xdr:colOff>324556</xdr:colOff>
      <xdr:row>1</xdr:row>
      <xdr:rowOff>2910</xdr:rowOff>
    </xdr:to>
    <xdr:sp macro="" textlink="">
      <xdr:nvSpPr>
        <xdr:cNvPr id="12" name="Retângulo 11">
          <a:hlinkClick xmlns:r="http://schemas.openxmlformats.org/officeDocument/2006/relationships" r:id="rId8"/>
          <a:extLst>
            <a:ext uri="{FF2B5EF4-FFF2-40B4-BE49-F238E27FC236}">
              <a16:creationId xmlns:a16="http://schemas.microsoft.com/office/drawing/2014/main" id="{00000000-0008-0000-0400-00000C000000}"/>
            </a:ext>
          </a:extLst>
        </xdr:cNvPr>
        <xdr:cNvSpPr>
          <a:spLocks/>
        </xdr:cNvSpPr>
      </xdr:nvSpPr>
      <xdr:spPr>
        <a:xfrm>
          <a:off x="6599767" y="0"/>
          <a:ext cx="1217789"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2</xdr:col>
      <xdr:colOff>1714500</xdr:colOff>
      <xdr:row>3</xdr:row>
      <xdr:rowOff>0</xdr:rowOff>
    </xdr:from>
    <xdr:to>
      <xdr:col>3</xdr:col>
      <xdr:colOff>557390</xdr:colOff>
      <xdr:row>4</xdr:row>
      <xdr:rowOff>0</xdr:rowOff>
    </xdr:to>
    <xdr:sp macro="" textlink="">
      <xdr:nvSpPr>
        <xdr:cNvPr id="18" name="Retângulo 17">
          <a:hlinkClick xmlns:r="http://schemas.openxmlformats.org/officeDocument/2006/relationships" r:id="rId1"/>
          <a:extLst>
            <a:ext uri="{FF2B5EF4-FFF2-40B4-BE49-F238E27FC236}">
              <a16:creationId xmlns:a16="http://schemas.microsoft.com/office/drawing/2014/main" id="{00000000-0008-0000-0600-000012000000}"/>
            </a:ext>
          </a:extLst>
        </xdr:cNvPr>
        <xdr:cNvSpPr/>
      </xdr:nvSpPr>
      <xdr:spPr>
        <a:xfrm>
          <a:off x="1981200" y="1123950"/>
          <a:ext cx="910167" cy="504825"/>
        </a:xfrm>
        <a:prstGeom prst="rect">
          <a:avLst/>
        </a:prstGeom>
        <a:solidFill>
          <a:srgbClr val="6699CC"/>
        </a:solidFill>
        <a:ln w="63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solidFill>
                <a:schemeClr val="bg1"/>
              </a:solidFill>
            </a:rPr>
            <a:t>Resumen</a:t>
          </a:r>
        </a:p>
      </xdr:txBody>
    </xdr:sp>
    <xdr:clientData/>
  </xdr:twoCellAnchor>
  <xdr:twoCellAnchor editAs="absolute">
    <xdr:from>
      <xdr:col>3</xdr:col>
      <xdr:colOff>561622</xdr:colOff>
      <xdr:row>3</xdr:row>
      <xdr:rowOff>4235</xdr:rowOff>
    </xdr:from>
    <xdr:to>
      <xdr:col>5</xdr:col>
      <xdr:colOff>127705</xdr:colOff>
      <xdr:row>4</xdr:row>
      <xdr:rowOff>4235</xdr:rowOff>
    </xdr:to>
    <xdr:sp macro="" textlink="">
      <xdr:nvSpPr>
        <xdr:cNvPr id="19" name="Retângulo 18">
          <a:hlinkClick xmlns:r="http://schemas.openxmlformats.org/officeDocument/2006/relationships" r:id="rId2"/>
          <a:extLst>
            <a:ext uri="{FF2B5EF4-FFF2-40B4-BE49-F238E27FC236}">
              <a16:creationId xmlns:a16="http://schemas.microsoft.com/office/drawing/2014/main" id="{00000000-0008-0000-0600-000013000000}"/>
            </a:ext>
          </a:extLst>
        </xdr:cNvPr>
        <xdr:cNvSpPr/>
      </xdr:nvSpPr>
      <xdr:spPr>
        <a:xfrm>
          <a:off x="2895599" y="1128185"/>
          <a:ext cx="909108" cy="504825"/>
        </a:xfrm>
        <a:prstGeom prst="rect">
          <a:avLst/>
        </a:prstGeom>
        <a:noFill/>
        <a:ln w="6350">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solidFill>
                <a:sysClr val="windowText" lastClr="000000"/>
              </a:solidFill>
            </a:rPr>
            <a:t>Año 1</a:t>
          </a:r>
        </a:p>
      </xdr:txBody>
    </xdr:sp>
    <xdr:clientData/>
  </xdr:twoCellAnchor>
  <xdr:twoCellAnchor editAs="absolute">
    <xdr:from>
      <xdr:col>5</xdr:col>
      <xdr:colOff>121351</xdr:colOff>
      <xdr:row>3</xdr:row>
      <xdr:rowOff>1412</xdr:rowOff>
    </xdr:from>
    <xdr:to>
      <xdr:col>5</xdr:col>
      <xdr:colOff>1031518</xdr:colOff>
      <xdr:row>3</xdr:row>
      <xdr:rowOff>505885</xdr:rowOff>
    </xdr:to>
    <xdr:sp macro="" textlink="">
      <xdr:nvSpPr>
        <xdr:cNvPr id="20" name="Retângulo 19">
          <a:hlinkClick xmlns:r="http://schemas.openxmlformats.org/officeDocument/2006/relationships" r:id="rId3"/>
          <a:extLst>
            <a:ext uri="{FF2B5EF4-FFF2-40B4-BE49-F238E27FC236}">
              <a16:creationId xmlns:a16="http://schemas.microsoft.com/office/drawing/2014/main" id="{00000000-0008-0000-0600-000014000000}"/>
            </a:ext>
          </a:extLst>
        </xdr:cNvPr>
        <xdr:cNvSpPr/>
      </xdr:nvSpPr>
      <xdr:spPr>
        <a:xfrm>
          <a:off x="3798353" y="1117601"/>
          <a:ext cx="909109" cy="512234"/>
        </a:xfrm>
        <a:prstGeom prst="rect">
          <a:avLst/>
        </a:prstGeom>
        <a:noFill/>
        <a:ln w="6350">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solidFill>
                <a:sysClr val="windowText" lastClr="000000"/>
              </a:solidFill>
            </a:rPr>
            <a:t>Año 2</a:t>
          </a:r>
        </a:p>
      </xdr:txBody>
    </xdr:sp>
    <xdr:clientData/>
  </xdr:twoCellAnchor>
  <xdr:twoCellAnchor editAs="absolute">
    <xdr:from>
      <xdr:col>5</xdr:col>
      <xdr:colOff>1031168</xdr:colOff>
      <xdr:row>3</xdr:row>
      <xdr:rowOff>0</xdr:rowOff>
    </xdr:from>
    <xdr:to>
      <xdr:col>6</xdr:col>
      <xdr:colOff>567971</xdr:colOff>
      <xdr:row>4</xdr:row>
      <xdr:rowOff>0</xdr:rowOff>
    </xdr:to>
    <xdr:sp macro="" textlink="">
      <xdr:nvSpPr>
        <xdr:cNvPr id="21" name="Retângulo 20">
          <a:hlinkClick xmlns:r="http://schemas.openxmlformats.org/officeDocument/2006/relationships" r:id="rId4"/>
          <a:extLst>
            <a:ext uri="{FF2B5EF4-FFF2-40B4-BE49-F238E27FC236}">
              <a16:creationId xmlns:a16="http://schemas.microsoft.com/office/drawing/2014/main" id="{00000000-0008-0000-0600-000015000000}"/>
            </a:ext>
          </a:extLst>
        </xdr:cNvPr>
        <xdr:cNvSpPr/>
      </xdr:nvSpPr>
      <xdr:spPr>
        <a:xfrm>
          <a:off x="4710639" y="1121833"/>
          <a:ext cx="919692" cy="508000"/>
        </a:xfrm>
        <a:prstGeom prst="rect">
          <a:avLst/>
        </a:prstGeom>
        <a:noFill/>
        <a:ln w="6350">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solidFill>
                <a:sysClr val="windowText" lastClr="000000"/>
              </a:solidFill>
            </a:rPr>
            <a:t>Año 3</a:t>
          </a:r>
        </a:p>
      </xdr:txBody>
    </xdr:sp>
    <xdr:clientData/>
  </xdr:twoCellAnchor>
  <xdr:twoCellAnchor editAs="absolute">
    <xdr:from>
      <xdr:col>2</xdr:col>
      <xdr:colOff>1714500</xdr:colOff>
      <xdr:row>1</xdr:row>
      <xdr:rowOff>91013</xdr:rowOff>
    </xdr:from>
    <xdr:to>
      <xdr:col>3</xdr:col>
      <xdr:colOff>790223</xdr:colOff>
      <xdr:row>2</xdr:row>
      <xdr:rowOff>9330</xdr:rowOff>
    </xdr:to>
    <xdr:sp macro="" textlink="">
      <xdr:nvSpPr>
        <xdr:cNvPr id="24" name="Retângulo 23">
          <a:hlinkClick xmlns:r="http://schemas.openxmlformats.org/officeDocument/2006/relationships" r:id="rId5"/>
          <a:extLst>
            <a:ext uri="{FF2B5EF4-FFF2-40B4-BE49-F238E27FC236}">
              <a16:creationId xmlns:a16="http://schemas.microsoft.com/office/drawing/2014/main" id="{00000000-0008-0000-0600-000018000000}"/>
            </a:ext>
          </a:extLst>
        </xdr:cNvPr>
        <xdr:cNvSpPr/>
      </xdr:nvSpPr>
      <xdr:spPr>
        <a:xfrm>
          <a:off x="1979083" y="588430"/>
          <a:ext cx="1143000"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PRECIO</a:t>
          </a:r>
        </a:p>
      </xdr:txBody>
    </xdr:sp>
    <xdr:clientData/>
  </xdr:twoCellAnchor>
  <xdr:twoCellAnchor editAs="absolute">
    <xdr:from>
      <xdr:col>5</xdr:col>
      <xdr:colOff>1164870</xdr:colOff>
      <xdr:row>1</xdr:row>
      <xdr:rowOff>84664</xdr:rowOff>
    </xdr:from>
    <xdr:to>
      <xdr:col>6</xdr:col>
      <xdr:colOff>927803</xdr:colOff>
      <xdr:row>2</xdr:row>
      <xdr:rowOff>2981</xdr:rowOff>
    </xdr:to>
    <xdr:sp macro="" textlink="">
      <xdr:nvSpPr>
        <xdr:cNvPr id="25" name="Retângulo 24">
          <a:hlinkClick xmlns:r="http://schemas.openxmlformats.org/officeDocument/2006/relationships" r:id="rId6"/>
          <a:extLst>
            <a:ext uri="{FF2B5EF4-FFF2-40B4-BE49-F238E27FC236}">
              <a16:creationId xmlns:a16="http://schemas.microsoft.com/office/drawing/2014/main" id="{00000000-0008-0000-0600-000019000000}"/>
            </a:ext>
          </a:extLst>
        </xdr:cNvPr>
        <xdr:cNvSpPr/>
      </xdr:nvSpPr>
      <xdr:spPr>
        <a:xfrm>
          <a:off x="4844341" y="582081"/>
          <a:ext cx="1145822"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COSTOS FIJOS</a:t>
          </a:r>
        </a:p>
      </xdr:txBody>
    </xdr:sp>
    <xdr:clientData/>
  </xdr:twoCellAnchor>
  <xdr:twoCellAnchor editAs="absolute">
    <xdr:from>
      <xdr:col>3</xdr:col>
      <xdr:colOff>790219</xdr:colOff>
      <xdr:row>1</xdr:row>
      <xdr:rowOff>95248</xdr:rowOff>
    </xdr:from>
    <xdr:to>
      <xdr:col>5</xdr:col>
      <xdr:colOff>1146527</xdr:colOff>
      <xdr:row>2</xdr:row>
      <xdr:rowOff>13565</xdr:rowOff>
    </xdr:to>
    <xdr:sp macro="" textlink="">
      <xdr:nvSpPr>
        <xdr:cNvPr id="26" name="Retângulo 25">
          <a:hlinkClick xmlns:r="http://schemas.openxmlformats.org/officeDocument/2006/relationships" r:id="rId1"/>
          <a:extLst>
            <a:ext uri="{FF2B5EF4-FFF2-40B4-BE49-F238E27FC236}">
              <a16:creationId xmlns:a16="http://schemas.microsoft.com/office/drawing/2014/main" id="{00000000-0008-0000-0600-00001A000000}"/>
            </a:ext>
          </a:extLst>
        </xdr:cNvPr>
        <xdr:cNvSpPr/>
      </xdr:nvSpPr>
      <xdr:spPr>
        <a:xfrm>
          <a:off x="3122079" y="592665"/>
          <a:ext cx="1703919"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PROYECCIONES DE VENTAS</a:t>
          </a:r>
        </a:p>
      </xdr:txBody>
    </xdr:sp>
    <xdr:clientData/>
  </xdr:twoCellAnchor>
  <xdr:twoCellAnchor editAs="absolute">
    <xdr:from>
      <xdr:col>2</xdr:col>
      <xdr:colOff>1142999</xdr:colOff>
      <xdr:row>0</xdr:row>
      <xdr:rowOff>0</xdr:rowOff>
    </xdr:from>
    <xdr:to>
      <xdr:col>3</xdr:col>
      <xdr:colOff>117121</xdr:colOff>
      <xdr:row>1</xdr:row>
      <xdr:rowOff>2910</xdr:rowOff>
    </xdr:to>
    <xdr:sp macro="" textlink="">
      <xdr:nvSpPr>
        <xdr:cNvPr id="13" name="Retângulo 12">
          <a:hlinkClick xmlns:r="http://schemas.openxmlformats.org/officeDocument/2006/relationships" r:id="rId7"/>
          <a:extLst>
            <a:ext uri="{FF2B5EF4-FFF2-40B4-BE49-F238E27FC236}">
              <a16:creationId xmlns:a16="http://schemas.microsoft.com/office/drawing/2014/main" id="{00000000-0008-0000-0600-00000D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PROYECTO</a:t>
          </a:r>
        </a:p>
      </xdr:txBody>
    </xdr:sp>
    <xdr:clientData/>
  </xdr:twoCellAnchor>
  <xdr:twoCellAnchor editAs="absolute">
    <xdr:from>
      <xdr:col>3</xdr:col>
      <xdr:colOff>117122</xdr:colOff>
      <xdr:row>0</xdr:row>
      <xdr:rowOff>0</xdr:rowOff>
    </xdr:from>
    <xdr:to>
      <xdr:col>3</xdr:col>
      <xdr:colOff>1277056</xdr:colOff>
      <xdr:row>1</xdr:row>
      <xdr:rowOff>2910</xdr:rowOff>
    </xdr:to>
    <xdr:sp macro="" textlink="">
      <xdr:nvSpPr>
        <xdr:cNvPr id="14" name="Retângulo 13">
          <a:hlinkClick xmlns:r="http://schemas.openxmlformats.org/officeDocument/2006/relationships" r:id="rId5"/>
          <a:extLst>
            <a:ext uri="{FF2B5EF4-FFF2-40B4-BE49-F238E27FC236}">
              <a16:creationId xmlns:a16="http://schemas.microsoft.com/office/drawing/2014/main" id="{00000000-0008-0000-0600-00000E000000}"/>
            </a:ext>
          </a:extLst>
        </xdr:cNvPr>
        <xdr:cNvSpPr>
          <a:spLocks/>
        </xdr:cNvSpPr>
      </xdr:nvSpPr>
      <xdr:spPr>
        <a:xfrm>
          <a:off x="2459566" y="0"/>
          <a:ext cx="1152878" cy="496799"/>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3</xdr:col>
      <xdr:colOff>1151466</xdr:colOff>
      <xdr:row>0</xdr:row>
      <xdr:rowOff>0</xdr:rowOff>
    </xdr:from>
    <xdr:to>
      <xdr:col>5</xdr:col>
      <xdr:colOff>855837</xdr:colOff>
      <xdr:row>1</xdr:row>
      <xdr:rowOff>2910</xdr:rowOff>
    </xdr:to>
    <xdr:sp macro="" textlink="">
      <xdr:nvSpPr>
        <xdr:cNvPr id="15" name="Retângulo 14">
          <a:hlinkClick xmlns:r="http://schemas.openxmlformats.org/officeDocument/2006/relationships" r:id="rId8"/>
          <a:extLst>
            <a:ext uri="{FF2B5EF4-FFF2-40B4-BE49-F238E27FC236}">
              <a16:creationId xmlns:a16="http://schemas.microsoft.com/office/drawing/2014/main" id="{00000000-0008-0000-0600-00000F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INFORMES</a:t>
          </a:r>
        </a:p>
      </xdr:txBody>
    </xdr:sp>
    <xdr:clientData/>
  </xdr:twoCellAnchor>
  <xdr:twoCellAnchor editAs="absolute">
    <xdr:from>
      <xdr:col>5</xdr:col>
      <xdr:colOff>855838</xdr:colOff>
      <xdr:row>0</xdr:row>
      <xdr:rowOff>0</xdr:rowOff>
    </xdr:from>
    <xdr:to>
      <xdr:col>6</xdr:col>
      <xdr:colOff>510821</xdr:colOff>
      <xdr:row>1</xdr:row>
      <xdr:rowOff>2910</xdr:rowOff>
    </xdr:to>
    <xdr:sp macro="" textlink="">
      <xdr:nvSpPr>
        <xdr:cNvPr id="16" name="Retângulo 15">
          <a:hlinkClick xmlns:r="http://schemas.openxmlformats.org/officeDocument/2006/relationships" r:id="rId9"/>
          <a:extLst>
            <a:ext uri="{FF2B5EF4-FFF2-40B4-BE49-F238E27FC236}">
              <a16:creationId xmlns:a16="http://schemas.microsoft.com/office/drawing/2014/main" id="{00000000-0008-0000-0600-000010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6</xdr:col>
      <xdr:colOff>510822</xdr:colOff>
      <xdr:row>0</xdr:row>
      <xdr:rowOff>0</xdr:rowOff>
    </xdr:from>
    <xdr:to>
      <xdr:col>7</xdr:col>
      <xdr:colOff>165803</xdr:colOff>
      <xdr:row>1</xdr:row>
      <xdr:rowOff>2910</xdr:rowOff>
    </xdr:to>
    <xdr:sp macro="" textlink="">
      <xdr:nvSpPr>
        <xdr:cNvPr id="17" name="Retângulo 16">
          <a:hlinkClick xmlns:r="http://schemas.openxmlformats.org/officeDocument/2006/relationships" r:id="rId10"/>
          <a:extLst>
            <a:ext uri="{FF2B5EF4-FFF2-40B4-BE49-F238E27FC236}">
              <a16:creationId xmlns:a16="http://schemas.microsoft.com/office/drawing/2014/main" id="{00000000-0008-0000-0600-000011000000}"/>
            </a:ext>
          </a:extLst>
        </xdr:cNvPr>
        <xdr:cNvSpPr>
          <a:spLocks/>
        </xdr:cNvSpPr>
      </xdr:nvSpPr>
      <xdr:spPr>
        <a:xfrm>
          <a:off x="55731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7</xdr:col>
      <xdr:colOff>161573</xdr:colOff>
      <xdr:row>0</xdr:row>
      <xdr:rowOff>0</xdr:rowOff>
    </xdr:from>
    <xdr:to>
      <xdr:col>7</xdr:col>
      <xdr:colOff>1312333</xdr:colOff>
      <xdr:row>1</xdr:row>
      <xdr:rowOff>2910</xdr:rowOff>
    </xdr:to>
    <xdr:sp macro="" textlink="">
      <xdr:nvSpPr>
        <xdr:cNvPr id="27" name="Retângulo 26">
          <a:hlinkClick xmlns:r="http://schemas.openxmlformats.org/officeDocument/2006/relationships" r:id="rId11"/>
          <a:extLst>
            <a:ext uri="{FF2B5EF4-FFF2-40B4-BE49-F238E27FC236}">
              <a16:creationId xmlns:a16="http://schemas.microsoft.com/office/drawing/2014/main" id="{00000000-0008-0000-0600-00001B000000}"/>
            </a:ext>
          </a:extLst>
        </xdr:cNvPr>
        <xdr:cNvSpPr>
          <a:spLocks/>
        </xdr:cNvSpPr>
      </xdr:nvSpPr>
      <xdr:spPr>
        <a:xfrm>
          <a:off x="6610351" y="0"/>
          <a:ext cx="1150760"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1714500</xdr:colOff>
      <xdr:row>1</xdr:row>
      <xdr:rowOff>91013</xdr:rowOff>
    </xdr:from>
    <xdr:to>
      <xdr:col>4</xdr:col>
      <xdr:colOff>165805</xdr:colOff>
      <xdr:row>2</xdr:row>
      <xdr:rowOff>9330</xdr:rowOff>
    </xdr:to>
    <xdr:sp macro="" textlink="">
      <xdr:nvSpPr>
        <xdr:cNvPr id="8" name="Retângulo 7">
          <a:hlinkClick xmlns:r="http://schemas.openxmlformats.org/officeDocument/2006/relationships" r:id="rId1"/>
          <a:extLst>
            <a:ext uri="{FF2B5EF4-FFF2-40B4-BE49-F238E27FC236}">
              <a16:creationId xmlns:a16="http://schemas.microsoft.com/office/drawing/2014/main" id="{00000000-0008-0000-0700-000008000000}"/>
            </a:ext>
          </a:extLst>
        </xdr:cNvPr>
        <xdr:cNvSpPr/>
      </xdr:nvSpPr>
      <xdr:spPr>
        <a:xfrm>
          <a:off x="1979083" y="588430"/>
          <a:ext cx="1143000"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PRECIO</a:t>
          </a:r>
        </a:p>
      </xdr:txBody>
    </xdr:sp>
    <xdr:clientData/>
  </xdr:twoCellAnchor>
  <xdr:twoCellAnchor editAs="absolute">
    <xdr:from>
      <xdr:col>6</xdr:col>
      <xdr:colOff>258230</xdr:colOff>
      <xdr:row>1</xdr:row>
      <xdr:rowOff>84664</xdr:rowOff>
    </xdr:from>
    <xdr:to>
      <xdr:col>7</xdr:col>
      <xdr:colOff>504468</xdr:colOff>
      <xdr:row>2</xdr:row>
      <xdr:rowOff>2981</xdr:rowOff>
    </xdr:to>
    <xdr:sp macro="" textlink="">
      <xdr:nvSpPr>
        <xdr:cNvPr id="9" name="Retângulo 8">
          <a:hlinkClick xmlns:r="http://schemas.openxmlformats.org/officeDocument/2006/relationships" r:id="rId2"/>
          <a:extLst>
            <a:ext uri="{FF2B5EF4-FFF2-40B4-BE49-F238E27FC236}">
              <a16:creationId xmlns:a16="http://schemas.microsoft.com/office/drawing/2014/main" id="{00000000-0008-0000-0700-000009000000}"/>
            </a:ext>
          </a:extLst>
        </xdr:cNvPr>
        <xdr:cNvSpPr/>
      </xdr:nvSpPr>
      <xdr:spPr>
        <a:xfrm>
          <a:off x="4844341" y="582081"/>
          <a:ext cx="1145822"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COSTOS FIJOS</a:t>
          </a:r>
        </a:p>
      </xdr:txBody>
    </xdr:sp>
    <xdr:clientData/>
  </xdr:twoCellAnchor>
  <xdr:twoCellAnchor editAs="absolute">
    <xdr:from>
      <xdr:col>4</xdr:col>
      <xdr:colOff>165801</xdr:colOff>
      <xdr:row>1</xdr:row>
      <xdr:rowOff>95248</xdr:rowOff>
    </xdr:from>
    <xdr:to>
      <xdr:col>6</xdr:col>
      <xdr:colOff>239887</xdr:colOff>
      <xdr:row>2</xdr:row>
      <xdr:rowOff>13565</xdr:rowOff>
    </xdr:to>
    <xdr:sp macro="" textlink="">
      <xdr:nvSpPr>
        <xdr:cNvPr id="10" name="Retângulo 9">
          <a:hlinkClick xmlns:r="http://schemas.openxmlformats.org/officeDocument/2006/relationships" r:id="rId3"/>
          <a:extLst>
            <a:ext uri="{FF2B5EF4-FFF2-40B4-BE49-F238E27FC236}">
              <a16:creationId xmlns:a16="http://schemas.microsoft.com/office/drawing/2014/main" id="{00000000-0008-0000-0700-00000A000000}"/>
            </a:ext>
          </a:extLst>
        </xdr:cNvPr>
        <xdr:cNvSpPr/>
      </xdr:nvSpPr>
      <xdr:spPr>
        <a:xfrm>
          <a:off x="3122079" y="592665"/>
          <a:ext cx="1703919"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PROYECCIONES DE VENTAS</a:t>
          </a:r>
        </a:p>
      </xdr:txBody>
    </xdr:sp>
    <xdr:clientData/>
  </xdr:twoCellAnchor>
  <xdr:twoCellAnchor editAs="absolute">
    <xdr:from>
      <xdr:col>2</xdr:col>
      <xdr:colOff>1142999</xdr:colOff>
      <xdr:row>0</xdr:row>
      <xdr:rowOff>0</xdr:rowOff>
    </xdr:from>
    <xdr:to>
      <xdr:col>3</xdr:col>
      <xdr:colOff>307621</xdr:colOff>
      <xdr:row>1</xdr:row>
      <xdr:rowOff>2910</xdr:rowOff>
    </xdr:to>
    <xdr:sp macro="" textlink="">
      <xdr:nvSpPr>
        <xdr:cNvPr id="7" name="Retângulo 6">
          <a:hlinkClick xmlns:r="http://schemas.openxmlformats.org/officeDocument/2006/relationships" r:id="rId4"/>
          <a:extLst>
            <a:ext uri="{FF2B5EF4-FFF2-40B4-BE49-F238E27FC236}">
              <a16:creationId xmlns:a16="http://schemas.microsoft.com/office/drawing/2014/main" id="{00000000-0008-0000-0700-000007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PROYECTO</a:t>
          </a:r>
        </a:p>
      </xdr:txBody>
    </xdr:sp>
    <xdr:clientData/>
  </xdr:twoCellAnchor>
  <xdr:twoCellAnchor editAs="absolute">
    <xdr:from>
      <xdr:col>3</xdr:col>
      <xdr:colOff>307622</xdr:colOff>
      <xdr:row>0</xdr:row>
      <xdr:rowOff>0</xdr:rowOff>
    </xdr:from>
    <xdr:to>
      <xdr:col>4</xdr:col>
      <xdr:colOff>613833</xdr:colOff>
      <xdr:row>1</xdr:row>
      <xdr:rowOff>2910</xdr:rowOff>
    </xdr:to>
    <xdr:sp macro="" textlink="">
      <xdr:nvSpPr>
        <xdr:cNvPr id="11" name="Retângulo 10">
          <a:hlinkClick xmlns:r="http://schemas.openxmlformats.org/officeDocument/2006/relationships" r:id="rId1"/>
          <a:extLst>
            <a:ext uri="{FF2B5EF4-FFF2-40B4-BE49-F238E27FC236}">
              <a16:creationId xmlns:a16="http://schemas.microsoft.com/office/drawing/2014/main" id="{00000000-0008-0000-0700-00000B000000}"/>
            </a:ext>
          </a:extLst>
        </xdr:cNvPr>
        <xdr:cNvSpPr>
          <a:spLocks/>
        </xdr:cNvSpPr>
      </xdr:nvSpPr>
      <xdr:spPr>
        <a:xfrm>
          <a:off x="2459566" y="0"/>
          <a:ext cx="1124656" cy="496799"/>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4</xdr:col>
      <xdr:colOff>523521</xdr:colOff>
      <xdr:row>0</xdr:row>
      <xdr:rowOff>0</xdr:rowOff>
    </xdr:from>
    <xdr:to>
      <xdr:col>5</xdr:col>
      <xdr:colOff>757059</xdr:colOff>
      <xdr:row>1</xdr:row>
      <xdr:rowOff>2910</xdr:rowOff>
    </xdr:to>
    <xdr:sp macro="" textlink="">
      <xdr:nvSpPr>
        <xdr:cNvPr id="12" name="Retângulo 11">
          <a:hlinkClick xmlns:r="http://schemas.openxmlformats.org/officeDocument/2006/relationships" r:id="rId5"/>
          <a:extLst>
            <a:ext uri="{FF2B5EF4-FFF2-40B4-BE49-F238E27FC236}">
              <a16:creationId xmlns:a16="http://schemas.microsoft.com/office/drawing/2014/main" id="{00000000-0008-0000-0700-00000C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INFORMES</a:t>
          </a:r>
        </a:p>
      </xdr:txBody>
    </xdr:sp>
    <xdr:clientData/>
  </xdr:twoCellAnchor>
  <xdr:twoCellAnchor editAs="absolute">
    <xdr:from>
      <xdr:col>5</xdr:col>
      <xdr:colOff>757060</xdr:colOff>
      <xdr:row>0</xdr:row>
      <xdr:rowOff>0</xdr:rowOff>
    </xdr:from>
    <xdr:to>
      <xdr:col>7</xdr:col>
      <xdr:colOff>87486</xdr:colOff>
      <xdr:row>1</xdr:row>
      <xdr:rowOff>2910</xdr:rowOff>
    </xdr:to>
    <xdr:sp macro="" textlink="">
      <xdr:nvSpPr>
        <xdr:cNvPr id="13" name="Retângulo 12">
          <a:hlinkClick xmlns:r="http://schemas.openxmlformats.org/officeDocument/2006/relationships" r:id="rId6"/>
          <a:extLst>
            <a:ext uri="{FF2B5EF4-FFF2-40B4-BE49-F238E27FC236}">
              <a16:creationId xmlns:a16="http://schemas.microsoft.com/office/drawing/2014/main" id="{00000000-0008-0000-0700-00000D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7</xdr:col>
      <xdr:colOff>87487</xdr:colOff>
      <xdr:row>0</xdr:row>
      <xdr:rowOff>0</xdr:rowOff>
    </xdr:from>
    <xdr:to>
      <xdr:col>8</xdr:col>
      <xdr:colOff>313969</xdr:colOff>
      <xdr:row>1</xdr:row>
      <xdr:rowOff>2910</xdr:rowOff>
    </xdr:to>
    <xdr:sp macro="" textlink="">
      <xdr:nvSpPr>
        <xdr:cNvPr id="14" name="Retângulo 13">
          <a:hlinkClick xmlns:r="http://schemas.openxmlformats.org/officeDocument/2006/relationships" r:id="rId7"/>
          <a:extLst>
            <a:ext uri="{FF2B5EF4-FFF2-40B4-BE49-F238E27FC236}">
              <a16:creationId xmlns:a16="http://schemas.microsoft.com/office/drawing/2014/main" id="{00000000-0008-0000-0700-00000E000000}"/>
            </a:ext>
          </a:extLst>
        </xdr:cNvPr>
        <xdr:cNvSpPr>
          <a:spLocks/>
        </xdr:cNvSpPr>
      </xdr:nvSpPr>
      <xdr:spPr>
        <a:xfrm>
          <a:off x="55731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8</xdr:col>
      <xdr:colOff>309739</xdr:colOff>
      <xdr:row>0</xdr:row>
      <xdr:rowOff>0</xdr:rowOff>
    </xdr:from>
    <xdr:to>
      <xdr:col>9</xdr:col>
      <xdr:colOff>705556</xdr:colOff>
      <xdr:row>1</xdr:row>
      <xdr:rowOff>2910</xdr:rowOff>
    </xdr:to>
    <xdr:sp macro="" textlink="">
      <xdr:nvSpPr>
        <xdr:cNvPr id="15" name="Retângulo 14">
          <a:hlinkClick xmlns:r="http://schemas.openxmlformats.org/officeDocument/2006/relationships" r:id="rId8"/>
          <a:extLst>
            <a:ext uri="{FF2B5EF4-FFF2-40B4-BE49-F238E27FC236}">
              <a16:creationId xmlns:a16="http://schemas.microsoft.com/office/drawing/2014/main" id="{00000000-0008-0000-0700-00000F000000}"/>
            </a:ext>
          </a:extLst>
        </xdr:cNvPr>
        <xdr:cNvSpPr>
          <a:spLocks/>
        </xdr:cNvSpPr>
      </xdr:nvSpPr>
      <xdr:spPr>
        <a:xfrm>
          <a:off x="6638573" y="0"/>
          <a:ext cx="1221316"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2</xdr:col>
      <xdr:colOff>1714500</xdr:colOff>
      <xdr:row>1</xdr:row>
      <xdr:rowOff>91013</xdr:rowOff>
    </xdr:from>
    <xdr:to>
      <xdr:col>4</xdr:col>
      <xdr:colOff>165805</xdr:colOff>
      <xdr:row>2</xdr:row>
      <xdr:rowOff>9330</xdr:rowOff>
    </xdr:to>
    <xdr:sp macro="" textlink="">
      <xdr:nvSpPr>
        <xdr:cNvPr id="8" name="Retângulo 7">
          <a:hlinkClick xmlns:r="http://schemas.openxmlformats.org/officeDocument/2006/relationships" r:id="rId1"/>
          <a:extLst>
            <a:ext uri="{FF2B5EF4-FFF2-40B4-BE49-F238E27FC236}">
              <a16:creationId xmlns:a16="http://schemas.microsoft.com/office/drawing/2014/main" id="{00000000-0008-0000-0800-000008000000}"/>
            </a:ext>
          </a:extLst>
        </xdr:cNvPr>
        <xdr:cNvSpPr/>
      </xdr:nvSpPr>
      <xdr:spPr>
        <a:xfrm>
          <a:off x="1979083" y="588430"/>
          <a:ext cx="1143000"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PRECIO</a:t>
          </a:r>
        </a:p>
      </xdr:txBody>
    </xdr:sp>
    <xdr:clientData/>
  </xdr:twoCellAnchor>
  <xdr:twoCellAnchor editAs="absolute">
    <xdr:from>
      <xdr:col>6</xdr:col>
      <xdr:colOff>258230</xdr:colOff>
      <xdr:row>1</xdr:row>
      <xdr:rowOff>84664</xdr:rowOff>
    </xdr:from>
    <xdr:to>
      <xdr:col>7</xdr:col>
      <xdr:colOff>504468</xdr:colOff>
      <xdr:row>2</xdr:row>
      <xdr:rowOff>2981</xdr:rowOff>
    </xdr:to>
    <xdr:sp macro="" textlink="">
      <xdr:nvSpPr>
        <xdr:cNvPr id="9" name="Retângulo 8">
          <a:hlinkClick xmlns:r="http://schemas.openxmlformats.org/officeDocument/2006/relationships" r:id="rId2"/>
          <a:extLst>
            <a:ext uri="{FF2B5EF4-FFF2-40B4-BE49-F238E27FC236}">
              <a16:creationId xmlns:a16="http://schemas.microsoft.com/office/drawing/2014/main" id="{00000000-0008-0000-0800-000009000000}"/>
            </a:ext>
          </a:extLst>
        </xdr:cNvPr>
        <xdr:cNvSpPr/>
      </xdr:nvSpPr>
      <xdr:spPr>
        <a:xfrm>
          <a:off x="4844341" y="582081"/>
          <a:ext cx="1145822"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COSTOS FIJOS</a:t>
          </a:r>
        </a:p>
      </xdr:txBody>
    </xdr:sp>
    <xdr:clientData/>
  </xdr:twoCellAnchor>
  <xdr:twoCellAnchor editAs="absolute">
    <xdr:from>
      <xdr:col>4</xdr:col>
      <xdr:colOff>165801</xdr:colOff>
      <xdr:row>1</xdr:row>
      <xdr:rowOff>95248</xdr:rowOff>
    </xdr:from>
    <xdr:to>
      <xdr:col>6</xdr:col>
      <xdr:colOff>239887</xdr:colOff>
      <xdr:row>2</xdr:row>
      <xdr:rowOff>13565</xdr:rowOff>
    </xdr:to>
    <xdr:sp macro="" textlink="">
      <xdr:nvSpPr>
        <xdr:cNvPr id="10" name="Retângulo 9">
          <a:hlinkClick xmlns:r="http://schemas.openxmlformats.org/officeDocument/2006/relationships" r:id="rId3"/>
          <a:extLst>
            <a:ext uri="{FF2B5EF4-FFF2-40B4-BE49-F238E27FC236}">
              <a16:creationId xmlns:a16="http://schemas.microsoft.com/office/drawing/2014/main" id="{00000000-0008-0000-0800-00000A000000}"/>
            </a:ext>
          </a:extLst>
        </xdr:cNvPr>
        <xdr:cNvSpPr/>
      </xdr:nvSpPr>
      <xdr:spPr>
        <a:xfrm>
          <a:off x="3122079" y="592665"/>
          <a:ext cx="1703919"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PROYECCIONES DE VENTAS</a:t>
          </a:r>
        </a:p>
      </xdr:txBody>
    </xdr:sp>
    <xdr:clientData/>
  </xdr:twoCellAnchor>
  <xdr:twoCellAnchor editAs="absolute">
    <xdr:from>
      <xdr:col>2</xdr:col>
      <xdr:colOff>1142999</xdr:colOff>
      <xdr:row>0</xdr:row>
      <xdr:rowOff>0</xdr:rowOff>
    </xdr:from>
    <xdr:to>
      <xdr:col>3</xdr:col>
      <xdr:colOff>307621</xdr:colOff>
      <xdr:row>1</xdr:row>
      <xdr:rowOff>2910</xdr:rowOff>
    </xdr:to>
    <xdr:sp macro="" textlink="">
      <xdr:nvSpPr>
        <xdr:cNvPr id="7" name="Retângulo 6">
          <a:hlinkClick xmlns:r="http://schemas.openxmlformats.org/officeDocument/2006/relationships" r:id="rId4"/>
          <a:extLst>
            <a:ext uri="{FF2B5EF4-FFF2-40B4-BE49-F238E27FC236}">
              <a16:creationId xmlns:a16="http://schemas.microsoft.com/office/drawing/2014/main" id="{00000000-0008-0000-0800-000007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PROYECTO</a:t>
          </a:r>
        </a:p>
      </xdr:txBody>
    </xdr:sp>
    <xdr:clientData/>
  </xdr:twoCellAnchor>
  <xdr:twoCellAnchor editAs="absolute">
    <xdr:from>
      <xdr:col>3</xdr:col>
      <xdr:colOff>307622</xdr:colOff>
      <xdr:row>0</xdr:row>
      <xdr:rowOff>0</xdr:rowOff>
    </xdr:from>
    <xdr:to>
      <xdr:col>4</xdr:col>
      <xdr:colOff>627944</xdr:colOff>
      <xdr:row>1</xdr:row>
      <xdr:rowOff>2910</xdr:rowOff>
    </xdr:to>
    <xdr:sp macro="" textlink="">
      <xdr:nvSpPr>
        <xdr:cNvPr id="11" name="Retângulo 10">
          <a:hlinkClick xmlns:r="http://schemas.openxmlformats.org/officeDocument/2006/relationships" r:id="rId1"/>
          <a:extLst>
            <a:ext uri="{FF2B5EF4-FFF2-40B4-BE49-F238E27FC236}">
              <a16:creationId xmlns:a16="http://schemas.microsoft.com/office/drawing/2014/main" id="{00000000-0008-0000-0800-00000B000000}"/>
            </a:ext>
          </a:extLst>
        </xdr:cNvPr>
        <xdr:cNvSpPr>
          <a:spLocks/>
        </xdr:cNvSpPr>
      </xdr:nvSpPr>
      <xdr:spPr>
        <a:xfrm>
          <a:off x="2459566" y="0"/>
          <a:ext cx="1138767" cy="496799"/>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4</xdr:col>
      <xdr:colOff>523521</xdr:colOff>
      <xdr:row>0</xdr:row>
      <xdr:rowOff>0</xdr:rowOff>
    </xdr:from>
    <xdr:to>
      <xdr:col>5</xdr:col>
      <xdr:colOff>757059</xdr:colOff>
      <xdr:row>1</xdr:row>
      <xdr:rowOff>2910</xdr:rowOff>
    </xdr:to>
    <xdr:sp macro="" textlink="">
      <xdr:nvSpPr>
        <xdr:cNvPr id="12" name="Retângulo 11">
          <a:hlinkClick xmlns:r="http://schemas.openxmlformats.org/officeDocument/2006/relationships" r:id="rId5"/>
          <a:extLst>
            <a:ext uri="{FF2B5EF4-FFF2-40B4-BE49-F238E27FC236}">
              <a16:creationId xmlns:a16="http://schemas.microsoft.com/office/drawing/2014/main" id="{00000000-0008-0000-0800-00000C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INFORMES</a:t>
          </a:r>
        </a:p>
      </xdr:txBody>
    </xdr:sp>
    <xdr:clientData/>
  </xdr:twoCellAnchor>
  <xdr:twoCellAnchor editAs="absolute">
    <xdr:from>
      <xdr:col>5</xdr:col>
      <xdr:colOff>757060</xdr:colOff>
      <xdr:row>0</xdr:row>
      <xdr:rowOff>0</xdr:rowOff>
    </xdr:from>
    <xdr:to>
      <xdr:col>7</xdr:col>
      <xdr:colOff>87486</xdr:colOff>
      <xdr:row>1</xdr:row>
      <xdr:rowOff>2910</xdr:rowOff>
    </xdr:to>
    <xdr:sp macro="" textlink="">
      <xdr:nvSpPr>
        <xdr:cNvPr id="13" name="Retângulo 12">
          <a:hlinkClick xmlns:r="http://schemas.openxmlformats.org/officeDocument/2006/relationships" r:id="rId6"/>
          <a:extLst>
            <a:ext uri="{FF2B5EF4-FFF2-40B4-BE49-F238E27FC236}">
              <a16:creationId xmlns:a16="http://schemas.microsoft.com/office/drawing/2014/main" id="{00000000-0008-0000-0800-00000D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7</xdr:col>
      <xdr:colOff>87487</xdr:colOff>
      <xdr:row>0</xdr:row>
      <xdr:rowOff>0</xdr:rowOff>
    </xdr:from>
    <xdr:to>
      <xdr:col>8</xdr:col>
      <xdr:colOff>313969</xdr:colOff>
      <xdr:row>1</xdr:row>
      <xdr:rowOff>2910</xdr:rowOff>
    </xdr:to>
    <xdr:sp macro="" textlink="">
      <xdr:nvSpPr>
        <xdr:cNvPr id="14" name="Retângulo 13">
          <a:hlinkClick xmlns:r="http://schemas.openxmlformats.org/officeDocument/2006/relationships" r:id="rId7"/>
          <a:extLst>
            <a:ext uri="{FF2B5EF4-FFF2-40B4-BE49-F238E27FC236}">
              <a16:creationId xmlns:a16="http://schemas.microsoft.com/office/drawing/2014/main" id="{00000000-0008-0000-0800-00000E000000}"/>
            </a:ext>
          </a:extLst>
        </xdr:cNvPr>
        <xdr:cNvSpPr>
          <a:spLocks/>
        </xdr:cNvSpPr>
      </xdr:nvSpPr>
      <xdr:spPr>
        <a:xfrm>
          <a:off x="55731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8</xdr:col>
      <xdr:colOff>309739</xdr:colOff>
      <xdr:row>0</xdr:row>
      <xdr:rowOff>0</xdr:rowOff>
    </xdr:from>
    <xdr:to>
      <xdr:col>9</xdr:col>
      <xdr:colOff>677334</xdr:colOff>
      <xdr:row>1</xdr:row>
      <xdr:rowOff>2910</xdr:rowOff>
    </xdr:to>
    <xdr:sp macro="" textlink="">
      <xdr:nvSpPr>
        <xdr:cNvPr id="15" name="Retângulo 14">
          <a:hlinkClick xmlns:r="http://schemas.openxmlformats.org/officeDocument/2006/relationships" r:id="rId8"/>
          <a:extLst>
            <a:ext uri="{FF2B5EF4-FFF2-40B4-BE49-F238E27FC236}">
              <a16:creationId xmlns:a16="http://schemas.microsoft.com/office/drawing/2014/main" id="{00000000-0008-0000-0800-00000F000000}"/>
            </a:ext>
          </a:extLst>
        </xdr:cNvPr>
        <xdr:cNvSpPr>
          <a:spLocks/>
        </xdr:cNvSpPr>
      </xdr:nvSpPr>
      <xdr:spPr>
        <a:xfrm>
          <a:off x="6638573" y="0"/>
          <a:ext cx="1193094"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2</xdr:col>
      <xdr:colOff>1714500</xdr:colOff>
      <xdr:row>1</xdr:row>
      <xdr:rowOff>91013</xdr:rowOff>
    </xdr:from>
    <xdr:to>
      <xdr:col>4</xdr:col>
      <xdr:colOff>165805</xdr:colOff>
      <xdr:row>2</xdr:row>
      <xdr:rowOff>9330</xdr:rowOff>
    </xdr:to>
    <xdr:sp macro="" textlink="">
      <xdr:nvSpPr>
        <xdr:cNvPr id="8" name="Retângulo 7">
          <a:hlinkClick xmlns:r="http://schemas.openxmlformats.org/officeDocument/2006/relationships" r:id="rId1"/>
          <a:extLst>
            <a:ext uri="{FF2B5EF4-FFF2-40B4-BE49-F238E27FC236}">
              <a16:creationId xmlns:a16="http://schemas.microsoft.com/office/drawing/2014/main" id="{00000000-0008-0000-0900-000008000000}"/>
            </a:ext>
          </a:extLst>
        </xdr:cNvPr>
        <xdr:cNvSpPr/>
      </xdr:nvSpPr>
      <xdr:spPr>
        <a:xfrm>
          <a:off x="1979083" y="588430"/>
          <a:ext cx="1143000"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PRECIO</a:t>
          </a:r>
        </a:p>
      </xdr:txBody>
    </xdr:sp>
    <xdr:clientData/>
  </xdr:twoCellAnchor>
  <xdr:twoCellAnchor editAs="absolute">
    <xdr:from>
      <xdr:col>6</xdr:col>
      <xdr:colOff>258230</xdr:colOff>
      <xdr:row>1</xdr:row>
      <xdr:rowOff>84664</xdr:rowOff>
    </xdr:from>
    <xdr:to>
      <xdr:col>7</xdr:col>
      <xdr:colOff>490357</xdr:colOff>
      <xdr:row>2</xdr:row>
      <xdr:rowOff>2981</xdr:rowOff>
    </xdr:to>
    <xdr:sp macro="" textlink="">
      <xdr:nvSpPr>
        <xdr:cNvPr id="9" name="Retângulo 8">
          <a:hlinkClick xmlns:r="http://schemas.openxmlformats.org/officeDocument/2006/relationships" r:id="rId2"/>
          <a:extLst>
            <a:ext uri="{FF2B5EF4-FFF2-40B4-BE49-F238E27FC236}">
              <a16:creationId xmlns:a16="http://schemas.microsoft.com/office/drawing/2014/main" id="{00000000-0008-0000-0900-000009000000}"/>
            </a:ext>
          </a:extLst>
        </xdr:cNvPr>
        <xdr:cNvSpPr/>
      </xdr:nvSpPr>
      <xdr:spPr>
        <a:xfrm>
          <a:off x="4844341" y="582081"/>
          <a:ext cx="1145822"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COSTOS FIJOS</a:t>
          </a:r>
        </a:p>
      </xdr:txBody>
    </xdr:sp>
    <xdr:clientData/>
  </xdr:twoCellAnchor>
  <xdr:twoCellAnchor editAs="absolute">
    <xdr:from>
      <xdr:col>4</xdr:col>
      <xdr:colOff>165801</xdr:colOff>
      <xdr:row>1</xdr:row>
      <xdr:rowOff>95248</xdr:rowOff>
    </xdr:from>
    <xdr:to>
      <xdr:col>6</xdr:col>
      <xdr:colOff>239887</xdr:colOff>
      <xdr:row>2</xdr:row>
      <xdr:rowOff>13565</xdr:rowOff>
    </xdr:to>
    <xdr:sp macro="" textlink="">
      <xdr:nvSpPr>
        <xdr:cNvPr id="10" name="Retângulo 9">
          <a:hlinkClick xmlns:r="http://schemas.openxmlformats.org/officeDocument/2006/relationships" r:id="rId3"/>
          <a:extLst>
            <a:ext uri="{FF2B5EF4-FFF2-40B4-BE49-F238E27FC236}">
              <a16:creationId xmlns:a16="http://schemas.microsoft.com/office/drawing/2014/main" id="{00000000-0008-0000-0900-00000A000000}"/>
            </a:ext>
          </a:extLst>
        </xdr:cNvPr>
        <xdr:cNvSpPr/>
      </xdr:nvSpPr>
      <xdr:spPr>
        <a:xfrm>
          <a:off x="3122079" y="592665"/>
          <a:ext cx="1703919"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PROYECCIONES DE VENTAS</a:t>
          </a:r>
        </a:p>
      </xdr:txBody>
    </xdr:sp>
    <xdr:clientData/>
  </xdr:twoCellAnchor>
  <xdr:twoCellAnchor editAs="absolute">
    <xdr:from>
      <xdr:col>2</xdr:col>
      <xdr:colOff>1142999</xdr:colOff>
      <xdr:row>0</xdr:row>
      <xdr:rowOff>0</xdr:rowOff>
    </xdr:from>
    <xdr:to>
      <xdr:col>3</xdr:col>
      <xdr:colOff>307621</xdr:colOff>
      <xdr:row>1</xdr:row>
      <xdr:rowOff>2910</xdr:rowOff>
    </xdr:to>
    <xdr:sp macro="" textlink="">
      <xdr:nvSpPr>
        <xdr:cNvPr id="7" name="Retângulo 6">
          <a:hlinkClick xmlns:r="http://schemas.openxmlformats.org/officeDocument/2006/relationships" r:id="rId4"/>
          <a:extLst>
            <a:ext uri="{FF2B5EF4-FFF2-40B4-BE49-F238E27FC236}">
              <a16:creationId xmlns:a16="http://schemas.microsoft.com/office/drawing/2014/main" id="{00000000-0008-0000-0900-000007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PROYECTO</a:t>
          </a:r>
        </a:p>
      </xdr:txBody>
    </xdr:sp>
    <xdr:clientData/>
  </xdr:twoCellAnchor>
  <xdr:twoCellAnchor editAs="absolute">
    <xdr:from>
      <xdr:col>3</xdr:col>
      <xdr:colOff>307622</xdr:colOff>
      <xdr:row>0</xdr:row>
      <xdr:rowOff>0</xdr:rowOff>
    </xdr:from>
    <xdr:to>
      <xdr:col>4</xdr:col>
      <xdr:colOff>627944</xdr:colOff>
      <xdr:row>1</xdr:row>
      <xdr:rowOff>2910</xdr:rowOff>
    </xdr:to>
    <xdr:sp macro="" textlink="">
      <xdr:nvSpPr>
        <xdr:cNvPr id="11" name="Retângulo 10">
          <a:hlinkClick xmlns:r="http://schemas.openxmlformats.org/officeDocument/2006/relationships" r:id="rId1"/>
          <a:extLst>
            <a:ext uri="{FF2B5EF4-FFF2-40B4-BE49-F238E27FC236}">
              <a16:creationId xmlns:a16="http://schemas.microsoft.com/office/drawing/2014/main" id="{00000000-0008-0000-0900-00000B000000}"/>
            </a:ext>
          </a:extLst>
        </xdr:cNvPr>
        <xdr:cNvSpPr>
          <a:spLocks/>
        </xdr:cNvSpPr>
      </xdr:nvSpPr>
      <xdr:spPr>
        <a:xfrm>
          <a:off x="2459566" y="0"/>
          <a:ext cx="1138767" cy="496799"/>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4</xdr:col>
      <xdr:colOff>523521</xdr:colOff>
      <xdr:row>0</xdr:row>
      <xdr:rowOff>0</xdr:rowOff>
    </xdr:from>
    <xdr:to>
      <xdr:col>5</xdr:col>
      <xdr:colOff>757059</xdr:colOff>
      <xdr:row>1</xdr:row>
      <xdr:rowOff>2910</xdr:rowOff>
    </xdr:to>
    <xdr:sp macro="" textlink="">
      <xdr:nvSpPr>
        <xdr:cNvPr id="12" name="Retângulo 11">
          <a:hlinkClick xmlns:r="http://schemas.openxmlformats.org/officeDocument/2006/relationships" r:id="rId5"/>
          <a:extLst>
            <a:ext uri="{FF2B5EF4-FFF2-40B4-BE49-F238E27FC236}">
              <a16:creationId xmlns:a16="http://schemas.microsoft.com/office/drawing/2014/main" id="{00000000-0008-0000-0900-00000C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INFORMES</a:t>
          </a:r>
        </a:p>
      </xdr:txBody>
    </xdr:sp>
    <xdr:clientData/>
  </xdr:twoCellAnchor>
  <xdr:twoCellAnchor editAs="absolute">
    <xdr:from>
      <xdr:col>5</xdr:col>
      <xdr:colOff>757060</xdr:colOff>
      <xdr:row>0</xdr:row>
      <xdr:rowOff>0</xdr:rowOff>
    </xdr:from>
    <xdr:to>
      <xdr:col>7</xdr:col>
      <xdr:colOff>73375</xdr:colOff>
      <xdr:row>1</xdr:row>
      <xdr:rowOff>2910</xdr:rowOff>
    </xdr:to>
    <xdr:sp macro="" textlink="">
      <xdr:nvSpPr>
        <xdr:cNvPr id="13" name="Retângulo 12">
          <a:hlinkClick xmlns:r="http://schemas.openxmlformats.org/officeDocument/2006/relationships" r:id="rId6"/>
          <a:extLst>
            <a:ext uri="{FF2B5EF4-FFF2-40B4-BE49-F238E27FC236}">
              <a16:creationId xmlns:a16="http://schemas.microsoft.com/office/drawing/2014/main" id="{00000000-0008-0000-0900-00000D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7</xdr:col>
      <xdr:colOff>73376</xdr:colOff>
      <xdr:row>0</xdr:row>
      <xdr:rowOff>0</xdr:rowOff>
    </xdr:from>
    <xdr:to>
      <xdr:col>8</xdr:col>
      <xdr:colOff>299858</xdr:colOff>
      <xdr:row>1</xdr:row>
      <xdr:rowOff>2910</xdr:rowOff>
    </xdr:to>
    <xdr:sp macro="" textlink="">
      <xdr:nvSpPr>
        <xdr:cNvPr id="14" name="Retângulo 13">
          <a:hlinkClick xmlns:r="http://schemas.openxmlformats.org/officeDocument/2006/relationships" r:id="rId7"/>
          <a:extLst>
            <a:ext uri="{FF2B5EF4-FFF2-40B4-BE49-F238E27FC236}">
              <a16:creationId xmlns:a16="http://schemas.microsoft.com/office/drawing/2014/main" id="{00000000-0008-0000-0900-00000E000000}"/>
            </a:ext>
          </a:extLst>
        </xdr:cNvPr>
        <xdr:cNvSpPr>
          <a:spLocks/>
        </xdr:cNvSpPr>
      </xdr:nvSpPr>
      <xdr:spPr>
        <a:xfrm>
          <a:off x="55731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8</xdr:col>
      <xdr:colOff>295627</xdr:colOff>
      <xdr:row>0</xdr:row>
      <xdr:rowOff>0</xdr:rowOff>
    </xdr:from>
    <xdr:to>
      <xdr:col>9</xdr:col>
      <xdr:colOff>649110</xdr:colOff>
      <xdr:row>1</xdr:row>
      <xdr:rowOff>2910</xdr:rowOff>
    </xdr:to>
    <xdr:sp macro="" textlink="">
      <xdr:nvSpPr>
        <xdr:cNvPr id="15" name="Retângulo 14">
          <a:hlinkClick xmlns:r="http://schemas.openxmlformats.org/officeDocument/2006/relationships" r:id="rId8"/>
          <a:extLst>
            <a:ext uri="{FF2B5EF4-FFF2-40B4-BE49-F238E27FC236}">
              <a16:creationId xmlns:a16="http://schemas.microsoft.com/office/drawing/2014/main" id="{00000000-0008-0000-0900-00000F000000}"/>
            </a:ext>
          </a:extLst>
        </xdr:cNvPr>
        <xdr:cNvSpPr>
          <a:spLocks/>
        </xdr:cNvSpPr>
      </xdr:nvSpPr>
      <xdr:spPr>
        <a:xfrm>
          <a:off x="6638572" y="0"/>
          <a:ext cx="1178983"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2</xdr:col>
      <xdr:colOff>1714503</xdr:colOff>
      <xdr:row>1</xdr:row>
      <xdr:rowOff>91013</xdr:rowOff>
    </xdr:from>
    <xdr:to>
      <xdr:col>3</xdr:col>
      <xdr:colOff>613836</xdr:colOff>
      <xdr:row>2</xdr:row>
      <xdr:rowOff>9330</xdr:rowOff>
    </xdr:to>
    <xdr:sp macro="" textlink="">
      <xdr:nvSpPr>
        <xdr:cNvPr id="8" name="Retângulo 7">
          <a:hlinkClick xmlns:r="http://schemas.openxmlformats.org/officeDocument/2006/relationships" r:id="rId1"/>
          <a:extLst>
            <a:ext uri="{FF2B5EF4-FFF2-40B4-BE49-F238E27FC236}">
              <a16:creationId xmlns:a16="http://schemas.microsoft.com/office/drawing/2014/main" id="{00000000-0008-0000-0A00-000008000000}"/>
            </a:ext>
          </a:extLst>
        </xdr:cNvPr>
        <xdr:cNvSpPr/>
      </xdr:nvSpPr>
      <xdr:spPr>
        <a:xfrm>
          <a:off x="1979086" y="588430"/>
          <a:ext cx="1143000"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PRECIO</a:t>
          </a:r>
        </a:p>
      </xdr:txBody>
    </xdr:sp>
    <xdr:clientData/>
  </xdr:twoCellAnchor>
  <xdr:twoCellAnchor editAs="absolute">
    <xdr:from>
      <xdr:col>4</xdr:col>
      <xdr:colOff>970844</xdr:colOff>
      <xdr:row>1</xdr:row>
      <xdr:rowOff>95247</xdr:rowOff>
    </xdr:from>
    <xdr:to>
      <xdr:col>5</xdr:col>
      <xdr:colOff>751416</xdr:colOff>
      <xdr:row>2</xdr:row>
      <xdr:rowOff>13564</xdr:rowOff>
    </xdr:to>
    <xdr:sp macro="" textlink="">
      <xdr:nvSpPr>
        <xdr:cNvPr id="9" name="Retângulo 8">
          <a:hlinkClick xmlns:r="http://schemas.openxmlformats.org/officeDocument/2006/relationships" r:id="rId2"/>
          <a:extLst>
            <a:ext uri="{FF2B5EF4-FFF2-40B4-BE49-F238E27FC236}">
              <a16:creationId xmlns:a16="http://schemas.microsoft.com/office/drawing/2014/main" id="{00000000-0008-0000-0A00-000009000000}"/>
            </a:ext>
          </a:extLst>
        </xdr:cNvPr>
        <xdr:cNvSpPr/>
      </xdr:nvSpPr>
      <xdr:spPr>
        <a:xfrm>
          <a:off x="4844344" y="592664"/>
          <a:ext cx="1145822"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tx1">
                  <a:lumMod val="75000"/>
                  <a:lumOff val="25000"/>
                </a:schemeClr>
              </a:solidFill>
              <a:latin typeface="+mn-lt"/>
              <a:ea typeface="+mn-ea"/>
              <a:cs typeface="+mn-cs"/>
            </a:rPr>
            <a:t>COSTOS FIJOS</a:t>
          </a:r>
        </a:p>
      </xdr:txBody>
    </xdr:sp>
    <xdr:clientData/>
  </xdr:twoCellAnchor>
  <xdr:twoCellAnchor editAs="absolute">
    <xdr:from>
      <xdr:col>3</xdr:col>
      <xdr:colOff>613832</xdr:colOff>
      <xdr:row>1</xdr:row>
      <xdr:rowOff>84665</xdr:rowOff>
    </xdr:from>
    <xdr:to>
      <xdr:col>4</xdr:col>
      <xdr:colOff>952501</xdr:colOff>
      <xdr:row>2</xdr:row>
      <xdr:rowOff>2982</xdr:rowOff>
    </xdr:to>
    <xdr:sp macro="" textlink="">
      <xdr:nvSpPr>
        <xdr:cNvPr id="10" name="Retângulo 9">
          <a:hlinkClick xmlns:r="http://schemas.openxmlformats.org/officeDocument/2006/relationships" r:id="rId3"/>
          <a:extLst>
            <a:ext uri="{FF2B5EF4-FFF2-40B4-BE49-F238E27FC236}">
              <a16:creationId xmlns:a16="http://schemas.microsoft.com/office/drawing/2014/main" id="{00000000-0008-0000-0A00-00000A000000}"/>
            </a:ext>
          </a:extLst>
        </xdr:cNvPr>
        <xdr:cNvSpPr/>
      </xdr:nvSpPr>
      <xdr:spPr>
        <a:xfrm>
          <a:off x="3122082" y="582082"/>
          <a:ext cx="170391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 DE VENTAS</a:t>
          </a:r>
        </a:p>
      </xdr:txBody>
    </xdr:sp>
    <xdr:clientData/>
  </xdr:twoCellAnchor>
  <xdr:twoCellAnchor editAs="absolute">
    <xdr:from>
      <xdr:col>2</xdr:col>
      <xdr:colOff>1142999</xdr:colOff>
      <xdr:row>0</xdr:row>
      <xdr:rowOff>0</xdr:rowOff>
    </xdr:from>
    <xdr:to>
      <xdr:col>2</xdr:col>
      <xdr:colOff>2184398</xdr:colOff>
      <xdr:row>1</xdr:row>
      <xdr:rowOff>2910</xdr:rowOff>
    </xdr:to>
    <xdr:sp macro="" textlink="">
      <xdr:nvSpPr>
        <xdr:cNvPr id="7" name="Retângulo 6">
          <a:hlinkClick xmlns:r="http://schemas.openxmlformats.org/officeDocument/2006/relationships" r:id="rId4"/>
          <a:extLst>
            <a:ext uri="{FF2B5EF4-FFF2-40B4-BE49-F238E27FC236}">
              <a16:creationId xmlns:a16="http://schemas.microsoft.com/office/drawing/2014/main" id="{00000000-0008-0000-0A00-000007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PROYECTO</a:t>
          </a:r>
        </a:p>
      </xdr:txBody>
    </xdr:sp>
    <xdr:clientData/>
  </xdr:twoCellAnchor>
  <xdr:twoCellAnchor editAs="absolute">
    <xdr:from>
      <xdr:col>2</xdr:col>
      <xdr:colOff>2184399</xdr:colOff>
      <xdr:row>0</xdr:row>
      <xdr:rowOff>0</xdr:rowOff>
    </xdr:from>
    <xdr:to>
      <xdr:col>3</xdr:col>
      <xdr:colOff>1072444</xdr:colOff>
      <xdr:row>1</xdr:row>
      <xdr:rowOff>2910</xdr:rowOff>
    </xdr:to>
    <xdr:sp macro="" textlink="">
      <xdr:nvSpPr>
        <xdr:cNvPr id="11" name="Retângulo 10">
          <a:hlinkClick xmlns:r="http://schemas.openxmlformats.org/officeDocument/2006/relationships" r:id="rId1"/>
          <a:extLst>
            <a:ext uri="{FF2B5EF4-FFF2-40B4-BE49-F238E27FC236}">
              <a16:creationId xmlns:a16="http://schemas.microsoft.com/office/drawing/2014/main" id="{00000000-0008-0000-0A00-00000B000000}"/>
            </a:ext>
          </a:extLst>
        </xdr:cNvPr>
        <xdr:cNvSpPr>
          <a:spLocks/>
        </xdr:cNvSpPr>
      </xdr:nvSpPr>
      <xdr:spPr>
        <a:xfrm>
          <a:off x="2452510" y="0"/>
          <a:ext cx="1131712" cy="496799"/>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3</xdr:col>
      <xdr:colOff>971549</xdr:colOff>
      <xdr:row>0</xdr:row>
      <xdr:rowOff>0</xdr:rowOff>
    </xdr:from>
    <xdr:to>
      <xdr:col>4</xdr:col>
      <xdr:colOff>658281</xdr:colOff>
      <xdr:row>1</xdr:row>
      <xdr:rowOff>2910</xdr:rowOff>
    </xdr:to>
    <xdr:sp macro="" textlink="">
      <xdr:nvSpPr>
        <xdr:cNvPr id="12" name="Retângulo 11">
          <a:hlinkClick xmlns:r="http://schemas.openxmlformats.org/officeDocument/2006/relationships" r:id="rId5"/>
          <a:extLst>
            <a:ext uri="{FF2B5EF4-FFF2-40B4-BE49-F238E27FC236}">
              <a16:creationId xmlns:a16="http://schemas.microsoft.com/office/drawing/2014/main" id="{00000000-0008-0000-0A00-00000C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INFORMES</a:t>
          </a:r>
        </a:p>
      </xdr:txBody>
    </xdr:sp>
    <xdr:clientData/>
  </xdr:twoCellAnchor>
  <xdr:twoCellAnchor editAs="absolute">
    <xdr:from>
      <xdr:col>4</xdr:col>
      <xdr:colOff>658282</xdr:colOff>
      <xdr:row>0</xdr:row>
      <xdr:rowOff>0</xdr:rowOff>
    </xdr:from>
    <xdr:to>
      <xdr:col>5</xdr:col>
      <xdr:colOff>334431</xdr:colOff>
      <xdr:row>1</xdr:row>
      <xdr:rowOff>2910</xdr:rowOff>
    </xdr:to>
    <xdr:sp macro="" textlink="">
      <xdr:nvSpPr>
        <xdr:cNvPr id="13" name="Retângulo 12">
          <a:hlinkClick xmlns:r="http://schemas.openxmlformats.org/officeDocument/2006/relationships" r:id="rId6"/>
          <a:extLst>
            <a:ext uri="{FF2B5EF4-FFF2-40B4-BE49-F238E27FC236}">
              <a16:creationId xmlns:a16="http://schemas.microsoft.com/office/drawing/2014/main" id="{00000000-0008-0000-0A00-00000D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5</xdr:col>
      <xdr:colOff>334432</xdr:colOff>
      <xdr:row>0</xdr:row>
      <xdr:rowOff>0</xdr:rowOff>
    </xdr:from>
    <xdr:to>
      <xdr:col>6</xdr:col>
      <xdr:colOff>10581</xdr:colOff>
      <xdr:row>1</xdr:row>
      <xdr:rowOff>2910</xdr:rowOff>
    </xdr:to>
    <xdr:sp macro="" textlink="">
      <xdr:nvSpPr>
        <xdr:cNvPr id="14" name="Retângulo 13">
          <a:hlinkClick xmlns:r="http://schemas.openxmlformats.org/officeDocument/2006/relationships" r:id="rId7"/>
          <a:extLst>
            <a:ext uri="{FF2B5EF4-FFF2-40B4-BE49-F238E27FC236}">
              <a16:creationId xmlns:a16="http://schemas.microsoft.com/office/drawing/2014/main" id="{00000000-0008-0000-0A00-00000E000000}"/>
            </a:ext>
          </a:extLst>
        </xdr:cNvPr>
        <xdr:cNvSpPr>
          <a:spLocks/>
        </xdr:cNvSpPr>
      </xdr:nvSpPr>
      <xdr:spPr>
        <a:xfrm>
          <a:off x="55731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6</xdr:col>
      <xdr:colOff>6351</xdr:colOff>
      <xdr:row>0</xdr:row>
      <xdr:rowOff>0</xdr:rowOff>
    </xdr:from>
    <xdr:to>
      <xdr:col>6</xdr:col>
      <xdr:colOff>1185333</xdr:colOff>
      <xdr:row>1</xdr:row>
      <xdr:rowOff>2910</xdr:rowOff>
    </xdr:to>
    <xdr:sp macro="" textlink="">
      <xdr:nvSpPr>
        <xdr:cNvPr id="15" name="Retângulo 14">
          <a:hlinkClick xmlns:r="http://schemas.openxmlformats.org/officeDocument/2006/relationships" r:id="rId8"/>
          <a:extLst>
            <a:ext uri="{FF2B5EF4-FFF2-40B4-BE49-F238E27FC236}">
              <a16:creationId xmlns:a16="http://schemas.microsoft.com/office/drawing/2014/main" id="{00000000-0008-0000-0A00-00000F000000}"/>
            </a:ext>
          </a:extLst>
        </xdr:cNvPr>
        <xdr:cNvSpPr>
          <a:spLocks/>
        </xdr:cNvSpPr>
      </xdr:nvSpPr>
      <xdr:spPr>
        <a:xfrm>
          <a:off x="6582129" y="0"/>
          <a:ext cx="1178982"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10.xml><?xml version="1.0" encoding="utf-8"?>
<xdr:wsDr xmlns:xdr="http://schemas.openxmlformats.org/drawingml/2006/spreadsheetDrawing" xmlns:a="http://schemas.openxmlformats.org/drawingml/2006/main">
  <xdr:absoluteAnchor>
    <xdr:pos x="2286001" y="577846"/>
    <xdr:ext cx="1629833" cy="299317"/>
    <xdr:sp macro="" textlink="">
      <xdr:nvSpPr>
        <xdr:cNvPr id="15" name="Retângulo 14">
          <a:hlinkClick xmlns:r="http://schemas.openxmlformats.org/officeDocument/2006/relationships" r:id="rId1"/>
          <a:extLst>
            <a:ext uri="{FF2B5EF4-FFF2-40B4-BE49-F238E27FC236}">
              <a16:creationId xmlns:a16="http://schemas.microsoft.com/office/drawing/2014/main" id="{00000000-0008-0000-0B00-00000F000000}"/>
            </a:ext>
          </a:extLst>
        </xdr:cNvPr>
        <xdr:cNvSpPr/>
      </xdr:nvSpPr>
      <xdr:spPr>
        <a:xfrm>
          <a:off x="2286001" y="577846"/>
          <a:ext cx="1629833"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tx1">
                  <a:lumMod val="75000"/>
                  <a:lumOff val="25000"/>
                </a:schemeClr>
              </a:solidFill>
              <a:latin typeface="+mn-lt"/>
              <a:ea typeface="+mn-ea"/>
              <a:cs typeface="+mn-cs"/>
            </a:rPr>
            <a:t>ESCENARIO PROYECTO</a:t>
          </a:r>
        </a:p>
      </xdr:txBody>
    </xdr:sp>
    <xdr:clientData/>
  </xdr:absoluteAnchor>
  <xdr:absoluteAnchor>
    <xdr:pos x="3930651" y="582080"/>
    <xdr:ext cx="1629833" cy="299317"/>
    <xdr:sp macro="" textlink="">
      <xdr:nvSpPr>
        <xdr:cNvPr id="6" name="Retângulo 5">
          <a:hlinkClick xmlns:r="http://schemas.openxmlformats.org/officeDocument/2006/relationships" r:id="rId2"/>
          <a:extLst>
            <a:ext uri="{FF2B5EF4-FFF2-40B4-BE49-F238E27FC236}">
              <a16:creationId xmlns:a16="http://schemas.microsoft.com/office/drawing/2014/main" id="{00000000-0008-0000-0B00-000006000000}"/>
            </a:ext>
          </a:extLst>
        </xdr:cNvPr>
        <xdr:cNvSpPr/>
      </xdr:nvSpPr>
      <xdr:spPr>
        <a:xfrm>
          <a:off x="3930651" y="582080"/>
          <a:ext cx="1629833"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VISÓN MENSUAL</a:t>
          </a:r>
        </a:p>
      </xdr:txBody>
    </xdr:sp>
    <xdr:clientData/>
  </xdr:absoluteAnchor>
  <xdr:absoluteAnchor>
    <xdr:pos x="5566834" y="582083"/>
    <xdr:ext cx="1629833" cy="299317"/>
    <xdr:sp macro="" textlink="">
      <xdr:nvSpPr>
        <xdr:cNvPr id="7" name="Retângulo 6">
          <a:hlinkClick xmlns:r="http://schemas.openxmlformats.org/officeDocument/2006/relationships" r:id="rId3"/>
          <a:extLst>
            <a:ext uri="{FF2B5EF4-FFF2-40B4-BE49-F238E27FC236}">
              <a16:creationId xmlns:a16="http://schemas.microsoft.com/office/drawing/2014/main" id="{00000000-0008-0000-0B00-000007000000}"/>
            </a:ext>
          </a:extLst>
        </xdr:cNvPr>
        <xdr:cNvSpPr/>
      </xdr:nvSpPr>
      <xdr:spPr>
        <a:xfrm>
          <a:off x="5566834" y="582083"/>
          <a:ext cx="1629833"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IMPRESIÓN</a:t>
          </a:r>
        </a:p>
      </xdr:txBody>
    </xdr:sp>
    <xdr:clientData/>
  </xdr:absoluteAnchor>
  <xdr:twoCellAnchor editAs="absolute">
    <xdr:from>
      <xdr:col>2</xdr:col>
      <xdr:colOff>1142999</xdr:colOff>
      <xdr:row>0</xdr:row>
      <xdr:rowOff>0</xdr:rowOff>
    </xdr:from>
    <xdr:to>
      <xdr:col>3</xdr:col>
      <xdr:colOff>141814</xdr:colOff>
      <xdr:row>1</xdr:row>
      <xdr:rowOff>2910</xdr:rowOff>
    </xdr:to>
    <xdr:sp macro="" textlink="">
      <xdr:nvSpPr>
        <xdr:cNvPr id="9" name="Retângulo 8">
          <a:hlinkClick xmlns:r="http://schemas.openxmlformats.org/officeDocument/2006/relationships" r:id="rId4"/>
          <a:extLst>
            <a:ext uri="{FF2B5EF4-FFF2-40B4-BE49-F238E27FC236}">
              <a16:creationId xmlns:a16="http://schemas.microsoft.com/office/drawing/2014/main" id="{00000000-0008-0000-0B00-000009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PROYECTO</a:t>
          </a:r>
        </a:p>
      </xdr:txBody>
    </xdr:sp>
    <xdr:clientData/>
  </xdr:twoCellAnchor>
  <xdr:twoCellAnchor editAs="absolute">
    <xdr:from>
      <xdr:col>3</xdr:col>
      <xdr:colOff>141815</xdr:colOff>
      <xdr:row>0</xdr:row>
      <xdr:rowOff>0</xdr:rowOff>
    </xdr:from>
    <xdr:to>
      <xdr:col>3</xdr:col>
      <xdr:colOff>1227667</xdr:colOff>
      <xdr:row>1</xdr:row>
      <xdr:rowOff>2910</xdr:rowOff>
    </xdr:to>
    <xdr:sp macro="" textlink="">
      <xdr:nvSpPr>
        <xdr:cNvPr id="10" name="Retângulo 9">
          <a:hlinkClick xmlns:r="http://schemas.openxmlformats.org/officeDocument/2006/relationships" r:id="rId5"/>
          <a:extLst>
            <a:ext uri="{FF2B5EF4-FFF2-40B4-BE49-F238E27FC236}">
              <a16:creationId xmlns:a16="http://schemas.microsoft.com/office/drawing/2014/main" id="{00000000-0008-0000-0B00-00000A000000}"/>
            </a:ext>
          </a:extLst>
        </xdr:cNvPr>
        <xdr:cNvSpPr>
          <a:spLocks/>
        </xdr:cNvSpPr>
      </xdr:nvSpPr>
      <xdr:spPr>
        <a:xfrm>
          <a:off x="2441926" y="0"/>
          <a:ext cx="1085852"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3</xdr:col>
      <xdr:colOff>1172632</xdr:colOff>
      <xdr:row>0</xdr:row>
      <xdr:rowOff>0</xdr:rowOff>
    </xdr:from>
    <xdr:to>
      <xdr:col>5</xdr:col>
      <xdr:colOff>668864</xdr:colOff>
      <xdr:row>1</xdr:row>
      <xdr:rowOff>2910</xdr:rowOff>
    </xdr:to>
    <xdr:sp macro="" textlink="">
      <xdr:nvSpPr>
        <xdr:cNvPr id="11" name="Retângulo 10">
          <a:hlinkClick xmlns:r="http://schemas.openxmlformats.org/officeDocument/2006/relationships" r:id="rId1"/>
          <a:extLst>
            <a:ext uri="{FF2B5EF4-FFF2-40B4-BE49-F238E27FC236}">
              <a16:creationId xmlns:a16="http://schemas.microsoft.com/office/drawing/2014/main" id="{00000000-0008-0000-0B00-00000B000000}"/>
            </a:ext>
          </a:extLst>
        </xdr:cNvPr>
        <xdr:cNvSpPr>
          <a:spLocks/>
        </xdr:cNvSpPr>
      </xdr:nvSpPr>
      <xdr:spPr>
        <a:xfrm>
          <a:off x="3479799" y="0"/>
          <a:ext cx="1051982"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INFORMES</a:t>
          </a:r>
        </a:p>
      </xdr:txBody>
    </xdr:sp>
    <xdr:clientData/>
  </xdr:twoCellAnchor>
  <xdr:twoCellAnchor editAs="absolute">
    <xdr:from>
      <xdr:col>5</xdr:col>
      <xdr:colOff>668865</xdr:colOff>
      <xdr:row>0</xdr:row>
      <xdr:rowOff>0</xdr:rowOff>
    </xdr:from>
    <xdr:to>
      <xdr:col>5</xdr:col>
      <xdr:colOff>1710264</xdr:colOff>
      <xdr:row>1</xdr:row>
      <xdr:rowOff>2910</xdr:rowOff>
    </xdr:to>
    <xdr:sp macro="" textlink="">
      <xdr:nvSpPr>
        <xdr:cNvPr id="12" name="Retângulo 11">
          <a:hlinkClick xmlns:r="http://schemas.openxmlformats.org/officeDocument/2006/relationships" r:id="rId6"/>
          <a:extLst>
            <a:ext uri="{FF2B5EF4-FFF2-40B4-BE49-F238E27FC236}">
              <a16:creationId xmlns:a16="http://schemas.microsoft.com/office/drawing/2014/main" id="{00000000-0008-0000-0B00-00000C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5</xdr:col>
      <xdr:colOff>1710265</xdr:colOff>
      <xdr:row>0</xdr:row>
      <xdr:rowOff>0</xdr:rowOff>
    </xdr:from>
    <xdr:to>
      <xdr:col>6</xdr:col>
      <xdr:colOff>899581</xdr:colOff>
      <xdr:row>1</xdr:row>
      <xdr:rowOff>2910</xdr:rowOff>
    </xdr:to>
    <xdr:sp macro="" textlink="">
      <xdr:nvSpPr>
        <xdr:cNvPr id="13" name="Retângulo 12">
          <a:hlinkClick xmlns:r="http://schemas.openxmlformats.org/officeDocument/2006/relationships" r:id="rId7"/>
          <a:extLst>
            <a:ext uri="{FF2B5EF4-FFF2-40B4-BE49-F238E27FC236}">
              <a16:creationId xmlns:a16="http://schemas.microsoft.com/office/drawing/2014/main" id="{00000000-0008-0000-0B00-00000D000000}"/>
            </a:ext>
          </a:extLst>
        </xdr:cNvPr>
        <xdr:cNvSpPr>
          <a:spLocks/>
        </xdr:cNvSpPr>
      </xdr:nvSpPr>
      <xdr:spPr>
        <a:xfrm>
          <a:off x="55731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6</xdr:col>
      <xdr:colOff>895351</xdr:colOff>
      <xdr:row>0</xdr:row>
      <xdr:rowOff>0</xdr:rowOff>
    </xdr:from>
    <xdr:to>
      <xdr:col>7</xdr:col>
      <xdr:colOff>846667</xdr:colOff>
      <xdr:row>1</xdr:row>
      <xdr:rowOff>2910</xdr:rowOff>
    </xdr:to>
    <xdr:sp macro="" textlink="">
      <xdr:nvSpPr>
        <xdr:cNvPr id="14" name="Retângulo 13">
          <a:hlinkClick xmlns:r="http://schemas.openxmlformats.org/officeDocument/2006/relationships" r:id="rId8"/>
          <a:extLst>
            <a:ext uri="{FF2B5EF4-FFF2-40B4-BE49-F238E27FC236}">
              <a16:creationId xmlns:a16="http://schemas.microsoft.com/office/drawing/2014/main" id="{00000000-0008-0000-0B00-00000E000000}"/>
            </a:ext>
          </a:extLst>
        </xdr:cNvPr>
        <xdr:cNvSpPr>
          <a:spLocks/>
        </xdr:cNvSpPr>
      </xdr:nvSpPr>
      <xdr:spPr>
        <a:xfrm>
          <a:off x="6596240" y="0"/>
          <a:ext cx="1249538"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11.xml><?xml version="1.0" encoding="utf-8"?>
<xdr:wsDr xmlns:xdr="http://schemas.openxmlformats.org/drawingml/2006/spreadsheetDrawing" xmlns:a="http://schemas.openxmlformats.org/drawingml/2006/main">
  <xdr:absoluteAnchor>
    <xdr:pos x="2317753" y="571498"/>
    <xdr:ext cx="1629833" cy="299317"/>
    <xdr:sp macro="" textlink="">
      <xdr:nvSpPr>
        <xdr:cNvPr id="6" name="Retângulo 5">
          <a:hlinkClick xmlns:r="http://schemas.openxmlformats.org/officeDocument/2006/relationships" r:id="rId1"/>
          <a:extLst>
            <a:ext uri="{FF2B5EF4-FFF2-40B4-BE49-F238E27FC236}">
              <a16:creationId xmlns:a16="http://schemas.microsoft.com/office/drawing/2014/main" id="{00000000-0008-0000-0C00-000006000000}"/>
            </a:ext>
          </a:extLst>
        </xdr:cNvPr>
        <xdr:cNvSpPr/>
      </xdr:nvSpPr>
      <xdr:spPr>
        <a:xfrm>
          <a:off x="2317753" y="571498"/>
          <a:ext cx="1629833"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ESCENARIO PROYECTO</a:t>
          </a:r>
        </a:p>
      </xdr:txBody>
    </xdr:sp>
    <xdr:clientData/>
  </xdr:absoluteAnchor>
  <xdr:absoluteAnchor>
    <xdr:pos x="3962403" y="575732"/>
    <xdr:ext cx="1629833" cy="299317"/>
    <xdr:sp macro="" textlink="">
      <xdr:nvSpPr>
        <xdr:cNvPr id="7" name="Retângulo 6">
          <a:hlinkClick xmlns:r="http://schemas.openxmlformats.org/officeDocument/2006/relationships" r:id="rId2"/>
          <a:extLst>
            <a:ext uri="{FF2B5EF4-FFF2-40B4-BE49-F238E27FC236}">
              <a16:creationId xmlns:a16="http://schemas.microsoft.com/office/drawing/2014/main" id="{00000000-0008-0000-0C00-000007000000}"/>
            </a:ext>
          </a:extLst>
        </xdr:cNvPr>
        <xdr:cNvSpPr/>
      </xdr:nvSpPr>
      <xdr:spPr>
        <a:xfrm>
          <a:off x="3962403" y="575732"/>
          <a:ext cx="1629833"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tx1">
                  <a:lumMod val="75000"/>
                  <a:lumOff val="25000"/>
                </a:schemeClr>
              </a:solidFill>
              <a:latin typeface="+mn-lt"/>
              <a:ea typeface="+mn-ea"/>
              <a:cs typeface="+mn-cs"/>
            </a:rPr>
            <a:t>VALOR MENSUAL</a:t>
          </a:r>
        </a:p>
      </xdr:txBody>
    </xdr:sp>
    <xdr:clientData/>
  </xdr:absoluteAnchor>
  <xdr:absoluteAnchor>
    <xdr:pos x="5598586" y="575735"/>
    <xdr:ext cx="1629833" cy="299317"/>
    <xdr:sp macro="" textlink="">
      <xdr:nvSpPr>
        <xdr:cNvPr id="8" name="Retângulo 7">
          <a:hlinkClick xmlns:r="http://schemas.openxmlformats.org/officeDocument/2006/relationships" r:id="rId3"/>
          <a:extLst>
            <a:ext uri="{FF2B5EF4-FFF2-40B4-BE49-F238E27FC236}">
              <a16:creationId xmlns:a16="http://schemas.microsoft.com/office/drawing/2014/main" id="{00000000-0008-0000-0C00-000008000000}"/>
            </a:ext>
          </a:extLst>
        </xdr:cNvPr>
        <xdr:cNvSpPr/>
      </xdr:nvSpPr>
      <xdr:spPr>
        <a:xfrm>
          <a:off x="5598586" y="575735"/>
          <a:ext cx="1629833"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IMPRESIÓN</a:t>
          </a:r>
        </a:p>
      </xdr:txBody>
    </xdr:sp>
    <xdr:clientData/>
  </xdr:absoluteAnchor>
  <xdr:twoCellAnchor editAs="absolute">
    <xdr:from>
      <xdr:col>2</xdr:col>
      <xdr:colOff>1142999</xdr:colOff>
      <xdr:row>0</xdr:row>
      <xdr:rowOff>0</xdr:rowOff>
    </xdr:from>
    <xdr:to>
      <xdr:col>3</xdr:col>
      <xdr:colOff>491064</xdr:colOff>
      <xdr:row>1</xdr:row>
      <xdr:rowOff>2910</xdr:rowOff>
    </xdr:to>
    <xdr:sp macro="" textlink="">
      <xdr:nvSpPr>
        <xdr:cNvPr id="17" name="Retângulo 16">
          <a:hlinkClick xmlns:r="http://schemas.openxmlformats.org/officeDocument/2006/relationships" r:id="rId4"/>
          <a:extLst>
            <a:ext uri="{FF2B5EF4-FFF2-40B4-BE49-F238E27FC236}">
              <a16:creationId xmlns:a16="http://schemas.microsoft.com/office/drawing/2014/main" id="{00000000-0008-0000-0C00-000011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PROYECTO</a:t>
          </a:r>
        </a:p>
      </xdr:txBody>
    </xdr:sp>
    <xdr:clientData/>
  </xdr:twoCellAnchor>
  <xdr:twoCellAnchor editAs="absolute">
    <xdr:from>
      <xdr:col>3</xdr:col>
      <xdr:colOff>491065</xdr:colOff>
      <xdr:row>0</xdr:row>
      <xdr:rowOff>0</xdr:rowOff>
    </xdr:from>
    <xdr:to>
      <xdr:col>4</xdr:col>
      <xdr:colOff>352417</xdr:colOff>
      <xdr:row>1</xdr:row>
      <xdr:rowOff>2910</xdr:rowOff>
    </xdr:to>
    <xdr:sp macro="" textlink="">
      <xdr:nvSpPr>
        <xdr:cNvPr id="18" name="Retângulo 17">
          <a:hlinkClick xmlns:r="http://schemas.openxmlformats.org/officeDocument/2006/relationships" r:id="rId5"/>
          <a:extLst>
            <a:ext uri="{FF2B5EF4-FFF2-40B4-BE49-F238E27FC236}">
              <a16:creationId xmlns:a16="http://schemas.microsoft.com/office/drawing/2014/main" id="{00000000-0008-0000-0C00-000012000000}"/>
            </a:ext>
          </a:extLst>
        </xdr:cNvPr>
        <xdr:cNvSpPr>
          <a:spLocks/>
        </xdr:cNvSpPr>
      </xdr:nvSpPr>
      <xdr:spPr>
        <a:xfrm>
          <a:off x="2448982" y="0"/>
          <a:ext cx="1032574"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4</xdr:col>
      <xdr:colOff>350660</xdr:colOff>
      <xdr:row>0</xdr:row>
      <xdr:rowOff>0</xdr:rowOff>
    </xdr:from>
    <xdr:to>
      <xdr:col>5</xdr:col>
      <xdr:colOff>407809</xdr:colOff>
      <xdr:row>1</xdr:row>
      <xdr:rowOff>2910</xdr:rowOff>
    </xdr:to>
    <xdr:sp macro="" textlink="">
      <xdr:nvSpPr>
        <xdr:cNvPr id="19" name="Retângulo 18">
          <a:hlinkClick xmlns:r="http://schemas.openxmlformats.org/officeDocument/2006/relationships" r:id="rId1"/>
          <a:extLst>
            <a:ext uri="{FF2B5EF4-FFF2-40B4-BE49-F238E27FC236}">
              <a16:creationId xmlns:a16="http://schemas.microsoft.com/office/drawing/2014/main" id="{00000000-0008-0000-0C00-000013000000}"/>
            </a:ext>
          </a:extLst>
        </xdr:cNvPr>
        <xdr:cNvSpPr>
          <a:spLocks/>
        </xdr:cNvSpPr>
      </xdr:nvSpPr>
      <xdr:spPr>
        <a:xfrm>
          <a:off x="3479799" y="0"/>
          <a:ext cx="1051982"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INFORMES</a:t>
          </a:r>
        </a:p>
      </xdr:txBody>
    </xdr:sp>
    <xdr:clientData/>
  </xdr:twoCellAnchor>
  <xdr:twoCellAnchor editAs="absolute">
    <xdr:from>
      <xdr:col>5</xdr:col>
      <xdr:colOff>407810</xdr:colOff>
      <xdr:row>0</xdr:row>
      <xdr:rowOff>0</xdr:rowOff>
    </xdr:from>
    <xdr:to>
      <xdr:col>6</xdr:col>
      <xdr:colOff>454375</xdr:colOff>
      <xdr:row>1</xdr:row>
      <xdr:rowOff>2910</xdr:rowOff>
    </xdr:to>
    <xdr:sp macro="" textlink="">
      <xdr:nvSpPr>
        <xdr:cNvPr id="20" name="Retângulo 19">
          <a:hlinkClick xmlns:r="http://schemas.openxmlformats.org/officeDocument/2006/relationships" r:id="rId6"/>
          <a:extLst>
            <a:ext uri="{FF2B5EF4-FFF2-40B4-BE49-F238E27FC236}">
              <a16:creationId xmlns:a16="http://schemas.microsoft.com/office/drawing/2014/main" id="{00000000-0008-0000-0C00-000014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6</xdr:col>
      <xdr:colOff>454376</xdr:colOff>
      <xdr:row>0</xdr:row>
      <xdr:rowOff>0</xdr:rowOff>
    </xdr:from>
    <xdr:to>
      <xdr:col>7</xdr:col>
      <xdr:colOff>324554</xdr:colOff>
      <xdr:row>1</xdr:row>
      <xdr:rowOff>2910</xdr:rowOff>
    </xdr:to>
    <xdr:sp macro="" textlink="">
      <xdr:nvSpPr>
        <xdr:cNvPr id="21" name="Retângulo 20">
          <a:hlinkClick xmlns:r="http://schemas.openxmlformats.org/officeDocument/2006/relationships" r:id="rId7"/>
          <a:extLst>
            <a:ext uri="{FF2B5EF4-FFF2-40B4-BE49-F238E27FC236}">
              <a16:creationId xmlns:a16="http://schemas.microsoft.com/office/drawing/2014/main" id="{00000000-0008-0000-0C00-000015000000}"/>
            </a:ext>
          </a:extLst>
        </xdr:cNvPr>
        <xdr:cNvSpPr>
          <a:spLocks/>
        </xdr:cNvSpPr>
      </xdr:nvSpPr>
      <xdr:spPr>
        <a:xfrm>
          <a:off x="55731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7</xdr:col>
      <xdr:colOff>320324</xdr:colOff>
      <xdr:row>0</xdr:row>
      <xdr:rowOff>0</xdr:rowOff>
    </xdr:from>
    <xdr:to>
      <xdr:col>8</xdr:col>
      <xdr:colOff>361006</xdr:colOff>
      <xdr:row>1</xdr:row>
      <xdr:rowOff>2910</xdr:rowOff>
    </xdr:to>
    <xdr:sp macro="" textlink="">
      <xdr:nvSpPr>
        <xdr:cNvPr id="22" name="Retângulo 21">
          <a:hlinkClick xmlns:r="http://schemas.openxmlformats.org/officeDocument/2006/relationships" r:id="rId8"/>
          <a:extLst>
            <a:ext uri="{FF2B5EF4-FFF2-40B4-BE49-F238E27FC236}">
              <a16:creationId xmlns:a16="http://schemas.microsoft.com/office/drawing/2014/main" id="{00000000-0008-0000-0C00-000016000000}"/>
            </a:ext>
          </a:extLst>
        </xdr:cNvPr>
        <xdr:cNvSpPr>
          <a:spLocks/>
        </xdr:cNvSpPr>
      </xdr:nvSpPr>
      <xdr:spPr>
        <a:xfrm>
          <a:off x="6610351" y="0"/>
          <a:ext cx="1035516"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12.xml><?xml version="1.0" encoding="utf-8"?>
<xdr:wsDr xmlns:xdr="http://schemas.openxmlformats.org/drawingml/2006/spreadsheetDrawing" xmlns:a="http://schemas.openxmlformats.org/drawingml/2006/main">
  <xdr:absoluteAnchor>
    <xdr:pos x="2307168" y="571498"/>
    <xdr:ext cx="1629833" cy="299317"/>
    <xdr:sp macro="" textlink="">
      <xdr:nvSpPr>
        <xdr:cNvPr id="6" name="Retângulo 5">
          <a:hlinkClick xmlns:r="http://schemas.openxmlformats.org/officeDocument/2006/relationships" r:id="rId1"/>
          <a:extLst>
            <a:ext uri="{FF2B5EF4-FFF2-40B4-BE49-F238E27FC236}">
              <a16:creationId xmlns:a16="http://schemas.microsoft.com/office/drawing/2014/main" id="{00000000-0008-0000-0D00-000006000000}"/>
            </a:ext>
          </a:extLst>
        </xdr:cNvPr>
        <xdr:cNvSpPr/>
      </xdr:nvSpPr>
      <xdr:spPr>
        <a:xfrm>
          <a:off x="2307168" y="571498"/>
          <a:ext cx="1629833"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ESCENARIO PROYECTO</a:t>
          </a:r>
        </a:p>
      </xdr:txBody>
    </xdr:sp>
    <xdr:clientData/>
  </xdr:absoluteAnchor>
  <xdr:absoluteAnchor>
    <xdr:pos x="3951818" y="575732"/>
    <xdr:ext cx="1629833" cy="299317"/>
    <xdr:sp macro="" textlink="">
      <xdr:nvSpPr>
        <xdr:cNvPr id="7" name="Retângulo 6">
          <a:hlinkClick xmlns:r="http://schemas.openxmlformats.org/officeDocument/2006/relationships" r:id="rId2"/>
          <a:extLst>
            <a:ext uri="{FF2B5EF4-FFF2-40B4-BE49-F238E27FC236}">
              <a16:creationId xmlns:a16="http://schemas.microsoft.com/office/drawing/2014/main" id="{00000000-0008-0000-0D00-000007000000}"/>
            </a:ext>
          </a:extLst>
        </xdr:cNvPr>
        <xdr:cNvSpPr/>
      </xdr:nvSpPr>
      <xdr:spPr>
        <a:xfrm>
          <a:off x="3951818" y="575732"/>
          <a:ext cx="1629833"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VISÓN MENSUAL</a:t>
          </a:r>
        </a:p>
      </xdr:txBody>
    </xdr:sp>
    <xdr:clientData/>
  </xdr:absoluteAnchor>
  <xdr:absoluteAnchor>
    <xdr:pos x="5588001" y="575735"/>
    <xdr:ext cx="1629833" cy="299317"/>
    <xdr:sp macro="" textlink="">
      <xdr:nvSpPr>
        <xdr:cNvPr id="8" name="Retângulo 7">
          <a:hlinkClick xmlns:r="http://schemas.openxmlformats.org/officeDocument/2006/relationships" r:id="rId3"/>
          <a:extLst>
            <a:ext uri="{FF2B5EF4-FFF2-40B4-BE49-F238E27FC236}">
              <a16:creationId xmlns:a16="http://schemas.microsoft.com/office/drawing/2014/main" id="{00000000-0008-0000-0D00-000008000000}"/>
            </a:ext>
          </a:extLst>
        </xdr:cNvPr>
        <xdr:cNvSpPr/>
      </xdr:nvSpPr>
      <xdr:spPr>
        <a:xfrm>
          <a:off x="5588001" y="575735"/>
          <a:ext cx="1629833"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tx1">
                  <a:lumMod val="75000"/>
                  <a:lumOff val="25000"/>
                </a:schemeClr>
              </a:solidFill>
              <a:latin typeface="+mn-lt"/>
              <a:ea typeface="+mn-ea"/>
              <a:cs typeface="+mn-cs"/>
            </a:rPr>
            <a:t>IMPRESIÓN</a:t>
          </a:r>
        </a:p>
      </xdr:txBody>
    </xdr:sp>
    <xdr:clientData/>
  </xdr:absoluteAnchor>
  <xdr:twoCellAnchor editAs="absolute">
    <xdr:from>
      <xdr:col>2</xdr:col>
      <xdr:colOff>1142999</xdr:colOff>
      <xdr:row>0</xdr:row>
      <xdr:rowOff>0</xdr:rowOff>
    </xdr:from>
    <xdr:to>
      <xdr:col>3</xdr:col>
      <xdr:colOff>258231</xdr:colOff>
      <xdr:row>1</xdr:row>
      <xdr:rowOff>2910</xdr:rowOff>
    </xdr:to>
    <xdr:sp macro="" textlink="">
      <xdr:nvSpPr>
        <xdr:cNvPr id="10" name="Retângulo 9">
          <a:hlinkClick xmlns:r="http://schemas.openxmlformats.org/officeDocument/2006/relationships" r:id="rId4"/>
          <a:extLst>
            <a:ext uri="{FF2B5EF4-FFF2-40B4-BE49-F238E27FC236}">
              <a16:creationId xmlns:a16="http://schemas.microsoft.com/office/drawing/2014/main" id="{00000000-0008-0000-0D00-00000A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PROYECTO</a:t>
          </a:r>
        </a:p>
      </xdr:txBody>
    </xdr:sp>
    <xdr:clientData/>
  </xdr:twoCellAnchor>
  <xdr:twoCellAnchor editAs="absolute">
    <xdr:from>
      <xdr:col>3</xdr:col>
      <xdr:colOff>258232</xdr:colOff>
      <xdr:row>0</xdr:row>
      <xdr:rowOff>0</xdr:rowOff>
    </xdr:from>
    <xdr:to>
      <xdr:col>3</xdr:col>
      <xdr:colOff>1368778</xdr:colOff>
      <xdr:row>1</xdr:row>
      <xdr:rowOff>2910</xdr:rowOff>
    </xdr:to>
    <xdr:sp macro="" textlink="">
      <xdr:nvSpPr>
        <xdr:cNvPr id="11" name="Retângulo 10">
          <a:hlinkClick xmlns:r="http://schemas.openxmlformats.org/officeDocument/2006/relationships" r:id="rId5"/>
          <a:extLst>
            <a:ext uri="{FF2B5EF4-FFF2-40B4-BE49-F238E27FC236}">
              <a16:creationId xmlns:a16="http://schemas.microsoft.com/office/drawing/2014/main" id="{00000000-0008-0000-0D00-00000B000000}"/>
            </a:ext>
          </a:extLst>
        </xdr:cNvPr>
        <xdr:cNvSpPr>
          <a:spLocks/>
        </xdr:cNvSpPr>
      </xdr:nvSpPr>
      <xdr:spPr>
        <a:xfrm>
          <a:off x="2445454" y="0"/>
          <a:ext cx="1110546"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3</xdr:col>
      <xdr:colOff>1289049</xdr:colOff>
      <xdr:row>0</xdr:row>
      <xdr:rowOff>0</xdr:rowOff>
    </xdr:from>
    <xdr:to>
      <xdr:col>4</xdr:col>
      <xdr:colOff>944031</xdr:colOff>
      <xdr:row>1</xdr:row>
      <xdr:rowOff>2910</xdr:rowOff>
    </xdr:to>
    <xdr:sp macro="" textlink="">
      <xdr:nvSpPr>
        <xdr:cNvPr id="12" name="Retângulo 11">
          <a:hlinkClick xmlns:r="http://schemas.openxmlformats.org/officeDocument/2006/relationships" r:id="rId1"/>
          <a:extLst>
            <a:ext uri="{FF2B5EF4-FFF2-40B4-BE49-F238E27FC236}">
              <a16:creationId xmlns:a16="http://schemas.microsoft.com/office/drawing/2014/main" id="{00000000-0008-0000-0D00-00000C000000}"/>
            </a:ext>
          </a:extLst>
        </xdr:cNvPr>
        <xdr:cNvSpPr>
          <a:spLocks/>
        </xdr:cNvSpPr>
      </xdr:nvSpPr>
      <xdr:spPr>
        <a:xfrm>
          <a:off x="3479799" y="0"/>
          <a:ext cx="1051982"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INFORMES</a:t>
          </a:r>
        </a:p>
      </xdr:txBody>
    </xdr:sp>
    <xdr:clientData/>
  </xdr:twoCellAnchor>
  <xdr:twoCellAnchor editAs="absolute">
    <xdr:from>
      <xdr:col>4</xdr:col>
      <xdr:colOff>944032</xdr:colOff>
      <xdr:row>0</xdr:row>
      <xdr:rowOff>0</xdr:rowOff>
    </xdr:from>
    <xdr:to>
      <xdr:col>5</xdr:col>
      <xdr:colOff>588431</xdr:colOff>
      <xdr:row>1</xdr:row>
      <xdr:rowOff>2910</xdr:rowOff>
    </xdr:to>
    <xdr:sp macro="" textlink="">
      <xdr:nvSpPr>
        <xdr:cNvPr id="13" name="Retângulo 12">
          <a:hlinkClick xmlns:r="http://schemas.openxmlformats.org/officeDocument/2006/relationships" r:id="rId6"/>
          <a:extLst>
            <a:ext uri="{FF2B5EF4-FFF2-40B4-BE49-F238E27FC236}">
              <a16:creationId xmlns:a16="http://schemas.microsoft.com/office/drawing/2014/main" id="{00000000-0008-0000-0D00-00000D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5</xdr:col>
      <xdr:colOff>588432</xdr:colOff>
      <xdr:row>0</xdr:row>
      <xdr:rowOff>0</xdr:rowOff>
    </xdr:from>
    <xdr:to>
      <xdr:col>6</xdr:col>
      <xdr:colOff>232831</xdr:colOff>
      <xdr:row>1</xdr:row>
      <xdr:rowOff>2910</xdr:rowOff>
    </xdr:to>
    <xdr:sp macro="" textlink="">
      <xdr:nvSpPr>
        <xdr:cNvPr id="14" name="Retângulo 13">
          <a:hlinkClick xmlns:r="http://schemas.openxmlformats.org/officeDocument/2006/relationships" r:id="rId7"/>
          <a:extLst>
            <a:ext uri="{FF2B5EF4-FFF2-40B4-BE49-F238E27FC236}">
              <a16:creationId xmlns:a16="http://schemas.microsoft.com/office/drawing/2014/main" id="{00000000-0008-0000-0D00-00000E000000}"/>
            </a:ext>
          </a:extLst>
        </xdr:cNvPr>
        <xdr:cNvSpPr>
          <a:spLocks/>
        </xdr:cNvSpPr>
      </xdr:nvSpPr>
      <xdr:spPr>
        <a:xfrm>
          <a:off x="55731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6</xdr:col>
      <xdr:colOff>228600</xdr:colOff>
      <xdr:row>0</xdr:row>
      <xdr:rowOff>0</xdr:rowOff>
    </xdr:from>
    <xdr:to>
      <xdr:col>7</xdr:col>
      <xdr:colOff>282221</xdr:colOff>
      <xdr:row>1</xdr:row>
      <xdr:rowOff>2910</xdr:rowOff>
    </xdr:to>
    <xdr:sp macro="" textlink="">
      <xdr:nvSpPr>
        <xdr:cNvPr id="15" name="Retângulo 14">
          <a:hlinkClick xmlns:r="http://schemas.openxmlformats.org/officeDocument/2006/relationships" r:id="rId8"/>
          <a:extLst>
            <a:ext uri="{FF2B5EF4-FFF2-40B4-BE49-F238E27FC236}">
              <a16:creationId xmlns:a16="http://schemas.microsoft.com/office/drawing/2014/main" id="{00000000-0008-0000-0D00-00000F000000}"/>
            </a:ext>
          </a:extLst>
        </xdr:cNvPr>
        <xdr:cNvSpPr>
          <a:spLocks/>
        </xdr:cNvSpPr>
      </xdr:nvSpPr>
      <xdr:spPr>
        <a:xfrm>
          <a:off x="6606822" y="0"/>
          <a:ext cx="1168399"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twoCellAnchor>
    <xdr:from>
      <xdr:col>2</xdr:col>
      <xdr:colOff>0</xdr:colOff>
      <xdr:row>31</xdr:row>
      <xdr:rowOff>0</xdr:rowOff>
    </xdr:from>
    <xdr:to>
      <xdr:col>11</xdr:col>
      <xdr:colOff>1143000</xdr:colOff>
      <xdr:row>36</xdr:row>
      <xdr:rowOff>359833</xdr:rowOff>
    </xdr:to>
    <xdr:graphicFrame macro="">
      <xdr:nvGraphicFramePr>
        <xdr:cNvPr id="16" name="Gráfico 15">
          <a:extLst>
            <a:ext uri="{FF2B5EF4-FFF2-40B4-BE49-F238E27FC236}">
              <a16:creationId xmlns:a16="http://schemas.microsoft.com/office/drawing/2014/main" id="{00000000-0008-0000-0D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xdr:col>
      <xdr:colOff>0</xdr:colOff>
      <xdr:row>37</xdr:row>
      <xdr:rowOff>380999</xdr:rowOff>
    </xdr:from>
    <xdr:to>
      <xdr:col>11</xdr:col>
      <xdr:colOff>1153584</xdr:colOff>
      <xdr:row>43</xdr:row>
      <xdr:rowOff>42332</xdr:rowOff>
    </xdr:to>
    <xdr:graphicFrame macro="">
      <xdr:nvGraphicFramePr>
        <xdr:cNvPr id="17" name="Gráfico 16">
          <a:extLst>
            <a:ext uri="{FF2B5EF4-FFF2-40B4-BE49-F238E27FC236}">
              <a16:creationId xmlns:a16="http://schemas.microsoft.com/office/drawing/2014/main" id="{00000000-0008-0000-0D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xdr:col>
      <xdr:colOff>15875</xdr:colOff>
      <xdr:row>50</xdr:row>
      <xdr:rowOff>58209</xdr:rowOff>
    </xdr:from>
    <xdr:to>
      <xdr:col>11</xdr:col>
      <xdr:colOff>1539875</xdr:colOff>
      <xdr:row>56</xdr:row>
      <xdr:rowOff>12699</xdr:rowOff>
    </xdr:to>
    <xdr:graphicFrame macro="">
      <xdr:nvGraphicFramePr>
        <xdr:cNvPr id="18" name="Gráfico 17">
          <a:extLst>
            <a:ext uri="{FF2B5EF4-FFF2-40B4-BE49-F238E27FC236}">
              <a16:creationId xmlns:a16="http://schemas.microsoft.com/office/drawing/2014/main" id="{00000000-0008-0000-0D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7</xdr:col>
      <xdr:colOff>0</xdr:colOff>
      <xdr:row>60</xdr:row>
      <xdr:rowOff>0</xdr:rowOff>
    </xdr:from>
    <xdr:to>
      <xdr:col>11</xdr:col>
      <xdr:colOff>1534583</xdr:colOff>
      <xdr:row>69</xdr:row>
      <xdr:rowOff>613834</xdr:rowOff>
    </xdr:to>
    <xdr:graphicFrame macro="">
      <xdr:nvGraphicFramePr>
        <xdr:cNvPr id="20" name="Gráfico 19">
          <a:extLst>
            <a:ext uri="{FF2B5EF4-FFF2-40B4-BE49-F238E27FC236}">
              <a16:creationId xmlns:a16="http://schemas.microsoft.com/office/drawing/2014/main" id="{00000000-0008-0000-0D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13.xml><?xml version="1.0" encoding="utf-8"?>
<xdr:wsDr xmlns:xdr="http://schemas.openxmlformats.org/drawingml/2006/spreadsheetDrawing" xmlns:a="http://schemas.openxmlformats.org/drawingml/2006/main">
  <xdr:absoluteAnchor>
    <xdr:pos x="2367844" y="582081"/>
    <xdr:ext cx="1255890" cy="299317"/>
    <xdr:sp macro="" textlink="">
      <xdr:nvSpPr>
        <xdr:cNvPr id="4" name="Retângulo 3">
          <a:hlinkClick xmlns:r="http://schemas.openxmlformats.org/officeDocument/2006/relationships" r:id="rId1"/>
          <a:extLst>
            <a:ext uri="{FF2B5EF4-FFF2-40B4-BE49-F238E27FC236}">
              <a16:creationId xmlns:a16="http://schemas.microsoft.com/office/drawing/2014/main" id="{00000000-0008-0000-0E00-000004000000}"/>
            </a:ext>
          </a:extLst>
        </xdr:cNvPr>
        <xdr:cNvSpPr/>
      </xdr:nvSpPr>
      <xdr:spPr>
        <a:xfrm>
          <a:off x="2367844" y="582081"/>
          <a:ext cx="1255890"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OPTIMISTA</a:t>
          </a:r>
        </a:p>
      </xdr:txBody>
    </xdr:sp>
    <xdr:clientData/>
  </xdr:absoluteAnchor>
  <xdr:absoluteAnchor>
    <xdr:pos x="3630084" y="588430"/>
    <xdr:ext cx="1252361" cy="299317"/>
    <xdr:sp macro="" textlink="">
      <xdr:nvSpPr>
        <xdr:cNvPr id="15" name="Retângulo 14">
          <a:hlinkClick xmlns:r="http://schemas.openxmlformats.org/officeDocument/2006/relationships" r:id="rId2"/>
          <a:extLst>
            <a:ext uri="{FF2B5EF4-FFF2-40B4-BE49-F238E27FC236}">
              <a16:creationId xmlns:a16="http://schemas.microsoft.com/office/drawing/2014/main" id="{00000000-0008-0000-0E00-00000F000000}"/>
            </a:ext>
          </a:extLst>
        </xdr:cNvPr>
        <xdr:cNvSpPr/>
      </xdr:nvSpPr>
      <xdr:spPr>
        <a:xfrm>
          <a:off x="3630084" y="588430"/>
          <a:ext cx="1252361"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bg1"/>
              </a:solidFill>
              <a:latin typeface="+mn-lt"/>
              <a:ea typeface="+mn-ea"/>
              <a:cs typeface="+mn-cs"/>
            </a:rPr>
            <a:t>PESIMISTA</a:t>
          </a:r>
        </a:p>
      </xdr:txBody>
    </xdr:sp>
    <xdr:clientData/>
  </xdr:absoluteAnchor>
  <xdr:twoCellAnchor editAs="absolute">
    <xdr:from>
      <xdr:col>2</xdr:col>
      <xdr:colOff>1142999</xdr:colOff>
      <xdr:row>0</xdr:row>
      <xdr:rowOff>0</xdr:rowOff>
    </xdr:from>
    <xdr:to>
      <xdr:col>3</xdr:col>
      <xdr:colOff>141814</xdr:colOff>
      <xdr:row>1</xdr:row>
      <xdr:rowOff>2910</xdr:rowOff>
    </xdr:to>
    <xdr:sp macro="" textlink="">
      <xdr:nvSpPr>
        <xdr:cNvPr id="7" name="Retângulo 6">
          <a:hlinkClick xmlns:r="http://schemas.openxmlformats.org/officeDocument/2006/relationships" r:id="rId3"/>
          <a:extLst>
            <a:ext uri="{FF2B5EF4-FFF2-40B4-BE49-F238E27FC236}">
              <a16:creationId xmlns:a16="http://schemas.microsoft.com/office/drawing/2014/main" id="{00000000-0008-0000-0E00-000007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PROYECTO</a:t>
          </a:r>
        </a:p>
      </xdr:txBody>
    </xdr:sp>
    <xdr:clientData/>
  </xdr:twoCellAnchor>
  <xdr:twoCellAnchor editAs="absolute">
    <xdr:from>
      <xdr:col>3</xdr:col>
      <xdr:colOff>141815</xdr:colOff>
      <xdr:row>0</xdr:row>
      <xdr:rowOff>0</xdr:rowOff>
    </xdr:from>
    <xdr:to>
      <xdr:col>3</xdr:col>
      <xdr:colOff>1255889</xdr:colOff>
      <xdr:row>1</xdr:row>
      <xdr:rowOff>2910</xdr:rowOff>
    </xdr:to>
    <xdr:sp macro="" textlink="">
      <xdr:nvSpPr>
        <xdr:cNvPr id="8" name="Retângulo 7">
          <a:hlinkClick xmlns:r="http://schemas.openxmlformats.org/officeDocument/2006/relationships" r:id="rId4"/>
          <a:extLst>
            <a:ext uri="{FF2B5EF4-FFF2-40B4-BE49-F238E27FC236}">
              <a16:creationId xmlns:a16="http://schemas.microsoft.com/office/drawing/2014/main" id="{00000000-0008-0000-0E00-000008000000}"/>
            </a:ext>
          </a:extLst>
        </xdr:cNvPr>
        <xdr:cNvSpPr>
          <a:spLocks/>
        </xdr:cNvSpPr>
      </xdr:nvSpPr>
      <xdr:spPr>
        <a:xfrm>
          <a:off x="2441926" y="0"/>
          <a:ext cx="1114074"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3</xdr:col>
      <xdr:colOff>1172632</xdr:colOff>
      <xdr:row>0</xdr:row>
      <xdr:rowOff>0</xdr:rowOff>
    </xdr:from>
    <xdr:to>
      <xdr:col>5</xdr:col>
      <xdr:colOff>668864</xdr:colOff>
      <xdr:row>1</xdr:row>
      <xdr:rowOff>2910</xdr:rowOff>
    </xdr:to>
    <xdr:sp macro="" textlink="">
      <xdr:nvSpPr>
        <xdr:cNvPr id="9" name="Retângulo 8">
          <a:hlinkClick xmlns:r="http://schemas.openxmlformats.org/officeDocument/2006/relationships" r:id="rId5"/>
          <a:extLst>
            <a:ext uri="{FF2B5EF4-FFF2-40B4-BE49-F238E27FC236}">
              <a16:creationId xmlns:a16="http://schemas.microsoft.com/office/drawing/2014/main" id="{00000000-0008-0000-0E00-000009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INFORMES</a:t>
          </a:r>
        </a:p>
      </xdr:txBody>
    </xdr:sp>
    <xdr:clientData/>
  </xdr:twoCellAnchor>
  <xdr:twoCellAnchor editAs="absolute">
    <xdr:from>
      <xdr:col>5</xdr:col>
      <xdr:colOff>668865</xdr:colOff>
      <xdr:row>0</xdr:row>
      <xdr:rowOff>0</xdr:rowOff>
    </xdr:from>
    <xdr:to>
      <xdr:col>5</xdr:col>
      <xdr:colOff>1710264</xdr:colOff>
      <xdr:row>1</xdr:row>
      <xdr:rowOff>2910</xdr:rowOff>
    </xdr:to>
    <xdr:sp macro="" textlink="">
      <xdr:nvSpPr>
        <xdr:cNvPr id="10" name="Retângulo 9">
          <a:hlinkClick xmlns:r="http://schemas.openxmlformats.org/officeDocument/2006/relationships" r:id="rId1"/>
          <a:extLst>
            <a:ext uri="{FF2B5EF4-FFF2-40B4-BE49-F238E27FC236}">
              <a16:creationId xmlns:a16="http://schemas.microsoft.com/office/drawing/2014/main" id="{00000000-0008-0000-0E00-00000A000000}"/>
            </a:ext>
          </a:extLst>
        </xdr:cNvPr>
        <xdr:cNvSpPr>
          <a:spLocks/>
        </xdr:cNvSpPr>
      </xdr:nvSpPr>
      <xdr:spPr>
        <a:xfrm>
          <a:off x="4531782" y="0"/>
          <a:ext cx="1041399"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ESCENARIOS</a:t>
          </a:r>
        </a:p>
      </xdr:txBody>
    </xdr:sp>
    <xdr:clientData/>
  </xdr:twoCellAnchor>
  <xdr:twoCellAnchor editAs="absolute">
    <xdr:from>
      <xdr:col>5</xdr:col>
      <xdr:colOff>1710265</xdr:colOff>
      <xdr:row>0</xdr:row>
      <xdr:rowOff>0</xdr:rowOff>
    </xdr:from>
    <xdr:to>
      <xdr:col>6</xdr:col>
      <xdr:colOff>899581</xdr:colOff>
      <xdr:row>1</xdr:row>
      <xdr:rowOff>2910</xdr:rowOff>
    </xdr:to>
    <xdr:sp macro="" textlink="">
      <xdr:nvSpPr>
        <xdr:cNvPr id="11" name="Retângulo 10">
          <a:hlinkClick xmlns:r="http://schemas.openxmlformats.org/officeDocument/2006/relationships" r:id="rId6"/>
          <a:extLst>
            <a:ext uri="{FF2B5EF4-FFF2-40B4-BE49-F238E27FC236}">
              <a16:creationId xmlns:a16="http://schemas.microsoft.com/office/drawing/2014/main" id="{00000000-0008-0000-0E00-00000B000000}"/>
            </a:ext>
          </a:extLst>
        </xdr:cNvPr>
        <xdr:cNvSpPr>
          <a:spLocks/>
        </xdr:cNvSpPr>
      </xdr:nvSpPr>
      <xdr:spPr>
        <a:xfrm>
          <a:off x="55731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6</xdr:col>
      <xdr:colOff>895351</xdr:colOff>
      <xdr:row>0</xdr:row>
      <xdr:rowOff>0</xdr:rowOff>
    </xdr:from>
    <xdr:to>
      <xdr:col>7</xdr:col>
      <xdr:colOff>776111</xdr:colOff>
      <xdr:row>1</xdr:row>
      <xdr:rowOff>2910</xdr:rowOff>
    </xdr:to>
    <xdr:sp macro="" textlink="">
      <xdr:nvSpPr>
        <xdr:cNvPr id="12" name="Retângulo 11">
          <a:hlinkClick xmlns:r="http://schemas.openxmlformats.org/officeDocument/2006/relationships" r:id="rId7"/>
          <a:extLst>
            <a:ext uri="{FF2B5EF4-FFF2-40B4-BE49-F238E27FC236}">
              <a16:creationId xmlns:a16="http://schemas.microsoft.com/office/drawing/2014/main" id="{00000000-0008-0000-0E00-00000C000000}"/>
            </a:ext>
          </a:extLst>
        </xdr:cNvPr>
        <xdr:cNvSpPr>
          <a:spLocks/>
        </xdr:cNvSpPr>
      </xdr:nvSpPr>
      <xdr:spPr>
        <a:xfrm>
          <a:off x="6596240" y="0"/>
          <a:ext cx="1178982"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14.xml><?xml version="1.0" encoding="utf-8"?>
<xdr:wsDr xmlns:xdr="http://schemas.openxmlformats.org/drawingml/2006/spreadsheetDrawing" xmlns:a="http://schemas.openxmlformats.org/drawingml/2006/main">
  <xdr:absoluteAnchor>
    <xdr:pos x="2367844" y="582081"/>
    <xdr:ext cx="1255890" cy="299317"/>
    <xdr:sp macro="" textlink="">
      <xdr:nvSpPr>
        <xdr:cNvPr id="4" name="Retângulo 3">
          <a:hlinkClick xmlns:r="http://schemas.openxmlformats.org/officeDocument/2006/relationships" r:id="rId1"/>
          <a:extLst>
            <a:ext uri="{FF2B5EF4-FFF2-40B4-BE49-F238E27FC236}">
              <a16:creationId xmlns:a16="http://schemas.microsoft.com/office/drawing/2014/main" id="{00000000-0008-0000-0F00-000004000000}"/>
            </a:ext>
          </a:extLst>
        </xdr:cNvPr>
        <xdr:cNvSpPr/>
      </xdr:nvSpPr>
      <xdr:spPr>
        <a:xfrm>
          <a:off x="2367844" y="582081"/>
          <a:ext cx="1255890"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OPTIMISTA</a:t>
          </a:r>
        </a:p>
      </xdr:txBody>
    </xdr:sp>
    <xdr:clientData/>
  </xdr:absoluteAnchor>
  <xdr:absoluteAnchor>
    <xdr:pos x="3630084" y="588430"/>
    <xdr:ext cx="1252361" cy="299317"/>
    <xdr:sp macro="" textlink="">
      <xdr:nvSpPr>
        <xdr:cNvPr id="15" name="Retângulo 14">
          <a:hlinkClick xmlns:r="http://schemas.openxmlformats.org/officeDocument/2006/relationships" r:id="rId2"/>
          <a:extLst>
            <a:ext uri="{FF2B5EF4-FFF2-40B4-BE49-F238E27FC236}">
              <a16:creationId xmlns:a16="http://schemas.microsoft.com/office/drawing/2014/main" id="{00000000-0008-0000-0F00-00000F000000}"/>
            </a:ext>
          </a:extLst>
        </xdr:cNvPr>
        <xdr:cNvSpPr/>
      </xdr:nvSpPr>
      <xdr:spPr>
        <a:xfrm>
          <a:off x="3630084" y="588430"/>
          <a:ext cx="1252361"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tx1">
                  <a:lumMod val="75000"/>
                  <a:lumOff val="25000"/>
                </a:schemeClr>
              </a:solidFill>
              <a:latin typeface="+mn-lt"/>
              <a:ea typeface="+mn-ea"/>
              <a:cs typeface="+mn-cs"/>
            </a:rPr>
            <a:t>PESIMISTA</a:t>
          </a:r>
        </a:p>
      </xdr:txBody>
    </xdr:sp>
    <xdr:clientData/>
  </xdr:absoluteAnchor>
  <xdr:twoCellAnchor editAs="absolute">
    <xdr:from>
      <xdr:col>2</xdr:col>
      <xdr:colOff>1142999</xdr:colOff>
      <xdr:row>0</xdr:row>
      <xdr:rowOff>0</xdr:rowOff>
    </xdr:from>
    <xdr:to>
      <xdr:col>3</xdr:col>
      <xdr:colOff>141814</xdr:colOff>
      <xdr:row>1</xdr:row>
      <xdr:rowOff>2910</xdr:rowOff>
    </xdr:to>
    <xdr:sp macro="" textlink="">
      <xdr:nvSpPr>
        <xdr:cNvPr id="7" name="Retângulo 6">
          <a:hlinkClick xmlns:r="http://schemas.openxmlformats.org/officeDocument/2006/relationships" r:id="rId3"/>
          <a:extLst>
            <a:ext uri="{FF2B5EF4-FFF2-40B4-BE49-F238E27FC236}">
              <a16:creationId xmlns:a16="http://schemas.microsoft.com/office/drawing/2014/main" id="{00000000-0008-0000-0F00-000007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PROYECTO</a:t>
          </a:r>
        </a:p>
      </xdr:txBody>
    </xdr:sp>
    <xdr:clientData/>
  </xdr:twoCellAnchor>
  <xdr:twoCellAnchor editAs="absolute">
    <xdr:from>
      <xdr:col>3</xdr:col>
      <xdr:colOff>141815</xdr:colOff>
      <xdr:row>0</xdr:row>
      <xdr:rowOff>0</xdr:rowOff>
    </xdr:from>
    <xdr:to>
      <xdr:col>3</xdr:col>
      <xdr:colOff>1227667</xdr:colOff>
      <xdr:row>1</xdr:row>
      <xdr:rowOff>2910</xdr:rowOff>
    </xdr:to>
    <xdr:sp macro="" textlink="">
      <xdr:nvSpPr>
        <xdr:cNvPr id="8" name="Retângulo 7">
          <a:hlinkClick xmlns:r="http://schemas.openxmlformats.org/officeDocument/2006/relationships" r:id="rId4"/>
          <a:extLst>
            <a:ext uri="{FF2B5EF4-FFF2-40B4-BE49-F238E27FC236}">
              <a16:creationId xmlns:a16="http://schemas.microsoft.com/office/drawing/2014/main" id="{00000000-0008-0000-0F00-000008000000}"/>
            </a:ext>
          </a:extLst>
        </xdr:cNvPr>
        <xdr:cNvSpPr>
          <a:spLocks/>
        </xdr:cNvSpPr>
      </xdr:nvSpPr>
      <xdr:spPr>
        <a:xfrm>
          <a:off x="2441926" y="0"/>
          <a:ext cx="1085852"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3</xdr:col>
      <xdr:colOff>1172632</xdr:colOff>
      <xdr:row>0</xdr:row>
      <xdr:rowOff>0</xdr:rowOff>
    </xdr:from>
    <xdr:to>
      <xdr:col>5</xdr:col>
      <xdr:colOff>668864</xdr:colOff>
      <xdr:row>1</xdr:row>
      <xdr:rowOff>2910</xdr:rowOff>
    </xdr:to>
    <xdr:sp macro="" textlink="">
      <xdr:nvSpPr>
        <xdr:cNvPr id="9" name="Retângulo 8">
          <a:hlinkClick xmlns:r="http://schemas.openxmlformats.org/officeDocument/2006/relationships" r:id="rId5"/>
          <a:extLst>
            <a:ext uri="{FF2B5EF4-FFF2-40B4-BE49-F238E27FC236}">
              <a16:creationId xmlns:a16="http://schemas.microsoft.com/office/drawing/2014/main" id="{00000000-0008-0000-0F00-000009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INFORMES</a:t>
          </a:r>
        </a:p>
      </xdr:txBody>
    </xdr:sp>
    <xdr:clientData/>
  </xdr:twoCellAnchor>
  <xdr:twoCellAnchor editAs="absolute">
    <xdr:from>
      <xdr:col>5</xdr:col>
      <xdr:colOff>668865</xdr:colOff>
      <xdr:row>0</xdr:row>
      <xdr:rowOff>0</xdr:rowOff>
    </xdr:from>
    <xdr:to>
      <xdr:col>5</xdr:col>
      <xdr:colOff>1710264</xdr:colOff>
      <xdr:row>1</xdr:row>
      <xdr:rowOff>2910</xdr:rowOff>
    </xdr:to>
    <xdr:sp macro="" textlink="">
      <xdr:nvSpPr>
        <xdr:cNvPr id="10" name="Retângulo 9">
          <a:hlinkClick xmlns:r="http://schemas.openxmlformats.org/officeDocument/2006/relationships" r:id="rId1"/>
          <a:extLst>
            <a:ext uri="{FF2B5EF4-FFF2-40B4-BE49-F238E27FC236}">
              <a16:creationId xmlns:a16="http://schemas.microsoft.com/office/drawing/2014/main" id="{00000000-0008-0000-0F00-00000A000000}"/>
            </a:ext>
          </a:extLst>
        </xdr:cNvPr>
        <xdr:cNvSpPr>
          <a:spLocks/>
        </xdr:cNvSpPr>
      </xdr:nvSpPr>
      <xdr:spPr>
        <a:xfrm>
          <a:off x="4531782" y="0"/>
          <a:ext cx="1041399"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5</xdr:col>
      <xdr:colOff>1710265</xdr:colOff>
      <xdr:row>0</xdr:row>
      <xdr:rowOff>0</xdr:rowOff>
    </xdr:from>
    <xdr:to>
      <xdr:col>6</xdr:col>
      <xdr:colOff>899581</xdr:colOff>
      <xdr:row>1</xdr:row>
      <xdr:rowOff>2910</xdr:rowOff>
    </xdr:to>
    <xdr:sp macro="" textlink="">
      <xdr:nvSpPr>
        <xdr:cNvPr id="11" name="Retângulo 10">
          <a:hlinkClick xmlns:r="http://schemas.openxmlformats.org/officeDocument/2006/relationships" r:id="rId6"/>
          <a:extLst>
            <a:ext uri="{FF2B5EF4-FFF2-40B4-BE49-F238E27FC236}">
              <a16:creationId xmlns:a16="http://schemas.microsoft.com/office/drawing/2014/main" id="{00000000-0008-0000-0F00-00000B000000}"/>
            </a:ext>
          </a:extLst>
        </xdr:cNvPr>
        <xdr:cNvSpPr>
          <a:spLocks/>
        </xdr:cNvSpPr>
      </xdr:nvSpPr>
      <xdr:spPr>
        <a:xfrm>
          <a:off x="55731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6</xdr:col>
      <xdr:colOff>895351</xdr:colOff>
      <xdr:row>0</xdr:row>
      <xdr:rowOff>0</xdr:rowOff>
    </xdr:from>
    <xdr:to>
      <xdr:col>7</xdr:col>
      <xdr:colOff>874889</xdr:colOff>
      <xdr:row>1</xdr:row>
      <xdr:rowOff>2910</xdr:rowOff>
    </xdr:to>
    <xdr:sp macro="" textlink="">
      <xdr:nvSpPr>
        <xdr:cNvPr id="12" name="Retângulo 11">
          <a:hlinkClick xmlns:r="http://schemas.openxmlformats.org/officeDocument/2006/relationships" r:id="rId7"/>
          <a:extLst>
            <a:ext uri="{FF2B5EF4-FFF2-40B4-BE49-F238E27FC236}">
              <a16:creationId xmlns:a16="http://schemas.microsoft.com/office/drawing/2014/main" id="{00000000-0008-0000-0F00-00000C000000}"/>
            </a:ext>
          </a:extLst>
        </xdr:cNvPr>
        <xdr:cNvSpPr>
          <a:spLocks/>
        </xdr:cNvSpPr>
      </xdr:nvSpPr>
      <xdr:spPr>
        <a:xfrm>
          <a:off x="6596240" y="0"/>
          <a:ext cx="1277760"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15.xml><?xml version="1.0" encoding="utf-8"?>
<xdr:wsDr xmlns:xdr="http://schemas.openxmlformats.org/drawingml/2006/spreadsheetDrawing" xmlns:a="http://schemas.openxmlformats.org/drawingml/2006/main">
  <xdr:absoluteAnchor>
    <xdr:pos x="1672164" y="588430"/>
    <xdr:ext cx="1252361" cy="299317"/>
    <xdr:sp macro="" textlink="">
      <xdr:nvSpPr>
        <xdr:cNvPr id="3" name="Retângulo 2">
          <a:hlinkClick xmlns:r="http://schemas.openxmlformats.org/officeDocument/2006/relationships" r:id="rId1"/>
          <a:extLst>
            <a:ext uri="{FF2B5EF4-FFF2-40B4-BE49-F238E27FC236}">
              <a16:creationId xmlns:a16="http://schemas.microsoft.com/office/drawing/2014/main" id="{00000000-0008-0000-1000-000003000000}"/>
            </a:ext>
          </a:extLst>
        </xdr:cNvPr>
        <xdr:cNvSpPr/>
      </xdr:nvSpPr>
      <xdr:spPr>
        <a:xfrm>
          <a:off x="1672164" y="588430"/>
          <a:ext cx="1252361"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VIABILIDAD</a:t>
          </a:r>
        </a:p>
      </xdr:txBody>
    </xdr:sp>
    <xdr:clientData/>
  </xdr:absoluteAnchor>
  <xdr:absoluteAnchor>
    <xdr:pos x="2939342" y="582081"/>
    <xdr:ext cx="1266473" cy="299317"/>
    <xdr:sp macro="" textlink="">
      <xdr:nvSpPr>
        <xdr:cNvPr id="4" name="Retângulo 3">
          <a:hlinkClick xmlns:r="http://schemas.openxmlformats.org/officeDocument/2006/relationships" r:id="rId2"/>
          <a:extLst>
            <a:ext uri="{FF2B5EF4-FFF2-40B4-BE49-F238E27FC236}">
              <a16:creationId xmlns:a16="http://schemas.microsoft.com/office/drawing/2014/main" id="{00000000-0008-0000-1000-000004000000}"/>
            </a:ext>
          </a:extLst>
        </xdr:cNvPr>
        <xdr:cNvSpPr/>
      </xdr:nvSpPr>
      <xdr:spPr>
        <a:xfrm>
          <a:off x="2939342" y="582081"/>
          <a:ext cx="1266473"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DISPONIBILIDAD</a:t>
          </a:r>
        </a:p>
      </xdr:txBody>
    </xdr:sp>
    <xdr:clientData/>
  </xdr:absoluteAnchor>
  <xdr:twoCellAnchor>
    <xdr:from>
      <xdr:col>5</xdr:col>
      <xdr:colOff>42335</xdr:colOff>
      <xdr:row>4</xdr:row>
      <xdr:rowOff>21166</xdr:rowOff>
    </xdr:from>
    <xdr:to>
      <xdr:col>16</xdr:col>
      <xdr:colOff>709085</xdr:colOff>
      <xdr:row>8</xdr:row>
      <xdr:rowOff>5292</xdr:rowOff>
    </xdr:to>
    <xdr:graphicFrame macro="">
      <xdr:nvGraphicFramePr>
        <xdr:cNvPr id="15" name="Gráfico 14">
          <a:extLst>
            <a:ext uri="{FF2B5EF4-FFF2-40B4-BE49-F238E27FC236}">
              <a16:creationId xmlns:a16="http://schemas.microsoft.com/office/drawing/2014/main" id="{00000000-0008-0000-10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42333</xdr:colOff>
      <xdr:row>10</xdr:row>
      <xdr:rowOff>14816</xdr:rowOff>
    </xdr:from>
    <xdr:to>
      <xdr:col>16</xdr:col>
      <xdr:colOff>687917</xdr:colOff>
      <xdr:row>13</xdr:row>
      <xdr:rowOff>637116</xdr:rowOff>
    </xdr:to>
    <xdr:graphicFrame macro="">
      <xdr:nvGraphicFramePr>
        <xdr:cNvPr id="16" name="Gráfico 15">
          <a:extLst>
            <a:ext uri="{FF2B5EF4-FFF2-40B4-BE49-F238E27FC236}">
              <a16:creationId xmlns:a16="http://schemas.microsoft.com/office/drawing/2014/main" id="{00000000-0008-0000-10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absoluteAnchor>
    <xdr:pos x="4198759" y="582081"/>
    <xdr:ext cx="1255889" cy="299317"/>
    <xdr:sp macro="" textlink="">
      <xdr:nvSpPr>
        <xdr:cNvPr id="17" name="Retângulo 16">
          <a:hlinkClick xmlns:r="http://schemas.openxmlformats.org/officeDocument/2006/relationships" r:id="rId5"/>
          <a:extLst>
            <a:ext uri="{FF2B5EF4-FFF2-40B4-BE49-F238E27FC236}">
              <a16:creationId xmlns:a16="http://schemas.microsoft.com/office/drawing/2014/main" id="{00000000-0008-0000-1000-000011000000}"/>
            </a:ext>
          </a:extLst>
        </xdr:cNvPr>
        <xdr:cNvSpPr/>
      </xdr:nvSpPr>
      <xdr:spPr>
        <a:xfrm>
          <a:off x="4198759" y="582081"/>
          <a:ext cx="125588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absoluteAnchor>
  <xdr:absoluteAnchor>
    <xdr:pos x="5447593" y="582081"/>
    <xdr:ext cx="1255889" cy="299317"/>
    <xdr:sp macro="" textlink="">
      <xdr:nvSpPr>
        <xdr:cNvPr id="18" name="Retângulo 17">
          <a:hlinkClick xmlns:r="http://schemas.openxmlformats.org/officeDocument/2006/relationships" r:id="rId6"/>
          <a:extLst>
            <a:ext uri="{FF2B5EF4-FFF2-40B4-BE49-F238E27FC236}">
              <a16:creationId xmlns:a16="http://schemas.microsoft.com/office/drawing/2014/main" id="{00000000-0008-0000-1000-000012000000}"/>
            </a:ext>
          </a:extLst>
        </xdr:cNvPr>
        <xdr:cNvSpPr/>
      </xdr:nvSpPr>
      <xdr:spPr>
        <a:xfrm>
          <a:off x="5447593" y="582081"/>
          <a:ext cx="125588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ESCENARIOS</a:t>
          </a:r>
        </a:p>
      </xdr:txBody>
    </xdr:sp>
    <xdr:clientData/>
  </xdr:absoluteAnchor>
  <xdr:absoluteAnchor>
    <xdr:pos x="6696426" y="582081"/>
    <xdr:ext cx="1255889" cy="299317"/>
    <xdr:sp macro="" textlink="">
      <xdr:nvSpPr>
        <xdr:cNvPr id="19" name="Retângulo 18">
          <a:hlinkClick xmlns:r="http://schemas.openxmlformats.org/officeDocument/2006/relationships" r:id="rId7"/>
          <a:extLst>
            <a:ext uri="{FF2B5EF4-FFF2-40B4-BE49-F238E27FC236}">
              <a16:creationId xmlns:a16="http://schemas.microsoft.com/office/drawing/2014/main" id="{00000000-0008-0000-1000-000013000000}"/>
            </a:ext>
          </a:extLst>
        </xdr:cNvPr>
        <xdr:cNvSpPr/>
      </xdr:nvSpPr>
      <xdr:spPr>
        <a:xfrm>
          <a:off x="6696426" y="582081"/>
          <a:ext cx="125588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FINANCIERO</a:t>
          </a:r>
        </a:p>
      </xdr:txBody>
    </xdr:sp>
    <xdr:clientData/>
  </xdr:absoluteAnchor>
  <xdr:twoCellAnchor editAs="absolute">
    <xdr:from>
      <xdr:col>3</xdr:col>
      <xdr:colOff>698499</xdr:colOff>
      <xdr:row>0</xdr:row>
      <xdr:rowOff>0</xdr:rowOff>
    </xdr:from>
    <xdr:to>
      <xdr:col>3</xdr:col>
      <xdr:colOff>1739898</xdr:colOff>
      <xdr:row>1</xdr:row>
      <xdr:rowOff>2910</xdr:rowOff>
    </xdr:to>
    <xdr:sp macro="" textlink="">
      <xdr:nvSpPr>
        <xdr:cNvPr id="12" name="Retângulo 11">
          <a:hlinkClick xmlns:r="http://schemas.openxmlformats.org/officeDocument/2006/relationships" r:id="rId8"/>
          <a:extLst>
            <a:ext uri="{FF2B5EF4-FFF2-40B4-BE49-F238E27FC236}">
              <a16:creationId xmlns:a16="http://schemas.microsoft.com/office/drawing/2014/main" id="{00000000-0008-0000-1000-00000C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PROYETO</a:t>
          </a:r>
        </a:p>
      </xdr:txBody>
    </xdr:sp>
    <xdr:clientData/>
  </xdr:twoCellAnchor>
  <xdr:twoCellAnchor editAs="absolute">
    <xdr:from>
      <xdr:col>3</xdr:col>
      <xdr:colOff>1739899</xdr:colOff>
      <xdr:row>0</xdr:row>
      <xdr:rowOff>0</xdr:rowOff>
    </xdr:from>
    <xdr:to>
      <xdr:col>5</xdr:col>
      <xdr:colOff>70555</xdr:colOff>
      <xdr:row>1</xdr:row>
      <xdr:rowOff>2910</xdr:rowOff>
    </xdr:to>
    <xdr:sp macro="" textlink="">
      <xdr:nvSpPr>
        <xdr:cNvPr id="13" name="Retângulo 12">
          <a:hlinkClick xmlns:r="http://schemas.openxmlformats.org/officeDocument/2006/relationships" r:id="rId9"/>
          <a:extLst>
            <a:ext uri="{FF2B5EF4-FFF2-40B4-BE49-F238E27FC236}">
              <a16:creationId xmlns:a16="http://schemas.microsoft.com/office/drawing/2014/main" id="{00000000-0008-0000-1000-00000D000000}"/>
            </a:ext>
          </a:extLst>
        </xdr:cNvPr>
        <xdr:cNvSpPr>
          <a:spLocks/>
        </xdr:cNvSpPr>
      </xdr:nvSpPr>
      <xdr:spPr>
        <a:xfrm>
          <a:off x="2459566" y="0"/>
          <a:ext cx="1124656"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4</xdr:col>
      <xdr:colOff>188382</xdr:colOff>
      <xdr:row>0</xdr:row>
      <xdr:rowOff>0</xdr:rowOff>
    </xdr:from>
    <xdr:to>
      <xdr:col>6</xdr:col>
      <xdr:colOff>182031</xdr:colOff>
      <xdr:row>1</xdr:row>
      <xdr:rowOff>2910</xdr:rowOff>
    </xdr:to>
    <xdr:sp macro="" textlink="">
      <xdr:nvSpPr>
        <xdr:cNvPr id="14" name="Retângulo 13">
          <a:hlinkClick xmlns:r="http://schemas.openxmlformats.org/officeDocument/2006/relationships" r:id="rId10"/>
          <a:extLst>
            <a:ext uri="{FF2B5EF4-FFF2-40B4-BE49-F238E27FC236}">
              <a16:creationId xmlns:a16="http://schemas.microsoft.com/office/drawing/2014/main" id="{00000000-0008-0000-1000-00000E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INFORMES</a:t>
          </a:r>
        </a:p>
      </xdr:txBody>
    </xdr:sp>
    <xdr:clientData/>
  </xdr:twoCellAnchor>
  <xdr:twoCellAnchor editAs="absolute">
    <xdr:from>
      <xdr:col>6</xdr:col>
      <xdr:colOff>182032</xdr:colOff>
      <xdr:row>0</xdr:row>
      <xdr:rowOff>0</xdr:rowOff>
    </xdr:from>
    <xdr:to>
      <xdr:col>7</xdr:col>
      <xdr:colOff>387348</xdr:colOff>
      <xdr:row>1</xdr:row>
      <xdr:rowOff>2910</xdr:rowOff>
    </xdr:to>
    <xdr:sp macro="" textlink="">
      <xdr:nvSpPr>
        <xdr:cNvPr id="21" name="Retângulo 20">
          <a:hlinkClick xmlns:r="http://schemas.openxmlformats.org/officeDocument/2006/relationships" r:id="rId11"/>
          <a:extLst>
            <a:ext uri="{FF2B5EF4-FFF2-40B4-BE49-F238E27FC236}">
              <a16:creationId xmlns:a16="http://schemas.microsoft.com/office/drawing/2014/main" id="{00000000-0008-0000-1000-000015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7</xdr:col>
      <xdr:colOff>387349</xdr:colOff>
      <xdr:row>0</xdr:row>
      <xdr:rowOff>0</xdr:rowOff>
    </xdr:from>
    <xdr:to>
      <xdr:col>8</xdr:col>
      <xdr:colOff>592664</xdr:colOff>
      <xdr:row>1</xdr:row>
      <xdr:rowOff>2910</xdr:rowOff>
    </xdr:to>
    <xdr:sp macro="" textlink="">
      <xdr:nvSpPr>
        <xdr:cNvPr id="22" name="Retângulo 21">
          <a:hlinkClick xmlns:r="http://schemas.openxmlformats.org/officeDocument/2006/relationships" r:id="rId1"/>
          <a:extLst>
            <a:ext uri="{FF2B5EF4-FFF2-40B4-BE49-F238E27FC236}">
              <a16:creationId xmlns:a16="http://schemas.microsoft.com/office/drawing/2014/main" id="{00000000-0008-0000-1000-000016000000}"/>
            </a:ext>
          </a:extLst>
        </xdr:cNvPr>
        <xdr:cNvSpPr>
          <a:spLocks/>
        </xdr:cNvSpPr>
      </xdr:nvSpPr>
      <xdr:spPr>
        <a:xfrm>
          <a:off x="5573182" y="0"/>
          <a:ext cx="1041399"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8</xdr:col>
      <xdr:colOff>588434</xdr:colOff>
      <xdr:row>0</xdr:row>
      <xdr:rowOff>0</xdr:rowOff>
    </xdr:from>
    <xdr:to>
      <xdr:col>10</xdr:col>
      <xdr:colOff>127000</xdr:colOff>
      <xdr:row>1</xdr:row>
      <xdr:rowOff>2910</xdr:rowOff>
    </xdr:to>
    <xdr:sp macro="" textlink="">
      <xdr:nvSpPr>
        <xdr:cNvPr id="23" name="Retângulo 22">
          <a:hlinkClick xmlns:r="http://schemas.openxmlformats.org/officeDocument/2006/relationships" r:id="rId12"/>
          <a:extLst>
            <a:ext uri="{FF2B5EF4-FFF2-40B4-BE49-F238E27FC236}">
              <a16:creationId xmlns:a16="http://schemas.microsoft.com/office/drawing/2014/main" id="{00000000-0008-0000-1000-000017000000}"/>
            </a:ext>
          </a:extLst>
        </xdr:cNvPr>
        <xdr:cNvSpPr>
          <a:spLocks/>
        </xdr:cNvSpPr>
      </xdr:nvSpPr>
      <xdr:spPr>
        <a:xfrm>
          <a:off x="6599767" y="0"/>
          <a:ext cx="1203677"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31750</xdr:colOff>
      <xdr:row>7</xdr:row>
      <xdr:rowOff>42334</xdr:rowOff>
    </xdr:from>
    <xdr:to>
      <xdr:col>13</xdr:col>
      <xdr:colOff>1</xdr:colOff>
      <xdr:row>12</xdr:row>
      <xdr:rowOff>530224</xdr:rowOff>
    </xdr:to>
    <xdr:graphicFrame macro="">
      <xdr:nvGraphicFramePr>
        <xdr:cNvPr id="11" name="Gráfico 10">
          <a:extLst>
            <a:ext uri="{FF2B5EF4-FFF2-40B4-BE49-F238E27FC236}">
              <a16:creationId xmlns:a16="http://schemas.microsoft.com/office/drawing/2014/main" id="{00000000-0008-0000-11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absoluteAnchor>
    <xdr:pos x="1672170" y="588430"/>
    <xdr:ext cx="1252361" cy="299317"/>
    <xdr:sp macro="" textlink="">
      <xdr:nvSpPr>
        <xdr:cNvPr id="15" name="Retângulo 14">
          <a:hlinkClick xmlns:r="http://schemas.openxmlformats.org/officeDocument/2006/relationships" r:id="rId2"/>
          <a:extLst>
            <a:ext uri="{FF2B5EF4-FFF2-40B4-BE49-F238E27FC236}">
              <a16:creationId xmlns:a16="http://schemas.microsoft.com/office/drawing/2014/main" id="{00000000-0008-0000-1100-00000F000000}"/>
            </a:ext>
          </a:extLst>
        </xdr:cNvPr>
        <xdr:cNvSpPr/>
      </xdr:nvSpPr>
      <xdr:spPr>
        <a:xfrm>
          <a:off x="1672170" y="588430"/>
          <a:ext cx="1252361"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VIABILIDAD</a:t>
          </a:r>
        </a:p>
      </xdr:txBody>
    </xdr:sp>
    <xdr:clientData/>
  </xdr:absoluteAnchor>
  <xdr:absoluteAnchor>
    <xdr:pos x="2939348" y="582081"/>
    <xdr:ext cx="1266473" cy="299317"/>
    <xdr:sp macro="" textlink="">
      <xdr:nvSpPr>
        <xdr:cNvPr id="16" name="Retângulo 15">
          <a:hlinkClick xmlns:r="http://schemas.openxmlformats.org/officeDocument/2006/relationships" r:id="rId3"/>
          <a:extLst>
            <a:ext uri="{FF2B5EF4-FFF2-40B4-BE49-F238E27FC236}">
              <a16:creationId xmlns:a16="http://schemas.microsoft.com/office/drawing/2014/main" id="{00000000-0008-0000-1100-000010000000}"/>
            </a:ext>
          </a:extLst>
        </xdr:cNvPr>
        <xdr:cNvSpPr/>
      </xdr:nvSpPr>
      <xdr:spPr>
        <a:xfrm>
          <a:off x="2939348" y="582081"/>
          <a:ext cx="1266473"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DISPONIBILIDAD</a:t>
          </a:r>
        </a:p>
      </xdr:txBody>
    </xdr:sp>
    <xdr:clientData/>
  </xdr:absoluteAnchor>
  <xdr:absoluteAnchor>
    <xdr:pos x="4198765" y="582081"/>
    <xdr:ext cx="1255889" cy="299317"/>
    <xdr:sp macro="" textlink="">
      <xdr:nvSpPr>
        <xdr:cNvPr id="17" name="Retângulo 16">
          <a:hlinkClick xmlns:r="http://schemas.openxmlformats.org/officeDocument/2006/relationships" r:id="rId4"/>
          <a:extLst>
            <a:ext uri="{FF2B5EF4-FFF2-40B4-BE49-F238E27FC236}">
              <a16:creationId xmlns:a16="http://schemas.microsoft.com/office/drawing/2014/main" id="{00000000-0008-0000-1100-000011000000}"/>
            </a:ext>
          </a:extLst>
        </xdr:cNvPr>
        <xdr:cNvSpPr/>
      </xdr:nvSpPr>
      <xdr:spPr>
        <a:xfrm>
          <a:off x="4198765" y="582081"/>
          <a:ext cx="125588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absoluteAnchor>
  <xdr:absoluteAnchor>
    <xdr:pos x="5447599" y="582081"/>
    <xdr:ext cx="1255889" cy="299317"/>
    <xdr:sp macro="" textlink="">
      <xdr:nvSpPr>
        <xdr:cNvPr id="18" name="Retângulo 17">
          <a:hlinkClick xmlns:r="http://schemas.openxmlformats.org/officeDocument/2006/relationships" r:id="rId5"/>
          <a:extLst>
            <a:ext uri="{FF2B5EF4-FFF2-40B4-BE49-F238E27FC236}">
              <a16:creationId xmlns:a16="http://schemas.microsoft.com/office/drawing/2014/main" id="{00000000-0008-0000-1100-000012000000}"/>
            </a:ext>
          </a:extLst>
        </xdr:cNvPr>
        <xdr:cNvSpPr/>
      </xdr:nvSpPr>
      <xdr:spPr>
        <a:xfrm>
          <a:off x="5447599" y="582081"/>
          <a:ext cx="125588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ESCENARIOS</a:t>
          </a:r>
        </a:p>
      </xdr:txBody>
    </xdr:sp>
    <xdr:clientData/>
  </xdr:absoluteAnchor>
  <xdr:absoluteAnchor>
    <xdr:pos x="6696432" y="582081"/>
    <xdr:ext cx="1255889" cy="299317"/>
    <xdr:sp macro="" textlink="">
      <xdr:nvSpPr>
        <xdr:cNvPr id="19" name="Retângulo 18">
          <a:hlinkClick xmlns:r="http://schemas.openxmlformats.org/officeDocument/2006/relationships" r:id="rId6"/>
          <a:extLst>
            <a:ext uri="{FF2B5EF4-FFF2-40B4-BE49-F238E27FC236}">
              <a16:creationId xmlns:a16="http://schemas.microsoft.com/office/drawing/2014/main" id="{00000000-0008-0000-1100-000013000000}"/>
            </a:ext>
          </a:extLst>
        </xdr:cNvPr>
        <xdr:cNvSpPr/>
      </xdr:nvSpPr>
      <xdr:spPr>
        <a:xfrm>
          <a:off x="6696432" y="582081"/>
          <a:ext cx="125588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FINANCIERO</a:t>
          </a:r>
        </a:p>
      </xdr:txBody>
    </xdr:sp>
    <xdr:clientData/>
  </xdr:absoluteAnchor>
  <xdr:twoCellAnchor editAs="absolute">
    <xdr:from>
      <xdr:col>2</xdr:col>
      <xdr:colOff>1142999</xdr:colOff>
      <xdr:row>0</xdr:row>
      <xdr:rowOff>0</xdr:rowOff>
    </xdr:from>
    <xdr:to>
      <xdr:col>3</xdr:col>
      <xdr:colOff>533398</xdr:colOff>
      <xdr:row>1</xdr:row>
      <xdr:rowOff>2910</xdr:rowOff>
    </xdr:to>
    <xdr:sp macro="" textlink="">
      <xdr:nvSpPr>
        <xdr:cNvPr id="21" name="Retângulo 20">
          <a:hlinkClick xmlns:r="http://schemas.openxmlformats.org/officeDocument/2006/relationships" r:id="rId7"/>
          <a:extLst>
            <a:ext uri="{FF2B5EF4-FFF2-40B4-BE49-F238E27FC236}">
              <a16:creationId xmlns:a16="http://schemas.microsoft.com/office/drawing/2014/main" id="{00000000-0008-0000-1100-000015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PROYETO</a:t>
          </a:r>
        </a:p>
      </xdr:txBody>
    </xdr:sp>
    <xdr:clientData/>
  </xdr:twoCellAnchor>
  <xdr:twoCellAnchor editAs="absolute">
    <xdr:from>
      <xdr:col>3</xdr:col>
      <xdr:colOff>533398</xdr:colOff>
      <xdr:row>0</xdr:row>
      <xdr:rowOff>0</xdr:rowOff>
    </xdr:from>
    <xdr:to>
      <xdr:col>4</xdr:col>
      <xdr:colOff>141110</xdr:colOff>
      <xdr:row>1</xdr:row>
      <xdr:rowOff>2910</xdr:rowOff>
    </xdr:to>
    <xdr:sp macro="" textlink="">
      <xdr:nvSpPr>
        <xdr:cNvPr id="22" name="Retângulo 21">
          <a:hlinkClick xmlns:r="http://schemas.openxmlformats.org/officeDocument/2006/relationships" r:id="rId8"/>
          <a:extLst>
            <a:ext uri="{FF2B5EF4-FFF2-40B4-BE49-F238E27FC236}">
              <a16:creationId xmlns:a16="http://schemas.microsoft.com/office/drawing/2014/main" id="{00000000-0008-0000-1100-000016000000}"/>
            </a:ext>
          </a:extLst>
        </xdr:cNvPr>
        <xdr:cNvSpPr>
          <a:spLocks/>
        </xdr:cNvSpPr>
      </xdr:nvSpPr>
      <xdr:spPr>
        <a:xfrm>
          <a:off x="2452509" y="0"/>
          <a:ext cx="1117601"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4</xdr:col>
      <xdr:colOff>50799</xdr:colOff>
      <xdr:row>0</xdr:row>
      <xdr:rowOff>0</xdr:rowOff>
    </xdr:from>
    <xdr:to>
      <xdr:col>5</xdr:col>
      <xdr:colOff>880531</xdr:colOff>
      <xdr:row>1</xdr:row>
      <xdr:rowOff>2910</xdr:rowOff>
    </xdr:to>
    <xdr:sp macro="" textlink="">
      <xdr:nvSpPr>
        <xdr:cNvPr id="23" name="Retângulo 22">
          <a:hlinkClick xmlns:r="http://schemas.openxmlformats.org/officeDocument/2006/relationships" r:id="rId9"/>
          <a:extLst>
            <a:ext uri="{FF2B5EF4-FFF2-40B4-BE49-F238E27FC236}">
              <a16:creationId xmlns:a16="http://schemas.microsoft.com/office/drawing/2014/main" id="{00000000-0008-0000-1100-000017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INFORMES</a:t>
          </a:r>
        </a:p>
      </xdr:txBody>
    </xdr:sp>
    <xdr:clientData/>
  </xdr:twoCellAnchor>
  <xdr:twoCellAnchor editAs="absolute">
    <xdr:from>
      <xdr:col>5</xdr:col>
      <xdr:colOff>880532</xdr:colOff>
      <xdr:row>0</xdr:row>
      <xdr:rowOff>0</xdr:rowOff>
    </xdr:from>
    <xdr:to>
      <xdr:col>6</xdr:col>
      <xdr:colOff>270931</xdr:colOff>
      <xdr:row>1</xdr:row>
      <xdr:rowOff>2910</xdr:rowOff>
    </xdr:to>
    <xdr:sp macro="" textlink="">
      <xdr:nvSpPr>
        <xdr:cNvPr id="24" name="Retângulo 23">
          <a:hlinkClick xmlns:r="http://schemas.openxmlformats.org/officeDocument/2006/relationships" r:id="rId10"/>
          <a:extLst>
            <a:ext uri="{FF2B5EF4-FFF2-40B4-BE49-F238E27FC236}">
              <a16:creationId xmlns:a16="http://schemas.microsoft.com/office/drawing/2014/main" id="{00000000-0008-0000-1100-000018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6</xdr:col>
      <xdr:colOff>270932</xdr:colOff>
      <xdr:row>0</xdr:row>
      <xdr:rowOff>0</xdr:rowOff>
    </xdr:from>
    <xdr:to>
      <xdr:col>6</xdr:col>
      <xdr:colOff>1312331</xdr:colOff>
      <xdr:row>1</xdr:row>
      <xdr:rowOff>2910</xdr:rowOff>
    </xdr:to>
    <xdr:sp macro="" textlink="">
      <xdr:nvSpPr>
        <xdr:cNvPr id="25" name="Retângulo 24">
          <a:hlinkClick xmlns:r="http://schemas.openxmlformats.org/officeDocument/2006/relationships" r:id="rId2"/>
          <a:extLst>
            <a:ext uri="{FF2B5EF4-FFF2-40B4-BE49-F238E27FC236}">
              <a16:creationId xmlns:a16="http://schemas.microsoft.com/office/drawing/2014/main" id="{00000000-0008-0000-1100-000019000000}"/>
            </a:ext>
          </a:extLst>
        </xdr:cNvPr>
        <xdr:cNvSpPr>
          <a:spLocks/>
        </xdr:cNvSpPr>
      </xdr:nvSpPr>
      <xdr:spPr>
        <a:xfrm>
          <a:off x="5573182" y="0"/>
          <a:ext cx="1041399"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6</xdr:col>
      <xdr:colOff>1308101</xdr:colOff>
      <xdr:row>0</xdr:row>
      <xdr:rowOff>0</xdr:rowOff>
    </xdr:from>
    <xdr:to>
      <xdr:col>8</xdr:col>
      <xdr:colOff>762000</xdr:colOff>
      <xdr:row>1</xdr:row>
      <xdr:rowOff>2910</xdr:rowOff>
    </xdr:to>
    <xdr:sp macro="" textlink="">
      <xdr:nvSpPr>
        <xdr:cNvPr id="26" name="Retângulo 25">
          <a:hlinkClick xmlns:r="http://schemas.openxmlformats.org/officeDocument/2006/relationships" r:id="rId11"/>
          <a:extLst>
            <a:ext uri="{FF2B5EF4-FFF2-40B4-BE49-F238E27FC236}">
              <a16:creationId xmlns:a16="http://schemas.microsoft.com/office/drawing/2014/main" id="{00000000-0008-0000-1100-00001A000000}"/>
            </a:ext>
          </a:extLst>
        </xdr:cNvPr>
        <xdr:cNvSpPr>
          <a:spLocks/>
        </xdr:cNvSpPr>
      </xdr:nvSpPr>
      <xdr:spPr>
        <a:xfrm>
          <a:off x="6599768" y="0"/>
          <a:ext cx="1175454"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165100</xdr:colOff>
          <xdr:row>3</xdr:row>
          <xdr:rowOff>63500</xdr:rowOff>
        </xdr:from>
        <xdr:to>
          <xdr:col>3</xdr:col>
          <xdr:colOff>215900</xdr:colOff>
          <xdr:row>3</xdr:row>
          <xdr:rowOff>368300</xdr:rowOff>
        </xdr:to>
        <xdr:sp macro="" textlink="">
          <xdr:nvSpPr>
            <xdr:cNvPr id="20481" name="Drop Down 1" hidden="1">
              <a:extLst>
                <a:ext uri="{63B3BB69-23CF-44E3-9099-C40C66FF867C}">
                  <a14:compatExt spid="_x0000_s20481"/>
                </a:ext>
                <a:ext uri="{FF2B5EF4-FFF2-40B4-BE49-F238E27FC236}">
                  <a16:creationId xmlns:a16="http://schemas.microsoft.com/office/drawing/2014/main" id="{00000000-0008-0000-1200-000001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0</xdr:colOff>
      <xdr:row>9</xdr:row>
      <xdr:rowOff>31750</xdr:rowOff>
    </xdr:from>
    <xdr:to>
      <xdr:col>5</xdr:col>
      <xdr:colOff>952500</xdr:colOff>
      <xdr:row>15</xdr:row>
      <xdr:rowOff>0</xdr:rowOff>
    </xdr:to>
    <xdr:graphicFrame macro="">
      <xdr:nvGraphicFramePr>
        <xdr:cNvPr id="20" name="Gráfico 19">
          <a:extLst>
            <a:ext uri="{FF2B5EF4-FFF2-40B4-BE49-F238E27FC236}">
              <a16:creationId xmlns:a16="http://schemas.microsoft.com/office/drawing/2014/main" id="{00000000-0008-0000-12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1042459</xdr:colOff>
      <xdr:row>9</xdr:row>
      <xdr:rowOff>31752</xdr:rowOff>
    </xdr:from>
    <xdr:to>
      <xdr:col>9</xdr:col>
      <xdr:colOff>481543</xdr:colOff>
      <xdr:row>14</xdr:row>
      <xdr:rowOff>285750</xdr:rowOff>
    </xdr:to>
    <xdr:graphicFrame macro="">
      <xdr:nvGraphicFramePr>
        <xdr:cNvPr id="21" name="Gráfico 20">
          <a:extLst>
            <a:ext uri="{FF2B5EF4-FFF2-40B4-BE49-F238E27FC236}">
              <a16:creationId xmlns:a16="http://schemas.microsoft.com/office/drawing/2014/main" id="{00000000-0008-0000-12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582085</xdr:colOff>
      <xdr:row>9</xdr:row>
      <xdr:rowOff>21166</xdr:rowOff>
    </xdr:from>
    <xdr:to>
      <xdr:col>13</xdr:col>
      <xdr:colOff>21169</xdr:colOff>
      <xdr:row>14</xdr:row>
      <xdr:rowOff>285750</xdr:rowOff>
    </xdr:to>
    <xdr:graphicFrame macro="">
      <xdr:nvGraphicFramePr>
        <xdr:cNvPr id="22" name="Gráfico 21">
          <a:extLst>
            <a:ext uri="{FF2B5EF4-FFF2-40B4-BE49-F238E27FC236}">
              <a16:creationId xmlns:a16="http://schemas.microsoft.com/office/drawing/2014/main" id="{00000000-0008-0000-12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absoluteAnchor>
    <xdr:pos x="1672170" y="588430"/>
    <xdr:ext cx="1252361" cy="299317"/>
    <xdr:sp macro="" textlink="">
      <xdr:nvSpPr>
        <xdr:cNvPr id="13" name="Retângulo 12">
          <a:hlinkClick xmlns:r="http://schemas.openxmlformats.org/officeDocument/2006/relationships" r:id="rId4"/>
          <a:extLst>
            <a:ext uri="{FF2B5EF4-FFF2-40B4-BE49-F238E27FC236}">
              <a16:creationId xmlns:a16="http://schemas.microsoft.com/office/drawing/2014/main" id="{00000000-0008-0000-1200-00000D000000}"/>
            </a:ext>
          </a:extLst>
        </xdr:cNvPr>
        <xdr:cNvSpPr/>
      </xdr:nvSpPr>
      <xdr:spPr>
        <a:xfrm>
          <a:off x="1672170" y="588430"/>
          <a:ext cx="1252361"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VIABILIDAD</a:t>
          </a:r>
        </a:p>
      </xdr:txBody>
    </xdr:sp>
    <xdr:clientData/>
  </xdr:absoluteAnchor>
  <xdr:absoluteAnchor>
    <xdr:pos x="2939348" y="582081"/>
    <xdr:ext cx="1266473" cy="299317"/>
    <xdr:sp macro="" textlink="">
      <xdr:nvSpPr>
        <xdr:cNvPr id="14" name="Retângulo 13">
          <a:hlinkClick xmlns:r="http://schemas.openxmlformats.org/officeDocument/2006/relationships" r:id="rId5"/>
          <a:extLst>
            <a:ext uri="{FF2B5EF4-FFF2-40B4-BE49-F238E27FC236}">
              <a16:creationId xmlns:a16="http://schemas.microsoft.com/office/drawing/2014/main" id="{00000000-0008-0000-1200-00000E000000}"/>
            </a:ext>
          </a:extLst>
        </xdr:cNvPr>
        <xdr:cNvSpPr/>
      </xdr:nvSpPr>
      <xdr:spPr>
        <a:xfrm>
          <a:off x="2939348" y="582081"/>
          <a:ext cx="1266473"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DISPONIBILIDAD</a:t>
          </a:r>
        </a:p>
      </xdr:txBody>
    </xdr:sp>
    <xdr:clientData/>
  </xdr:absoluteAnchor>
  <xdr:absoluteAnchor>
    <xdr:pos x="4198765" y="582081"/>
    <xdr:ext cx="1255889" cy="299317"/>
    <xdr:sp macro="" textlink="">
      <xdr:nvSpPr>
        <xdr:cNvPr id="19" name="Retângulo 18">
          <a:hlinkClick xmlns:r="http://schemas.openxmlformats.org/officeDocument/2006/relationships" r:id="rId6"/>
          <a:extLst>
            <a:ext uri="{FF2B5EF4-FFF2-40B4-BE49-F238E27FC236}">
              <a16:creationId xmlns:a16="http://schemas.microsoft.com/office/drawing/2014/main" id="{00000000-0008-0000-1200-000013000000}"/>
            </a:ext>
          </a:extLst>
        </xdr:cNvPr>
        <xdr:cNvSpPr/>
      </xdr:nvSpPr>
      <xdr:spPr>
        <a:xfrm>
          <a:off x="4198765" y="582081"/>
          <a:ext cx="1255889"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PROYECCIONES</a:t>
          </a:r>
        </a:p>
      </xdr:txBody>
    </xdr:sp>
    <xdr:clientData/>
  </xdr:absoluteAnchor>
  <xdr:absoluteAnchor>
    <xdr:pos x="5447599" y="582081"/>
    <xdr:ext cx="1255889" cy="299317"/>
    <xdr:sp macro="" textlink="">
      <xdr:nvSpPr>
        <xdr:cNvPr id="23" name="Retângulo 22">
          <a:hlinkClick xmlns:r="http://schemas.openxmlformats.org/officeDocument/2006/relationships" r:id="rId7"/>
          <a:extLst>
            <a:ext uri="{FF2B5EF4-FFF2-40B4-BE49-F238E27FC236}">
              <a16:creationId xmlns:a16="http://schemas.microsoft.com/office/drawing/2014/main" id="{00000000-0008-0000-1200-000017000000}"/>
            </a:ext>
          </a:extLst>
        </xdr:cNvPr>
        <xdr:cNvSpPr/>
      </xdr:nvSpPr>
      <xdr:spPr>
        <a:xfrm>
          <a:off x="5447599" y="582081"/>
          <a:ext cx="125588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ESCENARIOS</a:t>
          </a:r>
        </a:p>
      </xdr:txBody>
    </xdr:sp>
    <xdr:clientData/>
  </xdr:absoluteAnchor>
  <xdr:absoluteAnchor>
    <xdr:pos x="6696432" y="582081"/>
    <xdr:ext cx="1255889" cy="299317"/>
    <xdr:sp macro="" textlink="">
      <xdr:nvSpPr>
        <xdr:cNvPr id="24" name="Retângulo 23">
          <a:hlinkClick xmlns:r="http://schemas.openxmlformats.org/officeDocument/2006/relationships" r:id="rId8"/>
          <a:extLst>
            <a:ext uri="{FF2B5EF4-FFF2-40B4-BE49-F238E27FC236}">
              <a16:creationId xmlns:a16="http://schemas.microsoft.com/office/drawing/2014/main" id="{00000000-0008-0000-1200-000018000000}"/>
            </a:ext>
          </a:extLst>
        </xdr:cNvPr>
        <xdr:cNvSpPr/>
      </xdr:nvSpPr>
      <xdr:spPr>
        <a:xfrm>
          <a:off x="6696432" y="582081"/>
          <a:ext cx="125588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FINANCIERO</a:t>
          </a:r>
        </a:p>
      </xdr:txBody>
    </xdr:sp>
    <xdr:clientData/>
  </xdr:absoluteAnchor>
  <xdr:twoCellAnchor editAs="absolute">
    <xdr:from>
      <xdr:col>2</xdr:col>
      <xdr:colOff>1142999</xdr:colOff>
      <xdr:row>0</xdr:row>
      <xdr:rowOff>0</xdr:rowOff>
    </xdr:from>
    <xdr:to>
      <xdr:col>3</xdr:col>
      <xdr:colOff>596898</xdr:colOff>
      <xdr:row>1</xdr:row>
      <xdr:rowOff>2910</xdr:rowOff>
    </xdr:to>
    <xdr:sp macro="" textlink="">
      <xdr:nvSpPr>
        <xdr:cNvPr id="26" name="Retângulo 25">
          <a:hlinkClick xmlns:r="http://schemas.openxmlformats.org/officeDocument/2006/relationships" r:id="rId9"/>
          <a:extLst>
            <a:ext uri="{FF2B5EF4-FFF2-40B4-BE49-F238E27FC236}">
              <a16:creationId xmlns:a16="http://schemas.microsoft.com/office/drawing/2014/main" id="{00000000-0008-0000-1200-00001A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PROYETO</a:t>
          </a:r>
        </a:p>
      </xdr:txBody>
    </xdr:sp>
    <xdr:clientData/>
  </xdr:twoCellAnchor>
  <xdr:twoCellAnchor editAs="absolute">
    <xdr:from>
      <xdr:col>3</xdr:col>
      <xdr:colOff>596899</xdr:colOff>
      <xdr:row>0</xdr:row>
      <xdr:rowOff>0</xdr:rowOff>
    </xdr:from>
    <xdr:to>
      <xdr:col>4</xdr:col>
      <xdr:colOff>127000</xdr:colOff>
      <xdr:row>1</xdr:row>
      <xdr:rowOff>2910</xdr:rowOff>
    </xdr:to>
    <xdr:sp macro="" textlink="">
      <xdr:nvSpPr>
        <xdr:cNvPr id="27" name="Retângulo 26">
          <a:hlinkClick xmlns:r="http://schemas.openxmlformats.org/officeDocument/2006/relationships" r:id="rId10"/>
          <a:extLst>
            <a:ext uri="{FF2B5EF4-FFF2-40B4-BE49-F238E27FC236}">
              <a16:creationId xmlns:a16="http://schemas.microsoft.com/office/drawing/2014/main" id="{00000000-0008-0000-1200-00001B000000}"/>
            </a:ext>
          </a:extLst>
        </xdr:cNvPr>
        <xdr:cNvSpPr>
          <a:spLocks/>
        </xdr:cNvSpPr>
      </xdr:nvSpPr>
      <xdr:spPr>
        <a:xfrm>
          <a:off x="2459566" y="0"/>
          <a:ext cx="1124656"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4</xdr:col>
      <xdr:colOff>40216</xdr:colOff>
      <xdr:row>0</xdr:row>
      <xdr:rowOff>0</xdr:rowOff>
    </xdr:from>
    <xdr:to>
      <xdr:col>5</xdr:col>
      <xdr:colOff>869948</xdr:colOff>
      <xdr:row>1</xdr:row>
      <xdr:rowOff>2910</xdr:rowOff>
    </xdr:to>
    <xdr:sp macro="" textlink="">
      <xdr:nvSpPr>
        <xdr:cNvPr id="28" name="Retângulo 27">
          <a:hlinkClick xmlns:r="http://schemas.openxmlformats.org/officeDocument/2006/relationships" r:id="rId11"/>
          <a:extLst>
            <a:ext uri="{FF2B5EF4-FFF2-40B4-BE49-F238E27FC236}">
              <a16:creationId xmlns:a16="http://schemas.microsoft.com/office/drawing/2014/main" id="{00000000-0008-0000-1200-00001C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INFORMES</a:t>
          </a:r>
        </a:p>
      </xdr:txBody>
    </xdr:sp>
    <xdr:clientData/>
  </xdr:twoCellAnchor>
  <xdr:twoCellAnchor editAs="absolute">
    <xdr:from>
      <xdr:col>5</xdr:col>
      <xdr:colOff>869949</xdr:colOff>
      <xdr:row>0</xdr:row>
      <xdr:rowOff>0</xdr:rowOff>
    </xdr:from>
    <xdr:to>
      <xdr:col>6</xdr:col>
      <xdr:colOff>323848</xdr:colOff>
      <xdr:row>1</xdr:row>
      <xdr:rowOff>2910</xdr:rowOff>
    </xdr:to>
    <xdr:sp macro="" textlink="">
      <xdr:nvSpPr>
        <xdr:cNvPr id="29" name="Retângulo 28">
          <a:hlinkClick xmlns:r="http://schemas.openxmlformats.org/officeDocument/2006/relationships" r:id="rId12"/>
          <a:extLst>
            <a:ext uri="{FF2B5EF4-FFF2-40B4-BE49-F238E27FC236}">
              <a16:creationId xmlns:a16="http://schemas.microsoft.com/office/drawing/2014/main" id="{00000000-0008-0000-1200-00001D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6</xdr:col>
      <xdr:colOff>323849</xdr:colOff>
      <xdr:row>0</xdr:row>
      <xdr:rowOff>0</xdr:rowOff>
    </xdr:from>
    <xdr:to>
      <xdr:col>6</xdr:col>
      <xdr:colOff>1365248</xdr:colOff>
      <xdr:row>1</xdr:row>
      <xdr:rowOff>2910</xdr:rowOff>
    </xdr:to>
    <xdr:sp macro="" textlink="">
      <xdr:nvSpPr>
        <xdr:cNvPr id="30" name="Retângulo 29">
          <a:hlinkClick xmlns:r="http://schemas.openxmlformats.org/officeDocument/2006/relationships" r:id="rId4"/>
          <a:extLst>
            <a:ext uri="{FF2B5EF4-FFF2-40B4-BE49-F238E27FC236}">
              <a16:creationId xmlns:a16="http://schemas.microsoft.com/office/drawing/2014/main" id="{00000000-0008-0000-1200-00001E000000}"/>
            </a:ext>
          </a:extLst>
        </xdr:cNvPr>
        <xdr:cNvSpPr>
          <a:spLocks/>
        </xdr:cNvSpPr>
      </xdr:nvSpPr>
      <xdr:spPr>
        <a:xfrm>
          <a:off x="5573182" y="0"/>
          <a:ext cx="1041399"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6</xdr:col>
      <xdr:colOff>1361018</xdr:colOff>
      <xdr:row>0</xdr:row>
      <xdr:rowOff>0</xdr:rowOff>
    </xdr:from>
    <xdr:to>
      <xdr:col>8</xdr:col>
      <xdr:colOff>832555</xdr:colOff>
      <xdr:row>1</xdr:row>
      <xdr:rowOff>2910</xdr:rowOff>
    </xdr:to>
    <xdr:sp macro="" textlink="">
      <xdr:nvSpPr>
        <xdr:cNvPr id="31" name="Retângulo 30">
          <a:hlinkClick xmlns:r="http://schemas.openxmlformats.org/officeDocument/2006/relationships" r:id="rId13"/>
          <a:extLst>
            <a:ext uri="{FF2B5EF4-FFF2-40B4-BE49-F238E27FC236}">
              <a16:creationId xmlns:a16="http://schemas.microsoft.com/office/drawing/2014/main" id="{00000000-0008-0000-1200-00001F000000}"/>
            </a:ext>
          </a:extLst>
        </xdr:cNvPr>
        <xdr:cNvSpPr>
          <a:spLocks/>
        </xdr:cNvSpPr>
      </xdr:nvSpPr>
      <xdr:spPr>
        <a:xfrm>
          <a:off x="6624462" y="0"/>
          <a:ext cx="1277760"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6</xdr:col>
      <xdr:colOff>169333</xdr:colOff>
      <xdr:row>4</xdr:row>
      <xdr:rowOff>1</xdr:rowOff>
    </xdr:from>
    <xdr:to>
      <xdr:col>16</xdr:col>
      <xdr:colOff>1016000</xdr:colOff>
      <xdr:row>13</xdr:row>
      <xdr:rowOff>402167</xdr:rowOff>
    </xdr:to>
    <xdr:graphicFrame macro="">
      <xdr:nvGraphicFramePr>
        <xdr:cNvPr id="20" name="Gráfico 19">
          <a:extLst>
            <a:ext uri="{FF2B5EF4-FFF2-40B4-BE49-F238E27FC236}">
              <a16:creationId xmlns:a16="http://schemas.microsoft.com/office/drawing/2014/main" id="{00000000-0008-0000-13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absoluteAnchor>
    <xdr:pos x="1672168" y="588430"/>
    <xdr:ext cx="1252361" cy="299317"/>
    <xdr:sp macro="" textlink="">
      <xdr:nvSpPr>
        <xdr:cNvPr id="10" name="Retângulo 9">
          <a:hlinkClick xmlns:r="http://schemas.openxmlformats.org/officeDocument/2006/relationships" r:id="rId2"/>
          <a:extLst>
            <a:ext uri="{FF2B5EF4-FFF2-40B4-BE49-F238E27FC236}">
              <a16:creationId xmlns:a16="http://schemas.microsoft.com/office/drawing/2014/main" id="{00000000-0008-0000-1300-00000A000000}"/>
            </a:ext>
          </a:extLst>
        </xdr:cNvPr>
        <xdr:cNvSpPr/>
      </xdr:nvSpPr>
      <xdr:spPr>
        <a:xfrm>
          <a:off x="1672168" y="588430"/>
          <a:ext cx="1252361"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VIABILIDAD</a:t>
          </a:r>
        </a:p>
      </xdr:txBody>
    </xdr:sp>
    <xdr:clientData/>
  </xdr:absoluteAnchor>
  <xdr:absoluteAnchor>
    <xdr:pos x="2939346" y="582081"/>
    <xdr:ext cx="1266473" cy="299317"/>
    <xdr:sp macro="" textlink="">
      <xdr:nvSpPr>
        <xdr:cNvPr id="11" name="Retângulo 10">
          <a:hlinkClick xmlns:r="http://schemas.openxmlformats.org/officeDocument/2006/relationships" r:id="rId3"/>
          <a:extLst>
            <a:ext uri="{FF2B5EF4-FFF2-40B4-BE49-F238E27FC236}">
              <a16:creationId xmlns:a16="http://schemas.microsoft.com/office/drawing/2014/main" id="{00000000-0008-0000-1300-00000B000000}"/>
            </a:ext>
          </a:extLst>
        </xdr:cNvPr>
        <xdr:cNvSpPr/>
      </xdr:nvSpPr>
      <xdr:spPr>
        <a:xfrm>
          <a:off x="2939346" y="582081"/>
          <a:ext cx="1266473"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DISPONIBILIDAD</a:t>
          </a:r>
        </a:p>
      </xdr:txBody>
    </xdr:sp>
    <xdr:clientData/>
  </xdr:absoluteAnchor>
  <xdr:absoluteAnchor>
    <xdr:pos x="4198763" y="582081"/>
    <xdr:ext cx="1255889" cy="299317"/>
    <xdr:sp macro="" textlink="">
      <xdr:nvSpPr>
        <xdr:cNvPr id="12" name="Retângulo 11">
          <a:hlinkClick xmlns:r="http://schemas.openxmlformats.org/officeDocument/2006/relationships" r:id="rId4"/>
          <a:extLst>
            <a:ext uri="{FF2B5EF4-FFF2-40B4-BE49-F238E27FC236}">
              <a16:creationId xmlns:a16="http://schemas.microsoft.com/office/drawing/2014/main" id="{00000000-0008-0000-1300-00000C000000}"/>
            </a:ext>
          </a:extLst>
        </xdr:cNvPr>
        <xdr:cNvSpPr/>
      </xdr:nvSpPr>
      <xdr:spPr>
        <a:xfrm>
          <a:off x="4198763" y="582081"/>
          <a:ext cx="125588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absoluteAnchor>
  <xdr:absoluteAnchor>
    <xdr:pos x="5447597" y="582081"/>
    <xdr:ext cx="1255889" cy="299317"/>
    <xdr:sp macro="" textlink="">
      <xdr:nvSpPr>
        <xdr:cNvPr id="13" name="Retângulo 12">
          <a:hlinkClick xmlns:r="http://schemas.openxmlformats.org/officeDocument/2006/relationships" r:id="rId5"/>
          <a:extLst>
            <a:ext uri="{FF2B5EF4-FFF2-40B4-BE49-F238E27FC236}">
              <a16:creationId xmlns:a16="http://schemas.microsoft.com/office/drawing/2014/main" id="{00000000-0008-0000-1300-00000D000000}"/>
            </a:ext>
          </a:extLst>
        </xdr:cNvPr>
        <xdr:cNvSpPr/>
      </xdr:nvSpPr>
      <xdr:spPr>
        <a:xfrm>
          <a:off x="5447597" y="582081"/>
          <a:ext cx="1255889"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ESCENARIOS</a:t>
          </a:r>
        </a:p>
      </xdr:txBody>
    </xdr:sp>
    <xdr:clientData/>
  </xdr:absoluteAnchor>
  <xdr:absoluteAnchor>
    <xdr:pos x="6696430" y="582081"/>
    <xdr:ext cx="1255889" cy="299317"/>
    <xdr:sp macro="" textlink="">
      <xdr:nvSpPr>
        <xdr:cNvPr id="14" name="Retângulo 13">
          <a:hlinkClick xmlns:r="http://schemas.openxmlformats.org/officeDocument/2006/relationships" r:id="rId6"/>
          <a:extLst>
            <a:ext uri="{FF2B5EF4-FFF2-40B4-BE49-F238E27FC236}">
              <a16:creationId xmlns:a16="http://schemas.microsoft.com/office/drawing/2014/main" id="{00000000-0008-0000-1300-00000E000000}"/>
            </a:ext>
          </a:extLst>
        </xdr:cNvPr>
        <xdr:cNvSpPr/>
      </xdr:nvSpPr>
      <xdr:spPr>
        <a:xfrm>
          <a:off x="6696430" y="582081"/>
          <a:ext cx="125588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FINANCIERO</a:t>
          </a:r>
        </a:p>
      </xdr:txBody>
    </xdr:sp>
    <xdr:clientData/>
  </xdr:absoluteAnchor>
  <xdr:twoCellAnchor editAs="absolute">
    <xdr:from>
      <xdr:col>2</xdr:col>
      <xdr:colOff>1142999</xdr:colOff>
      <xdr:row>0</xdr:row>
      <xdr:rowOff>0</xdr:rowOff>
    </xdr:from>
    <xdr:to>
      <xdr:col>3</xdr:col>
      <xdr:colOff>342898</xdr:colOff>
      <xdr:row>1</xdr:row>
      <xdr:rowOff>2910</xdr:rowOff>
    </xdr:to>
    <xdr:sp macro="" textlink="">
      <xdr:nvSpPr>
        <xdr:cNvPr id="21" name="Retângulo 20">
          <a:hlinkClick xmlns:r="http://schemas.openxmlformats.org/officeDocument/2006/relationships" r:id="rId7"/>
          <a:extLst>
            <a:ext uri="{FF2B5EF4-FFF2-40B4-BE49-F238E27FC236}">
              <a16:creationId xmlns:a16="http://schemas.microsoft.com/office/drawing/2014/main" id="{00000000-0008-0000-1300-000015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PROYETO</a:t>
          </a:r>
        </a:p>
      </xdr:txBody>
    </xdr:sp>
    <xdr:clientData/>
  </xdr:twoCellAnchor>
  <xdr:twoCellAnchor editAs="absolute">
    <xdr:from>
      <xdr:col>3</xdr:col>
      <xdr:colOff>342898</xdr:colOff>
      <xdr:row>0</xdr:row>
      <xdr:rowOff>0</xdr:rowOff>
    </xdr:from>
    <xdr:to>
      <xdr:col>4</xdr:col>
      <xdr:colOff>479777</xdr:colOff>
      <xdr:row>1</xdr:row>
      <xdr:rowOff>2910</xdr:rowOff>
    </xdr:to>
    <xdr:sp macro="" textlink="">
      <xdr:nvSpPr>
        <xdr:cNvPr id="22" name="Retângulo 21">
          <a:hlinkClick xmlns:r="http://schemas.openxmlformats.org/officeDocument/2006/relationships" r:id="rId8"/>
          <a:extLst>
            <a:ext uri="{FF2B5EF4-FFF2-40B4-BE49-F238E27FC236}">
              <a16:creationId xmlns:a16="http://schemas.microsoft.com/office/drawing/2014/main" id="{00000000-0008-0000-1300-000016000000}"/>
            </a:ext>
          </a:extLst>
        </xdr:cNvPr>
        <xdr:cNvSpPr>
          <a:spLocks/>
        </xdr:cNvSpPr>
      </xdr:nvSpPr>
      <xdr:spPr>
        <a:xfrm>
          <a:off x="2459565" y="0"/>
          <a:ext cx="1181101"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4</xdr:col>
      <xdr:colOff>325966</xdr:colOff>
      <xdr:row>0</xdr:row>
      <xdr:rowOff>0</xdr:rowOff>
    </xdr:from>
    <xdr:to>
      <xdr:col>5</xdr:col>
      <xdr:colOff>330198</xdr:colOff>
      <xdr:row>1</xdr:row>
      <xdr:rowOff>2910</xdr:rowOff>
    </xdr:to>
    <xdr:sp macro="" textlink="">
      <xdr:nvSpPr>
        <xdr:cNvPr id="23" name="Retângulo 22">
          <a:hlinkClick xmlns:r="http://schemas.openxmlformats.org/officeDocument/2006/relationships" r:id="rId9"/>
          <a:extLst>
            <a:ext uri="{FF2B5EF4-FFF2-40B4-BE49-F238E27FC236}">
              <a16:creationId xmlns:a16="http://schemas.microsoft.com/office/drawing/2014/main" id="{00000000-0008-0000-1300-000017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INFORMES</a:t>
          </a:r>
        </a:p>
      </xdr:txBody>
    </xdr:sp>
    <xdr:clientData/>
  </xdr:twoCellAnchor>
  <xdr:twoCellAnchor editAs="absolute">
    <xdr:from>
      <xdr:col>5</xdr:col>
      <xdr:colOff>330199</xdr:colOff>
      <xdr:row>0</xdr:row>
      <xdr:rowOff>0</xdr:rowOff>
    </xdr:from>
    <xdr:to>
      <xdr:col>7</xdr:col>
      <xdr:colOff>101598</xdr:colOff>
      <xdr:row>1</xdr:row>
      <xdr:rowOff>2910</xdr:rowOff>
    </xdr:to>
    <xdr:sp macro="" textlink="">
      <xdr:nvSpPr>
        <xdr:cNvPr id="24" name="Retângulo 23">
          <a:hlinkClick xmlns:r="http://schemas.openxmlformats.org/officeDocument/2006/relationships" r:id="rId10"/>
          <a:extLst>
            <a:ext uri="{FF2B5EF4-FFF2-40B4-BE49-F238E27FC236}">
              <a16:creationId xmlns:a16="http://schemas.microsoft.com/office/drawing/2014/main" id="{00000000-0008-0000-1300-000018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7</xdr:col>
      <xdr:colOff>101599</xdr:colOff>
      <xdr:row>0</xdr:row>
      <xdr:rowOff>0</xdr:rowOff>
    </xdr:from>
    <xdr:to>
      <xdr:col>8</xdr:col>
      <xdr:colOff>306914</xdr:colOff>
      <xdr:row>1</xdr:row>
      <xdr:rowOff>2910</xdr:rowOff>
    </xdr:to>
    <xdr:sp macro="" textlink="">
      <xdr:nvSpPr>
        <xdr:cNvPr id="25" name="Retângulo 24">
          <a:hlinkClick xmlns:r="http://schemas.openxmlformats.org/officeDocument/2006/relationships" r:id="rId2"/>
          <a:extLst>
            <a:ext uri="{FF2B5EF4-FFF2-40B4-BE49-F238E27FC236}">
              <a16:creationId xmlns:a16="http://schemas.microsoft.com/office/drawing/2014/main" id="{00000000-0008-0000-1300-000019000000}"/>
            </a:ext>
          </a:extLst>
        </xdr:cNvPr>
        <xdr:cNvSpPr>
          <a:spLocks/>
        </xdr:cNvSpPr>
      </xdr:nvSpPr>
      <xdr:spPr>
        <a:xfrm>
          <a:off x="5573182" y="0"/>
          <a:ext cx="1041399"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8</xdr:col>
      <xdr:colOff>302683</xdr:colOff>
      <xdr:row>0</xdr:row>
      <xdr:rowOff>0</xdr:rowOff>
    </xdr:from>
    <xdr:to>
      <xdr:col>9</xdr:col>
      <xdr:colOff>126999</xdr:colOff>
      <xdr:row>1</xdr:row>
      <xdr:rowOff>2910</xdr:rowOff>
    </xdr:to>
    <xdr:sp macro="" textlink="">
      <xdr:nvSpPr>
        <xdr:cNvPr id="26" name="Retângulo 25">
          <a:hlinkClick xmlns:r="http://schemas.openxmlformats.org/officeDocument/2006/relationships" r:id="rId11"/>
          <a:extLst>
            <a:ext uri="{FF2B5EF4-FFF2-40B4-BE49-F238E27FC236}">
              <a16:creationId xmlns:a16="http://schemas.microsoft.com/office/drawing/2014/main" id="{00000000-0008-0000-1300-00001A000000}"/>
            </a:ext>
          </a:extLst>
        </xdr:cNvPr>
        <xdr:cNvSpPr>
          <a:spLocks/>
        </xdr:cNvSpPr>
      </xdr:nvSpPr>
      <xdr:spPr>
        <a:xfrm>
          <a:off x="6596239" y="0"/>
          <a:ext cx="1164871"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8</xdr:col>
      <xdr:colOff>21166</xdr:colOff>
      <xdr:row>7</xdr:row>
      <xdr:rowOff>21167</xdr:rowOff>
    </xdr:from>
    <xdr:to>
      <xdr:col>12</xdr:col>
      <xdr:colOff>1481666</xdr:colOff>
      <xdr:row>12</xdr:row>
      <xdr:rowOff>518584</xdr:rowOff>
    </xdr:to>
    <xdr:graphicFrame macro="">
      <xdr:nvGraphicFramePr>
        <xdr:cNvPr id="19" name="Gráfico 18">
          <a:extLst>
            <a:ext uri="{FF2B5EF4-FFF2-40B4-BE49-F238E27FC236}">
              <a16:creationId xmlns:a16="http://schemas.microsoft.com/office/drawing/2014/main" id="{00000000-0008-0000-14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31750</xdr:colOff>
      <xdr:row>7</xdr:row>
      <xdr:rowOff>31749</xdr:rowOff>
    </xdr:from>
    <xdr:to>
      <xdr:col>6</xdr:col>
      <xdr:colOff>1471084</xdr:colOff>
      <xdr:row>12</xdr:row>
      <xdr:rowOff>518020</xdr:rowOff>
    </xdr:to>
    <xdr:graphicFrame macro="">
      <xdr:nvGraphicFramePr>
        <xdr:cNvPr id="20" name="Gráfico 19">
          <a:extLst>
            <a:ext uri="{FF2B5EF4-FFF2-40B4-BE49-F238E27FC236}">
              <a16:creationId xmlns:a16="http://schemas.microsoft.com/office/drawing/2014/main" id="{00000000-0008-0000-14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absoluteAnchor>
    <xdr:pos x="1661584" y="588430"/>
    <xdr:ext cx="1252361" cy="299317"/>
    <xdr:sp macro="" textlink="">
      <xdr:nvSpPr>
        <xdr:cNvPr id="11" name="Retângulo 10">
          <a:hlinkClick xmlns:r="http://schemas.openxmlformats.org/officeDocument/2006/relationships" r:id="rId3"/>
          <a:extLst>
            <a:ext uri="{FF2B5EF4-FFF2-40B4-BE49-F238E27FC236}">
              <a16:creationId xmlns:a16="http://schemas.microsoft.com/office/drawing/2014/main" id="{00000000-0008-0000-1400-00000B000000}"/>
            </a:ext>
          </a:extLst>
        </xdr:cNvPr>
        <xdr:cNvSpPr/>
      </xdr:nvSpPr>
      <xdr:spPr>
        <a:xfrm>
          <a:off x="1661584" y="588430"/>
          <a:ext cx="1252361"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VIABILIDAD</a:t>
          </a:r>
        </a:p>
      </xdr:txBody>
    </xdr:sp>
    <xdr:clientData/>
  </xdr:absoluteAnchor>
  <xdr:absoluteAnchor>
    <xdr:pos x="2928762" y="582081"/>
    <xdr:ext cx="1266473" cy="299317"/>
    <xdr:sp macro="" textlink="">
      <xdr:nvSpPr>
        <xdr:cNvPr id="12" name="Retângulo 11">
          <a:hlinkClick xmlns:r="http://schemas.openxmlformats.org/officeDocument/2006/relationships" r:id="rId4"/>
          <a:extLst>
            <a:ext uri="{FF2B5EF4-FFF2-40B4-BE49-F238E27FC236}">
              <a16:creationId xmlns:a16="http://schemas.microsoft.com/office/drawing/2014/main" id="{00000000-0008-0000-1400-00000C000000}"/>
            </a:ext>
          </a:extLst>
        </xdr:cNvPr>
        <xdr:cNvSpPr/>
      </xdr:nvSpPr>
      <xdr:spPr>
        <a:xfrm>
          <a:off x="2928762" y="582081"/>
          <a:ext cx="1266473"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DISPONIBILIDAD</a:t>
          </a:r>
        </a:p>
      </xdr:txBody>
    </xdr:sp>
    <xdr:clientData/>
  </xdr:absoluteAnchor>
  <xdr:absoluteAnchor>
    <xdr:pos x="4188179" y="582081"/>
    <xdr:ext cx="1255889" cy="299317"/>
    <xdr:sp macro="" textlink="">
      <xdr:nvSpPr>
        <xdr:cNvPr id="13" name="Retângulo 12">
          <a:hlinkClick xmlns:r="http://schemas.openxmlformats.org/officeDocument/2006/relationships" r:id="rId5"/>
          <a:extLst>
            <a:ext uri="{FF2B5EF4-FFF2-40B4-BE49-F238E27FC236}">
              <a16:creationId xmlns:a16="http://schemas.microsoft.com/office/drawing/2014/main" id="{00000000-0008-0000-1400-00000D000000}"/>
            </a:ext>
          </a:extLst>
        </xdr:cNvPr>
        <xdr:cNvSpPr/>
      </xdr:nvSpPr>
      <xdr:spPr>
        <a:xfrm>
          <a:off x="4188179" y="582081"/>
          <a:ext cx="125588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absoluteAnchor>
  <xdr:absoluteAnchor>
    <xdr:pos x="5437013" y="582081"/>
    <xdr:ext cx="1255889" cy="299317"/>
    <xdr:sp macro="" textlink="">
      <xdr:nvSpPr>
        <xdr:cNvPr id="14" name="Retângulo 13">
          <a:hlinkClick xmlns:r="http://schemas.openxmlformats.org/officeDocument/2006/relationships" r:id="rId6"/>
          <a:extLst>
            <a:ext uri="{FF2B5EF4-FFF2-40B4-BE49-F238E27FC236}">
              <a16:creationId xmlns:a16="http://schemas.microsoft.com/office/drawing/2014/main" id="{00000000-0008-0000-1400-00000E000000}"/>
            </a:ext>
          </a:extLst>
        </xdr:cNvPr>
        <xdr:cNvSpPr/>
      </xdr:nvSpPr>
      <xdr:spPr>
        <a:xfrm>
          <a:off x="5437013" y="582081"/>
          <a:ext cx="1255889" cy="2993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ESCENARIOS</a:t>
          </a:r>
        </a:p>
      </xdr:txBody>
    </xdr:sp>
    <xdr:clientData/>
  </xdr:absoluteAnchor>
  <xdr:absoluteAnchor>
    <xdr:pos x="6685846" y="582081"/>
    <xdr:ext cx="1255889" cy="299317"/>
    <xdr:sp macro="" textlink="">
      <xdr:nvSpPr>
        <xdr:cNvPr id="21" name="Retângulo 20">
          <a:hlinkClick xmlns:r="http://schemas.openxmlformats.org/officeDocument/2006/relationships" r:id="rId7"/>
          <a:extLst>
            <a:ext uri="{FF2B5EF4-FFF2-40B4-BE49-F238E27FC236}">
              <a16:creationId xmlns:a16="http://schemas.microsoft.com/office/drawing/2014/main" id="{00000000-0008-0000-1400-000015000000}"/>
            </a:ext>
          </a:extLst>
        </xdr:cNvPr>
        <xdr:cNvSpPr/>
      </xdr:nvSpPr>
      <xdr:spPr>
        <a:xfrm>
          <a:off x="6685846" y="582081"/>
          <a:ext cx="1255889"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FINANCIERO</a:t>
          </a:r>
        </a:p>
      </xdr:txBody>
    </xdr:sp>
    <xdr:clientData/>
  </xdr:absoluteAnchor>
  <xdr:twoCellAnchor editAs="absolute">
    <xdr:from>
      <xdr:col>2</xdr:col>
      <xdr:colOff>1142999</xdr:colOff>
      <xdr:row>0</xdr:row>
      <xdr:rowOff>0</xdr:rowOff>
    </xdr:from>
    <xdr:to>
      <xdr:col>3</xdr:col>
      <xdr:colOff>533398</xdr:colOff>
      <xdr:row>1</xdr:row>
      <xdr:rowOff>2910</xdr:rowOff>
    </xdr:to>
    <xdr:sp macro="" textlink="">
      <xdr:nvSpPr>
        <xdr:cNvPr id="23" name="Retângulo 22">
          <a:hlinkClick xmlns:r="http://schemas.openxmlformats.org/officeDocument/2006/relationships" r:id="rId8"/>
          <a:extLst>
            <a:ext uri="{FF2B5EF4-FFF2-40B4-BE49-F238E27FC236}">
              <a16:creationId xmlns:a16="http://schemas.microsoft.com/office/drawing/2014/main" id="{00000000-0008-0000-1400-000017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PROYETO</a:t>
          </a:r>
        </a:p>
      </xdr:txBody>
    </xdr:sp>
    <xdr:clientData/>
  </xdr:twoCellAnchor>
  <xdr:twoCellAnchor editAs="absolute">
    <xdr:from>
      <xdr:col>3</xdr:col>
      <xdr:colOff>533398</xdr:colOff>
      <xdr:row>0</xdr:row>
      <xdr:rowOff>0</xdr:rowOff>
    </xdr:from>
    <xdr:to>
      <xdr:col>4</xdr:col>
      <xdr:colOff>112888</xdr:colOff>
      <xdr:row>1</xdr:row>
      <xdr:rowOff>2910</xdr:rowOff>
    </xdr:to>
    <xdr:sp macro="" textlink="">
      <xdr:nvSpPr>
        <xdr:cNvPr id="24" name="Retângulo 23">
          <a:hlinkClick xmlns:r="http://schemas.openxmlformats.org/officeDocument/2006/relationships" r:id="rId9"/>
          <a:extLst>
            <a:ext uri="{FF2B5EF4-FFF2-40B4-BE49-F238E27FC236}">
              <a16:creationId xmlns:a16="http://schemas.microsoft.com/office/drawing/2014/main" id="{00000000-0008-0000-1400-000018000000}"/>
            </a:ext>
          </a:extLst>
        </xdr:cNvPr>
        <xdr:cNvSpPr>
          <a:spLocks/>
        </xdr:cNvSpPr>
      </xdr:nvSpPr>
      <xdr:spPr>
        <a:xfrm>
          <a:off x="2452509" y="0"/>
          <a:ext cx="1089379"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4</xdr:col>
      <xdr:colOff>50799</xdr:colOff>
      <xdr:row>0</xdr:row>
      <xdr:rowOff>0</xdr:rowOff>
    </xdr:from>
    <xdr:to>
      <xdr:col>5</xdr:col>
      <xdr:colOff>880531</xdr:colOff>
      <xdr:row>1</xdr:row>
      <xdr:rowOff>2910</xdr:rowOff>
    </xdr:to>
    <xdr:sp macro="" textlink="">
      <xdr:nvSpPr>
        <xdr:cNvPr id="25" name="Retângulo 24">
          <a:hlinkClick xmlns:r="http://schemas.openxmlformats.org/officeDocument/2006/relationships" r:id="rId10"/>
          <a:extLst>
            <a:ext uri="{FF2B5EF4-FFF2-40B4-BE49-F238E27FC236}">
              <a16:creationId xmlns:a16="http://schemas.microsoft.com/office/drawing/2014/main" id="{00000000-0008-0000-1400-000019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INFORMES</a:t>
          </a:r>
        </a:p>
      </xdr:txBody>
    </xdr:sp>
    <xdr:clientData/>
  </xdr:twoCellAnchor>
  <xdr:twoCellAnchor editAs="absolute">
    <xdr:from>
      <xdr:col>5</xdr:col>
      <xdr:colOff>880532</xdr:colOff>
      <xdr:row>0</xdr:row>
      <xdr:rowOff>0</xdr:rowOff>
    </xdr:from>
    <xdr:to>
      <xdr:col>6</xdr:col>
      <xdr:colOff>270931</xdr:colOff>
      <xdr:row>1</xdr:row>
      <xdr:rowOff>2910</xdr:rowOff>
    </xdr:to>
    <xdr:sp macro="" textlink="">
      <xdr:nvSpPr>
        <xdr:cNvPr id="26" name="Retângulo 25">
          <a:hlinkClick xmlns:r="http://schemas.openxmlformats.org/officeDocument/2006/relationships" r:id="rId11"/>
          <a:extLst>
            <a:ext uri="{FF2B5EF4-FFF2-40B4-BE49-F238E27FC236}">
              <a16:creationId xmlns:a16="http://schemas.microsoft.com/office/drawing/2014/main" id="{00000000-0008-0000-1400-00001A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6</xdr:col>
      <xdr:colOff>270932</xdr:colOff>
      <xdr:row>0</xdr:row>
      <xdr:rowOff>0</xdr:rowOff>
    </xdr:from>
    <xdr:to>
      <xdr:col>6</xdr:col>
      <xdr:colOff>1312331</xdr:colOff>
      <xdr:row>1</xdr:row>
      <xdr:rowOff>2910</xdr:rowOff>
    </xdr:to>
    <xdr:sp macro="" textlink="">
      <xdr:nvSpPr>
        <xdr:cNvPr id="27" name="Retângulo 26">
          <a:hlinkClick xmlns:r="http://schemas.openxmlformats.org/officeDocument/2006/relationships" r:id="rId3"/>
          <a:extLst>
            <a:ext uri="{FF2B5EF4-FFF2-40B4-BE49-F238E27FC236}">
              <a16:creationId xmlns:a16="http://schemas.microsoft.com/office/drawing/2014/main" id="{00000000-0008-0000-1400-00001B000000}"/>
            </a:ext>
          </a:extLst>
        </xdr:cNvPr>
        <xdr:cNvSpPr>
          <a:spLocks/>
        </xdr:cNvSpPr>
      </xdr:nvSpPr>
      <xdr:spPr>
        <a:xfrm>
          <a:off x="5573182" y="0"/>
          <a:ext cx="1041399" cy="500327"/>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6</xdr:col>
      <xdr:colOff>1308100</xdr:colOff>
      <xdr:row>0</xdr:row>
      <xdr:rowOff>0</xdr:rowOff>
    </xdr:from>
    <xdr:to>
      <xdr:col>8</xdr:col>
      <xdr:colOff>903110</xdr:colOff>
      <xdr:row>1</xdr:row>
      <xdr:rowOff>2910</xdr:rowOff>
    </xdr:to>
    <xdr:sp macro="" textlink="">
      <xdr:nvSpPr>
        <xdr:cNvPr id="28" name="Retângulo 27">
          <a:hlinkClick xmlns:r="http://schemas.openxmlformats.org/officeDocument/2006/relationships" r:id="rId12"/>
          <a:extLst>
            <a:ext uri="{FF2B5EF4-FFF2-40B4-BE49-F238E27FC236}">
              <a16:creationId xmlns:a16="http://schemas.microsoft.com/office/drawing/2014/main" id="{00000000-0008-0000-1400-00001C000000}"/>
            </a:ext>
          </a:extLst>
        </xdr:cNvPr>
        <xdr:cNvSpPr>
          <a:spLocks/>
        </xdr:cNvSpPr>
      </xdr:nvSpPr>
      <xdr:spPr>
        <a:xfrm>
          <a:off x="6599767" y="0"/>
          <a:ext cx="1316565"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drawings/drawing20.xml><?xml version="1.0" encoding="utf-8"?>
<xdr:wsDr xmlns:xdr="http://schemas.openxmlformats.org/drawingml/2006/spreadsheetDrawing" xmlns:a="http://schemas.openxmlformats.org/drawingml/2006/main">
  <xdr:twoCellAnchor editAs="absolute">
    <xdr:from>
      <xdr:col>2</xdr:col>
      <xdr:colOff>836088</xdr:colOff>
      <xdr:row>1</xdr:row>
      <xdr:rowOff>95250</xdr:rowOff>
    </xdr:from>
    <xdr:to>
      <xdr:col>3</xdr:col>
      <xdr:colOff>1174754</xdr:colOff>
      <xdr:row>2</xdr:row>
      <xdr:rowOff>13567</xdr:rowOff>
    </xdr:to>
    <xdr:sp macro="" textlink="">
      <xdr:nvSpPr>
        <xdr:cNvPr id="16" name="Retângulo 15">
          <a:hlinkClick xmlns:r="http://schemas.openxmlformats.org/officeDocument/2006/relationships" r:id="rId1"/>
          <a:extLst>
            <a:ext uri="{FF2B5EF4-FFF2-40B4-BE49-F238E27FC236}">
              <a16:creationId xmlns:a16="http://schemas.microsoft.com/office/drawing/2014/main" id="{00000000-0008-0000-1500-000010000000}"/>
            </a:ext>
          </a:extLst>
        </xdr:cNvPr>
        <xdr:cNvSpPr/>
      </xdr:nvSpPr>
      <xdr:spPr>
        <a:xfrm>
          <a:off x="1100671" y="592667"/>
          <a:ext cx="1248833" cy="29931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tx1">
                  <a:lumMod val="75000"/>
                  <a:lumOff val="25000"/>
                </a:schemeClr>
              </a:solidFill>
            </a:rPr>
            <a:t>PASO A PASO</a:t>
          </a:r>
        </a:p>
      </xdr:txBody>
    </xdr:sp>
    <xdr:clientData/>
  </xdr:twoCellAnchor>
  <xdr:twoCellAnchor editAs="absolute">
    <xdr:from>
      <xdr:col>3</xdr:col>
      <xdr:colOff>232832</xdr:colOff>
      <xdr:row>0</xdr:row>
      <xdr:rowOff>0</xdr:rowOff>
    </xdr:from>
    <xdr:to>
      <xdr:col>3</xdr:col>
      <xdr:colOff>1274231</xdr:colOff>
      <xdr:row>1</xdr:row>
      <xdr:rowOff>2910</xdr:rowOff>
    </xdr:to>
    <xdr:sp macro="" textlink="">
      <xdr:nvSpPr>
        <xdr:cNvPr id="25" name="Retângulo 24">
          <a:hlinkClick xmlns:r="http://schemas.openxmlformats.org/officeDocument/2006/relationships" r:id="rId2"/>
          <a:extLst>
            <a:ext uri="{FF2B5EF4-FFF2-40B4-BE49-F238E27FC236}">
              <a16:creationId xmlns:a16="http://schemas.microsoft.com/office/drawing/2014/main" id="{00000000-0008-0000-1500-000019000000}"/>
            </a:ext>
          </a:extLst>
        </xdr:cNvPr>
        <xdr:cNvSpPr>
          <a:spLocks/>
        </xdr:cNvSpPr>
      </xdr:nvSpPr>
      <xdr:spPr>
        <a:xfrm>
          <a:off x="14075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PREMISAS DEL PROYETO</a:t>
          </a:r>
        </a:p>
      </xdr:txBody>
    </xdr:sp>
    <xdr:clientData/>
  </xdr:twoCellAnchor>
  <xdr:twoCellAnchor editAs="absolute">
    <xdr:from>
      <xdr:col>3</xdr:col>
      <xdr:colOff>1274232</xdr:colOff>
      <xdr:row>0</xdr:row>
      <xdr:rowOff>0</xdr:rowOff>
    </xdr:from>
    <xdr:to>
      <xdr:col>3</xdr:col>
      <xdr:colOff>2384778</xdr:colOff>
      <xdr:row>1</xdr:row>
      <xdr:rowOff>2910</xdr:rowOff>
    </xdr:to>
    <xdr:sp macro="" textlink="">
      <xdr:nvSpPr>
        <xdr:cNvPr id="26" name="Retângulo 25">
          <a:hlinkClick xmlns:r="http://schemas.openxmlformats.org/officeDocument/2006/relationships" r:id="rId3"/>
          <a:extLst>
            <a:ext uri="{FF2B5EF4-FFF2-40B4-BE49-F238E27FC236}">
              <a16:creationId xmlns:a16="http://schemas.microsoft.com/office/drawing/2014/main" id="{00000000-0008-0000-1500-00001A000000}"/>
            </a:ext>
          </a:extLst>
        </xdr:cNvPr>
        <xdr:cNvSpPr>
          <a:spLocks/>
        </xdr:cNvSpPr>
      </xdr:nvSpPr>
      <xdr:spPr>
        <a:xfrm>
          <a:off x="2459565" y="0"/>
          <a:ext cx="1110546" cy="4967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chemeClr val="bg1"/>
              </a:solidFill>
            </a:rPr>
            <a:t>PROYECCIONES</a:t>
          </a:r>
        </a:p>
      </xdr:txBody>
    </xdr:sp>
    <xdr:clientData/>
  </xdr:twoCellAnchor>
  <xdr:twoCellAnchor editAs="absolute">
    <xdr:from>
      <xdr:col>3</xdr:col>
      <xdr:colOff>2305049</xdr:colOff>
      <xdr:row>0</xdr:row>
      <xdr:rowOff>0</xdr:rowOff>
    </xdr:from>
    <xdr:to>
      <xdr:col>4</xdr:col>
      <xdr:colOff>732364</xdr:colOff>
      <xdr:row>1</xdr:row>
      <xdr:rowOff>2910</xdr:rowOff>
    </xdr:to>
    <xdr:sp macro="" textlink="">
      <xdr:nvSpPr>
        <xdr:cNvPr id="27" name="Retângulo 26">
          <a:hlinkClick xmlns:r="http://schemas.openxmlformats.org/officeDocument/2006/relationships" r:id="rId4"/>
          <a:extLst>
            <a:ext uri="{FF2B5EF4-FFF2-40B4-BE49-F238E27FC236}">
              <a16:creationId xmlns:a16="http://schemas.microsoft.com/office/drawing/2014/main" id="{00000000-0008-0000-1500-00001B000000}"/>
            </a:ext>
          </a:extLst>
        </xdr:cNvPr>
        <xdr:cNvSpPr>
          <a:spLocks/>
        </xdr:cNvSpPr>
      </xdr:nvSpPr>
      <xdr:spPr>
        <a:xfrm>
          <a:off x="3479799" y="0"/>
          <a:ext cx="1051982"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INFORMES</a:t>
          </a:r>
        </a:p>
      </xdr:txBody>
    </xdr:sp>
    <xdr:clientData/>
  </xdr:twoCellAnchor>
  <xdr:twoCellAnchor editAs="absolute">
    <xdr:from>
      <xdr:col>4</xdr:col>
      <xdr:colOff>732365</xdr:colOff>
      <xdr:row>0</xdr:row>
      <xdr:rowOff>0</xdr:rowOff>
    </xdr:from>
    <xdr:to>
      <xdr:col>4</xdr:col>
      <xdr:colOff>1773764</xdr:colOff>
      <xdr:row>1</xdr:row>
      <xdr:rowOff>2910</xdr:rowOff>
    </xdr:to>
    <xdr:sp macro="" textlink="">
      <xdr:nvSpPr>
        <xdr:cNvPr id="32" name="Retângulo 31">
          <a:hlinkClick xmlns:r="http://schemas.openxmlformats.org/officeDocument/2006/relationships" r:id="rId5"/>
          <a:extLst>
            <a:ext uri="{FF2B5EF4-FFF2-40B4-BE49-F238E27FC236}">
              <a16:creationId xmlns:a16="http://schemas.microsoft.com/office/drawing/2014/main" id="{00000000-0008-0000-1500-000020000000}"/>
            </a:ext>
          </a:extLst>
        </xdr:cNvPr>
        <xdr:cNvSpPr>
          <a:spLocks/>
        </xdr:cNvSpPr>
      </xdr:nvSpPr>
      <xdr:spPr>
        <a:xfrm>
          <a:off x="45317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ESCENARIOS</a:t>
          </a:r>
        </a:p>
      </xdr:txBody>
    </xdr:sp>
    <xdr:clientData/>
  </xdr:twoCellAnchor>
  <xdr:twoCellAnchor editAs="absolute">
    <xdr:from>
      <xdr:col>4</xdr:col>
      <xdr:colOff>1773765</xdr:colOff>
      <xdr:row>0</xdr:row>
      <xdr:rowOff>0</xdr:rowOff>
    </xdr:from>
    <xdr:to>
      <xdr:col>5</xdr:col>
      <xdr:colOff>730248</xdr:colOff>
      <xdr:row>1</xdr:row>
      <xdr:rowOff>2910</xdr:rowOff>
    </xdr:to>
    <xdr:sp macro="" textlink="">
      <xdr:nvSpPr>
        <xdr:cNvPr id="33" name="Retângulo 32">
          <a:hlinkClick xmlns:r="http://schemas.openxmlformats.org/officeDocument/2006/relationships" r:id="rId6"/>
          <a:extLst>
            <a:ext uri="{FF2B5EF4-FFF2-40B4-BE49-F238E27FC236}">
              <a16:creationId xmlns:a16="http://schemas.microsoft.com/office/drawing/2014/main" id="{00000000-0008-0000-1500-000021000000}"/>
            </a:ext>
          </a:extLst>
        </xdr:cNvPr>
        <xdr:cNvSpPr>
          <a:spLocks/>
        </xdr:cNvSpPr>
      </xdr:nvSpPr>
      <xdr:spPr>
        <a:xfrm>
          <a:off x="5573182" y="0"/>
          <a:ext cx="1041399" cy="5003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t>DASHBOARDS</a:t>
          </a:r>
        </a:p>
      </xdr:txBody>
    </xdr:sp>
    <xdr:clientData/>
  </xdr:twoCellAnchor>
  <xdr:twoCellAnchor editAs="absolute">
    <xdr:from>
      <xdr:col>5</xdr:col>
      <xdr:colOff>726017</xdr:colOff>
      <xdr:row>0</xdr:row>
      <xdr:rowOff>0</xdr:rowOff>
    </xdr:from>
    <xdr:to>
      <xdr:col>5</xdr:col>
      <xdr:colOff>1961444</xdr:colOff>
      <xdr:row>1</xdr:row>
      <xdr:rowOff>2910</xdr:rowOff>
    </xdr:to>
    <xdr:sp macro="" textlink="">
      <xdr:nvSpPr>
        <xdr:cNvPr id="40" name="Retângulo 39">
          <a:hlinkClick xmlns:r="http://schemas.openxmlformats.org/officeDocument/2006/relationships" r:id="rId1"/>
          <a:extLst>
            <a:ext uri="{FF2B5EF4-FFF2-40B4-BE49-F238E27FC236}">
              <a16:creationId xmlns:a16="http://schemas.microsoft.com/office/drawing/2014/main" id="{00000000-0008-0000-1500-000028000000}"/>
            </a:ext>
          </a:extLst>
        </xdr:cNvPr>
        <xdr:cNvSpPr>
          <a:spLocks/>
        </xdr:cNvSpPr>
      </xdr:nvSpPr>
      <xdr:spPr>
        <a:xfrm>
          <a:off x="6610350" y="0"/>
          <a:ext cx="1235427" cy="496799"/>
        </a:xfrm>
        <a:prstGeom prst="rect">
          <a:avLst/>
        </a:prstGeom>
        <a:solidFill>
          <a:srgbClr val="6699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pt-BR" sz="1100" b="1">
              <a:solidFill>
                <a:schemeClr val="lt1"/>
              </a:solidFill>
              <a:latin typeface="+mn-lt"/>
              <a:ea typeface="+mn-ea"/>
              <a:cs typeface="+mn-cs"/>
            </a:rPr>
            <a:t>INSTRUCCIONES</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mparativo%20de%20precios%20en%20Dise&#241;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r. Prom"/>
      <sheetName val="Lab"/>
      <sheetName val="Fin"/>
      <sheetName val="Port"/>
      <sheetName val="Mante"/>
      <sheetName val="Cir y vías"/>
      <sheetName val="Archivo"/>
      <sheetName val="UCI1"/>
      <sheetName val="UCI2"/>
      <sheetName val="Hosp1"/>
      <sheetName val="Hosp2"/>
    </sheetNames>
    <sheetDataSet>
      <sheetData sheetId="0">
        <row r="6">
          <cell r="E6">
            <v>26713</v>
          </cell>
          <cell r="F6">
            <v>1406</v>
          </cell>
        </row>
        <row r="7">
          <cell r="E7">
            <v>17871</v>
          </cell>
          <cell r="F7">
            <v>941</v>
          </cell>
        </row>
        <row r="8">
          <cell r="E8">
            <v>14924</v>
          </cell>
          <cell r="F8">
            <v>785</v>
          </cell>
        </row>
        <row r="9">
          <cell r="E9">
            <v>3814</v>
          </cell>
          <cell r="F9">
            <v>201</v>
          </cell>
        </row>
        <row r="10">
          <cell r="E10">
            <v>6494</v>
          </cell>
          <cell r="F10">
            <v>342</v>
          </cell>
        </row>
        <row r="11">
          <cell r="E11">
            <v>11571</v>
          </cell>
          <cell r="F11">
            <v>609</v>
          </cell>
        </row>
        <row r="12">
          <cell r="E12">
            <v>6590</v>
          </cell>
          <cell r="F12">
            <v>347</v>
          </cell>
        </row>
        <row r="13">
          <cell r="E13">
            <v>3997</v>
          </cell>
          <cell r="F13">
            <v>210</v>
          </cell>
        </row>
        <row r="14">
          <cell r="E14">
            <v>10967</v>
          </cell>
          <cell r="F14">
            <v>577</v>
          </cell>
        </row>
        <row r="15">
          <cell r="E15">
            <v>7812</v>
          </cell>
          <cell r="F15">
            <v>411</v>
          </cell>
        </row>
        <row r="16">
          <cell r="E16">
            <v>3463</v>
          </cell>
          <cell r="F16">
            <v>182</v>
          </cell>
        </row>
      </sheetData>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7.xml"/><Relationship Id="rId1" Type="http://schemas.openxmlformats.org/officeDocument/2006/relationships/printerSettings" Target="../printerSettings/printerSettings18.bin"/><Relationship Id="rId4" Type="http://schemas.openxmlformats.org/officeDocument/2006/relationships/ctrlProp" Target="../ctrlProps/ctrlProp1.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42137-D000-40EE-827C-B02EF231CA20}">
  <sheetPr codeName="Plan31"/>
  <dimension ref="B1:N31"/>
  <sheetViews>
    <sheetView showGridLines="0" workbookViewId="0">
      <selection activeCell="C3" sqref="C3"/>
    </sheetView>
  </sheetViews>
  <sheetFormatPr baseColWidth="10" defaultColWidth="8.1640625" defaultRowHeight="14.5"/>
  <cols>
    <col min="1" max="1" width="8.1640625" style="224"/>
    <col min="2" max="2" width="41" style="228" customWidth="1"/>
    <col min="3" max="3" width="20.6640625" style="224" customWidth="1"/>
    <col min="4" max="16384" width="8.1640625" style="224"/>
  </cols>
  <sheetData>
    <row r="1" spans="2:14">
      <c r="B1" s="224"/>
    </row>
    <row r="2" spans="2:14" ht="30" customHeight="1">
      <c r="B2" s="225" t="s">
        <v>305</v>
      </c>
      <c r="C2" s="225" t="s">
        <v>305</v>
      </c>
      <c r="F2" s="257"/>
      <c r="G2" s="258"/>
      <c r="H2" s="258"/>
      <c r="I2" s="258"/>
      <c r="J2" s="258"/>
      <c r="K2" s="258"/>
      <c r="L2" s="258"/>
      <c r="M2" s="258"/>
      <c r="N2" s="258"/>
    </row>
    <row r="3" spans="2:14" ht="30" customHeight="1">
      <c r="B3" s="226" t="s">
        <v>306</v>
      </c>
      <c r="C3" s="227" t="s">
        <v>306</v>
      </c>
      <c r="F3" s="258"/>
      <c r="G3" s="258"/>
      <c r="H3" s="258"/>
      <c r="I3" s="258"/>
      <c r="J3" s="258"/>
      <c r="K3" s="258"/>
      <c r="L3" s="258"/>
      <c r="M3" s="258"/>
      <c r="N3" s="258"/>
    </row>
    <row r="4" spans="2:14" ht="30" customHeight="1">
      <c r="B4" s="226" t="s">
        <v>307</v>
      </c>
      <c r="C4" s="227" t="s">
        <v>307</v>
      </c>
      <c r="F4" s="258"/>
      <c r="G4" s="258"/>
      <c r="H4" s="258"/>
      <c r="I4" s="258"/>
      <c r="J4" s="258"/>
      <c r="K4" s="258"/>
      <c r="L4" s="258"/>
      <c r="M4" s="258"/>
      <c r="N4" s="258"/>
    </row>
    <row r="5" spans="2:14" ht="30" customHeight="1">
      <c r="B5" s="226" t="s">
        <v>290</v>
      </c>
      <c r="C5" s="227" t="s">
        <v>290</v>
      </c>
      <c r="F5" s="258"/>
      <c r="G5" s="258"/>
      <c r="H5" s="258"/>
      <c r="I5" s="258"/>
      <c r="J5" s="258"/>
      <c r="K5" s="258"/>
      <c r="L5" s="258"/>
      <c r="M5" s="258"/>
      <c r="N5" s="258"/>
    </row>
    <row r="6" spans="2:14" ht="30" customHeight="1">
      <c r="B6" s="226" t="s">
        <v>308</v>
      </c>
      <c r="C6" s="227" t="s">
        <v>308</v>
      </c>
      <c r="F6" s="258"/>
      <c r="G6" s="258"/>
      <c r="H6" s="258"/>
      <c r="I6" s="258"/>
      <c r="J6" s="258"/>
      <c r="K6" s="258"/>
      <c r="L6" s="258"/>
      <c r="M6" s="258"/>
      <c r="N6" s="258"/>
    </row>
    <row r="7" spans="2:14" ht="30" customHeight="1">
      <c r="B7" s="226" t="s">
        <v>239</v>
      </c>
      <c r="C7" s="227" t="s">
        <v>239</v>
      </c>
      <c r="F7" s="258"/>
      <c r="G7" s="258"/>
      <c r="H7" s="258"/>
      <c r="I7" s="258"/>
      <c r="J7" s="258"/>
      <c r="K7" s="258"/>
      <c r="L7" s="258"/>
      <c r="M7" s="258"/>
      <c r="N7" s="258"/>
    </row>
    <row r="8" spans="2:14" ht="30" customHeight="1">
      <c r="B8" s="226" t="s">
        <v>309</v>
      </c>
      <c r="C8" s="227" t="s">
        <v>291</v>
      </c>
      <c r="F8" s="258"/>
      <c r="G8" s="258"/>
      <c r="H8" s="258"/>
      <c r="I8" s="258"/>
      <c r="J8" s="258"/>
      <c r="K8" s="258"/>
      <c r="L8" s="258"/>
      <c r="M8" s="258"/>
      <c r="N8" s="258"/>
    </row>
    <row r="9" spans="2:14" ht="30" customHeight="1">
      <c r="B9" s="226" t="s">
        <v>310</v>
      </c>
      <c r="C9" s="227" t="s">
        <v>292</v>
      </c>
      <c r="F9" s="258"/>
      <c r="G9" s="258"/>
      <c r="H9" s="258"/>
      <c r="I9" s="258"/>
      <c r="J9" s="258"/>
      <c r="K9" s="258"/>
      <c r="L9" s="258"/>
      <c r="M9" s="258"/>
      <c r="N9" s="258"/>
    </row>
    <row r="10" spans="2:14" ht="30" customHeight="1">
      <c r="B10" s="226" t="s">
        <v>293</v>
      </c>
      <c r="C10" s="227" t="s">
        <v>293</v>
      </c>
      <c r="F10" s="258"/>
      <c r="G10" s="258"/>
      <c r="H10" s="258"/>
      <c r="I10" s="258"/>
      <c r="J10" s="258"/>
      <c r="K10" s="258"/>
      <c r="L10" s="258"/>
      <c r="M10" s="258"/>
      <c r="N10" s="258"/>
    </row>
    <row r="11" spans="2:14" ht="30" customHeight="1">
      <c r="B11" s="226" t="s">
        <v>311</v>
      </c>
      <c r="C11" s="227" t="s">
        <v>294</v>
      </c>
      <c r="F11" s="258"/>
      <c r="G11" s="258"/>
      <c r="H11" s="258"/>
      <c r="I11" s="258"/>
      <c r="J11" s="258"/>
      <c r="K11" s="258"/>
      <c r="L11" s="258"/>
      <c r="M11" s="258"/>
      <c r="N11" s="258"/>
    </row>
    <row r="12" spans="2:14" ht="30" customHeight="1">
      <c r="B12" s="226" t="s">
        <v>295</v>
      </c>
      <c r="C12" s="227" t="s">
        <v>295</v>
      </c>
      <c r="F12" s="258"/>
      <c r="G12" s="258"/>
      <c r="H12" s="258"/>
      <c r="I12" s="258"/>
      <c r="J12" s="258"/>
      <c r="K12" s="258"/>
      <c r="L12" s="258"/>
      <c r="M12" s="258"/>
      <c r="N12" s="258"/>
    </row>
    <row r="13" spans="2:14" ht="30" customHeight="1">
      <c r="B13" s="226" t="s">
        <v>296</v>
      </c>
      <c r="C13" s="227" t="s">
        <v>296</v>
      </c>
      <c r="F13" s="258"/>
      <c r="G13" s="258"/>
      <c r="H13" s="258"/>
      <c r="I13" s="258"/>
      <c r="J13" s="258"/>
      <c r="K13" s="258"/>
      <c r="L13" s="258"/>
      <c r="M13" s="258"/>
      <c r="N13" s="258"/>
    </row>
    <row r="14" spans="2:14" ht="30" customHeight="1">
      <c r="B14" s="226" t="s">
        <v>297</v>
      </c>
      <c r="C14" s="227" t="s">
        <v>297</v>
      </c>
      <c r="F14" s="258"/>
      <c r="G14" s="258"/>
      <c r="H14" s="258"/>
      <c r="I14" s="258"/>
      <c r="J14" s="258"/>
      <c r="K14" s="258"/>
      <c r="L14" s="258"/>
      <c r="M14" s="258"/>
      <c r="N14" s="258"/>
    </row>
    <row r="15" spans="2:14" ht="30" customHeight="1">
      <c r="B15" s="226" t="s">
        <v>8</v>
      </c>
      <c r="C15" s="227" t="s">
        <v>8</v>
      </c>
      <c r="F15" s="258"/>
      <c r="G15" s="258"/>
      <c r="H15" s="258"/>
      <c r="I15" s="258"/>
      <c r="J15" s="258"/>
      <c r="K15" s="258"/>
      <c r="L15" s="258"/>
      <c r="M15" s="258"/>
      <c r="N15" s="258"/>
    </row>
    <row r="16" spans="2:14" ht="30" customHeight="1">
      <c r="B16" s="226" t="s">
        <v>298</v>
      </c>
      <c r="C16" s="227" t="s">
        <v>298</v>
      </c>
      <c r="F16" s="258"/>
      <c r="G16" s="258"/>
      <c r="H16" s="258"/>
      <c r="I16" s="258"/>
      <c r="J16" s="258"/>
      <c r="K16" s="258"/>
      <c r="L16" s="258"/>
      <c r="M16" s="258"/>
      <c r="N16" s="258"/>
    </row>
    <row r="17" spans="2:14" ht="30" customHeight="1">
      <c r="B17" s="226" t="s">
        <v>312</v>
      </c>
      <c r="C17" s="227" t="s">
        <v>313</v>
      </c>
      <c r="F17" s="258"/>
      <c r="G17" s="258"/>
      <c r="H17" s="258"/>
      <c r="I17" s="258"/>
      <c r="J17" s="258"/>
      <c r="K17" s="258"/>
      <c r="L17" s="258"/>
      <c r="M17" s="258"/>
      <c r="N17" s="258"/>
    </row>
    <row r="18" spans="2:14" ht="30" customHeight="1">
      <c r="B18" s="226" t="s">
        <v>299</v>
      </c>
      <c r="C18" s="227" t="s">
        <v>299</v>
      </c>
      <c r="F18" s="258"/>
      <c r="G18" s="258"/>
      <c r="H18" s="258"/>
      <c r="I18" s="258"/>
      <c r="J18" s="258"/>
      <c r="K18" s="258"/>
      <c r="L18" s="258"/>
      <c r="M18" s="258"/>
      <c r="N18" s="258"/>
    </row>
    <row r="19" spans="2:14" ht="30" customHeight="1">
      <c r="B19" s="226" t="s">
        <v>240</v>
      </c>
      <c r="C19" s="227" t="s">
        <v>240</v>
      </c>
      <c r="F19" s="258"/>
      <c r="G19" s="258"/>
      <c r="H19" s="258"/>
      <c r="I19" s="258"/>
      <c r="J19" s="258"/>
      <c r="K19" s="258"/>
      <c r="L19" s="258"/>
      <c r="M19" s="258"/>
      <c r="N19" s="258"/>
    </row>
    <row r="20" spans="2:14" ht="30" customHeight="1">
      <c r="B20" s="226" t="s">
        <v>300</v>
      </c>
      <c r="C20" s="227" t="s">
        <v>300</v>
      </c>
      <c r="F20" s="258"/>
      <c r="G20" s="258"/>
      <c r="H20" s="258"/>
      <c r="I20" s="258"/>
      <c r="J20" s="258"/>
      <c r="K20" s="258"/>
      <c r="L20" s="258"/>
      <c r="M20" s="258"/>
      <c r="N20" s="258"/>
    </row>
    <row r="21" spans="2:14" ht="30" customHeight="1">
      <c r="B21" s="226" t="s">
        <v>301</v>
      </c>
      <c r="C21" s="227" t="s">
        <v>301</v>
      </c>
      <c r="F21" s="258"/>
      <c r="G21" s="258"/>
      <c r="H21" s="258"/>
      <c r="I21" s="258"/>
      <c r="J21" s="258"/>
      <c r="K21" s="258"/>
      <c r="L21" s="258"/>
      <c r="M21" s="258"/>
      <c r="N21" s="258"/>
    </row>
    <row r="22" spans="2:14" ht="30" customHeight="1">
      <c r="B22" s="226" t="s">
        <v>288</v>
      </c>
      <c r="C22" s="227" t="s">
        <v>288</v>
      </c>
      <c r="F22" s="258"/>
      <c r="G22" s="258"/>
      <c r="H22" s="258"/>
      <c r="I22" s="258"/>
      <c r="J22" s="258"/>
      <c r="K22" s="258"/>
      <c r="L22" s="258"/>
      <c r="M22" s="258"/>
      <c r="N22" s="258"/>
    </row>
    <row r="23" spans="2:14" ht="30" customHeight="1">
      <c r="B23" s="226" t="s">
        <v>302</v>
      </c>
      <c r="C23" s="227" t="s">
        <v>302</v>
      </c>
      <c r="F23" s="258"/>
      <c r="G23" s="258"/>
      <c r="H23" s="258"/>
      <c r="I23" s="258"/>
      <c r="J23" s="258"/>
      <c r="K23" s="258"/>
      <c r="L23" s="258"/>
      <c r="M23" s="258"/>
      <c r="N23" s="258"/>
    </row>
    <row r="24" spans="2:14" ht="30" customHeight="1">
      <c r="B24" s="226" t="s">
        <v>303</v>
      </c>
      <c r="C24" s="227" t="s">
        <v>303</v>
      </c>
      <c r="F24" s="258"/>
      <c r="G24" s="258"/>
      <c r="H24" s="258"/>
      <c r="I24" s="258"/>
      <c r="J24" s="258"/>
      <c r="K24" s="258"/>
      <c r="L24" s="258"/>
      <c r="M24" s="258"/>
      <c r="N24" s="258"/>
    </row>
    <row r="25" spans="2:14" ht="30" customHeight="1">
      <c r="B25" s="226" t="s">
        <v>304</v>
      </c>
      <c r="C25" s="227" t="s">
        <v>304</v>
      </c>
      <c r="F25" s="258"/>
      <c r="G25" s="258"/>
      <c r="H25" s="258"/>
      <c r="I25" s="258"/>
      <c r="J25" s="258"/>
      <c r="K25" s="258"/>
      <c r="L25" s="258"/>
      <c r="M25" s="258"/>
      <c r="N25" s="258"/>
    </row>
    <row r="26" spans="2:14" ht="30" customHeight="1">
      <c r="B26" s="226"/>
      <c r="C26" s="227"/>
      <c r="F26" s="258"/>
      <c r="G26" s="258"/>
      <c r="H26" s="258"/>
      <c r="I26" s="258"/>
      <c r="J26" s="258"/>
      <c r="K26" s="258"/>
      <c r="L26" s="258"/>
      <c r="M26" s="258"/>
      <c r="N26" s="258"/>
    </row>
    <row r="27" spans="2:14" ht="30" customHeight="1">
      <c r="B27" s="226"/>
      <c r="C27" s="227"/>
      <c r="F27" s="258"/>
      <c r="G27" s="258"/>
      <c r="H27" s="258"/>
      <c r="I27" s="258"/>
      <c r="J27" s="258"/>
      <c r="K27" s="258"/>
      <c r="L27" s="258"/>
      <c r="M27" s="258"/>
      <c r="N27" s="258"/>
    </row>
    <row r="28" spans="2:14" ht="30" customHeight="1">
      <c r="B28" s="226"/>
      <c r="C28" s="227"/>
      <c r="F28" s="258"/>
      <c r="G28" s="258"/>
      <c r="H28" s="258"/>
      <c r="I28" s="258"/>
      <c r="J28" s="258"/>
      <c r="K28" s="258"/>
      <c r="L28" s="258"/>
      <c r="M28" s="258"/>
      <c r="N28" s="258"/>
    </row>
    <row r="29" spans="2:14" ht="30" customHeight="1">
      <c r="B29" s="226"/>
      <c r="C29" s="227"/>
      <c r="F29" s="258"/>
      <c r="G29" s="258"/>
      <c r="H29" s="258"/>
      <c r="I29" s="258"/>
      <c r="J29" s="258"/>
      <c r="K29" s="258"/>
      <c r="L29" s="258"/>
      <c r="M29" s="258"/>
      <c r="N29" s="258"/>
    </row>
    <row r="30" spans="2:14" ht="30" customHeight="1">
      <c r="B30" s="226"/>
      <c r="C30" s="227"/>
      <c r="F30" s="258"/>
      <c r="G30" s="258"/>
      <c r="H30" s="258"/>
      <c r="I30" s="258"/>
      <c r="J30" s="258"/>
      <c r="K30" s="258"/>
      <c r="L30" s="258"/>
      <c r="M30" s="258"/>
      <c r="N30" s="258"/>
    </row>
    <row r="31" spans="2:14" ht="30" customHeight="1">
      <c r="B31" s="226"/>
      <c r="C31" s="227"/>
      <c r="F31" s="258"/>
      <c r="G31" s="258"/>
      <c r="H31" s="258"/>
      <c r="I31" s="258"/>
      <c r="J31" s="258"/>
      <c r="K31" s="258"/>
      <c r="L31" s="258"/>
      <c r="M31" s="258"/>
      <c r="N31" s="258"/>
    </row>
  </sheetData>
  <mergeCells count="1">
    <mergeCell ref="F2:N31"/>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FF9B7-8C90-45FA-9CB1-7296CB0357FD}">
  <dimension ref="A1:K591"/>
  <sheetViews>
    <sheetView showGridLines="0" zoomScale="90" zoomScaleNormal="90" zoomScalePageLayoutView="80" workbookViewId="0">
      <pane ySplit="2" topLeftCell="A3" activePane="bottomLeft" state="frozen"/>
      <selection sqref="A1:XFD1048576"/>
      <selection pane="bottomLeft"/>
    </sheetView>
  </sheetViews>
  <sheetFormatPr baseColWidth="10" defaultColWidth="11" defaultRowHeight="15.5"/>
  <cols>
    <col min="1" max="1" width="2.1640625" customWidth="1"/>
    <col min="2" max="2" width="1.33203125" customWidth="1"/>
    <col min="3" max="3" width="33.6640625" customWidth="1"/>
    <col min="4" max="4" width="25" bestFit="1" customWidth="1"/>
    <col min="5" max="21" width="10.6640625" customWidth="1"/>
  </cols>
  <sheetData>
    <row r="1" spans="1:11" s="1" customFormat="1" ht="39" customHeight="1">
      <c r="E1" s="6"/>
    </row>
    <row r="2" spans="1:11" s="2" customFormat="1" ht="30" customHeight="1">
      <c r="C2" s="4"/>
      <c r="D2" s="5"/>
      <c r="E2" s="5"/>
      <c r="F2" s="5"/>
      <c r="G2" s="5"/>
    </row>
    <row r="3" spans="1:11" ht="15" customHeight="1" thickBot="1">
      <c r="C3" s="8"/>
      <c r="D3" s="9"/>
      <c r="E3" s="9"/>
      <c r="F3" s="9"/>
      <c r="G3" s="9"/>
    </row>
    <row r="4" spans="1:11" s="11" customFormat="1" ht="30" customHeight="1" thickTop="1" thickBot="1">
      <c r="C4" s="162" t="s">
        <v>183</v>
      </c>
      <c r="D4" s="163"/>
      <c r="E4" s="21"/>
      <c r="F4" s="22"/>
      <c r="G4" s="22"/>
      <c r="H4" s="22"/>
      <c r="I4" s="22"/>
      <c r="J4" s="22"/>
      <c r="K4" s="22"/>
    </row>
    <row r="5" spans="1:11" s="11" customFormat="1" ht="30" customHeight="1" thickTop="1" thickBot="1">
      <c r="C5" s="23" t="s">
        <v>181</v>
      </c>
      <c r="D5" s="24">
        <v>2023</v>
      </c>
      <c r="E5" s="21"/>
      <c r="F5" s="22"/>
      <c r="G5" s="22"/>
      <c r="H5" s="22"/>
      <c r="I5" s="22"/>
      <c r="J5" s="22"/>
      <c r="K5" s="22"/>
    </row>
    <row r="6" spans="1:11" s="11" customFormat="1" ht="30" customHeight="1" thickTop="1" thickBot="1">
      <c r="A6" s="144" t="s">
        <v>197</v>
      </c>
      <c r="C6" s="23" t="s">
        <v>182</v>
      </c>
      <c r="D6" s="97" t="s">
        <v>29</v>
      </c>
      <c r="E6" s="21"/>
      <c r="F6" s="22"/>
      <c r="G6" s="22"/>
      <c r="H6" s="22"/>
      <c r="I6" s="22"/>
      <c r="J6" s="22"/>
      <c r="K6" s="22"/>
    </row>
    <row r="7" spans="1:11" s="11" customFormat="1" ht="18" customHeight="1" thickTop="1" thickBot="1">
      <c r="E7" s="21"/>
      <c r="F7" s="22"/>
      <c r="G7" s="22"/>
      <c r="H7" s="22"/>
      <c r="I7" s="22"/>
      <c r="J7" s="22"/>
      <c r="K7" s="22"/>
    </row>
    <row r="8" spans="1:11" s="11" customFormat="1" ht="30" customHeight="1" thickTop="1" thickBot="1">
      <c r="C8" s="162" t="s">
        <v>226</v>
      </c>
      <c r="D8" s="163"/>
      <c r="E8" s="21"/>
      <c r="F8" s="22"/>
      <c r="G8" s="22"/>
      <c r="H8" s="22"/>
      <c r="I8" s="22"/>
      <c r="J8" s="22"/>
      <c r="K8" s="22"/>
    </row>
    <row r="9" spans="1:11" s="11" customFormat="1" ht="30" customHeight="1" thickTop="1" thickBot="1">
      <c r="C9" s="23" t="s">
        <v>186</v>
      </c>
      <c r="D9" s="229">
        <v>80000000</v>
      </c>
      <c r="E9" s="21"/>
      <c r="F9" s="22"/>
      <c r="G9" s="22"/>
      <c r="H9" s="22"/>
      <c r="I9" s="22"/>
      <c r="J9" s="22"/>
      <c r="K9" s="22"/>
    </row>
    <row r="10" spans="1:11" s="11" customFormat="1" ht="30" customHeight="1" thickTop="1" thickBot="1">
      <c r="C10" s="23" t="s">
        <v>184</v>
      </c>
      <c r="D10" s="205" t="s">
        <v>281</v>
      </c>
      <c r="E10" s="21"/>
      <c r="F10" s="22"/>
      <c r="G10" s="22"/>
      <c r="H10" s="22"/>
      <c r="I10" s="22"/>
      <c r="J10" s="22"/>
      <c r="K10" s="22"/>
    </row>
    <row r="11" spans="1:11" s="11" customFormat="1" ht="30" customHeight="1" thickTop="1" thickBot="1">
      <c r="C11" s="23" t="s">
        <v>185</v>
      </c>
      <c r="D11" s="229"/>
      <c r="E11" s="21"/>
      <c r="F11" s="22"/>
      <c r="G11" s="22"/>
      <c r="H11" s="22"/>
      <c r="I11" s="22"/>
      <c r="J11" s="22"/>
      <c r="K11" s="22"/>
    </row>
    <row r="12" spans="1:11" s="11" customFormat="1" ht="30" customHeight="1" thickTop="1" thickBot="1">
      <c r="C12" s="23" t="s">
        <v>188</v>
      </c>
      <c r="D12" s="169">
        <f>IFERROR(1-D13,"")</f>
        <v>1</v>
      </c>
      <c r="E12" s="21"/>
      <c r="F12" s="22"/>
      <c r="G12" s="22"/>
      <c r="H12" s="22"/>
      <c r="I12" s="22"/>
      <c r="J12" s="22"/>
      <c r="K12" s="22"/>
    </row>
    <row r="13" spans="1:11" s="11" customFormat="1" ht="30" customHeight="1" thickTop="1" thickBot="1">
      <c r="C13" s="23" t="s">
        <v>187</v>
      </c>
      <c r="D13" s="169">
        <f>IFERROR(D11/D9,"")</f>
        <v>0</v>
      </c>
      <c r="E13" s="21"/>
      <c r="F13" s="22"/>
      <c r="G13" s="22"/>
      <c r="H13" s="22"/>
      <c r="I13" s="22"/>
      <c r="J13" s="22"/>
      <c r="K13" s="22"/>
    </row>
    <row r="14" spans="1:11" s="11" customFormat="1" ht="30" customHeight="1" thickTop="1">
      <c r="E14" s="21"/>
      <c r="F14" s="22"/>
      <c r="G14" s="22"/>
      <c r="H14" s="22"/>
      <c r="I14" s="22"/>
      <c r="J14" s="22"/>
      <c r="K14" s="22"/>
    </row>
    <row r="15" spans="1:11" ht="30" customHeight="1"/>
    <row r="16" spans="1:11" ht="30" customHeight="1"/>
    <row r="17" ht="30" customHeight="1"/>
    <row r="18" ht="30" customHeight="1"/>
    <row r="19" ht="30" customHeight="1"/>
    <row r="20" ht="30" customHeight="1"/>
    <row r="21" ht="30" customHeight="1"/>
    <row r="22" ht="30" customHeight="1"/>
    <row r="23" ht="30" customHeight="1"/>
    <row r="24" ht="30" customHeight="1"/>
    <row r="25" ht="30" customHeight="1"/>
    <row r="26" ht="30" customHeight="1"/>
    <row r="27" ht="30" customHeight="1"/>
    <row r="28" ht="30" customHeight="1"/>
    <row r="29" ht="30" customHeight="1"/>
    <row r="30" ht="30" customHeight="1"/>
    <row r="31" ht="30" customHeight="1"/>
    <row r="32"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row r="64" ht="30" customHeight="1"/>
    <row r="65" ht="30" customHeight="1"/>
    <row r="66" ht="30" customHeight="1"/>
    <row r="67" ht="30" customHeight="1"/>
    <row r="68" ht="30" customHeight="1"/>
    <row r="69" ht="30" customHeight="1"/>
    <row r="70" ht="30" customHeight="1"/>
    <row r="71" ht="30" customHeight="1"/>
    <row r="72" ht="30" customHeight="1"/>
    <row r="73" ht="30" customHeight="1"/>
    <row r="74" ht="30" customHeight="1"/>
    <row r="75" ht="30" customHeight="1"/>
    <row r="76" ht="30" customHeight="1"/>
    <row r="77" ht="30" customHeight="1"/>
    <row r="78" ht="30" customHeight="1"/>
    <row r="79" ht="30" customHeight="1"/>
    <row r="80"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row r="104" ht="30" customHeight="1"/>
    <row r="105" ht="30" customHeight="1"/>
    <row r="106" ht="30" customHeight="1"/>
    <row r="107" ht="30" customHeight="1"/>
    <row r="108" ht="30" customHeight="1"/>
    <row r="109" ht="30" customHeight="1"/>
    <row r="110" ht="30" customHeight="1"/>
    <row r="111" ht="30" customHeight="1"/>
    <row r="112" ht="30" customHeight="1"/>
    <row r="113" ht="30" customHeight="1"/>
    <row r="114" ht="30" customHeight="1"/>
    <row r="115" ht="30" customHeight="1"/>
    <row r="116" ht="30" customHeight="1"/>
    <row r="117" ht="30" customHeight="1"/>
    <row r="118" ht="30" customHeight="1"/>
    <row r="119" ht="30" customHeight="1"/>
    <row r="120" ht="30" customHeight="1"/>
    <row r="121" ht="30" customHeight="1"/>
    <row r="122" ht="30" customHeight="1"/>
    <row r="123" ht="30" customHeight="1"/>
    <row r="124" ht="30" customHeight="1"/>
    <row r="125" ht="30" customHeight="1"/>
    <row r="126" ht="30" customHeight="1"/>
    <row r="127" ht="30" customHeight="1"/>
    <row r="128" ht="30" customHeight="1"/>
    <row r="129" ht="30" customHeight="1"/>
    <row r="130" ht="30" customHeight="1"/>
    <row r="131" ht="30" customHeight="1"/>
    <row r="132" ht="30" customHeight="1"/>
    <row r="133" ht="30" customHeight="1"/>
    <row r="134" ht="30" customHeight="1"/>
    <row r="135" ht="30" customHeight="1"/>
    <row r="136" ht="30" customHeight="1"/>
    <row r="137" ht="30" customHeight="1"/>
    <row r="138" ht="30" customHeight="1"/>
    <row r="139" ht="30" customHeight="1"/>
    <row r="140" ht="30" customHeight="1"/>
    <row r="141" ht="30" customHeight="1"/>
    <row r="142" ht="30" customHeight="1"/>
    <row r="143" ht="30" customHeight="1"/>
    <row r="144"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row r="164" ht="30" customHeight="1"/>
    <row r="165" ht="30" customHeight="1"/>
    <row r="166" ht="30" customHeight="1"/>
    <row r="167" ht="30" customHeight="1"/>
    <row r="168" ht="30" customHeight="1"/>
    <row r="169" ht="30" customHeight="1"/>
    <row r="170" ht="30" customHeight="1"/>
    <row r="171" ht="30" customHeight="1"/>
    <row r="172" ht="30" customHeight="1"/>
    <row r="173" ht="30" customHeight="1"/>
    <row r="174" ht="30" customHeight="1"/>
    <row r="175" ht="30" customHeight="1"/>
    <row r="176" ht="30" customHeight="1"/>
    <row r="177" ht="30" customHeight="1"/>
    <row r="178" ht="30" customHeight="1"/>
    <row r="179" ht="30" customHeight="1"/>
    <row r="180" ht="30" customHeight="1"/>
    <row r="181" ht="30" customHeight="1"/>
    <row r="182" ht="30" customHeight="1"/>
    <row r="183" ht="30" customHeight="1"/>
    <row r="184" ht="30" customHeight="1"/>
    <row r="185" ht="30" customHeight="1"/>
    <row r="186" ht="30" customHeight="1"/>
    <row r="187" ht="30" customHeight="1"/>
    <row r="188" ht="30" customHeight="1"/>
    <row r="189" ht="30" customHeight="1"/>
    <row r="190" ht="30" customHeight="1"/>
    <row r="191" ht="30" customHeight="1"/>
    <row r="192" ht="30" customHeight="1"/>
    <row r="193" ht="30" customHeight="1"/>
    <row r="194" ht="30" customHeight="1"/>
    <row r="195" ht="30" customHeight="1"/>
    <row r="196" ht="30" customHeight="1"/>
    <row r="197" ht="30" customHeight="1"/>
    <row r="198" ht="30" customHeight="1"/>
    <row r="199" ht="30" customHeight="1"/>
    <row r="200" ht="30" customHeight="1"/>
    <row r="201" ht="30" customHeight="1"/>
    <row r="202" ht="30" customHeight="1"/>
    <row r="203" ht="30" customHeight="1"/>
    <row r="204" ht="30" customHeight="1"/>
    <row r="205" ht="30" customHeight="1"/>
    <row r="206" ht="30" customHeight="1"/>
    <row r="207" ht="30" customHeight="1"/>
    <row r="208" ht="30" customHeight="1"/>
    <row r="209" ht="30" customHeight="1"/>
    <row r="210" ht="30" customHeight="1"/>
    <row r="211" ht="30" customHeight="1"/>
    <row r="212" ht="30" customHeight="1"/>
    <row r="213" ht="30" customHeight="1"/>
    <row r="214" ht="30" customHeight="1"/>
    <row r="215" ht="30" customHeight="1"/>
    <row r="216" ht="30" customHeight="1"/>
    <row r="217" ht="30" customHeight="1"/>
    <row r="218" ht="30" customHeight="1"/>
    <row r="219" ht="30" customHeight="1"/>
    <row r="220" ht="30" customHeight="1"/>
    <row r="221" ht="30" customHeight="1"/>
    <row r="222" ht="30" customHeight="1"/>
    <row r="223" ht="30" customHeight="1"/>
    <row r="224" ht="30" customHeight="1"/>
    <row r="225" ht="30" customHeight="1"/>
    <row r="226" ht="30" customHeight="1"/>
    <row r="227" ht="30" customHeight="1"/>
    <row r="228" ht="30" customHeight="1"/>
    <row r="229" ht="30" customHeight="1"/>
    <row r="230" ht="30" customHeight="1"/>
    <row r="231" ht="30" customHeight="1"/>
    <row r="232" ht="30" customHeight="1"/>
    <row r="233" ht="30" customHeight="1"/>
    <row r="234" ht="30" customHeight="1"/>
    <row r="235" ht="30" customHeight="1"/>
    <row r="236" ht="30" customHeight="1"/>
    <row r="237" ht="30" customHeight="1"/>
    <row r="238" ht="30" customHeight="1"/>
    <row r="239" ht="30" customHeight="1"/>
    <row r="240" ht="30" customHeight="1"/>
    <row r="241" ht="30" customHeight="1"/>
    <row r="242" ht="30" customHeight="1"/>
    <row r="243" ht="30" customHeight="1"/>
    <row r="244" ht="30" customHeight="1"/>
    <row r="245" ht="30" customHeight="1"/>
    <row r="246" ht="30" customHeight="1"/>
    <row r="247" ht="30" customHeight="1"/>
    <row r="248" ht="30" customHeight="1"/>
    <row r="249" ht="30" customHeight="1"/>
    <row r="250" ht="30" customHeight="1"/>
    <row r="251" ht="30" customHeight="1"/>
    <row r="252" ht="30" customHeight="1"/>
    <row r="253" ht="30" customHeight="1"/>
    <row r="254" ht="30" customHeight="1"/>
    <row r="255" ht="30" customHeight="1"/>
    <row r="256" ht="30" customHeight="1"/>
    <row r="257" ht="30" customHeight="1"/>
    <row r="258" ht="30" customHeight="1"/>
    <row r="259" ht="30" customHeight="1"/>
    <row r="260" ht="30" customHeight="1"/>
    <row r="261" ht="30" customHeight="1"/>
    <row r="262" ht="30" customHeight="1"/>
    <row r="263" ht="30" customHeight="1"/>
    <row r="264" ht="30" customHeight="1"/>
    <row r="265" ht="30" customHeight="1"/>
    <row r="266" ht="30" customHeight="1"/>
    <row r="267" ht="30" customHeight="1"/>
    <row r="268" ht="30" customHeight="1"/>
    <row r="269" ht="30" customHeight="1"/>
    <row r="270" ht="30" customHeight="1"/>
    <row r="271" ht="30" customHeight="1"/>
    <row r="272" ht="30" customHeight="1"/>
    <row r="273" ht="30" customHeight="1"/>
    <row r="274" ht="30" customHeight="1"/>
    <row r="275" ht="30" customHeight="1"/>
    <row r="276" ht="30" customHeight="1"/>
    <row r="277" ht="30" customHeight="1"/>
    <row r="278" ht="30" customHeight="1"/>
    <row r="279" ht="30" customHeight="1"/>
    <row r="280" ht="30" customHeight="1"/>
    <row r="281" ht="30" customHeight="1"/>
    <row r="282" ht="30" customHeight="1"/>
    <row r="283" ht="30" customHeight="1"/>
    <row r="284" ht="30" customHeight="1"/>
    <row r="285" ht="30" customHeight="1"/>
    <row r="286" ht="30" customHeight="1"/>
    <row r="287" ht="30" customHeight="1"/>
    <row r="288" ht="30" customHeight="1"/>
    <row r="289" ht="30" customHeight="1"/>
    <row r="290" ht="30" customHeight="1"/>
    <row r="291" ht="30" customHeight="1"/>
    <row r="292" ht="30" customHeight="1"/>
    <row r="293" ht="30" customHeight="1"/>
    <row r="294" ht="30" customHeight="1"/>
    <row r="295" ht="30" customHeight="1"/>
    <row r="296" ht="30" customHeight="1"/>
    <row r="297" ht="30" customHeight="1"/>
    <row r="298" ht="30" customHeight="1"/>
    <row r="299" ht="30" customHeight="1"/>
    <row r="300" ht="30" customHeight="1"/>
    <row r="301" ht="30" customHeight="1"/>
    <row r="302" ht="30" customHeight="1"/>
    <row r="303" ht="30" customHeight="1"/>
    <row r="304" ht="30" customHeight="1"/>
    <row r="305" ht="30" customHeight="1"/>
    <row r="306" ht="30" customHeight="1"/>
    <row r="307" ht="30" customHeight="1"/>
    <row r="308" ht="30" customHeight="1"/>
    <row r="309" ht="30" customHeight="1"/>
    <row r="310" ht="30" customHeight="1"/>
    <row r="311" ht="30" customHeight="1"/>
    <row r="312" ht="30" customHeight="1"/>
    <row r="313" ht="30" customHeight="1"/>
    <row r="314" ht="30" customHeight="1"/>
    <row r="315" ht="30" customHeight="1"/>
    <row r="316" ht="30" customHeight="1"/>
    <row r="317" ht="30" customHeight="1"/>
    <row r="318" ht="30" customHeight="1"/>
    <row r="319" ht="30" customHeight="1"/>
    <row r="320" ht="30" customHeight="1"/>
    <row r="321" ht="30" customHeight="1"/>
    <row r="322" ht="30" customHeight="1"/>
    <row r="323" ht="30" customHeight="1"/>
    <row r="324" ht="30" customHeight="1"/>
    <row r="325" ht="30" customHeight="1"/>
    <row r="326" ht="30" customHeight="1"/>
    <row r="327" ht="30" customHeight="1"/>
    <row r="328" ht="30" customHeight="1"/>
    <row r="329" ht="30" customHeight="1"/>
    <row r="330" ht="30" customHeight="1"/>
    <row r="331" ht="30" customHeight="1"/>
    <row r="332" ht="30" customHeight="1"/>
    <row r="333" ht="30" customHeight="1"/>
    <row r="334" ht="30" customHeight="1"/>
    <row r="335" ht="30" customHeight="1"/>
    <row r="336" ht="30" customHeight="1"/>
    <row r="337" ht="30" customHeight="1"/>
    <row r="338" ht="30" customHeight="1"/>
    <row r="339" ht="30" customHeight="1"/>
    <row r="340" ht="30" customHeight="1"/>
    <row r="341" ht="30" customHeight="1"/>
    <row r="342" ht="30" customHeight="1"/>
    <row r="343" ht="30" customHeight="1"/>
    <row r="344" ht="30" customHeight="1"/>
    <row r="345" ht="30" customHeight="1"/>
    <row r="346" ht="30" customHeight="1"/>
    <row r="347" ht="30" customHeight="1"/>
    <row r="348" ht="30" customHeight="1"/>
    <row r="349" ht="30" customHeight="1"/>
    <row r="350" ht="30" customHeight="1"/>
    <row r="351" ht="30" customHeight="1"/>
    <row r="352" ht="30" customHeight="1"/>
    <row r="353" ht="30" customHeight="1"/>
    <row r="354" ht="30" customHeight="1"/>
    <row r="355" ht="30" customHeight="1"/>
    <row r="356" ht="30" customHeight="1"/>
    <row r="357" ht="30" customHeight="1"/>
    <row r="358" ht="30" customHeight="1"/>
    <row r="359" ht="30" customHeight="1"/>
    <row r="360" ht="30" customHeight="1"/>
    <row r="361" ht="30" customHeight="1"/>
    <row r="362" ht="30" customHeight="1"/>
    <row r="363" ht="30" customHeight="1"/>
    <row r="364" ht="30" customHeight="1"/>
    <row r="365" ht="30" customHeight="1"/>
    <row r="366" ht="30" customHeight="1"/>
    <row r="367" ht="30" customHeight="1"/>
    <row r="368" ht="30" customHeight="1"/>
    <row r="369" ht="30" customHeight="1"/>
    <row r="370" ht="30" customHeight="1"/>
    <row r="371" ht="30" customHeight="1"/>
    <row r="372" ht="30" customHeight="1"/>
    <row r="373" ht="30" customHeight="1"/>
    <row r="374" ht="30" customHeight="1"/>
    <row r="375" ht="30" customHeight="1"/>
    <row r="376" ht="30" customHeight="1"/>
    <row r="377" ht="30" customHeight="1"/>
    <row r="378" ht="30" customHeight="1"/>
    <row r="379" ht="30" customHeight="1"/>
    <row r="380" ht="30" customHeight="1"/>
    <row r="381" ht="30" customHeight="1"/>
    <row r="382" ht="30" customHeight="1"/>
    <row r="383" ht="30" customHeight="1"/>
    <row r="384" ht="30" customHeight="1"/>
    <row r="385" ht="30" customHeight="1"/>
    <row r="386" ht="30" customHeight="1"/>
    <row r="387" ht="30" customHeight="1"/>
    <row r="388" ht="30" customHeight="1"/>
    <row r="389" ht="30" customHeight="1"/>
    <row r="390" ht="30" customHeight="1"/>
    <row r="391" ht="30" customHeight="1"/>
    <row r="392" ht="30" customHeight="1"/>
    <row r="393" ht="30" customHeight="1"/>
    <row r="394" ht="30" customHeight="1"/>
    <row r="395" ht="30" customHeight="1"/>
    <row r="396" ht="30" customHeight="1"/>
    <row r="397" ht="30" customHeight="1"/>
    <row r="398" ht="30" customHeight="1"/>
    <row r="399" ht="30" customHeight="1"/>
    <row r="400" ht="30" customHeight="1"/>
    <row r="401" ht="30" customHeight="1"/>
    <row r="402" ht="30" customHeight="1"/>
    <row r="403" ht="30" customHeight="1"/>
    <row r="404" ht="30" customHeight="1"/>
    <row r="405" ht="30" customHeight="1"/>
    <row r="406" ht="30" customHeight="1"/>
    <row r="407" ht="30" customHeight="1"/>
    <row r="408" ht="30" customHeight="1"/>
    <row r="409" ht="30" customHeight="1"/>
    <row r="410" ht="30" customHeight="1"/>
    <row r="411" ht="30" customHeight="1"/>
    <row r="412" ht="30" customHeight="1"/>
    <row r="413" ht="30" customHeight="1"/>
    <row r="414" ht="30" customHeight="1"/>
    <row r="415" ht="30" customHeight="1"/>
    <row r="416" ht="30" customHeight="1"/>
    <row r="417" ht="30" customHeight="1"/>
    <row r="418" ht="30" customHeight="1"/>
    <row r="419" ht="30" customHeight="1"/>
    <row r="420" ht="30" customHeight="1"/>
    <row r="421" ht="30" customHeight="1"/>
    <row r="422" ht="30" customHeight="1"/>
    <row r="423" ht="30" customHeight="1"/>
    <row r="424" ht="30" customHeight="1"/>
    <row r="425" ht="30" customHeight="1"/>
    <row r="426" ht="30" customHeight="1"/>
    <row r="427" ht="30" customHeight="1"/>
    <row r="428" ht="30" customHeight="1"/>
    <row r="429" ht="30" customHeight="1"/>
    <row r="430" ht="30" customHeight="1"/>
    <row r="431" ht="30" customHeight="1"/>
    <row r="432" ht="30" customHeight="1"/>
    <row r="433" ht="30" customHeight="1"/>
    <row r="434" ht="30" customHeight="1"/>
    <row r="435" ht="30" customHeight="1"/>
    <row r="436" ht="30" customHeight="1"/>
    <row r="437" ht="30" customHeight="1"/>
    <row r="438" ht="30" customHeight="1"/>
    <row r="439" ht="30" customHeight="1"/>
    <row r="440" ht="30" customHeight="1"/>
    <row r="441" ht="30" customHeight="1"/>
    <row r="442" ht="30" customHeight="1"/>
    <row r="443" ht="30" customHeight="1"/>
    <row r="444" ht="30" customHeight="1"/>
    <row r="445" ht="30" customHeight="1"/>
    <row r="446" ht="30" customHeight="1"/>
    <row r="447" ht="30" customHeight="1"/>
    <row r="448" ht="30" customHeight="1"/>
    <row r="449" ht="30" customHeight="1"/>
    <row r="450" ht="30" customHeight="1"/>
    <row r="451" ht="30" customHeight="1"/>
    <row r="452" ht="30" customHeight="1"/>
    <row r="453" ht="30" customHeight="1"/>
    <row r="454" ht="30" customHeight="1"/>
    <row r="455" ht="30" customHeight="1"/>
    <row r="456" ht="30" customHeight="1"/>
    <row r="457" ht="30" customHeight="1"/>
    <row r="458" ht="30" customHeight="1"/>
    <row r="459" ht="30" customHeight="1"/>
    <row r="460" ht="30" customHeight="1"/>
    <row r="461" ht="30" customHeight="1"/>
    <row r="462" ht="30" customHeight="1"/>
    <row r="463" ht="30" customHeight="1"/>
    <row r="464" ht="30" customHeight="1"/>
    <row r="465" ht="30" customHeight="1"/>
    <row r="466" ht="30" customHeight="1"/>
    <row r="467" ht="30" customHeight="1"/>
    <row r="468" ht="30" customHeight="1"/>
    <row r="469" ht="30" customHeight="1"/>
    <row r="470" ht="30" customHeight="1"/>
    <row r="471" ht="30" customHeight="1"/>
    <row r="472" ht="30" customHeight="1"/>
    <row r="473" ht="30" customHeight="1"/>
    <row r="474" ht="30" customHeight="1"/>
    <row r="475" ht="30" customHeight="1"/>
    <row r="476" ht="30" customHeight="1"/>
    <row r="477" ht="30" customHeight="1"/>
    <row r="478" ht="30" customHeight="1"/>
    <row r="479" ht="30" customHeight="1"/>
    <row r="480" ht="30" customHeight="1"/>
    <row r="481" ht="30" customHeight="1"/>
    <row r="482" ht="30" customHeight="1"/>
    <row r="483" ht="30" customHeight="1"/>
    <row r="484" ht="30" customHeight="1"/>
    <row r="485" ht="30" customHeight="1"/>
    <row r="486" ht="30" customHeight="1"/>
    <row r="487" ht="30" customHeight="1"/>
    <row r="488" ht="30" customHeight="1"/>
    <row r="489" ht="30" customHeight="1"/>
    <row r="490" ht="30" customHeight="1"/>
    <row r="491" ht="30" customHeight="1"/>
    <row r="492" ht="30" customHeight="1"/>
    <row r="493" ht="30" customHeight="1"/>
    <row r="494" ht="30" customHeight="1"/>
    <row r="495" ht="30" customHeight="1"/>
    <row r="496" ht="30" customHeight="1"/>
    <row r="497" ht="30" customHeight="1"/>
    <row r="498" ht="30" customHeight="1"/>
    <row r="499" ht="30" customHeight="1"/>
    <row r="500" ht="30" customHeight="1"/>
    <row r="501" ht="30" customHeight="1"/>
    <row r="502" ht="30" customHeight="1"/>
    <row r="503" ht="30" customHeight="1"/>
    <row r="504" ht="30" customHeight="1"/>
    <row r="505" ht="30" customHeight="1"/>
    <row r="506" ht="30" customHeight="1"/>
    <row r="507" ht="30" customHeight="1"/>
    <row r="508" ht="30" customHeight="1"/>
    <row r="509" ht="30" customHeight="1"/>
    <row r="510" ht="30" customHeight="1"/>
    <row r="511" ht="30" customHeight="1"/>
    <row r="512" ht="30" customHeight="1"/>
    <row r="513" ht="30" customHeight="1"/>
    <row r="514" ht="30" customHeight="1"/>
    <row r="515" ht="30" customHeight="1"/>
    <row r="516" ht="30" customHeight="1"/>
    <row r="517" ht="30" customHeight="1"/>
    <row r="518" ht="30" customHeight="1"/>
    <row r="519" ht="30" customHeight="1"/>
    <row r="520" ht="30" customHeight="1"/>
    <row r="521" ht="30" customHeight="1"/>
    <row r="522" ht="30" customHeight="1"/>
    <row r="523" ht="30" customHeight="1"/>
    <row r="524" ht="30" customHeight="1"/>
    <row r="525" ht="30" customHeight="1"/>
    <row r="526" ht="30" customHeight="1"/>
    <row r="527" ht="30" customHeight="1"/>
    <row r="528" ht="30" customHeight="1"/>
    <row r="529" ht="30" customHeight="1"/>
    <row r="530" ht="30" customHeight="1"/>
    <row r="531" ht="30" customHeight="1"/>
    <row r="532" ht="30" customHeight="1"/>
    <row r="533" ht="30" customHeight="1"/>
    <row r="534" ht="30" customHeight="1"/>
    <row r="535" ht="30" customHeight="1"/>
    <row r="536" ht="30" customHeight="1"/>
    <row r="537" ht="30" customHeight="1"/>
    <row r="538" ht="30" customHeight="1"/>
    <row r="539" ht="30" customHeight="1"/>
    <row r="540" ht="30" customHeight="1"/>
    <row r="541" ht="30" customHeight="1"/>
    <row r="542" ht="30" customHeight="1"/>
    <row r="543" ht="30" customHeight="1"/>
    <row r="544" ht="30" customHeight="1"/>
    <row r="545" ht="30" customHeight="1"/>
    <row r="546" ht="30" customHeight="1"/>
    <row r="547" ht="30" customHeight="1"/>
    <row r="548" ht="30" customHeight="1"/>
    <row r="549" ht="30" customHeight="1"/>
    <row r="550" ht="30" customHeight="1"/>
    <row r="551" ht="30" customHeight="1"/>
    <row r="552" ht="30" customHeight="1"/>
    <row r="553" ht="30" customHeight="1"/>
    <row r="554" ht="30" customHeight="1"/>
    <row r="555" ht="30" customHeight="1"/>
    <row r="556" ht="30" customHeight="1"/>
    <row r="557" ht="30" customHeight="1"/>
    <row r="558" ht="30" customHeight="1"/>
    <row r="559" ht="30" customHeight="1"/>
    <row r="560" ht="30" customHeight="1"/>
    <row r="561" ht="30" customHeight="1"/>
    <row r="562" ht="30" customHeight="1"/>
    <row r="563" ht="30" customHeight="1"/>
    <row r="564" ht="30" customHeight="1"/>
    <row r="565" ht="30" customHeight="1"/>
    <row r="566" ht="30" customHeight="1"/>
    <row r="567" ht="30" customHeight="1"/>
    <row r="568" ht="30" customHeight="1"/>
    <row r="569" ht="30" customHeight="1"/>
    <row r="570" ht="30" customHeight="1"/>
    <row r="571" ht="30" customHeight="1"/>
    <row r="572" ht="30" customHeight="1"/>
    <row r="573" ht="30" customHeight="1"/>
    <row r="574" ht="30" customHeight="1"/>
    <row r="575" ht="30" customHeight="1"/>
    <row r="576" ht="30" customHeight="1"/>
    <row r="577" ht="30" customHeight="1"/>
    <row r="578" ht="30" customHeight="1"/>
    <row r="579" ht="30" customHeight="1"/>
    <row r="580" ht="30" customHeight="1"/>
    <row r="581" ht="30" customHeight="1"/>
    <row r="582" ht="30" customHeight="1"/>
    <row r="583" ht="30" customHeight="1"/>
    <row r="584" ht="30" customHeight="1"/>
    <row r="585" ht="30" customHeight="1"/>
    <row r="586" ht="30" customHeight="1"/>
    <row r="587" ht="30" customHeight="1"/>
    <row r="588" ht="30" customHeight="1"/>
    <row r="589" ht="30" customHeight="1"/>
    <row r="590" ht="30" customHeight="1"/>
    <row r="591" ht="30" customHeight="1"/>
  </sheetData>
  <sheetProtection formatColumns="0" formatRows="0" insertColumns="0" insertRows="0" insertHyperlinks="0" deleteColumns="0" deleteRows="0" selectLockedCells="1" sort="0" autoFilter="0" pivotTables="0"/>
  <conditionalFormatting sqref="C11:D13">
    <cfRule type="expression" dxfId="81" priority="1">
      <formula>$D$10="Não"</formula>
    </cfRule>
  </conditionalFormatting>
  <dataValidations count="2">
    <dataValidation type="list" allowBlank="1" showInputMessage="1" showErrorMessage="1" sqref="D6" xr:uid="{CDB6EE1D-CCA6-45F7-9787-C25D7C5631EF}">
      <formula1>INDIRECT($A$6)</formula1>
    </dataValidation>
    <dataValidation type="list" allowBlank="1" showInputMessage="1" showErrorMessage="1" sqref="D10" xr:uid="{44FD3CE6-3395-4478-AE1B-93539E4AB3CD}">
      <formula1>"Sim,Não"</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CCE1E-8320-47C6-A5FA-3BA98A9F1505}">
  <dimension ref="C1:BB108"/>
  <sheetViews>
    <sheetView showGridLines="0" zoomScale="90" zoomScaleNormal="90" zoomScalePageLayoutView="80" workbookViewId="0">
      <pane ySplit="5" topLeftCell="A6" activePane="bottomLeft" state="frozen"/>
      <selection sqref="A1:XFD1048576"/>
      <selection pane="bottomLeft" activeCell="D7" sqref="D7"/>
    </sheetView>
  </sheetViews>
  <sheetFormatPr baseColWidth="10" defaultColWidth="11" defaultRowHeight="15.5"/>
  <cols>
    <col min="1" max="1" width="2.1640625" customWidth="1"/>
    <col min="2" max="2" width="1.33203125" customWidth="1"/>
    <col min="3" max="3" width="36" customWidth="1"/>
    <col min="4" max="5" width="22" customWidth="1"/>
    <col min="6" max="6" width="2.1640625" customWidth="1"/>
    <col min="7" max="7" width="19" customWidth="1"/>
    <col min="8" max="8" width="54.33203125" style="101" customWidth="1"/>
    <col min="9" max="9" width="26.5" style="57" customWidth="1"/>
    <col min="10" max="12" width="11" style="101" customWidth="1"/>
    <col min="13" max="16" width="11" style="101"/>
    <col min="17" max="17" width="11" style="101" customWidth="1"/>
    <col min="18" max="54" width="11" style="101"/>
  </cols>
  <sheetData>
    <row r="1" spans="3:54" s="1" customFormat="1" ht="39" customHeight="1">
      <c r="C1" s="259"/>
      <c r="D1" s="259"/>
      <c r="H1" s="260"/>
      <c r="I1" s="260"/>
      <c r="J1" s="98"/>
      <c r="K1" s="159"/>
      <c r="L1" s="159"/>
      <c r="M1" s="159"/>
      <c r="N1" s="159"/>
      <c r="O1" s="159"/>
      <c r="P1" s="159"/>
      <c r="Q1" s="159"/>
      <c r="R1" s="159"/>
      <c r="S1" s="159"/>
      <c r="T1" s="159"/>
      <c r="U1" s="159"/>
      <c r="V1" s="159"/>
      <c r="W1" s="159"/>
      <c r="X1" s="159"/>
      <c r="Y1" s="159"/>
      <c r="Z1" s="159"/>
      <c r="AA1" s="159"/>
      <c r="AB1" s="159"/>
      <c r="AC1" s="159"/>
      <c r="AD1" s="159"/>
      <c r="AE1" s="159"/>
      <c r="AF1" s="159"/>
      <c r="AG1" s="159"/>
      <c r="AH1" s="159"/>
      <c r="AI1" s="159"/>
      <c r="AJ1" s="159"/>
      <c r="AK1" s="159"/>
      <c r="AL1" s="159"/>
      <c r="AM1" s="159"/>
      <c r="AN1" s="159"/>
      <c r="AO1" s="159"/>
      <c r="AP1" s="159"/>
      <c r="AQ1" s="159"/>
      <c r="AR1" s="159"/>
      <c r="AS1" s="159"/>
      <c r="AT1" s="159"/>
      <c r="AU1" s="159"/>
      <c r="AV1" s="159"/>
      <c r="AW1" s="159"/>
      <c r="AX1" s="159"/>
      <c r="AY1" s="159"/>
      <c r="AZ1" s="159"/>
      <c r="BA1" s="159"/>
      <c r="BB1" s="159"/>
    </row>
    <row r="2" spans="3:54" s="2" customFormat="1" ht="30" customHeight="1">
      <c r="D2" s="3"/>
      <c r="E2" s="4"/>
      <c r="F2" s="4"/>
      <c r="G2" s="5"/>
      <c r="H2" s="99"/>
      <c r="I2" s="145"/>
      <c r="J2" s="99"/>
      <c r="K2" s="99"/>
      <c r="L2" s="99"/>
      <c r="M2" s="99"/>
      <c r="N2" s="99"/>
      <c r="O2" s="100"/>
      <c r="P2" s="100"/>
      <c r="Q2" s="100"/>
      <c r="R2" s="100"/>
      <c r="S2" s="100"/>
      <c r="T2" s="100"/>
      <c r="U2" s="100"/>
      <c r="V2" s="100"/>
      <c r="W2" s="100"/>
      <c r="X2" s="100"/>
      <c r="Y2" s="100"/>
      <c r="Z2" s="100"/>
      <c r="AA2" s="100"/>
      <c r="AB2" s="100"/>
      <c r="AC2" s="100"/>
      <c r="AD2" s="100"/>
      <c r="AE2" s="100"/>
      <c r="AF2" s="100"/>
      <c r="AG2" s="100"/>
      <c r="AH2" s="100"/>
      <c r="AI2" s="100"/>
      <c r="AJ2" s="100"/>
      <c r="AK2" s="100"/>
      <c r="AL2" s="100"/>
      <c r="AM2" s="100"/>
      <c r="AN2" s="100"/>
      <c r="AO2" s="100"/>
      <c r="AP2" s="100"/>
      <c r="AQ2" s="100"/>
      <c r="AR2" s="100"/>
      <c r="AS2" s="100"/>
      <c r="AT2" s="100"/>
      <c r="AU2" s="100"/>
      <c r="AV2" s="100"/>
      <c r="AW2" s="100"/>
      <c r="AX2" s="100"/>
      <c r="AY2" s="100"/>
      <c r="AZ2" s="100"/>
      <c r="BA2" s="100"/>
      <c r="BB2" s="100"/>
    </row>
    <row r="3" spans="3:54" ht="19.5" customHeight="1" thickBot="1">
      <c r="I3" s="170">
        <f>ABS(PI!D9-Inv!G6)</f>
        <v>20000000</v>
      </c>
      <c r="J3" s="102"/>
    </row>
    <row r="4" spans="3:54" ht="30" customHeight="1" thickTop="1" thickBot="1">
      <c r="C4" s="167" t="s">
        <v>257</v>
      </c>
      <c r="D4" s="161"/>
      <c r="E4" s="161"/>
      <c r="F4" s="63"/>
      <c r="I4" s="171">
        <f>ROUND(I3/PI!D9*100,1)</f>
        <v>25</v>
      </c>
      <c r="J4" s="102"/>
    </row>
    <row r="5" spans="3:54" s="11" customFormat="1" ht="30" customHeight="1" thickTop="1" thickBot="1">
      <c r="C5" s="32" t="s">
        <v>315</v>
      </c>
      <c r="D5" s="52" t="s">
        <v>43</v>
      </c>
      <c r="E5" s="52" t="s">
        <v>44</v>
      </c>
      <c r="F5" s="21"/>
      <c r="G5" s="52" t="s">
        <v>45</v>
      </c>
      <c r="H5" s="52" t="s">
        <v>259</v>
      </c>
      <c r="I5" s="57"/>
      <c r="J5" s="103"/>
      <c r="K5" s="103"/>
      <c r="L5" s="104"/>
      <c r="M5" s="104"/>
      <c r="N5" s="104"/>
      <c r="O5" s="104"/>
      <c r="P5" s="104"/>
      <c r="Q5" s="104"/>
      <c r="R5" s="104"/>
      <c r="S5" s="104"/>
      <c r="T5" s="104"/>
      <c r="U5" s="104"/>
      <c r="V5" s="104"/>
      <c r="W5" s="104"/>
      <c r="X5" s="104"/>
      <c r="Y5" s="104"/>
      <c r="Z5" s="104"/>
      <c r="AA5" s="104"/>
      <c r="AB5" s="104"/>
      <c r="AC5" s="104"/>
      <c r="AD5" s="104"/>
      <c r="AE5" s="104"/>
      <c r="AF5" s="104"/>
      <c r="AG5" s="104"/>
      <c r="AH5" s="104"/>
      <c r="AI5" s="104"/>
      <c r="AJ5" s="104"/>
      <c r="AK5" s="104"/>
      <c r="AL5" s="104"/>
      <c r="AM5" s="104"/>
      <c r="AN5" s="104"/>
      <c r="AO5" s="104"/>
      <c r="AP5" s="104"/>
      <c r="AQ5" s="104"/>
      <c r="AR5" s="104"/>
      <c r="AS5" s="104"/>
      <c r="AT5" s="104"/>
      <c r="AU5" s="104"/>
      <c r="AV5" s="104"/>
      <c r="AW5" s="104"/>
      <c r="AX5" s="104"/>
      <c r="AY5" s="104"/>
      <c r="AZ5" s="104"/>
      <c r="BA5" s="104"/>
      <c r="BB5" s="104"/>
    </row>
    <row r="6" spans="3:54" s="11" customFormat="1" ht="30" customHeight="1" thickTop="1" thickBot="1">
      <c r="C6" s="64" t="s">
        <v>314</v>
      </c>
      <c r="D6" s="230">
        <v>50000</v>
      </c>
      <c r="E6" s="65">
        <v>1.4999999999999999E-2</v>
      </c>
      <c r="F6" s="21"/>
      <c r="G6" s="261">
        <f>SUM(D7:D36)</f>
        <v>60000000</v>
      </c>
      <c r="H6" s="264" t="str">
        <f>IF(PI!D9="","Capital disponible para el proyecto que no se especificaron en las premisas generales&gt; Datos del Proyecto",IF(G6&gt;PI!D9,"Su disponibilida de capital es  menor de lo que se necesita investir inicialmente. Sigue desaparecido $"&amp;I3&amp;", que corresponde a "&amp;I4&amp;"% más de lo que se tiene disponible.",IF(G6=PI!D9,"Ojo tiene capital disponible para iniciar el proyecto, pero esta cerca al límite. En este escenario se inicia la operación sin el capital disponible.","La disponibilida de  capital es mayor de lo que se necesita invertir inicialmente. Excedente $"&amp;I3&amp;" para gastos posteriores al inicio del proyecto, que corresponden a "&amp;I4&amp;"% de lo que se tiene disponible")))</f>
        <v>La disponibilida de  capital es mayor de lo que se necesita invertir inicialmente. Excedente $20000000 para gastos posteriores al inicio del proyecto, que corresponden a 25% de lo que se tiene disponible</v>
      </c>
      <c r="I6" s="146" t="s">
        <v>47</v>
      </c>
      <c r="J6" s="103"/>
      <c r="K6" s="103"/>
      <c r="L6" s="104"/>
      <c r="M6" s="104"/>
      <c r="N6" s="104"/>
      <c r="O6" s="104"/>
      <c r="P6" s="104"/>
      <c r="Q6" s="104"/>
      <c r="R6" s="104"/>
      <c r="S6" s="104"/>
      <c r="T6" s="104"/>
      <c r="U6" s="104"/>
      <c r="V6" s="104"/>
      <c r="W6" s="104"/>
      <c r="X6" s="104"/>
      <c r="Y6" s="104"/>
      <c r="Z6" s="104"/>
      <c r="AA6" s="104"/>
      <c r="AB6" s="104"/>
      <c r="AC6" s="104"/>
      <c r="AD6" s="104"/>
      <c r="AE6" s="104"/>
      <c r="AF6" s="104"/>
      <c r="AG6" s="104"/>
      <c r="AH6" s="104"/>
      <c r="AI6" s="104"/>
      <c r="AJ6" s="104"/>
      <c r="AK6" s="104"/>
      <c r="AL6" s="104"/>
      <c r="AM6" s="104"/>
      <c r="AN6" s="104"/>
      <c r="AO6" s="104"/>
      <c r="AP6" s="104"/>
      <c r="AQ6" s="104"/>
      <c r="AR6" s="104"/>
      <c r="AS6" s="104"/>
      <c r="AT6" s="104"/>
      <c r="AU6" s="104"/>
      <c r="AV6" s="104"/>
      <c r="AW6" s="104"/>
      <c r="AX6" s="104"/>
      <c r="AY6" s="104"/>
      <c r="AZ6" s="104"/>
      <c r="BA6" s="104"/>
      <c r="BB6" s="104"/>
    </row>
    <row r="7" spans="3:54" s="11" customFormat="1" ht="30" customHeight="1" thickTop="1">
      <c r="C7" s="242" t="s">
        <v>345</v>
      </c>
      <c r="D7" s="231">
        <v>60000000</v>
      </c>
      <c r="E7" s="66">
        <v>0</v>
      </c>
      <c r="F7" s="21"/>
      <c r="G7" s="262"/>
      <c r="H7" s="265"/>
      <c r="I7" s="146">
        <f>E7*D7</f>
        <v>0</v>
      </c>
      <c r="J7" s="103"/>
      <c r="K7" s="103"/>
      <c r="L7" s="104"/>
      <c r="M7" s="104"/>
      <c r="N7" s="104"/>
      <c r="O7" s="104"/>
      <c r="P7" s="104"/>
      <c r="Q7" s="104"/>
      <c r="R7" s="104"/>
      <c r="S7" s="104"/>
      <c r="T7" s="104"/>
      <c r="U7" s="104"/>
      <c r="V7" s="104"/>
      <c r="W7" s="104"/>
      <c r="X7" s="104"/>
      <c r="Y7" s="104"/>
      <c r="Z7" s="104"/>
      <c r="AA7" s="104"/>
      <c r="AB7" s="104"/>
      <c r="AC7" s="104"/>
      <c r="AD7" s="104"/>
      <c r="AE7" s="104"/>
      <c r="AF7" s="104"/>
      <c r="AG7" s="104"/>
      <c r="AH7" s="104"/>
      <c r="AI7" s="104"/>
      <c r="AJ7" s="104"/>
      <c r="AK7" s="104"/>
      <c r="AL7" s="104"/>
      <c r="AM7" s="104"/>
      <c r="AN7" s="104"/>
      <c r="AO7" s="104"/>
      <c r="AP7" s="104"/>
      <c r="AQ7" s="104"/>
      <c r="AR7" s="104"/>
      <c r="AS7" s="104"/>
      <c r="AT7" s="104"/>
      <c r="AU7" s="104"/>
      <c r="AV7" s="104"/>
      <c r="AW7" s="104"/>
      <c r="AX7" s="104"/>
      <c r="AY7" s="104"/>
      <c r="AZ7" s="104"/>
      <c r="BA7" s="104"/>
      <c r="BB7" s="104"/>
    </row>
    <row r="8" spans="3:54" s="11" customFormat="1" ht="30" customHeight="1">
      <c r="C8" s="245"/>
      <c r="D8" s="229"/>
      <c r="E8" s="67"/>
      <c r="F8" s="21"/>
      <c r="G8" s="263"/>
      <c r="H8" s="265"/>
      <c r="I8" s="146">
        <f t="shared" ref="I8:I36" si="0">E8*D8</f>
        <v>0</v>
      </c>
      <c r="J8" s="103"/>
      <c r="K8" s="103"/>
      <c r="L8" s="104"/>
      <c r="M8" s="104"/>
      <c r="N8" s="104"/>
      <c r="O8" s="104"/>
      <c r="P8" s="104"/>
      <c r="Q8" s="104"/>
      <c r="R8" s="104"/>
      <c r="S8" s="104"/>
      <c r="T8" s="104"/>
      <c r="U8" s="104"/>
      <c r="V8" s="104"/>
      <c r="W8" s="104"/>
      <c r="X8" s="104"/>
      <c r="Y8" s="104"/>
      <c r="Z8" s="104"/>
      <c r="AA8" s="104"/>
      <c r="AB8" s="104"/>
      <c r="AC8" s="104"/>
      <c r="AD8" s="104"/>
      <c r="AE8" s="104"/>
      <c r="AF8" s="104"/>
      <c r="AG8" s="104"/>
      <c r="AH8" s="104"/>
      <c r="AI8" s="104"/>
      <c r="AJ8" s="104"/>
      <c r="AK8" s="104"/>
      <c r="AL8" s="104"/>
      <c r="AM8" s="104"/>
      <c r="AN8" s="104"/>
      <c r="AO8" s="104"/>
      <c r="AP8" s="104"/>
      <c r="AQ8" s="104"/>
      <c r="AR8" s="104"/>
      <c r="AS8" s="104"/>
      <c r="AT8" s="104"/>
      <c r="AU8" s="104"/>
      <c r="AV8" s="104"/>
      <c r="AW8" s="104"/>
      <c r="AX8" s="104"/>
      <c r="AY8" s="104"/>
      <c r="AZ8" s="104"/>
      <c r="BA8" s="104"/>
      <c r="BB8" s="104"/>
    </row>
    <row r="9" spans="3:54" s="11" customFormat="1" ht="30" customHeight="1">
      <c r="C9" s="25"/>
      <c r="D9" s="229"/>
      <c r="E9" s="67"/>
      <c r="F9" s="21"/>
      <c r="H9" s="103"/>
      <c r="I9" s="146">
        <f t="shared" si="0"/>
        <v>0</v>
      </c>
      <c r="J9" s="103"/>
      <c r="K9" s="103"/>
      <c r="L9" s="104"/>
      <c r="M9" s="104"/>
      <c r="N9" s="104"/>
      <c r="O9" s="104"/>
      <c r="P9" s="104"/>
      <c r="Q9" s="104"/>
      <c r="R9" s="104"/>
      <c r="S9" s="104"/>
      <c r="T9" s="104"/>
      <c r="U9" s="104"/>
      <c r="V9" s="104"/>
      <c r="W9" s="104"/>
      <c r="X9" s="104"/>
      <c r="Y9" s="104"/>
      <c r="Z9" s="104"/>
      <c r="AA9" s="104"/>
      <c r="AB9" s="104"/>
      <c r="AC9" s="104"/>
      <c r="AD9" s="104"/>
      <c r="AE9" s="104"/>
      <c r="AF9" s="104"/>
      <c r="AG9" s="104"/>
      <c r="AH9" s="104"/>
      <c r="AI9" s="104"/>
      <c r="AJ9" s="104"/>
      <c r="AK9" s="104"/>
      <c r="AL9" s="104"/>
      <c r="AM9" s="104"/>
      <c r="AN9" s="104"/>
      <c r="AO9" s="104"/>
      <c r="AP9" s="104"/>
      <c r="AQ9" s="104"/>
      <c r="AR9" s="104"/>
      <c r="AS9" s="104"/>
      <c r="AT9" s="104"/>
      <c r="AU9" s="104"/>
      <c r="AV9" s="104"/>
      <c r="AW9" s="104"/>
      <c r="AX9" s="104"/>
      <c r="AY9" s="104"/>
      <c r="AZ9" s="104"/>
      <c r="BA9" s="104"/>
      <c r="BB9" s="104"/>
    </row>
    <row r="10" spans="3:54" s="11" customFormat="1" ht="30" customHeight="1">
      <c r="C10" s="25"/>
      <c r="D10" s="229"/>
      <c r="E10" s="67"/>
      <c r="F10" s="21"/>
      <c r="H10" s="103"/>
      <c r="I10" s="146">
        <f t="shared" si="0"/>
        <v>0</v>
      </c>
      <c r="J10" s="103"/>
      <c r="K10" s="103"/>
      <c r="L10" s="104"/>
      <c r="M10" s="104"/>
      <c r="N10" s="104"/>
      <c r="O10" s="104"/>
      <c r="P10" s="104"/>
      <c r="Q10" s="104"/>
      <c r="R10" s="104"/>
      <c r="S10" s="104"/>
      <c r="T10" s="104"/>
      <c r="U10" s="104"/>
      <c r="V10" s="104"/>
      <c r="W10" s="104"/>
      <c r="X10" s="104"/>
      <c r="Y10" s="104"/>
      <c r="Z10" s="104"/>
      <c r="AA10" s="104"/>
      <c r="AB10" s="104"/>
      <c r="AC10" s="104"/>
      <c r="AD10" s="104"/>
      <c r="AE10" s="104"/>
      <c r="AF10" s="104"/>
      <c r="AG10" s="104"/>
      <c r="AH10" s="104"/>
      <c r="AI10" s="104"/>
      <c r="AJ10" s="104"/>
      <c r="AK10" s="104"/>
      <c r="AL10" s="104"/>
      <c r="AM10" s="104"/>
      <c r="AN10" s="104"/>
      <c r="AO10" s="104"/>
      <c r="AP10" s="104"/>
      <c r="AQ10" s="104"/>
      <c r="AR10" s="104"/>
      <c r="AS10" s="104"/>
      <c r="AT10" s="104"/>
      <c r="AU10" s="104"/>
      <c r="AV10" s="104"/>
      <c r="AW10" s="104"/>
      <c r="AX10" s="104"/>
      <c r="AY10" s="104"/>
      <c r="AZ10" s="104"/>
      <c r="BA10" s="104"/>
      <c r="BB10" s="104"/>
    </row>
    <row r="11" spans="3:54" s="11" customFormat="1" ht="30" customHeight="1">
      <c r="C11" s="25"/>
      <c r="D11" s="229"/>
      <c r="E11" s="67"/>
      <c r="F11" s="21"/>
      <c r="H11" s="103"/>
      <c r="I11" s="146">
        <f t="shared" si="0"/>
        <v>0</v>
      </c>
      <c r="J11" s="103"/>
      <c r="K11" s="103"/>
      <c r="L11" s="104"/>
      <c r="M11" s="104"/>
      <c r="N11" s="104"/>
      <c r="O11" s="104"/>
      <c r="P11" s="104"/>
      <c r="Q11" s="104"/>
      <c r="R11" s="104"/>
      <c r="S11" s="104"/>
      <c r="T11" s="104"/>
      <c r="U11" s="104"/>
      <c r="V11" s="104"/>
      <c r="W11" s="104"/>
      <c r="X11" s="104"/>
      <c r="Y11" s="104"/>
      <c r="Z11" s="104"/>
      <c r="AA11" s="104"/>
      <c r="AB11" s="104"/>
      <c r="AC11" s="104"/>
      <c r="AD11" s="104"/>
      <c r="AE11" s="104"/>
      <c r="AF11" s="104"/>
      <c r="AG11" s="104"/>
      <c r="AH11" s="104"/>
      <c r="AI11" s="104"/>
      <c r="AJ11" s="104"/>
      <c r="AK11" s="104"/>
      <c r="AL11" s="104"/>
      <c r="AM11" s="104"/>
      <c r="AN11" s="104"/>
      <c r="AO11" s="104"/>
      <c r="AP11" s="104"/>
      <c r="AQ11" s="104"/>
      <c r="AR11" s="104"/>
      <c r="AS11" s="104"/>
      <c r="AT11" s="104"/>
      <c r="AU11" s="104"/>
      <c r="AV11" s="104"/>
      <c r="AW11" s="104"/>
      <c r="AX11" s="104"/>
      <c r="AY11" s="104"/>
      <c r="AZ11" s="104"/>
      <c r="BA11" s="104"/>
      <c r="BB11" s="104"/>
    </row>
    <row r="12" spans="3:54" s="11" customFormat="1" ht="30" customHeight="1">
      <c r="C12" s="25"/>
      <c r="D12" s="229"/>
      <c r="E12" s="67"/>
      <c r="F12" s="21"/>
      <c r="H12" s="103"/>
      <c r="I12" s="146">
        <f t="shared" si="0"/>
        <v>0</v>
      </c>
      <c r="J12" s="103"/>
      <c r="K12" s="103"/>
      <c r="L12" s="104"/>
      <c r="M12" s="104"/>
      <c r="N12" s="104"/>
      <c r="O12" s="104"/>
      <c r="P12" s="104"/>
      <c r="Q12" s="104"/>
      <c r="R12" s="104"/>
      <c r="S12" s="104"/>
      <c r="T12" s="104"/>
      <c r="U12" s="104"/>
      <c r="V12" s="104"/>
      <c r="W12" s="104"/>
      <c r="X12" s="104"/>
      <c r="Y12" s="104"/>
      <c r="Z12" s="104"/>
      <c r="AA12" s="104"/>
      <c r="AB12" s="104"/>
      <c r="AC12" s="104"/>
      <c r="AD12" s="104"/>
      <c r="AE12" s="104"/>
      <c r="AF12" s="104"/>
      <c r="AG12" s="104"/>
      <c r="AH12" s="104"/>
      <c r="AI12" s="104"/>
      <c r="AJ12" s="104"/>
      <c r="AK12" s="104"/>
      <c r="AL12" s="104"/>
      <c r="AM12" s="104"/>
      <c r="AN12" s="104"/>
      <c r="AO12" s="104"/>
      <c r="AP12" s="104"/>
      <c r="AQ12" s="104"/>
      <c r="AR12" s="104"/>
      <c r="AS12" s="104"/>
      <c r="AT12" s="104"/>
      <c r="AU12" s="104"/>
      <c r="AV12" s="104"/>
      <c r="AW12" s="104"/>
      <c r="AX12" s="104"/>
      <c r="AY12" s="104"/>
      <c r="AZ12" s="104"/>
      <c r="BA12" s="104"/>
      <c r="BB12" s="104"/>
    </row>
    <row r="13" spans="3:54" s="11" customFormat="1" ht="30" customHeight="1">
      <c r="C13" s="25"/>
      <c r="D13" s="229"/>
      <c r="E13" s="67"/>
      <c r="F13" s="21"/>
      <c r="H13" s="103"/>
      <c r="I13" s="146">
        <f t="shared" si="0"/>
        <v>0</v>
      </c>
      <c r="J13" s="103"/>
      <c r="K13" s="103"/>
      <c r="L13" s="104"/>
      <c r="M13" s="104"/>
      <c r="N13" s="104"/>
      <c r="O13" s="104"/>
      <c r="P13" s="104"/>
      <c r="Q13" s="104"/>
      <c r="R13" s="104"/>
      <c r="S13" s="104"/>
      <c r="T13" s="104"/>
      <c r="U13" s="104"/>
      <c r="V13" s="104"/>
      <c r="W13" s="104"/>
      <c r="X13" s="104"/>
      <c r="Y13" s="104"/>
      <c r="Z13" s="104"/>
      <c r="AA13" s="104"/>
      <c r="AB13" s="104"/>
      <c r="AC13" s="104"/>
      <c r="AD13" s="104"/>
      <c r="AE13" s="104"/>
      <c r="AF13" s="104"/>
      <c r="AG13" s="104"/>
      <c r="AH13" s="104"/>
      <c r="AI13" s="104"/>
      <c r="AJ13" s="104"/>
      <c r="AK13" s="104"/>
      <c r="AL13" s="104"/>
      <c r="AM13" s="104"/>
      <c r="AN13" s="104"/>
      <c r="AO13" s="104"/>
      <c r="AP13" s="104"/>
      <c r="AQ13" s="104"/>
      <c r="AR13" s="104"/>
      <c r="AS13" s="104"/>
      <c r="AT13" s="104"/>
      <c r="AU13" s="104"/>
      <c r="AV13" s="104"/>
      <c r="AW13" s="104"/>
      <c r="AX13" s="104"/>
      <c r="AY13" s="104"/>
      <c r="AZ13" s="104"/>
      <c r="BA13" s="104"/>
      <c r="BB13" s="104"/>
    </row>
    <row r="14" spans="3:54" s="11" customFormat="1" ht="30" customHeight="1">
      <c r="C14" s="25"/>
      <c r="D14" s="229"/>
      <c r="E14" s="67"/>
      <c r="F14" s="21"/>
      <c r="G14" s="21"/>
      <c r="H14" s="103"/>
      <c r="I14" s="146">
        <f t="shared" si="0"/>
        <v>0</v>
      </c>
      <c r="J14" s="103"/>
      <c r="K14" s="103"/>
      <c r="L14" s="104"/>
      <c r="M14" s="104"/>
      <c r="N14" s="104"/>
      <c r="O14" s="104"/>
      <c r="P14" s="104"/>
      <c r="Q14" s="104"/>
      <c r="R14" s="104"/>
      <c r="S14" s="104"/>
      <c r="T14" s="104"/>
      <c r="U14" s="104"/>
      <c r="V14" s="104"/>
      <c r="W14" s="104"/>
      <c r="X14" s="104"/>
      <c r="Y14" s="104"/>
      <c r="Z14" s="104"/>
      <c r="AA14" s="104"/>
      <c r="AB14" s="104"/>
      <c r="AC14" s="104"/>
      <c r="AD14" s="104"/>
      <c r="AE14" s="104"/>
      <c r="AF14" s="104"/>
      <c r="AG14" s="104"/>
      <c r="AH14" s="104"/>
      <c r="AI14" s="104"/>
      <c r="AJ14" s="104"/>
      <c r="AK14" s="104"/>
      <c r="AL14" s="104"/>
      <c r="AM14" s="104"/>
      <c r="AN14" s="104"/>
      <c r="AO14" s="104"/>
      <c r="AP14" s="104"/>
      <c r="AQ14" s="104"/>
      <c r="AR14" s="104"/>
      <c r="AS14" s="104"/>
      <c r="AT14" s="104"/>
      <c r="AU14" s="104"/>
      <c r="AV14" s="104"/>
      <c r="AW14" s="104"/>
      <c r="AX14" s="104"/>
      <c r="AY14" s="104"/>
      <c r="AZ14" s="104"/>
      <c r="BA14" s="104"/>
      <c r="BB14" s="104"/>
    </row>
    <row r="15" spans="3:54" s="11" customFormat="1" ht="30" customHeight="1">
      <c r="C15" s="25"/>
      <c r="D15" s="229"/>
      <c r="E15" s="67"/>
      <c r="F15" s="21"/>
      <c r="G15" s="21"/>
      <c r="H15" s="103"/>
      <c r="I15" s="146">
        <f t="shared" si="0"/>
        <v>0</v>
      </c>
      <c r="J15" s="103"/>
      <c r="K15" s="103"/>
      <c r="L15" s="104"/>
      <c r="M15" s="104"/>
      <c r="N15" s="104"/>
      <c r="O15" s="104"/>
      <c r="P15" s="104"/>
      <c r="Q15" s="104"/>
      <c r="R15" s="104"/>
      <c r="S15" s="104"/>
      <c r="T15" s="104"/>
      <c r="U15" s="104"/>
      <c r="V15" s="104"/>
      <c r="W15" s="104"/>
      <c r="X15" s="104"/>
      <c r="Y15" s="104"/>
      <c r="Z15" s="104"/>
      <c r="AA15" s="104"/>
      <c r="AB15" s="104"/>
      <c r="AC15" s="104"/>
      <c r="AD15" s="104"/>
      <c r="AE15" s="104"/>
      <c r="AF15" s="104"/>
      <c r="AG15" s="104"/>
      <c r="AH15" s="104"/>
      <c r="AI15" s="104"/>
      <c r="AJ15" s="104"/>
      <c r="AK15" s="104"/>
      <c r="AL15" s="104"/>
      <c r="AM15" s="104"/>
      <c r="AN15" s="104"/>
      <c r="AO15" s="104"/>
      <c r="AP15" s="104"/>
      <c r="AQ15" s="104"/>
      <c r="AR15" s="104"/>
      <c r="AS15" s="104"/>
      <c r="AT15" s="104"/>
      <c r="AU15" s="104"/>
      <c r="AV15" s="104"/>
      <c r="AW15" s="104"/>
      <c r="AX15" s="104"/>
      <c r="AY15" s="104"/>
      <c r="AZ15" s="104"/>
      <c r="BA15" s="104"/>
      <c r="BB15" s="104"/>
    </row>
    <row r="16" spans="3:54" ht="30" customHeight="1">
      <c r="C16" s="25"/>
      <c r="D16" s="229"/>
      <c r="E16" s="67"/>
      <c r="F16" s="21"/>
      <c r="G16" s="21"/>
      <c r="H16" s="103"/>
      <c r="I16" s="146">
        <f t="shared" si="0"/>
        <v>0</v>
      </c>
    </row>
    <row r="17" spans="3:9" ht="30" customHeight="1">
      <c r="C17" s="25"/>
      <c r="D17" s="229"/>
      <c r="E17" s="67"/>
      <c r="F17" s="21"/>
      <c r="G17" s="21"/>
      <c r="H17" s="103"/>
      <c r="I17" s="146">
        <f t="shared" si="0"/>
        <v>0</v>
      </c>
    </row>
    <row r="18" spans="3:9" ht="30" customHeight="1">
      <c r="C18" s="25"/>
      <c r="D18" s="229"/>
      <c r="E18" s="67"/>
      <c r="F18" s="21"/>
      <c r="G18" s="21"/>
      <c r="H18" s="103"/>
      <c r="I18" s="146">
        <f t="shared" si="0"/>
        <v>0</v>
      </c>
    </row>
    <row r="19" spans="3:9" ht="30" customHeight="1">
      <c r="C19" s="25"/>
      <c r="D19" s="229"/>
      <c r="E19" s="67"/>
      <c r="F19" s="21"/>
      <c r="G19" s="21"/>
      <c r="H19" s="103"/>
      <c r="I19" s="146">
        <f t="shared" si="0"/>
        <v>0</v>
      </c>
    </row>
    <row r="20" spans="3:9" ht="30" customHeight="1">
      <c r="C20" s="25"/>
      <c r="D20" s="229"/>
      <c r="E20" s="67"/>
      <c r="F20" s="21"/>
      <c r="G20" s="21"/>
      <c r="H20" s="103"/>
      <c r="I20" s="146">
        <f t="shared" si="0"/>
        <v>0</v>
      </c>
    </row>
    <row r="21" spans="3:9" ht="30" customHeight="1">
      <c r="C21" s="25"/>
      <c r="D21" s="229"/>
      <c r="E21" s="67"/>
      <c r="F21" s="21"/>
      <c r="G21" s="21"/>
      <c r="H21" s="103"/>
      <c r="I21" s="146">
        <f t="shared" si="0"/>
        <v>0</v>
      </c>
    </row>
    <row r="22" spans="3:9" ht="30" customHeight="1">
      <c r="C22" s="25"/>
      <c r="D22" s="229"/>
      <c r="E22" s="67"/>
      <c r="F22" s="21"/>
      <c r="G22" s="21"/>
      <c r="H22" s="103"/>
      <c r="I22" s="146">
        <f t="shared" si="0"/>
        <v>0</v>
      </c>
    </row>
    <row r="23" spans="3:9" ht="30" customHeight="1">
      <c r="C23" s="25"/>
      <c r="D23" s="229"/>
      <c r="E23" s="67"/>
      <c r="F23" s="21"/>
      <c r="G23" s="21"/>
      <c r="H23" s="103"/>
      <c r="I23" s="146">
        <f t="shared" si="0"/>
        <v>0</v>
      </c>
    </row>
    <row r="24" spans="3:9" ht="30" customHeight="1">
      <c r="C24" s="25"/>
      <c r="D24" s="229"/>
      <c r="E24" s="67"/>
      <c r="F24" s="21"/>
      <c r="G24" s="21"/>
      <c r="H24" s="103"/>
      <c r="I24" s="146">
        <f t="shared" si="0"/>
        <v>0</v>
      </c>
    </row>
    <row r="25" spans="3:9" ht="30" customHeight="1">
      <c r="C25" s="25"/>
      <c r="D25" s="229"/>
      <c r="E25" s="67"/>
      <c r="F25" s="21"/>
      <c r="G25" s="21"/>
      <c r="H25" s="103"/>
      <c r="I25" s="146">
        <f t="shared" si="0"/>
        <v>0</v>
      </c>
    </row>
    <row r="26" spans="3:9" ht="30" customHeight="1">
      <c r="C26" s="25"/>
      <c r="D26" s="229"/>
      <c r="E26" s="67"/>
      <c r="F26" s="21"/>
      <c r="G26" s="21"/>
      <c r="H26" s="103"/>
      <c r="I26" s="146">
        <f t="shared" si="0"/>
        <v>0</v>
      </c>
    </row>
    <row r="27" spans="3:9" ht="30" customHeight="1">
      <c r="C27" s="25"/>
      <c r="D27" s="229"/>
      <c r="E27" s="67"/>
      <c r="F27" s="21"/>
      <c r="G27" s="21"/>
      <c r="H27" s="103"/>
      <c r="I27" s="146">
        <f t="shared" si="0"/>
        <v>0</v>
      </c>
    </row>
    <row r="28" spans="3:9" ht="30" customHeight="1">
      <c r="C28" s="25"/>
      <c r="D28" s="229"/>
      <c r="E28" s="67"/>
      <c r="F28" s="21"/>
      <c r="G28" s="21"/>
      <c r="H28" s="103"/>
      <c r="I28" s="146">
        <f t="shared" si="0"/>
        <v>0</v>
      </c>
    </row>
    <row r="29" spans="3:9" ht="30" customHeight="1">
      <c r="C29" s="25"/>
      <c r="D29" s="229"/>
      <c r="E29" s="67"/>
      <c r="F29" s="21"/>
      <c r="G29" s="21"/>
      <c r="H29" s="103"/>
      <c r="I29" s="146">
        <f t="shared" si="0"/>
        <v>0</v>
      </c>
    </row>
    <row r="30" spans="3:9" ht="30" customHeight="1">
      <c r="C30" s="25"/>
      <c r="D30" s="229"/>
      <c r="E30" s="67"/>
      <c r="F30" s="21"/>
      <c r="G30" s="21"/>
      <c r="H30" s="103"/>
      <c r="I30" s="146">
        <f t="shared" si="0"/>
        <v>0</v>
      </c>
    </row>
    <row r="31" spans="3:9" ht="30" customHeight="1">
      <c r="C31" s="25"/>
      <c r="D31" s="229"/>
      <c r="E31" s="67"/>
      <c r="F31" s="21"/>
      <c r="G31" s="21"/>
      <c r="H31" s="103"/>
      <c r="I31" s="146">
        <f t="shared" si="0"/>
        <v>0</v>
      </c>
    </row>
    <row r="32" spans="3:9" ht="30" customHeight="1">
      <c r="C32" s="25"/>
      <c r="D32" s="229"/>
      <c r="E32" s="67"/>
      <c r="F32" s="21"/>
      <c r="G32" s="21"/>
      <c r="H32" s="103"/>
      <c r="I32" s="146">
        <f t="shared" si="0"/>
        <v>0</v>
      </c>
    </row>
    <row r="33" spans="3:9" ht="30" customHeight="1">
      <c r="C33" s="25"/>
      <c r="D33" s="229"/>
      <c r="E33" s="67"/>
      <c r="F33" s="21"/>
      <c r="G33" s="21"/>
      <c r="H33" s="103"/>
      <c r="I33" s="146">
        <f t="shared" si="0"/>
        <v>0</v>
      </c>
    </row>
    <row r="34" spans="3:9" ht="30" customHeight="1">
      <c r="C34" s="25"/>
      <c r="D34" s="229"/>
      <c r="E34" s="67"/>
      <c r="F34" s="21"/>
      <c r="G34" s="21"/>
      <c r="H34" s="103"/>
      <c r="I34" s="146">
        <f t="shared" si="0"/>
        <v>0</v>
      </c>
    </row>
    <row r="35" spans="3:9" ht="30" customHeight="1">
      <c r="C35" s="25"/>
      <c r="D35" s="229"/>
      <c r="E35" s="67"/>
      <c r="F35" s="21"/>
      <c r="G35" s="21"/>
      <c r="H35" s="103"/>
      <c r="I35" s="146">
        <f t="shared" si="0"/>
        <v>0</v>
      </c>
    </row>
    <row r="36" spans="3:9" ht="30" customHeight="1">
      <c r="C36" s="25"/>
      <c r="D36" s="229"/>
      <c r="E36" s="67"/>
      <c r="F36" s="21"/>
      <c r="G36" s="21"/>
      <c r="H36" s="103"/>
      <c r="I36" s="146">
        <f t="shared" si="0"/>
        <v>0</v>
      </c>
    </row>
    <row r="37" spans="3:9" ht="30" customHeight="1">
      <c r="C37" s="21"/>
      <c r="D37" s="235"/>
      <c r="E37" s="21"/>
      <c r="F37" s="21"/>
      <c r="G37" s="21"/>
      <c r="H37" s="103"/>
      <c r="I37" s="146"/>
    </row>
    <row r="38" spans="3:9" ht="30" customHeight="1">
      <c r="C38" s="21"/>
      <c r="D38" s="235"/>
      <c r="E38" s="21"/>
      <c r="F38" s="21"/>
      <c r="G38" s="21"/>
      <c r="H38" s="103"/>
      <c r="I38" s="146"/>
    </row>
    <row r="39" spans="3:9" ht="30" customHeight="1">
      <c r="C39" s="21"/>
      <c r="D39" s="235"/>
      <c r="E39" s="21"/>
      <c r="F39" s="21"/>
      <c r="G39" s="21"/>
      <c r="H39" s="103"/>
      <c r="I39" s="146"/>
    </row>
    <row r="40" spans="3:9" ht="30" customHeight="1">
      <c r="C40" s="21"/>
      <c r="D40" s="235"/>
      <c r="E40" s="21"/>
      <c r="F40" s="21"/>
      <c r="G40" s="21"/>
      <c r="H40" s="103"/>
      <c r="I40" s="146"/>
    </row>
    <row r="41" spans="3:9" ht="30" customHeight="1">
      <c r="C41" s="21"/>
      <c r="D41" s="235"/>
      <c r="E41" s="21"/>
      <c r="F41" s="21"/>
      <c r="G41" s="21"/>
      <c r="H41" s="103"/>
      <c r="I41" s="146"/>
    </row>
    <row r="42" spans="3:9" ht="30" customHeight="1">
      <c r="C42" s="21"/>
      <c r="D42" s="235"/>
      <c r="E42" s="21"/>
      <c r="F42" s="21"/>
      <c r="G42" s="21"/>
      <c r="H42" s="103"/>
      <c r="I42" s="146"/>
    </row>
    <row r="43" spans="3:9" ht="30" customHeight="1">
      <c r="C43" s="21"/>
      <c r="D43" s="211"/>
      <c r="E43" s="21"/>
      <c r="F43" s="21"/>
      <c r="G43" s="21"/>
      <c r="H43" s="103"/>
      <c r="I43" s="146"/>
    </row>
    <row r="44" spans="3:9" ht="30" customHeight="1">
      <c r="C44" s="21"/>
      <c r="D44" s="211"/>
      <c r="E44" s="21"/>
      <c r="F44" s="21"/>
      <c r="G44" s="21"/>
      <c r="H44" s="103"/>
      <c r="I44" s="146"/>
    </row>
    <row r="45" spans="3:9" ht="30" customHeight="1">
      <c r="C45" s="21"/>
      <c r="D45" s="211"/>
      <c r="E45" s="21"/>
      <c r="F45" s="21"/>
      <c r="G45" s="21"/>
      <c r="H45" s="103"/>
      <c r="I45" s="146"/>
    </row>
    <row r="46" spans="3:9" ht="30" customHeight="1">
      <c r="C46" s="21"/>
      <c r="D46" s="211"/>
      <c r="E46" s="21"/>
      <c r="F46" s="21"/>
      <c r="G46" s="21"/>
      <c r="H46" s="103"/>
      <c r="I46" s="146"/>
    </row>
    <row r="47" spans="3:9" ht="30" customHeight="1">
      <c r="C47" s="21"/>
      <c r="D47" s="211"/>
      <c r="E47" s="21"/>
      <c r="F47" s="21"/>
      <c r="G47" s="21"/>
      <c r="H47" s="103"/>
      <c r="I47" s="146"/>
    </row>
    <row r="48" spans="3:9" ht="30" customHeight="1">
      <c r="C48" s="21"/>
      <c r="D48" s="211"/>
      <c r="E48" s="21"/>
      <c r="F48" s="21"/>
      <c r="G48" s="21"/>
      <c r="H48" s="103"/>
      <c r="I48" s="146"/>
    </row>
    <row r="49" spans="3:9" ht="30" customHeight="1">
      <c r="C49" s="21"/>
      <c r="D49" s="211"/>
      <c r="E49" s="21"/>
      <c r="F49" s="21"/>
      <c r="G49" s="21"/>
      <c r="H49" s="103"/>
      <c r="I49" s="146"/>
    </row>
    <row r="50" spans="3:9" ht="30" customHeight="1">
      <c r="C50" s="21"/>
      <c r="D50" s="211"/>
      <c r="E50" s="21"/>
      <c r="F50" s="21"/>
      <c r="G50" s="21"/>
      <c r="H50" s="103"/>
      <c r="I50" s="146"/>
    </row>
    <row r="51" spans="3:9" ht="30" customHeight="1">
      <c r="C51" s="21"/>
      <c r="D51" s="211"/>
      <c r="E51" s="21"/>
      <c r="F51" s="21"/>
      <c r="G51" s="21"/>
      <c r="H51" s="103"/>
      <c r="I51" s="146"/>
    </row>
    <row r="52" spans="3:9" ht="30" customHeight="1">
      <c r="C52" s="21"/>
      <c r="D52" s="211"/>
      <c r="E52" s="21"/>
      <c r="F52" s="21"/>
      <c r="G52" s="21"/>
      <c r="H52" s="103"/>
      <c r="I52" s="146"/>
    </row>
    <row r="53" spans="3:9" ht="30" customHeight="1">
      <c r="C53" s="21"/>
      <c r="D53" s="211"/>
      <c r="E53" s="21"/>
      <c r="F53" s="21"/>
      <c r="G53" s="21"/>
      <c r="H53" s="103"/>
      <c r="I53" s="146"/>
    </row>
    <row r="54" spans="3:9" ht="30" customHeight="1">
      <c r="C54" s="21"/>
      <c r="D54" s="211"/>
      <c r="E54" s="21"/>
      <c r="F54" s="21"/>
      <c r="G54" s="21"/>
      <c r="H54" s="103"/>
      <c r="I54" s="146"/>
    </row>
    <row r="55" spans="3:9" ht="30" customHeight="1">
      <c r="C55" s="21"/>
      <c r="D55" s="211"/>
      <c r="E55" s="21"/>
      <c r="F55" s="21"/>
      <c r="G55" s="21"/>
      <c r="H55" s="103"/>
      <c r="I55" s="146"/>
    </row>
    <row r="56" spans="3:9" ht="30" customHeight="1">
      <c r="C56" s="21"/>
      <c r="D56" s="211"/>
      <c r="E56" s="21"/>
      <c r="F56" s="21"/>
      <c r="G56" s="21"/>
      <c r="H56" s="103"/>
      <c r="I56" s="146"/>
    </row>
    <row r="57" spans="3:9" ht="30" customHeight="1">
      <c r="C57" s="21"/>
      <c r="D57" s="211"/>
      <c r="E57" s="21"/>
      <c r="F57" s="21"/>
      <c r="G57" s="21"/>
      <c r="H57" s="103"/>
      <c r="I57" s="146"/>
    </row>
    <row r="58" spans="3:9" ht="30" customHeight="1">
      <c r="C58" s="21"/>
      <c r="D58" s="211"/>
      <c r="E58" s="21"/>
      <c r="F58" s="21"/>
      <c r="G58" s="21"/>
      <c r="H58" s="103"/>
      <c r="I58" s="146"/>
    </row>
    <row r="59" spans="3:9" ht="30" customHeight="1">
      <c r="C59" s="21"/>
      <c r="D59" s="211"/>
      <c r="E59" s="21"/>
      <c r="F59" s="21"/>
      <c r="G59" s="21"/>
      <c r="H59" s="103"/>
      <c r="I59" s="146"/>
    </row>
    <row r="60" spans="3:9" ht="30" customHeight="1">
      <c r="C60" s="21"/>
      <c r="D60" s="211"/>
      <c r="E60" s="21"/>
      <c r="F60" s="21"/>
      <c r="G60" s="21"/>
      <c r="H60" s="103"/>
      <c r="I60" s="146"/>
    </row>
    <row r="61" spans="3:9" ht="30" customHeight="1">
      <c r="C61" s="21"/>
      <c r="D61" s="211"/>
      <c r="E61" s="21"/>
      <c r="F61" s="21"/>
      <c r="G61" s="21"/>
      <c r="H61" s="103"/>
      <c r="I61" s="146"/>
    </row>
    <row r="62" spans="3:9" ht="30" customHeight="1">
      <c r="C62" s="21"/>
      <c r="D62" s="211"/>
      <c r="E62" s="21"/>
      <c r="F62" s="21"/>
      <c r="G62" s="21"/>
      <c r="H62" s="103"/>
      <c r="I62" s="146"/>
    </row>
    <row r="63" spans="3:9" ht="30" customHeight="1">
      <c r="C63" s="21"/>
      <c r="D63" s="211"/>
      <c r="E63" s="21"/>
      <c r="F63" s="21"/>
      <c r="G63" s="21"/>
      <c r="H63" s="103"/>
      <c r="I63" s="146"/>
    </row>
    <row r="64" spans="3:9" ht="30" customHeight="1">
      <c r="C64" s="21"/>
      <c r="D64" s="211"/>
      <c r="E64" s="21"/>
      <c r="F64" s="21"/>
      <c r="G64" s="21"/>
      <c r="H64" s="103"/>
      <c r="I64" s="146"/>
    </row>
    <row r="65" spans="3:9" ht="30" customHeight="1">
      <c r="C65" s="21"/>
      <c r="D65" s="211"/>
      <c r="E65" s="21"/>
      <c r="F65" s="21"/>
      <c r="G65" s="21"/>
      <c r="H65" s="103"/>
      <c r="I65" s="146"/>
    </row>
    <row r="66" spans="3:9" ht="30" customHeight="1">
      <c r="C66" s="21"/>
      <c r="D66" s="211"/>
      <c r="E66" s="21"/>
      <c r="F66" s="21"/>
      <c r="G66" s="21"/>
      <c r="H66" s="103"/>
      <c r="I66" s="146"/>
    </row>
    <row r="67" spans="3:9" ht="30" customHeight="1">
      <c r="C67" s="21"/>
      <c r="D67" s="211"/>
      <c r="E67" s="21"/>
      <c r="F67" s="21"/>
      <c r="G67" s="21"/>
      <c r="H67" s="103"/>
      <c r="I67" s="146"/>
    </row>
    <row r="68" spans="3:9" ht="30" customHeight="1">
      <c r="C68" s="21"/>
      <c r="D68" s="211"/>
      <c r="E68" s="21"/>
      <c r="F68" s="21"/>
      <c r="G68" s="21"/>
      <c r="H68" s="103"/>
      <c r="I68" s="146"/>
    </row>
    <row r="69" spans="3:9" ht="30" customHeight="1">
      <c r="C69" s="21"/>
      <c r="D69" s="211"/>
      <c r="E69" s="21"/>
      <c r="F69" s="21"/>
      <c r="G69" s="21"/>
      <c r="H69" s="103"/>
      <c r="I69" s="146"/>
    </row>
    <row r="70" spans="3:9" ht="30" customHeight="1">
      <c r="C70" s="21"/>
      <c r="D70" s="211"/>
      <c r="E70" s="21"/>
      <c r="F70" s="21"/>
      <c r="G70" s="21"/>
      <c r="H70" s="103"/>
      <c r="I70" s="146"/>
    </row>
    <row r="71" spans="3:9" ht="30" customHeight="1">
      <c r="C71" s="21"/>
      <c r="D71" s="211"/>
      <c r="E71" s="21"/>
      <c r="F71" s="21"/>
      <c r="G71" s="21"/>
      <c r="H71" s="103"/>
      <c r="I71" s="146"/>
    </row>
    <row r="72" spans="3:9" ht="30" customHeight="1">
      <c r="C72" s="21"/>
      <c r="D72" s="211"/>
      <c r="E72" s="21"/>
      <c r="F72" s="21"/>
      <c r="G72" s="21"/>
      <c r="H72" s="103"/>
      <c r="I72" s="146"/>
    </row>
    <row r="73" spans="3:9" ht="30" customHeight="1">
      <c r="C73" s="21"/>
      <c r="D73" s="211"/>
      <c r="E73" s="21"/>
      <c r="F73" s="21"/>
      <c r="G73" s="21"/>
      <c r="H73" s="103"/>
      <c r="I73" s="146"/>
    </row>
    <row r="74" spans="3:9" ht="30" customHeight="1">
      <c r="C74" s="21"/>
      <c r="D74" s="211"/>
      <c r="E74" s="21"/>
      <c r="F74" s="21"/>
      <c r="G74" s="21"/>
      <c r="H74" s="103"/>
      <c r="I74" s="146"/>
    </row>
    <row r="75" spans="3:9" ht="30" customHeight="1">
      <c r="C75" s="21"/>
      <c r="D75" s="211"/>
      <c r="E75" s="21"/>
      <c r="F75" s="21"/>
      <c r="G75" s="21"/>
      <c r="H75" s="103"/>
      <c r="I75" s="146"/>
    </row>
    <row r="76" spans="3:9" ht="30" customHeight="1">
      <c r="C76" s="21"/>
      <c r="D76" s="211"/>
      <c r="E76" s="21"/>
      <c r="F76" s="21"/>
      <c r="G76" s="21"/>
      <c r="H76" s="103"/>
      <c r="I76" s="146"/>
    </row>
    <row r="77" spans="3:9" ht="30" customHeight="1">
      <c r="C77" s="21"/>
      <c r="D77" s="211"/>
      <c r="E77" s="21"/>
      <c r="F77" s="21"/>
      <c r="G77" s="21"/>
      <c r="H77" s="103"/>
      <c r="I77" s="146"/>
    </row>
    <row r="78" spans="3:9" ht="30" customHeight="1">
      <c r="C78" s="21"/>
      <c r="D78" s="211"/>
      <c r="E78" s="21"/>
      <c r="F78" s="21"/>
      <c r="G78" s="21"/>
      <c r="H78" s="103"/>
      <c r="I78" s="146"/>
    </row>
    <row r="79" spans="3:9" ht="30" customHeight="1">
      <c r="C79" s="21"/>
      <c r="D79" s="211"/>
      <c r="E79" s="21"/>
      <c r="F79" s="21"/>
      <c r="G79" s="21"/>
      <c r="H79" s="103"/>
      <c r="I79" s="146"/>
    </row>
    <row r="80" spans="3:9" ht="30" customHeight="1">
      <c r="C80" s="21"/>
      <c r="D80" s="211"/>
      <c r="E80" s="21"/>
      <c r="F80" s="21"/>
      <c r="G80" s="21"/>
      <c r="H80" s="103"/>
      <c r="I80" s="146"/>
    </row>
    <row r="81" spans="3:9" ht="30" customHeight="1">
      <c r="C81" s="21"/>
      <c r="D81" s="21"/>
      <c r="E81" s="21"/>
      <c r="F81" s="21"/>
      <c r="G81" s="21"/>
      <c r="H81" s="103"/>
      <c r="I81" s="146"/>
    </row>
    <row r="82" spans="3:9" ht="30" customHeight="1">
      <c r="C82" s="21"/>
      <c r="D82" s="21"/>
      <c r="E82" s="21"/>
      <c r="F82" s="21"/>
      <c r="G82" s="21"/>
      <c r="H82" s="103"/>
      <c r="I82" s="146"/>
    </row>
    <row r="83" spans="3:9" ht="30" customHeight="1">
      <c r="C83" s="21"/>
      <c r="D83" s="21"/>
      <c r="E83" s="21"/>
      <c r="F83" s="21"/>
      <c r="G83" s="21"/>
      <c r="H83" s="103"/>
      <c r="I83" s="146"/>
    </row>
    <row r="84" spans="3:9" ht="30" customHeight="1">
      <c r="C84" s="21"/>
      <c r="D84" s="21"/>
      <c r="E84" s="21"/>
      <c r="F84" s="21"/>
      <c r="G84" s="21"/>
      <c r="H84" s="103"/>
      <c r="I84" s="146"/>
    </row>
    <row r="85" spans="3:9" ht="30" customHeight="1">
      <c r="C85" s="21"/>
      <c r="D85" s="21"/>
      <c r="E85" s="21"/>
      <c r="F85" s="21"/>
      <c r="G85" s="21"/>
      <c r="H85" s="103"/>
      <c r="I85" s="146"/>
    </row>
    <row r="86" spans="3:9" ht="30" customHeight="1">
      <c r="C86" s="21"/>
      <c r="D86" s="21"/>
      <c r="E86" s="21"/>
      <c r="F86" s="21"/>
      <c r="G86" s="21"/>
      <c r="H86" s="103"/>
      <c r="I86" s="146"/>
    </row>
    <row r="87" spans="3:9" ht="30" customHeight="1">
      <c r="C87" s="21"/>
      <c r="D87" s="21"/>
      <c r="E87" s="21"/>
      <c r="F87" s="21"/>
      <c r="G87" s="21"/>
      <c r="H87" s="103"/>
      <c r="I87" s="146"/>
    </row>
    <row r="88" spans="3:9" ht="30" customHeight="1">
      <c r="C88" s="21"/>
      <c r="D88" s="21"/>
      <c r="E88" s="21"/>
      <c r="F88" s="21"/>
      <c r="G88" s="21"/>
      <c r="H88" s="103"/>
      <c r="I88" s="146"/>
    </row>
    <row r="89" spans="3:9" ht="30" customHeight="1">
      <c r="C89" s="21"/>
      <c r="D89" s="21"/>
      <c r="E89" s="21"/>
      <c r="F89" s="21"/>
      <c r="G89" s="21"/>
      <c r="H89" s="103"/>
      <c r="I89" s="146"/>
    </row>
    <row r="90" spans="3:9" ht="30" customHeight="1">
      <c r="C90" s="21"/>
      <c r="D90" s="21"/>
      <c r="E90" s="21"/>
      <c r="F90" s="21"/>
      <c r="G90" s="21"/>
      <c r="H90" s="103"/>
      <c r="I90" s="146"/>
    </row>
    <row r="91" spans="3:9" ht="30" customHeight="1">
      <c r="C91" s="21"/>
      <c r="D91" s="21"/>
      <c r="E91" s="21"/>
      <c r="F91" s="21"/>
      <c r="G91" s="21"/>
      <c r="H91" s="103"/>
      <c r="I91" s="146"/>
    </row>
    <row r="92" spans="3:9" ht="30" customHeight="1">
      <c r="C92" s="21"/>
      <c r="D92" s="21"/>
      <c r="E92" s="21"/>
      <c r="F92" s="21"/>
      <c r="G92" s="21"/>
      <c r="H92" s="103"/>
      <c r="I92" s="146"/>
    </row>
    <row r="93" spans="3:9" ht="30" customHeight="1">
      <c r="C93" s="21"/>
      <c r="D93" s="21"/>
      <c r="E93" s="21"/>
      <c r="F93" s="21"/>
      <c r="G93" s="21"/>
      <c r="H93" s="103"/>
      <c r="I93" s="146"/>
    </row>
    <row r="94" spans="3:9" ht="30" customHeight="1">
      <c r="C94" s="21"/>
      <c r="D94" s="21"/>
      <c r="E94" s="21"/>
      <c r="F94" s="21"/>
      <c r="G94" s="21"/>
      <c r="H94" s="103"/>
      <c r="I94" s="146"/>
    </row>
    <row r="95" spans="3:9" ht="30" customHeight="1">
      <c r="C95" s="21"/>
      <c r="D95" s="21"/>
      <c r="E95" s="21"/>
      <c r="F95" s="21"/>
      <c r="G95" s="21"/>
      <c r="H95" s="103"/>
      <c r="I95" s="146"/>
    </row>
    <row r="96" spans="3:9" ht="30" customHeight="1">
      <c r="C96" s="21"/>
      <c r="D96" s="21"/>
      <c r="E96" s="21"/>
      <c r="F96" s="21"/>
      <c r="G96" s="21"/>
      <c r="H96" s="103"/>
      <c r="I96" s="146"/>
    </row>
    <row r="97" spans="3:9" ht="30" customHeight="1">
      <c r="C97" s="21"/>
      <c r="D97" s="21"/>
      <c r="E97" s="21"/>
      <c r="F97" s="21"/>
      <c r="G97" s="21"/>
      <c r="H97" s="103"/>
      <c r="I97" s="146"/>
    </row>
    <row r="98" spans="3:9" ht="30" customHeight="1">
      <c r="C98" s="21"/>
      <c r="D98" s="21"/>
      <c r="E98" s="21"/>
      <c r="F98" s="21"/>
      <c r="G98" s="21"/>
      <c r="H98" s="103"/>
      <c r="I98" s="146"/>
    </row>
    <row r="99" spans="3:9" ht="30" customHeight="1">
      <c r="C99" s="21"/>
      <c r="D99" s="21"/>
      <c r="E99" s="21"/>
      <c r="F99" s="21"/>
      <c r="G99" s="21"/>
      <c r="H99" s="103"/>
      <c r="I99" s="146"/>
    </row>
    <row r="100" spans="3:9" ht="30" customHeight="1">
      <c r="C100" s="21"/>
      <c r="D100" s="21"/>
      <c r="E100" s="21"/>
      <c r="F100" s="21"/>
      <c r="G100" s="21"/>
      <c r="H100" s="103"/>
      <c r="I100" s="146"/>
    </row>
    <row r="101" spans="3:9" ht="30" customHeight="1">
      <c r="C101" s="21"/>
      <c r="D101" s="21"/>
      <c r="E101" s="21"/>
      <c r="F101" s="21"/>
      <c r="G101" s="21"/>
      <c r="H101" s="103"/>
      <c r="I101" s="146"/>
    </row>
    <row r="102" spans="3:9" ht="30" customHeight="1">
      <c r="C102" s="21"/>
      <c r="D102" s="21"/>
      <c r="E102" s="21"/>
      <c r="F102" s="21"/>
      <c r="G102" s="21"/>
      <c r="H102" s="103"/>
      <c r="I102" s="146"/>
    </row>
    <row r="103" spans="3:9" ht="30" customHeight="1">
      <c r="C103" s="21"/>
      <c r="D103" s="21"/>
      <c r="E103" s="21"/>
      <c r="F103" s="21"/>
      <c r="G103" s="21"/>
      <c r="H103" s="103"/>
      <c r="I103" s="146"/>
    </row>
    <row r="104" spans="3:9" ht="30" customHeight="1">
      <c r="C104" s="21"/>
      <c r="D104" s="21"/>
      <c r="E104" s="21"/>
      <c r="F104" s="21"/>
      <c r="G104" s="21"/>
      <c r="H104" s="103"/>
      <c r="I104" s="146"/>
    </row>
    <row r="105" spans="3:9" ht="30" customHeight="1">
      <c r="C105" s="21"/>
      <c r="D105" s="21"/>
      <c r="E105" s="21"/>
      <c r="F105" s="21"/>
      <c r="G105" s="21"/>
      <c r="H105" s="103"/>
      <c r="I105" s="146"/>
    </row>
    <row r="106" spans="3:9">
      <c r="C106" s="21"/>
      <c r="D106" s="21"/>
      <c r="E106" s="21"/>
      <c r="F106" s="21"/>
      <c r="G106" s="21"/>
      <c r="H106" s="103"/>
      <c r="I106" s="146"/>
    </row>
    <row r="107" spans="3:9">
      <c r="C107" s="21"/>
      <c r="D107" s="21"/>
      <c r="E107" s="21"/>
      <c r="F107" s="21"/>
      <c r="G107" s="21"/>
      <c r="H107" s="103"/>
      <c r="I107" s="146"/>
    </row>
    <row r="108" spans="3:9">
      <c r="C108" s="21"/>
      <c r="D108" s="21"/>
      <c r="E108" s="21"/>
      <c r="F108" s="21"/>
      <c r="G108" s="21"/>
      <c r="H108" s="103"/>
      <c r="I108" s="146"/>
    </row>
  </sheetData>
  <sheetProtection formatColumns="0" formatRows="0" insertColumns="0" insertRows="0" insertHyperlinks="0" deleteColumns="0" deleteRows="0" selectLockedCells="1" sort="0" autoFilter="0" pivotTables="0"/>
  <autoFilter ref="C5:E7" xr:uid="{843E142F-F798-4D93-B8B7-AE5501BDB517}"/>
  <mergeCells count="4">
    <mergeCell ref="C1:D1"/>
    <mergeCell ref="H1:I1"/>
    <mergeCell ref="G6:G8"/>
    <mergeCell ref="H6:H8"/>
  </mergeCells>
  <conditionalFormatting sqref="H6">
    <cfRule type="containsText" dxfId="80" priority="2" operator="containsText" text="menor">
      <formula>NOT(ISERROR(SEARCH("menor",H6)))</formula>
    </cfRule>
    <cfRule type="containsText" dxfId="79" priority="3" operator="containsText" text="maior">
      <formula>NOT(ISERROR(SEARCH("maior",H6)))</formula>
    </cfRule>
  </conditionalFormatting>
  <pageMargins left="0.7" right="0.7" top="0.75" bottom="0.75" header="0.3" footer="0.3"/>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id="{3D29DD49-84D0-4FFC-B1F5-A40DFFB88B95}">
            <xm:f>NOT(ISERROR(SEARCH("limite",H6)))</xm:f>
            <xm:f>"limite"</xm:f>
            <x14:dxf>
              <font>
                <color theme="0"/>
              </font>
              <fill>
                <patternFill>
                  <bgColor rgb="FFEAB800"/>
                </patternFill>
              </fill>
            </x14:dxf>
          </x14:cfRule>
          <xm:sqref>H6</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D9BF3-4434-42EB-A749-DB046C7EEF3A}">
  <dimension ref="C1:CS108"/>
  <sheetViews>
    <sheetView showGridLines="0" zoomScale="90" zoomScaleNormal="90" zoomScalePageLayoutView="80" workbookViewId="0">
      <pane ySplit="5" topLeftCell="A6" activePane="bottomLeft" state="frozen"/>
      <selection sqref="A1:XFD1048576"/>
      <selection pane="bottomLeft"/>
    </sheetView>
  </sheetViews>
  <sheetFormatPr baseColWidth="10" defaultColWidth="11" defaultRowHeight="15.5"/>
  <cols>
    <col min="1" max="1" width="2.1640625" customWidth="1"/>
    <col min="2" max="2" width="1.33203125" customWidth="1"/>
    <col min="3" max="3" width="28.6640625" customWidth="1"/>
    <col min="4" max="4" width="21.5" customWidth="1"/>
    <col min="5" max="7" width="17.33203125" customWidth="1"/>
    <col min="8" max="8" width="20.1640625" customWidth="1"/>
    <col min="9" max="9" width="11" style="30" customWidth="1"/>
    <col min="10" max="12" width="14.33203125" style="30" customWidth="1"/>
    <col min="13" max="15" width="11" style="30"/>
    <col min="16" max="16" width="11" style="30" customWidth="1"/>
    <col min="17" max="68" width="11" style="30"/>
    <col min="69" max="75" width="11" style="123"/>
    <col min="76" max="96" width="11" style="30"/>
    <col min="97" max="97" width="11" style="101"/>
  </cols>
  <sheetData>
    <row r="1" spans="3:97" s="1" customFormat="1" ht="39" customHeight="1">
      <c r="E1" s="259"/>
      <c r="F1" s="259"/>
      <c r="I1" s="266"/>
      <c r="J1" s="266"/>
      <c r="K1" s="39"/>
      <c r="L1" s="152"/>
      <c r="M1" s="152"/>
      <c r="N1" s="152"/>
      <c r="O1" s="152"/>
      <c r="P1" s="152"/>
      <c r="Q1" s="152"/>
      <c r="R1" s="152"/>
      <c r="S1" s="152"/>
      <c r="T1" s="152"/>
      <c r="U1" s="152"/>
      <c r="V1" s="152"/>
      <c r="W1" s="152"/>
      <c r="X1" s="152"/>
      <c r="Y1" s="152"/>
      <c r="Z1" s="152"/>
      <c r="AA1" s="152"/>
      <c r="AB1" s="152"/>
      <c r="AC1" s="152"/>
      <c r="AD1" s="152"/>
      <c r="AE1" s="152"/>
      <c r="AF1" s="152"/>
      <c r="AG1" s="152"/>
      <c r="AH1" s="152"/>
      <c r="AI1" s="152"/>
      <c r="AJ1" s="152"/>
      <c r="AK1" s="152"/>
      <c r="AL1" s="152"/>
      <c r="AM1" s="152"/>
      <c r="AN1" s="152"/>
      <c r="AO1" s="152"/>
      <c r="AP1" s="152"/>
      <c r="AQ1" s="152"/>
      <c r="AR1" s="152"/>
      <c r="AS1" s="152"/>
      <c r="AT1" s="152"/>
      <c r="AU1" s="152"/>
      <c r="AV1" s="152"/>
      <c r="AW1" s="152"/>
      <c r="AX1" s="152"/>
      <c r="AY1" s="152"/>
      <c r="AZ1" s="152"/>
      <c r="BA1" s="152"/>
      <c r="BB1" s="152"/>
      <c r="BC1" s="152"/>
      <c r="BD1" s="152"/>
      <c r="BE1" s="152"/>
      <c r="BF1" s="152"/>
      <c r="BG1" s="152"/>
      <c r="BH1" s="152"/>
      <c r="BI1" s="152"/>
      <c r="BJ1" s="152"/>
      <c r="BK1" s="152"/>
      <c r="BL1" s="152"/>
      <c r="BM1" s="152"/>
      <c r="BN1" s="152"/>
      <c r="BO1" s="152"/>
      <c r="BP1" s="152"/>
      <c r="BQ1" s="168"/>
      <c r="BR1" s="168"/>
      <c r="BS1" s="168"/>
      <c r="BT1" s="168"/>
      <c r="BU1" s="168"/>
      <c r="BV1" s="168"/>
      <c r="BW1" s="168"/>
      <c r="BX1" s="152"/>
      <c r="BY1" s="152"/>
      <c r="BZ1" s="152"/>
      <c r="CA1" s="152"/>
      <c r="CB1" s="152"/>
      <c r="CC1" s="152"/>
      <c r="CD1" s="152"/>
      <c r="CE1" s="152"/>
      <c r="CF1" s="152"/>
      <c r="CG1" s="152"/>
      <c r="CH1" s="152"/>
      <c r="CI1" s="152"/>
      <c r="CJ1" s="152"/>
      <c r="CK1" s="152"/>
      <c r="CL1" s="152"/>
      <c r="CM1" s="152"/>
      <c r="CN1" s="152"/>
      <c r="CO1" s="152"/>
      <c r="CP1" s="152"/>
      <c r="CQ1" s="152"/>
      <c r="CR1" s="152"/>
      <c r="CS1" s="159"/>
    </row>
    <row r="2" spans="3:97" s="2" customFormat="1" ht="30" customHeight="1">
      <c r="E2" s="4"/>
      <c r="F2" s="4"/>
      <c r="G2" s="4"/>
      <c r="H2" s="5"/>
      <c r="I2" s="5"/>
      <c r="J2" s="5"/>
      <c r="K2" s="5"/>
      <c r="L2" s="5"/>
      <c r="M2" s="5"/>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121"/>
      <c r="BR2" s="121"/>
      <c r="BS2" s="121"/>
      <c r="BT2" s="121"/>
      <c r="BU2" s="121"/>
      <c r="BV2" s="121"/>
      <c r="BW2" s="121"/>
      <c r="BX2" s="56"/>
      <c r="BY2" s="56"/>
      <c r="BZ2" s="56"/>
      <c r="CA2" s="56"/>
      <c r="CB2" s="56"/>
      <c r="CC2" s="56"/>
      <c r="CD2" s="56"/>
      <c r="CE2" s="56"/>
      <c r="CF2" s="56"/>
      <c r="CG2" s="56"/>
      <c r="CH2" s="56"/>
      <c r="CI2" s="56"/>
      <c r="CJ2" s="56"/>
      <c r="CK2" s="56"/>
      <c r="CL2" s="56"/>
      <c r="CM2" s="56"/>
      <c r="CN2" s="56"/>
      <c r="CO2" s="56"/>
      <c r="CP2" s="56"/>
      <c r="CQ2" s="56"/>
      <c r="CR2" s="56"/>
      <c r="CS2" s="100"/>
    </row>
    <row r="3" spans="3:97" ht="19.5" customHeight="1" thickBot="1">
      <c r="J3" s="29"/>
      <c r="K3" s="29"/>
    </row>
    <row r="4" spans="3:97" s="11" customFormat="1" ht="30" customHeight="1" thickTop="1" thickBot="1">
      <c r="C4" s="167" t="s">
        <v>258</v>
      </c>
      <c r="D4" s="164"/>
      <c r="E4" s="165"/>
      <c r="F4" s="165"/>
      <c r="G4" s="165"/>
      <c r="H4" s="165"/>
      <c r="I4" s="21"/>
      <c r="J4" s="59"/>
      <c r="K4" s="59"/>
      <c r="L4" s="59"/>
      <c r="M4" s="59"/>
      <c r="N4" s="59"/>
      <c r="O4" s="59"/>
      <c r="P4" s="59"/>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c r="AZ4" s="59"/>
      <c r="BA4" s="59"/>
      <c r="BB4" s="59"/>
      <c r="BC4" s="59"/>
      <c r="BD4" s="59"/>
      <c r="BE4" s="59"/>
      <c r="BF4" s="59"/>
      <c r="BG4" s="59"/>
      <c r="BH4" s="59"/>
      <c r="BI4" s="59"/>
      <c r="BJ4" s="59"/>
      <c r="BK4" s="59"/>
      <c r="BL4" s="59"/>
      <c r="BM4" s="59"/>
      <c r="BN4" s="59"/>
      <c r="BO4" s="59"/>
      <c r="BP4" s="59"/>
      <c r="BQ4" s="125"/>
      <c r="BR4" s="125"/>
      <c r="BS4" s="125"/>
      <c r="BT4" s="125"/>
      <c r="BU4" s="125"/>
      <c r="BV4" s="125"/>
      <c r="BW4" s="125"/>
      <c r="BX4" s="59"/>
      <c r="BY4" s="59"/>
      <c r="BZ4" s="59"/>
      <c r="CA4" s="59"/>
      <c r="CB4" s="59"/>
      <c r="CC4" s="59"/>
      <c r="CD4" s="59"/>
      <c r="CE4" s="59"/>
      <c r="CF4" s="59"/>
      <c r="CG4" s="59"/>
      <c r="CH4" s="59"/>
      <c r="CI4" s="59"/>
      <c r="CJ4" s="59"/>
      <c r="CK4" s="59"/>
      <c r="CL4" s="59"/>
      <c r="CM4" s="59"/>
      <c r="CN4" s="59"/>
      <c r="CO4" s="59"/>
      <c r="CP4" s="59"/>
      <c r="CQ4" s="59"/>
      <c r="CR4" s="59"/>
      <c r="CS4" s="104"/>
    </row>
    <row r="5" spans="3:97" s="11" customFormat="1" ht="30" customHeight="1" thickTop="1" thickBot="1">
      <c r="C5" s="32" t="s">
        <v>9</v>
      </c>
      <c r="D5" s="32" t="s">
        <v>44</v>
      </c>
      <c r="E5" s="52" t="s">
        <v>48</v>
      </c>
      <c r="F5" s="52" t="s">
        <v>49</v>
      </c>
      <c r="G5" s="52" t="s">
        <v>50</v>
      </c>
      <c r="H5" s="52" t="s">
        <v>45</v>
      </c>
      <c r="I5" s="21"/>
      <c r="J5" s="21" t="s">
        <v>47</v>
      </c>
      <c r="K5" s="21"/>
      <c r="L5" s="21"/>
      <c r="M5" s="59"/>
      <c r="N5" s="267" t="s">
        <v>191</v>
      </c>
      <c r="O5" s="267"/>
      <c r="P5" s="267"/>
      <c r="Q5" s="267"/>
      <c r="R5" s="267"/>
      <c r="S5" s="267"/>
      <c r="T5" s="267"/>
      <c r="U5" s="267"/>
      <c r="V5" s="267"/>
      <c r="W5" s="267"/>
      <c r="X5" s="267"/>
      <c r="Y5" s="267"/>
      <c r="Z5" s="267" t="s">
        <v>192</v>
      </c>
      <c r="AA5" s="267"/>
      <c r="AB5" s="267"/>
      <c r="AC5" s="267"/>
      <c r="AD5" s="267"/>
      <c r="AE5" s="267"/>
      <c r="AF5" s="267"/>
      <c r="AG5" s="267"/>
      <c r="AH5" s="267"/>
      <c r="AI5" s="267"/>
      <c r="AJ5" s="267"/>
      <c r="AK5" s="267"/>
      <c r="AL5" s="267" t="s">
        <v>193</v>
      </c>
      <c r="AM5" s="267"/>
      <c r="AN5" s="267"/>
      <c r="AO5" s="267"/>
      <c r="AP5" s="267"/>
      <c r="AQ5" s="267"/>
      <c r="AR5" s="267"/>
      <c r="AS5" s="267"/>
      <c r="AT5" s="267"/>
      <c r="AU5" s="267"/>
      <c r="AV5" s="267"/>
      <c r="AW5" s="267"/>
      <c r="AX5" s="267"/>
      <c r="AY5" s="267"/>
      <c r="AZ5" s="267"/>
      <c r="BA5" s="267"/>
      <c r="BB5" s="267"/>
      <c r="BC5" s="267"/>
      <c r="BD5" s="267"/>
      <c r="BE5" s="267"/>
      <c r="BF5" s="267"/>
      <c r="BG5" s="267"/>
      <c r="BH5" s="267"/>
      <c r="BI5" s="267"/>
      <c r="BJ5" s="270"/>
      <c r="BK5" s="270"/>
      <c r="BL5" s="270"/>
      <c r="BM5" s="270"/>
      <c r="BN5" s="270"/>
      <c r="BO5" s="270"/>
      <c r="BP5" s="270"/>
      <c r="BQ5" s="270"/>
      <c r="BR5" s="270"/>
      <c r="BS5" s="270"/>
      <c r="BT5" s="270"/>
      <c r="BU5" s="270"/>
      <c r="BV5" s="125"/>
      <c r="BW5" s="125"/>
      <c r="BX5" s="59"/>
      <c r="BY5" s="59"/>
      <c r="BZ5" s="59"/>
      <c r="CA5" s="59"/>
      <c r="CB5" s="59"/>
      <c r="CC5" s="59"/>
      <c r="CD5" s="59"/>
      <c r="CE5" s="59"/>
      <c r="CF5" s="59"/>
      <c r="CG5" s="59"/>
      <c r="CH5" s="59"/>
      <c r="CI5" s="59"/>
      <c r="CJ5" s="59"/>
      <c r="CK5" s="59"/>
      <c r="CL5" s="59"/>
      <c r="CM5" s="59"/>
      <c r="CN5" s="59"/>
      <c r="CO5" s="59"/>
      <c r="CP5" s="59"/>
      <c r="CQ5" s="59"/>
      <c r="CR5" s="59"/>
      <c r="CS5" s="104"/>
    </row>
    <row r="6" spans="3:97" s="11" customFormat="1" ht="30" customHeight="1" thickTop="1" thickBot="1">
      <c r="C6" s="64" t="s">
        <v>46</v>
      </c>
      <c r="D6" s="68">
        <v>0.1</v>
      </c>
      <c r="E6" s="230">
        <v>0</v>
      </c>
      <c r="F6" s="230">
        <v>0</v>
      </c>
      <c r="G6" s="230">
        <v>50000</v>
      </c>
      <c r="H6" s="232">
        <f t="shared" ref="H6:H27" si="0">SUM(E6:G6)</f>
        <v>50000</v>
      </c>
      <c r="I6" s="21"/>
      <c r="J6" s="21" t="s">
        <v>21</v>
      </c>
      <c r="K6" s="21" t="s">
        <v>22</v>
      </c>
      <c r="L6" s="21" t="s">
        <v>23</v>
      </c>
      <c r="M6" s="59"/>
      <c r="N6" s="59" t="str">
        <f>PI!D6</f>
        <v>enero</v>
      </c>
      <c r="O6" s="59" t="str">
        <f>VLOOKUP(N6,'Aux1'!$O$2:$P$13,2,FALSE)</f>
        <v>febrero</v>
      </c>
      <c r="P6" s="59" t="str">
        <f>VLOOKUP(O6,'Aux1'!$O$2:$P$13,2,FALSE)</f>
        <v>marzo</v>
      </c>
      <c r="Q6" s="59" t="str">
        <f>VLOOKUP(P6,'Aux1'!$O$2:$P$13,2,FALSE)</f>
        <v>abril</v>
      </c>
      <c r="R6" s="59" t="str">
        <f>VLOOKUP(Q6,'Aux1'!$O$2:$P$13,2,FALSE)</f>
        <v>mayo</v>
      </c>
      <c r="S6" s="59" t="str">
        <f>VLOOKUP(R6,'Aux1'!$O$2:$P$13,2,FALSE)</f>
        <v>junio</v>
      </c>
      <c r="T6" s="59" t="str">
        <f>VLOOKUP(S6,'Aux1'!$O$2:$P$13,2,FALSE)</f>
        <v>julio</v>
      </c>
      <c r="U6" s="59" t="str">
        <f>VLOOKUP(T6,'Aux1'!$O$2:$P$13,2,FALSE)</f>
        <v>agosto</v>
      </c>
      <c r="V6" s="59" t="str">
        <f>VLOOKUP(U6,'Aux1'!$O$2:$P$13,2,FALSE)</f>
        <v>septiembre</v>
      </c>
      <c r="W6" s="59" t="str">
        <f>VLOOKUP(V6,'Aux1'!$O$2:$P$13,2,FALSE)</f>
        <v>octubre</v>
      </c>
      <c r="X6" s="59" t="str">
        <f>VLOOKUP(W6,'Aux1'!$O$2:$P$13,2,FALSE)</f>
        <v>noviembre</v>
      </c>
      <c r="Y6" s="59" t="str">
        <f>VLOOKUP(X6,'Aux1'!$O$2:$P$13,2,FALSE)</f>
        <v>diciembre</v>
      </c>
      <c r="Z6" s="59" t="str">
        <f>VLOOKUP(Y6,'Aux1'!$O$2:$P$13,2,FALSE)</f>
        <v>enero</v>
      </c>
      <c r="AA6" s="59" t="str">
        <f>VLOOKUP(Z6,'Aux1'!$O$2:$P$13,2,FALSE)</f>
        <v>febrero</v>
      </c>
      <c r="AB6" s="59" t="str">
        <f>VLOOKUP(AA6,'Aux1'!$O$2:$P$13,2,FALSE)</f>
        <v>marzo</v>
      </c>
      <c r="AC6" s="59" t="str">
        <f>VLOOKUP(AB6,'Aux1'!$O$2:$P$13,2,FALSE)</f>
        <v>abril</v>
      </c>
      <c r="AD6" s="59" t="str">
        <f>VLOOKUP(AC6,'Aux1'!$O$2:$P$13,2,FALSE)</f>
        <v>mayo</v>
      </c>
      <c r="AE6" s="59" t="str">
        <f>VLOOKUP(AD6,'Aux1'!$O$2:$P$13,2,FALSE)</f>
        <v>junio</v>
      </c>
      <c r="AF6" s="59" t="str">
        <f>VLOOKUP(AE6,'Aux1'!$O$2:$P$13,2,FALSE)</f>
        <v>julio</v>
      </c>
      <c r="AG6" s="59" t="str">
        <f>VLOOKUP(AF6,'Aux1'!$O$2:$P$13,2,FALSE)</f>
        <v>agosto</v>
      </c>
      <c r="AH6" s="59" t="str">
        <f>VLOOKUP(AG6,'Aux1'!$O$2:$P$13,2,FALSE)</f>
        <v>septiembre</v>
      </c>
      <c r="AI6" s="59" t="str">
        <f>VLOOKUP(AH6,'Aux1'!$O$2:$P$13,2,FALSE)</f>
        <v>octubre</v>
      </c>
      <c r="AJ6" s="59" t="str">
        <f>VLOOKUP(AI6,'Aux1'!$O$2:$P$13,2,FALSE)</f>
        <v>noviembre</v>
      </c>
      <c r="AK6" s="59" t="str">
        <f>VLOOKUP(AJ6,'Aux1'!$O$2:$P$13,2,FALSE)</f>
        <v>diciembre</v>
      </c>
      <c r="AL6" s="59" t="str">
        <f>VLOOKUP(AK6,'Aux1'!$O$2:$P$13,2,FALSE)</f>
        <v>enero</v>
      </c>
      <c r="AM6" s="59" t="str">
        <f>VLOOKUP(AL6,'Aux1'!$O$2:$P$13,2,FALSE)</f>
        <v>febrero</v>
      </c>
      <c r="AN6" s="59" t="str">
        <f>VLOOKUP(AM6,'Aux1'!$O$2:$P$13,2,FALSE)</f>
        <v>marzo</v>
      </c>
      <c r="AO6" s="59" t="str">
        <f>VLOOKUP(AN6,'Aux1'!$O$2:$P$13,2,FALSE)</f>
        <v>abril</v>
      </c>
      <c r="AP6" s="59" t="str">
        <f>VLOOKUP(AO6,'Aux1'!$O$2:$P$13,2,FALSE)</f>
        <v>mayo</v>
      </c>
      <c r="AQ6" s="59" t="str">
        <f>VLOOKUP(AP6,'Aux1'!$O$2:$P$13,2,FALSE)</f>
        <v>junio</v>
      </c>
      <c r="AR6" s="59" t="str">
        <f>VLOOKUP(AQ6,'Aux1'!$O$2:$P$13,2,FALSE)</f>
        <v>julio</v>
      </c>
      <c r="AS6" s="59" t="str">
        <f>VLOOKUP(AR6,'Aux1'!$O$2:$P$13,2,FALSE)</f>
        <v>agosto</v>
      </c>
      <c r="AT6" s="59" t="str">
        <f>VLOOKUP(AS6,'Aux1'!$O$2:$P$13,2,FALSE)</f>
        <v>septiembre</v>
      </c>
      <c r="AU6" s="59" t="str">
        <f>VLOOKUP(AT6,'Aux1'!$O$2:$P$13,2,FALSE)</f>
        <v>octubre</v>
      </c>
      <c r="AV6" s="59" t="str">
        <f>VLOOKUP(AU6,'Aux1'!$O$2:$P$13,2,FALSE)</f>
        <v>noviembre</v>
      </c>
      <c r="AW6" s="59" t="str">
        <f>VLOOKUP(AV6,'Aux1'!$O$2:$P$13,2,FALSE)</f>
        <v>diciembre</v>
      </c>
      <c r="AX6" s="59"/>
      <c r="AY6" s="59"/>
      <c r="AZ6" s="59"/>
      <c r="BA6" s="59"/>
      <c r="BB6" s="59"/>
      <c r="BC6" s="59"/>
      <c r="BD6" s="59"/>
      <c r="BE6" s="59"/>
      <c r="BF6" s="59"/>
      <c r="BG6" s="59"/>
      <c r="BH6" s="59"/>
      <c r="BI6" s="59"/>
      <c r="BJ6" s="59"/>
      <c r="BK6" s="59"/>
      <c r="BL6" s="59"/>
      <c r="BM6" s="59"/>
      <c r="BN6" s="59"/>
      <c r="BO6" s="59"/>
      <c r="BP6" s="59"/>
      <c r="BQ6" s="125"/>
      <c r="BR6" s="125"/>
      <c r="BS6" s="125"/>
      <c r="BT6" s="125"/>
      <c r="BU6" s="125"/>
      <c r="BV6" s="125"/>
      <c r="BW6" s="125"/>
      <c r="BX6" s="59"/>
      <c r="BY6" s="59"/>
      <c r="BZ6" s="59"/>
      <c r="CA6" s="59"/>
      <c r="CB6" s="59"/>
      <c r="CC6" s="59"/>
      <c r="CD6" s="59"/>
      <c r="CE6" s="59"/>
      <c r="CF6" s="59"/>
      <c r="CG6" s="59"/>
      <c r="CH6" s="59"/>
      <c r="CI6" s="59"/>
      <c r="CJ6" s="59"/>
      <c r="CK6" s="59"/>
      <c r="CL6" s="59"/>
      <c r="CM6" s="59"/>
      <c r="CN6" s="59"/>
      <c r="CO6" s="59"/>
      <c r="CP6" s="59"/>
      <c r="CQ6" s="59"/>
      <c r="CR6" s="59"/>
      <c r="CS6" s="104"/>
    </row>
    <row r="7" spans="3:97" s="11" customFormat="1" ht="30" customHeight="1" thickTop="1" thickBot="1">
      <c r="C7" s="205"/>
      <c r="D7" s="67"/>
      <c r="E7" s="229"/>
      <c r="F7" s="229"/>
      <c r="G7" s="229"/>
      <c r="H7" s="232">
        <f t="shared" si="0"/>
        <v>0</v>
      </c>
      <c r="I7" s="21"/>
      <c r="J7" s="61">
        <f t="shared" ref="J7:J26" si="1">(E7*$D$7)</f>
        <v>0</v>
      </c>
      <c r="K7" s="61">
        <f t="shared" ref="K7:K26" si="2">(E7*$D$7)+(F7*$D7)</f>
        <v>0</v>
      </c>
      <c r="L7" s="61">
        <f t="shared" ref="L7:L26" si="3">(E7*$D$7)+(F7*$D7)+(G7*$D7)</f>
        <v>0</v>
      </c>
      <c r="M7" s="59"/>
      <c r="N7" s="59"/>
      <c r="O7" s="59"/>
      <c r="P7" s="59"/>
      <c r="Q7" s="59"/>
      <c r="R7" s="59"/>
      <c r="S7" s="59"/>
      <c r="T7" s="59"/>
      <c r="U7" s="59"/>
      <c r="V7" s="59"/>
      <c r="W7" s="59"/>
      <c r="X7" s="59"/>
      <c r="Y7" s="59"/>
      <c r="Z7" s="59"/>
      <c r="AA7" s="59"/>
      <c r="AB7" s="59"/>
      <c r="AC7" s="59"/>
      <c r="AD7" s="59"/>
      <c r="AE7" s="59"/>
      <c r="AF7" s="59"/>
      <c r="AG7" s="59"/>
      <c r="AH7" s="59"/>
      <c r="AI7" s="59"/>
      <c r="AJ7" s="59"/>
      <c r="AK7" s="59"/>
      <c r="AL7" s="59"/>
      <c r="AM7" s="59"/>
      <c r="AN7" s="59"/>
      <c r="AO7" s="59"/>
      <c r="AP7" s="59"/>
      <c r="AQ7" s="59"/>
      <c r="AR7" s="59"/>
      <c r="AS7" s="59"/>
      <c r="AT7" s="59"/>
      <c r="AU7" s="59"/>
      <c r="AV7" s="59"/>
      <c r="AW7" s="59"/>
      <c r="AX7" s="59"/>
      <c r="AY7" s="59"/>
      <c r="AZ7" s="59"/>
      <c r="BA7" s="59"/>
      <c r="BB7" s="59"/>
      <c r="BC7" s="59"/>
      <c r="BD7" s="59"/>
      <c r="BE7" s="59"/>
      <c r="BF7" s="59"/>
      <c r="BG7" s="59"/>
      <c r="BH7" s="59"/>
      <c r="BI7" s="59"/>
      <c r="BJ7" s="59"/>
      <c r="BK7" s="59"/>
      <c r="BL7" s="59"/>
      <c r="BM7" s="59"/>
      <c r="BN7" s="59"/>
      <c r="BO7" s="59"/>
      <c r="BP7" s="59"/>
      <c r="BQ7" s="125"/>
      <c r="BR7" s="125"/>
      <c r="BS7" s="125"/>
      <c r="BT7" s="125"/>
      <c r="BU7" s="125"/>
      <c r="BV7" s="125"/>
      <c r="BW7" s="125"/>
      <c r="BX7" s="59"/>
      <c r="BY7" s="59"/>
      <c r="BZ7" s="59"/>
      <c r="CA7" s="59"/>
      <c r="CB7" s="59"/>
      <c r="CC7" s="59"/>
      <c r="CD7" s="59"/>
      <c r="CE7" s="59"/>
      <c r="CF7" s="59"/>
      <c r="CG7" s="59"/>
      <c r="CH7" s="59"/>
      <c r="CI7" s="59"/>
      <c r="CJ7" s="59"/>
      <c r="CK7" s="59"/>
      <c r="CL7" s="59"/>
      <c r="CM7" s="59"/>
      <c r="CN7" s="59"/>
      <c r="CO7" s="59"/>
      <c r="CP7" s="59"/>
      <c r="CQ7" s="59"/>
      <c r="CR7" s="59"/>
      <c r="CS7" s="104"/>
    </row>
    <row r="8" spans="3:97" s="11" customFormat="1" ht="30" customHeight="1" thickTop="1" thickBot="1">
      <c r="C8" s="201"/>
      <c r="D8" s="67"/>
      <c r="E8" s="229"/>
      <c r="F8" s="229"/>
      <c r="G8" s="229"/>
      <c r="H8" s="232">
        <f t="shared" si="0"/>
        <v>0</v>
      </c>
      <c r="I8" s="21"/>
      <c r="J8" s="61">
        <f t="shared" si="1"/>
        <v>0</v>
      </c>
      <c r="K8" s="61">
        <f t="shared" si="2"/>
        <v>0</v>
      </c>
      <c r="L8" s="61">
        <f t="shared" si="3"/>
        <v>0</v>
      </c>
      <c r="M8" s="59"/>
      <c r="N8" s="59"/>
      <c r="O8" s="59"/>
      <c r="P8" s="61"/>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125"/>
      <c r="BR8" s="125"/>
      <c r="BS8" s="125"/>
      <c r="BT8" s="125"/>
      <c r="BU8" s="125"/>
      <c r="BV8" s="125"/>
      <c r="BW8" s="125"/>
      <c r="BX8" s="59"/>
      <c r="BY8" s="59"/>
      <c r="BZ8" s="59"/>
      <c r="CA8" s="59"/>
      <c r="CB8" s="59"/>
      <c r="CC8" s="59"/>
      <c r="CD8" s="59"/>
      <c r="CE8" s="59"/>
      <c r="CF8" s="59"/>
      <c r="CG8" s="59"/>
      <c r="CH8" s="59"/>
      <c r="CI8" s="59"/>
      <c r="CJ8" s="59"/>
      <c r="CK8" s="59"/>
      <c r="CL8" s="59"/>
      <c r="CM8" s="59"/>
      <c r="CN8" s="59"/>
      <c r="CO8" s="59"/>
      <c r="CP8" s="59"/>
      <c r="CQ8" s="59"/>
      <c r="CR8" s="59"/>
      <c r="CS8" s="104"/>
    </row>
    <row r="9" spans="3:97" s="11" customFormat="1" ht="30" customHeight="1" thickTop="1" thickBot="1">
      <c r="C9" s="25"/>
      <c r="D9" s="67"/>
      <c r="E9" s="229"/>
      <c r="F9" s="229"/>
      <c r="G9" s="229"/>
      <c r="H9" s="232">
        <f t="shared" si="0"/>
        <v>0</v>
      </c>
      <c r="I9" s="21"/>
      <c r="J9" s="61">
        <f t="shared" si="1"/>
        <v>0</v>
      </c>
      <c r="K9" s="61">
        <f t="shared" si="2"/>
        <v>0</v>
      </c>
      <c r="L9" s="61">
        <f t="shared" si="3"/>
        <v>0</v>
      </c>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125"/>
      <c r="BR9" s="125"/>
      <c r="BS9" s="125"/>
      <c r="BT9" s="125"/>
      <c r="BU9" s="125"/>
      <c r="BV9" s="125"/>
      <c r="BW9" s="125"/>
      <c r="BX9" s="59"/>
      <c r="BY9" s="59"/>
      <c r="BZ9" s="59"/>
      <c r="CA9" s="59"/>
      <c r="CB9" s="59"/>
      <c r="CC9" s="59"/>
      <c r="CD9" s="59"/>
      <c r="CE9" s="59"/>
      <c r="CF9" s="59"/>
      <c r="CG9" s="59"/>
      <c r="CH9" s="59"/>
      <c r="CI9" s="59"/>
      <c r="CJ9" s="59"/>
      <c r="CK9" s="59"/>
      <c r="CL9" s="59"/>
      <c r="CM9" s="59"/>
      <c r="CN9" s="59"/>
      <c r="CO9" s="59"/>
      <c r="CP9" s="59"/>
      <c r="CQ9" s="59"/>
      <c r="CR9" s="59"/>
      <c r="CS9" s="104"/>
    </row>
    <row r="10" spans="3:97" s="11" customFormat="1" ht="30" customHeight="1" thickTop="1" thickBot="1">
      <c r="C10" s="25"/>
      <c r="D10" s="67"/>
      <c r="E10" s="229"/>
      <c r="F10" s="229"/>
      <c r="G10" s="229"/>
      <c r="H10" s="232">
        <f t="shared" si="0"/>
        <v>0</v>
      </c>
      <c r="I10" s="21"/>
      <c r="J10" s="61">
        <f t="shared" si="1"/>
        <v>0</v>
      </c>
      <c r="K10" s="61">
        <f t="shared" si="2"/>
        <v>0</v>
      </c>
      <c r="L10" s="61">
        <f t="shared" si="3"/>
        <v>0</v>
      </c>
      <c r="M10" s="59"/>
      <c r="N10" s="59"/>
      <c r="O10" s="59"/>
      <c r="P10" s="59"/>
      <c r="Q10" s="59"/>
      <c r="R10" s="59"/>
      <c r="S10" s="59"/>
      <c r="T10" s="59"/>
      <c r="U10" s="59"/>
      <c r="V10" s="59"/>
      <c r="W10" s="59"/>
      <c r="X10" s="59"/>
      <c r="Y10" s="59"/>
      <c r="Z10" s="59"/>
      <c r="AA10" s="59"/>
      <c r="AB10" s="59"/>
      <c r="AC10" s="59"/>
      <c r="AD10" s="59"/>
      <c r="AE10" s="59"/>
      <c r="AF10" s="59"/>
      <c r="AG10" s="59"/>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125"/>
      <c r="BR10" s="125"/>
      <c r="BS10" s="125"/>
      <c r="BT10" s="125"/>
      <c r="BU10" s="125"/>
      <c r="BV10" s="125"/>
      <c r="BW10" s="125"/>
      <c r="BX10" s="59"/>
      <c r="BY10" s="59"/>
      <c r="BZ10" s="59"/>
      <c r="CA10" s="59"/>
      <c r="CB10" s="59"/>
      <c r="CC10" s="59"/>
      <c r="CD10" s="59"/>
      <c r="CE10" s="59"/>
      <c r="CF10" s="59"/>
      <c r="CG10" s="59"/>
      <c r="CH10" s="59"/>
      <c r="CI10" s="59"/>
      <c r="CJ10" s="59"/>
      <c r="CK10" s="59"/>
      <c r="CL10" s="59"/>
      <c r="CM10" s="59"/>
      <c r="CN10" s="59"/>
      <c r="CO10" s="59"/>
      <c r="CP10" s="59"/>
      <c r="CQ10" s="59"/>
      <c r="CR10" s="59"/>
      <c r="CS10" s="104"/>
    </row>
    <row r="11" spans="3:97" s="11" customFormat="1" ht="30" customHeight="1" thickTop="1" thickBot="1">
      <c r="C11" s="25"/>
      <c r="D11" s="67"/>
      <c r="E11" s="229"/>
      <c r="F11" s="229"/>
      <c r="G11" s="229"/>
      <c r="H11" s="232">
        <f t="shared" si="0"/>
        <v>0</v>
      </c>
      <c r="I11" s="21"/>
      <c r="J11" s="61">
        <f t="shared" si="1"/>
        <v>0</v>
      </c>
      <c r="K11" s="61">
        <f t="shared" si="2"/>
        <v>0</v>
      </c>
      <c r="L11" s="61">
        <f t="shared" si="3"/>
        <v>0</v>
      </c>
      <c r="M11" s="59"/>
      <c r="N11" s="59"/>
      <c r="O11" s="59"/>
      <c r="P11" s="59"/>
      <c r="Q11" s="59"/>
      <c r="R11" s="59"/>
      <c r="S11" s="59"/>
      <c r="T11" s="59"/>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c r="AY11" s="59"/>
      <c r="AZ11" s="59"/>
      <c r="BA11" s="59"/>
      <c r="BB11" s="59"/>
      <c r="BC11" s="59"/>
      <c r="BD11" s="59"/>
      <c r="BE11" s="59"/>
      <c r="BF11" s="59"/>
      <c r="BG11" s="59"/>
      <c r="BH11" s="59"/>
      <c r="BI11" s="59"/>
      <c r="BJ11" s="59"/>
      <c r="BK11" s="59"/>
      <c r="BL11" s="59"/>
      <c r="BM11" s="59"/>
      <c r="BN11" s="59"/>
      <c r="BO11" s="59"/>
      <c r="BP11" s="59"/>
      <c r="BQ11" s="125"/>
      <c r="BR11" s="125"/>
      <c r="BS11" s="125"/>
      <c r="BT11" s="125"/>
      <c r="BU11" s="125"/>
      <c r="BV11" s="125"/>
      <c r="BW11" s="125"/>
      <c r="BX11" s="59"/>
      <c r="BY11" s="59"/>
      <c r="BZ11" s="59"/>
      <c r="CA11" s="59"/>
      <c r="CB11" s="59"/>
      <c r="CC11" s="59"/>
      <c r="CD11" s="59"/>
      <c r="CE11" s="59"/>
      <c r="CF11" s="59"/>
      <c r="CG11" s="59"/>
      <c r="CH11" s="59"/>
      <c r="CI11" s="59"/>
      <c r="CJ11" s="59"/>
      <c r="CK11" s="59"/>
      <c r="CL11" s="59"/>
      <c r="CM11" s="59"/>
      <c r="CN11" s="59"/>
      <c r="CO11" s="59"/>
      <c r="CP11" s="59"/>
      <c r="CQ11" s="59"/>
      <c r="CR11" s="59"/>
      <c r="CS11" s="104"/>
    </row>
    <row r="12" spans="3:97" s="11" customFormat="1" ht="30" customHeight="1" thickTop="1" thickBot="1">
      <c r="C12" s="25"/>
      <c r="D12" s="67"/>
      <c r="E12" s="229"/>
      <c r="F12" s="229"/>
      <c r="G12" s="229"/>
      <c r="H12" s="232">
        <f t="shared" si="0"/>
        <v>0</v>
      </c>
      <c r="I12" s="21"/>
      <c r="J12" s="61">
        <f t="shared" si="1"/>
        <v>0</v>
      </c>
      <c r="K12" s="61">
        <f t="shared" si="2"/>
        <v>0</v>
      </c>
      <c r="L12" s="61">
        <f t="shared" si="3"/>
        <v>0</v>
      </c>
      <c r="M12" s="59"/>
      <c r="N12" s="59"/>
      <c r="O12" s="59"/>
      <c r="P12" s="59"/>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125"/>
      <c r="BR12" s="125"/>
      <c r="BS12" s="125"/>
      <c r="BT12" s="125"/>
      <c r="BU12" s="125"/>
      <c r="BV12" s="125"/>
      <c r="BW12" s="125"/>
      <c r="BX12" s="59"/>
      <c r="BY12" s="59"/>
      <c r="BZ12" s="59"/>
      <c r="CA12" s="59"/>
      <c r="CB12" s="59"/>
      <c r="CC12" s="59"/>
      <c r="CD12" s="59"/>
      <c r="CE12" s="59"/>
      <c r="CF12" s="59"/>
      <c r="CG12" s="59"/>
      <c r="CH12" s="59"/>
      <c r="CI12" s="59"/>
      <c r="CJ12" s="59"/>
      <c r="CK12" s="59"/>
      <c r="CL12" s="59"/>
      <c r="CM12" s="59"/>
      <c r="CN12" s="59"/>
      <c r="CO12" s="59"/>
      <c r="CP12" s="59"/>
      <c r="CQ12" s="59"/>
      <c r="CR12" s="59"/>
      <c r="CS12" s="104"/>
    </row>
    <row r="13" spans="3:97" s="11" customFormat="1" ht="30" customHeight="1" thickTop="1" thickBot="1">
      <c r="C13" s="25"/>
      <c r="D13" s="67"/>
      <c r="E13" s="229"/>
      <c r="F13" s="229"/>
      <c r="G13" s="229"/>
      <c r="H13" s="232">
        <f t="shared" si="0"/>
        <v>0</v>
      </c>
      <c r="I13" s="21"/>
      <c r="J13" s="61">
        <f t="shared" si="1"/>
        <v>0</v>
      </c>
      <c r="K13" s="61">
        <f t="shared" si="2"/>
        <v>0</v>
      </c>
      <c r="L13" s="61">
        <f t="shared" si="3"/>
        <v>0</v>
      </c>
      <c r="M13" s="59"/>
      <c r="N13" s="59"/>
      <c r="O13" s="59"/>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c r="AY13" s="59"/>
      <c r="AZ13" s="59"/>
      <c r="BA13" s="59"/>
      <c r="BB13" s="59"/>
      <c r="BC13" s="59"/>
      <c r="BD13" s="59"/>
      <c r="BE13" s="59"/>
      <c r="BF13" s="59"/>
      <c r="BG13" s="59"/>
      <c r="BH13" s="59"/>
      <c r="BI13" s="59"/>
      <c r="BJ13" s="59"/>
      <c r="BK13" s="59"/>
      <c r="BL13" s="59"/>
      <c r="BM13" s="59"/>
      <c r="BN13" s="59"/>
      <c r="BO13" s="59"/>
      <c r="BP13" s="59"/>
      <c r="BQ13" s="125"/>
      <c r="BR13" s="125"/>
      <c r="BS13" s="125"/>
      <c r="BT13" s="125"/>
      <c r="BU13" s="125"/>
      <c r="BV13" s="125"/>
      <c r="BW13" s="125"/>
      <c r="BX13" s="59"/>
      <c r="BY13" s="59"/>
      <c r="BZ13" s="59"/>
      <c r="CA13" s="59"/>
      <c r="CB13" s="59"/>
      <c r="CC13" s="59"/>
      <c r="CD13" s="59"/>
      <c r="CE13" s="59"/>
      <c r="CF13" s="59"/>
      <c r="CG13" s="59"/>
      <c r="CH13" s="59"/>
      <c r="CI13" s="59"/>
      <c r="CJ13" s="59"/>
      <c r="CK13" s="59"/>
      <c r="CL13" s="59"/>
      <c r="CM13" s="59"/>
      <c r="CN13" s="59"/>
      <c r="CO13" s="59"/>
      <c r="CP13" s="59"/>
      <c r="CQ13" s="59"/>
      <c r="CR13" s="59"/>
      <c r="CS13" s="104"/>
    </row>
    <row r="14" spans="3:97" s="11" customFormat="1" ht="30" customHeight="1" thickTop="1" thickBot="1">
      <c r="C14" s="25"/>
      <c r="D14" s="67"/>
      <c r="E14" s="229"/>
      <c r="F14" s="229"/>
      <c r="G14" s="229"/>
      <c r="H14" s="232">
        <f t="shared" si="0"/>
        <v>0</v>
      </c>
      <c r="I14" s="21"/>
      <c r="J14" s="61">
        <f t="shared" si="1"/>
        <v>0</v>
      </c>
      <c r="K14" s="61">
        <f t="shared" si="2"/>
        <v>0</v>
      </c>
      <c r="L14" s="61">
        <f t="shared" si="3"/>
        <v>0</v>
      </c>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125"/>
      <c r="BR14" s="125"/>
      <c r="BS14" s="125"/>
      <c r="BT14" s="125"/>
      <c r="BU14" s="125"/>
      <c r="BV14" s="125"/>
      <c r="BW14" s="125"/>
      <c r="BX14" s="59"/>
      <c r="BY14" s="59"/>
      <c r="BZ14" s="59"/>
      <c r="CA14" s="59"/>
      <c r="CB14" s="59"/>
      <c r="CC14" s="59"/>
      <c r="CD14" s="59"/>
      <c r="CE14" s="59"/>
      <c r="CF14" s="59"/>
      <c r="CG14" s="59"/>
      <c r="CH14" s="59"/>
      <c r="CI14" s="59"/>
      <c r="CJ14" s="59"/>
      <c r="CK14" s="59"/>
      <c r="CL14" s="59"/>
      <c r="CM14" s="59"/>
      <c r="CN14" s="59"/>
      <c r="CO14" s="59"/>
      <c r="CP14" s="59"/>
      <c r="CQ14" s="59"/>
      <c r="CR14" s="59"/>
      <c r="CS14" s="104"/>
    </row>
    <row r="15" spans="3:97" s="11" customFormat="1" ht="30" customHeight="1" thickTop="1" thickBot="1">
      <c r="C15" s="25"/>
      <c r="D15" s="67"/>
      <c r="E15" s="229"/>
      <c r="F15" s="229"/>
      <c r="G15" s="229"/>
      <c r="H15" s="232">
        <f t="shared" si="0"/>
        <v>0</v>
      </c>
      <c r="I15" s="21"/>
      <c r="J15" s="61">
        <f t="shared" si="1"/>
        <v>0</v>
      </c>
      <c r="K15" s="61">
        <f t="shared" si="2"/>
        <v>0</v>
      </c>
      <c r="L15" s="61">
        <f t="shared" si="3"/>
        <v>0</v>
      </c>
      <c r="M15" s="59"/>
      <c r="N15" s="59"/>
      <c r="O15" s="59"/>
      <c r="P15" s="59"/>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125"/>
      <c r="BR15" s="125"/>
      <c r="BS15" s="125"/>
      <c r="BT15" s="125"/>
      <c r="BU15" s="125"/>
      <c r="BV15" s="125"/>
      <c r="BW15" s="125"/>
      <c r="BX15" s="59"/>
      <c r="BY15" s="59"/>
      <c r="BZ15" s="59"/>
      <c r="CA15" s="59"/>
      <c r="CB15" s="59"/>
      <c r="CC15" s="59"/>
      <c r="CD15" s="59"/>
      <c r="CE15" s="59"/>
      <c r="CF15" s="59"/>
      <c r="CG15" s="59"/>
      <c r="CH15" s="59"/>
      <c r="CI15" s="59"/>
      <c r="CJ15" s="59"/>
      <c r="CK15" s="59"/>
      <c r="CL15" s="59"/>
      <c r="CM15" s="59"/>
      <c r="CN15" s="59"/>
      <c r="CO15" s="59"/>
      <c r="CP15" s="59"/>
      <c r="CQ15" s="59"/>
      <c r="CR15" s="59"/>
      <c r="CS15" s="104"/>
    </row>
    <row r="16" spans="3:97" ht="30" customHeight="1" thickTop="1" thickBot="1">
      <c r="C16" s="25"/>
      <c r="D16" s="67"/>
      <c r="E16" s="229"/>
      <c r="F16" s="229"/>
      <c r="G16" s="229"/>
      <c r="H16" s="232">
        <f t="shared" si="0"/>
        <v>0</v>
      </c>
      <c r="I16" s="21"/>
      <c r="J16" s="61">
        <f t="shared" si="1"/>
        <v>0</v>
      </c>
      <c r="K16" s="61">
        <f t="shared" si="2"/>
        <v>0</v>
      </c>
      <c r="L16" s="61">
        <f t="shared" si="3"/>
        <v>0</v>
      </c>
    </row>
    <row r="17" spans="3:12" ht="30" customHeight="1" thickTop="1" thickBot="1">
      <c r="C17" s="25"/>
      <c r="D17" s="67"/>
      <c r="E17" s="229"/>
      <c r="F17" s="229"/>
      <c r="G17" s="229"/>
      <c r="H17" s="232">
        <f t="shared" si="0"/>
        <v>0</v>
      </c>
      <c r="I17" s="21"/>
      <c r="J17" s="61">
        <f t="shared" si="1"/>
        <v>0</v>
      </c>
      <c r="K17" s="61">
        <f t="shared" si="2"/>
        <v>0</v>
      </c>
      <c r="L17" s="61">
        <f t="shared" si="3"/>
        <v>0</v>
      </c>
    </row>
    <row r="18" spans="3:12" ht="30" customHeight="1" thickTop="1" thickBot="1">
      <c r="C18" s="25"/>
      <c r="D18" s="67"/>
      <c r="E18" s="229"/>
      <c r="F18" s="229"/>
      <c r="G18" s="229"/>
      <c r="H18" s="232">
        <f t="shared" si="0"/>
        <v>0</v>
      </c>
      <c r="I18" s="21"/>
      <c r="J18" s="61">
        <f t="shared" si="1"/>
        <v>0</v>
      </c>
      <c r="K18" s="61">
        <f t="shared" si="2"/>
        <v>0</v>
      </c>
      <c r="L18" s="61">
        <f t="shared" si="3"/>
        <v>0</v>
      </c>
    </row>
    <row r="19" spans="3:12" ht="30" customHeight="1" thickTop="1" thickBot="1">
      <c r="C19" s="25"/>
      <c r="D19" s="67"/>
      <c r="E19" s="229"/>
      <c r="F19" s="229"/>
      <c r="G19" s="229"/>
      <c r="H19" s="232">
        <f t="shared" si="0"/>
        <v>0</v>
      </c>
      <c r="I19" s="21"/>
      <c r="J19" s="61">
        <f t="shared" si="1"/>
        <v>0</v>
      </c>
      <c r="K19" s="61">
        <f t="shared" si="2"/>
        <v>0</v>
      </c>
      <c r="L19" s="61">
        <f t="shared" si="3"/>
        <v>0</v>
      </c>
    </row>
    <row r="20" spans="3:12" ht="30" customHeight="1" thickTop="1" thickBot="1">
      <c r="C20" s="25"/>
      <c r="D20" s="67"/>
      <c r="E20" s="229"/>
      <c r="F20" s="229"/>
      <c r="G20" s="229"/>
      <c r="H20" s="232">
        <f t="shared" si="0"/>
        <v>0</v>
      </c>
      <c r="I20" s="21"/>
      <c r="J20" s="61">
        <f t="shared" si="1"/>
        <v>0</v>
      </c>
      <c r="K20" s="61">
        <f t="shared" si="2"/>
        <v>0</v>
      </c>
      <c r="L20" s="61">
        <f t="shared" si="3"/>
        <v>0</v>
      </c>
    </row>
    <row r="21" spans="3:12" ht="30" customHeight="1" thickTop="1" thickBot="1">
      <c r="C21" s="25"/>
      <c r="D21" s="67"/>
      <c r="E21" s="229"/>
      <c r="F21" s="229"/>
      <c r="G21" s="229"/>
      <c r="H21" s="232">
        <f t="shared" si="0"/>
        <v>0</v>
      </c>
      <c r="I21" s="21"/>
      <c r="J21" s="61">
        <f t="shared" si="1"/>
        <v>0</v>
      </c>
      <c r="K21" s="61">
        <f t="shared" si="2"/>
        <v>0</v>
      </c>
      <c r="L21" s="61">
        <f t="shared" si="3"/>
        <v>0</v>
      </c>
    </row>
    <row r="22" spans="3:12" ht="30" customHeight="1" thickTop="1" thickBot="1">
      <c r="C22" s="25"/>
      <c r="D22" s="67"/>
      <c r="E22" s="229"/>
      <c r="F22" s="229"/>
      <c r="G22" s="229"/>
      <c r="H22" s="232">
        <f t="shared" si="0"/>
        <v>0</v>
      </c>
      <c r="I22" s="21"/>
      <c r="J22" s="61">
        <f t="shared" si="1"/>
        <v>0</v>
      </c>
      <c r="K22" s="61">
        <f t="shared" si="2"/>
        <v>0</v>
      </c>
      <c r="L22" s="61">
        <f t="shared" si="3"/>
        <v>0</v>
      </c>
    </row>
    <row r="23" spans="3:12" ht="30" customHeight="1" thickTop="1" thickBot="1">
      <c r="C23" s="25"/>
      <c r="D23" s="67"/>
      <c r="E23" s="229"/>
      <c r="F23" s="229"/>
      <c r="G23" s="229"/>
      <c r="H23" s="232">
        <f t="shared" si="0"/>
        <v>0</v>
      </c>
      <c r="I23" s="21"/>
      <c r="J23" s="61">
        <f t="shared" si="1"/>
        <v>0</v>
      </c>
      <c r="K23" s="61">
        <f t="shared" si="2"/>
        <v>0</v>
      </c>
      <c r="L23" s="61">
        <f t="shared" si="3"/>
        <v>0</v>
      </c>
    </row>
    <row r="24" spans="3:12" ht="30" customHeight="1" thickTop="1" thickBot="1">
      <c r="C24" s="25"/>
      <c r="D24" s="67"/>
      <c r="E24" s="229"/>
      <c r="F24" s="229"/>
      <c r="G24" s="229"/>
      <c r="H24" s="232">
        <f t="shared" si="0"/>
        <v>0</v>
      </c>
      <c r="I24" s="21"/>
      <c r="J24" s="61">
        <f t="shared" si="1"/>
        <v>0</v>
      </c>
      <c r="K24" s="61">
        <f t="shared" si="2"/>
        <v>0</v>
      </c>
      <c r="L24" s="61">
        <f t="shared" si="3"/>
        <v>0</v>
      </c>
    </row>
    <row r="25" spans="3:12" ht="30" customHeight="1" thickTop="1" thickBot="1">
      <c r="C25" s="25"/>
      <c r="D25" s="67"/>
      <c r="E25" s="229"/>
      <c r="F25" s="229"/>
      <c r="G25" s="229"/>
      <c r="H25" s="232">
        <f t="shared" si="0"/>
        <v>0</v>
      </c>
      <c r="I25" s="21"/>
      <c r="J25" s="61">
        <f t="shared" si="1"/>
        <v>0</v>
      </c>
      <c r="K25" s="61">
        <f t="shared" si="2"/>
        <v>0</v>
      </c>
      <c r="L25" s="61">
        <f t="shared" si="3"/>
        <v>0</v>
      </c>
    </row>
    <row r="26" spans="3:12" ht="30" customHeight="1" thickTop="1" thickBot="1">
      <c r="C26" s="25"/>
      <c r="D26" s="67"/>
      <c r="E26" s="229"/>
      <c r="F26" s="229"/>
      <c r="G26" s="229"/>
      <c r="H26" s="232">
        <f t="shared" si="0"/>
        <v>0</v>
      </c>
      <c r="I26" s="21"/>
      <c r="J26" s="61">
        <f t="shared" si="1"/>
        <v>0</v>
      </c>
      <c r="K26" s="61">
        <f t="shared" si="2"/>
        <v>0</v>
      </c>
      <c r="L26" s="61">
        <f t="shared" si="3"/>
        <v>0</v>
      </c>
    </row>
    <row r="27" spans="3:12" ht="30" customHeight="1" thickTop="1" thickBot="1">
      <c r="C27" s="268" t="s">
        <v>205</v>
      </c>
      <c r="D27" s="269"/>
      <c r="E27" s="233">
        <f>SUM(E7:E26)</f>
        <v>0</v>
      </c>
      <c r="F27" s="233">
        <f t="shared" ref="F27:G27" si="4">SUM(F7:F26)</f>
        <v>0</v>
      </c>
      <c r="G27" s="233">
        <f t="shared" si="4"/>
        <v>0</v>
      </c>
      <c r="H27" s="234">
        <f t="shared" si="0"/>
        <v>0</v>
      </c>
      <c r="I27" s="21"/>
      <c r="J27" s="21"/>
    </row>
    <row r="28" spans="3:12" ht="30" customHeight="1" thickTop="1">
      <c r="C28" s="21"/>
      <c r="D28" s="21"/>
      <c r="E28" s="21"/>
      <c r="F28" s="21"/>
      <c r="G28" s="21"/>
      <c r="H28" s="21"/>
      <c r="I28" s="21"/>
      <c r="J28" s="21"/>
    </row>
    <row r="29" spans="3:12" ht="30" customHeight="1">
      <c r="C29" s="21"/>
      <c r="D29" s="21"/>
      <c r="E29" s="21"/>
      <c r="F29" s="21"/>
      <c r="G29" s="21"/>
      <c r="H29" s="21"/>
      <c r="I29" s="21"/>
      <c r="J29" s="21"/>
    </row>
    <row r="30" spans="3:12" ht="30" customHeight="1">
      <c r="C30" s="21"/>
      <c r="D30" s="21"/>
      <c r="E30" s="21"/>
      <c r="F30" s="21"/>
      <c r="G30" s="21"/>
      <c r="H30" s="21"/>
      <c r="I30" s="21"/>
      <c r="J30" s="21"/>
    </row>
    <row r="31" spans="3:12" ht="30" customHeight="1">
      <c r="C31" s="21"/>
      <c r="D31" s="21"/>
      <c r="E31" s="21"/>
      <c r="F31" s="21"/>
      <c r="G31" s="21"/>
      <c r="H31" s="21"/>
      <c r="I31" s="21"/>
      <c r="J31" s="21"/>
    </row>
    <row r="32" spans="3:12" ht="30" customHeight="1">
      <c r="C32" s="21"/>
      <c r="D32" s="21"/>
      <c r="E32" s="21"/>
      <c r="F32" s="21"/>
      <c r="G32" s="21"/>
      <c r="H32" s="21"/>
      <c r="I32" s="21"/>
      <c r="J32" s="21"/>
    </row>
    <row r="33" spans="3:10" ht="30" customHeight="1">
      <c r="C33" s="21"/>
      <c r="D33" s="21"/>
      <c r="E33" s="21"/>
      <c r="F33" s="21"/>
      <c r="G33" s="21"/>
      <c r="H33" s="21"/>
      <c r="I33" s="21"/>
      <c r="J33" s="21"/>
    </row>
    <row r="34" spans="3:10" ht="30" customHeight="1">
      <c r="C34" s="21"/>
      <c r="D34" s="21"/>
      <c r="E34" s="21"/>
      <c r="F34" s="21"/>
      <c r="G34" s="21"/>
      <c r="H34" s="21"/>
      <c r="I34" s="21"/>
      <c r="J34" s="21"/>
    </row>
    <row r="35" spans="3:10" ht="30" customHeight="1">
      <c r="C35" s="21"/>
      <c r="D35" s="21"/>
      <c r="E35" s="21"/>
      <c r="F35" s="21"/>
      <c r="G35" s="21"/>
      <c r="H35" s="21"/>
      <c r="I35" s="21"/>
      <c r="J35" s="21"/>
    </row>
    <row r="36" spans="3:10" ht="30" customHeight="1">
      <c r="C36" s="21"/>
      <c r="D36" s="21"/>
      <c r="E36" s="21"/>
      <c r="F36" s="21"/>
      <c r="G36" s="21"/>
      <c r="H36" s="21"/>
      <c r="I36" s="21"/>
      <c r="J36" s="21"/>
    </row>
    <row r="37" spans="3:10" ht="30" customHeight="1">
      <c r="C37" s="21"/>
      <c r="D37" s="21"/>
      <c r="E37" s="21"/>
      <c r="F37" s="21"/>
      <c r="G37" s="21"/>
      <c r="H37" s="21"/>
      <c r="I37" s="21"/>
      <c r="J37" s="21"/>
    </row>
    <row r="38" spans="3:10" ht="30" customHeight="1">
      <c r="C38" s="21"/>
      <c r="D38" s="21"/>
      <c r="E38" s="21"/>
      <c r="F38" s="21"/>
      <c r="G38" s="21"/>
      <c r="H38" s="21"/>
      <c r="I38" s="21"/>
      <c r="J38" s="21"/>
    </row>
    <row r="39" spans="3:10" ht="30" customHeight="1">
      <c r="C39" s="21"/>
      <c r="D39" s="21"/>
      <c r="E39" s="21"/>
      <c r="F39" s="21"/>
      <c r="G39" s="21"/>
      <c r="H39" s="21"/>
      <c r="I39" s="21"/>
      <c r="J39" s="21"/>
    </row>
    <row r="40" spans="3:10" ht="30" customHeight="1">
      <c r="C40" s="21"/>
      <c r="D40" s="21"/>
      <c r="E40" s="21"/>
      <c r="F40" s="21"/>
      <c r="G40" s="21"/>
      <c r="H40" s="21"/>
      <c r="I40" s="21"/>
      <c r="J40" s="21"/>
    </row>
    <row r="41" spans="3:10" ht="30" customHeight="1">
      <c r="C41" s="21"/>
      <c r="D41" s="21"/>
      <c r="E41" s="21"/>
      <c r="F41" s="21"/>
      <c r="G41" s="21"/>
      <c r="H41" s="21"/>
      <c r="I41" s="21"/>
      <c r="J41" s="21"/>
    </row>
    <row r="42" spans="3:10" ht="30" customHeight="1">
      <c r="C42" s="21"/>
      <c r="D42" s="21"/>
      <c r="E42" s="21"/>
      <c r="F42" s="21"/>
      <c r="G42" s="21"/>
      <c r="H42" s="21"/>
      <c r="I42" s="21"/>
      <c r="J42" s="21"/>
    </row>
    <row r="43" spans="3:10" ht="30" customHeight="1">
      <c r="C43" s="21"/>
      <c r="D43" s="21"/>
      <c r="E43" s="21"/>
      <c r="F43" s="21"/>
      <c r="G43" s="21"/>
      <c r="H43" s="21"/>
      <c r="I43" s="21"/>
      <c r="J43" s="21"/>
    </row>
    <row r="44" spans="3:10" ht="30" customHeight="1">
      <c r="C44" s="21"/>
      <c r="D44" s="21"/>
      <c r="E44" s="21"/>
      <c r="F44" s="21"/>
      <c r="G44" s="21"/>
      <c r="H44" s="21"/>
      <c r="I44" s="21"/>
      <c r="J44" s="21"/>
    </row>
    <row r="45" spans="3:10" ht="30" customHeight="1">
      <c r="C45" s="21"/>
      <c r="D45" s="21"/>
      <c r="E45" s="21"/>
      <c r="F45" s="21"/>
      <c r="G45" s="21"/>
      <c r="H45" s="21"/>
      <c r="I45" s="21"/>
      <c r="J45" s="21"/>
    </row>
    <row r="46" spans="3:10" ht="30" customHeight="1">
      <c r="C46" s="21"/>
      <c r="D46" s="21"/>
      <c r="E46" s="21"/>
      <c r="F46" s="21"/>
      <c r="G46" s="21"/>
      <c r="H46" s="21"/>
      <c r="I46" s="21"/>
      <c r="J46" s="21"/>
    </row>
    <row r="47" spans="3:10" ht="30" customHeight="1">
      <c r="C47" s="21"/>
      <c r="D47" s="21"/>
      <c r="E47" s="21"/>
      <c r="F47" s="21"/>
      <c r="G47" s="21"/>
      <c r="H47" s="21"/>
      <c r="I47" s="21"/>
      <c r="J47" s="21"/>
    </row>
    <row r="48" spans="3:10" ht="30" customHeight="1">
      <c r="C48" s="21"/>
      <c r="D48" s="21"/>
      <c r="E48" s="21"/>
      <c r="F48" s="21"/>
      <c r="G48" s="21"/>
      <c r="H48" s="21"/>
      <c r="I48" s="21"/>
      <c r="J48" s="21"/>
    </row>
    <row r="49" spans="3:10" ht="30" customHeight="1">
      <c r="C49" s="21"/>
      <c r="D49" s="21"/>
      <c r="E49" s="21"/>
      <c r="F49" s="21"/>
      <c r="G49" s="21"/>
      <c r="H49" s="21"/>
      <c r="I49" s="21"/>
      <c r="J49" s="21"/>
    </row>
    <row r="50" spans="3:10" ht="30" customHeight="1">
      <c r="C50" s="21"/>
      <c r="D50" s="21"/>
      <c r="E50" s="21"/>
      <c r="F50" s="21"/>
      <c r="G50" s="21"/>
      <c r="H50" s="21"/>
      <c r="I50" s="21"/>
      <c r="J50" s="21"/>
    </row>
    <row r="51" spans="3:10" ht="30" customHeight="1">
      <c r="C51" s="21"/>
      <c r="D51" s="21"/>
      <c r="E51" s="21"/>
      <c r="F51" s="21"/>
      <c r="G51" s="21"/>
      <c r="H51" s="21"/>
      <c r="I51" s="21"/>
      <c r="J51" s="21"/>
    </row>
    <row r="52" spans="3:10" ht="30" customHeight="1">
      <c r="C52" s="21"/>
      <c r="D52" s="21"/>
      <c r="E52" s="21"/>
      <c r="F52" s="21"/>
      <c r="G52" s="21"/>
      <c r="H52" s="21"/>
      <c r="I52" s="21"/>
      <c r="J52" s="21"/>
    </row>
    <row r="53" spans="3:10" ht="30" customHeight="1">
      <c r="C53" s="21"/>
      <c r="D53" s="21"/>
      <c r="E53" s="21"/>
      <c r="F53" s="21"/>
      <c r="G53" s="21"/>
      <c r="H53" s="21"/>
      <c r="I53" s="21"/>
      <c r="J53" s="21"/>
    </row>
    <row r="54" spans="3:10" ht="30" customHeight="1">
      <c r="C54" s="21"/>
      <c r="D54" s="21"/>
      <c r="E54" s="21"/>
      <c r="F54" s="21"/>
      <c r="G54" s="21"/>
      <c r="H54" s="21"/>
      <c r="I54" s="21"/>
      <c r="J54" s="21"/>
    </row>
    <row r="55" spans="3:10" ht="30" customHeight="1">
      <c r="C55" s="21"/>
      <c r="D55" s="21"/>
      <c r="E55" s="21"/>
      <c r="F55" s="21"/>
      <c r="G55" s="21"/>
      <c r="H55" s="21"/>
      <c r="I55" s="21"/>
      <c r="J55" s="21"/>
    </row>
    <row r="56" spans="3:10" ht="30" customHeight="1">
      <c r="C56" s="21"/>
      <c r="D56" s="21"/>
      <c r="E56" s="21"/>
      <c r="F56" s="21"/>
      <c r="G56" s="21"/>
      <c r="H56" s="21"/>
      <c r="I56" s="21"/>
      <c r="J56" s="21"/>
    </row>
    <row r="57" spans="3:10" ht="30" customHeight="1">
      <c r="C57" s="21"/>
      <c r="D57" s="21"/>
      <c r="E57" s="21"/>
      <c r="F57" s="21"/>
      <c r="G57" s="21"/>
      <c r="H57" s="21"/>
      <c r="I57" s="21"/>
      <c r="J57" s="21"/>
    </row>
    <row r="58" spans="3:10" ht="30" customHeight="1">
      <c r="C58" s="21"/>
      <c r="D58" s="21"/>
      <c r="E58" s="21"/>
      <c r="F58" s="21"/>
      <c r="G58" s="21"/>
      <c r="H58" s="21"/>
      <c r="I58" s="21"/>
      <c r="J58" s="21"/>
    </row>
    <row r="59" spans="3:10" ht="30" customHeight="1">
      <c r="C59" s="21"/>
      <c r="D59" s="21"/>
      <c r="E59" s="21"/>
      <c r="F59" s="21"/>
      <c r="G59" s="21"/>
      <c r="H59" s="21"/>
      <c r="I59" s="21"/>
      <c r="J59" s="21"/>
    </row>
    <row r="60" spans="3:10" ht="30" customHeight="1">
      <c r="C60" s="21"/>
      <c r="D60" s="21"/>
      <c r="E60" s="21"/>
      <c r="F60" s="21"/>
      <c r="G60" s="21"/>
      <c r="H60" s="21"/>
      <c r="I60" s="21"/>
      <c r="J60" s="21"/>
    </row>
    <row r="61" spans="3:10" ht="30" customHeight="1">
      <c r="C61" s="21"/>
      <c r="D61" s="21"/>
      <c r="E61" s="21"/>
      <c r="F61" s="21"/>
      <c r="G61" s="21"/>
      <c r="H61" s="21"/>
      <c r="I61" s="21"/>
      <c r="J61" s="21"/>
    </row>
    <row r="62" spans="3:10" ht="30" customHeight="1">
      <c r="C62" s="21"/>
      <c r="D62" s="21"/>
      <c r="E62" s="21"/>
      <c r="F62" s="21"/>
      <c r="G62" s="21"/>
      <c r="H62" s="21"/>
      <c r="I62" s="21"/>
      <c r="J62" s="21"/>
    </row>
    <row r="63" spans="3:10" ht="30" customHeight="1">
      <c r="C63" s="21"/>
      <c r="D63" s="21"/>
      <c r="E63" s="21"/>
      <c r="F63" s="21"/>
      <c r="G63" s="21"/>
      <c r="H63" s="21"/>
      <c r="I63" s="21"/>
      <c r="J63" s="21"/>
    </row>
    <row r="64" spans="3:10" ht="30" customHeight="1">
      <c r="C64" s="21"/>
      <c r="D64" s="21"/>
      <c r="E64" s="21"/>
      <c r="F64" s="21"/>
      <c r="G64" s="21"/>
      <c r="H64" s="21"/>
      <c r="I64" s="21"/>
      <c r="J64" s="21"/>
    </row>
    <row r="65" spans="3:10" ht="30" customHeight="1">
      <c r="C65" s="21"/>
      <c r="D65" s="21"/>
      <c r="E65" s="21"/>
      <c r="F65" s="21"/>
      <c r="G65" s="21"/>
      <c r="H65" s="21"/>
      <c r="I65" s="21"/>
      <c r="J65" s="21"/>
    </row>
    <row r="66" spans="3:10" ht="30" customHeight="1">
      <c r="C66" s="21"/>
      <c r="D66" s="21"/>
      <c r="E66" s="21"/>
      <c r="F66" s="21"/>
      <c r="G66" s="21"/>
      <c r="H66" s="21"/>
      <c r="I66" s="21"/>
      <c r="J66" s="21"/>
    </row>
    <row r="67" spans="3:10" ht="30" customHeight="1">
      <c r="C67" s="21"/>
      <c r="D67" s="21"/>
      <c r="E67" s="21"/>
      <c r="F67" s="21"/>
      <c r="G67" s="21"/>
      <c r="H67" s="21"/>
      <c r="I67" s="21"/>
      <c r="J67" s="21"/>
    </row>
    <row r="68" spans="3:10" ht="30" customHeight="1">
      <c r="C68" s="21"/>
      <c r="D68" s="21"/>
      <c r="E68" s="21"/>
      <c r="F68" s="21"/>
      <c r="G68" s="21"/>
      <c r="H68" s="21"/>
      <c r="I68" s="21"/>
      <c r="J68" s="21"/>
    </row>
    <row r="69" spans="3:10" ht="30" customHeight="1">
      <c r="C69" s="21"/>
      <c r="D69" s="21"/>
      <c r="E69" s="21"/>
      <c r="F69" s="21"/>
      <c r="G69" s="21"/>
      <c r="H69" s="21"/>
      <c r="I69" s="21"/>
      <c r="J69" s="21"/>
    </row>
    <row r="70" spans="3:10" ht="30" customHeight="1">
      <c r="C70" s="21"/>
      <c r="D70" s="21"/>
      <c r="E70" s="21"/>
      <c r="F70" s="21"/>
      <c r="G70" s="21"/>
      <c r="H70" s="21"/>
      <c r="I70" s="21"/>
      <c r="J70" s="21"/>
    </row>
    <row r="71" spans="3:10" ht="30" customHeight="1">
      <c r="C71" s="21"/>
      <c r="D71" s="21"/>
      <c r="E71" s="21"/>
      <c r="F71" s="21"/>
      <c r="G71" s="21"/>
      <c r="H71" s="21"/>
      <c r="I71" s="21"/>
      <c r="J71" s="21"/>
    </row>
    <row r="72" spans="3:10" ht="30" customHeight="1">
      <c r="C72" s="21"/>
      <c r="D72" s="21"/>
      <c r="E72" s="21"/>
      <c r="F72" s="21"/>
      <c r="G72" s="21"/>
      <c r="H72" s="21"/>
      <c r="I72" s="21"/>
      <c r="J72" s="21"/>
    </row>
    <row r="73" spans="3:10" ht="30" customHeight="1">
      <c r="C73" s="21"/>
      <c r="D73" s="21"/>
      <c r="E73" s="21"/>
      <c r="F73" s="21"/>
      <c r="G73" s="21"/>
      <c r="H73" s="21"/>
      <c r="I73" s="21"/>
      <c r="J73" s="21"/>
    </row>
    <row r="74" spans="3:10" ht="30" customHeight="1">
      <c r="C74" s="21"/>
      <c r="D74" s="21"/>
      <c r="E74" s="21"/>
      <c r="F74" s="21"/>
      <c r="G74" s="21"/>
      <c r="H74" s="21"/>
      <c r="I74" s="21"/>
      <c r="J74" s="21"/>
    </row>
    <row r="75" spans="3:10" ht="30" customHeight="1">
      <c r="C75" s="21"/>
      <c r="D75" s="21"/>
      <c r="E75" s="21"/>
      <c r="F75" s="21"/>
      <c r="G75" s="21"/>
      <c r="H75" s="21"/>
      <c r="I75" s="21"/>
      <c r="J75" s="21"/>
    </row>
    <row r="76" spans="3:10" ht="30" customHeight="1">
      <c r="C76" s="21"/>
      <c r="D76" s="21"/>
      <c r="E76" s="21"/>
      <c r="F76" s="21"/>
      <c r="G76" s="21"/>
      <c r="H76" s="21"/>
      <c r="I76" s="21"/>
      <c r="J76" s="21"/>
    </row>
    <row r="77" spans="3:10" ht="30" customHeight="1">
      <c r="C77" s="21"/>
      <c r="D77" s="21"/>
      <c r="E77" s="21"/>
      <c r="F77" s="21"/>
      <c r="G77" s="21"/>
      <c r="H77" s="21"/>
      <c r="I77" s="21"/>
      <c r="J77" s="21"/>
    </row>
    <row r="78" spans="3:10" ht="30" customHeight="1">
      <c r="C78" s="21"/>
      <c r="D78" s="21"/>
      <c r="E78" s="21"/>
      <c r="F78" s="21"/>
      <c r="G78" s="21"/>
      <c r="H78" s="21"/>
      <c r="I78" s="21"/>
      <c r="J78" s="21"/>
    </row>
    <row r="79" spans="3:10" ht="30" customHeight="1">
      <c r="C79" s="21"/>
      <c r="D79" s="21"/>
      <c r="E79" s="21"/>
      <c r="F79" s="21"/>
      <c r="G79" s="21"/>
      <c r="H79" s="21"/>
      <c r="I79" s="21"/>
      <c r="J79" s="21"/>
    </row>
    <row r="80" spans="3:10" ht="30" customHeight="1">
      <c r="C80" s="21"/>
      <c r="D80" s="21"/>
      <c r="E80" s="21"/>
      <c r="F80" s="21"/>
      <c r="G80" s="21"/>
      <c r="H80" s="21"/>
      <c r="I80" s="21"/>
      <c r="J80" s="21"/>
    </row>
    <row r="81" spans="3:10" ht="30" customHeight="1">
      <c r="C81" s="21"/>
      <c r="D81" s="21"/>
      <c r="E81" s="21"/>
      <c r="F81" s="21"/>
      <c r="G81" s="21"/>
      <c r="H81" s="21"/>
      <c r="I81" s="21"/>
      <c r="J81" s="21"/>
    </row>
    <row r="82" spans="3:10" ht="30" customHeight="1">
      <c r="C82" s="21"/>
      <c r="D82" s="21"/>
      <c r="E82" s="21"/>
      <c r="F82" s="21"/>
      <c r="G82" s="21"/>
      <c r="H82" s="21"/>
      <c r="I82" s="21"/>
      <c r="J82" s="21"/>
    </row>
    <row r="83" spans="3:10" ht="30" customHeight="1">
      <c r="C83" s="21"/>
      <c r="D83" s="21"/>
      <c r="E83" s="21"/>
      <c r="F83" s="21"/>
      <c r="G83" s="21"/>
      <c r="H83" s="21"/>
      <c r="I83" s="21"/>
      <c r="J83" s="21"/>
    </row>
    <row r="84" spans="3:10" ht="30" customHeight="1">
      <c r="C84" s="21"/>
      <c r="D84" s="21"/>
      <c r="E84" s="21"/>
      <c r="F84" s="21"/>
      <c r="G84" s="21"/>
      <c r="H84" s="21"/>
      <c r="I84" s="21"/>
      <c r="J84" s="21"/>
    </row>
    <row r="85" spans="3:10" ht="30" customHeight="1">
      <c r="C85" s="21"/>
      <c r="D85" s="21"/>
      <c r="E85" s="21"/>
      <c r="F85" s="21"/>
      <c r="G85" s="21"/>
      <c r="H85" s="21"/>
      <c r="I85" s="21"/>
      <c r="J85" s="21"/>
    </row>
    <row r="86" spans="3:10" ht="30" customHeight="1">
      <c r="C86" s="21"/>
      <c r="D86" s="21"/>
      <c r="E86" s="21"/>
      <c r="F86" s="21"/>
      <c r="G86" s="21"/>
      <c r="H86" s="21"/>
      <c r="I86" s="21"/>
      <c r="J86" s="21"/>
    </row>
    <row r="87" spans="3:10" ht="30" customHeight="1">
      <c r="C87" s="21"/>
      <c r="D87" s="21"/>
      <c r="E87" s="21"/>
      <c r="F87" s="21"/>
      <c r="G87" s="21"/>
      <c r="H87" s="21"/>
      <c r="I87" s="21"/>
      <c r="J87" s="21"/>
    </row>
    <row r="88" spans="3:10" ht="30" customHeight="1">
      <c r="C88" s="21"/>
      <c r="D88" s="21"/>
      <c r="E88" s="21"/>
      <c r="F88" s="21"/>
      <c r="G88" s="21"/>
      <c r="H88" s="21"/>
      <c r="I88" s="21"/>
      <c r="J88" s="21"/>
    </row>
    <row r="89" spans="3:10" ht="30" customHeight="1">
      <c r="C89" s="21"/>
      <c r="D89" s="21"/>
      <c r="E89" s="21"/>
      <c r="F89" s="21"/>
      <c r="G89" s="21"/>
      <c r="H89" s="21"/>
      <c r="I89" s="21"/>
      <c r="J89" s="21"/>
    </row>
    <row r="90" spans="3:10" ht="30" customHeight="1">
      <c r="C90" s="21"/>
      <c r="D90" s="21"/>
      <c r="E90" s="21"/>
      <c r="F90" s="21"/>
      <c r="G90" s="21"/>
      <c r="H90" s="21"/>
      <c r="I90" s="21"/>
      <c r="J90" s="21"/>
    </row>
    <row r="91" spans="3:10" ht="30" customHeight="1">
      <c r="C91" s="21"/>
      <c r="D91" s="21"/>
      <c r="E91" s="21"/>
      <c r="F91" s="21"/>
      <c r="G91" s="21"/>
      <c r="H91" s="21"/>
      <c r="I91" s="21"/>
      <c r="J91" s="21"/>
    </row>
    <row r="92" spans="3:10" ht="30" customHeight="1">
      <c r="C92" s="21"/>
      <c r="D92" s="21"/>
      <c r="E92" s="21"/>
      <c r="F92" s="21"/>
      <c r="G92" s="21"/>
      <c r="H92" s="21"/>
      <c r="I92" s="21"/>
      <c r="J92" s="21"/>
    </row>
    <row r="93" spans="3:10" ht="30" customHeight="1">
      <c r="C93" s="21"/>
      <c r="D93" s="21"/>
      <c r="E93" s="21"/>
      <c r="F93" s="21"/>
      <c r="G93" s="21"/>
      <c r="H93" s="21"/>
      <c r="I93" s="21"/>
      <c r="J93" s="21"/>
    </row>
    <row r="94" spans="3:10" ht="30" customHeight="1">
      <c r="C94" s="21"/>
      <c r="D94" s="21"/>
      <c r="E94" s="21"/>
      <c r="F94" s="21"/>
      <c r="G94" s="21"/>
      <c r="H94" s="21"/>
      <c r="I94" s="21"/>
      <c r="J94" s="21"/>
    </row>
    <row r="95" spans="3:10" ht="30" customHeight="1">
      <c r="C95" s="21"/>
      <c r="D95" s="21"/>
      <c r="E95" s="21"/>
      <c r="F95" s="21"/>
      <c r="G95" s="21"/>
      <c r="H95" s="21"/>
      <c r="I95" s="21"/>
      <c r="J95" s="21"/>
    </row>
    <row r="96" spans="3:10" ht="30" customHeight="1">
      <c r="C96" s="21"/>
      <c r="D96" s="21"/>
      <c r="E96" s="21"/>
      <c r="F96" s="21"/>
      <c r="G96" s="21"/>
      <c r="H96" s="21"/>
      <c r="I96" s="21"/>
      <c r="J96" s="21"/>
    </row>
    <row r="97" spans="3:10" ht="30" customHeight="1">
      <c r="C97" s="21"/>
      <c r="D97" s="21"/>
      <c r="E97" s="21"/>
      <c r="F97" s="21"/>
      <c r="G97" s="21"/>
      <c r="H97" s="21"/>
      <c r="I97" s="21"/>
      <c r="J97" s="21"/>
    </row>
    <row r="98" spans="3:10" ht="30" customHeight="1">
      <c r="C98" s="21"/>
      <c r="D98" s="21"/>
      <c r="E98" s="21"/>
      <c r="F98" s="21"/>
      <c r="G98" s="21"/>
      <c r="H98" s="21"/>
      <c r="I98" s="21"/>
      <c r="J98" s="21"/>
    </row>
    <row r="99" spans="3:10" ht="30" customHeight="1">
      <c r="C99" s="21"/>
      <c r="D99" s="21"/>
      <c r="E99" s="21"/>
      <c r="F99" s="21"/>
      <c r="G99" s="21"/>
      <c r="H99" s="21"/>
      <c r="I99" s="21"/>
      <c r="J99" s="21"/>
    </row>
    <row r="100" spans="3:10" ht="30" customHeight="1">
      <c r="C100" s="21"/>
      <c r="D100" s="21"/>
      <c r="E100" s="21"/>
      <c r="F100" s="21"/>
      <c r="G100" s="21"/>
      <c r="H100" s="21"/>
      <c r="I100" s="21"/>
      <c r="J100" s="21"/>
    </row>
    <row r="101" spans="3:10" ht="30" customHeight="1">
      <c r="C101" s="21"/>
      <c r="D101" s="21"/>
      <c r="E101" s="21"/>
      <c r="F101" s="21"/>
      <c r="G101" s="21"/>
      <c r="H101" s="21"/>
      <c r="I101" s="21"/>
      <c r="J101" s="21"/>
    </row>
    <row r="102" spans="3:10" ht="30" customHeight="1">
      <c r="C102" s="21"/>
      <c r="D102" s="21"/>
      <c r="E102" s="21"/>
      <c r="F102" s="21"/>
      <c r="G102" s="21"/>
      <c r="H102" s="21"/>
      <c r="I102" s="21"/>
      <c r="J102" s="21"/>
    </row>
    <row r="103" spans="3:10" ht="30" customHeight="1">
      <c r="C103" s="21"/>
      <c r="D103" s="21"/>
      <c r="E103" s="21"/>
      <c r="F103" s="21"/>
      <c r="G103" s="21"/>
      <c r="H103" s="21"/>
      <c r="I103" s="21"/>
      <c r="J103" s="21"/>
    </row>
    <row r="104" spans="3:10" ht="30" customHeight="1">
      <c r="C104" s="21"/>
      <c r="D104" s="21"/>
      <c r="E104" s="21"/>
      <c r="F104" s="21"/>
      <c r="G104" s="21"/>
      <c r="H104" s="21"/>
      <c r="I104" s="21"/>
      <c r="J104" s="21"/>
    </row>
    <row r="105" spans="3:10" ht="30" customHeight="1">
      <c r="C105" s="21"/>
      <c r="D105" s="21"/>
      <c r="E105" s="21"/>
      <c r="F105" s="21"/>
      <c r="G105" s="21"/>
      <c r="H105" s="21"/>
      <c r="I105" s="21"/>
      <c r="J105" s="21"/>
    </row>
    <row r="106" spans="3:10">
      <c r="C106" s="21"/>
      <c r="D106" s="21"/>
      <c r="E106" s="21"/>
      <c r="F106" s="21"/>
      <c r="G106" s="21"/>
      <c r="H106" s="21"/>
      <c r="I106" s="21"/>
      <c r="J106" s="21"/>
    </row>
    <row r="107" spans="3:10">
      <c r="C107" s="21"/>
      <c r="D107" s="21"/>
      <c r="E107" s="21"/>
      <c r="F107" s="21"/>
      <c r="G107" s="21"/>
      <c r="H107" s="21"/>
      <c r="I107" s="21"/>
      <c r="J107" s="21"/>
    </row>
    <row r="108" spans="3:10">
      <c r="C108" s="21"/>
      <c r="D108" s="21"/>
      <c r="E108" s="21"/>
      <c r="F108" s="21"/>
      <c r="G108" s="21"/>
      <c r="H108" s="21"/>
      <c r="I108" s="21"/>
      <c r="J108" s="21"/>
    </row>
  </sheetData>
  <sheetProtection formatColumns="0" formatRows="0" insertColumns="0" insertRows="0" insertHyperlinks="0" deleteColumns="0" deleteRows="0" selectLockedCells="1" sort="0" autoFilter="0" pivotTables="0"/>
  <autoFilter ref="C5:H27" xr:uid="{94F9BAEE-7F52-4B6D-9F5F-6166915D2EF7}"/>
  <mergeCells count="8">
    <mergeCell ref="AL5:AW5"/>
    <mergeCell ref="AX5:BI5"/>
    <mergeCell ref="BJ5:BU5"/>
    <mergeCell ref="E1:F1"/>
    <mergeCell ref="I1:J1"/>
    <mergeCell ref="N5:Y5"/>
    <mergeCell ref="C27:D27"/>
    <mergeCell ref="Z5:AK5"/>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8D62B-E0B5-4F1B-9CCF-7D23F119EA9F}">
  <dimension ref="A1:Z104"/>
  <sheetViews>
    <sheetView showGridLines="0" zoomScale="90" zoomScaleNormal="90" zoomScalePageLayoutView="80" workbookViewId="0">
      <pane ySplit="4" topLeftCell="A5" activePane="bottomLeft" state="frozen"/>
      <selection sqref="A1:XFD1048576"/>
      <selection pane="bottomLeft" activeCell="D15" sqref="D15"/>
    </sheetView>
  </sheetViews>
  <sheetFormatPr baseColWidth="10" defaultColWidth="11" defaultRowHeight="15.5"/>
  <cols>
    <col min="1" max="1" width="2.1640625" customWidth="1"/>
    <col min="2" max="2" width="1.33203125" customWidth="1"/>
    <col min="3" max="3" width="23.83203125" customWidth="1"/>
    <col min="4" max="6" width="14.83203125" customWidth="1"/>
    <col min="7" max="7" width="15.6640625" customWidth="1"/>
    <col min="8" max="8" width="10.75" customWidth="1"/>
    <col min="9" max="9" width="15.6640625" customWidth="1"/>
    <col min="10" max="10" width="10.33203125" customWidth="1"/>
    <col min="11" max="13" width="15.6640625" customWidth="1"/>
    <col min="14" max="14" width="15.6640625" style="30" customWidth="1"/>
    <col min="15" max="15" width="11" style="30" customWidth="1"/>
    <col min="16" max="16" width="17.75" style="31" bestFit="1" customWidth="1"/>
    <col min="17" max="20" width="11" style="31"/>
    <col min="21" max="21" width="11" style="31" customWidth="1"/>
  </cols>
  <sheetData>
    <row r="1" spans="1:26" s="1" customFormat="1" ht="39" customHeight="1">
      <c r="C1" s="259"/>
      <c r="D1" s="259"/>
      <c r="E1" s="259"/>
      <c r="F1" s="259"/>
      <c r="G1" s="259"/>
      <c r="H1" s="259"/>
      <c r="I1" s="259"/>
      <c r="J1" s="259"/>
      <c r="K1" s="259"/>
      <c r="L1" s="259"/>
      <c r="M1" s="259"/>
      <c r="N1" s="259"/>
      <c r="O1" s="152"/>
      <c r="P1" s="26"/>
      <c r="Q1" s="26"/>
      <c r="R1" s="26"/>
      <c r="S1" s="26"/>
      <c r="T1" s="26"/>
      <c r="U1" s="26"/>
    </row>
    <row r="2" spans="1:26" s="2" customFormat="1" ht="30" customHeight="1">
      <c r="F2" s="3"/>
      <c r="G2" s="4"/>
      <c r="H2" s="4"/>
      <c r="I2" s="4"/>
      <c r="J2" s="4"/>
      <c r="K2" s="5"/>
      <c r="L2" s="5"/>
      <c r="M2" s="5"/>
      <c r="N2" s="5"/>
      <c r="O2" s="5"/>
      <c r="P2" s="27"/>
      <c r="Q2" s="27"/>
      <c r="R2" s="27"/>
      <c r="S2" s="28"/>
      <c r="T2" s="28"/>
      <c r="U2" s="28"/>
    </row>
    <row r="3" spans="1:26" ht="19.5" customHeight="1" thickBot="1">
      <c r="N3" s="29"/>
    </row>
    <row r="4" spans="1:26" s="11" customFormat="1" ht="45.75" customHeight="1" thickTop="1" thickBot="1">
      <c r="C4" s="32" t="s">
        <v>316</v>
      </c>
      <c r="D4" s="32" t="s">
        <v>10</v>
      </c>
      <c r="E4" s="32" t="s">
        <v>317</v>
      </c>
      <c r="F4" s="32" t="s">
        <v>318</v>
      </c>
      <c r="G4" s="32" t="s">
        <v>254</v>
      </c>
      <c r="H4" s="32" t="s">
        <v>255</v>
      </c>
      <c r="I4" s="32" t="s">
        <v>256</v>
      </c>
      <c r="J4" s="32" t="s">
        <v>319</v>
      </c>
      <c r="K4" s="32" t="s">
        <v>11</v>
      </c>
      <c r="L4" s="32" t="s">
        <v>320</v>
      </c>
      <c r="M4" s="32" t="s">
        <v>321</v>
      </c>
      <c r="N4" s="32" t="s">
        <v>13</v>
      </c>
      <c r="O4" s="21"/>
      <c r="P4" s="22">
        <v>2000</v>
      </c>
      <c r="Q4" s="22"/>
      <c r="R4" s="22"/>
      <c r="S4" s="22"/>
      <c r="T4" s="22"/>
      <c r="U4" s="22"/>
    </row>
    <row r="5" spans="1:26" s="11" customFormat="1" ht="30" customHeight="1" thickTop="1" thickBot="1">
      <c r="C5" s="243" t="s">
        <v>329</v>
      </c>
      <c r="D5" s="255">
        <f>'[1]Vr. Prom'!F6</f>
        <v>1406</v>
      </c>
      <c r="E5" s="255">
        <f>'[1]Vr. Prom'!E6</f>
        <v>26713</v>
      </c>
      <c r="F5" s="236">
        <v>0</v>
      </c>
      <c r="G5" s="246">
        <f>IF($C5="","",SUM(D5:F5))</f>
        <v>28119</v>
      </c>
      <c r="H5" s="206">
        <v>0.2</v>
      </c>
      <c r="I5" s="246">
        <f>ROUND(IF($C5="","",G5*(1+H5)),0)</f>
        <v>33743</v>
      </c>
      <c r="J5" s="207">
        <v>0.19</v>
      </c>
      <c r="K5" s="232">
        <f t="shared" ref="K5:K34" si="0">IF($C5="","",I5/(1-J5))</f>
        <v>41658.024691358019</v>
      </c>
      <c r="L5" s="232">
        <f>IF($C5="","",G5)</f>
        <v>28119</v>
      </c>
      <c r="M5" s="232">
        <f>IF($C5="","",J5*K5)</f>
        <v>7915.024691358024</v>
      </c>
      <c r="N5" s="232">
        <f>IFERROR(K5-L5-M5,"")</f>
        <v>5623.9999999999955</v>
      </c>
      <c r="O5" s="21"/>
      <c r="P5" s="253">
        <f>E5*$P$4</f>
        <v>53426000</v>
      </c>
      <c r="Q5" s="22"/>
      <c r="R5" s="22"/>
      <c r="S5" s="22"/>
      <c r="T5" s="22"/>
      <c r="U5" s="22"/>
    </row>
    <row r="6" spans="1:26" s="11" customFormat="1" ht="30" customHeight="1" thickTop="1" thickBot="1">
      <c r="C6" s="243" t="s">
        <v>330</v>
      </c>
      <c r="D6" s="255">
        <f>'[1]Vr. Prom'!F7</f>
        <v>941</v>
      </c>
      <c r="E6" s="255">
        <f>'[1]Vr. Prom'!E7</f>
        <v>17871</v>
      </c>
      <c r="F6" s="236">
        <v>0</v>
      </c>
      <c r="G6" s="246">
        <f t="shared" ref="G6:G34" si="1">IF($C6="","",SUM(D6:F6))</f>
        <v>18812</v>
      </c>
      <c r="H6" s="206">
        <f>H5</f>
        <v>0.2</v>
      </c>
      <c r="I6" s="246">
        <f t="shared" ref="I6:I15" si="2">ROUND(IF($C6="","",G6*(1+H6)),0)</f>
        <v>22574</v>
      </c>
      <c r="J6" s="207">
        <v>0.19</v>
      </c>
      <c r="K6" s="232">
        <f t="shared" si="0"/>
        <v>27869.135802469133</v>
      </c>
      <c r="L6" s="232">
        <f t="shared" ref="L6:L34" si="3">IF($C6="","",G6)</f>
        <v>18812</v>
      </c>
      <c r="M6" s="232">
        <f t="shared" ref="M6:M34" si="4">IF($C6="","",J6*K6)</f>
        <v>5295.1358024691353</v>
      </c>
      <c r="N6" s="232">
        <f t="shared" ref="N6:N34" si="5">IFERROR(K6-L6-M6,"")</f>
        <v>3761.9999999999973</v>
      </c>
      <c r="O6" s="21"/>
      <c r="P6" s="253">
        <f t="shared" ref="P6:P15" si="6">E6*$P$4</f>
        <v>35742000</v>
      </c>
      <c r="Q6" s="22"/>
      <c r="R6" s="22"/>
      <c r="S6" s="22"/>
      <c r="T6" s="22"/>
      <c r="U6" s="22"/>
    </row>
    <row r="7" spans="1:26" s="11" customFormat="1" ht="30" customHeight="1" thickTop="1" thickBot="1">
      <c r="C7" s="243" t="s">
        <v>331</v>
      </c>
      <c r="D7" s="255">
        <f>'[1]Vr. Prom'!F8</f>
        <v>785</v>
      </c>
      <c r="E7" s="249">
        <f>'[1]Vr. Prom'!E8</f>
        <v>14924</v>
      </c>
      <c r="F7" s="236">
        <v>0</v>
      </c>
      <c r="G7" s="246">
        <f t="shared" si="1"/>
        <v>15709</v>
      </c>
      <c r="H7" s="206">
        <f t="shared" ref="H7:H15" si="7">H6</f>
        <v>0.2</v>
      </c>
      <c r="I7" s="246">
        <f t="shared" si="2"/>
        <v>18851</v>
      </c>
      <c r="J7" s="38">
        <v>0.19</v>
      </c>
      <c r="K7" s="232">
        <f t="shared" si="0"/>
        <v>23272.839506172837</v>
      </c>
      <c r="L7" s="232">
        <f t="shared" si="3"/>
        <v>15709</v>
      </c>
      <c r="M7" s="232">
        <f t="shared" si="4"/>
        <v>4421.8395061728388</v>
      </c>
      <c r="N7" s="232">
        <f t="shared" si="5"/>
        <v>3141.9999999999982</v>
      </c>
      <c r="O7" s="21"/>
      <c r="P7" s="253">
        <f t="shared" si="6"/>
        <v>29848000</v>
      </c>
      <c r="Q7" s="22"/>
      <c r="R7" s="22"/>
      <c r="S7" s="22"/>
      <c r="T7" s="22"/>
      <c r="U7" s="22"/>
    </row>
    <row r="8" spans="1:26" s="11" customFormat="1" ht="30" customHeight="1" thickTop="1" thickBot="1">
      <c r="C8" s="243" t="s">
        <v>332</v>
      </c>
      <c r="D8" s="255">
        <f>'[1]Vr. Prom'!F9</f>
        <v>201</v>
      </c>
      <c r="E8" s="249">
        <f>'[1]Vr. Prom'!E9</f>
        <v>3814</v>
      </c>
      <c r="F8" s="236">
        <v>0</v>
      </c>
      <c r="G8" s="246">
        <f t="shared" si="1"/>
        <v>4015</v>
      </c>
      <c r="H8" s="206">
        <f t="shared" si="7"/>
        <v>0.2</v>
      </c>
      <c r="I8" s="246">
        <f t="shared" si="2"/>
        <v>4818</v>
      </c>
      <c r="J8" s="38">
        <v>0.19</v>
      </c>
      <c r="K8" s="232">
        <f t="shared" si="0"/>
        <v>5948.1481481481478</v>
      </c>
      <c r="L8" s="232">
        <f t="shared" si="3"/>
        <v>4015</v>
      </c>
      <c r="M8" s="232">
        <f t="shared" si="4"/>
        <v>1130.148148148148</v>
      </c>
      <c r="N8" s="232">
        <f t="shared" si="5"/>
        <v>802.99999999999977</v>
      </c>
      <c r="O8" s="21"/>
      <c r="P8" s="253">
        <f t="shared" si="6"/>
        <v>7628000</v>
      </c>
      <c r="Q8" s="22"/>
      <c r="R8" s="22"/>
      <c r="S8" s="22"/>
      <c r="T8" s="22"/>
      <c r="U8" s="22"/>
    </row>
    <row r="9" spans="1:26" s="11" customFormat="1" ht="30" customHeight="1" thickTop="1" thickBot="1">
      <c r="C9" s="243" t="s">
        <v>333</v>
      </c>
      <c r="D9" s="255">
        <f>'[1]Vr. Prom'!F10</f>
        <v>342</v>
      </c>
      <c r="E9" s="249">
        <f>'[1]Vr. Prom'!E10</f>
        <v>6494</v>
      </c>
      <c r="F9" s="236">
        <v>0</v>
      </c>
      <c r="G9" s="246">
        <f t="shared" si="1"/>
        <v>6836</v>
      </c>
      <c r="H9" s="206">
        <f t="shared" si="7"/>
        <v>0.2</v>
      </c>
      <c r="I9" s="246">
        <f t="shared" si="2"/>
        <v>8203</v>
      </c>
      <c r="J9" s="38">
        <v>0.19</v>
      </c>
      <c r="K9" s="232">
        <f t="shared" si="0"/>
        <v>10127.160493827159</v>
      </c>
      <c r="L9" s="232">
        <f t="shared" si="3"/>
        <v>6836</v>
      </c>
      <c r="M9" s="232">
        <f t="shared" si="4"/>
        <v>1924.1604938271603</v>
      </c>
      <c r="N9" s="232">
        <f t="shared" si="5"/>
        <v>1366.9999999999991</v>
      </c>
      <c r="O9" s="21"/>
      <c r="P9" s="253">
        <f t="shared" si="6"/>
        <v>12988000</v>
      </c>
      <c r="Q9" s="22"/>
      <c r="R9" s="22"/>
      <c r="S9" s="22"/>
      <c r="T9" s="22"/>
      <c r="U9" s="22"/>
    </row>
    <row r="10" spans="1:26" s="11" customFormat="1" ht="30" customHeight="1" thickTop="1" thickBot="1">
      <c r="C10" s="243" t="s">
        <v>338</v>
      </c>
      <c r="D10" s="255">
        <f>'[1]Vr. Prom'!F11</f>
        <v>609</v>
      </c>
      <c r="E10" s="249">
        <f>'[1]Vr. Prom'!E11</f>
        <v>11571</v>
      </c>
      <c r="F10" s="236">
        <v>0</v>
      </c>
      <c r="G10" s="246">
        <f t="shared" si="1"/>
        <v>12180</v>
      </c>
      <c r="H10" s="206">
        <f t="shared" si="7"/>
        <v>0.2</v>
      </c>
      <c r="I10" s="246">
        <f t="shared" si="2"/>
        <v>14616</v>
      </c>
      <c r="J10" s="38">
        <v>0.19</v>
      </c>
      <c r="K10" s="232">
        <f t="shared" si="0"/>
        <v>18044.444444444442</v>
      </c>
      <c r="L10" s="232">
        <f t="shared" si="3"/>
        <v>12180</v>
      </c>
      <c r="M10" s="232">
        <f t="shared" si="4"/>
        <v>3428.4444444444439</v>
      </c>
      <c r="N10" s="232">
        <f t="shared" si="5"/>
        <v>2435.9999999999977</v>
      </c>
      <c r="O10" s="21"/>
      <c r="P10" s="253">
        <f t="shared" si="6"/>
        <v>23142000</v>
      </c>
      <c r="Q10" s="22"/>
      <c r="R10" s="22"/>
      <c r="S10" s="22"/>
      <c r="T10" s="22"/>
      <c r="U10" s="22"/>
    </row>
    <row r="11" spans="1:26" s="11" customFormat="1" ht="30" customHeight="1" thickTop="1" thickBot="1">
      <c r="C11" s="243" t="s">
        <v>339</v>
      </c>
      <c r="D11" s="255">
        <f>'[1]Vr. Prom'!F12</f>
        <v>347</v>
      </c>
      <c r="E11" s="249">
        <f>'[1]Vr. Prom'!E12</f>
        <v>6590</v>
      </c>
      <c r="F11" s="236">
        <v>0</v>
      </c>
      <c r="G11" s="246">
        <f t="shared" si="1"/>
        <v>6937</v>
      </c>
      <c r="H11" s="206">
        <f t="shared" si="7"/>
        <v>0.2</v>
      </c>
      <c r="I11" s="246">
        <f t="shared" si="2"/>
        <v>8324</v>
      </c>
      <c r="J11" s="38">
        <v>0.19</v>
      </c>
      <c r="K11" s="232">
        <f t="shared" si="0"/>
        <v>10276.543209876543</v>
      </c>
      <c r="L11" s="232">
        <f t="shared" si="3"/>
        <v>6937</v>
      </c>
      <c r="M11" s="232">
        <f t="shared" si="4"/>
        <v>1952.5432098765432</v>
      </c>
      <c r="N11" s="232">
        <f t="shared" si="5"/>
        <v>1387</v>
      </c>
      <c r="O11" s="21"/>
      <c r="P11" s="253">
        <f t="shared" si="6"/>
        <v>13180000</v>
      </c>
      <c r="Q11" s="22"/>
      <c r="R11" s="22"/>
      <c r="S11" s="22"/>
      <c r="T11" s="22"/>
      <c r="U11" s="22"/>
    </row>
    <row r="12" spans="1:26" s="11" customFormat="1" ht="30" customHeight="1" thickTop="1" thickBot="1">
      <c r="C12" s="243" t="s">
        <v>334</v>
      </c>
      <c r="D12" s="255">
        <f>'[1]Vr. Prom'!F13</f>
        <v>210</v>
      </c>
      <c r="E12" s="249">
        <f>'[1]Vr. Prom'!E13</f>
        <v>3997</v>
      </c>
      <c r="F12" s="236">
        <v>0</v>
      </c>
      <c r="G12" s="246">
        <f t="shared" si="1"/>
        <v>4207</v>
      </c>
      <c r="H12" s="206">
        <f t="shared" si="7"/>
        <v>0.2</v>
      </c>
      <c r="I12" s="246">
        <f t="shared" si="2"/>
        <v>5048</v>
      </c>
      <c r="J12" s="38">
        <v>0.19</v>
      </c>
      <c r="K12" s="232">
        <f t="shared" si="0"/>
        <v>6232.0987654320979</v>
      </c>
      <c r="L12" s="232">
        <f t="shared" si="3"/>
        <v>4207</v>
      </c>
      <c r="M12" s="232">
        <f t="shared" si="4"/>
        <v>1184.0987654320986</v>
      </c>
      <c r="N12" s="232">
        <f t="shared" si="5"/>
        <v>840.99999999999932</v>
      </c>
      <c r="O12" s="21"/>
      <c r="P12" s="253">
        <f t="shared" si="6"/>
        <v>7994000</v>
      </c>
      <c r="Q12" s="22"/>
      <c r="R12" s="22"/>
      <c r="S12" s="22"/>
      <c r="T12" s="22"/>
      <c r="U12" s="22"/>
    </row>
    <row r="13" spans="1:26" s="11" customFormat="1" ht="30" customHeight="1" thickTop="1" thickBot="1">
      <c r="C13" s="243" t="s">
        <v>335</v>
      </c>
      <c r="D13" s="255">
        <f>'[1]Vr. Prom'!F14</f>
        <v>577</v>
      </c>
      <c r="E13" s="249">
        <f>'[1]Vr. Prom'!E14</f>
        <v>10967</v>
      </c>
      <c r="F13" s="236">
        <v>0</v>
      </c>
      <c r="G13" s="246">
        <f t="shared" si="1"/>
        <v>11544</v>
      </c>
      <c r="H13" s="206">
        <f t="shared" si="7"/>
        <v>0.2</v>
      </c>
      <c r="I13" s="246">
        <f t="shared" si="2"/>
        <v>13853</v>
      </c>
      <c r="J13" s="38">
        <v>0.19</v>
      </c>
      <c r="K13" s="232">
        <f t="shared" si="0"/>
        <v>17102.469135802468</v>
      </c>
      <c r="L13" s="232">
        <f t="shared" si="3"/>
        <v>11544</v>
      </c>
      <c r="M13" s="232">
        <f t="shared" si="4"/>
        <v>3249.4691358024688</v>
      </c>
      <c r="N13" s="232">
        <f t="shared" si="5"/>
        <v>2308.9999999999995</v>
      </c>
      <c r="O13" s="21"/>
      <c r="P13" s="253">
        <f t="shared" si="6"/>
        <v>21934000</v>
      </c>
      <c r="Q13" s="22"/>
      <c r="R13" s="22"/>
      <c r="S13" s="22"/>
      <c r="T13" s="22"/>
      <c r="U13" s="22"/>
    </row>
    <row r="14" spans="1:26" s="30" customFormat="1" ht="30" customHeight="1" thickTop="1" thickBot="1">
      <c r="A14"/>
      <c r="B14"/>
      <c r="C14" s="243" t="s">
        <v>336</v>
      </c>
      <c r="D14" s="255">
        <f>'[1]Vr. Prom'!F15</f>
        <v>411</v>
      </c>
      <c r="E14" s="249">
        <f>'[1]Vr. Prom'!E15</f>
        <v>7812</v>
      </c>
      <c r="F14" s="236">
        <v>0</v>
      </c>
      <c r="G14" s="246">
        <f t="shared" si="1"/>
        <v>8223</v>
      </c>
      <c r="H14" s="206">
        <f t="shared" si="7"/>
        <v>0.2</v>
      </c>
      <c r="I14" s="246">
        <f t="shared" si="2"/>
        <v>9868</v>
      </c>
      <c r="J14" s="38">
        <v>0.19</v>
      </c>
      <c r="K14" s="232">
        <f t="shared" si="0"/>
        <v>12182.716049382716</v>
      </c>
      <c r="L14" s="232">
        <f t="shared" si="3"/>
        <v>8223</v>
      </c>
      <c r="M14" s="232">
        <f t="shared" si="4"/>
        <v>2314.7160493827159</v>
      </c>
      <c r="N14" s="232">
        <f t="shared" si="5"/>
        <v>1645</v>
      </c>
      <c r="P14" s="253">
        <f t="shared" si="6"/>
        <v>15624000</v>
      </c>
      <c r="Q14" s="31"/>
      <c r="R14" s="31"/>
      <c r="S14" s="31"/>
      <c r="T14" s="31"/>
      <c r="U14" s="31"/>
      <c r="V14"/>
      <c r="W14"/>
      <c r="X14"/>
      <c r="Y14"/>
      <c r="Z14"/>
    </row>
    <row r="15" spans="1:26" s="30" customFormat="1" ht="30" customHeight="1" thickTop="1" thickBot="1">
      <c r="A15"/>
      <c r="B15"/>
      <c r="C15" s="243" t="s">
        <v>337</v>
      </c>
      <c r="D15" s="255">
        <f>'[1]Vr. Prom'!F16</f>
        <v>182</v>
      </c>
      <c r="E15" s="249">
        <f>'[1]Vr. Prom'!E16</f>
        <v>3463</v>
      </c>
      <c r="F15" s="236">
        <v>0</v>
      </c>
      <c r="G15" s="246">
        <f t="shared" si="1"/>
        <v>3645</v>
      </c>
      <c r="H15" s="206">
        <f t="shared" si="7"/>
        <v>0.2</v>
      </c>
      <c r="I15" s="246">
        <f t="shared" si="2"/>
        <v>4374</v>
      </c>
      <c r="J15" s="38">
        <v>0.19</v>
      </c>
      <c r="K15" s="232">
        <f t="shared" si="0"/>
        <v>5400</v>
      </c>
      <c r="L15" s="232">
        <f t="shared" si="3"/>
        <v>3645</v>
      </c>
      <c r="M15" s="232">
        <f t="shared" si="4"/>
        <v>1026</v>
      </c>
      <c r="N15" s="232">
        <f t="shared" si="5"/>
        <v>729</v>
      </c>
      <c r="P15" s="253">
        <f t="shared" si="6"/>
        <v>6926000</v>
      </c>
      <c r="Q15" s="31"/>
      <c r="R15" s="31"/>
      <c r="S15" s="31"/>
      <c r="T15" s="31"/>
      <c r="U15" s="31"/>
      <c r="V15"/>
      <c r="W15"/>
      <c r="X15"/>
      <c r="Y15"/>
      <c r="Z15"/>
    </row>
    <row r="16" spans="1:26" s="30" customFormat="1" ht="30" customHeight="1" thickTop="1" thickBot="1">
      <c r="A16"/>
      <c r="B16"/>
      <c r="C16" s="33"/>
      <c r="D16" s="229"/>
      <c r="E16" s="229"/>
      <c r="F16" s="237"/>
      <c r="G16" s="36" t="str">
        <f t="shared" si="1"/>
        <v/>
      </c>
      <c r="H16" s="37"/>
      <c r="I16" s="232" t="str">
        <f t="shared" ref="I16:I34" si="8">IF($C16="","",G16*(1+H16))</f>
        <v/>
      </c>
      <c r="J16" s="38"/>
      <c r="K16" s="232" t="str">
        <f t="shared" si="0"/>
        <v/>
      </c>
      <c r="L16" s="232" t="str">
        <f t="shared" si="3"/>
        <v/>
      </c>
      <c r="M16" s="232" t="str">
        <f t="shared" si="4"/>
        <v/>
      </c>
      <c r="N16" s="232" t="str">
        <f t="shared" si="5"/>
        <v/>
      </c>
      <c r="P16" s="253">
        <f>SUM(P5:P15)</f>
        <v>228432000</v>
      </c>
      <c r="Q16" s="31"/>
      <c r="R16" s="31"/>
      <c r="S16" s="31"/>
      <c r="T16" s="31"/>
      <c r="U16" s="31"/>
      <c r="V16"/>
      <c r="W16"/>
      <c r="X16"/>
      <c r="Y16"/>
      <c r="Z16"/>
    </row>
    <row r="17" spans="1:26" s="30" customFormat="1" ht="30" customHeight="1" thickTop="1" thickBot="1">
      <c r="A17"/>
      <c r="B17"/>
      <c r="C17" s="33"/>
      <c r="D17" s="229"/>
      <c r="E17" s="229"/>
      <c r="F17" s="237"/>
      <c r="G17" s="36" t="str">
        <f t="shared" si="1"/>
        <v/>
      </c>
      <c r="H17" s="37"/>
      <c r="I17" s="232" t="str">
        <f t="shared" si="8"/>
        <v/>
      </c>
      <c r="J17" s="38"/>
      <c r="K17" s="232" t="str">
        <f t="shared" si="0"/>
        <v/>
      </c>
      <c r="L17" s="232" t="str">
        <f t="shared" si="3"/>
        <v/>
      </c>
      <c r="M17" s="232" t="str">
        <f t="shared" si="4"/>
        <v/>
      </c>
      <c r="N17" s="232" t="str">
        <f t="shared" si="5"/>
        <v/>
      </c>
      <c r="P17" s="31"/>
      <c r="Q17" s="31"/>
      <c r="R17" s="31"/>
      <c r="S17" s="31"/>
      <c r="T17" s="31"/>
      <c r="U17" s="31"/>
      <c r="V17"/>
      <c r="W17"/>
      <c r="X17"/>
      <c r="Y17"/>
      <c r="Z17"/>
    </row>
    <row r="18" spans="1:26" s="30" customFormat="1" ht="30" customHeight="1" thickTop="1" thickBot="1">
      <c r="A18"/>
      <c r="B18"/>
      <c r="C18" s="33"/>
      <c r="D18" s="229"/>
      <c r="E18" s="229"/>
      <c r="F18" s="237"/>
      <c r="G18" s="36" t="str">
        <f t="shared" si="1"/>
        <v/>
      </c>
      <c r="H18" s="37"/>
      <c r="I18" s="232" t="str">
        <f t="shared" si="8"/>
        <v/>
      </c>
      <c r="J18" s="38"/>
      <c r="K18" s="232" t="str">
        <f t="shared" si="0"/>
        <v/>
      </c>
      <c r="L18" s="232" t="str">
        <f t="shared" si="3"/>
        <v/>
      </c>
      <c r="M18" s="232" t="str">
        <f t="shared" si="4"/>
        <v/>
      </c>
      <c r="N18" s="232" t="str">
        <f t="shared" si="5"/>
        <v/>
      </c>
      <c r="P18" s="31"/>
      <c r="Q18" s="31"/>
      <c r="R18" s="31"/>
      <c r="S18" s="31"/>
      <c r="T18" s="31"/>
      <c r="U18" s="31"/>
      <c r="V18"/>
      <c r="W18"/>
      <c r="X18"/>
      <c r="Y18"/>
      <c r="Z18"/>
    </row>
    <row r="19" spans="1:26" s="30" customFormat="1" ht="30" customHeight="1" thickTop="1" thickBot="1">
      <c r="A19"/>
      <c r="B19"/>
      <c r="C19" s="33"/>
      <c r="D19" s="229"/>
      <c r="E19" s="229"/>
      <c r="F19" s="237"/>
      <c r="G19" s="36" t="str">
        <f t="shared" si="1"/>
        <v/>
      </c>
      <c r="H19" s="37"/>
      <c r="I19" s="232" t="str">
        <f t="shared" si="8"/>
        <v/>
      </c>
      <c r="J19" s="38"/>
      <c r="K19" s="232" t="str">
        <f t="shared" si="0"/>
        <v/>
      </c>
      <c r="L19" s="232" t="str">
        <f t="shared" si="3"/>
        <v/>
      </c>
      <c r="M19" s="232" t="str">
        <f t="shared" si="4"/>
        <v/>
      </c>
      <c r="N19" s="232" t="str">
        <f t="shared" si="5"/>
        <v/>
      </c>
      <c r="P19" s="31"/>
      <c r="Q19" s="31"/>
      <c r="R19" s="31"/>
      <c r="S19" s="31"/>
      <c r="T19" s="31"/>
      <c r="U19" s="31"/>
      <c r="V19"/>
      <c r="W19"/>
      <c r="X19"/>
      <c r="Y19"/>
      <c r="Z19"/>
    </row>
    <row r="20" spans="1:26" s="30" customFormat="1" ht="30" customHeight="1" thickTop="1" thickBot="1">
      <c r="A20"/>
      <c r="B20"/>
      <c r="C20" s="33"/>
      <c r="D20" s="229"/>
      <c r="E20" s="229"/>
      <c r="F20" s="237"/>
      <c r="G20" s="36" t="str">
        <f t="shared" si="1"/>
        <v/>
      </c>
      <c r="H20" s="37"/>
      <c r="I20" s="232" t="str">
        <f t="shared" si="8"/>
        <v/>
      </c>
      <c r="J20" s="38"/>
      <c r="K20" s="232" t="str">
        <f t="shared" si="0"/>
        <v/>
      </c>
      <c r="L20" s="232" t="str">
        <f t="shared" si="3"/>
        <v/>
      </c>
      <c r="M20" s="232" t="str">
        <f t="shared" si="4"/>
        <v/>
      </c>
      <c r="N20" s="232" t="str">
        <f t="shared" si="5"/>
        <v/>
      </c>
      <c r="P20" s="31"/>
      <c r="Q20" s="31"/>
      <c r="R20" s="31"/>
      <c r="S20" s="31"/>
      <c r="T20" s="31"/>
      <c r="U20" s="31"/>
      <c r="V20"/>
      <c r="W20"/>
      <c r="X20"/>
      <c r="Y20"/>
      <c r="Z20"/>
    </row>
    <row r="21" spans="1:26" s="30" customFormat="1" ht="30" customHeight="1" thickTop="1" thickBot="1">
      <c r="A21"/>
      <c r="B21"/>
      <c r="C21" s="33"/>
      <c r="D21" s="229"/>
      <c r="E21" s="229"/>
      <c r="F21" s="237"/>
      <c r="G21" s="36" t="str">
        <f t="shared" si="1"/>
        <v/>
      </c>
      <c r="H21" s="37"/>
      <c r="I21" s="232" t="str">
        <f t="shared" si="8"/>
        <v/>
      </c>
      <c r="J21" s="38"/>
      <c r="K21" s="232" t="str">
        <f t="shared" si="0"/>
        <v/>
      </c>
      <c r="L21" s="232" t="str">
        <f t="shared" si="3"/>
        <v/>
      </c>
      <c r="M21" s="232" t="str">
        <f t="shared" si="4"/>
        <v/>
      </c>
      <c r="N21" s="232" t="str">
        <f t="shared" si="5"/>
        <v/>
      </c>
      <c r="P21" s="31"/>
      <c r="Q21" s="31"/>
      <c r="R21" s="31"/>
      <c r="S21" s="31"/>
      <c r="T21" s="31"/>
      <c r="U21" s="31"/>
      <c r="V21"/>
      <c r="W21"/>
      <c r="X21"/>
      <c r="Y21"/>
      <c r="Z21"/>
    </row>
    <row r="22" spans="1:26" s="30" customFormat="1" ht="30" customHeight="1" thickTop="1" thickBot="1">
      <c r="A22"/>
      <c r="B22"/>
      <c r="C22" s="33"/>
      <c r="D22" s="229"/>
      <c r="E22" s="229"/>
      <c r="F22" s="237"/>
      <c r="G22" s="36" t="str">
        <f t="shared" si="1"/>
        <v/>
      </c>
      <c r="H22" s="37"/>
      <c r="I22" s="232" t="str">
        <f t="shared" si="8"/>
        <v/>
      </c>
      <c r="J22" s="38"/>
      <c r="K22" s="232" t="str">
        <f t="shared" si="0"/>
        <v/>
      </c>
      <c r="L22" s="232" t="str">
        <f t="shared" si="3"/>
        <v/>
      </c>
      <c r="M22" s="232" t="str">
        <f t="shared" si="4"/>
        <v/>
      </c>
      <c r="N22" s="232" t="str">
        <f t="shared" si="5"/>
        <v/>
      </c>
      <c r="P22" s="31"/>
      <c r="Q22" s="31"/>
      <c r="R22" s="31"/>
      <c r="S22" s="31"/>
      <c r="T22" s="31"/>
      <c r="U22" s="31"/>
      <c r="V22"/>
      <c r="W22"/>
      <c r="X22"/>
      <c r="Y22"/>
      <c r="Z22"/>
    </row>
    <row r="23" spans="1:26" s="30" customFormat="1" ht="30" customHeight="1" thickTop="1" thickBot="1">
      <c r="A23"/>
      <c r="B23"/>
      <c r="C23" s="33"/>
      <c r="D23" s="229"/>
      <c r="E23" s="229"/>
      <c r="F23" s="237"/>
      <c r="G23" s="36" t="str">
        <f t="shared" si="1"/>
        <v/>
      </c>
      <c r="H23" s="37"/>
      <c r="I23" s="232" t="str">
        <f t="shared" si="8"/>
        <v/>
      </c>
      <c r="J23" s="38"/>
      <c r="K23" s="232" t="str">
        <f t="shared" si="0"/>
        <v/>
      </c>
      <c r="L23" s="232" t="str">
        <f t="shared" si="3"/>
        <v/>
      </c>
      <c r="M23" s="232" t="str">
        <f t="shared" si="4"/>
        <v/>
      </c>
      <c r="N23" s="232" t="str">
        <f t="shared" si="5"/>
        <v/>
      </c>
      <c r="P23" s="31"/>
      <c r="Q23" s="31"/>
      <c r="R23" s="31"/>
      <c r="S23" s="31"/>
      <c r="T23" s="31"/>
      <c r="U23" s="31"/>
      <c r="V23"/>
      <c r="W23"/>
      <c r="X23"/>
      <c r="Y23"/>
      <c r="Z23"/>
    </row>
    <row r="24" spans="1:26" s="30" customFormat="1" ht="30" customHeight="1" thickTop="1" thickBot="1">
      <c r="A24"/>
      <c r="B24"/>
      <c r="C24" s="33"/>
      <c r="D24" s="34"/>
      <c r="E24" s="34"/>
      <c r="F24" s="35"/>
      <c r="G24" s="36" t="str">
        <f t="shared" si="1"/>
        <v/>
      </c>
      <c r="H24" s="37"/>
      <c r="I24" s="232" t="str">
        <f t="shared" si="8"/>
        <v/>
      </c>
      <c r="J24" s="38"/>
      <c r="K24" s="232" t="str">
        <f t="shared" si="0"/>
        <v/>
      </c>
      <c r="L24" s="232" t="str">
        <f t="shared" si="3"/>
        <v/>
      </c>
      <c r="M24" s="232" t="str">
        <f t="shared" si="4"/>
        <v/>
      </c>
      <c r="N24" s="232" t="str">
        <f t="shared" si="5"/>
        <v/>
      </c>
      <c r="P24" s="31"/>
      <c r="Q24" s="31"/>
      <c r="R24" s="31"/>
      <c r="S24" s="31"/>
      <c r="T24" s="31"/>
      <c r="U24" s="31"/>
      <c r="V24"/>
      <c r="W24"/>
      <c r="X24"/>
      <c r="Y24"/>
      <c r="Z24"/>
    </row>
    <row r="25" spans="1:26" s="30" customFormat="1" ht="30" customHeight="1" thickTop="1" thickBot="1">
      <c r="A25"/>
      <c r="B25"/>
      <c r="C25" s="33"/>
      <c r="D25" s="34"/>
      <c r="E25" s="34"/>
      <c r="F25" s="35"/>
      <c r="G25" s="36" t="str">
        <f t="shared" si="1"/>
        <v/>
      </c>
      <c r="H25" s="37"/>
      <c r="I25" s="232" t="str">
        <f t="shared" si="8"/>
        <v/>
      </c>
      <c r="J25" s="38"/>
      <c r="K25" s="232" t="str">
        <f t="shared" si="0"/>
        <v/>
      </c>
      <c r="L25" s="232" t="str">
        <f t="shared" si="3"/>
        <v/>
      </c>
      <c r="M25" s="232" t="str">
        <f t="shared" si="4"/>
        <v/>
      </c>
      <c r="N25" s="232" t="str">
        <f t="shared" si="5"/>
        <v/>
      </c>
      <c r="P25" s="31"/>
      <c r="Q25" s="31"/>
      <c r="R25" s="31"/>
      <c r="S25" s="31"/>
      <c r="T25" s="31"/>
      <c r="U25" s="31"/>
      <c r="V25"/>
      <c r="W25"/>
      <c r="X25"/>
      <c r="Y25"/>
      <c r="Z25"/>
    </row>
    <row r="26" spans="1:26" s="30" customFormat="1" ht="30" customHeight="1" thickTop="1" thickBot="1">
      <c r="A26"/>
      <c r="B26"/>
      <c r="C26" s="33"/>
      <c r="D26" s="34"/>
      <c r="E26" s="34"/>
      <c r="F26" s="35"/>
      <c r="G26" s="36" t="str">
        <f t="shared" si="1"/>
        <v/>
      </c>
      <c r="H26" s="37"/>
      <c r="I26" s="232" t="str">
        <f t="shared" si="8"/>
        <v/>
      </c>
      <c r="J26" s="38"/>
      <c r="K26" s="232" t="str">
        <f t="shared" si="0"/>
        <v/>
      </c>
      <c r="L26" s="232" t="str">
        <f t="shared" si="3"/>
        <v/>
      </c>
      <c r="M26" s="232" t="str">
        <f t="shared" si="4"/>
        <v/>
      </c>
      <c r="N26" s="232" t="str">
        <f t="shared" si="5"/>
        <v/>
      </c>
      <c r="P26" s="31"/>
      <c r="Q26" s="31"/>
      <c r="R26" s="31"/>
      <c r="S26" s="31"/>
      <c r="T26" s="31"/>
      <c r="U26" s="31"/>
      <c r="V26"/>
      <c r="W26"/>
      <c r="X26"/>
      <c r="Y26"/>
      <c r="Z26"/>
    </row>
    <row r="27" spans="1:26" s="30" customFormat="1" ht="30" customHeight="1" thickTop="1" thickBot="1">
      <c r="A27"/>
      <c r="B27"/>
      <c r="C27" s="33"/>
      <c r="D27" s="34"/>
      <c r="E27" s="34"/>
      <c r="F27" s="35"/>
      <c r="G27" s="36" t="str">
        <f t="shared" si="1"/>
        <v/>
      </c>
      <c r="H27" s="37"/>
      <c r="I27" s="232" t="str">
        <f t="shared" si="8"/>
        <v/>
      </c>
      <c r="J27" s="38"/>
      <c r="K27" s="232" t="str">
        <f t="shared" si="0"/>
        <v/>
      </c>
      <c r="L27" s="232" t="str">
        <f t="shared" si="3"/>
        <v/>
      </c>
      <c r="M27" s="232" t="str">
        <f t="shared" si="4"/>
        <v/>
      </c>
      <c r="N27" s="232" t="str">
        <f t="shared" si="5"/>
        <v/>
      </c>
      <c r="P27" s="31"/>
      <c r="Q27" s="31"/>
      <c r="R27" s="31"/>
      <c r="S27" s="31"/>
      <c r="T27" s="31"/>
      <c r="U27" s="31"/>
      <c r="V27"/>
      <c r="W27"/>
      <c r="X27"/>
      <c r="Y27"/>
      <c r="Z27"/>
    </row>
    <row r="28" spans="1:26" s="30" customFormat="1" ht="30" customHeight="1" thickTop="1" thickBot="1">
      <c r="A28"/>
      <c r="B28"/>
      <c r="C28" s="33"/>
      <c r="D28" s="34"/>
      <c r="E28" s="34"/>
      <c r="F28" s="35"/>
      <c r="G28" s="36" t="str">
        <f t="shared" si="1"/>
        <v/>
      </c>
      <c r="H28" s="37"/>
      <c r="I28" s="232" t="str">
        <f t="shared" si="8"/>
        <v/>
      </c>
      <c r="J28" s="38"/>
      <c r="K28" s="232" t="str">
        <f t="shared" si="0"/>
        <v/>
      </c>
      <c r="L28" s="232" t="str">
        <f t="shared" si="3"/>
        <v/>
      </c>
      <c r="M28" s="232" t="str">
        <f t="shared" si="4"/>
        <v/>
      </c>
      <c r="N28" s="232" t="str">
        <f t="shared" si="5"/>
        <v/>
      </c>
      <c r="P28" s="31"/>
      <c r="Q28" s="31"/>
      <c r="R28" s="31"/>
      <c r="S28" s="31"/>
      <c r="T28" s="31"/>
      <c r="U28" s="31"/>
      <c r="V28"/>
      <c r="W28"/>
      <c r="X28"/>
      <c r="Y28"/>
      <c r="Z28"/>
    </row>
    <row r="29" spans="1:26" s="30" customFormat="1" ht="30" customHeight="1" thickTop="1" thickBot="1">
      <c r="A29"/>
      <c r="B29"/>
      <c r="C29" s="33"/>
      <c r="D29" s="34"/>
      <c r="E29" s="34"/>
      <c r="F29" s="35"/>
      <c r="G29" s="36" t="str">
        <f t="shared" si="1"/>
        <v/>
      </c>
      <c r="H29" s="37"/>
      <c r="I29" s="232" t="str">
        <f t="shared" si="8"/>
        <v/>
      </c>
      <c r="J29" s="38"/>
      <c r="K29" s="232" t="str">
        <f t="shared" si="0"/>
        <v/>
      </c>
      <c r="L29" s="232" t="str">
        <f t="shared" si="3"/>
        <v/>
      </c>
      <c r="M29" s="232" t="str">
        <f t="shared" si="4"/>
        <v/>
      </c>
      <c r="N29" s="232" t="str">
        <f t="shared" si="5"/>
        <v/>
      </c>
      <c r="P29" s="31"/>
      <c r="Q29" s="31"/>
      <c r="R29" s="31"/>
      <c r="S29" s="31"/>
      <c r="T29" s="31"/>
      <c r="U29" s="31"/>
      <c r="V29"/>
      <c r="W29"/>
      <c r="X29"/>
      <c r="Y29"/>
      <c r="Z29"/>
    </row>
    <row r="30" spans="1:26" s="30" customFormat="1" ht="30" customHeight="1" thickTop="1" thickBot="1">
      <c r="A30"/>
      <c r="B30"/>
      <c r="C30" s="33"/>
      <c r="D30" s="34"/>
      <c r="E30" s="34"/>
      <c r="F30" s="35"/>
      <c r="G30" s="36" t="str">
        <f t="shared" si="1"/>
        <v/>
      </c>
      <c r="H30" s="37"/>
      <c r="I30" s="232" t="str">
        <f t="shared" si="8"/>
        <v/>
      </c>
      <c r="J30" s="38"/>
      <c r="K30" s="232" t="str">
        <f t="shared" si="0"/>
        <v/>
      </c>
      <c r="L30" s="232" t="str">
        <f t="shared" si="3"/>
        <v/>
      </c>
      <c r="M30" s="232" t="str">
        <f t="shared" si="4"/>
        <v/>
      </c>
      <c r="N30" s="232" t="str">
        <f t="shared" si="5"/>
        <v/>
      </c>
      <c r="P30" s="31"/>
      <c r="Q30" s="31"/>
      <c r="R30" s="31"/>
      <c r="S30" s="31"/>
      <c r="T30" s="31"/>
      <c r="U30" s="31"/>
      <c r="V30"/>
      <c r="W30"/>
      <c r="X30"/>
      <c r="Y30"/>
      <c r="Z30"/>
    </row>
    <row r="31" spans="1:26" s="30" customFormat="1" ht="30" customHeight="1" thickTop="1" thickBot="1">
      <c r="A31"/>
      <c r="B31"/>
      <c r="C31" s="33"/>
      <c r="D31" s="34"/>
      <c r="E31" s="34"/>
      <c r="F31" s="35"/>
      <c r="G31" s="36" t="str">
        <f t="shared" si="1"/>
        <v/>
      </c>
      <c r="H31" s="37"/>
      <c r="I31" s="232" t="str">
        <f t="shared" si="8"/>
        <v/>
      </c>
      <c r="J31" s="38"/>
      <c r="K31" s="232" t="str">
        <f t="shared" si="0"/>
        <v/>
      </c>
      <c r="L31" s="232" t="str">
        <f t="shared" si="3"/>
        <v/>
      </c>
      <c r="M31" s="232" t="str">
        <f t="shared" si="4"/>
        <v/>
      </c>
      <c r="N31" s="232" t="str">
        <f t="shared" si="5"/>
        <v/>
      </c>
      <c r="P31" s="31"/>
      <c r="Q31" s="31"/>
      <c r="R31" s="31"/>
      <c r="S31" s="31"/>
      <c r="T31" s="31"/>
      <c r="U31" s="31"/>
      <c r="V31"/>
      <c r="W31"/>
      <c r="X31"/>
      <c r="Y31"/>
      <c r="Z31"/>
    </row>
    <row r="32" spans="1:26" s="30" customFormat="1" ht="30" customHeight="1" thickTop="1" thickBot="1">
      <c r="A32"/>
      <c r="B32"/>
      <c r="C32" s="33"/>
      <c r="D32" s="34"/>
      <c r="E32" s="34"/>
      <c r="F32" s="35"/>
      <c r="G32" s="36" t="str">
        <f t="shared" si="1"/>
        <v/>
      </c>
      <c r="H32" s="37"/>
      <c r="I32" s="232" t="str">
        <f t="shared" si="8"/>
        <v/>
      </c>
      <c r="J32" s="38"/>
      <c r="K32" s="232" t="str">
        <f t="shared" si="0"/>
        <v/>
      </c>
      <c r="L32" s="232" t="str">
        <f t="shared" si="3"/>
        <v/>
      </c>
      <c r="M32" s="232" t="str">
        <f t="shared" si="4"/>
        <v/>
      </c>
      <c r="N32" s="232" t="str">
        <f t="shared" si="5"/>
        <v/>
      </c>
      <c r="P32" s="31"/>
      <c r="Q32" s="31"/>
      <c r="R32" s="31"/>
      <c r="S32" s="31"/>
      <c r="T32" s="31"/>
      <c r="U32" s="31"/>
      <c r="V32"/>
      <c r="W32"/>
      <c r="X32"/>
      <c r="Y32"/>
      <c r="Z32"/>
    </row>
    <row r="33" spans="1:26" s="30" customFormat="1" ht="30" customHeight="1" thickTop="1" thickBot="1">
      <c r="A33"/>
      <c r="B33"/>
      <c r="C33" s="33"/>
      <c r="D33" s="34"/>
      <c r="E33" s="34"/>
      <c r="F33" s="35"/>
      <c r="G33" s="36" t="str">
        <f t="shared" si="1"/>
        <v/>
      </c>
      <c r="H33" s="37"/>
      <c r="I33" s="232" t="str">
        <f t="shared" si="8"/>
        <v/>
      </c>
      <c r="J33" s="38"/>
      <c r="K33" s="232" t="str">
        <f t="shared" si="0"/>
        <v/>
      </c>
      <c r="L33" s="232" t="str">
        <f t="shared" si="3"/>
        <v/>
      </c>
      <c r="M33" s="232" t="str">
        <f t="shared" si="4"/>
        <v/>
      </c>
      <c r="N33" s="232" t="str">
        <f t="shared" si="5"/>
        <v/>
      </c>
      <c r="P33" s="31"/>
      <c r="Q33" s="31"/>
      <c r="R33" s="31"/>
      <c r="S33" s="31"/>
      <c r="T33" s="31"/>
      <c r="U33" s="31"/>
      <c r="V33"/>
      <c r="W33"/>
      <c r="X33"/>
      <c r="Y33"/>
      <c r="Z33"/>
    </row>
    <row r="34" spans="1:26" s="30" customFormat="1" ht="30" customHeight="1" thickTop="1" thickBot="1">
      <c r="A34"/>
      <c r="B34"/>
      <c r="C34" s="33"/>
      <c r="D34" s="34"/>
      <c r="E34" s="34"/>
      <c r="F34" s="35"/>
      <c r="G34" s="36" t="str">
        <f t="shared" si="1"/>
        <v/>
      </c>
      <c r="H34" s="37"/>
      <c r="I34" s="232" t="str">
        <f t="shared" si="8"/>
        <v/>
      </c>
      <c r="J34" s="38"/>
      <c r="K34" s="232" t="str">
        <f t="shared" si="0"/>
        <v/>
      </c>
      <c r="L34" s="232" t="str">
        <f t="shared" si="3"/>
        <v/>
      </c>
      <c r="M34" s="232" t="str">
        <f t="shared" si="4"/>
        <v/>
      </c>
      <c r="N34" s="232" t="str">
        <f t="shared" si="5"/>
        <v/>
      </c>
      <c r="P34" s="31"/>
      <c r="Q34" s="31"/>
      <c r="R34" s="31"/>
      <c r="S34" s="31"/>
      <c r="T34" s="31"/>
      <c r="U34" s="31"/>
      <c r="V34"/>
      <c r="W34"/>
      <c r="X34"/>
      <c r="Y34"/>
      <c r="Z34"/>
    </row>
    <row r="35" spans="1:26" s="30" customFormat="1" ht="30" customHeight="1" thickTop="1">
      <c r="A35"/>
      <c r="B35"/>
      <c r="C35" s="21"/>
      <c r="D35" s="21"/>
      <c r="E35" s="21"/>
      <c r="F35" s="21"/>
      <c r="G35" s="21"/>
      <c r="H35" s="21"/>
      <c r="I35" s="21"/>
      <c r="J35" s="21"/>
      <c r="K35" s="21"/>
      <c r="L35" s="21"/>
      <c r="M35" s="21"/>
      <c r="N35" s="21"/>
      <c r="P35" s="31"/>
      <c r="Q35" s="31"/>
      <c r="R35" s="31"/>
      <c r="S35" s="31"/>
      <c r="T35" s="31"/>
      <c r="U35" s="31"/>
      <c r="V35"/>
      <c r="W35"/>
      <c r="X35"/>
      <c r="Y35"/>
      <c r="Z35"/>
    </row>
    <row r="36" spans="1:26" s="30" customFormat="1" ht="30" customHeight="1">
      <c r="A36"/>
      <c r="B36"/>
      <c r="C36" s="21"/>
      <c r="D36" s="21"/>
      <c r="E36" s="21"/>
      <c r="F36" s="21"/>
      <c r="G36" s="21"/>
      <c r="H36" s="21"/>
      <c r="I36" s="21"/>
      <c r="J36" s="21"/>
      <c r="K36" s="21"/>
      <c r="L36" s="21"/>
      <c r="M36" s="21"/>
      <c r="N36" s="21"/>
      <c r="P36" s="31"/>
      <c r="Q36" s="31"/>
      <c r="R36" s="31"/>
      <c r="S36" s="31"/>
      <c r="T36" s="31"/>
      <c r="U36" s="31"/>
      <c r="V36"/>
      <c r="W36"/>
      <c r="X36"/>
      <c r="Y36"/>
      <c r="Z36"/>
    </row>
    <row r="37" spans="1:26" s="30" customFormat="1" ht="30" customHeight="1">
      <c r="A37"/>
      <c r="B37"/>
      <c r="C37" s="21"/>
      <c r="D37" s="21"/>
      <c r="E37" s="21"/>
      <c r="F37" s="21"/>
      <c r="G37" s="21"/>
      <c r="H37" s="21"/>
      <c r="I37" s="21"/>
      <c r="J37" s="21"/>
      <c r="K37" s="21"/>
      <c r="L37" s="21"/>
      <c r="M37" s="21"/>
      <c r="N37" s="21"/>
      <c r="P37" s="31"/>
      <c r="Q37" s="31"/>
      <c r="R37" s="31"/>
      <c r="S37" s="31"/>
      <c r="T37" s="31"/>
      <c r="U37" s="31"/>
      <c r="V37"/>
      <c r="W37"/>
      <c r="X37"/>
      <c r="Y37"/>
      <c r="Z37"/>
    </row>
    <row r="38" spans="1:26" s="30" customFormat="1" ht="30" customHeight="1">
      <c r="A38"/>
      <c r="B38"/>
      <c r="C38" s="21"/>
      <c r="D38" s="21"/>
      <c r="E38" s="21"/>
      <c r="F38" s="21"/>
      <c r="G38" s="21"/>
      <c r="H38" s="21"/>
      <c r="I38" s="21"/>
      <c r="J38" s="21"/>
      <c r="K38" s="21"/>
      <c r="L38" s="21"/>
      <c r="M38" s="21"/>
      <c r="N38" s="21"/>
      <c r="P38" s="31"/>
      <c r="Q38" s="31"/>
      <c r="R38" s="31"/>
      <c r="S38" s="31"/>
      <c r="T38" s="31"/>
      <c r="U38" s="31"/>
      <c r="V38"/>
      <c r="W38"/>
      <c r="X38"/>
      <c r="Y38"/>
      <c r="Z38"/>
    </row>
    <row r="39" spans="1:26" s="30" customFormat="1" ht="30" customHeight="1">
      <c r="A39"/>
      <c r="B39"/>
      <c r="C39" s="21"/>
      <c r="D39" s="21"/>
      <c r="E39" s="21"/>
      <c r="F39" s="21"/>
      <c r="G39" s="21"/>
      <c r="H39" s="21"/>
      <c r="I39" s="21"/>
      <c r="J39" s="21"/>
      <c r="K39" s="21"/>
      <c r="L39" s="21"/>
      <c r="M39" s="21"/>
      <c r="N39" s="21"/>
      <c r="P39" s="31"/>
      <c r="Q39" s="31"/>
      <c r="R39" s="31"/>
      <c r="S39" s="31"/>
      <c r="T39" s="31"/>
      <c r="U39" s="31"/>
      <c r="V39"/>
      <c r="W39"/>
      <c r="X39"/>
      <c r="Y39"/>
      <c r="Z39"/>
    </row>
    <row r="40" spans="1:26" s="30" customFormat="1" ht="30" customHeight="1">
      <c r="A40"/>
      <c r="B40"/>
      <c r="C40" s="21"/>
      <c r="D40" s="21"/>
      <c r="E40" s="21"/>
      <c r="F40" s="21"/>
      <c r="G40" s="21"/>
      <c r="H40" s="21"/>
      <c r="I40" s="21"/>
      <c r="J40" s="21"/>
      <c r="K40" s="21"/>
      <c r="L40" s="21"/>
      <c r="M40" s="21"/>
      <c r="N40" s="21"/>
      <c r="P40" s="31"/>
      <c r="Q40" s="31"/>
      <c r="R40" s="31"/>
      <c r="S40" s="31"/>
      <c r="T40" s="31"/>
      <c r="U40" s="31"/>
      <c r="V40"/>
      <c r="W40"/>
      <c r="X40"/>
      <c r="Y40"/>
      <c r="Z40"/>
    </row>
    <row r="41" spans="1:26" s="30" customFormat="1" ht="30" customHeight="1">
      <c r="A41"/>
      <c r="B41"/>
      <c r="C41" s="21"/>
      <c r="D41" s="21"/>
      <c r="E41" s="21"/>
      <c r="F41" s="21"/>
      <c r="G41" s="21"/>
      <c r="H41" s="21"/>
      <c r="I41" s="21"/>
      <c r="J41" s="21"/>
      <c r="K41" s="21"/>
      <c r="L41" s="21"/>
      <c r="M41" s="21"/>
      <c r="N41" s="21"/>
      <c r="P41" s="31"/>
      <c r="Q41" s="31"/>
      <c r="R41" s="31"/>
      <c r="S41" s="31"/>
      <c r="T41" s="31"/>
      <c r="U41" s="31"/>
      <c r="V41"/>
      <c r="W41"/>
      <c r="X41"/>
      <c r="Y41"/>
      <c r="Z41"/>
    </row>
    <row r="42" spans="1:26" s="30" customFormat="1" ht="30" customHeight="1">
      <c r="A42"/>
      <c r="B42"/>
      <c r="C42" s="21"/>
      <c r="D42" s="21"/>
      <c r="E42" s="21"/>
      <c r="F42" s="21"/>
      <c r="G42" s="21"/>
      <c r="H42" s="21"/>
      <c r="I42" s="21"/>
      <c r="J42" s="21"/>
      <c r="K42" s="21"/>
      <c r="L42" s="21"/>
      <c r="M42" s="21"/>
      <c r="N42" s="21"/>
      <c r="P42" s="31"/>
      <c r="Q42" s="31"/>
      <c r="R42" s="31"/>
      <c r="S42" s="31"/>
      <c r="T42" s="31"/>
      <c r="U42" s="31"/>
      <c r="V42"/>
      <c r="W42"/>
      <c r="X42"/>
      <c r="Y42"/>
      <c r="Z42"/>
    </row>
    <row r="43" spans="1:26" s="30" customFormat="1" ht="30" customHeight="1">
      <c r="A43"/>
      <c r="B43"/>
      <c r="C43" s="21"/>
      <c r="D43" s="21"/>
      <c r="E43" s="21"/>
      <c r="F43" s="21"/>
      <c r="G43" s="21"/>
      <c r="H43" s="21"/>
      <c r="I43" s="21"/>
      <c r="J43" s="21"/>
      <c r="K43" s="21"/>
      <c r="L43" s="21"/>
      <c r="M43" s="21"/>
      <c r="N43" s="21"/>
      <c r="P43" s="31"/>
      <c r="Q43" s="31"/>
      <c r="R43" s="31"/>
      <c r="S43" s="31"/>
      <c r="T43" s="31"/>
      <c r="U43" s="31"/>
      <c r="V43"/>
      <c r="W43"/>
      <c r="X43"/>
      <c r="Y43"/>
      <c r="Z43"/>
    </row>
    <row r="44" spans="1:26" s="30" customFormat="1" ht="30" customHeight="1">
      <c r="A44"/>
      <c r="B44"/>
      <c r="C44" s="21"/>
      <c r="D44" s="21"/>
      <c r="E44" s="21"/>
      <c r="F44" s="21"/>
      <c r="G44" s="21"/>
      <c r="H44" s="21"/>
      <c r="I44" s="21"/>
      <c r="J44" s="21"/>
      <c r="K44" s="21"/>
      <c r="L44" s="21"/>
      <c r="M44" s="21"/>
      <c r="N44" s="21"/>
      <c r="P44" s="31"/>
      <c r="Q44" s="31"/>
      <c r="R44" s="31"/>
      <c r="S44" s="31"/>
      <c r="T44" s="31"/>
      <c r="U44" s="31"/>
      <c r="V44"/>
      <c r="W44"/>
      <c r="X44"/>
      <c r="Y44"/>
      <c r="Z44"/>
    </row>
    <row r="45" spans="1:26" s="30" customFormat="1" ht="30" customHeight="1">
      <c r="A45"/>
      <c r="B45"/>
      <c r="C45" s="21"/>
      <c r="D45" s="21"/>
      <c r="E45" s="21"/>
      <c r="F45" s="21"/>
      <c r="G45" s="21"/>
      <c r="H45" s="21"/>
      <c r="I45" s="21"/>
      <c r="J45" s="21"/>
      <c r="K45" s="21"/>
      <c r="L45" s="21"/>
      <c r="M45" s="21"/>
      <c r="N45" s="21"/>
      <c r="P45" s="31"/>
      <c r="Q45" s="31"/>
      <c r="R45" s="31"/>
      <c r="S45" s="31"/>
      <c r="T45" s="31"/>
      <c r="U45" s="31"/>
      <c r="V45"/>
      <c r="W45"/>
      <c r="X45"/>
      <c r="Y45"/>
      <c r="Z45"/>
    </row>
    <row r="46" spans="1:26" s="30" customFormat="1" ht="30" customHeight="1">
      <c r="A46"/>
      <c r="B46"/>
      <c r="C46" s="21"/>
      <c r="D46" s="21"/>
      <c r="E46" s="21"/>
      <c r="F46" s="21"/>
      <c r="G46" s="21"/>
      <c r="H46" s="21"/>
      <c r="I46" s="21"/>
      <c r="J46" s="21"/>
      <c r="K46" s="21"/>
      <c r="L46" s="21"/>
      <c r="M46" s="21"/>
      <c r="N46" s="21"/>
      <c r="P46" s="31"/>
      <c r="Q46" s="31"/>
      <c r="R46" s="31"/>
      <c r="S46" s="31"/>
      <c r="T46" s="31"/>
      <c r="U46" s="31"/>
      <c r="V46"/>
      <c r="W46"/>
      <c r="X46"/>
      <c r="Y46"/>
      <c r="Z46"/>
    </row>
    <row r="47" spans="1:26" s="30" customFormat="1" ht="30" customHeight="1">
      <c r="A47"/>
      <c r="B47"/>
      <c r="C47" s="21"/>
      <c r="D47" s="21"/>
      <c r="E47" s="21"/>
      <c r="F47" s="21"/>
      <c r="G47" s="21"/>
      <c r="H47" s="21"/>
      <c r="I47" s="21"/>
      <c r="J47" s="21"/>
      <c r="K47" s="21"/>
      <c r="L47" s="21"/>
      <c r="M47" s="21"/>
      <c r="N47" s="21"/>
      <c r="P47" s="31"/>
      <c r="Q47" s="31"/>
      <c r="R47" s="31"/>
      <c r="S47" s="31"/>
      <c r="T47" s="31"/>
      <c r="U47" s="31"/>
      <c r="V47"/>
      <c r="W47"/>
      <c r="X47"/>
      <c r="Y47"/>
      <c r="Z47"/>
    </row>
    <row r="48" spans="1:26" s="30" customFormat="1" ht="30" customHeight="1">
      <c r="A48"/>
      <c r="B48"/>
      <c r="C48" s="21"/>
      <c r="D48" s="21"/>
      <c r="E48" s="21"/>
      <c r="F48" s="21"/>
      <c r="G48" s="21"/>
      <c r="H48" s="21"/>
      <c r="I48" s="21"/>
      <c r="J48" s="21"/>
      <c r="K48" s="21"/>
      <c r="L48" s="21"/>
      <c r="M48" s="21"/>
      <c r="N48" s="21"/>
      <c r="P48" s="31"/>
      <c r="Q48" s="31"/>
      <c r="R48" s="31"/>
      <c r="S48" s="31"/>
      <c r="T48" s="31"/>
      <c r="U48" s="31"/>
      <c r="V48"/>
      <c r="W48"/>
      <c r="X48"/>
      <c r="Y48"/>
      <c r="Z48"/>
    </row>
    <row r="49" spans="1:26" s="30" customFormat="1" ht="30" customHeight="1">
      <c r="A49"/>
      <c r="B49"/>
      <c r="C49" s="21"/>
      <c r="D49" s="21"/>
      <c r="E49" s="21"/>
      <c r="F49" s="21"/>
      <c r="G49" s="21"/>
      <c r="H49" s="21"/>
      <c r="I49" s="21"/>
      <c r="J49" s="21"/>
      <c r="K49" s="21"/>
      <c r="L49" s="21"/>
      <c r="M49" s="21"/>
      <c r="N49" s="21"/>
      <c r="P49" s="31"/>
      <c r="Q49" s="31"/>
      <c r="R49" s="31"/>
      <c r="S49" s="31"/>
      <c r="T49" s="31"/>
      <c r="U49" s="31"/>
      <c r="V49"/>
      <c r="W49"/>
      <c r="X49"/>
      <c r="Y49"/>
      <c r="Z49"/>
    </row>
    <row r="50" spans="1:26" s="30" customFormat="1" ht="30" customHeight="1">
      <c r="A50"/>
      <c r="B50"/>
      <c r="C50" s="21"/>
      <c r="D50" s="21"/>
      <c r="E50" s="21"/>
      <c r="F50" s="21"/>
      <c r="G50" s="21"/>
      <c r="H50" s="21"/>
      <c r="I50" s="21"/>
      <c r="J50" s="21"/>
      <c r="K50" s="21"/>
      <c r="L50" s="21"/>
      <c r="M50" s="21"/>
      <c r="N50" s="21"/>
      <c r="P50" s="31"/>
      <c r="Q50" s="31"/>
      <c r="R50" s="31"/>
      <c r="S50" s="31"/>
      <c r="T50" s="31"/>
      <c r="U50" s="31"/>
      <c r="V50"/>
      <c r="W50"/>
      <c r="X50"/>
      <c r="Y50"/>
      <c r="Z50"/>
    </row>
    <row r="51" spans="1:26" s="30" customFormat="1" ht="30" customHeight="1">
      <c r="A51"/>
      <c r="B51"/>
      <c r="C51" s="21"/>
      <c r="D51" s="21"/>
      <c r="E51" s="21"/>
      <c r="F51" s="21"/>
      <c r="G51" s="21"/>
      <c r="H51" s="21"/>
      <c r="I51" s="21"/>
      <c r="J51" s="21"/>
      <c r="K51" s="21"/>
      <c r="L51" s="21"/>
      <c r="M51" s="21"/>
      <c r="N51" s="21"/>
      <c r="P51" s="31"/>
      <c r="Q51" s="31"/>
      <c r="R51" s="31"/>
      <c r="S51" s="31"/>
      <c r="T51" s="31"/>
      <c r="U51" s="31"/>
      <c r="V51"/>
      <c r="W51"/>
      <c r="X51"/>
      <c r="Y51"/>
      <c r="Z51"/>
    </row>
    <row r="52" spans="1:26" s="30" customFormat="1" ht="30" customHeight="1">
      <c r="A52"/>
      <c r="B52"/>
      <c r="C52" s="21"/>
      <c r="D52" s="21"/>
      <c r="E52" s="21"/>
      <c r="F52" s="21"/>
      <c r="G52" s="21"/>
      <c r="H52" s="21"/>
      <c r="I52" s="21"/>
      <c r="J52" s="21"/>
      <c r="K52" s="21"/>
      <c r="L52" s="21"/>
      <c r="M52" s="21"/>
      <c r="N52" s="21"/>
      <c r="P52" s="31"/>
      <c r="Q52" s="31"/>
      <c r="R52" s="31"/>
      <c r="S52" s="31"/>
      <c r="T52" s="31"/>
      <c r="U52" s="31"/>
      <c r="V52"/>
      <c r="W52"/>
      <c r="X52"/>
      <c r="Y52"/>
      <c r="Z52"/>
    </row>
    <row r="53" spans="1:26" s="30" customFormat="1" ht="30" customHeight="1">
      <c r="A53"/>
      <c r="B53"/>
      <c r="C53" s="21"/>
      <c r="D53" s="21"/>
      <c r="E53" s="21"/>
      <c r="F53" s="21"/>
      <c r="G53" s="21"/>
      <c r="H53" s="21"/>
      <c r="I53" s="21"/>
      <c r="J53" s="21"/>
      <c r="K53" s="21"/>
      <c r="L53" s="21"/>
      <c r="M53" s="21"/>
      <c r="N53" s="21"/>
      <c r="P53" s="31"/>
      <c r="Q53" s="31"/>
      <c r="R53" s="31"/>
      <c r="S53" s="31"/>
      <c r="T53" s="31"/>
      <c r="U53" s="31"/>
      <c r="V53"/>
      <c r="W53"/>
      <c r="X53"/>
      <c r="Y53"/>
      <c r="Z53"/>
    </row>
    <row r="54" spans="1:26" s="30" customFormat="1" ht="30" customHeight="1">
      <c r="A54"/>
      <c r="B54"/>
      <c r="C54" s="21"/>
      <c r="D54" s="21"/>
      <c r="E54" s="21"/>
      <c r="F54" s="21"/>
      <c r="G54" s="21"/>
      <c r="H54" s="21"/>
      <c r="I54" s="21"/>
      <c r="J54" s="21"/>
      <c r="K54" s="21"/>
      <c r="L54" s="21"/>
      <c r="M54" s="21"/>
      <c r="N54" s="21"/>
      <c r="P54" s="31"/>
      <c r="Q54" s="31"/>
      <c r="R54" s="31"/>
      <c r="S54" s="31"/>
      <c r="T54" s="31"/>
      <c r="U54" s="31"/>
      <c r="V54"/>
      <c r="W54"/>
      <c r="X54"/>
      <c r="Y54"/>
      <c r="Z54"/>
    </row>
    <row r="55" spans="1:26" s="30" customFormat="1" ht="30" customHeight="1">
      <c r="A55"/>
      <c r="B55"/>
      <c r="C55" s="21"/>
      <c r="D55" s="21"/>
      <c r="E55" s="21"/>
      <c r="F55" s="21"/>
      <c r="G55" s="21"/>
      <c r="H55" s="21"/>
      <c r="I55" s="21"/>
      <c r="J55" s="21"/>
      <c r="K55" s="21"/>
      <c r="L55" s="21"/>
      <c r="M55" s="21"/>
      <c r="N55" s="21"/>
      <c r="P55" s="31"/>
      <c r="Q55" s="31"/>
      <c r="R55" s="31"/>
      <c r="S55" s="31"/>
      <c r="T55" s="31"/>
      <c r="U55" s="31"/>
      <c r="V55"/>
      <c r="W55"/>
      <c r="X55"/>
      <c r="Y55"/>
      <c r="Z55"/>
    </row>
    <row r="56" spans="1:26" s="30" customFormat="1" ht="30" customHeight="1">
      <c r="A56"/>
      <c r="B56"/>
      <c r="C56" s="21"/>
      <c r="D56" s="21"/>
      <c r="E56" s="21"/>
      <c r="F56" s="21"/>
      <c r="G56" s="21"/>
      <c r="H56" s="21"/>
      <c r="I56" s="21"/>
      <c r="J56" s="21"/>
      <c r="K56" s="21"/>
      <c r="L56" s="21"/>
      <c r="M56" s="21"/>
      <c r="N56" s="21"/>
      <c r="P56" s="31"/>
      <c r="Q56" s="31"/>
      <c r="R56" s="31"/>
      <c r="S56" s="31"/>
      <c r="T56" s="31"/>
      <c r="U56" s="31"/>
      <c r="V56"/>
      <c r="W56"/>
      <c r="X56"/>
      <c r="Y56"/>
      <c r="Z56"/>
    </row>
    <row r="57" spans="1:26" s="30" customFormat="1" ht="30" customHeight="1">
      <c r="A57"/>
      <c r="B57"/>
      <c r="C57" s="21"/>
      <c r="D57" s="21"/>
      <c r="E57" s="21"/>
      <c r="F57" s="21"/>
      <c r="G57" s="21"/>
      <c r="H57" s="21"/>
      <c r="I57" s="21"/>
      <c r="J57" s="21"/>
      <c r="K57" s="21"/>
      <c r="L57" s="21"/>
      <c r="M57" s="21"/>
      <c r="N57" s="21"/>
      <c r="P57" s="31"/>
      <c r="Q57" s="31"/>
      <c r="R57" s="31"/>
      <c r="S57" s="31"/>
      <c r="T57" s="31"/>
      <c r="U57" s="31"/>
      <c r="V57"/>
      <c r="W57"/>
      <c r="X57"/>
      <c r="Y57"/>
      <c r="Z57"/>
    </row>
    <row r="58" spans="1:26" s="30" customFormat="1" ht="30" customHeight="1">
      <c r="A58"/>
      <c r="B58"/>
      <c r="C58" s="21"/>
      <c r="D58" s="21"/>
      <c r="E58" s="21"/>
      <c r="F58" s="21"/>
      <c r="G58" s="21"/>
      <c r="H58" s="21"/>
      <c r="I58" s="21"/>
      <c r="J58" s="21"/>
      <c r="K58" s="21"/>
      <c r="L58" s="21"/>
      <c r="M58" s="21"/>
      <c r="N58" s="21"/>
      <c r="P58" s="31"/>
      <c r="Q58" s="31"/>
      <c r="R58" s="31"/>
      <c r="S58" s="31"/>
      <c r="T58" s="31"/>
      <c r="U58" s="31"/>
      <c r="V58"/>
      <c r="W58"/>
      <c r="X58"/>
      <c r="Y58"/>
      <c r="Z58"/>
    </row>
    <row r="59" spans="1:26" s="30" customFormat="1" ht="30" customHeight="1">
      <c r="A59"/>
      <c r="B59"/>
      <c r="C59" s="21"/>
      <c r="D59" s="21"/>
      <c r="E59" s="21"/>
      <c r="F59" s="21"/>
      <c r="G59" s="21"/>
      <c r="H59" s="21"/>
      <c r="I59" s="21"/>
      <c r="J59" s="21"/>
      <c r="K59" s="21"/>
      <c r="L59" s="21"/>
      <c r="M59" s="21"/>
      <c r="N59" s="21"/>
      <c r="P59" s="31"/>
      <c r="Q59" s="31"/>
      <c r="R59" s="31"/>
      <c r="S59" s="31"/>
      <c r="T59" s="31"/>
      <c r="U59" s="31"/>
      <c r="V59"/>
      <c r="W59"/>
      <c r="X59"/>
      <c r="Y59"/>
      <c r="Z59"/>
    </row>
    <row r="60" spans="1:26" s="30" customFormat="1" ht="30" customHeight="1">
      <c r="A60"/>
      <c r="B60"/>
      <c r="C60" s="21"/>
      <c r="D60" s="21"/>
      <c r="E60" s="21"/>
      <c r="F60" s="21"/>
      <c r="G60" s="21"/>
      <c r="H60" s="21"/>
      <c r="I60" s="21"/>
      <c r="J60" s="21"/>
      <c r="K60" s="21"/>
      <c r="L60" s="21"/>
      <c r="M60" s="21"/>
      <c r="N60" s="21"/>
      <c r="P60" s="31"/>
      <c r="Q60" s="31"/>
      <c r="R60" s="31"/>
      <c r="S60" s="31"/>
      <c r="T60" s="31"/>
      <c r="U60" s="31"/>
      <c r="V60"/>
      <c r="W60"/>
      <c r="X60"/>
      <c r="Y60"/>
      <c r="Z60"/>
    </row>
    <row r="61" spans="1:26" s="30" customFormat="1" ht="30" customHeight="1">
      <c r="A61"/>
      <c r="B61"/>
      <c r="C61" s="21"/>
      <c r="D61" s="21"/>
      <c r="E61" s="21"/>
      <c r="F61" s="21"/>
      <c r="G61" s="21"/>
      <c r="H61" s="21"/>
      <c r="I61" s="21"/>
      <c r="J61" s="21"/>
      <c r="K61" s="21"/>
      <c r="L61" s="21"/>
      <c r="M61" s="21"/>
      <c r="N61" s="21"/>
      <c r="P61" s="31"/>
      <c r="Q61" s="31"/>
      <c r="R61" s="31"/>
      <c r="S61" s="31"/>
      <c r="T61" s="31"/>
      <c r="U61" s="31"/>
      <c r="V61"/>
      <c r="W61"/>
      <c r="X61"/>
      <c r="Y61"/>
      <c r="Z61"/>
    </row>
    <row r="62" spans="1:26" s="30" customFormat="1" ht="30" customHeight="1">
      <c r="A62"/>
      <c r="B62"/>
      <c r="C62" s="21"/>
      <c r="D62" s="21"/>
      <c r="E62" s="21"/>
      <c r="F62" s="21"/>
      <c r="G62" s="21"/>
      <c r="H62" s="21"/>
      <c r="I62" s="21"/>
      <c r="J62" s="21"/>
      <c r="K62" s="21"/>
      <c r="L62" s="21"/>
      <c r="M62" s="21"/>
      <c r="N62" s="21"/>
      <c r="P62" s="31"/>
      <c r="Q62" s="31"/>
      <c r="R62" s="31"/>
      <c r="S62" s="31"/>
      <c r="T62" s="31"/>
      <c r="U62" s="31"/>
      <c r="V62"/>
      <c r="W62"/>
      <c r="X62"/>
      <c r="Y62"/>
      <c r="Z62"/>
    </row>
    <row r="63" spans="1:26" s="30" customFormat="1" ht="30" customHeight="1">
      <c r="A63"/>
      <c r="B63"/>
      <c r="C63" s="21"/>
      <c r="D63" s="21"/>
      <c r="E63" s="21"/>
      <c r="F63" s="21"/>
      <c r="G63" s="21"/>
      <c r="H63" s="21"/>
      <c r="I63" s="21"/>
      <c r="J63" s="21"/>
      <c r="K63" s="21"/>
      <c r="L63" s="21"/>
      <c r="M63" s="21"/>
      <c r="N63" s="21"/>
      <c r="P63" s="31"/>
      <c r="Q63" s="31"/>
      <c r="R63" s="31"/>
      <c r="S63" s="31"/>
      <c r="T63" s="31"/>
      <c r="U63" s="31"/>
      <c r="V63"/>
      <c r="W63"/>
      <c r="X63"/>
      <c r="Y63"/>
      <c r="Z63"/>
    </row>
    <row r="64" spans="1:26" s="30" customFormat="1" ht="30" customHeight="1">
      <c r="A64"/>
      <c r="B64"/>
      <c r="C64" s="21"/>
      <c r="D64" s="21"/>
      <c r="E64" s="21"/>
      <c r="F64" s="21"/>
      <c r="G64" s="21"/>
      <c r="H64" s="21"/>
      <c r="I64" s="21"/>
      <c r="J64" s="21"/>
      <c r="K64" s="21"/>
      <c r="L64" s="21"/>
      <c r="M64" s="21"/>
      <c r="N64" s="21"/>
      <c r="P64" s="31"/>
      <c r="Q64" s="31"/>
      <c r="R64" s="31"/>
      <c r="S64" s="31"/>
      <c r="T64" s="31"/>
      <c r="U64" s="31"/>
      <c r="V64"/>
      <c r="W64"/>
      <c r="X64"/>
      <c r="Y64"/>
      <c r="Z64"/>
    </row>
    <row r="65" spans="1:26" s="30" customFormat="1" ht="30" customHeight="1">
      <c r="A65"/>
      <c r="B65"/>
      <c r="C65" s="21"/>
      <c r="D65" s="21"/>
      <c r="E65" s="21"/>
      <c r="F65" s="21"/>
      <c r="G65" s="21"/>
      <c r="H65" s="21"/>
      <c r="I65" s="21"/>
      <c r="J65" s="21"/>
      <c r="K65" s="21"/>
      <c r="L65" s="21"/>
      <c r="M65" s="21"/>
      <c r="N65" s="21"/>
      <c r="P65" s="31"/>
      <c r="Q65" s="31"/>
      <c r="R65" s="31"/>
      <c r="S65" s="31"/>
      <c r="T65" s="31"/>
      <c r="U65" s="31"/>
      <c r="V65"/>
      <c r="W65"/>
      <c r="X65"/>
      <c r="Y65"/>
      <c r="Z65"/>
    </row>
    <row r="66" spans="1:26" s="30" customFormat="1" ht="30" customHeight="1">
      <c r="A66"/>
      <c r="B66"/>
      <c r="C66" s="21"/>
      <c r="D66" s="21"/>
      <c r="E66" s="21"/>
      <c r="F66" s="21"/>
      <c r="G66" s="21"/>
      <c r="H66" s="21"/>
      <c r="I66" s="21"/>
      <c r="J66" s="21"/>
      <c r="K66" s="21"/>
      <c r="L66" s="21"/>
      <c r="M66" s="21"/>
      <c r="N66" s="21"/>
      <c r="P66" s="31"/>
      <c r="Q66" s="31"/>
      <c r="R66" s="31"/>
      <c r="S66" s="31"/>
      <c r="T66" s="31"/>
      <c r="U66" s="31"/>
      <c r="V66"/>
      <c r="W66"/>
      <c r="X66"/>
      <c r="Y66"/>
      <c r="Z66"/>
    </row>
    <row r="67" spans="1:26" s="30" customFormat="1" ht="30" customHeight="1">
      <c r="A67"/>
      <c r="B67"/>
      <c r="C67" s="21"/>
      <c r="D67" s="21"/>
      <c r="E67" s="21"/>
      <c r="F67" s="21"/>
      <c r="G67" s="21"/>
      <c r="H67" s="21"/>
      <c r="I67" s="21"/>
      <c r="J67" s="21"/>
      <c r="K67" s="21"/>
      <c r="L67" s="21"/>
      <c r="M67" s="21"/>
      <c r="N67" s="21"/>
      <c r="P67" s="31"/>
      <c r="Q67" s="31"/>
      <c r="R67" s="31"/>
      <c r="S67" s="31"/>
      <c r="T67" s="31"/>
      <c r="U67" s="31"/>
      <c r="V67"/>
      <c r="W67"/>
      <c r="X67"/>
      <c r="Y67"/>
      <c r="Z67"/>
    </row>
    <row r="68" spans="1:26" s="30" customFormat="1" ht="30" customHeight="1">
      <c r="A68"/>
      <c r="B68"/>
      <c r="C68" s="21"/>
      <c r="D68" s="21"/>
      <c r="E68" s="21"/>
      <c r="F68" s="21"/>
      <c r="G68" s="21"/>
      <c r="H68" s="21"/>
      <c r="I68" s="21"/>
      <c r="J68" s="21"/>
      <c r="K68" s="21"/>
      <c r="L68" s="21"/>
      <c r="M68" s="21"/>
      <c r="N68" s="21"/>
      <c r="P68" s="31"/>
      <c r="Q68" s="31"/>
      <c r="R68" s="31"/>
      <c r="S68" s="31"/>
      <c r="T68" s="31"/>
      <c r="U68" s="31"/>
      <c r="V68"/>
      <c r="W68"/>
      <c r="X68"/>
      <c r="Y68"/>
      <c r="Z68"/>
    </row>
    <row r="69" spans="1:26" s="30" customFormat="1" ht="30" customHeight="1">
      <c r="A69"/>
      <c r="B69"/>
      <c r="C69" s="21"/>
      <c r="D69" s="21"/>
      <c r="E69" s="21"/>
      <c r="F69" s="21"/>
      <c r="G69" s="21"/>
      <c r="H69" s="21"/>
      <c r="I69" s="21"/>
      <c r="J69" s="21"/>
      <c r="K69" s="21"/>
      <c r="L69" s="21"/>
      <c r="M69" s="21"/>
      <c r="N69" s="21"/>
      <c r="P69" s="31"/>
      <c r="Q69" s="31"/>
      <c r="R69" s="31"/>
      <c r="S69" s="31"/>
      <c r="T69" s="31"/>
      <c r="U69" s="31"/>
      <c r="V69"/>
      <c r="W69"/>
      <c r="X69"/>
      <c r="Y69"/>
      <c r="Z69"/>
    </row>
    <row r="70" spans="1:26" s="30" customFormat="1" ht="30" customHeight="1">
      <c r="A70"/>
      <c r="B70"/>
      <c r="C70" s="21"/>
      <c r="D70" s="21"/>
      <c r="E70" s="21"/>
      <c r="F70" s="21"/>
      <c r="G70" s="21"/>
      <c r="H70" s="21"/>
      <c r="I70" s="21"/>
      <c r="J70" s="21"/>
      <c r="K70" s="21"/>
      <c r="L70" s="21"/>
      <c r="M70" s="21"/>
      <c r="N70" s="21"/>
      <c r="P70" s="31"/>
      <c r="Q70" s="31"/>
      <c r="R70" s="31"/>
      <c r="S70" s="31"/>
      <c r="T70" s="31"/>
      <c r="U70" s="31"/>
      <c r="V70"/>
      <c r="W70"/>
      <c r="X70"/>
      <c r="Y70"/>
      <c r="Z70"/>
    </row>
    <row r="71" spans="1:26" s="30" customFormat="1" ht="30" customHeight="1">
      <c r="A71"/>
      <c r="B71"/>
      <c r="C71" s="21"/>
      <c r="D71" s="21"/>
      <c r="E71" s="21"/>
      <c r="F71" s="21"/>
      <c r="G71" s="21"/>
      <c r="H71" s="21"/>
      <c r="I71" s="21"/>
      <c r="J71" s="21"/>
      <c r="K71" s="21"/>
      <c r="L71" s="21"/>
      <c r="M71" s="21"/>
      <c r="N71" s="21"/>
      <c r="P71" s="31"/>
      <c r="Q71" s="31"/>
      <c r="R71" s="31"/>
      <c r="S71" s="31"/>
      <c r="T71" s="31"/>
      <c r="U71" s="31"/>
      <c r="V71"/>
      <c r="W71"/>
      <c r="X71"/>
      <c r="Y71"/>
      <c r="Z71"/>
    </row>
    <row r="72" spans="1:26" s="30" customFormat="1" ht="30" customHeight="1">
      <c r="A72"/>
      <c r="B72"/>
      <c r="C72" s="21"/>
      <c r="D72" s="21"/>
      <c r="E72" s="21"/>
      <c r="F72" s="21"/>
      <c r="G72" s="21"/>
      <c r="H72" s="21"/>
      <c r="I72" s="21"/>
      <c r="J72" s="21"/>
      <c r="K72" s="21"/>
      <c r="L72" s="21"/>
      <c r="M72" s="21"/>
      <c r="N72" s="21"/>
      <c r="P72" s="31"/>
      <c r="Q72" s="31"/>
      <c r="R72" s="31"/>
      <c r="S72" s="31"/>
      <c r="T72" s="31"/>
      <c r="U72" s="31"/>
      <c r="V72"/>
      <c r="W72"/>
      <c r="X72"/>
      <c r="Y72"/>
      <c r="Z72"/>
    </row>
    <row r="73" spans="1:26" s="30" customFormat="1" ht="30" customHeight="1">
      <c r="A73"/>
      <c r="B73"/>
      <c r="C73" s="21"/>
      <c r="D73" s="21"/>
      <c r="E73" s="21"/>
      <c r="F73" s="21"/>
      <c r="G73" s="21"/>
      <c r="H73" s="21"/>
      <c r="I73" s="21"/>
      <c r="J73" s="21"/>
      <c r="K73" s="21"/>
      <c r="L73" s="21"/>
      <c r="M73" s="21"/>
      <c r="N73" s="21"/>
      <c r="P73" s="31"/>
      <c r="Q73" s="31"/>
      <c r="R73" s="31"/>
      <c r="S73" s="31"/>
      <c r="T73" s="31"/>
      <c r="U73" s="31"/>
      <c r="V73"/>
      <c r="W73"/>
      <c r="X73"/>
      <c r="Y73"/>
      <c r="Z73"/>
    </row>
    <row r="74" spans="1:26" s="30" customFormat="1" ht="30" customHeight="1">
      <c r="A74"/>
      <c r="B74"/>
      <c r="C74" s="21"/>
      <c r="D74" s="21"/>
      <c r="E74" s="21"/>
      <c r="F74" s="21"/>
      <c r="G74" s="21"/>
      <c r="H74" s="21"/>
      <c r="I74" s="21"/>
      <c r="J74" s="21"/>
      <c r="K74" s="21"/>
      <c r="L74" s="21"/>
      <c r="M74" s="21"/>
      <c r="N74" s="21"/>
      <c r="P74" s="31"/>
      <c r="Q74" s="31"/>
      <c r="R74" s="31"/>
      <c r="S74" s="31"/>
      <c r="T74" s="31"/>
      <c r="U74" s="31"/>
      <c r="V74"/>
      <c r="W74"/>
      <c r="X74"/>
      <c r="Y74"/>
      <c r="Z74"/>
    </row>
    <row r="75" spans="1:26" s="30" customFormat="1" ht="30" customHeight="1">
      <c r="A75"/>
      <c r="B75"/>
      <c r="C75" s="21"/>
      <c r="D75" s="21"/>
      <c r="E75" s="21"/>
      <c r="F75" s="21"/>
      <c r="G75" s="21"/>
      <c r="H75" s="21"/>
      <c r="I75" s="21"/>
      <c r="J75" s="21"/>
      <c r="K75" s="21"/>
      <c r="L75" s="21"/>
      <c r="M75" s="21"/>
      <c r="N75" s="21"/>
      <c r="P75" s="31"/>
      <c r="Q75" s="31"/>
      <c r="R75" s="31"/>
      <c r="S75" s="31"/>
      <c r="T75" s="31"/>
      <c r="U75" s="31"/>
      <c r="V75"/>
      <c r="W75"/>
      <c r="X75"/>
      <c r="Y75"/>
      <c r="Z75"/>
    </row>
    <row r="76" spans="1:26" s="30" customFormat="1" ht="30" customHeight="1">
      <c r="A76"/>
      <c r="B76"/>
      <c r="C76" s="21"/>
      <c r="D76" s="21"/>
      <c r="E76" s="21"/>
      <c r="F76" s="21"/>
      <c r="G76" s="21"/>
      <c r="H76" s="21"/>
      <c r="I76" s="21"/>
      <c r="J76" s="21"/>
      <c r="K76" s="21"/>
      <c r="L76" s="21"/>
      <c r="M76" s="21"/>
      <c r="N76" s="21"/>
      <c r="P76" s="31"/>
      <c r="Q76" s="31"/>
      <c r="R76" s="31"/>
      <c r="S76" s="31"/>
      <c r="T76" s="31"/>
      <c r="U76" s="31"/>
      <c r="V76"/>
      <c r="W76"/>
      <c r="X76"/>
      <c r="Y76"/>
      <c r="Z76"/>
    </row>
    <row r="77" spans="1:26" s="30" customFormat="1" ht="30" customHeight="1">
      <c r="A77"/>
      <c r="B77"/>
      <c r="C77" s="21"/>
      <c r="D77" s="21"/>
      <c r="E77" s="21"/>
      <c r="F77" s="21"/>
      <c r="G77" s="21"/>
      <c r="H77" s="21"/>
      <c r="I77" s="21"/>
      <c r="J77" s="21"/>
      <c r="K77" s="21"/>
      <c r="L77" s="21"/>
      <c r="M77" s="21"/>
      <c r="N77" s="21"/>
      <c r="P77" s="31"/>
      <c r="Q77" s="31"/>
      <c r="R77" s="31"/>
      <c r="S77" s="31"/>
      <c r="T77" s="31"/>
      <c r="U77" s="31"/>
      <c r="V77"/>
      <c r="W77"/>
      <c r="X77"/>
      <c r="Y77"/>
      <c r="Z77"/>
    </row>
    <row r="78" spans="1:26" s="30" customFormat="1" ht="30" customHeight="1">
      <c r="A78"/>
      <c r="B78"/>
      <c r="C78" s="21"/>
      <c r="D78" s="21"/>
      <c r="E78" s="21"/>
      <c r="F78" s="21"/>
      <c r="G78" s="21"/>
      <c r="H78" s="21"/>
      <c r="I78" s="21"/>
      <c r="J78" s="21"/>
      <c r="K78" s="21"/>
      <c r="L78" s="21"/>
      <c r="M78" s="21"/>
      <c r="N78" s="21"/>
      <c r="P78" s="31"/>
      <c r="Q78" s="31"/>
      <c r="R78" s="31"/>
      <c r="S78" s="31"/>
      <c r="T78" s="31"/>
      <c r="U78" s="31"/>
      <c r="V78"/>
      <c r="W78"/>
      <c r="X78"/>
      <c r="Y78"/>
      <c r="Z78"/>
    </row>
    <row r="79" spans="1:26" s="30" customFormat="1" ht="30" customHeight="1">
      <c r="A79"/>
      <c r="B79"/>
      <c r="C79" s="21"/>
      <c r="D79" s="21"/>
      <c r="E79" s="21"/>
      <c r="F79" s="21"/>
      <c r="G79" s="21"/>
      <c r="H79" s="21"/>
      <c r="I79" s="21"/>
      <c r="J79" s="21"/>
      <c r="K79" s="21"/>
      <c r="L79" s="21"/>
      <c r="M79" s="21"/>
      <c r="N79" s="21"/>
      <c r="P79" s="31"/>
      <c r="Q79" s="31"/>
      <c r="R79" s="31"/>
      <c r="S79" s="31"/>
      <c r="T79" s="31"/>
      <c r="U79" s="31"/>
      <c r="V79"/>
      <c r="W79"/>
      <c r="X79"/>
      <c r="Y79"/>
      <c r="Z79"/>
    </row>
    <row r="80" spans="1:26" s="30" customFormat="1" ht="30" customHeight="1">
      <c r="A80"/>
      <c r="B80"/>
      <c r="C80" s="21"/>
      <c r="D80" s="21"/>
      <c r="E80" s="21"/>
      <c r="F80" s="21"/>
      <c r="G80" s="21"/>
      <c r="H80" s="21"/>
      <c r="I80" s="21"/>
      <c r="J80" s="21"/>
      <c r="K80" s="21"/>
      <c r="L80" s="21"/>
      <c r="M80" s="21"/>
      <c r="N80" s="21"/>
      <c r="P80" s="31"/>
      <c r="Q80" s="31"/>
      <c r="R80" s="31"/>
      <c r="S80" s="31"/>
      <c r="T80" s="31"/>
      <c r="U80" s="31"/>
      <c r="V80"/>
      <c r="W80"/>
      <c r="X80"/>
      <c r="Y80"/>
      <c r="Z80"/>
    </row>
    <row r="81" spans="1:26" s="30" customFormat="1" ht="30" customHeight="1">
      <c r="A81"/>
      <c r="B81"/>
      <c r="C81" s="21"/>
      <c r="D81" s="21"/>
      <c r="E81" s="21"/>
      <c r="F81" s="21"/>
      <c r="G81" s="21"/>
      <c r="H81" s="21"/>
      <c r="I81" s="21"/>
      <c r="J81" s="21"/>
      <c r="K81" s="21"/>
      <c r="L81" s="21"/>
      <c r="M81" s="21"/>
      <c r="N81" s="21"/>
      <c r="P81" s="31"/>
      <c r="Q81" s="31"/>
      <c r="R81" s="31"/>
      <c r="S81" s="31"/>
      <c r="T81" s="31"/>
      <c r="U81" s="31"/>
      <c r="V81"/>
      <c r="W81"/>
      <c r="X81"/>
      <c r="Y81"/>
      <c r="Z81"/>
    </row>
    <row r="82" spans="1:26" s="30" customFormat="1" ht="30" customHeight="1">
      <c r="A82"/>
      <c r="B82"/>
      <c r="C82" s="21"/>
      <c r="D82" s="21"/>
      <c r="E82" s="21"/>
      <c r="F82" s="21"/>
      <c r="G82" s="21"/>
      <c r="H82" s="21"/>
      <c r="I82" s="21"/>
      <c r="J82" s="21"/>
      <c r="K82" s="21"/>
      <c r="L82" s="21"/>
      <c r="M82" s="21"/>
      <c r="N82" s="21"/>
      <c r="P82" s="31"/>
      <c r="Q82" s="31"/>
      <c r="R82" s="31"/>
      <c r="S82" s="31"/>
      <c r="T82" s="31"/>
      <c r="U82" s="31"/>
      <c r="V82"/>
      <c r="W82"/>
      <c r="X82"/>
      <c r="Y82"/>
      <c r="Z82"/>
    </row>
    <row r="83" spans="1:26" s="30" customFormat="1" ht="30" customHeight="1">
      <c r="A83"/>
      <c r="B83"/>
      <c r="C83" s="21"/>
      <c r="D83" s="21"/>
      <c r="E83" s="21"/>
      <c r="F83" s="21"/>
      <c r="G83" s="21"/>
      <c r="H83" s="21"/>
      <c r="I83" s="21"/>
      <c r="J83" s="21"/>
      <c r="K83" s="21"/>
      <c r="L83" s="21"/>
      <c r="M83" s="21"/>
      <c r="N83" s="21"/>
      <c r="P83" s="31"/>
      <c r="Q83" s="31"/>
      <c r="R83" s="31"/>
      <c r="S83" s="31"/>
      <c r="T83" s="31"/>
      <c r="U83" s="31"/>
      <c r="V83"/>
      <c r="W83"/>
      <c r="X83"/>
      <c r="Y83"/>
      <c r="Z83"/>
    </row>
    <row r="84" spans="1:26" s="30" customFormat="1" ht="30" customHeight="1">
      <c r="A84"/>
      <c r="B84"/>
      <c r="C84" s="21"/>
      <c r="D84" s="21"/>
      <c r="E84" s="21"/>
      <c r="F84" s="21"/>
      <c r="G84" s="21"/>
      <c r="H84" s="21"/>
      <c r="I84" s="21"/>
      <c r="J84" s="21"/>
      <c r="K84" s="21"/>
      <c r="L84" s="21"/>
      <c r="M84" s="21"/>
      <c r="N84" s="21"/>
      <c r="P84" s="31"/>
      <c r="Q84" s="31"/>
      <c r="R84" s="31"/>
      <c r="S84" s="31"/>
      <c r="T84" s="31"/>
      <c r="U84" s="31"/>
      <c r="V84"/>
      <c r="W84"/>
      <c r="X84"/>
      <c r="Y84"/>
      <c r="Z84"/>
    </row>
    <row r="85" spans="1:26" s="30" customFormat="1" ht="30" customHeight="1">
      <c r="A85"/>
      <c r="B85"/>
      <c r="C85" s="21"/>
      <c r="D85" s="21"/>
      <c r="E85" s="21"/>
      <c r="F85" s="21"/>
      <c r="G85" s="21"/>
      <c r="H85" s="21"/>
      <c r="I85" s="21"/>
      <c r="J85" s="21"/>
      <c r="K85" s="21"/>
      <c r="L85" s="21"/>
      <c r="M85" s="21"/>
      <c r="N85" s="21"/>
      <c r="P85" s="31"/>
      <c r="Q85" s="31"/>
      <c r="R85" s="31"/>
      <c r="S85" s="31"/>
      <c r="T85" s="31"/>
      <c r="U85" s="31"/>
      <c r="V85"/>
      <c r="W85"/>
      <c r="X85"/>
      <c r="Y85"/>
      <c r="Z85"/>
    </row>
    <row r="86" spans="1:26" s="30" customFormat="1" ht="30" customHeight="1">
      <c r="A86"/>
      <c r="B86"/>
      <c r="C86" s="21"/>
      <c r="D86" s="21"/>
      <c r="E86" s="21"/>
      <c r="F86" s="21"/>
      <c r="G86" s="21"/>
      <c r="H86" s="21"/>
      <c r="I86" s="21"/>
      <c r="J86" s="21"/>
      <c r="K86" s="21"/>
      <c r="L86" s="21"/>
      <c r="M86" s="21"/>
      <c r="N86" s="21"/>
      <c r="P86" s="31"/>
      <c r="Q86" s="31"/>
      <c r="R86" s="31"/>
      <c r="S86" s="31"/>
      <c r="T86" s="31"/>
      <c r="U86" s="31"/>
      <c r="V86"/>
      <c r="W86"/>
      <c r="X86"/>
      <c r="Y86"/>
      <c r="Z86"/>
    </row>
    <row r="87" spans="1:26" s="30" customFormat="1" ht="30" customHeight="1">
      <c r="A87"/>
      <c r="B87"/>
      <c r="C87" s="21"/>
      <c r="D87" s="21"/>
      <c r="E87" s="21"/>
      <c r="F87" s="21"/>
      <c r="G87" s="21"/>
      <c r="H87" s="21"/>
      <c r="I87" s="21"/>
      <c r="J87" s="21"/>
      <c r="K87" s="21"/>
      <c r="L87" s="21"/>
      <c r="M87" s="21"/>
      <c r="N87" s="21"/>
      <c r="P87" s="31"/>
      <c r="Q87" s="31"/>
      <c r="R87" s="31"/>
      <c r="S87" s="31"/>
      <c r="T87" s="31"/>
      <c r="U87" s="31"/>
      <c r="V87"/>
      <c r="W87"/>
      <c r="X87"/>
      <c r="Y87"/>
      <c r="Z87"/>
    </row>
    <row r="88" spans="1:26" s="30" customFormat="1" ht="30" customHeight="1">
      <c r="A88"/>
      <c r="B88"/>
      <c r="C88" s="21"/>
      <c r="D88" s="21"/>
      <c r="E88" s="21"/>
      <c r="F88" s="21"/>
      <c r="G88" s="21"/>
      <c r="H88" s="21"/>
      <c r="I88" s="21"/>
      <c r="J88" s="21"/>
      <c r="K88" s="21"/>
      <c r="L88" s="21"/>
      <c r="M88" s="21"/>
      <c r="N88" s="21"/>
      <c r="P88" s="31"/>
      <c r="Q88" s="31"/>
      <c r="R88" s="31"/>
      <c r="S88" s="31"/>
      <c r="T88" s="31"/>
      <c r="U88" s="31"/>
      <c r="V88"/>
      <c r="W88"/>
      <c r="X88"/>
      <c r="Y88"/>
      <c r="Z88"/>
    </row>
    <row r="89" spans="1:26" s="30" customFormat="1" ht="30" customHeight="1">
      <c r="A89"/>
      <c r="B89"/>
      <c r="C89" s="21"/>
      <c r="D89" s="21"/>
      <c r="E89" s="21"/>
      <c r="F89" s="21"/>
      <c r="G89" s="21"/>
      <c r="H89" s="21"/>
      <c r="I89" s="21"/>
      <c r="J89" s="21"/>
      <c r="K89" s="21"/>
      <c r="L89" s="21"/>
      <c r="M89" s="21"/>
      <c r="N89" s="21"/>
      <c r="P89" s="31"/>
      <c r="Q89" s="31"/>
      <c r="R89" s="31"/>
      <c r="S89" s="31"/>
      <c r="T89" s="31"/>
      <c r="U89" s="31"/>
      <c r="V89"/>
      <c r="W89"/>
      <c r="X89"/>
      <c r="Y89"/>
      <c r="Z89"/>
    </row>
    <row r="90" spans="1:26" s="30" customFormat="1" ht="30" customHeight="1">
      <c r="A90"/>
      <c r="B90"/>
      <c r="C90" s="21"/>
      <c r="D90" s="21"/>
      <c r="E90" s="21"/>
      <c r="F90" s="21"/>
      <c r="G90" s="21"/>
      <c r="H90" s="21"/>
      <c r="I90" s="21"/>
      <c r="J90" s="21"/>
      <c r="K90" s="21"/>
      <c r="L90" s="21"/>
      <c r="M90" s="21"/>
      <c r="N90" s="21"/>
      <c r="P90" s="31"/>
      <c r="Q90" s="31"/>
      <c r="R90" s="31"/>
      <c r="S90" s="31"/>
      <c r="T90" s="31"/>
      <c r="U90" s="31"/>
      <c r="V90"/>
      <c r="W90"/>
      <c r="X90"/>
      <c r="Y90"/>
      <c r="Z90"/>
    </row>
    <row r="91" spans="1:26" s="30" customFormat="1" ht="30" customHeight="1">
      <c r="A91"/>
      <c r="B91"/>
      <c r="C91" s="21"/>
      <c r="D91" s="21"/>
      <c r="E91" s="21"/>
      <c r="F91" s="21"/>
      <c r="G91" s="21"/>
      <c r="H91" s="21"/>
      <c r="I91" s="21"/>
      <c r="J91" s="21"/>
      <c r="K91" s="21"/>
      <c r="L91" s="21"/>
      <c r="M91" s="21"/>
      <c r="N91" s="21"/>
      <c r="P91" s="31"/>
      <c r="Q91" s="31"/>
      <c r="R91" s="31"/>
      <c r="S91" s="31"/>
      <c r="T91" s="31"/>
      <c r="U91" s="31"/>
      <c r="V91"/>
      <c r="W91"/>
      <c r="X91"/>
      <c r="Y91"/>
      <c r="Z91"/>
    </row>
    <row r="92" spans="1:26" s="30" customFormat="1" ht="30" customHeight="1">
      <c r="A92"/>
      <c r="B92"/>
      <c r="C92" s="21"/>
      <c r="D92" s="21"/>
      <c r="E92" s="21"/>
      <c r="F92" s="21"/>
      <c r="G92" s="21"/>
      <c r="H92" s="21"/>
      <c r="I92" s="21"/>
      <c r="J92" s="21"/>
      <c r="K92" s="21"/>
      <c r="L92" s="21"/>
      <c r="M92" s="21"/>
      <c r="N92" s="21"/>
      <c r="P92" s="31"/>
      <c r="Q92" s="31"/>
      <c r="R92" s="31"/>
      <c r="S92" s="31"/>
      <c r="T92" s="31"/>
      <c r="U92" s="31"/>
      <c r="V92"/>
      <c r="W92"/>
      <c r="X92"/>
      <c r="Y92"/>
      <c r="Z92"/>
    </row>
    <row r="93" spans="1:26" s="30" customFormat="1" ht="30" customHeight="1">
      <c r="A93"/>
      <c r="B93"/>
      <c r="C93" s="21"/>
      <c r="D93" s="21"/>
      <c r="E93" s="21"/>
      <c r="F93" s="21"/>
      <c r="G93" s="21"/>
      <c r="H93" s="21"/>
      <c r="I93" s="21"/>
      <c r="J93" s="21"/>
      <c r="K93" s="21"/>
      <c r="L93" s="21"/>
      <c r="M93" s="21"/>
      <c r="N93" s="21"/>
      <c r="P93" s="31"/>
      <c r="Q93" s="31"/>
      <c r="R93" s="31"/>
      <c r="S93" s="31"/>
      <c r="T93" s="31"/>
      <c r="U93" s="31"/>
      <c r="V93"/>
      <c r="W93"/>
      <c r="X93"/>
      <c r="Y93"/>
      <c r="Z93"/>
    </row>
    <row r="94" spans="1:26" s="30" customFormat="1" ht="30" customHeight="1">
      <c r="A94"/>
      <c r="B94"/>
      <c r="C94" s="21"/>
      <c r="D94" s="21"/>
      <c r="E94" s="21"/>
      <c r="F94" s="21"/>
      <c r="G94" s="21"/>
      <c r="H94" s="21"/>
      <c r="I94" s="21"/>
      <c r="J94" s="21"/>
      <c r="K94" s="21"/>
      <c r="L94" s="21"/>
      <c r="M94" s="21"/>
      <c r="N94" s="21"/>
      <c r="P94" s="31"/>
      <c r="Q94" s="31"/>
      <c r="R94" s="31"/>
      <c r="S94" s="31"/>
      <c r="T94" s="31"/>
      <c r="U94" s="31"/>
      <c r="V94"/>
      <c r="W94"/>
      <c r="X94"/>
      <c r="Y94"/>
      <c r="Z94"/>
    </row>
    <row r="95" spans="1:26" s="30" customFormat="1" ht="30" customHeight="1">
      <c r="A95"/>
      <c r="B95"/>
      <c r="C95" s="21"/>
      <c r="D95" s="21"/>
      <c r="E95" s="21"/>
      <c r="F95" s="21"/>
      <c r="G95" s="21"/>
      <c r="H95" s="21"/>
      <c r="I95" s="21"/>
      <c r="J95" s="21"/>
      <c r="K95" s="21"/>
      <c r="L95" s="21"/>
      <c r="M95" s="21"/>
      <c r="N95" s="21"/>
      <c r="P95" s="31"/>
      <c r="Q95" s="31"/>
      <c r="R95" s="31"/>
      <c r="S95" s="31"/>
      <c r="T95" s="31"/>
      <c r="U95" s="31"/>
      <c r="V95"/>
      <c r="W95"/>
      <c r="X95"/>
      <c r="Y95"/>
      <c r="Z95"/>
    </row>
    <row r="96" spans="1:26" s="30" customFormat="1" ht="30" customHeight="1">
      <c r="A96"/>
      <c r="B96"/>
      <c r="C96" s="21"/>
      <c r="D96" s="21"/>
      <c r="E96" s="21"/>
      <c r="F96" s="21"/>
      <c r="G96" s="21"/>
      <c r="H96" s="21"/>
      <c r="I96" s="21"/>
      <c r="J96" s="21"/>
      <c r="K96" s="21"/>
      <c r="L96" s="21"/>
      <c r="M96" s="21"/>
      <c r="N96" s="21"/>
      <c r="P96" s="31"/>
      <c r="Q96" s="31"/>
      <c r="R96" s="31"/>
      <c r="S96" s="31"/>
      <c r="T96" s="31"/>
      <c r="U96" s="31"/>
      <c r="V96"/>
      <c r="W96"/>
      <c r="X96"/>
      <c r="Y96"/>
      <c r="Z96"/>
    </row>
    <row r="97" spans="1:26" s="30" customFormat="1" ht="30" customHeight="1">
      <c r="A97"/>
      <c r="B97"/>
      <c r="C97" s="21"/>
      <c r="D97" s="21"/>
      <c r="E97" s="21"/>
      <c r="F97" s="21"/>
      <c r="G97" s="21"/>
      <c r="H97" s="21"/>
      <c r="I97" s="21"/>
      <c r="J97" s="21"/>
      <c r="K97" s="21"/>
      <c r="L97" s="21"/>
      <c r="M97" s="21"/>
      <c r="N97" s="21"/>
      <c r="P97" s="31"/>
      <c r="Q97" s="31"/>
      <c r="R97" s="31"/>
      <c r="S97" s="31"/>
      <c r="T97" s="31"/>
      <c r="U97" s="31"/>
      <c r="V97"/>
      <c r="W97"/>
      <c r="X97"/>
      <c r="Y97"/>
      <c r="Z97"/>
    </row>
    <row r="98" spans="1:26" s="30" customFormat="1" ht="30" customHeight="1">
      <c r="A98"/>
      <c r="B98"/>
      <c r="C98" s="21"/>
      <c r="D98" s="21"/>
      <c r="E98" s="21"/>
      <c r="F98" s="21"/>
      <c r="G98" s="21"/>
      <c r="H98" s="21"/>
      <c r="I98" s="21"/>
      <c r="J98" s="21"/>
      <c r="K98" s="21"/>
      <c r="L98" s="21"/>
      <c r="M98" s="21"/>
      <c r="N98" s="21"/>
      <c r="P98" s="31"/>
      <c r="Q98" s="31"/>
      <c r="R98" s="31"/>
      <c r="S98" s="31"/>
      <c r="T98" s="31"/>
      <c r="U98" s="31"/>
      <c r="V98"/>
      <c r="W98"/>
      <c r="X98"/>
      <c r="Y98"/>
      <c r="Z98"/>
    </row>
    <row r="99" spans="1:26" s="30" customFormat="1" ht="30" customHeight="1">
      <c r="A99"/>
      <c r="B99"/>
      <c r="C99" s="21"/>
      <c r="D99" s="21"/>
      <c r="E99" s="21"/>
      <c r="F99" s="21"/>
      <c r="G99" s="21"/>
      <c r="H99" s="21"/>
      <c r="I99" s="21"/>
      <c r="J99" s="21"/>
      <c r="K99" s="21"/>
      <c r="L99" s="21"/>
      <c r="M99" s="21"/>
      <c r="N99" s="21"/>
      <c r="P99" s="31"/>
      <c r="Q99" s="31"/>
      <c r="R99" s="31"/>
      <c r="S99" s="31"/>
      <c r="T99" s="31"/>
      <c r="U99" s="31"/>
      <c r="V99"/>
      <c r="W99"/>
      <c r="X99"/>
      <c r="Y99"/>
      <c r="Z99"/>
    </row>
    <row r="100" spans="1:26" s="30" customFormat="1" ht="30" customHeight="1">
      <c r="A100"/>
      <c r="B100"/>
      <c r="C100" s="21"/>
      <c r="D100" s="21"/>
      <c r="E100" s="21"/>
      <c r="F100" s="21"/>
      <c r="G100" s="21"/>
      <c r="H100" s="21"/>
      <c r="I100" s="21"/>
      <c r="J100" s="21"/>
      <c r="K100" s="21"/>
      <c r="L100" s="21"/>
      <c r="M100" s="21"/>
      <c r="N100" s="21"/>
      <c r="P100" s="31"/>
      <c r="Q100" s="31"/>
      <c r="R100" s="31"/>
      <c r="S100" s="31"/>
      <c r="T100" s="31"/>
      <c r="U100" s="31"/>
      <c r="V100"/>
      <c r="W100"/>
      <c r="X100"/>
      <c r="Y100"/>
      <c r="Z100"/>
    </row>
    <row r="101" spans="1:26" s="30" customFormat="1" ht="30" customHeight="1">
      <c r="A101"/>
      <c r="B101"/>
      <c r="C101" s="21"/>
      <c r="D101" s="21"/>
      <c r="E101" s="21"/>
      <c r="F101" s="21"/>
      <c r="G101" s="21"/>
      <c r="H101" s="21"/>
      <c r="I101" s="21"/>
      <c r="J101" s="21"/>
      <c r="K101" s="21"/>
      <c r="L101" s="21"/>
      <c r="M101" s="21"/>
      <c r="N101" s="21"/>
      <c r="P101" s="31"/>
      <c r="Q101" s="31"/>
      <c r="R101" s="31"/>
      <c r="S101" s="31"/>
      <c r="T101" s="31"/>
      <c r="U101" s="31"/>
      <c r="V101"/>
      <c r="W101"/>
      <c r="X101"/>
      <c r="Y101"/>
      <c r="Z101"/>
    </row>
    <row r="102" spans="1:26" s="30" customFormat="1">
      <c r="A102"/>
      <c r="B102"/>
      <c r="C102" s="21"/>
      <c r="D102" s="21"/>
      <c r="E102" s="21"/>
      <c r="F102" s="21"/>
      <c r="G102" s="21"/>
      <c r="H102" s="21"/>
      <c r="I102" s="21"/>
      <c r="J102" s="21"/>
      <c r="K102" s="21"/>
      <c r="L102" s="21"/>
      <c r="M102" s="21"/>
      <c r="N102" s="21"/>
      <c r="P102" s="31"/>
      <c r="Q102" s="31"/>
      <c r="R102" s="31"/>
      <c r="S102" s="31"/>
      <c r="T102" s="31"/>
      <c r="U102" s="31"/>
      <c r="V102"/>
      <c r="W102"/>
      <c r="X102"/>
      <c r="Y102"/>
      <c r="Z102"/>
    </row>
    <row r="103" spans="1:26" s="30" customFormat="1">
      <c r="A103"/>
      <c r="B103"/>
      <c r="C103" s="21"/>
      <c r="D103" s="21"/>
      <c r="E103" s="21"/>
      <c r="F103" s="21"/>
      <c r="G103" s="21"/>
      <c r="H103" s="21"/>
      <c r="I103" s="21"/>
      <c r="J103" s="21"/>
      <c r="K103" s="21"/>
      <c r="L103" s="21"/>
      <c r="M103" s="21"/>
      <c r="N103" s="21"/>
      <c r="P103" s="31"/>
      <c r="Q103" s="31"/>
      <c r="R103" s="31"/>
      <c r="S103" s="31"/>
      <c r="T103" s="31"/>
      <c r="U103" s="31"/>
      <c r="V103"/>
      <c r="W103"/>
      <c r="X103"/>
      <c r="Y103"/>
      <c r="Z103"/>
    </row>
    <row r="104" spans="1:26" s="30" customFormat="1">
      <c r="A104"/>
      <c r="B104"/>
      <c r="C104" s="21"/>
      <c r="D104" s="21"/>
      <c r="E104" s="21"/>
      <c r="F104" s="21"/>
      <c r="G104" s="21"/>
      <c r="H104" s="21"/>
      <c r="I104" s="21"/>
      <c r="J104" s="21"/>
      <c r="K104" s="21"/>
      <c r="L104" s="21"/>
      <c r="M104" s="21"/>
      <c r="N104" s="21"/>
      <c r="P104" s="31"/>
      <c r="Q104" s="31"/>
      <c r="R104" s="31"/>
      <c r="S104" s="31"/>
      <c r="T104" s="31"/>
      <c r="U104" s="31"/>
      <c r="V104"/>
      <c r="W104"/>
      <c r="X104"/>
      <c r="Y104"/>
      <c r="Z104"/>
    </row>
  </sheetData>
  <sheetProtection formatColumns="0" formatRows="0" insertColumns="0" insertRows="0" insertHyperlinks="0" deleteColumns="0" deleteRows="0" selectLockedCells="1" sort="0" autoFilter="0" pivotTables="0"/>
  <autoFilter ref="C4:N34" xr:uid="{57C34584-9ADF-4049-9E81-9B82F6381B81}"/>
  <mergeCells count="5">
    <mergeCell ref="C1:F1"/>
    <mergeCell ref="G1:H1"/>
    <mergeCell ref="I1:J1"/>
    <mergeCell ref="K1:L1"/>
    <mergeCell ref="M1:N1"/>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C26DF-6702-4A9A-AEA5-2C1F145B122D}">
  <dimension ref="B1:AL81"/>
  <sheetViews>
    <sheetView showGridLines="0" topLeftCell="Z15" workbookViewId="0">
      <selection activeCell="F51" sqref="F51"/>
    </sheetView>
  </sheetViews>
  <sheetFormatPr baseColWidth="10" defaultColWidth="9" defaultRowHeight="15.5"/>
  <cols>
    <col min="1" max="1" width="3.1640625" customWidth="1"/>
    <col min="2" max="2" width="21" bestFit="1" customWidth="1"/>
    <col min="3" max="12" width="11.83203125" bestFit="1" customWidth="1"/>
    <col min="13" max="13" width="14.1640625" bestFit="1" customWidth="1"/>
    <col min="14" max="14" width="11.83203125" bestFit="1" customWidth="1"/>
    <col min="15" max="15" width="14.6640625" bestFit="1" customWidth="1"/>
    <col min="16" max="38" width="11.83203125" bestFit="1" customWidth="1"/>
  </cols>
  <sheetData>
    <row r="1" spans="2:38">
      <c r="M1" s="193" t="s">
        <v>196</v>
      </c>
      <c r="O1" s="193" t="s">
        <v>189</v>
      </c>
      <c r="P1" s="193" t="s">
        <v>190</v>
      </c>
    </row>
    <row r="2" spans="2:38">
      <c r="B2" s="193" t="s">
        <v>215</v>
      </c>
      <c r="C2" s="193">
        <v>1</v>
      </c>
      <c r="M2" s="193" t="str">
        <f>PI!D6</f>
        <v>enero</v>
      </c>
      <c r="O2" s="193" t="s">
        <v>29</v>
      </c>
      <c r="P2" s="193" t="str">
        <f>O3</f>
        <v>febrero</v>
      </c>
    </row>
    <row r="3" spans="2:38">
      <c r="M3" s="193" t="str">
        <f>VLOOKUP(M2,$O$2:$P$13,2,FALSE)</f>
        <v>febrero</v>
      </c>
      <c r="O3" s="193" t="s">
        <v>30</v>
      </c>
      <c r="P3" s="193" t="str">
        <f>O4</f>
        <v>marzo</v>
      </c>
    </row>
    <row r="4" spans="2:38">
      <c r="M4" s="193" t="str">
        <f t="shared" ref="M4:M13" si="0">VLOOKUP(M3,$O$2:$P$13,2,FALSE)</f>
        <v>marzo</v>
      </c>
      <c r="O4" s="193" t="s">
        <v>31</v>
      </c>
      <c r="P4" s="193" t="str">
        <f t="shared" ref="P4:P12" si="1">O5</f>
        <v>abril</v>
      </c>
    </row>
    <row r="5" spans="2:38">
      <c r="M5" s="193" t="str">
        <f t="shared" si="0"/>
        <v>abril</v>
      </c>
      <c r="O5" s="193" t="s">
        <v>32</v>
      </c>
      <c r="P5" s="193" t="str">
        <f t="shared" si="1"/>
        <v>mayo</v>
      </c>
    </row>
    <row r="6" spans="2:38">
      <c r="M6" s="193" t="str">
        <f t="shared" si="0"/>
        <v>mayo</v>
      </c>
      <c r="O6" s="193" t="s">
        <v>33</v>
      </c>
      <c r="P6" s="193" t="str">
        <f t="shared" si="1"/>
        <v>junio</v>
      </c>
    </row>
    <row r="7" spans="2:38">
      <c r="M7" s="193" t="str">
        <f t="shared" si="0"/>
        <v>junio</v>
      </c>
      <c r="O7" s="193" t="s">
        <v>34</v>
      </c>
      <c r="P7" s="193" t="str">
        <f t="shared" si="1"/>
        <v>julio</v>
      </c>
    </row>
    <row r="8" spans="2:38">
      <c r="M8" s="193" t="str">
        <f t="shared" si="0"/>
        <v>julio</v>
      </c>
      <c r="O8" s="193" t="s">
        <v>35</v>
      </c>
      <c r="P8" s="193" t="str">
        <f t="shared" si="1"/>
        <v>agosto</v>
      </c>
    </row>
    <row r="9" spans="2:38">
      <c r="M9" s="193" t="str">
        <f t="shared" si="0"/>
        <v>agosto</v>
      </c>
      <c r="O9" s="193" t="s">
        <v>36</v>
      </c>
      <c r="P9" s="193" t="str">
        <f t="shared" si="1"/>
        <v>septiembre</v>
      </c>
    </row>
    <row r="10" spans="2:38">
      <c r="M10" s="193" t="str">
        <f t="shared" si="0"/>
        <v>septiembre</v>
      </c>
      <c r="O10" s="193" t="s">
        <v>37</v>
      </c>
      <c r="P10" s="193" t="str">
        <f t="shared" si="1"/>
        <v>octubre</v>
      </c>
    </row>
    <row r="11" spans="2:38">
      <c r="M11" s="193" t="str">
        <f t="shared" si="0"/>
        <v>octubre</v>
      </c>
      <c r="O11" s="193" t="s">
        <v>38</v>
      </c>
      <c r="P11" s="193" t="str">
        <f t="shared" si="1"/>
        <v>noviembre</v>
      </c>
    </row>
    <row r="12" spans="2:38">
      <c r="M12" s="193" t="str">
        <f t="shared" si="0"/>
        <v>noviembre</v>
      </c>
      <c r="O12" s="193" t="s">
        <v>39</v>
      </c>
      <c r="P12" s="193" t="str">
        <f t="shared" si="1"/>
        <v>diciembre</v>
      </c>
    </row>
    <row r="13" spans="2:38">
      <c r="M13" s="193" t="str">
        <f t="shared" si="0"/>
        <v>diciembre</v>
      </c>
      <c r="O13" s="193" t="s">
        <v>40</v>
      </c>
      <c r="P13" s="193" t="str">
        <f>O2</f>
        <v>enero</v>
      </c>
    </row>
    <row r="14" spans="2:38">
      <c r="C14">
        <v>1</v>
      </c>
      <c r="D14">
        <v>2</v>
      </c>
      <c r="E14">
        <v>3</v>
      </c>
      <c r="F14">
        <v>4</v>
      </c>
      <c r="G14">
        <v>5</v>
      </c>
      <c r="H14">
        <v>6</v>
      </c>
      <c r="I14">
        <v>7</v>
      </c>
      <c r="J14">
        <v>8</v>
      </c>
      <c r="K14">
        <v>9</v>
      </c>
      <c r="L14">
        <v>10</v>
      </c>
      <c r="M14">
        <v>11</v>
      </c>
      <c r="N14">
        <v>12</v>
      </c>
      <c r="O14">
        <v>13</v>
      </c>
      <c r="P14">
        <v>14</v>
      </c>
      <c r="Q14">
        <v>15</v>
      </c>
      <c r="R14">
        <v>16</v>
      </c>
      <c r="S14">
        <v>17</v>
      </c>
      <c r="T14">
        <v>18</v>
      </c>
      <c r="U14">
        <v>19</v>
      </c>
      <c r="V14">
        <v>20</v>
      </c>
      <c r="W14">
        <v>21</v>
      </c>
      <c r="X14">
        <v>22</v>
      </c>
      <c r="Y14">
        <v>23</v>
      </c>
      <c r="Z14">
        <v>24</v>
      </c>
      <c r="AA14">
        <v>25</v>
      </c>
      <c r="AB14">
        <v>26</v>
      </c>
      <c r="AC14">
        <v>27</v>
      </c>
      <c r="AD14">
        <v>28</v>
      </c>
      <c r="AE14">
        <v>29</v>
      </c>
      <c r="AF14">
        <v>30</v>
      </c>
      <c r="AG14">
        <v>31</v>
      </c>
      <c r="AH14">
        <v>32</v>
      </c>
      <c r="AI14">
        <v>33</v>
      </c>
      <c r="AJ14">
        <v>34</v>
      </c>
      <c r="AK14">
        <v>35</v>
      </c>
      <c r="AL14">
        <v>36</v>
      </c>
    </row>
    <row r="15" spans="2:38" s="194" customFormat="1">
      <c r="B15" s="194" t="s">
        <v>274</v>
      </c>
      <c r="C15" s="212">
        <f>POWER(1+Rel_Viab!D5,1/12)-1</f>
        <v>4.0741237836483535E-3</v>
      </c>
    </row>
    <row r="16" spans="2:38">
      <c r="B16" s="193" t="s">
        <v>260</v>
      </c>
      <c r="C16" s="193" t="str">
        <f>O_Inv!$N$5</f>
        <v>1 año</v>
      </c>
      <c r="D16" s="193">
        <f>O_Inv!O5</f>
        <v>0</v>
      </c>
      <c r="E16" s="193">
        <f>O_Inv!P5</f>
        <v>0</v>
      </c>
      <c r="F16" s="193">
        <f>O_Inv!Q5</f>
        <v>0</v>
      </c>
      <c r="G16" s="193">
        <f>O_Inv!R5</f>
        <v>0</v>
      </c>
      <c r="H16" s="193">
        <f>O_Inv!S5</f>
        <v>0</v>
      </c>
      <c r="I16" s="193">
        <f>O_Inv!T5</f>
        <v>0</v>
      </c>
      <c r="J16" s="193">
        <f>O_Inv!U5</f>
        <v>0</v>
      </c>
      <c r="K16" s="193">
        <f>O_Inv!V5</f>
        <v>0</v>
      </c>
      <c r="L16" s="193">
        <f>O_Inv!W5</f>
        <v>0</v>
      </c>
      <c r="M16" s="193">
        <f>O_Inv!X5</f>
        <v>0</v>
      </c>
      <c r="N16" s="193">
        <f>O_Inv!Y5</f>
        <v>0</v>
      </c>
      <c r="O16" s="193" t="str">
        <f>O_Inv!Z5</f>
        <v>2 años</v>
      </c>
      <c r="P16" s="193">
        <f>O_Inv!AA5</f>
        <v>0</v>
      </c>
      <c r="Q16" s="193">
        <f>O_Inv!AB5</f>
        <v>0</v>
      </c>
      <c r="R16" s="193">
        <f>O_Inv!AC5</f>
        <v>0</v>
      </c>
      <c r="S16" s="193">
        <f>O_Inv!AD5</f>
        <v>0</v>
      </c>
      <c r="T16" s="193">
        <f>O_Inv!AE5</f>
        <v>0</v>
      </c>
      <c r="U16" s="193">
        <f>O_Inv!AF5</f>
        <v>0</v>
      </c>
      <c r="V16" s="193">
        <f>O_Inv!AG5</f>
        <v>0</v>
      </c>
      <c r="W16" s="193">
        <f>O_Inv!AH5</f>
        <v>0</v>
      </c>
      <c r="X16" s="193">
        <f>O_Inv!AI5</f>
        <v>0</v>
      </c>
      <c r="Y16" s="193">
        <f>O_Inv!AJ5</f>
        <v>0</v>
      </c>
      <c r="Z16" s="193">
        <f>O_Inv!AK5</f>
        <v>0</v>
      </c>
      <c r="AA16" s="193" t="str">
        <f>O_Inv!AL5</f>
        <v>3 años</v>
      </c>
      <c r="AB16" s="193">
        <f>O_Inv!AM5</f>
        <v>0</v>
      </c>
      <c r="AC16" s="193">
        <f>O_Inv!AN5</f>
        <v>0</v>
      </c>
      <c r="AD16" s="193">
        <f>O_Inv!AO5</f>
        <v>0</v>
      </c>
      <c r="AE16" s="193">
        <f>O_Inv!AP5</f>
        <v>0</v>
      </c>
      <c r="AF16" s="193">
        <f>O_Inv!AQ5</f>
        <v>0</v>
      </c>
      <c r="AG16" s="193">
        <f>O_Inv!AR5</f>
        <v>0</v>
      </c>
      <c r="AH16" s="193">
        <f>O_Inv!AS5</f>
        <v>0</v>
      </c>
      <c r="AI16" s="193">
        <f>O_Inv!AT5</f>
        <v>0</v>
      </c>
      <c r="AJ16" s="193">
        <f>O_Inv!AU5</f>
        <v>0</v>
      </c>
      <c r="AK16" s="193">
        <f>O_Inv!AV5</f>
        <v>0</v>
      </c>
      <c r="AL16" s="193">
        <f>O_Inv!AW5</f>
        <v>0</v>
      </c>
    </row>
    <row r="17" spans="2:38">
      <c r="B17" s="193" t="s">
        <v>227</v>
      </c>
      <c r="C17" s="193" t="str">
        <f>O_Inv!N$6</f>
        <v>enero</v>
      </c>
      <c r="D17" s="193" t="str">
        <f>O_Inv!O6</f>
        <v>febrero</v>
      </c>
      <c r="E17" s="193" t="str">
        <f>O_Inv!P6</f>
        <v>marzo</v>
      </c>
      <c r="F17" s="193" t="str">
        <f>O_Inv!Q6</f>
        <v>abril</v>
      </c>
      <c r="G17" s="193" t="str">
        <f>O_Inv!R6</f>
        <v>mayo</v>
      </c>
      <c r="H17" s="193" t="str">
        <f>O_Inv!S6</f>
        <v>junio</v>
      </c>
      <c r="I17" s="193" t="str">
        <f>O_Inv!T6</f>
        <v>julio</v>
      </c>
      <c r="J17" s="193" t="str">
        <f>O_Inv!U6</f>
        <v>agosto</v>
      </c>
      <c r="K17" s="193" t="str">
        <f>O_Inv!V6</f>
        <v>septiembre</v>
      </c>
      <c r="L17" s="193" t="str">
        <f>O_Inv!W6</f>
        <v>octubre</v>
      </c>
      <c r="M17" s="193" t="str">
        <f>O_Inv!X6</f>
        <v>noviembre</v>
      </c>
      <c r="N17" s="193" t="str">
        <f>O_Inv!Y6</f>
        <v>diciembre</v>
      </c>
      <c r="O17" s="193" t="str">
        <f>O_Inv!Z6</f>
        <v>enero</v>
      </c>
      <c r="P17" s="193" t="str">
        <f>O_Inv!AA6</f>
        <v>febrero</v>
      </c>
      <c r="Q17" s="193" t="str">
        <f>O_Inv!AB6</f>
        <v>marzo</v>
      </c>
      <c r="R17" s="193" t="str">
        <f>O_Inv!AC6</f>
        <v>abril</v>
      </c>
      <c r="S17" s="193" t="str">
        <f>O_Inv!AD6</f>
        <v>mayo</v>
      </c>
      <c r="T17" s="193" t="str">
        <f>O_Inv!AE6</f>
        <v>junio</v>
      </c>
      <c r="U17" s="193" t="str">
        <f>O_Inv!AF6</f>
        <v>julio</v>
      </c>
      <c r="V17" s="193" t="str">
        <f>O_Inv!AG6</f>
        <v>agosto</v>
      </c>
      <c r="W17" s="193" t="str">
        <f>O_Inv!AH6</f>
        <v>septiembre</v>
      </c>
      <c r="X17" s="193" t="str">
        <f>O_Inv!AI6</f>
        <v>octubre</v>
      </c>
      <c r="Y17" s="193" t="str">
        <f>O_Inv!AJ6</f>
        <v>noviembre</v>
      </c>
      <c r="Z17" s="193" t="str">
        <f>O_Inv!AK6</f>
        <v>diciembre</v>
      </c>
      <c r="AA17" s="193" t="str">
        <f>O_Inv!AL6</f>
        <v>enero</v>
      </c>
      <c r="AB17" s="193" t="str">
        <f>O_Inv!AM6</f>
        <v>febrero</v>
      </c>
      <c r="AC17" s="193" t="str">
        <f>O_Inv!AN6</f>
        <v>marzo</v>
      </c>
      <c r="AD17" s="193" t="str">
        <f>O_Inv!AO6</f>
        <v>abril</v>
      </c>
      <c r="AE17" s="193" t="str">
        <f>O_Inv!AP6</f>
        <v>mayo</v>
      </c>
      <c r="AF17" s="193" t="str">
        <f>O_Inv!AQ6</f>
        <v>junio</v>
      </c>
      <c r="AG17" s="193" t="str">
        <f>O_Inv!AR6</f>
        <v>julio</v>
      </c>
      <c r="AH17" s="193" t="str">
        <f>O_Inv!AS6</f>
        <v>agosto</v>
      </c>
      <c r="AI17" s="193" t="str">
        <f>O_Inv!AT6</f>
        <v>septiembre</v>
      </c>
      <c r="AJ17" s="193" t="str">
        <f>O_Inv!AU6</f>
        <v>octubre</v>
      </c>
      <c r="AK17" s="193" t="str">
        <f>O_Inv!AV6</f>
        <v>noviembre</v>
      </c>
      <c r="AL17" s="193" t="str">
        <f>O_Inv!AW6</f>
        <v>diciembre</v>
      </c>
    </row>
    <row r="18" spans="2:38" s="196" customFormat="1" ht="14.5">
      <c r="B18" s="195" t="s">
        <v>261</v>
      </c>
      <c r="C18" s="195">
        <f>'Ano1'!T$38</f>
        <v>83316049.382716045</v>
      </c>
      <c r="D18" s="195">
        <f>'Ano1'!U38</f>
        <v>0</v>
      </c>
      <c r="E18" s="195">
        <f>'Ano1'!V38</f>
        <v>0</v>
      </c>
      <c r="F18" s="195">
        <f>'Ano1'!W38</f>
        <v>89056790.123456791</v>
      </c>
      <c r="G18" s="195">
        <f>'Ano1'!X38</f>
        <v>0</v>
      </c>
      <c r="H18" s="195">
        <f>'Ano1'!Y38</f>
        <v>0</v>
      </c>
      <c r="I18" s="195">
        <f>'Ano1'!Z38</f>
        <v>178113580.24691358</v>
      </c>
      <c r="J18" s="195">
        <f>'Ano1'!AA38</f>
        <v>0</v>
      </c>
      <c r="K18" s="195">
        <f>'Ano1'!AB38</f>
        <v>0</v>
      </c>
      <c r="L18" s="195">
        <f>'Ano1'!AC38</f>
        <v>178113580.24691358</v>
      </c>
      <c r="M18" s="195">
        <f>'Ano1'!AD38</f>
        <v>0</v>
      </c>
      <c r="N18" s="195">
        <f>'Ano1'!AE38</f>
        <v>0</v>
      </c>
      <c r="O18" s="195">
        <f>'Ano2'!T$38</f>
        <v>89056790.123456791</v>
      </c>
      <c r="P18" s="195">
        <f>'Ano2'!U38</f>
        <v>0</v>
      </c>
      <c r="Q18" s="195">
        <f>'Ano2'!V38</f>
        <v>0</v>
      </c>
      <c r="R18" s="195">
        <f>'Ano2'!W38</f>
        <v>89056790.123456791</v>
      </c>
      <c r="S18" s="195">
        <f>'Ano2'!X38</f>
        <v>0</v>
      </c>
      <c r="T18" s="195">
        <f>'Ano2'!Y38</f>
        <v>0</v>
      </c>
      <c r="U18" s="195">
        <f>'Ano2'!Z38</f>
        <v>89056790.123456791</v>
      </c>
      <c r="V18" s="195">
        <f>'Ano2'!AA38</f>
        <v>0</v>
      </c>
      <c r="W18" s="195">
        <f>'Ano2'!AB38</f>
        <v>0</v>
      </c>
      <c r="X18" s="195">
        <f>'Ano2'!AC38</f>
        <v>89056790.123456791</v>
      </c>
      <c r="Y18" s="195">
        <f>'Ano2'!AD38</f>
        <v>0</v>
      </c>
      <c r="Z18" s="195">
        <f>'Ano2'!AE38</f>
        <v>0</v>
      </c>
      <c r="AA18" s="195">
        <f>'Ano3'!T$38</f>
        <v>89056790.123456791</v>
      </c>
      <c r="AB18" s="195">
        <f>'Ano3'!U38</f>
        <v>0</v>
      </c>
      <c r="AC18" s="195">
        <f>'Ano3'!V38</f>
        <v>0</v>
      </c>
      <c r="AD18" s="195">
        <f>'Ano3'!W38</f>
        <v>178113580.24691358</v>
      </c>
      <c r="AE18" s="195">
        <f>'Ano3'!X38</f>
        <v>0</v>
      </c>
      <c r="AF18" s="195">
        <f>'Ano3'!Y38</f>
        <v>0</v>
      </c>
      <c r="AG18" s="195">
        <f>'Ano3'!Z38</f>
        <v>178113580.24691358</v>
      </c>
      <c r="AH18" s="195">
        <f>'Ano3'!AA38</f>
        <v>0</v>
      </c>
      <c r="AI18" s="195">
        <f>'Ano3'!AB38</f>
        <v>0</v>
      </c>
      <c r="AJ18" s="195">
        <f>'Ano3'!AC38</f>
        <v>356227160.49382716</v>
      </c>
      <c r="AK18" s="195">
        <f>'Ano3'!AD38</f>
        <v>0</v>
      </c>
      <c r="AL18" s="195">
        <f>'Ano3'!AE38</f>
        <v>0</v>
      </c>
    </row>
    <row r="19" spans="2:38">
      <c r="B19" s="193" t="s">
        <v>262</v>
      </c>
      <c r="C19" s="195">
        <f>'Ano1'!AG$38</f>
        <v>56238000</v>
      </c>
      <c r="D19" s="195">
        <f>'Ano1'!AH$38</f>
        <v>0</v>
      </c>
      <c r="E19" s="195">
        <f>'Ano1'!AI$38</f>
        <v>0</v>
      </c>
      <c r="F19" s="195">
        <f>'Ano1'!AJ$38</f>
        <v>60113500</v>
      </c>
      <c r="G19" s="195">
        <f>'Ano1'!AK$38</f>
        <v>0</v>
      </c>
      <c r="H19" s="195">
        <f>'Ano1'!AL$38</f>
        <v>0</v>
      </c>
      <c r="I19" s="195">
        <f>'Ano1'!AM$38</f>
        <v>120227000</v>
      </c>
      <c r="J19" s="195">
        <f>'Ano1'!AN$38</f>
        <v>0</v>
      </c>
      <c r="K19" s="195">
        <f>'Ano1'!AO$38</f>
        <v>0</v>
      </c>
      <c r="L19" s="195">
        <f>'Ano1'!AP$38</f>
        <v>120227000</v>
      </c>
      <c r="M19" s="195">
        <f>'Ano1'!AQ$38</f>
        <v>0</v>
      </c>
      <c r="N19" s="195">
        <f>'Ano1'!AR$38</f>
        <v>0</v>
      </c>
      <c r="O19" s="195">
        <f>'Ano2'!AG$38</f>
        <v>60113500</v>
      </c>
      <c r="P19" s="195">
        <f>'Ano2'!AH$38</f>
        <v>0</v>
      </c>
      <c r="Q19" s="195">
        <f>'Ano2'!AI$38</f>
        <v>0</v>
      </c>
      <c r="R19" s="195">
        <f>'Ano2'!AJ$38</f>
        <v>60113500</v>
      </c>
      <c r="S19" s="195">
        <f>'Ano2'!AK$38</f>
        <v>0</v>
      </c>
      <c r="T19" s="195">
        <f>'Ano2'!AL$38</f>
        <v>0</v>
      </c>
      <c r="U19" s="195">
        <f>'Ano2'!AM$38</f>
        <v>60113500</v>
      </c>
      <c r="V19" s="195">
        <f>'Ano2'!AN$38</f>
        <v>0</v>
      </c>
      <c r="W19" s="195">
        <f>'Ano2'!AO$38</f>
        <v>0</v>
      </c>
      <c r="X19" s="195">
        <f>'Ano2'!AP$38</f>
        <v>60113500</v>
      </c>
      <c r="Y19" s="195">
        <f>'Ano2'!AQ$38</f>
        <v>0</v>
      </c>
      <c r="Z19" s="195">
        <f>'Ano2'!AR$38</f>
        <v>0</v>
      </c>
      <c r="AA19" s="195">
        <f>'Ano3'!AG$38</f>
        <v>60113500</v>
      </c>
      <c r="AB19" s="195">
        <f>'Ano3'!AH$38</f>
        <v>0</v>
      </c>
      <c r="AC19" s="195">
        <f>'Ano3'!AI$38</f>
        <v>0</v>
      </c>
      <c r="AD19" s="195">
        <f>'Ano3'!AJ$38</f>
        <v>120227000</v>
      </c>
      <c r="AE19" s="195">
        <f>'Ano3'!AK$38</f>
        <v>0</v>
      </c>
      <c r="AF19" s="195">
        <f>'Ano3'!AL$38</f>
        <v>0</v>
      </c>
      <c r="AG19" s="195">
        <f>'Ano3'!AM$38</f>
        <v>120227000</v>
      </c>
      <c r="AH19" s="195">
        <f>'Ano3'!AN$38</f>
        <v>0</v>
      </c>
      <c r="AI19" s="195">
        <f>'Ano3'!AO$38</f>
        <v>0</v>
      </c>
      <c r="AJ19" s="195">
        <f>'Ano3'!AP$38</f>
        <v>240454000</v>
      </c>
      <c r="AK19" s="195">
        <f>'Ano3'!AQ$38</f>
        <v>0</v>
      </c>
      <c r="AL19" s="195">
        <f>'Ano3'!AR$38</f>
        <v>0</v>
      </c>
    </row>
    <row r="20" spans="2:38">
      <c r="B20" s="193" t="s">
        <v>263</v>
      </c>
      <c r="C20" s="195">
        <f>'Ano1'!AT$38</f>
        <v>15830049.382716049</v>
      </c>
      <c r="D20" s="195">
        <f>'Ano1'!AU$38</f>
        <v>0</v>
      </c>
      <c r="E20" s="195">
        <f>'Ano1'!AV$38</f>
        <v>0</v>
      </c>
      <c r="F20" s="195">
        <f>'Ano1'!AW$38</f>
        <v>16920790.123456791</v>
      </c>
      <c r="G20" s="195">
        <f>'Ano1'!AX$38</f>
        <v>0</v>
      </c>
      <c r="H20" s="195">
        <f>'Ano1'!AY$38</f>
        <v>0</v>
      </c>
      <c r="I20" s="195">
        <f>'Ano1'!AZ$38</f>
        <v>33841580.246913582</v>
      </c>
      <c r="J20" s="195">
        <f>'Ano1'!BA$38</f>
        <v>0</v>
      </c>
      <c r="K20" s="195">
        <f>'Ano1'!BB$38</f>
        <v>0</v>
      </c>
      <c r="L20" s="195">
        <f>'Ano1'!BC$38</f>
        <v>33841580.246913582</v>
      </c>
      <c r="M20" s="195">
        <f>'Ano1'!BD$38</f>
        <v>0</v>
      </c>
      <c r="N20" s="195">
        <f>'Ano1'!BE$38</f>
        <v>0</v>
      </c>
      <c r="O20" s="195">
        <f>'Ano2'!AT$38</f>
        <v>16920790.123456791</v>
      </c>
      <c r="P20" s="195">
        <f>'Ano2'!AU$38</f>
        <v>0</v>
      </c>
      <c r="Q20" s="195">
        <f>'Ano2'!AV$38</f>
        <v>0</v>
      </c>
      <c r="R20" s="195">
        <f>'Ano2'!AW$38</f>
        <v>16920790.123456791</v>
      </c>
      <c r="S20" s="195">
        <f>'Ano2'!AX$38</f>
        <v>0</v>
      </c>
      <c r="T20" s="195">
        <f>'Ano2'!AY$38</f>
        <v>0</v>
      </c>
      <c r="U20" s="195">
        <f>'Ano2'!AZ$38</f>
        <v>16920790.123456791</v>
      </c>
      <c r="V20" s="195">
        <f>'Ano2'!BA$38</f>
        <v>0</v>
      </c>
      <c r="W20" s="195">
        <f>'Ano2'!BB$38</f>
        <v>0</v>
      </c>
      <c r="X20" s="195">
        <f>'Ano2'!BC$38</f>
        <v>16920790.123456791</v>
      </c>
      <c r="Y20" s="195">
        <f>'Ano2'!BD$38</f>
        <v>0</v>
      </c>
      <c r="Z20" s="195">
        <f>'Ano2'!BE$38</f>
        <v>0</v>
      </c>
      <c r="AA20" s="195">
        <f>'Ano3'!AT$38</f>
        <v>16920790.123456791</v>
      </c>
      <c r="AB20" s="195">
        <f>'Ano3'!AU$38</f>
        <v>0</v>
      </c>
      <c r="AC20" s="195">
        <f>'Ano3'!AV$38</f>
        <v>0</v>
      </c>
      <c r="AD20" s="195">
        <f>'Ano3'!AW$38</f>
        <v>33841580.246913582</v>
      </c>
      <c r="AE20" s="195">
        <f>'Ano3'!AX$38</f>
        <v>0</v>
      </c>
      <c r="AF20" s="195">
        <f>'Ano3'!AY$38</f>
        <v>0</v>
      </c>
      <c r="AG20" s="195">
        <f>'Ano3'!AZ$38</f>
        <v>33841580.246913582</v>
      </c>
      <c r="AH20" s="195">
        <f>'Ano3'!BA$38</f>
        <v>0</v>
      </c>
      <c r="AI20" s="195">
        <f>'Ano3'!BB$38</f>
        <v>0</v>
      </c>
      <c r="AJ20" s="195">
        <f>'Ano3'!BC$38</f>
        <v>67683160.493827164</v>
      </c>
      <c r="AK20" s="195">
        <f>'Ano3'!BD$38</f>
        <v>0</v>
      </c>
      <c r="AL20" s="195">
        <f>'Ano3'!BE$38</f>
        <v>0</v>
      </c>
    </row>
    <row r="21" spans="2:38">
      <c r="B21" s="17" t="s">
        <v>264</v>
      </c>
      <c r="C21" s="197">
        <f>C18-C19-C20</f>
        <v>11247999.999999996</v>
      </c>
      <c r="D21" s="197">
        <f t="shared" ref="D21:AL21" si="2">D18-D19-D20</f>
        <v>0</v>
      </c>
      <c r="E21" s="197">
        <f t="shared" si="2"/>
        <v>0</v>
      </c>
      <c r="F21" s="197">
        <f t="shared" si="2"/>
        <v>12022500</v>
      </c>
      <c r="G21" s="197">
        <f t="shared" si="2"/>
        <v>0</v>
      </c>
      <c r="H21" s="197">
        <f t="shared" si="2"/>
        <v>0</v>
      </c>
      <c r="I21" s="197">
        <f t="shared" si="2"/>
        <v>24045000</v>
      </c>
      <c r="J21" s="197">
        <f t="shared" si="2"/>
        <v>0</v>
      </c>
      <c r="K21" s="197">
        <f t="shared" si="2"/>
        <v>0</v>
      </c>
      <c r="L21" s="197">
        <f t="shared" si="2"/>
        <v>24045000</v>
      </c>
      <c r="M21" s="197">
        <f t="shared" si="2"/>
        <v>0</v>
      </c>
      <c r="N21" s="197">
        <f t="shared" si="2"/>
        <v>0</v>
      </c>
      <c r="O21" s="197">
        <f t="shared" si="2"/>
        <v>12022500</v>
      </c>
      <c r="P21" s="197">
        <f t="shared" si="2"/>
        <v>0</v>
      </c>
      <c r="Q21" s="197">
        <f t="shared" si="2"/>
        <v>0</v>
      </c>
      <c r="R21" s="197">
        <f t="shared" si="2"/>
        <v>12022500</v>
      </c>
      <c r="S21" s="197">
        <f t="shared" si="2"/>
        <v>0</v>
      </c>
      <c r="T21" s="197">
        <f t="shared" si="2"/>
        <v>0</v>
      </c>
      <c r="U21" s="197">
        <f t="shared" si="2"/>
        <v>12022500</v>
      </c>
      <c r="V21" s="197">
        <f t="shared" si="2"/>
        <v>0</v>
      </c>
      <c r="W21" s="197">
        <f t="shared" si="2"/>
        <v>0</v>
      </c>
      <c r="X21" s="197">
        <f t="shared" si="2"/>
        <v>12022500</v>
      </c>
      <c r="Y21" s="197">
        <f t="shared" si="2"/>
        <v>0</v>
      </c>
      <c r="Z21" s="197">
        <f t="shared" si="2"/>
        <v>0</v>
      </c>
      <c r="AA21" s="197">
        <f t="shared" si="2"/>
        <v>12022500</v>
      </c>
      <c r="AB21" s="197">
        <f t="shared" si="2"/>
        <v>0</v>
      </c>
      <c r="AC21" s="197">
        <f t="shared" si="2"/>
        <v>0</v>
      </c>
      <c r="AD21" s="197">
        <f t="shared" si="2"/>
        <v>24045000</v>
      </c>
      <c r="AE21" s="197">
        <f t="shared" si="2"/>
        <v>0</v>
      </c>
      <c r="AF21" s="197">
        <f t="shared" si="2"/>
        <v>0</v>
      </c>
      <c r="AG21" s="197">
        <f t="shared" si="2"/>
        <v>24045000</v>
      </c>
      <c r="AH21" s="197">
        <f t="shared" si="2"/>
        <v>0</v>
      </c>
      <c r="AI21" s="197">
        <f t="shared" si="2"/>
        <v>0</v>
      </c>
      <c r="AJ21" s="197">
        <f t="shared" si="2"/>
        <v>48090000</v>
      </c>
      <c r="AK21" s="197">
        <f t="shared" si="2"/>
        <v>0</v>
      </c>
      <c r="AL21" s="197">
        <f t="shared" si="2"/>
        <v>0</v>
      </c>
    </row>
    <row r="22" spans="2:38">
      <c r="B22" s="193" t="s">
        <v>265</v>
      </c>
      <c r="C22" s="195">
        <f>CF!Q164</f>
        <v>5100000</v>
      </c>
      <c r="D22" s="195">
        <f>CF!R164</f>
        <v>5100000</v>
      </c>
      <c r="E22" s="195">
        <f>CF!S164</f>
        <v>5100000</v>
      </c>
      <c r="F22" s="195">
        <f>CF!T164</f>
        <v>5100000</v>
      </c>
      <c r="G22" s="195">
        <f>CF!U164</f>
        <v>5100000</v>
      </c>
      <c r="H22" s="195">
        <f>CF!V164</f>
        <v>5100000</v>
      </c>
      <c r="I22" s="195">
        <f>CF!W164</f>
        <v>5100000</v>
      </c>
      <c r="J22" s="195">
        <f>CF!X164</f>
        <v>5100000</v>
      </c>
      <c r="K22" s="195">
        <f>CF!Y164</f>
        <v>5100000</v>
      </c>
      <c r="L22" s="195">
        <f>CF!Z164</f>
        <v>5100000</v>
      </c>
      <c r="M22" s="195">
        <f>CF!AA164</f>
        <v>5100000</v>
      </c>
      <c r="N22" s="195">
        <f>CF!AB164</f>
        <v>5100000</v>
      </c>
      <c r="O22" s="195">
        <f>CF!AC164</f>
        <v>3960000</v>
      </c>
      <c r="P22" s="195">
        <f>CF!AD164</f>
        <v>3960000</v>
      </c>
      <c r="Q22" s="195">
        <f>CF!AE164</f>
        <v>3960000</v>
      </c>
      <c r="R22" s="195">
        <f>CF!AF164</f>
        <v>3960000</v>
      </c>
      <c r="S22" s="195">
        <f>CF!AG164</f>
        <v>3960000</v>
      </c>
      <c r="T22" s="195">
        <f>CF!AH164</f>
        <v>3960000</v>
      </c>
      <c r="U22" s="195">
        <f>CF!AI164</f>
        <v>3960000</v>
      </c>
      <c r="V22" s="195">
        <f>CF!AJ164</f>
        <v>3960000</v>
      </c>
      <c r="W22" s="195">
        <f>CF!AK164</f>
        <v>3960000</v>
      </c>
      <c r="X22" s="195">
        <f>CF!AL164</f>
        <v>3960000</v>
      </c>
      <c r="Y22" s="195">
        <f>CF!AM164</f>
        <v>3960000</v>
      </c>
      <c r="Z22" s="195">
        <f>CF!AN164</f>
        <v>3960000</v>
      </c>
      <c r="AA22" s="195">
        <f>CF!AO164</f>
        <v>1089000</v>
      </c>
      <c r="AB22" s="195">
        <f>CF!AP164</f>
        <v>1089000</v>
      </c>
      <c r="AC22" s="195">
        <f>CF!AQ164</f>
        <v>1089000</v>
      </c>
      <c r="AD22" s="195">
        <f>CF!AR164</f>
        <v>1089000</v>
      </c>
      <c r="AE22" s="195">
        <f>CF!AS164</f>
        <v>1089000</v>
      </c>
      <c r="AF22" s="195">
        <f>CF!AT164</f>
        <v>1089000</v>
      </c>
      <c r="AG22" s="195">
        <f>CF!AU164</f>
        <v>1089000</v>
      </c>
      <c r="AH22" s="195">
        <f>CF!AV164</f>
        <v>1089000</v>
      </c>
      <c r="AI22" s="195">
        <f>CF!AW164</f>
        <v>1089000</v>
      </c>
      <c r="AJ22" s="195">
        <f>CF!AX164</f>
        <v>1089000</v>
      </c>
      <c r="AK22" s="195">
        <f>CF!AY164</f>
        <v>1089000</v>
      </c>
      <c r="AL22" s="195">
        <f>CF!AZ164</f>
        <v>1089000</v>
      </c>
    </row>
    <row r="23" spans="2:38">
      <c r="B23" s="193" t="s">
        <v>266</v>
      </c>
      <c r="C23" s="195">
        <f>O_Inv!E27</f>
        <v>0</v>
      </c>
      <c r="D23" s="195"/>
      <c r="E23" s="195"/>
      <c r="F23" s="195"/>
      <c r="G23" s="195"/>
      <c r="H23" s="195"/>
      <c r="I23" s="195"/>
      <c r="J23" s="195"/>
      <c r="K23" s="195"/>
      <c r="L23" s="195"/>
      <c r="M23" s="195"/>
      <c r="N23" s="195"/>
      <c r="O23" s="195">
        <f>O_Inv!F27</f>
        <v>0</v>
      </c>
      <c r="P23" s="195"/>
      <c r="Q23" s="195"/>
      <c r="R23" s="195"/>
      <c r="S23" s="195"/>
      <c r="T23" s="195"/>
      <c r="U23" s="195"/>
      <c r="V23" s="195"/>
      <c r="W23" s="195"/>
      <c r="X23" s="195"/>
      <c r="Y23" s="195"/>
      <c r="Z23" s="195"/>
      <c r="AA23" s="195">
        <f>O_Inv!G27</f>
        <v>0</v>
      </c>
      <c r="AB23" s="195"/>
      <c r="AC23" s="195"/>
      <c r="AD23" s="195"/>
      <c r="AE23" s="195"/>
      <c r="AF23" s="195"/>
      <c r="AG23" s="195"/>
      <c r="AH23" s="195"/>
      <c r="AI23" s="195"/>
      <c r="AJ23" s="195"/>
      <c r="AK23" s="195"/>
      <c r="AL23" s="195"/>
    </row>
    <row r="24" spans="2:38">
      <c r="B24" s="17" t="s">
        <v>267</v>
      </c>
      <c r="C24" s="197">
        <f>C21-C22-C23</f>
        <v>6147999.9999999963</v>
      </c>
      <c r="D24" s="197">
        <f>D21-D22-D23</f>
        <v>-5100000</v>
      </c>
      <c r="E24" s="197">
        <f t="shared" ref="E24:AL24" si="3">E21-E22-E23</f>
        <v>-5100000</v>
      </c>
      <c r="F24" s="197">
        <f t="shared" si="3"/>
        <v>6922500</v>
      </c>
      <c r="G24" s="197">
        <f t="shared" si="3"/>
        <v>-5100000</v>
      </c>
      <c r="H24" s="197">
        <f t="shared" si="3"/>
        <v>-5100000</v>
      </c>
      <c r="I24" s="197">
        <f t="shared" si="3"/>
        <v>18945000</v>
      </c>
      <c r="J24" s="197">
        <f t="shared" si="3"/>
        <v>-5100000</v>
      </c>
      <c r="K24" s="197">
        <f t="shared" si="3"/>
        <v>-5100000</v>
      </c>
      <c r="L24" s="197">
        <f t="shared" si="3"/>
        <v>18945000</v>
      </c>
      <c r="M24" s="197">
        <f t="shared" si="3"/>
        <v>-5100000</v>
      </c>
      <c r="N24" s="197">
        <f t="shared" si="3"/>
        <v>-5100000</v>
      </c>
      <c r="O24" s="197">
        <f t="shared" si="3"/>
        <v>8062500</v>
      </c>
      <c r="P24" s="197">
        <f t="shared" si="3"/>
        <v>-3960000</v>
      </c>
      <c r="Q24" s="197">
        <f t="shared" si="3"/>
        <v>-3960000</v>
      </c>
      <c r="R24" s="197">
        <f t="shared" si="3"/>
        <v>8062500</v>
      </c>
      <c r="S24" s="197">
        <f t="shared" si="3"/>
        <v>-3960000</v>
      </c>
      <c r="T24" s="197">
        <f t="shared" si="3"/>
        <v>-3960000</v>
      </c>
      <c r="U24" s="197">
        <f t="shared" si="3"/>
        <v>8062500</v>
      </c>
      <c r="V24" s="197">
        <f t="shared" si="3"/>
        <v>-3960000</v>
      </c>
      <c r="W24" s="197">
        <f t="shared" si="3"/>
        <v>-3960000</v>
      </c>
      <c r="X24" s="197">
        <f t="shared" si="3"/>
        <v>8062500</v>
      </c>
      <c r="Y24" s="197">
        <f t="shared" si="3"/>
        <v>-3960000</v>
      </c>
      <c r="Z24" s="197">
        <f t="shared" si="3"/>
        <v>-3960000</v>
      </c>
      <c r="AA24" s="197">
        <f t="shared" si="3"/>
        <v>10933500</v>
      </c>
      <c r="AB24" s="197">
        <f t="shared" si="3"/>
        <v>-1089000</v>
      </c>
      <c r="AC24" s="197">
        <f t="shared" si="3"/>
        <v>-1089000</v>
      </c>
      <c r="AD24" s="197">
        <f t="shared" si="3"/>
        <v>22956000</v>
      </c>
      <c r="AE24" s="197">
        <f t="shared" si="3"/>
        <v>-1089000</v>
      </c>
      <c r="AF24" s="197">
        <f t="shared" si="3"/>
        <v>-1089000</v>
      </c>
      <c r="AG24" s="197">
        <f t="shared" si="3"/>
        <v>22956000</v>
      </c>
      <c r="AH24" s="197">
        <f t="shared" si="3"/>
        <v>-1089000</v>
      </c>
      <c r="AI24" s="197">
        <f t="shared" si="3"/>
        <v>-1089000</v>
      </c>
      <c r="AJ24" s="197">
        <f t="shared" si="3"/>
        <v>47001000</v>
      </c>
      <c r="AK24" s="197">
        <f t="shared" si="3"/>
        <v>-1089000</v>
      </c>
      <c r="AL24" s="197">
        <f t="shared" si="3"/>
        <v>-1089000</v>
      </c>
    </row>
    <row r="25" spans="2:38">
      <c r="B25" s="17" t="s">
        <v>272</v>
      </c>
      <c r="C25" s="197">
        <f>-C34+C24</f>
        <v>-53852000</v>
      </c>
      <c r="D25" s="197">
        <f>C25+D24</f>
        <v>-58952000</v>
      </c>
      <c r="E25" s="197">
        <f>D25+E24</f>
        <v>-64052000</v>
      </c>
      <c r="F25" s="197">
        <f t="shared" ref="F25:AL25" si="4">E25+F24</f>
        <v>-57129500</v>
      </c>
      <c r="G25" s="197">
        <f t="shared" si="4"/>
        <v>-62229500</v>
      </c>
      <c r="H25" s="197">
        <f t="shared" si="4"/>
        <v>-67329500</v>
      </c>
      <c r="I25" s="197">
        <f t="shared" si="4"/>
        <v>-48384500</v>
      </c>
      <c r="J25" s="197">
        <f t="shared" si="4"/>
        <v>-53484500</v>
      </c>
      <c r="K25" s="197">
        <f t="shared" si="4"/>
        <v>-58584500</v>
      </c>
      <c r="L25" s="197">
        <f t="shared" si="4"/>
        <v>-39639500</v>
      </c>
      <c r="M25" s="197">
        <f t="shared" si="4"/>
        <v>-44739500</v>
      </c>
      <c r="N25" s="197">
        <f t="shared" si="4"/>
        <v>-49839500</v>
      </c>
      <c r="O25" s="197">
        <f t="shared" si="4"/>
        <v>-41777000</v>
      </c>
      <c r="P25" s="197">
        <f t="shared" si="4"/>
        <v>-45737000</v>
      </c>
      <c r="Q25" s="197">
        <f t="shared" si="4"/>
        <v>-49697000</v>
      </c>
      <c r="R25" s="197">
        <f t="shared" si="4"/>
        <v>-41634500</v>
      </c>
      <c r="S25" s="197">
        <f t="shared" si="4"/>
        <v>-45594500</v>
      </c>
      <c r="T25" s="197">
        <f t="shared" si="4"/>
        <v>-49554500</v>
      </c>
      <c r="U25" s="197">
        <f t="shared" si="4"/>
        <v>-41492000</v>
      </c>
      <c r="V25" s="197">
        <f t="shared" si="4"/>
        <v>-45452000</v>
      </c>
      <c r="W25" s="197">
        <f t="shared" si="4"/>
        <v>-49412000</v>
      </c>
      <c r="X25" s="197">
        <f t="shared" si="4"/>
        <v>-41349500</v>
      </c>
      <c r="Y25" s="197">
        <f t="shared" si="4"/>
        <v>-45309500</v>
      </c>
      <c r="Z25" s="197">
        <f t="shared" si="4"/>
        <v>-49269500</v>
      </c>
      <c r="AA25" s="197">
        <f t="shared" si="4"/>
        <v>-38336000</v>
      </c>
      <c r="AB25" s="197">
        <f t="shared" si="4"/>
        <v>-39425000</v>
      </c>
      <c r="AC25" s="197">
        <f t="shared" si="4"/>
        <v>-40514000</v>
      </c>
      <c r="AD25" s="197">
        <f t="shared" si="4"/>
        <v>-17558000</v>
      </c>
      <c r="AE25" s="197">
        <f t="shared" si="4"/>
        <v>-18647000</v>
      </c>
      <c r="AF25" s="197">
        <f t="shared" si="4"/>
        <v>-19736000</v>
      </c>
      <c r="AG25" s="197">
        <f t="shared" si="4"/>
        <v>3220000</v>
      </c>
      <c r="AH25" s="197">
        <f t="shared" si="4"/>
        <v>2131000</v>
      </c>
      <c r="AI25" s="197">
        <f t="shared" si="4"/>
        <v>1042000</v>
      </c>
      <c r="AJ25" s="197">
        <f t="shared" si="4"/>
        <v>48043000</v>
      </c>
      <c r="AK25" s="197">
        <f t="shared" si="4"/>
        <v>46954000</v>
      </c>
      <c r="AL25" s="197">
        <f t="shared" si="4"/>
        <v>45865000</v>
      </c>
    </row>
    <row r="26" spans="2:38">
      <c r="B26" s="193" t="s">
        <v>268</v>
      </c>
      <c r="C26" s="198">
        <f>IF(C25&lt;0,1,0)</f>
        <v>1</v>
      </c>
      <c r="D26" s="198">
        <f>IF(C26=0,0,IF(D25&lt;0,1,0))</f>
        <v>1</v>
      </c>
      <c r="E26" s="198">
        <f t="shared" ref="E26:N26" si="5">IF(D26=0,0,IF(E25&lt;0,1,0))</f>
        <v>1</v>
      </c>
      <c r="F26" s="198">
        <f t="shared" si="5"/>
        <v>1</v>
      </c>
      <c r="G26" s="198">
        <f t="shared" si="5"/>
        <v>1</v>
      </c>
      <c r="H26" s="198">
        <f t="shared" si="5"/>
        <v>1</v>
      </c>
      <c r="I26" s="198">
        <f t="shared" si="5"/>
        <v>1</v>
      </c>
      <c r="J26" s="198">
        <f t="shared" si="5"/>
        <v>1</v>
      </c>
      <c r="K26" s="198">
        <f t="shared" si="5"/>
        <v>1</v>
      </c>
      <c r="L26" s="198">
        <f t="shared" si="5"/>
        <v>1</v>
      </c>
      <c r="M26" s="198">
        <f t="shared" si="5"/>
        <v>1</v>
      </c>
      <c r="N26" s="198">
        <f t="shared" si="5"/>
        <v>1</v>
      </c>
      <c r="O26" s="198">
        <f t="shared" ref="O26" si="6">IF(N26=0,0,IF(O25&lt;0,1,0))</f>
        <v>1</v>
      </c>
      <c r="P26" s="198">
        <f t="shared" ref="P26" si="7">IF(O26=0,0,IF(P25&lt;0,1,0))</f>
        <v>1</v>
      </c>
      <c r="Q26" s="198">
        <f t="shared" ref="Q26" si="8">IF(P26=0,0,IF(Q25&lt;0,1,0))</f>
        <v>1</v>
      </c>
      <c r="R26" s="198">
        <f t="shared" ref="R26" si="9">IF(Q26=0,0,IF(R25&lt;0,1,0))</f>
        <v>1</v>
      </c>
      <c r="S26" s="198">
        <f t="shared" ref="S26" si="10">IF(R26=0,0,IF(S25&lt;0,1,0))</f>
        <v>1</v>
      </c>
      <c r="T26" s="198">
        <f t="shared" ref="T26" si="11">IF(S26=0,0,IF(T25&lt;0,1,0))</f>
        <v>1</v>
      </c>
      <c r="U26" s="198">
        <f t="shared" ref="U26" si="12">IF(T26=0,0,IF(U25&lt;0,1,0))</f>
        <v>1</v>
      </c>
      <c r="V26" s="198">
        <f t="shared" ref="V26" si="13">IF(U26=0,0,IF(V25&lt;0,1,0))</f>
        <v>1</v>
      </c>
      <c r="W26" s="198">
        <f t="shared" ref="W26:X26" si="14">IF(V26=0,0,IF(W25&lt;0,1,0))</f>
        <v>1</v>
      </c>
      <c r="X26" s="198">
        <f t="shared" si="14"/>
        <v>1</v>
      </c>
      <c r="Y26" s="198">
        <f t="shared" ref="Y26" si="15">IF(X26=0,0,IF(Y25&lt;0,1,0))</f>
        <v>1</v>
      </c>
      <c r="Z26" s="198">
        <f t="shared" ref="Z26" si="16">IF(Y26=0,0,IF(Z25&lt;0,1,0))</f>
        <v>1</v>
      </c>
      <c r="AA26" s="198">
        <f t="shared" ref="AA26" si="17">IF(Z26=0,0,IF(AA25&lt;0,1,0))</f>
        <v>1</v>
      </c>
      <c r="AB26" s="198">
        <f t="shared" ref="AB26" si="18">IF(AA26=0,0,IF(AB25&lt;0,1,0))</f>
        <v>1</v>
      </c>
      <c r="AC26" s="198">
        <f t="shared" ref="AC26" si="19">IF(AB26=0,0,IF(AC25&lt;0,1,0))</f>
        <v>1</v>
      </c>
      <c r="AD26" s="198">
        <f t="shared" ref="AD26" si="20">IF(AC26=0,0,IF(AD25&lt;0,1,0))</f>
        <v>1</v>
      </c>
      <c r="AE26" s="198">
        <f t="shared" ref="AE26" si="21">IF(AD26=0,0,IF(AE25&lt;0,1,0))</f>
        <v>1</v>
      </c>
      <c r="AF26" s="198">
        <f t="shared" ref="AF26" si="22">IF(AE26=0,0,IF(AF25&lt;0,1,0))</f>
        <v>1</v>
      </c>
      <c r="AG26" s="198">
        <f t="shared" ref="AG26:AH26" si="23">IF(AF26=0,0,IF(AG25&lt;0,1,0))</f>
        <v>0</v>
      </c>
      <c r="AH26" s="198">
        <f t="shared" si="23"/>
        <v>0</v>
      </c>
      <c r="AI26" s="198">
        <f t="shared" ref="AI26" si="24">IF(AH26=0,0,IF(AI25&lt;0,1,0))</f>
        <v>0</v>
      </c>
      <c r="AJ26" s="198">
        <f t="shared" ref="AJ26" si="25">IF(AI26=0,0,IF(AJ25&lt;0,1,0))</f>
        <v>0</v>
      </c>
      <c r="AK26" s="198">
        <f t="shared" ref="AK26" si="26">IF(AJ26=0,0,IF(AK25&lt;0,1,0))</f>
        <v>0</v>
      </c>
      <c r="AL26" s="198">
        <f t="shared" ref="AL26" si="27">IF(AK26=0,0,IF(AL25&lt;0,1,0))</f>
        <v>0</v>
      </c>
    </row>
    <row r="27" spans="2:38">
      <c r="B27" s="193" t="s">
        <v>284</v>
      </c>
      <c r="C27" s="213">
        <f>PV($C$15,C$14,,-C24)</f>
        <v>6123053.9203943564</v>
      </c>
      <c r="D27" s="213">
        <f t="shared" ref="D27" si="28">PV($C$15,D$14,,-D24)</f>
        <v>-5058696.5216772174</v>
      </c>
      <c r="E27" s="213">
        <f t="shared" ref="E27:AL27" si="29">PV($C$15,E$14,,-E24)</f>
        <v>-5038170.3918576762</v>
      </c>
      <c r="F27" s="213">
        <f t="shared" si="29"/>
        <v>6810827.2462658966</v>
      </c>
      <c r="G27" s="213">
        <f t="shared" si="29"/>
        <v>-4997367.6542956019</v>
      </c>
      <c r="H27" s="213">
        <f t="shared" si="29"/>
        <v>-4977090.3720375169</v>
      </c>
      <c r="I27" s="213">
        <f t="shared" si="29"/>
        <v>18413408.377003174</v>
      </c>
      <c r="J27" s="213">
        <f t="shared" si="29"/>
        <v>-4936782.3045292851</v>
      </c>
      <c r="K27" s="213">
        <f t="shared" si="29"/>
        <v>-4916750.8529410437</v>
      </c>
      <c r="L27" s="213">
        <f t="shared" si="29"/>
        <v>18190174.293764997</v>
      </c>
      <c r="M27" s="213">
        <f t="shared" si="29"/>
        <v>-4876931.4583777152</v>
      </c>
      <c r="N27" s="213">
        <f t="shared" si="29"/>
        <v>-4857142.8571428517</v>
      </c>
      <c r="O27" s="213">
        <f t="shared" si="29"/>
        <v>7647414.9135885416</v>
      </c>
      <c r="P27" s="213">
        <f t="shared" si="29"/>
        <v>-3740884.8227528958</v>
      </c>
      <c r="Q27" s="213">
        <f t="shared" si="29"/>
        <v>-3725705.8359955889</v>
      </c>
      <c r="R27" s="213">
        <f t="shared" si="29"/>
        <v>7554701.841547573</v>
      </c>
      <c r="S27" s="213">
        <f t="shared" si="29"/>
        <v>-3695532.3830085085</v>
      </c>
      <c r="T27" s="213">
        <f t="shared" si="29"/>
        <v>-3680537.4179773191</v>
      </c>
      <c r="U27" s="213">
        <f t="shared" si="29"/>
        <v>7463112.7720387541</v>
      </c>
      <c r="V27" s="213">
        <f t="shared" si="29"/>
        <v>-3650729.7714166101</v>
      </c>
      <c r="W27" s="213">
        <f t="shared" si="29"/>
        <v>-3635916.5971328691</v>
      </c>
      <c r="X27" s="213">
        <f t="shared" si="29"/>
        <v>7372634.0782706905</v>
      </c>
      <c r="Y27" s="213">
        <f t="shared" si="29"/>
        <v>-3606470.3221616684</v>
      </c>
      <c r="Z27" s="213">
        <f t="shared" si="29"/>
        <v>-3591836.7346938695</v>
      </c>
      <c r="AA27" s="213">
        <f t="shared" si="29"/>
        <v>9876767.6288189255</v>
      </c>
      <c r="AB27" s="213">
        <f t="shared" si="29"/>
        <v>-979755.54881623364</v>
      </c>
      <c r="AC27" s="213">
        <f t="shared" si="29"/>
        <v>-975780.09990360553</v>
      </c>
      <c r="AD27" s="213">
        <f t="shared" si="29"/>
        <v>20485874.991458505</v>
      </c>
      <c r="AE27" s="213">
        <f t="shared" si="29"/>
        <v>-967877.52888317965</v>
      </c>
      <c r="AF27" s="213">
        <f t="shared" si="29"/>
        <v>-963950.2761369159</v>
      </c>
      <c r="AG27" s="213">
        <f t="shared" si="29"/>
        <v>20237515.457502719</v>
      </c>
      <c r="AH27" s="213">
        <f t="shared" si="29"/>
        <v>-956143.51156149188</v>
      </c>
      <c r="AI27" s="213">
        <f t="shared" si="29"/>
        <v>-952263.8706776551</v>
      </c>
      <c r="AJ27" s="213">
        <f t="shared" si="29"/>
        <v>40932733.76895389</v>
      </c>
      <c r="AK27" s="213">
        <f t="shared" si="29"/>
        <v>-944551.75104234042</v>
      </c>
      <c r="AL27" s="213">
        <f t="shared" si="29"/>
        <v>-940719.14480077429</v>
      </c>
    </row>
    <row r="28" spans="2:38">
      <c r="B28" s="193" t="s">
        <v>285</v>
      </c>
      <c r="C28" s="213">
        <f>-C34+C27</f>
        <v>-53876946.079605646</v>
      </c>
      <c r="D28" s="213">
        <f>C28+D27</f>
        <v>-58935642.601282865</v>
      </c>
      <c r="E28" s="213">
        <f t="shared" ref="E28:AL28" si="30">D28+E27</f>
        <v>-63973812.993140541</v>
      </c>
      <c r="F28" s="213">
        <f t="shared" si="30"/>
        <v>-57162985.746874645</v>
      </c>
      <c r="G28" s="213">
        <f t="shared" si="30"/>
        <v>-62160353.401170246</v>
      </c>
      <c r="H28" s="213">
        <f t="shared" si="30"/>
        <v>-67137443.773207769</v>
      </c>
      <c r="I28" s="213">
        <f t="shared" si="30"/>
        <v>-48724035.396204591</v>
      </c>
      <c r="J28" s="213">
        <f t="shared" si="30"/>
        <v>-53660817.700733878</v>
      </c>
      <c r="K28" s="213">
        <f t="shared" si="30"/>
        <v>-58577568.553674921</v>
      </c>
      <c r="L28" s="213">
        <f t="shared" si="30"/>
        <v>-40387394.259909928</v>
      </c>
      <c r="M28" s="213">
        <f t="shared" si="30"/>
        <v>-45264325.718287647</v>
      </c>
      <c r="N28" s="213">
        <f t="shared" si="30"/>
        <v>-50121468.575430498</v>
      </c>
      <c r="O28" s="213">
        <f t="shared" si="30"/>
        <v>-42474053.661841959</v>
      </c>
      <c r="P28" s="213">
        <f t="shared" si="30"/>
        <v>-46214938.484594852</v>
      </c>
      <c r="Q28" s="213">
        <f t="shared" si="30"/>
        <v>-49940644.320590444</v>
      </c>
      <c r="R28" s="213">
        <f t="shared" si="30"/>
        <v>-42385942.479042873</v>
      </c>
      <c r="S28" s="213">
        <f t="shared" si="30"/>
        <v>-46081474.862051383</v>
      </c>
      <c r="T28" s="213">
        <f t="shared" si="30"/>
        <v>-49762012.280028701</v>
      </c>
      <c r="U28" s="213">
        <f t="shared" si="30"/>
        <v>-42298899.507989943</v>
      </c>
      <c r="V28" s="213">
        <f t="shared" si="30"/>
        <v>-45949629.279406555</v>
      </c>
      <c r="W28" s="213">
        <f t="shared" si="30"/>
        <v>-49585545.876539424</v>
      </c>
      <c r="X28" s="213">
        <f t="shared" si="30"/>
        <v>-42212911.798268735</v>
      </c>
      <c r="Y28" s="213">
        <f t="shared" si="30"/>
        <v>-45819382.120430402</v>
      </c>
      <c r="Z28" s="213">
        <f t="shared" si="30"/>
        <v>-49411218.855124272</v>
      </c>
      <c r="AA28" s="213">
        <f t="shared" si="30"/>
        <v>-39534451.226305351</v>
      </c>
      <c r="AB28" s="213">
        <f t="shared" si="30"/>
        <v>-40514206.775121585</v>
      </c>
      <c r="AC28" s="213">
        <f t="shared" si="30"/>
        <v>-41489986.87502519</v>
      </c>
      <c r="AD28" s="213">
        <f t="shared" si="30"/>
        <v>-21004111.883566685</v>
      </c>
      <c r="AE28" s="213">
        <f t="shared" si="30"/>
        <v>-21971989.412449867</v>
      </c>
      <c r="AF28" s="213">
        <f t="shared" si="30"/>
        <v>-22935939.688586783</v>
      </c>
      <c r="AG28" s="213">
        <f t="shared" si="30"/>
        <v>-2698424.2310840636</v>
      </c>
      <c r="AH28" s="213">
        <f t="shared" si="30"/>
        <v>-3654567.7426455556</v>
      </c>
      <c r="AI28" s="213">
        <f t="shared" si="30"/>
        <v>-4606831.6133232107</v>
      </c>
      <c r="AJ28" s="213">
        <f t="shared" si="30"/>
        <v>36325902.155630678</v>
      </c>
      <c r="AK28" s="213">
        <f t="shared" si="30"/>
        <v>35381350.404588334</v>
      </c>
      <c r="AL28" s="213">
        <f t="shared" si="30"/>
        <v>34440631.25978756</v>
      </c>
    </row>
    <row r="29" spans="2:38">
      <c r="B29" s="193" t="s">
        <v>286</v>
      </c>
      <c r="C29" s="214">
        <f>IF(C28&lt;0,1,0)</f>
        <v>1</v>
      </c>
      <c r="D29" s="214">
        <f t="shared" ref="D29" si="31">IF(D28&lt;0,1,0)</f>
        <v>1</v>
      </c>
      <c r="E29" s="214">
        <f t="shared" ref="E29" si="32">IF(E28&lt;0,1,0)</f>
        <v>1</v>
      </c>
      <c r="F29" s="214">
        <f t="shared" ref="F29" si="33">IF(F28&lt;0,1,0)</f>
        <v>1</v>
      </c>
      <c r="G29" s="214">
        <f t="shared" ref="G29" si="34">IF(G28&lt;0,1,0)</f>
        <v>1</v>
      </c>
      <c r="H29" s="214">
        <f t="shared" ref="H29" si="35">IF(H28&lt;0,1,0)</f>
        <v>1</v>
      </c>
      <c r="I29" s="214">
        <f t="shared" ref="I29" si="36">IF(I28&lt;0,1,0)</f>
        <v>1</v>
      </c>
      <c r="J29" s="214">
        <f t="shared" ref="J29" si="37">IF(J28&lt;0,1,0)</f>
        <v>1</v>
      </c>
      <c r="K29" s="214">
        <f t="shared" ref="K29" si="38">IF(K28&lt;0,1,0)</f>
        <v>1</v>
      </c>
      <c r="L29" s="214">
        <f t="shared" ref="L29" si="39">IF(L28&lt;0,1,0)</f>
        <v>1</v>
      </c>
      <c r="M29" s="214">
        <f t="shared" ref="M29" si="40">IF(M28&lt;0,1,0)</f>
        <v>1</v>
      </c>
      <c r="N29" s="214">
        <f t="shared" ref="N29" si="41">IF(N28&lt;0,1,0)</f>
        <v>1</v>
      </c>
      <c r="O29" s="214">
        <f t="shared" ref="O29" si="42">IF(O28&lt;0,1,0)</f>
        <v>1</v>
      </c>
      <c r="P29" s="214">
        <f t="shared" ref="P29" si="43">IF(P28&lt;0,1,0)</f>
        <v>1</v>
      </c>
      <c r="Q29" s="214">
        <f t="shared" ref="Q29" si="44">IF(Q28&lt;0,1,0)</f>
        <v>1</v>
      </c>
      <c r="R29" s="214">
        <f t="shared" ref="R29" si="45">IF(R28&lt;0,1,0)</f>
        <v>1</v>
      </c>
      <c r="S29" s="214">
        <f t="shared" ref="S29" si="46">IF(S28&lt;0,1,0)</f>
        <v>1</v>
      </c>
      <c r="T29" s="214">
        <f t="shared" ref="T29" si="47">IF(T28&lt;0,1,0)</f>
        <v>1</v>
      </c>
      <c r="U29" s="214">
        <f t="shared" ref="U29" si="48">IF(U28&lt;0,1,0)</f>
        <v>1</v>
      </c>
      <c r="V29" s="214">
        <f t="shared" ref="V29" si="49">IF(V28&lt;0,1,0)</f>
        <v>1</v>
      </c>
      <c r="W29" s="214">
        <f t="shared" ref="W29" si="50">IF(W28&lt;0,1,0)</f>
        <v>1</v>
      </c>
      <c r="X29" s="214">
        <f t="shared" ref="X29" si="51">IF(X28&lt;0,1,0)</f>
        <v>1</v>
      </c>
      <c r="Y29" s="214">
        <f t="shared" ref="Y29" si="52">IF(Y28&lt;0,1,0)</f>
        <v>1</v>
      </c>
      <c r="Z29" s="214">
        <f t="shared" ref="Z29" si="53">IF(Z28&lt;0,1,0)</f>
        <v>1</v>
      </c>
      <c r="AA29" s="214">
        <f t="shared" ref="AA29" si="54">IF(AA28&lt;0,1,0)</f>
        <v>1</v>
      </c>
      <c r="AB29" s="214">
        <f t="shared" ref="AB29" si="55">IF(AB28&lt;0,1,0)</f>
        <v>1</v>
      </c>
      <c r="AC29" s="214">
        <f t="shared" ref="AC29" si="56">IF(AC28&lt;0,1,0)</f>
        <v>1</v>
      </c>
      <c r="AD29" s="214">
        <f t="shared" ref="AD29" si="57">IF(AD28&lt;0,1,0)</f>
        <v>1</v>
      </c>
      <c r="AE29" s="214">
        <f t="shared" ref="AE29" si="58">IF(AE28&lt;0,1,0)</f>
        <v>1</v>
      </c>
      <c r="AF29" s="214">
        <f t="shared" ref="AF29" si="59">IF(AF28&lt;0,1,0)</f>
        <v>1</v>
      </c>
      <c r="AG29" s="214">
        <f t="shared" ref="AG29" si="60">IF(AG28&lt;0,1,0)</f>
        <v>1</v>
      </c>
      <c r="AH29" s="214">
        <f t="shared" ref="AH29" si="61">IF(AH28&lt;0,1,0)</f>
        <v>1</v>
      </c>
      <c r="AI29" s="214">
        <f t="shared" ref="AI29" si="62">IF(AI28&lt;0,1,0)</f>
        <v>1</v>
      </c>
      <c r="AJ29" s="214">
        <f t="shared" ref="AJ29" si="63">IF(AJ28&lt;0,1,0)</f>
        <v>0</v>
      </c>
      <c r="AK29" s="214">
        <f t="shared" ref="AK29" si="64">IF(AK28&lt;0,1,0)</f>
        <v>0</v>
      </c>
      <c r="AL29" s="214">
        <f t="shared" ref="AL29" si="65">IF(AL28&lt;0,1,0)</f>
        <v>0</v>
      </c>
    </row>
    <row r="30" spans="2:38">
      <c r="B30" s="193" t="s">
        <v>269</v>
      </c>
      <c r="C30" s="198">
        <f>IF(C24&gt;=0,0,1)</f>
        <v>0</v>
      </c>
      <c r="D30" s="198">
        <f t="shared" ref="D30" si="66">IF(D24&gt;=0,0,1)</f>
        <v>1</v>
      </c>
      <c r="E30" s="198">
        <f>IF(AND(D30=0,C30=0),0,IF(E24&gt;=0,0,1))</f>
        <v>1</v>
      </c>
      <c r="F30" s="198">
        <f t="shared" ref="F30:J30" si="67">IF(AND(E30=0,D30=0),0,IF(F24&gt;=0,0,1))</f>
        <v>0</v>
      </c>
      <c r="G30" s="198">
        <f t="shared" si="67"/>
        <v>1</v>
      </c>
      <c r="H30" s="198">
        <f t="shared" si="67"/>
        <v>1</v>
      </c>
      <c r="I30" s="198">
        <f t="shared" si="67"/>
        <v>0</v>
      </c>
      <c r="J30" s="198">
        <f t="shared" si="67"/>
        <v>1</v>
      </c>
      <c r="K30" s="198">
        <f>IF(AND(J30=0,I30=0),0,IF(K24&gt;=0,0,1))</f>
        <v>1</v>
      </c>
      <c r="L30" s="198">
        <f t="shared" ref="L30" si="68">IF(AND(K30=0,J30=0),0,IF(L24&gt;=0,0,1))</f>
        <v>0</v>
      </c>
      <c r="M30" s="198">
        <f t="shared" ref="M30" si="69">IF(AND(L30=0,K30=0),0,IF(M24&gt;=0,0,1))</f>
        <v>1</v>
      </c>
      <c r="N30" s="198">
        <f t="shared" ref="N30" si="70">IF(AND(M30=0,L30=0),0,IF(N24&gt;=0,0,1))</f>
        <v>1</v>
      </c>
      <c r="O30" s="198">
        <f t="shared" ref="O30" si="71">IF(AND(N30=0,M30=0),0,IF(O24&gt;=0,0,1))</f>
        <v>0</v>
      </c>
      <c r="P30" s="198">
        <f t="shared" ref="P30:Q30" si="72">IF(AND(O30=0,N30=0),0,IF(P24&gt;=0,0,1))</f>
        <v>1</v>
      </c>
      <c r="Q30" s="198">
        <f t="shared" si="72"/>
        <v>1</v>
      </c>
      <c r="R30" s="198">
        <f t="shared" ref="R30" si="73">IF(AND(Q30=0,P30=0),0,IF(R24&gt;=0,0,1))</f>
        <v>0</v>
      </c>
      <c r="S30" s="198">
        <f t="shared" ref="S30" si="74">IF(AND(R30=0,Q30=0),0,IF(S24&gt;=0,0,1))</f>
        <v>1</v>
      </c>
      <c r="T30" s="198">
        <f t="shared" ref="T30" si="75">IF(AND(S30=0,R30=0),0,IF(T24&gt;=0,0,1))</f>
        <v>1</v>
      </c>
      <c r="U30" s="198">
        <f t="shared" ref="U30" si="76">IF(AND(T30=0,S30=0),0,IF(U24&gt;=0,0,1))</f>
        <v>0</v>
      </c>
      <c r="V30" s="198">
        <f t="shared" ref="V30:W30" si="77">IF(AND(U30=0,T30=0),0,IF(V24&gt;=0,0,1))</f>
        <v>1</v>
      </c>
      <c r="W30" s="198">
        <f t="shared" si="77"/>
        <v>1</v>
      </c>
      <c r="X30" s="198">
        <f t="shared" ref="X30" si="78">IF(AND(W30=0,V30=0),0,IF(X24&gt;=0,0,1))</f>
        <v>0</v>
      </c>
      <c r="Y30" s="198">
        <f t="shared" ref="Y30" si="79">IF(AND(X30=0,W30=0),0,IF(Y24&gt;=0,0,1))</f>
        <v>1</v>
      </c>
      <c r="Z30" s="198">
        <f t="shared" ref="Z30" si="80">IF(AND(Y30=0,X30=0),0,IF(Z24&gt;=0,0,1))</f>
        <v>1</v>
      </c>
      <c r="AA30" s="198">
        <f t="shared" ref="AA30" si="81">IF(AND(Z30=0,Y30=0),0,IF(AA24&gt;=0,0,1))</f>
        <v>0</v>
      </c>
      <c r="AB30" s="198">
        <f t="shared" ref="AB30:AC30" si="82">IF(AND(AA30=0,Z30=0),0,IF(AB24&gt;=0,0,1))</f>
        <v>1</v>
      </c>
      <c r="AC30" s="198">
        <f t="shared" si="82"/>
        <v>1</v>
      </c>
      <c r="AD30" s="198">
        <f t="shared" ref="AD30" si="83">IF(AND(AC30=0,AB30=0),0,IF(AD24&gt;=0,0,1))</f>
        <v>0</v>
      </c>
      <c r="AE30" s="198">
        <f t="shared" ref="AE30" si="84">IF(AND(AD30=0,AC30=0),0,IF(AE24&gt;=0,0,1))</f>
        <v>1</v>
      </c>
      <c r="AF30" s="198">
        <f t="shared" ref="AF30" si="85">IF(AND(AE30=0,AD30=0),0,IF(AF24&gt;=0,0,1))</f>
        <v>1</v>
      </c>
      <c r="AG30" s="198">
        <f t="shared" ref="AG30" si="86">IF(AND(AF30=0,AE30=0),0,IF(AG24&gt;=0,0,1))</f>
        <v>0</v>
      </c>
      <c r="AH30" s="198">
        <f t="shared" ref="AH30" si="87">IF(AND(AG30=0,AF30=0),0,IF(AH24&gt;=0,0,1))</f>
        <v>1</v>
      </c>
      <c r="AI30" s="198">
        <f>IF(AND(AH30=0,AG30=0),0,IF(AI24&gt;=0,0,1))</f>
        <v>1</v>
      </c>
      <c r="AJ30" s="198">
        <f t="shared" ref="AJ30" si="88">IF(AND(AI30=0,AH30=0),0,IF(AJ24&gt;=0,0,1))</f>
        <v>0</v>
      </c>
      <c r="AK30" s="198">
        <f t="shared" ref="AK30" si="89">IF(AND(AJ30=0,AI30=0),0,IF(AK24&gt;=0,0,1))</f>
        <v>1</v>
      </c>
      <c r="AL30" s="198">
        <f t="shared" ref="AL30" si="90">IF(AND(AK30=0,AJ30=0),0,IF(AL24&gt;=0,0,1))</f>
        <v>1</v>
      </c>
    </row>
    <row r="31" spans="2:38">
      <c r="B31" s="17" t="s">
        <v>273</v>
      </c>
      <c r="C31" s="197">
        <f>C35-C34+C24</f>
        <v>26147999.999999996</v>
      </c>
      <c r="D31" s="197">
        <f>C31+D24</f>
        <v>21047999.999999996</v>
      </c>
      <c r="E31" s="197">
        <f t="shared" ref="E31:AL31" si="91">D31+E24</f>
        <v>15947999.999999996</v>
      </c>
      <c r="F31" s="197">
        <f t="shared" si="91"/>
        <v>22870499.999999996</v>
      </c>
      <c r="G31" s="197">
        <f t="shared" si="91"/>
        <v>17770499.999999996</v>
      </c>
      <c r="H31" s="197">
        <f t="shared" si="91"/>
        <v>12670499.999999996</v>
      </c>
      <c r="I31" s="197">
        <f t="shared" si="91"/>
        <v>31615499.999999996</v>
      </c>
      <c r="J31" s="197">
        <f t="shared" si="91"/>
        <v>26515499.999999996</v>
      </c>
      <c r="K31" s="197">
        <f t="shared" si="91"/>
        <v>21415499.999999996</v>
      </c>
      <c r="L31" s="197">
        <f t="shared" si="91"/>
        <v>40360500</v>
      </c>
      <c r="M31" s="197">
        <f t="shared" si="91"/>
        <v>35260500</v>
      </c>
      <c r="N31" s="197">
        <f t="shared" si="91"/>
        <v>30160500</v>
      </c>
      <c r="O31" s="197">
        <f t="shared" si="91"/>
        <v>38223000</v>
      </c>
      <c r="P31" s="197">
        <f t="shared" si="91"/>
        <v>34263000</v>
      </c>
      <c r="Q31" s="197">
        <f t="shared" si="91"/>
        <v>30303000</v>
      </c>
      <c r="R31" s="197">
        <f t="shared" si="91"/>
        <v>38365500</v>
      </c>
      <c r="S31" s="197">
        <f t="shared" si="91"/>
        <v>34405500</v>
      </c>
      <c r="T31" s="197">
        <f t="shared" si="91"/>
        <v>30445500</v>
      </c>
      <c r="U31" s="197">
        <f t="shared" si="91"/>
        <v>38508000</v>
      </c>
      <c r="V31" s="197">
        <f t="shared" si="91"/>
        <v>34548000</v>
      </c>
      <c r="W31" s="197">
        <f t="shared" si="91"/>
        <v>30588000</v>
      </c>
      <c r="X31" s="197">
        <f t="shared" si="91"/>
        <v>38650500</v>
      </c>
      <c r="Y31" s="197">
        <f t="shared" si="91"/>
        <v>34690500</v>
      </c>
      <c r="Z31" s="197">
        <f t="shared" si="91"/>
        <v>30730500</v>
      </c>
      <c r="AA31" s="197">
        <f t="shared" si="91"/>
        <v>41664000</v>
      </c>
      <c r="AB31" s="197">
        <f t="shared" si="91"/>
        <v>40575000</v>
      </c>
      <c r="AC31" s="197">
        <f t="shared" si="91"/>
        <v>39486000</v>
      </c>
      <c r="AD31" s="197">
        <f t="shared" si="91"/>
        <v>62442000</v>
      </c>
      <c r="AE31" s="197">
        <f t="shared" si="91"/>
        <v>61353000</v>
      </c>
      <c r="AF31" s="197">
        <f t="shared" si="91"/>
        <v>60264000</v>
      </c>
      <c r="AG31" s="197">
        <f t="shared" si="91"/>
        <v>83220000</v>
      </c>
      <c r="AH31" s="197">
        <f t="shared" si="91"/>
        <v>82131000</v>
      </c>
      <c r="AI31" s="197">
        <f t="shared" si="91"/>
        <v>81042000</v>
      </c>
      <c r="AJ31" s="197">
        <f t="shared" si="91"/>
        <v>128043000</v>
      </c>
      <c r="AK31" s="197">
        <f t="shared" si="91"/>
        <v>126954000</v>
      </c>
      <c r="AL31" s="197">
        <f t="shared" si="91"/>
        <v>125865000</v>
      </c>
    </row>
    <row r="32" spans="2:38">
      <c r="B32" s="193" t="s">
        <v>270</v>
      </c>
      <c r="C32" s="198">
        <f>IF(C31&lt;0,1,0)</f>
        <v>0</v>
      </c>
      <c r="D32" s="198">
        <f t="shared" ref="D32:AL32" si="92">IF(D31&lt;0,1,0)</f>
        <v>0</v>
      </c>
      <c r="E32" s="198">
        <f t="shared" si="92"/>
        <v>0</v>
      </c>
      <c r="F32" s="198">
        <f t="shared" si="92"/>
        <v>0</v>
      </c>
      <c r="G32" s="198">
        <f t="shared" si="92"/>
        <v>0</v>
      </c>
      <c r="H32" s="198">
        <f t="shared" si="92"/>
        <v>0</v>
      </c>
      <c r="I32" s="198">
        <f t="shared" si="92"/>
        <v>0</v>
      </c>
      <c r="J32" s="198">
        <f t="shared" si="92"/>
        <v>0</v>
      </c>
      <c r="K32" s="198">
        <f t="shared" si="92"/>
        <v>0</v>
      </c>
      <c r="L32" s="198">
        <f t="shared" si="92"/>
        <v>0</v>
      </c>
      <c r="M32" s="198">
        <f t="shared" si="92"/>
        <v>0</v>
      </c>
      <c r="N32" s="198">
        <f t="shared" si="92"/>
        <v>0</v>
      </c>
      <c r="O32" s="198">
        <f t="shared" si="92"/>
        <v>0</v>
      </c>
      <c r="P32" s="198">
        <f t="shared" si="92"/>
        <v>0</v>
      </c>
      <c r="Q32" s="198">
        <f t="shared" si="92"/>
        <v>0</v>
      </c>
      <c r="R32" s="198">
        <f t="shared" si="92"/>
        <v>0</v>
      </c>
      <c r="S32" s="198">
        <f t="shared" si="92"/>
        <v>0</v>
      </c>
      <c r="T32" s="198">
        <f t="shared" si="92"/>
        <v>0</v>
      </c>
      <c r="U32" s="198">
        <f t="shared" si="92"/>
        <v>0</v>
      </c>
      <c r="V32" s="198">
        <f t="shared" si="92"/>
        <v>0</v>
      </c>
      <c r="W32" s="198">
        <f t="shared" si="92"/>
        <v>0</v>
      </c>
      <c r="X32" s="198">
        <f t="shared" si="92"/>
        <v>0</v>
      </c>
      <c r="Y32" s="198">
        <f t="shared" si="92"/>
        <v>0</v>
      </c>
      <c r="Z32" s="198">
        <f t="shared" si="92"/>
        <v>0</v>
      </c>
      <c r="AA32" s="198">
        <f t="shared" si="92"/>
        <v>0</v>
      </c>
      <c r="AB32" s="198">
        <f t="shared" si="92"/>
        <v>0</v>
      </c>
      <c r="AC32" s="198">
        <f t="shared" si="92"/>
        <v>0</v>
      </c>
      <c r="AD32" s="198">
        <f t="shared" si="92"/>
        <v>0</v>
      </c>
      <c r="AE32" s="198">
        <f t="shared" si="92"/>
        <v>0</v>
      </c>
      <c r="AF32" s="198">
        <f t="shared" si="92"/>
        <v>0</v>
      </c>
      <c r="AG32" s="198">
        <f t="shared" si="92"/>
        <v>0</v>
      </c>
      <c r="AH32" s="198">
        <f t="shared" si="92"/>
        <v>0</v>
      </c>
      <c r="AI32" s="198">
        <f t="shared" si="92"/>
        <v>0</v>
      </c>
      <c r="AJ32" s="198">
        <f t="shared" si="92"/>
        <v>0</v>
      </c>
      <c r="AK32" s="198">
        <f t="shared" si="92"/>
        <v>0</v>
      </c>
      <c r="AL32" s="198">
        <f t="shared" si="92"/>
        <v>0</v>
      </c>
    </row>
    <row r="34" spans="2:38">
      <c r="B34" s="193" t="s">
        <v>271</v>
      </c>
      <c r="C34" s="195">
        <f>Inv!G6</f>
        <v>60000000</v>
      </c>
    </row>
    <row r="35" spans="2:38">
      <c r="B35" s="193" t="s">
        <v>270</v>
      </c>
      <c r="C35" s="195">
        <f>PI!D9</f>
        <v>80000000</v>
      </c>
    </row>
    <row r="37" spans="2:38" s="194" customFormat="1"/>
    <row r="38" spans="2:38">
      <c r="B38" s="193" t="s">
        <v>275</v>
      </c>
      <c r="C38" s="199" t="s">
        <v>276</v>
      </c>
      <c r="D38" s="199">
        <f>Cen_Ot!E5</f>
        <v>1.1000000000000001</v>
      </c>
      <c r="E38" s="199" t="s">
        <v>277</v>
      </c>
      <c r="F38" s="199">
        <f>Cen_Ot!E6</f>
        <v>0.9</v>
      </c>
      <c r="G38" s="199" t="s">
        <v>278</v>
      </c>
      <c r="H38" s="199">
        <f>Cen_Ot!E7</f>
        <v>0.9</v>
      </c>
    </row>
    <row r="39" spans="2:38">
      <c r="B39" s="200" t="s">
        <v>260</v>
      </c>
      <c r="C39" s="193" t="str">
        <f>O_Inv!N$5</f>
        <v>1 año</v>
      </c>
      <c r="D39" s="193">
        <f>O_Inv!O$5</f>
        <v>0</v>
      </c>
      <c r="E39" s="193">
        <f>O_Inv!P$5</f>
        <v>0</v>
      </c>
      <c r="F39" s="193">
        <f>O_Inv!Q$5</f>
        <v>0</v>
      </c>
      <c r="G39" s="193">
        <f>O_Inv!R$5</f>
        <v>0</v>
      </c>
      <c r="H39" s="193">
        <f>O_Inv!S$5</f>
        <v>0</v>
      </c>
      <c r="I39" s="193">
        <f>O_Inv!T$5</f>
        <v>0</v>
      </c>
      <c r="J39" s="193">
        <f>O_Inv!U$5</f>
        <v>0</v>
      </c>
      <c r="K39" s="193">
        <f>O_Inv!V$5</f>
        <v>0</v>
      </c>
      <c r="L39" s="193">
        <f>O_Inv!W$5</f>
        <v>0</v>
      </c>
      <c r="M39" s="193">
        <f>O_Inv!X$5</f>
        <v>0</v>
      </c>
      <c r="N39" s="193">
        <f>O_Inv!Y$5</f>
        <v>0</v>
      </c>
      <c r="O39" s="193" t="str">
        <f>O_Inv!Z$5</f>
        <v>2 años</v>
      </c>
      <c r="P39" s="193">
        <f>O_Inv!AA$5</f>
        <v>0</v>
      </c>
      <c r="Q39" s="193">
        <f>O_Inv!AB$5</f>
        <v>0</v>
      </c>
      <c r="R39" s="193">
        <f>O_Inv!AC$5</f>
        <v>0</v>
      </c>
      <c r="S39" s="193">
        <f>O_Inv!AD$5</f>
        <v>0</v>
      </c>
      <c r="T39" s="193">
        <f>O_Inv!AE$5</f>
        <v>0</v>
      </c>
      <c r="U39" s="193">
        <f>O_Inv!AF$5</f>
        <v>0</v>
      </c>
      <c r="V39" s="193">
        <f>O_Inv!AG$5</f>
        <v>0</v>
      </c>
      <c r="W39" s="193">
        <f>O_Inv!AH$5</f>
        <v>0</v>
      </c>
      <c r="X39" s="193">
        <f>O_Inv!AI$5</f>
        <v>0</v>
      </c>
      <c r="Y39" s="193">
        <f>O_Inv!AJ$5</f>
        <v>0</v>
      </c>
      <c r="Z39" s="193">
        <f>O_Inv!AK$5</f>
        <v>0</v>
      </c>
      <c r="AA39" s="193" t="str">
        <f>O_Inv!AL$5</f>
        <v>3 años</v>
      </c>
      <c r="AB39" s="193">
        <f>O_Inv!AM$5</f>
        <v>0</v>
      </c>
      <c r="AC39" s="193">
        <f>O_Inv!AN$5</f>
        <v>0</v>
      </c>
      <c r="AD39" s="193">
        <f>O_Inv!AO$5</f>
        <v>0</v>
      </c>
      <c r="AE39" s="193">
        <f>O_Inv!AP$5</f>
        <v>0</v>
      </c>
      <c r="AF39" s="193">
        <f>O_Inv!AQ$5</f>
        <v>0</v>
      </c>
      <c r="AG39" s="193">
        <f>O_Inv!AR$5</f>
        <v>0</v>
      </c>
      <c r="AH39" s="193">
        <f>O_Inv!AS$5</f>
        <v>0</v>
      </c>
      <c r="AI39" s="193">
        <f>O_Inv!AT$5</f>
        <v>0</v>
      </c>
      <c r="AJ39" s="193">
        <f>O_Inv!AU$5</f>
        <v>0</v>
      </c>
      <c r="AK39" s="193">
        <f>O_Inv!AV$5</f>
        <v>0</v>
      </c>
      <c r="AL39" s="193">
        <f>O_Inv!AW$5</f>
        <v>0</v>
      </c>
    </row>
    <row r="40" spans="2:38">
      <c r="B40" s="193" t="s">
        <v>227</v>
      </c>
      <c r="C40" s="193" t="str">
        <f>O_Inv!N$6</f>
        <v>enero</v>
      </c>
      <c r="D40" s="193" t="str">
        <f>O_Inv!O$6</f>
        <v>febrero</v>
      </c>
      <c r="E40" s="193" t="str">
        <f>O_Inv!P$6</f>
        <v>marzo</v>
      </c>
      <c r="F40" s="193" t="str">
        <f>O_Inv!Q$6</f>
        <v>abril</v>
      </c>
      <c r="G40" s="193" t="str">
        <f>O_Inv!R$6</f>
        <v>mayo</v>
      </c>
      <c r="H40" s="193" t="str">
        <f>O_Inv!S$6</f>
        <v>junio</v>
      </c>
      <c r="I40" s="193" t="str">
        <f>O_Inv!T$6</f>
        <v>julio</v>
      </c>
      <c r="J40" s="193" t="str">
        <f>O_Inv!U$6</f>
        <v>agosto</v>
      </c>
      <c r="K40" s="193" t="str">
        <f>O_Inv!V$6</f>
        <v>septiembre</v>
      </c>
      <c r="L40" s="193" t="str">
        <f>O_Inv!W$6</f>
        <v>octubre</v>
      </c>
      <c r="M40" s="193" t="str">
        <f>O_Inv!X$6</f>
        <v>noviembre</v>
      </c>
      <c r="N40" s="193" t="str">
        <f>O_Inv!Y$6</f>
        <v>diciembre</v>
      </c>
      <c r="O40" s="193" t="str">
        <f>O_Inv!Z$6</f>
        <v>enero</v>
      </c>
      <c r="P40" s="193" t="str">
        <f>O_Inv!AA$6</f>
        <v>febrero</v>
      </c>
      <c r="Q40" s="193" t="str">
        <f>O_Inv!AB$6</f>
        <v>marzo</v>
      </c>
      <c r="R40" s="193" t="str">
        <f>O_Inv!AC$6</f>
        <v>abril</v>
      </c>
      <c r="S40" s="193" t="str">
        <f>O_Inv!AD$6</f>
        <v>mayo</v>
      </c>
      <c r="T40" s="193" t="str">
        <f>O_Inv!AE$6</f>
        <v>junio</v>
      </c>
      <c r="U40" s="193" t="str">
        <f>O_Inv!AF$6</f>
        <v>julio</v>
      </c>
      <c r="V40" s="193" t="str">
        <f>O_Inv!AG$6</f>
        <v>agosto</v>
      </c>
      <c r="W40" s="193" t="str">
        <f>O_Inv!AH$6</f>
        <v>septiembre</v>
      </c>
      <c r="X40" s="193" t="str">
        <f>O_Inv!AI$6</f>
        <v>octubre</v>
      </c>
      <c r="Y40" s="193" t="str">
        <f>O_Inv!AJ$6</f>
        <v>noviembre</v>
      </c>
      <c r="Z40" s="193" t="str">
        <f>O_Inv!AK$6</f>
        <v>diciembre</v>
      </c>
      <c r="AA40" s="193" t="str">
        <f>O_Inv!AL$6</f>
        <v>enero</v>
      </c>
      <c r="AB40" s="193" t="str">
        <f>O_Inv!AM$6</f>
        <v>febrero</v>
      </c>
      <c r="AC40" s="193" t="str">
        <f>O_Inv!AN$6</f>
        <v>marzo</v>
      </c>
      <c r="AD40" s="193" t="str">
        <f>O_Inv!AO$6</f>
        <v>abril</v>
      </c>
      <c r="AE40" s="193" t="str">
        <f>O_Inv!AP$6</f>
        <v>mayo</v>
      </c>
      <c r="AF40" s="193" t="str">
        <f>O_Inv!AQ$6</f>
        <v>junio</v>
      </c>
      <c r="AG40" s="193" t="str">
        <f>O_Inv!AR$6</f>
        <v>julio</v>
      </c>
      <c r="AH40" s="193" t="str">
        <f>O_Inv!AS$6</f>
        <v>agosto</v>
      </c>
      <c r="AI40" s="193" t="str">
        <f>O_Inv!AT$6</f>
        <v>septiembre</v>
      </c>
      <c r="AJ40" s="193" t="str">
        <f>O_Inv!AU$6</f>
        <v>octubre</v>
      </c>
      <c r="AK40" s="193" t="str">
        <f>O_Inv!AV$6</f>
        <v>noviembre</v>
      </c>
      <c r="AL40" s="193" t="str">
        <f>O_Inv!AW$6</f>
        <v>diciembre</v>
      </c>
    </row>
    <row r="41" spans="2:38">
      <c r="B41" s="195" t="s">
        <v>261</v>
      </c>
      <c r="C41" s="195">
        <f>C18*$D$38</f>
        <v>91647654.320987657</v>
      </c>
      <c r="D41" s="195">
        <f t="shared" ref="D41:AL41" si="93">D18*$D$38</f>
        <v>0</v>
      </c>
      <c r="E41" s="195">
        <f t="shared" si="93"/>
        <v>0</v>
      </c>
      <c r="F41" s="195">
        <f t="shared" si="93"/>
        <v>97962469.135802478</v>
      </c>
      <c r="G41" s="195">
        <f t="shared" si="93"/>
        <v>0</v>
      </c>
      <c r="H41" s="195">
        <f t="shared" si="93"/>
        <v>0</v>
      </c>
      <c r="I41" s="195">
        <f t="shared" si="93"/>
        <v>195924938.27160496</v>
      </c>
      <c r="J41" s="195">
        <f t="shared" si="93"/>
        <v>0</v>
      </c>
      <c r="K41" s="195">
        <f t="shared" si="93"/>
        <v>0</v>
      </c>
      <c r="L41" s="195">
        <f t="shared" si="93"/>
        <v>195924938.27160496</v>
      </c>
      <c r="M41" s="195">
        <f t="shared" si="93"/>
        <v>0</v>
      </c>
      <c r="N41" s="195">
        <f t="shared" si="93"/>
        <v>0</v>
      </c>
      <c r="O41" s="195">
        <f t="shared" si="93"/>
        <v>97962469.135802478</v>
      </c>
      <c r="P41" s="195">
        <f t="shared" si="93"/>
        <v>0</v>
      </c>
      <c r="Q41" s="195">
        <f t="shared" si="93"/>
        <v>0</v>
      </c>
      <c r="R41" s="195">
        <f t="shared" si="93"/>
        <v>97962469.135802478</v>
      </c>
      <c r="S41" s="195">
        <f t="shared" si="93"/>
        <v>0</v>
      </c>
      <c r="T41" s="195">
        <f t="shared" si="93"/>
        <v>0</v>
      </c>
      <c r="U41" s="195">
        <f t="shared" si="93"/>
        <v>97962469.135802478</v>
      </c>
      <c r="V41" s="195">
        <f t="shared" si="93"/>
        <v>0</v>
      </c>
      <c r="W41" s="195">
        <f t="shared" si="93"/>
        <v>0</v>
      </c>
      <c r="X41" s="195">
        <f t="shared" si="93"/>
        <v>97962469.135802478</v>
      </c>
      <c r="Y41" s="195">
        <f t="shared" si="93"/>
        <v>0</v>
      </c>
      <c r="Z41" s="195">
        <f t="shared" si="93"/>
        <v>0</v>
      </c>
      <c r="AA41" s="195">
        <f t="shared" si="93"/>
        <v>97962469.135802478</v>
      </c>
      <c r="AB41" s="195">
        <f t="shared" si="93"/>
        <v>0</v>
      </c>
      <c r="AC41" s="195">
        <f t="shared" si="93"/>
        <v>0</v>
      </c>
      <c r="AD41" s="195">
        <f t="shared" si="93"/>
        <v>195924938.27160496</v>
      </c>
      <c r="AE41" s="195">
        <f t="shared" si="93"/>
        <v>0</v>
      </c>
      <c r="AF41" s="195">
        <f t="shared" si="93"/>
        <v>0</v>
      </c>
      <c r="AG41" s="195">
        <f t="shared" si="93"/>
        <v>195924938.27160496</v>
      </c>
      <c r="AH41" s="195">
        <f t="shared" si="93"/>
        <v>0</v>
      </c>
      <c r="AI41" s="195">
        <f t="shared" si="93"/>
        <v>0</v>
      </c>
      <c r="AJ41" s="195">
        <f t="shared" si="93"/>
        <v>391849876.54320991</v>
      </c>
      <c r="AK41" s="195">
        <f t="shared" si="93"/>
        <v>0</v>
      </c>
      <c r="AL41" s="195">
        <f t="shared" si="93"/>
        <v>0</v>
      </c>
    </row>
    <row r="42" spans="2:38">
      <c r="B42" s="193" t="s">
        <v>262</v>
      </c>
      <c r="C42" s="195">
        <f>C19*$F$38</f>
        <v>50614200</v>
      </c>
      <c r="D42" s="195">
        <f t="shared" ref="D42:AL42" si="94">D19*$F$38</f>
        <v>0</v>
      </c>
      <c r="E42" s="195">
        <f t="shared" si="94"/>
        <v>0</v>
      </c>
      <c r="F42" s="195">
        <f t="shared" si="94"/>
        <v>54102150</v>
      </c>
      <c r="G42" s="195">
        <f t="shared" si="94"/>
        <v>0</v>
      </c>
      <c r="H42" s="195">
        <f t="shared" si="94"/>
        <v>0</v>
      </c>
      <c r="I42" s="195">
        <f t="shared" si="94"/>
        <v>108204300</v>
      </c>
      <c r="J42" s="195">
        <f t="shared" si="94"/>
        <v>0</v>
      </c>
      <c r="K42" s="195">
        <f t="shared" si="94"/>
        <v>0</v>
      </c>
      <c r="L42" s="195">
        <f t="shared" si="94"/>
        <v>108204300</v>
      </c>
      <c r="M42" s="195">
        <f t="shared" si="94"/>
        <v>0</v>
      </c>
      <c r="N42" s="195">
        <f t="shared" si="94"/>
        <v>0</v>
      </c>
      <c r="O42" s="195">
        <f t="shared" si="94"/>
        <v>54102150</v>
      </c>
      <c r="P42" s="195">
        <f t="shared" si="94"/>
        <v>0</v>
      </c>
      <c r="Q42" s="195">
        <f t="shared" si="94"/>
        <v>0</v>
      </c>
      <c r="R42" s="195">
        <f t="shared" si="94"/>
        <v>54102150</v>
      </c>
      <c r="S42" s="195">
        <f t="shared" si="94"/>
        <v>0</v>
      </c>
      <c r="T42" s="195">
        <f t="shared" si="94"/>
        <v>0</v>
      </c>
      <c r="U42" s="195">
        <f t="shared" si="94"/>
        <v>54102150</v>
      </c>
      <c r="V42" s="195">
        <f t="shared" si="94"/>
        <v>0</v>
      </c>
      <c r="W42" s="195">
        <f t="shared" si="94"/>
        <v>0</v>
      </c>
      <c r="X42" s="195">
        <f t="shared" si="94"/>
        <v>54102150</v>
      </c>
      <c r="Y42" s="195">
        <f t="shared" si="94"/>
        <v>0</v>
      </c>
      <c r="Z42" s="195">
        <f t="shared" si="94"/>
        <v>0</v>
      </c>
      <c r="AA42" s="195">
        <f t="shared" si="94"/>
        <v>54102150</v>
      </c>
      <c r="AB42" s="195">
        <f t="shared" si="94"/>
        <v>0</v>
      </c>
      <c r="AC42" s="195">
        <f t="shared" si="94"/>
        <v>0</v>
      </c>
      <c r="AD42" s="195">
        <f t="shared" si="94"/>
        <v>108204300</v>
      </c>
      <c r="AE42" s="195">
        <f t="shared" si="94"/>
        <v>0</v>
      </c>
      <c r="AF42" s="195">
        <f t="shared" si="94"/>
        <v>0</v>
      </c>
      <c r="AG42" s="195">
        <f t="shared" si="94"/>
        <v>108204300</v>
      </c>
      <c r="AH42" s="195">
        <f t="shared" si="94"/>
        <v>0</v>
      </c>
      <c r="AI42" s="195">
        <f t="shared" si="94"/>
        <v>0</v>
      </c>
      <c r="AJ42" s="195">
        <f t="shared" si="94"/>
        <v>216408600</v>
      </c>
      <c r="AK42" s="195">
        <f t="shared" si="94"/>
        <v>0</v>
      </c>
      <c r="AL42" s="195">
        <f t="shared" si="94"/>
        <v>0</v>
      </c>
    </row>
    <row r="43" spans="2:38">
      <c r="B43" s="193" t="s">
        <v>263</v>
      </c>
      <c r="C43" s="195">
        <f>C20*$F$38</f>
        <v>14247044.444444444</v>
      </c>
      <c r="D43" s="195">
        <f t="shared" ref="D43:AL43" si="95">D20*$F$38</f>
        <v>0</v>
      </c>
      <c r="E43" s="195">
        <f t="shared" si="95"/>
        <v>0</v>
      </c>
      <c r="F43" s="195">
        <f t="shared" si="95"/>
        <v>15228711.111111112</v>
      </c>
      <c r="G43" s="195">
        <f t="shared" si="95"/>
        <v>0</v>
      </c>
      <c r="H43" s="195">
        <f t="shared" si="95"/>
        <v>0</v>
      </c>
      <c r="I43" s="195">
        <f t="shared" si="95"/>
        <v>30457422.222222224</v>
      </c>
      <c r="J43" s="195">
        <f t="shared" si="95"/>
        <v>0</v>
      </c>
      <c r="K43" s="195">
        <f t="shared" si="95"/>
        <v>0</v>
      </c>
      <c r="L43" s="195">
        <f t="shared" si="95"/>
        <v>30457422.222222224</v>
      </c>
      <c r="M43" s="195">
        <f t="shared" si="95"/>
        <v>0</v>
      </c>
      <c r="N43" s="195">
        <f t="shared" si="95"/>
        <v>0</v>
      </c>
      <c r="O43" s="195">
        <f t="shared" si="95"/>
        <v>15228711.111111112</v>
      </c>
      <c r="P43" s="195">
        <f t="shared" si="95"/>
        <v>0</v>
      </c>
      <c r="Q43" s="195">
        <f t="shared" si="95"/>
        <v>0</v>
      </c>
      <c r="R43" s="195">
        <f t="shared" si="95"/>
        <v>15228711.111111112</v>
      </c>
      <c r="S43" s="195">
        <f t="shared" si="95"/>
        <v>0</v>
      </c>
      <c r="T43" s="195">
        <f t="shared" si="95"/>
        <v>0</v>
      </c>
      <c r="U43" s="195">
        <f t="shared" si="95"/>
        <v>15228711.111111112</v>
      </c>
      <c r="V43" s="195">
        <f t="shared" si="95"/>
        <v>0</v>
      </c>
      <c r="W43" s="195">
        <f t="shared" si="95"/>
        <v>0</v>
      </c>
      <c r="X43" s="195">
        <f t="shared" si="95"/>
        <v>15228711.111111112</v>
      </c>
      <c r="Y43" s="195">
        <f t="shared" si="95"/>
        <v>0</v>
      </c>
      <c r="Z43" s="195">
        <f t="shared" si="95"/>
        <v>0</v>
      </c>
      <c r="AA43" s="195">
        <f t="shared" si="95"/>
        <v>15228711.111111112</v>
      </c>
      <c r="AB43" s="195">
        <f t="shared" si="95"/>
        <v>0</v>
      </c>
      <c r="AC43" s="195">
        <f t="shared" si="95"/>
        <v>0</v>
      </c>
      <c r="AD43" s="195">
        <f t="shared" si="95"/>
        <v>30457422.222222224</v>
      </c>
      <c r="AE43" s="195">
        <f t="shared" si="95"/>
        <v>0</v>
      </c>
      <c r="AF43" s="195">
        <f t="shared" si="95"/>
        <v>0</v>
      </c>
      <c r="AG43" s="195">
        <f t="shared" si="95"/>
        <v>30457422.222222224</v>
      </c>
      <c r="AH43" s="195">
        <f t="shared" si="95"/>
        <v>0</v>
      </c>
      <c r="AI43" s="195">
        <f t="shared" si="95"/>
        <v>0</v>
      </c>
      <c r="AJ43" s="195">
        <f t="shared" si="95"/>
        <v>60914844.444444448</v>
      </c>
      <c r="AK43" s="195">
        <f t="shared" si="95"/>
        <v>0</v>
      </c>
      <c r="AL43" s="195">
        <f t="shared" si="95"/>
        <v>0</v>
      </c>
    </row>
    <row r="44" spans="2:38">
      <c r="B44" s="17" t="s">
        <v>264</v>
      </c>
      <c r="C44" s="197">
        <f>C41-C42-C43</f>
        <v>26786409.876543213</v>
      </c>
      <c r="D44" s="197">
        <f t="shared" ref="D44:AL44" si="96">D41-D42-D43</f>
        <v>0</v>
      </c>
      <c r="E44" s="197">
        <f t="shared" si="96"/>
        <v>0</v>
      </c>
      <c r="F44" s="197">
        <f t="shared" si="96"/>
        <v>28631608.024691366</v>
      </c>
      <c r="G44" s="197">
        <f t="shared" si="96"/>
        <v>0</v>
      </c>
      <c r="H44" s="197">
        <f t="shared" si="96"/>
        <v>0</v>
      </c>
      <c r="I44" s="197">
        <f t="shared" si="96"/>
        <v>57263216.049382731</v>
      </c>
      <c r="J44" s="197">
        <f t="shared" si="96"/>
        <v>0</v>
      </c>
      <c r="K44" s="197">
        <f t="shared" si="96"/>
        <v>0</v>
      </c>
      <c r="L44" s="197">
        <f t="shared" si="96"/>
        <v>57263216.049382731</v>
      </c>
      <c r="M44" s="197">
        <f t="shared" si="96"/>
        <v>0</v>
      </c>
      <c r="N44" s="197">
        <f t="shared" si="96"/>
        <v>0</v>
      </c>
      <c r="O44" s="197">
        <f t="shared" si="96"/>
        <v>28631608.024691366</v>
      </c>
      <c r="P44" s="197">
        <f t="shared" si="96"/>
        <v>0</v>
      </c>
      <c r="Q44" s="197">
        <f t="shared" si="96"/>
        <v>0</v>
      </c>
      <c r="R44" s="197">
        <f t="shared" si="96"/>
        <v>28631608.024691366</v>
      </c>
      <c r="S44" s="197">
        <f t="shared" si="96"/>
        <v>0</v>
      </c>
      <c r="T44" s="197">
        <f t="shared" si="96"/>
        <v>0</v>
      </c>
      <c r="U44" s="197">
        <f t="shared" si="96"/>
        <v>28631608.024691366</v>
      </c>
      <c r="V44" s="197">
        <f t="shared" si="96"/>
        <v>0</v>
      </c>
      <c r="W44" s="197">
        <f t="shared" si="96"/>
        <v>0</v>
      </c>
      <c r="X44" s="197">
        <f t="shared" si="96"/>
        <v>28631608.024691366</v>
      </c>
      <c r="Y44" s="197">
        <f t="shared" si="96"/>
        <v>0</v>
      </c>
      <c r="Z44" s="197">
        <f t="shared" si="96"/>
        <v>0</v>
      </c>
      <c r="AA44" s="197">
        <f t="shared" si="96"/>
        <v>28631608.024691366</v>
      </c>
      <c r="AB44" s="197">
        <f t="shared" si="96"/>
        <v>0</v>
      </c>
      <c r="AC44" s="197">
        <f t="shared" si="96"/>
        <v>0</v>
      </c>
      <c r="AD44" s="197">
        <f t="shared" si="96"/>
        <v>57263216.049382731</v>
      </c>
      <c r="AE44" s="197">
        <f t="shared" si="96"/>
        <v>0</v>
      </c>
      <c r="AF44" s="197">
        <f t="shared" si="96"/>
        <v>0</v>
      </c>
      <c r="AG44" s="197">
        <f t="shared" si="96"/>
        <v>57263216.049382731</v>
      </c>
      <c r="AH44" s="197">
        <f t="shared" si="96"/>
        <v>0</v>
      </c>
      <c r="AI44" s="197">
        <f t="shared" si="96"/>
        <v>0</v>
      </c>
      <c r="AJ44" s="197">
        <f t="shared" si="96"/>
        <v>114526432.09876546</v>
      </c>
      <c r="AK44" s="197">
        <f t="shared" si="96"/>
        <v>0</v>
      </c>
      <c r="AL44" s="197">
        <f t="shared" si="96"/>
        <v>0</v>
      </c>
    </row>
    <row r="45" spans="2:38">
      <c r="B45" s="193" t="s">
        <v>265</v>
      </c>
      <c r="C45" s="195">
        <f>C22*$F$38</f>
        <v>4590000</v>
      </c>
      <c r="D45" s="195">
        <f t="shared" ref="D45:AL45" si="97">D22*$F$38</f>
        <v>4590000</v>
      </c>
      <c r="E45" s="195">
        <f t="shared" si="97"/>
        <v>4590000</v>
      </c>
      <c r="F45" s="195">
        <f t="shared" si="97"/>
        <v>4590000</v>
      </c>
      <c r="G45" s="195">
        <f t="shared" si="97"/>
        <v>4590000</v>
      </c>
      <c r="H45" s="195">
        <f t="shared" si="97"/>
        <v>4590000</v>
      </c>
      <c r="I45" s="195">
        <f t="shared" si="97"/>
        <v>4590000</v>
      </c>
      <c r="J45" s="195">
        <f t="shared" si="97"/>
        <v>4590000</v>
      </c>
      <c r="K45" s="195">
        <f t="shared" si="97"/>
        <v>4590000</v>
      </c>
      <c r="L45" s="195">
        <f t="shared" si="97"/>
        <v>4590000</v>
      </c>
      <c r="M45" s="195">
        <f t="shared" si="97"/>
        <v>4590000</v>
      </c>
      <c r="N45" s="195">
        <f t="shared" si="97"/>
        <v>4590000</v>
      </c>
      <c r="O45" s="195">
        <f t="shared" si="97"/>
        <v>3564000</v>
      </c>
      <c r="P45" s="195">
        <f t="shared" si="97"/>
        <v>3564000</v>
      </c>
      <c r="Q45" s="195">
        <f t="shared" si="97"/>
        <v>3564000</v>
      </c>
      <c r="R45" s="195">
        <f t="shared" si="97"/>
        <v>3564000</v>
      </c>
      <c r="S45" s="195">
        <f t="shared" si="97"/>
        <v>3564000</v>
      </c>
      <c r="T45" s="195">
        <f t="shared" si="97"/>
        <v>3564000</v>
      </c>
      <c r="U45" s="195">
        <f t="shared" si="97"/>
        <v>3564000</v>
      </c>
      <c r="V45" s="195">
        <f t="shared" si="97"/>
        <v>3564000</v>
      </c>
      <c r="W45" s="195">
        <f t="shared" si="97"/>
        <v>3564000</v>
      </c>
      <c r="X45" s="195">
        <f t="shared" si="97"/>
        <v>3564000</v>
      </c>
      <c r="Y45" s="195">
        <f t="shared" si="97"/>
        <v>3564000</v>
      </c>
      <c r="Z45" s="195">
        <f t="shared" si="97"/>
        <v>3564000</v>
      </c>
      <c r="AA45" s="195">
        <f t="shared" si="97"/>
        <v>980100</v>
      </c>
      <c r="AB45" s="195">
        <f t="shared" si="97"/>
        <v>980100</v>
      </c>
      <c r="AC45" s="195">
        <f t="shared" si="97"/>
        <v>980100</v>
      </c>
      <c r="AD45" s="195">
        <f t="shared" si="97"/>
        <v>980100</v>
      </c>
      <c r="AE45" s="195">
        <f t="shared" si="97"/>
        <v>980100</v>
      </c>
      <c r="AF45" s="195">
        <f t="shared" si="97"/>
        <v>980100</v>
      </c>
      <c r="AG45" s="195">
        <f t="shared" si="97"/>
        <v>980100</v>
      </c>
      <c r="AH45" s="195">
        <f t="shared" si="97"/>
        <v>980100</v>
      </c>
      <c r="AI45" s="195">
        <f t="shared" si="97"/>
        <v>980100</v>
      </c>
      <c r="AJ45" s="195">
        <f t="shared" si="97"/>
        <v>980100</v>
      </c>
      <c r="AK45" s="195">
        <f t="shared" si="97"/>
        <v>980100</v>
      </c>
      <c r="AL45" s="195">
        <f t="shared" si="97"/>
        <v>980100</v>
      </c>
    </row>
    <row r="46" spans="2:38">
      <c r="B46" s="193" t="s">
        <v>266</v>
      </c>
      <c r="C46" s="195">
        <f>C23*$H$38</f>
        <v>0</v>
      </c>
      <c r="D46" s="195">
        <f t="shared" ref="D46:AL46" si="98">D23*$H$38</f>
        <v>0</v>
      </c>
      <c r="E46" s="195">
        <f t="shared" si="98"/>
        <v>0</v>
      </c>
      <c r="F46" s="195">
        <f t="shared" si="98"/>
        <v>0</v>
      </c>
      <c r="G46" s="195">
        <f t="shared" si="98"/>
        <v>0</v>
      </c>
      <c r="H46" s="195">
        <f t="shared" si="98"/>
        <v>0</v>
      </c>
      <c r="I46" s="195">
        <f t="shared" si="98"/>
        <v>0</v>
      </c>
      <c r="J46" s="195">
        <f t="shared" si="98"/>
        <v>0</v>
      </c>
      <c r="K46" s="195">
        <f t="shared" si="98"/>
        <v>0</v>
      </c>
      <c r="L46" s="195">
        <f t="shared" si="98"/>
        <v>0</v>
      </c>
      <c r="M46" s="195">
        <f t="shared" si="98"/>
        <v>0</v>
      </c>
      <c r="N46" s="195">
        <f t="shared" si="98"/>
        <v>0</v>
      </c>
      <c r="O46" s="195">
        <f t="shared" si="98"/>
        <v>0</v>
      </c>
      <c r="P46" s="195">
        <f t="shared" si="98"/>
        <v>0</v>
      </c>
      <c r="Q46" s="195">
        <f t="shared" si="98"/>
        <v>0</v>
      </c>
      <c r="R46" s="195">
        <f t="shared" si="98"/>
        <v>0</v>
      </c>
      <c r="S46" s="195">
        <f t="shared" si="98"/>
        <v>0</v>
      </c>
      <c r="T46" s="195">
        <f t="shared" si="98"/>
        <v>0</v>
      </c>
      <c r="U46" s="195">
        <f t="shared" si="98"/>
        <v>0</v>
      </c>
      <c r="V46" s="195">
        <f t="shared" si="98"/>
        <v>0</v>
      </c>
      <c r="W46" s="195">
        <f t="shared" si="98"/>
        <v>0</v>
      </c>
      <c r="X46" s="195">
        <f t="shared" si="98"/>
        <v>0</v>
      </c>
      <c r="Y46" s="195">
        <f t="shared" si="98"/>
        <v>0</v>
      </c>
      <c r="Z46" s="195">
        <f t="shared" si="98"/>
        <v>0</v>
      </c>
      <c r="AA46" s="195">
        <f t="shared" si="98"/>
        <v>0</v>
      </c>
      <c r="AB46" s="195">
        <f t="shared" si="98"/>
        <v>0</v>
      </c>
      <c r="AC46" s="195">
        <f t="shared" si="98"/>
        <v>0</v>
      </c>
      <c r="AD46" s="195">
        <f t="shared" si="98"/>
        <v>0</v>
      </c>
      <c r="AE46" s="195">
        <f t="shared" si="98"/>
        <v>0</v>
      </c>
      <c r="AF46" s="195">
        <f t="shared" si="98"/>
        <v>0</v>
      </c>
      <c r="AG46" s="195">
        <f t="shared" si="98"/>
        <v>0</v>
      </c>
      <c r="AH46" s="195">
        <f t="shared" si="98"/>
        <v>0</v>
      </c>
      <c r="AI46" s="195">
        <f t="shared" si="98"/>
        <v>0</v>
      </c>
      <c r="AJ46" s="195">
        <f t="shared" si="98"/>
        <v>0</v>
      </c>
      <c r="AK46" s="195">
        <f t="shared" si="98"/>
        <v>0</v>
      </c>
      <c r="AL46" s="195">
        <f t="shared" si="98"/>
        <v>0</v>
      </c>
    </row>
    <row r="47" spans="2:38">
      <c r="B47" s="17" t="s">
        <v>267</v>
      </c>
      <c r="C47" s="197">
        <f>C44-C45-C46</f>
        <v>22196409.876543213</v>
      </c>
      <c r="D47" s="197">
        <f t="shared" ref="D47:AL47" si="99">D44-D45-D46</f>
        <v>-4590000</v>
      </c>
      <c r="E47" s="197">
        <f t="shared" si="99"/>
        <v>-4590000</v>
      </c>
      <c r="F47" s="197">
        <f t="shared" si="99"/>
        <v>24041608.024691366</v>
      </c>
      <c r="G47" s="197">
        <f t="shared" si="99"/>
        <v>-4590000</v>
      </c>
      <c r="H47" s="197">
        <f t="shared" si="99"/>
        <v>-4590000</v>
      </c>
      <c r="I47" s="197">
        <f t="shared" si="99"/>
        <v>52673216.049382731</v>
      </c>
      <c r="J47" s="197">
        <f t="shared" si="99"/>
        <v>-4590000</v>
      </c>
      <c r="K47" s="197">
        <f t="shared" si="99"/>
        <v>-4590000</v>
      </c>
      <c r="L47" s="197">
        <f t="shared" si="99"/>
        <v>52673216.049382731</v>
      </c>
      <c r="M47" s="197">
        <f t="shared" si="99"/>
        <v>-4590000</v>
      </c>
      <c r="N47" s="197">
        <f t="shared" si="99"/>
        <v>-4590000</v>
      </c>
      <c r="O47" s="197">
        <f t="shared" si="99"/>
        <v>25067608.024691366</v>
      </c>
      <c r="P47" s="197">
        <f t="shared" si="99"/>
        <v>-3564000</v>
      </c>
      <c r="Q47" s="197">
        <f t="shared" si="99"/>
        <v>-3564000</v>
      </c>
      <c r="R47" s="197">
        <f t="shared" si="99"/>
        <v>25067608.024691366</v>
      </c>
      <c r="S47" s="197">
        <f t="shared" si="99"/>
        <v>-3564000</v>
      </c>
      <c r="T47" s="197">
        <f t="shared" si="99"/>
        <v>-3564000</v>
      </c>
      <c r="U47" s="197">
        <f t="shared" si="99"/>
        <v>25067608.024691366</v>
      </c>
      <c r="V47" s="197">
        <f t="shared" si="99"/>
        <v>-3564000</v>
      </c>
      <c r="W47" s="197">
        <f t="shared" si="99"/>
        <v>-3564000</v>
      </c>
      <c r="X47" s="197">
        <f t="shared" si="99"/>
        <v>25067608.024691366</v>
      </c>
      <c r="Y47" s="197">
        <f t="shared" si="99"/>
        <v>-3564000</v>
      </c>
      <c r="Z47" s="197">
        <f t="shared" si="99"/>
        <v>-3564000</v>
      </c>
      <c r="AA47" s="197">
        <f t="shared" si="99"/>
        <v>27651508.024691366</v>
      </c>
      <c r="AB47" s="197">
        <f t="shared" si="99"/>
        <v>-980100</v>
      </c>
      <c r="AC47" s="197">
        <f t="shared" si="99"/>
        <v>-980100</v>
      </c>
      <c r="AD47" s="197">
        <f t="shared" si="99"/>
        <v>56283116.049382731</v>
      </c>
      <c r="AE47" s="197">
        <f t="shared" si="99"/>
        <v>-980100</v>
      </c>
      <c r="AF47" s="197">
        <f t="shared" si="99"/>
        <v>-980100</v>
      </c>
      <c r="AG47" s="197">
        <f t="shared" si="99"/>
        <v>56283116.049382731</v>
      </c>
      <c r="AH47" s="197">
        <f t="shared" si="99"/>
        <v>-980100</v>
      </c>
      <c r="AI47" s="197">
        <f t="shared" si="99"/>
        <v>-980100</v>
      </c>
      <c r="AJ47" s="197">
        <f t="shared" si="99"/>
        <v>113546332.09876546</v>
      </c>
      <c r="AK47" s="197">
        <f t="shared" si="99"/>
        <v>-980100</v>
      </c>
      <c r="AL47" s="197">
        <f t="shared" si="99"/>
        <v>-980100</v>
      </c>
    </row>
    <row r="48" spans="2:38">
      <c r="B48" s="17" t="s">
        <v>272</v>
      </c>
      <c r="C48" s="197">
        <f>-C57+C47</f>
        <v>-31803590.123456787</v>
      </c>
      <c r="D48" s="197">
        <f>C48+D47</f>
        <v>-36393590.123456791</v>
      </c>
      <c r="E48" s="197">
        <f t="shared" ref="E48:AL48" si="100">D48+E47</f>
        <v>-40983590.123456791</v>
      </c>
      <c r="F48" s="197">
        <f t="shared" si="100"/>
        <v>-16941982.098765425</v>
      </c>
      <c r="G48" s="197">
        <f t="shared" si="100"/>
        <v>-21531982.098765425</v>
      </c>
      <c r="H48" s="197">
        <f t="shared" si="100"/>
        <v>-26121982.098765425</v>
      </c>
      <c r="I48" s="197">
        <f t="shared" si="100"/>
        <v>26551233.950617306</v>
      </c>
      <c r="J48" s="197">
        <f t="shared" si="100"/>
        <v>21961233.950617306</v>
      </c>
      <c r="K48" s="197">
        <f t="shared" si="100"/>
        <v>17371233.950617306</v>
      </c>
      <c r="L48" s="197">
        <f t="shared" si="100"/>
        <v>70044450.00000003</v>
      </c>
      <c r="M48" s="197">
        <f t="shared" si="100"/>
        <v>65454450.00000003</v>
      </c>
      <c r="N48" s="197">
        <f t="shared" si="100"/>
        <v>60864450.00000003</v>
      </c>
      <c r="O48" s="197">
        <f t="shared" si="100"/>
        <v>85932058.024691403</v>
      </c>
      <c r="P48" s="197">
        <f t="shared" si="100"/>
        <v>82368058.024691403</v>
      </c>
      <c r="Q48" s="197">
        <f t="shared" si="100"/>
        <v>78804058.024691403</v>
      </c>
      <c r="R48" s="197">
        <f t="shared" si="100"/>
        <v>103871666.04938278</v>
      </c>
      <c r="S48" s="197">
        <f t="shared" si="100"/>
        <v>100307666.04938278</v>
      </c>
      <c r="T48" s="197">
        <f t="shared" si="100"/>
        <v>96743666.049382776</v>
      </c>
      <c r="U48" s="197">
        <f t="shared" si="100"/>
        <v>121811274.07407415</v>
      </c>
      <c r="V48" s="197">
        <f t="shared" si="100"/>
        <v>118247274.07407415</v>
      </c>
      <c r="W48" s="197">
        <f t="shared" si="100"/>
        <v>114683274.07407415</v>
      </c>
      <c r="X48" s="197">
        <f t="shared" si="100"/>
        <v>139750882.09876552</v>
      </c>
      <c r="Y48" s="197">
        <f t="shared" si="100"/>
        <v>136186882.09876552</v>
      </c>
      <c r="Z48" s="197">
        <f t="shared" si="100"/>
        <v>132622882.09876552</v>
      </c>
      <c r="AA48" s="197">
        <f t="shared" si="100"/>
        <v>160274390.1234569</v>
      </c>
      <c r="AB48" s="197">
        <f t="shared" si="100"/>
        <v>159294290.1234569</v>
      </c>
      <c r="AC48" s="197">
        <f t="shared" si="100"/>
        <v>158314190.1234569</v>
      </c>
      <c r="AD48" s="197">
        <f t="shared" si="100"/>
        <v>214597306.17283964</v>
      </c>
      <c r="AE48" s="197">
        <f t="shared" si="100"/>
        <v>213617206.17283964</v>
      </c>
      <c r="AF48" s="197">
        <f t="shared" si="100"/>
        <v>212637106.17283964</v>
      </c>
      <c r="AG48" s="197">
        <f t="shared" si="100"/>
        <v>268920222.22222239</v>
      </c>
      <c r="AH48" s="197">
        <f t="shared" si="100"/>
        <v>267940122.22222239</v>
      </c>
      <c r="AI48" s="197">
        <f t="shared" si="100"/>
        <v>266960022.22222239</v>
      </c>
      <c r="AJ48" s="197">
        <f t="shared" si="100"/>
        <v>380506354.32098782</v>
      </c>
      <c r="AK48" s="197">
        <f t="shared" si="100"/>
        <v>379526254.32098782</v>
      </c>
      <c r="AL48" s="197">
        <f t="shared" si="100"/>
        <v>378546154.32098782</v>
      </c>
    </row>
    <row r="49" spans="2:38">
      <c r="B49" s="193" t="s">
        <v>268</v>
      </c>
      <c r="C49" s="198">
        <f>IF(C48&lt;0,1,0)</f>
        <v>1</v>
      </c>
      <c r="D49" s="198">
        <f>IF(C49=0,0,IF(D48&lt;0,1,0))</f>
        <v>1</v>
      </c>
      <c r="E49" s="198">
        <f t="shared" ref="E49:AL49" si="101">IF(D49=0,0,IF(E48&lt;0,1,0))</f>
        <v>1</v>
      </c>
      <c r="F49" s="198">
        <f t="shared" si="101"/>
        <v>1</v>
      </c>
      <c r="G49" s="198">
        <f t="shared" si="101"/>
        <v>1</v>
      </c>
      <c r="H49" s="198">
        <f t="shared" si="101"/>
        <v>1</v>
      </c>
      <c r="I49" s="198">
        <f t="shared" si="101"/>
        <v>0</v>
      </c>
      <c r="J49" s="198">
        <f t="shared" si="101"/>
        <v>0</v>
      </c>
      <c r="K49" s="198">
        <f t="shared" si="101"/>
        <v>0</v>
      </c>
      <c r="L49" s="198">
        <f t="shared" si="101"/>
        <v>0</v>
      </c>
      <c r="M49" s="198">
        <f t="shared" si="101"/>
        <v>0</v>
      </c>
      <c r="N49" s="198">
        <f t="shared" si="101"/>
        <v>0</v>
      </c>
      <c r="O49" s="198">
        <f t="shared" si="101"/>
        <v>0</v>
      </c>
      <c r="P49" s="198">
        <f t="shared" si="101"/>
        <v>0</v>
      </c>
      <c r="Q49" s="198">
        <f t="shared" si="101"/>
        <v>0</v>
      </c>
      <c r="R49" s="198">
        <f t="shared" si="101"/>
        <v>0</v>
      </c>
      <c r="S49" s="198">
        <f t="shared" si="101"/>
        <v>0</v>
      </c>
      <c r="T49" s="198">
        <f t="shared" si="101"/>
        <v>0</v>
      </c>
      <c r="U49" s="198">
        <f t="shared" si="101"/>
        <v>0</v>
      </c>
      <c r="V49" s="198">
        <f t="shared" si="101"/>
        <v>0</v>
      </c>
      <c r="W49" s="198">
        <f t="shared" si="101"/>
        <v>0</v>
      </c>
      <c r="X49" s="198">
        <f t="shared" si="101"/>
        <v>0</v>
      </c>
      <c r="Y49" s="198">
        <f t="shared" si="101"/>
        <v>0</v>
      </c>
      <c r="Z49" s="198">
        <f t="shared" si="101"/>
        <v>0</v>
      </c>
      <c r="AA49" s="198">
        <f t="shared" si="101"/>
        <v>0</v>
      </c>
      <c r="AB49" s="198">
        <f t="shared" si="101"/>
        <v>0</v>
      </c>
      <c r="AC49" s="198">
        <f t="shared" si="101"/>
        <v>0</v>
      </c>
      <c r="AD49" s="198">
        <f t="shared" si="101"/>
        <v>0</v>
      </c>
      <c r="AE49" s="198">
        <f t="shared" si="101"/>
        <v>0</v>
      </c>
      <c r="AF49" s="198">
        <f t="shared" si="101"/>
        <v>0</v>
      </c>
      <c r="AG49" s="198">
        <f t="shared" si="101"/>
        <v>0</v>
      </c>
      <c r="AH49" s="198">
        <f t="shared" si="101"/>
        <v>0</v>
      </c>
      <c r="AI49" s="198">
        <f t="shared" si="101"/>
        <v>0</v>
      </c>
      <c r="AJ49" s="198">
        <f t="shared" si="101"/>
        <v>0</v>
      </c>
      <c r="AK49" s="198">
        <f t="shared" si="101"/>
        <v>0</v>
      </c>
      <c r="AL49" s="198">
        <f t="shared" si="101"/>
        <v>0</v>
      </c>
    </row>
    <row r="50" spans="2:38">
      <c r="B50" s="193" t="s">
        <v>284</v>
      </c>
      <c r="C50" s="213">
        <f>PV($C$15,C$14,,-C47)</f>
        <v>22106345.886995446</v>
      </c>
      <c r="D50" s="213">
        <f>PV($C$15,D$14,,-D47)</f>
        <v>-4552826.8695094958</v>
      </c>
      <c r="E50" s="213">
        <f t="shared" ref="E50:AL50" si="102">PV($C$15,E$14,,-E47)</f>
        <v>-4534353.3526719091</v>
      </c>
      <c r="F50" s="213">
        <f t="shared" si="102"/>
        <v>23653772.333494082</v>
      </c>
      <c r="G50" s="213">
        <f t="shared" si="102"/>
        <v>-4497630.8888660418</v>
      </c>
      <c r="H50" s="213">
        <f t="shared" si="102"/>
        <v>-4479381.3348337654</v>
      </c>
      <c r="I50" s="213">
        <f t="shared" si="102"/>
        <v>51195219.722744897</v>
      </c>
      <c r="J50" s="213">
        <f t="shared" si="102"/>
        <v>-4443104.0740763564</v>
      </c>
      <c r="K50" s="213">
        <f t="shared" si="102"/>
        <v>-4425075.7676469395</v>
      </c>
      <c r="L50" s="213">
        <f t="shared" si="102"/>
        <v>50574556.904270872</v>
      </c>
      <c r="M50" s="213">
        <f t="shared" si="102"/>
        <v>-4389238.3125399444</v>
      </c>
      <c r="N50" s="213">
        <f t="shared" si="102"/>
        <v>-4371428.5714285662</v>
      </c>
      <c r="O50" s="213">
        <f t="shared" si="102"/>
        <v>23777041.792994302</v>
      </c>
      <c r="P50" s="213">
        <f t="shared" si="102"/>
        <v>-3366796.3404776063</v>
      </c>
      <c r="Q50" s="213">
        <f t="shared" si="102"/>
        <v>-3353135.2523960299</v>
      </c>
      <c r="R50" s="213">
        <f t="shared" si="102"/>
        <v>23488781.954397343</v>
      </c>
      <c r="S50" s="213">
        <f t="shared" si="102"/>
        <v>-3325979.1447076579</v>
      </c>
      <c r="T50" s="213">
        <f t="shared" si="102"/>
        <v>-3312483.6761795869</v>
      </c>
      <c r="U50" s="213">
        <f t="shared" si="102"/>
        <v>23204016.820283446</v>
      </c>
      <c r="V50" s="213">
        <f t="shared" si="102"/>
        <v>-3285656.794274949</v>
      </c>
      <c r="W50" s="213">
        <f t="shared" si="102"/>
        <v>-3272324.9374195822</v>
      </c>
      <c r="X50" s="213">
        <f t="shared" si="102"/>
        <v>22922704.022768546</v>
      </c>
      <c r="Y50" s="213">
        <f t="shared" si="102"/>
        <v>-3245823.2899455018</v>
      </c>
      <c r="Z50" s="213">
        <f t="shared" si="102"/>
        <v>-3232653.0612244825</v>
      </c>
      <c r="AA50" s="213">
        <f t="shared" si="102"/>
        <v>24978965.504760455</v>
      </c>
      <c r="AB50" s="213">
        <f t="shared" si="102"/>
        <v>-881779.99393461028</v>
      </c>
      <c r="AC50" s="213">
        <f t="shared" si="102"/>
        <v>-878202.08991324506</v>
      </c>
      <c r="AD50" s="213">
        <f t="shared" si="102"/>
        <v>50226907.105654575</v>
      </c>
      <c r="AE50" s="213">
        <f t="shared" si="102"/>
        <v>-871089.77599486173</v>
      </c>
      <c r="AF50" s="213">
        <f t="shared" si="102"/>
        <v>-867555.24852322426</v>
      </c>
      <c r="AG50" s="213">
        <f t="shared" si="102"/>
        <v>49617983.5792735</v>
      </c>
      <c r="AH50" s="213">
        <f t="shared" si="102"/>
        <v>-860529.1604053427</v>
      </c>
      <c r="AI50" s="213">
        <f t="shared" si="102"/>
        <v>-857037.48360988952</v>
      </c>
      <c r="AJ50" s="213">
        <f t="shared" si="102"/>
        <v>98886444.591391459</v>
      </c>
      <c r="AK50" s="213">
        <f t="shared" si="102"/>
        <v>-850096.5759381064</v>
      </c>
      <c r="AL50" s="213">
        <f t="shared" si="102"/>
        <v>-846647.23032069684</v>
      </c>
    </row>
    <row r="51" spans="2:38">
      <c r="B51" s="193" t="s">
        <v>285</v>
      </c>
      <c r="C51" s="213">
        <f>-C57+C50</f>
        <v>-31893654.113004554</v>
      </c>
      <c r="D51" s="213">
        <f>C51+D50</f>
        <v>-36446480.982514054</v>
      </c>
      <c r="E51" s="213">
        <f t="shared" ref="E51:AL51" si="103">D51+E50</f>
        <v>-40980834.33518596</v>
      </c>
      <c r="F51" s="213">
        <f t="shared" si="103"/>
        <v>-17327062.001691878</v>
      </c>
      <c r="G51" s="213">
        <f t="shared" si="103"/>
        <v>-21824692.890557919</v>
      </c>
      <c r="H51" s="213">
        <f t="shared" si="103"/>
        <v>-26304074.225391686</v>
      </c>
      <c r="I51" s="213">
        <f t="shared" si="103"/>
        <v>24891145.497353211</v>
      </c>
      <c r="J51" s="213">
        <f t="shared" si="103"/>
        <v>20448041.423276857</v>
      </c>
      <c r="K51" s="213">
        <f t="shared" si="103"/>
        <v>16022965.655629918</v>
      </c>
      <c r="L51" s="213">
        <f t="shared" si="103"/>
        <v>66597522.55990079</v>
      </c>
      <c r="M51" s="213">
        <f t="shared" si="103"/>
        <v>62208284.247360848</v>
      </c>
      <c r="N51" s="213">
        <f t="shared" si="103"/>
        <v>57836855.675932281</v>
      </c>
      <c r="O51" s="213">
        <f t="shared" si="103"/>
        <v>81613897.468926579</v>
      </c>
      <c r="P51" s="213">
        <f t="shared" si="103"/>
        <v>78247101.128448978</v>
      </c>
      <c r="Q51" s="213">
        <f t="shared" si="103"/>
        <v>74893965.876052946</v>
      </c>
      <c r="R51" s="213">
        <f t="shared" si="103"/>
        <v>98382747.830450296</v>
      </c>
      <c r="S51" s="213">
        <f t="shared" si="103"/>
        <v>95056768.685742632</v>
      </c>
      <c r="T51" s="213">
        <f t="shared" si="103"/>
        <v>91744285.009563044</v>
      </c>
      <c r="U51" s="213">
        <f t="shared" si="103"/>
        <v>114948301.82984649</v>
      </c>
      <c r="V51" s="213">
        <f t="shared" si="103"/>
        <v>111662645.03557153</v>
      </c>
      <c r="W51" s="213">
        <f t="shared" si="103"/>
        <v>108390320.09815195</v>
      </c>
      <c r="X51" s="213">
        <f t="shared" si="103"/>
        <v>131313024.12092049</v>
      </c>
      <c r="Y51" s="213">
        <f t="shared" si="103"/>
        <v>128067200.830975</v>
      </c>
      <c r="Z51" s="213">
        <f t="shared" si="103"/>
        <v>124834547.76975052</v>
      </c>
      <c r="AA51" s="213">
        <f t="shared" si="103"/>
        <v>149813513.27451098</v>
      </c>
      <c r="AB51" s="213">
        <f t="shared" si="103"/>
        <v>148931733.28057638</v>
      </c>
      <c r="AC51" s="213">
        <f t="shared" si="103"/>
        <v>148053531.19066313</v>
      </c>
      <c r="AD51" s="213">
        <f t="shared" si="103"/>
        <v>198280438.2963177</v>
      </c>
      <c r="AE51" s="213">
        <f t="shared" si="103"/>
        <v>197409348.52032283</v>
      </c>
      <c r="AF51" s="213">
        <f t="shared" si="103"/>
        <v>196541793.27179959</v>
      </c>
      <c r="AG51" s="213">
        <f t="shared" si="103"/>
        <v>246159776.85107309</v>
      </c>
      <c r="AH51" s="213">
        <f t="shared" si="103"/>
        <v>245299247.69066775</v>
      </c>
      <c r="AI51" s="213">
        <f t="shared" si="103"/>
        <v>244442210.20705786</v>
      </c>
      <c r="AJ51" s="213">
        <f t="shared" si="103"/>
        <v>343328654.79844934</v>
      </c>
      <c r="AK51" s="213">
        <f t="shared" si="103"/>
        <v>342478558.22251123</v>
      </c>
      <c r="AL51" s="213">
        <f t="shared" si="103"/>
        <v>341631910.99219054</v>
      </c>
    </row>
    <row r="52" spans="2:38">
      <c r="B52" s="193" t="s">
        <v>286</v>
      </c>
      <c r="C52" s="214">
        <f>IF(C51&lt;0,1,0)</f>
        <v>1</v>
      </c>
      <c r="D52" s="214">
        <f>IF(D51&lt;0,1,0)</f>
        <v>1</v>
      </c>
      <c r="E52" s="214">
        <f t="shared" ref="E52:AL52" si="104">IF(E51&lt;0,1,0)</f>
        <v>1</v>
      </c>
      <c r="F52" s="214">
        <f t="shared" si="104"/>
        <v>1</v>
      </c>
      <c r="G52" s="214">
        <f t="shared" si="104"/>
        <v>1</v>
      </c>
      <c r="H52" s="214">
        <f t="shared" si="104"/>
        <v>1</v>
      </c>
      <c r="I52" s="214">
        <f t="shared" si="104"/>
        <v>0</v>
      </c>
      <c r="J52" s="214">
        <f t="shared" si="104"/>
        <v>0</v>
      </c>
      <c r="K52" s="214">
        <f t="shared" si="104"/>
        <v>0</v>
      </c>
      <c r="L52" s="214">
        <f t="shared" si="104"/>
        <v>0</v>
      </c>
      <c r="M52" s="214">
        <f t="shared" si="104"/>
        <v>0</v>
      </c>
      <c r="N52" s="214">
        <f t="shared" si="104"/>
        <v>0</v>
      </c>
      <c r="O52" s="214">
        <f t="shared" si="104"/>
        <v>0</v>
      </c>
      <c r="P52" s="214">
        <f t="shared" si="104"/>
        <v>0</v>
      </c>
      <c r="Q52" s="214">
        <f t="shared" si="104"/>
        <v>0</v>
      </c>
      <c r="R52" s="214">
        <f t="shared" si="104"/>
        <v>0</v>
      </c>
      <c r="S52" s="214">
        <f t="shared" si="104"/>
        <v>0</v>
      </c>
      <c r="T52" s="214">
        <f t="shared" si="104"/>
        <v>0</v>
      </c>
      <c r="U52" s="214">
        <f t="shared" si="104"/>
        <v>0</v>
      </c>
      <c r="V52" s="214">
        <f t="shared" si="104"/>
        <v>0</v>
      </c>
      <c r="W52" s="214">
        <f t="shared" si="104"/>
        <v>0</v>
      </c>
      <c r="X52" s="214">
        <f t="shared" si="104"/>
        <v>0</v>
      </c>
      <c r="Y52" s="214">
        <f t="shared" si="104"/>
        <v>0</v>
      </c>
      <c r="Z52" s="214">
        <f t="shared" si="104"/>
        <v>0</v>
      </c>
      <c r="AA52" s="214">
        <f t="shared" si="104"/>
        <v>0</v>
      </c>
      <c r="AB52" s="214">
        <f t="shared" si="104"/>
        <v>0</v>
      </c>
      <c r="AC52" s="214">
        <f t="shared" si="104"/>
        <v>0</v>
      </c>
      <c r="AD52" s="214">
        <f t="shared" si="104"/>
        <v>0</v>
      </c>
      <c r="AE52" s="214">
        <f t="shared" si="104"/>
        <v>0</v>
      </c>
      <c r="AF52" s="214">
        <f t="shared" si="104"/>
        <v>0</v>
      </c>
      <c r="AG52" s="214">
        <f t="shared" si="104"/>
        <v>0</v>
      </c>
      <c r="AH52" s="214">
        <f t="shared" si="104"/>
        <v>0</v>
      </c>
      <c r="AI52" s="214">
        <f t="shared" si="104"/>
        <v>0</v>
      </c>
      <c r="AJ52" s="214">
        <f t="shared" si="104"/>
        <v>0</v>
      </c>
      <c r="AK52" s="214">
        <f t="shared" si="104"/>
        <v>0</v>
      </c>
      <c r="AL52" s="214">
        <f t="shared" si="104"/>
        <v>0</v>
      </c>
    </row>
    <row r="53" spans="2:38">
      <c r="B53" s="193" t="s">
        <v>269</v>
      </c>
      <c r="C53" s="198">
        <f>IF(C47&gt;=0,0,1)</f>
        <v>0</v>
      </c>
      <c r="D53" s="198">
        <f t="shared" ref="D53" si="105">IF(D47&gt;=0,0,1)</f>
        <v>1</v>
      </c>
      <c r="E53" s="198">
        <f>IF(AND(D53=0,C53=0),0,IF(E47&gt;=0,0,1))</f>
        <v>1</v>
      </c>
      <c r="F53" s="198">
        <f t="shared" ref="F53:M53" si="106">IF(AND(E53=0,D53=0),0,IF(F47&gt;=0,0,1))</f>
        <v>0</v>
      </c>
      <c r="G53" s="198">
        <f t="shared" si="106"/>
        <v>1</v>
      </c>
      <c r="H53" s="198">
        <f t="shared" si="106"/>
        <v>1</v>
      </c>
      <c r="I53" s="198">
        <f t="shared" si="106"/>
        <v>0</v>
      </c>
      <c r="J53" s="198">
        <f t="shared" si="106"/>
        <v>1</v>
      </c>
      <c r="K53" s="198">
        <f t="shared" si="106"/>
        <v>1</v>
      </c>
      <c r="L53" s="198">
        <f t="shared" si="106"/>
        <v>0</v>
      </c>
      <c r="M53" s="198">
        <f t="shared" si="106"/>
        <v>1</v>
      </c>
      <c r="N53" s="198">
        <f t="shared" ref="N53" si="107">IF(AND(M53=0,L53=0),0,IF(N47&gt;=0,0,1))</f>
        <v>1</v>
      </c>
      <c r="O53" s="198">
        <f t="shared" ref="O53" si="108">IF(AND(N53=0,M53=0),0,IF(O47&gt;=0,0,1))</f>
        <v>0</v>
      </c>
      <c r="P53" s="198">
        <f t="shared" ref="P53" si="109">IF(AND(O53=0,N53=0),0,IF(P47&gt;=0,0,1))</f>
        <v>1</v>
      </c>
      <c r="Q53" s="198">
        <f t="shared" ref="Q53" si="110">IF(AND(P53=0,O53=0),0,IF(Q47&gt;=0,0,1))</f>
        <v>1</v>
      </c>
      <c r="R53" s="198">
        <f t="shared" ref="R53" si="111">IF(AND(Q53=0,P53=0),0,IF(R47&gt;=0,0,1))</f>
        <v>0</v>
      </c>
      <c r="S53" s="198">
        <f t="shared" ref="S53" si="112">IF(AND(R53=0,Q53=0),0,IF(S47&gt;=0,0,1))</f>
        <v>1</v>
      </c>
      <c r="T53" s="198">
        <f t="shared" ref="T53:U53" si="113">IF(AND(S53=0,R53=0),0,IF(T47&gt;=0,0,1))</f>
        <v>1</v>
      </c>
      <c r="U53" s="198">
        <f t="shared" si="113"/>
        <v>0</v>
      </c>
      <c r="V53" s="198">
        <f t="shared" ref="V53" si="114">IF(AND(U53=0,T53=0),0,IF(V47&gt;=0,0,1))</f>
        <v>1</v>
      </c>
      <c r="W53" s="198">
        <f t="shared" ref="W53" si="115">IF(AND(V53=0,U53=0),0,IF(W47&gt;=0,0,1))</f>
        <v>1</v>
      </c>
      <c r="X53" s="198">
        <f t="shared" ref="X53:Y53" si="116">IF(AND(W53=0,V53=0),0,IF(X47&gt;=0,0,1))</f>
        <v>0</v>
      </c>
      <c r="Y53" s="198">
        <f t="shared" si="116"/>
        <v>1</v>
      </c>
      <c r="Z53" s="198">
        <f t="shared" ref="Z53" si="117">IF(AND(Y53=0,X53=0),0,IF(Z47&gt;=0,0,1))</f>
        <v>1</v>
      </c>
      <c r="AA53" s="198">
        <f t="shared" ref="AA53" si="118">IF(AND(Z53=0,Y53=0),0,IF(AA47&gt;=0,0,1))</f>
        <v>0</v>
      </c>
      <c r="AB53" s="198">
        <f t="shared" ref="AB53" si="119">IF(AND(AA53=0,Z53=0),0,IF(AB47&gt;=0,0,1))</f>
        <v>1</v>
      </c>
      <c r="AC53" s="198">
        <f t="shared" ref="AC53" si="120">IF(AND(AB53=0,AA53=0),0,IF(AC47&gt;=0,0,1))</f>
        <v>1</v>
      </c>
      <c r="AD53" s="198">
        <f t="shared" ref="AD53" si="121">IF(AND(AC53=0,AB53=0),0,IF(AD47&gt;=0,0,1))</f>
        <v>0</v>
      </c>
      <c r="AE53" s="198">
        <f t="shared" ref="AE53" si="122">IF(AND(AD53=0,AC53=0),0,IF(AE47&gt;=0,0,1))</f>
        <v>1</v>
      </c>
      <c r="AF53" s="198">
        <f t="shared" ref="AF53" si="123">IF(AND(AE53=0,AD53=0),0,IF(AF47&gt;=0,0,1))</f>
        <v>1</v>
      </c>
      <c r="AG53" s="198">
        <f t="shared" ref="AG53" si="124">IF(AND(AF53=0,AE53=0),0,IF(AG47&gt;=0,0,1))</f>
        <v>0</v>
      </c>
      <c r="AH53" s="198">
        <f t="shared" ref="AH53" si="125">IF(AND(AG53=0,AF53=0),0,IF(AH47&gt;=0,0,1))</f>
        <v>1</v>
      </c>
      <c r="AI53" s="198">
        <f t="shared" ref="AI53" si="126">IF(AND(AH53=0,AG53=0),0,IF(AI47&gt;=0,0,1))</f>
        <v>1</v>
      </c>
      <c r="AJ53" s="198">
        <f t="shared" ref="AJ53" si="127">IF(AND(AI53=0,AH53=0),0,IF(AJ47&gt;=0,0,1))</f>
        <v>0</v>
      </c>
      <c r="AK53" s="198">
        <f t="shared" ref="AK53" si="128">IF(AND(AJ53=0,AI53=0),0,IF(AK47&gt;=0,0,1))</f>
        <v>1</v>
      </c>
      <c r="AL53" s="198">
        <f t="shared" ref="AL53" si="129">IF(AND(AK53=0,AJ53=0),0,IF(AL47&gt;=0,0,1))</f>
        <v>1</v>
      </c>
    </row>
    <row r="54" spans="2:38">
      <c r="B54" s="17" t="s">
        <v>273</v>
      </c>
      <c r="C54" s="197">
        <f>C58-C57+C47</f>
        <v>48196409.876543209</v>
      </c>
      <c r="D54" s="197">
        <f>C54+D47</f>
        <v>43606409.876543209</v>
      </c>
      <c r="E54" s="197">
        <f t="shared" ref="E54:AL54" si="130">D54+E47</f>
        <v>39016409.876543209</v>
      </c>
      <c r="F54" s="197">
        <f t="shared" si="130"/>
        <v>63058017.901234575</v>
      </c>
      <c r="G54" s="197">
        <f t="shared" si="130"/>
        <v>58468017.901234575</v>
      </c>
      <c r="H54" s="197">
        <f t="shared" si="130"/>
        <v>53878017.901234575</v>
      </c>
      <c r="I54" s="197">
        <f t="shared" si="130"/>
        <v>106551233.95061731</v>
      </c>
      <c r="J54" s="197">
        <f t="shared" si="130"/>
        <v>101961233.95061731</v>
      </c>
      <c r="K54" s="197">
        <f t="shared" si="130"/>
        <v>97371233.950617313</v>
      </c>
      <c r="L54" s="197">
        <f t="shared" si="130"/>
        <v>150044450.00000006</v>
      </c>
      <c r="M54" s="197">
        <f t="shared" si="130"/>
        <v>145454450.00000006</v>
      </c>
      <c r="N54" s="197">
        <f t="shared" si="130"/>
        <v>140864450.00000006</v>
      </c>
      <c r="O54" s="197">
        <f t="shared" si="130"/>
        <v>165932058.02469143</v>
      </c>
      <c r="P54" s="197">
        <f t="shared" si="130"/>
        <v>162368058.02469143</v>
      </c>
      <c r="Q54" s="197">
        <f t="shared" si="130"/>
        <v>158804058.02469143</v>
      </c>
      <c r="R54" s="197">
        <f t="shared" si="130"/>
        <v>183871666.04938281</v>
      </c>
      <c r="S54" s="197">
        <f t="shared" si="130"/>
        <v>180307666.04938281</v>
      </c>
      <c r="T54" s="197">
        <f t="shared" si="130"/>
        <v>176743666.04938281</v>
      </c>
      <c r="U54" s="197">
        <f t="shared" si="130"/>
        <v>201811274.07407418</v>
      </c>
      <c r="V54" s="197">
        <f t="shared" si="130"/>
        <v>198247274.07407418</v>
      </c>
      <c r="W54" s="197">
        <f t="shared" si="130"/>
        <v>194683274.07407418</v>
      </c>
      <c r="X54" s="197">
        <f t="shared" si="130"/>
        <v>219750882.09876555</v>
      </c>
      <c r="Y54" s="197">
        <f t="shared" si="130"/>
        <v>216186882.09876555</v>
      </c>
      <c r="Z54" s="197">
        <f t="shared" si="130"/>
        <v>212622882.09876555</v>
      </c>
      <c r="AA54" s="197">
        <f t="shared" si="130"/>
        <v>240274390.12345693</v>
      </c>
      <c r="AB54" s="197">
        <f t="shared" si="130"/>
        <v>239294290.12345693</v>
      </c>
      <c r="AC54" s="197">
        <f t="shared" si="130"/>
        <v>238314190.12345693</v>
      </c>
      <c r="AD54" s="197">
        <f t="shared" si="130"/>
        <v>294597306.17283964</v>
      </c>
      <c r="AE54" s="197">
        <f t="shared" si="130"/>
        <v>293617206.17283964</v>
      </c>
      <c r="AF54" s="197">
        <f t="shared" si="130"/>
        <v>292637106.17283964</v>
      </c>
      <c r="AG54" s="197">
        <f t="shared" si="130"/>
        <v>348920222.22222239</v>
      </c>
      <c r="AH54" s="197">
        <f t="shared" si="130"/>
        <v>347940122.22222239</v>
      </c>
      <c r="AI54" s="197">
        <f t="shared" si="130"/>
        <v>346960022.22222239</v>
      </c>
      <c r="AJ54" s="197">
        <f t="shared" si="130"/>
        <v>460506354.32098782</v>
      </c>
      <c r="AK54" s="197">
        <f t="shared" si="130"/>
        <v>459526254.32098782</v>
      </c>
      <c r="AL54" s="197">
        <f t="shared" si="130"/>
        <v>458546154.32098782</v>
      </c>
    </row>
    <row r="55" spans="2:38">
      <c r="B55" s="193" t="s">
        <v>270</v>
      </c>
      <c r="C55" s="198">
        <f>IF(C54&lt;0,1,0)</f>
        <v>0</v>
      </c>
      <c r="D55" s="198">
        <f>IF(D54&lt;0,1,0)</f>
        <v>0</v>
      </c>
      <c r="E55" s="198">
        <f t="shared" ref="E55:AL55" si="131">IF(E54&lt;0,1,0)</f>
        <v>0</v>
      </c>
      <c r="F55" s="198">
        <f t="shared" si="131"/>
        <v>0</v>
      </c>
      <c r="G55" s="198">
        <f t="shared" si="131"/>
        <v>0</v>
      </c>
      <c r="H55" s="198">
        <f t="shared" si="131"/>
        <v>0</v>
      </c>
      <c r="I55" s="198">
        <f t="shared" si="131"/>
        <v>0</v>
      </c>
      <c r="J55" s="198">
        <f t="shared" si="131"/>
        <v>0</v>
      </c>
      <c r="K55" s="198">
        <f t="shared" si="131"/>
        <v>0</v>
      </c>
      <c r="L55" s="198">
        <f t="shared" si="131"/>
        <v>0</v>
      </c>
      <c r="M55" s="198">
        <f t="shared" si="131"/>
        <v>0</v>
      </c>
      <c r="N55" s="198">
        <f t="shared" si="131"/>
        <v>0</v>
      </c>
      <c r="O55" s="198">
        <f t="shared" si="131"/>
        <v>0</v>
      </c>
      <c r="P55" s="198">
        <f t="shared" si="131"/>
        <v>0</v>
      </c>
      <c r="Q55" s="198">
        <f t="shared" si="131"/>
        <v>0</v>
      </c>
      <c r="R55" s="198">
        <f t="shared" si="131"/>
        <v>0</v>
      </c>
      <c r="S55" s="198">
        <f t="shared" si="131"/>
        <v>0</v>
      </c>
      <c r="T55" s="198">
        <f t="shared" si="131"/>
        <v>0</v>
      </c>
      <c r="U55" s="198">
        <f t="shared" si="131"/>
        <v>0</v>
      </c>
      <c r="V55" s="198">
        <f t="shared" si="131"/>
        <v>0</v>
      </c>
      <c r="W55" s="198">
        <f t="shared" si="131"/>
        <v>0</v>
      </c>
      <c r="X55" s="198">
        <f t="shared" si="131"/>
        <v>0</v>
      </c>
      <c r="Y55" s="198">
        <f t="shared" si="131"/>
        <v>0</v>
      </c>
      <c r="Z55" s="198">
        <f t="shared" si="131"/>
        <v>0</v>
      </c>
      <c r="AA55" s="198">
        <f t="shared" si="131"/>
        <v>0</v>
      </c>
      <c r="AB55" s="198">
        <f t="shared" si="131"/>
        <v>0</v>
      </c>
      <c r="AC55" s="198">
        <f t="shared" si="131"/>
        <v>0</v>
      </c>
      <c r="AD55" s="198">
        <f t="shared" si="131"/>
        <v>0</v>
      </c>
      <c r="AE55" s="198">
        <f t="shared" si="131"/>
        <v>0</v>
      </c>
      <c r="AF55" s="198">
        <f t="shared" si="131"/>
        <v>0</v>
      </c>
      <c r="AG55" s="198">
        <f t="shared" si="131"/>
        <v>0</v>
      </c>
      <c r="AH55" s="198">
        <f t="shared" si="131"/>
        <v>0</v>
      </c>
      <c r="AI55" s="198">
        <f t="shared" si="131"/>
        <v>0</v>
      </c>
      <c r="AJ55" s="198">
        <f t="shared" si="131"/>
        <v>0</v>
      </c>
      <c r="AK55" s="198">
        <f t="shared" si="131"/>
        <v>0</v>
      </c>
      <c r="AL55" s="198">
        <f t="shared" si="131"/>
        <v>0</v>
      </c>
    </row>
    <row r="57" spans="2:38">
      <c r="B57" s="193" t="s">
        <v>271</v>
      </c>
      <c r="C57" s="195">
        <f>C34*H38</f>
        <v>54000000</v>
      </c>
    </row>
    <row r="58" spans="2:38">
      <c r="B58" s="193" t="s">
        <v>270</v>
      </c>
      <c r="C58" s="195">
        <f>C35</f>
        <v>80000000</v>
      </c>
    </row>
    <row r="60" spans="2:38" s="194" customFormat="1"/>
    <row r="61" spans="2:38">
      <c r="B61" s="193" t="s">
        <v>279</v>
      </c>
      <c r="C61" s="199" t="s">
        <v>276</v>
      </c>
      <c r="D61" s="199">
        <f>Cen_Pess!E5</f>
        <v>0.9</v>
      </c>
      <c r="E61" s="199" t="s">
        <v>277</v>
      </c>
      <c r="F61" s="199">
        <f>Cen_Pess!E6</f>
        <v>1.1000000000000001</v>
      </c>
      <c r="G61" s="199" t="s">
        <v>278</v>
      </c>
      <c r="H61" s="199">
        <f>Cen_Pess!E7</f>
        <v>1.1000000000000001</v>
      </c>
    </row>
    <row r="62" spans="2:38">
      <c r="B62" s="193" t="s">
        <v>260</v>
      </c>
      <c r="C62" s="193" t="str">
        <f>C39</f>
        <v>1 año</v>
      </c>
      <c r="D62" s="193">
        <f t="shared" ref="D62:AL62" si="132">D39</f>
        <v>0</v>
      </c>
      <c r="E62" s="193">
        <f t="shared" si="132"/>
        <v>0</v>
      </c>
      <c r="F62" s="193">
        <f t="shared" si="132"/>
        <v>0</v>
      </c>
      <c r="G62" s="193">
        <f t="shared" si="132"/>
        <v>0</v>
      </c>
      <c r="H62" s="193">
        <f t="shared" si="132"/>
        <v>0</v>
      </c>
      <c r="I62" s="193">
        <f t="shared" si="132"/>
        <v>0</v>
      </c>
      <c r="J62" s="193">
        <f t="shared" si="132"/>
        <v>0</v>
      </c>
      <c r="K62" s="193">
        <f t="shared" si="132"/>
        <v>0</v>
      </c>
      <c r="L62" s="193">
        <f t="shared" si="132"/>
        <v>0</v>
      </c>
      <c r="M62" s="193">
        <f t="shared" si="132"/>
        <v>0</v>
      </c>
      <c r="N62" s="193">
        <f t="shared" si="132"/>
        <v>0</v>
      </c>
      <c r="O62" s="193" t="str">
        <f t="shared" si="132"/>
        <v>2 años</v>
      </c>
      <c r="P62" s="193">
        <f t="shared" si="132"/>
        <v>0</v>
      </c>
      <c r="Q62" s="193">
        <f t="shared" si="132"/>
        <v>0</v>
      </c>
      <c r="R62" s="193">
        <f t="shared" si="132"/>
        <v>0</v>
      </c>
      <c r="S62" s="193">
        <f t="shared" si="132"/>
        <v>0</v>
      </c>
      <c r="T62" s="193">
        <f t="shared" si="132"/>
        <v>0</v>
      </c>
      <c r="U62" s="193">
        <f t="shared" si="132"/>
        <v>0</v>
      </c>
      <c r="V62" s="193">
        <f t="shared" si="132"/>
        <v>0</v>
      </c>
      <c r="W62" s="193">
        <f t="shared" si="132"/>
        <v>0</v>
      </c>
      <c r="X62" s="193">
        <f t="shared" si="132"/>
        <v>0</v>
      </c>
      <c r="Y62" s="193">
        <f t="shared" si="132"/>
        <v>0</v>
      </c>
      <c r="Z62" s="193">
        <f t="shared" si="132"/>
        <v>0</v>
      </c>
      <c r="AA62" s="193" t="str">
        <f t="shared" si="132"/>
        <v>3 años</v>
      </c>
      <c r="AB62" s="193">
        <f t="shared" si="132"/>
        <v>0</v>
      </c>
      <c r="AC62" s="193">
        <f t="shared" si="132"/>
        <v>0</v>
      </c>
      <c r="AD62" s="193">
        <f t="shared" si="132"/>
        <v>0</v>
      </c>
      <c r="AE62" s="193">
        <f t="shared" si="132"/>
        <v>0</v>
      </c>
      <c r="AF62" s="193">
        <f t="shared" si="132"/>
        <v>0</v>
      </c>
      <c r="AG62" s="193">
        <f t="shared" si="132"/>
        <v>0</v>
      </c>
      <c r="AH62" s="193">
        <f t="shared" si="132"/>
        <v>0</v>
      </c>
      <c r="AI62" s="193">
        <f t="shared" si="132"/>
        <v>0</v>
      </c>
      <c r="AJ62" s="193">
        <f t="shared" si="132"/>
        <v>0</v>
      </c>
      <c r="AK62" s="193">
        <f t="shared" si="132"/>
        <v>0</v>
      </c>
      <c r="AL62" s="193">
        <f t="shared" si="132"/>
        <v>0</v>
      </c>
    </row>
    <row r="63" spans="2:38">
      <c r="B63" s="193" t="s">
        <v>227</v>
      </c>
      <c r="C63" s="193" t="str">
        <f>C40</f>
        <v>enero</v>
      </c>
      <c r="D63" s="193" t="str">
        <f t="shared" ref="D63:AL63" si="133">D40</f>
        <v>febrero</v>
      </c>
      <c r="E63" s="193" t="str">
        <f t="shared" si="133"/>
        <v>marzo</v>
      </c>
      <c r="F63" s="193" t="str">
        <f t="shared" si="133"/>
        <v>abril</v>
      </c>
      <c r="G63" s="193" t="str">
        <f t="shared" si="133"/>
        <v>mayo</v>
      </c>
      <c r="H63" s="193" t="str">
        <f t="shared" si="133"/>
        <v>junio</v>
      </c>
      <c r="I63" s="193" t="str">
        <f t="shared" si="133"/>
        <v>julio</v>
      </c>
      <c r="J63" s="193" t="str">
        <f t="shared" si="133"/>
        <v>agosto</v>
      </c>
      <c r="K63" s="193" t="str">
        <f t="shared" si="133"/>
        <v>septiembre</v>
      </c>
      <c r="L63" s="193" t="str">
        <f t="shared" si="133"/>
        <v>octubre</v>
      </c>
      <c r="M63" s="193" t="str">
        <f t="shared" si="133"/>
        <v>noviembre</v>
      </c>
      <c r="N63" s="193" t="str">
        <f t="shared" si="133"/>
        <v>diciembre</v>
      </c>
      <c r="O63" s="193" t="str">
        <f t="shared" si="133"/>
        <v>enero</v>
      </c>
      <c r="P63" s="193" t="str">
        <f t="shared" si="133"/>
        <v>febrero</v>
      </c>
      <c r="Q63" s="193" t="str">
        <f t="shared" si="133"/>
        <v>marzo</v>
      </c>
      <c r="R63" s="193" t="str">
        <f t="shared" si="133"/>
        <v>abril</v>
      </c>
      <c r="S63" s="193" t="str">
        <f t="shared" si="133"/>
        <v>mayo</v>
      </c>
      <c r="T63" s="193" t="str">
        <f t="shared" si="133"/>
        <v>junio</v>
      </c>
      <c r="U63" s="193" t="str">
        <f t="shared" si="133"/>
        <v>julio</v>
      </c>
      <c r="V63" s="193" t="str">
        <f t="shared" si="133"/>
        <v>agosto</v>
      </c>
      <c r="W63" s="193" t="str">
        <f t="shared" si="133"/>
        <v>septiembre</v>
      </c>
      <c r="X63" s="193" t="str">
        <f t="shared" si="133"/>
        <v>octubre</v>
      </c>
      <c r="Y63" s="193" t="str">
        <f t="shared" si="133"/>
        <v>noviembre</v>
      </c>
      <c r="Z63" s="193" t="str">
        <f t="shared" si="133"/>
        <v>diciembre</v>
      </c>
      <c r="AA63" s="193" t="str">
        <f t="shared" si="133"/>
        <v>enero</v>
      </c>
      <c r="AB63" s="193" t="str">
        <f t="shared" si="133"/>
        <v>febrero</v>
      </c>
      <c r="AC63" s="193" t="str">
        <f t="shared" si="133"/>
        <v>marzo</v>
      </c>
      <c r="AD63" s="193" t="str">
        <f t="shared" si="133"/>
        <v>abril</v>
      </c>
      <c r="AE63" s="193" t="str">
        <f t="shared" si="133"/>
        <v>mayo</v>
      </c>
      <c r="AF63" s="193" t="str">
        <f t="shared" si="133"/>
        <v>junio</v>
      </c>
      <c r="AG63" s="193" t="str">
        <f t="shared" si="133"/>
        <v>julio</v>
      </c>
      <c r="AH63" s="193" t="str">
        <f t="shared" si="133"/>
        <v>agosto</v>
      </c>
      <c r="AI63" s="193" t="str">
        <f t="shared" si="133"/>
        <v>septiembre</v>
      </c>
      <c r="AJ63" s="193" t="str">
        <f t="shared" si="133"/>
        <v>octubre</v>
      </c>
      <c r="AK63" s="193" t="str">
        <f t="shared" si="133"/>
        <v>noviembre</v>
      </c>
      <c r="AL63" s="193" t="str">
        <f t="shared" si="133"/>
        <v>diciembre</v>
      </c>
    </row>
    <row r="64" spans="2:38">
      <c r="B64" s="195" t="s">
        <v>261</v>
      </c>
      <c r="C64" s="195">
        <f>C18*$D$61</f>
        <v>74984444.444444448</v>
      </c>
      <c r="D64" s="195">
        <f t="shared" ref="D64:AL64" si="134">D18*$D$61</f>
        <v>0</v>
      </c>
      <c r="E64" s="195">
        <f t="shared" si="134"/>
        <v>0</v>
      </c>
      <c r="F64" s="195">
        <f t="shared" si="134"/>
        <v>80151111.111111119</v>
      </c>
      <c r="G64" s="195">
        <f t="shared" si="134"/>
        <v>0</v>
      </c>
      <c r="H64" s="195">
        <f t="shared" si="134"/>
        <v>0</v>
      </c>
      <c r="I64" s="195">
        <f t="shared" si="134"/>
        <v>160302222.22222224</v>
      </c>
      <c r="J64" s="195">
        <f t="shared" si="134"/>
        <v>0</v>
      </c>
      <c r="K64" s="195">
        <f t="shared" si="134"/>
        <v>0</v>
      </c>
      <c r="L64" s="195">
        <f t="shared" si="134"/>
        <v>160302222.22222224</v>
      </c>
      <c r="M64" s="195">
        <f t="shared" si="134"/>
        <v>0</v>
      </c>
      <c r="N64" s="195">
        <f t="shared" si="134"/>
        <v>0</v>
      </c>
      <c r="O64" s="195">
        <f t="shared" si="134"/>
        <v>80151111.111111119</v>
      </c>
      <c r="P64" s="195">
        <f t="shared" si="134"/>
        <v>0</v>
      </c>
      <c r="Q64" s="195">
        <f t="shared" si="134"/>
        <v>0</v>
      </c>
      <c r="R64" s="195">
        <f t="shared" si="134"/>
        <v>80151111.111111119</v>
      </c>
      <c r="S64" s="195">
        <f t="shared" si="134"/>
        <v>0</v>
      </c>
      <c r="T64" s="195">
        <f t="shared" si="134"/>
        <v>0</v>
      </c>
      <c r="U64" s="195">
        <f t="shared" si="134"/>
        <v>80151111.111111119</v>
      </c>
      <c r="V64" s="195">
        <f t="shared" si="134"/>
        <v>0</v>
      </c>
      <c r="W64" s="195">
        <f t="shared" si="134"/>
        <v>0</v>
      </c>
      <c r="X64" s="195">
        <f t="shared" si="134"/>
        <v>80151111.111111119</v>
      </c>
      <c r="Y64" s="195">
        <f t="shared" si="134"/>
        <v>0</v>
      </c>
      <c r="Z64" s="195">
        <f t="shared" si="134"/>
        <v>0</v>
      </c>
      <c r="AA64" s="195">
        <f t="shared" si="134"/>
        <v>80151111.111111119</v>
      </c>
      <c r="AB64" s="195">
        <f t="shared" si="134"/>
        <v>0</v>
      </c>
      <c r="AC64" s="195">
        <f t="shared" si="134"/>
        <v>0</v>
      </c>
      <c r="AD64" s="195">
        <f t="shared" si="134"/>
        <v>160302222.22222224</v>
      </c>
      <c r="AE64" s="195">
        <f t="shared" si="134"/>
        <v>0</v>
      </c>
      <c r="AF64" s="195">
        <f t="shared" si="134"/>
        <v>0</v>
      </c>
      <c r="AG64" s="195">
        <f t="shared" si="134"/>
        <v>160302222.22222224</v>
      </c>
      <c r="AH64" s="195">
        <f t="shared" si="134"/>
        <v>0</v>
      </c>
      <c r="AI64" s="195">
        <f t="shared" si="134"/>
        <v>0</v>
      </c>
      <c r="AJ64" s="195">
        <f t="shared" si="134"/>
        <v>320604444.44444448</v>
      </c>
      <c r="AK64" s="195">
        <f t="shared" si="134"/>
        <v>0</v>
      </c>
      <c r="AL64" s="195">
        <f t="shared" si="134"/>
        <v>0</v>
      </c>
    </row>
    <row r="65" spans="2:38">
      <c r="B65" s="193" t="s">
        <v>262</v>
      </c>
      <c r="C65" s="195">
        <f>C19*$F$61</f>
        <v>61861800.000000007</v>
      </c>
      <c r="D65" s="195">
        <f t="shared" ref="D65:AL65" si="135">D19*$F$61</f>
        <v>0</v>
      </c>
      <c r="E65" s="195">
        <f t="shared" si="135"/>
        <v>0</v>
      </c>
      <c r="F65" s="195">
        <f t="shared" si="135"/>
        <v>66124850.000000007</v>
      </c>
      <c r="G65" s="195">
        <f t="shared" si="135"/>
        <v>0</v>
      </c>
      <c r="H65" s="195">
        <f t="shared" si="135"/>
        <v>0</v>
      </c>
      <c r="I65" s="195">
        <f t="shared" si="135"/>
        <v>132249700.00000001</v>
      </c>
      <c r="J65" s="195">
        <f t="shared" si="135"/>
        <v>0</v>
      </c>
      <c r="K65" s="195">
        <f t="shared" si="135"/>
        <v>0</v>
      </c>
      <c r="L65" s="195">
        <f t="shared" si="135"/>
        <v>132249700.00000001</v>
      </c>
      <c r="M65" s="195">
        <f t="shared" si="135"/>
        <v>0</v>
      </c>
      <c r="N65" s="195">
        <f t="shared" si="135"/>
        <v>0</v>
      </c>
      <c r="O65" s="195">
        <f t="shared" si="135"/>
        <v>66124850.000000007</v>
      </c>
      <c r="P65" s="195">
        <f t="shared" si="135"/>
        <v>0</v>
      </c>
      <c r="Q65" s="195">
        <f t="shared" si="135"/>
        <v>0</v>
      </c>
      <c r="R65" s="195">
        <f t="shared" si="135"/>
        <v>66124850.000000007</v>
      </c>
      <c r="S65" s="195">
        <f t="shared" si="135"/>
        <v>0</v>
      </c>
      <c r="T65" s="195">
        <f t="shared" si="135"/>
        <v>0</v>
      </c>
      <c r="U65" s="195">
        <f t="shared" si="135"/>
        <v>66124850.000000007</v>
      </c>
      <c r="V65" s="195">
        <f t="shared" si="135"/>
        <v>0</v>
      </c>
      <c r="W65" s="195">
        <f t="shared" si="135"/>
        <v>0</v>
      </c>
      <c r="X65" s="195">
        <f t="shared" si="135"/>
        <v>66124850.000000007</v>
      </c>
      <c r="Y65" s="195">
        <f t="shared" si="135"/>
        <v>0</v>
      </c>
      <c r="Z65" s="195">
        <f t="shared" si="135"/>
        <v>0</v>
      </c>
      <c r="AA65" s="195">
        <f t="shared" si="135"/>
        <v>66124850.000000007</v>
      </c>
      <c r="AB65" s="195">
        <f t="shared" si="135"/>
        <v>0</v>
      </c>
      <c r="AC65" s="195">
        <f t="shared" si="135"/>
        <v>0</v>
      </c>
      <c r="AD65" s="195">
        <f t="shared" si="135"/>
        <v>132249700.00000001</v>
      </c>
      <c r="AE65" s="195">
        <f t="shared" si="135"/>
        <v>0</v>
      </c>
      <c r="AF65" s="195">
        <f t="shared" si="135"/>
        <v>0</v>
      </c>
      <c r="AG65" s="195">
        <f t="shared" si="135"/>
        <v>132249700.00000001</v>
      </c>
      <c r="AH65" s="195">
        <f t="shared" si="135"/>
        <v>0</v>
      </c>
      <c r="AI65" s="195">
        <f t="shared" si="135"/>
        <v>0</v>
      </c>
      <c r="AJ65" s="195">
        <f t="shared" si="135"/>
        <v>264499400.00000003</v>
      </c>
      <c r="AK65" s="195">
        <f t="shared" si="135"/>
        <v>0</v>
      </c>
      <c r="AL65" s="195">
        <f t="shared" si="135"/>
        <v>0</v>
      </c>
    </row>
    <row r="66" spans="2:38">
      <c r="B66" s="193" t="s">
        <v>263</v>
      </c>
      <c r="C66" s="195">
        <f>C20*$F$61</f>
        <v>17413054.320987653</v>
      </c>
      <c r="D66" s="195">
        <f t="shared" ref="D66:AL66" si="136">D20*$F$61</f>
        <v>0</v>
      </c>
      <c r="E66" s="195">
        <f t="shared" si="136"/>
        <v>0</v>
      </c>
      <c r="F66" s="195">
        <f t="shared" si="136"/>
        <v>18612869.13580247</v>
      </c>
      <c r="G66" s="195">
        <f t="shared" si="136"/>
        <v>0</v>
      </c>
      <c r="H66" s="195">
        <f t="shared" si="136"/>
        <v>0</v>
      </c>
      <c r="I66" s="195">
        <f t="shared" si="136"/>
        <v>37225738.27160494</v>
      </c>
      <c r="J66" s="195">
        <f t="shared" si="136"/>
        <v>0</v>
      </c>
      <c r="K66" s="195">
        <f t="shared" si="136"/>
        <v>0</v>
      </c>
      <c r="L66" s="195">
        <f t="shared" si="136"/>
        <v>37225738.27160494</v>
      </c>
      <c r="M66" s="195">
        <f t="shared" si="136"/>
        <v>0</v>
      </c>
      <c r="N66" s="195">
        <f t="shared" si="136"/>
        <v>0</v>
      </c>
      <c r="O66" s="195">
        <f t="shared" si="136"/>
        <v>18612869.13580247</v>
      </c>
      <c r="P66" s="195">
        <f t="shared" si="136"/>
        <v>0</v>
      </c>
      <c r="Q66" s="195">
        <f t="shared" si="136"/>
        <v>0</v>
      </c>
      <c r="R66" s="195">
        <f t="shared" si="136"/>
        <v>18612869.13580247</v>
      </c>
      <c r="S66" s="195">
        <f t="shared" si="136"/>
        <v>0</v>
      </c>
      <c r="T66" s="195">
        <f t="shared" si="136"/>
        <v>0</v>
      </c>
      <c r="U66" s="195">
        <f t="shared" si="136"/>
        <v>18612869.13580247</v>
      </c>
      <c r="V66" s="195">
        <f t="shared" si="136"/>
        <v>0</v>
      </c>
      <c r="W66" s="195">
        <f t="shared" si="136"/>
        <v>0</v>
      </c>
      <c r="X66" s="195">
        <f t="shared" si="136"/>
        <v>18612869.13580247</v>
      </c>
      <c r="Y66" s="195">
        <f t="shared" si="136"/>
        <v>0</v>
      </c>
      <c r="Z66" s="195">
        <f t="shared" si="136"/>
        <v>0</v>
      </c>
      <c r="AA66" s="195">
        <f t="shared" si="136"/>
        <v>18612869.13580247</v>
      </c>
      <c r="AB66" s="195">
        <f t="shared" si="136"/>
        <v>0</v>
      </c>
      <c r="AC66" s="195">
        <f t="shared" si="136"/>
        <v>0</v>
      </c>
      <c r="AD66" s="195">
        <f t="shared" si="136"/>
        <v>37225738.27160494</v>
      </c>
      <c r="AE66" s="195">
        <f t="shared" si="136"/>
        <v>0</v>
      </c>
      <c r="AF66" s="195">
        <f t="shared" si="136"/>
        <v>0</v>
      </c>
      <c r="AG66" s="195">
        <f t="shared" si="136"/>
        <v>37225738.27160494</v>
      </c>
      <c r="AH66" s="195">
        <f t="shared" si="136"/>
        <v>0</v>
      </c>
      <c r="AI66" s="195">
        <f t="shared" si="136"/>
        <v>0</v>
      </c>
      <c r="AJ66" s="195">
        <f t="shared" si="136"/>
        <v>74451476.543209881</v>
      </c>
      <c r="AK66" s="195">
        <f t="shared" si="136"/>
        <v>0</v>
      </c>
      <c r="AL66" s="195">
        <f t="shared" si="136"/>
        <v>0</v>
      </c>
    </row>
    <row r="67" spans="2:38">
      <c r="B67" s="17" t="s">
        <v>264</v>
      </c>
      <c r="C67" s="197">
        <f>C64-C65-C66</f>
        <v>-4290409.8765432127</v>
      </c>
      <c r="D67" s="197">
        <f t="shared" ref="D67:AL67" si="137">D64-D65-D66</f>
        <v>0</v>
      </c>
      <c r="E67" s="197">
        <f t="shared" si="137"/>
        <v>0</v>
      </c>
      <c r="F67" s="197">
        <f t="shared" si="137"/>
        <v>-4586608.0246913582</v>
      </c>
      <c r="G67" s="197">
        <f t="shared" si="137"/>
        <v>0</v>
      </c>
      <c r="H67" s="197">
        <f t="shared" si="137"/>
        <v>0</v>
      </c>
      <c r="I67" s="197">
        <f t="shared" si="137"/>
        <v>-9173216.0493827164</v>
      </c>
      <c r="J67" s="197">
        <f t="shared" si="137"/>
        <v>0</v>
      </c>
      <c r="K67" s="197">
        <f t="shared" si="137"/>
        <v>0</v>
      </c>
      <c r="L67" s="197">
        <f t="shared" si="137"/>
        <v>-9173216.0493827164</v>
      </c>
      <c r="M67" s="197">
        <f t="shared" si="137"/>
        <v>0</v>
      </c>
      <c r="N67" s="197">
        <f t="shared" si="137"/>
        <v>0</v>
      </c>
      <c r="O67" s="197">
        <f t="shared" si="137"/>
        <v>-4586608.0246913582</v>
      </c>
      <c r="P67" s="197">
        <f t="shared" si="137"/>
        <v>0</v>
      </c>
      <c r="Q67" s="197">
        <f t="shared" si="137"/>
        <v>0</v>
      </c>
      <c r="R67" s="197">
        <f t="shared" si="137"/>
        <v>-4586608.0246913582</v>
      </c>
      <c r="S67" s="197">
        <f t="shared" si="137"/>
        <v>0</v>
      </c>
      <c r="T67" s="197">
        <f t="shared" si="137"/>
        <v>0</v>
      </c>
      <c r="U67" s="197">
        <f t="shared" si="137"/>
        <v>-4586608.0246913582</v>
      </c>
      <c r="V67" s="197">
        <f t="shared" si="137"/>
        <v>0</v>
      </c>
      <c r="W67" s="197">
        <f t="shared" si="137"/>
        <v>0</v>
      </c>
      <c r="X67" s="197">
        <f t="shared" si="137"/>
        <v>-4586608.0246913582</v>
      </c>
      <c r="Y67" s="197">
        <f t="shared" si="137"/>
        <v>0</v>
      </c>
      <c r="Z67" s="197">
        <f t="shared" si="137"/>
        <v>0</v>
      </c>
      <c r="AA67" s="197">
        <f t="shared" si="137"/>
        <v>-4586608.0246913582</v>
      </c>
      <c r="AB67" s="197">
        <f t="shared" si="137"/>
        <v>0</v>
      </c>
      <c r="AC67" s="197">
        <f t="shared" si="137"/>
        <v>0</v>
      </c>
      <c r="AD67" s="197">
        <f t="shared" si="137"/>
        <v>-9173216.0493827164</v>
      </c>
      <c r="AE67" s="197">
        <f t="shared" si="137"/>
        <v>0</v>
      </c>
      <c r="AF67" s="197">
        <f t="shared" si="137"/>
        <v>0</v>
      </c>
      <c r="AG67" s="197">
        <f t="shared" si="137"/>
        <v>-9173216.0493827164</v>
      </c>
      <c r="AH67" s="197">
        <f t="shared" si="137"/>
        <v>0</v>
      </c>
      <c r="AI67" s="197">
        <f t="shared" si="137"/>
        <v>0</v>
      </c>
      <c r="AJ67" s="197">
        <f t="shared" si="137"/>
        <v>-18346432.098765433</v>
      </c>
      <c r="AK67" s="197">
        <f t="shared" si="137"/>
        <v>0</v>
      </c>
      <c r="AL67" s="197">
        <f t="shared" si="137"/>
        <v>0</v>
      </c>
    </row>
    <row r="68" spans="2:38">
      <c r="B68" s="193" t="s">
        <v>265</v>
      </c>
      <c r="C68" s="195">
        <f>C22*$F$61</f>
        <v>5610000</v>
      </c>
      <c r="D68" s="195">
        <f t="shared" ref="D68:AL68" si="138">D22*$F$61</f>
        <v>5610000</v>
      </c>
      <c r="E68" s="195">
        <f t="shared" si="138"/>
        <v>5610000</v>
      </c>
      <c r="F68" s="195">
        <f t="shared" si="138"/>
        <v>5610000</v>
      </c>
      <c r="G68" s="195">
        <f t="shared" si="138"/>
        <v>5610000</v>
      </c>
      <c r="H68" s="195">
        <f t="shared" si="138"/>
        <v>5610000</v>
      </c>
      <c r="I68" s="195">
        <f t="shared" si="138"/>
        <v>5610000</v>
      </c>
      <c r="J68" s="195">
        <f t="shared" si="138"/>
        <v>5610000</v>
      </c>
      <c r="K68" s="195">
        <f t="shared" si="138"/>
        <v>5610000</v>
      </c>
      <c r="L68" s="195">
        <f t="shared" si="138"/>
        <v>5610000</v>
      </c>
      <c r="M68" s="195">
        <f t="shared" si="138"/>
        <v>5610000</v>
      </c>
      <c r="N68" s="195">
        <f t="shared" si="138"/>
        <v>5610000</v>
      </c>
      <c r="O68" s="195">
        <f t="shared" si="138"/>
        <v>4356000</v>
      </c>
      <c r="P68" s="195">
        <f t="shared" si="138"/>
        <v>4356000</v>
      </c>
      <c r="Q68" s="195">
        <f t="shared" si="138"/>
        <v>4356000</v>
      </c>
      <c r="R68" s="195">
        <f t="shared" si="138"/>
        <v>4356000</v>
      </c>
      <c r="S68" s="195">
        <f t="shared" si="138"/>
        <v>4356000</v>
      </c>
      <c r="T68" s="195">
        <f t="shared" si="138"/>
        <v>4356000</v>
      </c>
      <c r="U68" s="195">
        <f t="shared" si="138"/>
        <v>4356000</v>
      </c>
      <c r="V68" s="195">
        <f t="shared" si="138"/>
        <v>4356000</v>
      </c>
      <c r="W68" s="195">
        <f t="shared" si="138"/>
        <v>4356000</v>
      </c>
      <c r="X68" s="195">
        <f t="shared" si="138"/>
        <v>4356000</v>
      </c>
      <c r="Y68" s="195">
        <f t="shared" si="138"/>
        <v>4356000</v>
      </c>
      <c r="Z68" s="195">
        <f t="shared" si="138"/>
        <v>4356000</v>
      </c>
      <c r="AA68" s="195">
        <f t="shared" si="138"/>
        <v>1197900</v>
      </c>
      <c r="AB68" s="195">
        <f t="shared" si="138"/>
        <v>1197900</v>
      </c>
      <c r="AC68" s="195">
        <f t="shared" si="138"/>
        <v>1197900</v>
      </c>
      <c r="AD68" s="195">
        <f t="shared" si="138"/>
        <v>1197900</v>
      </c>
      <c r="AE68" s="195">
        <f t="shared" si="138"/>
        <v>1197900</v>
      </c>
      <c r="AF68" s="195">
        <f t="shared" si="138"/>
        <v>1197900</v>
      </c>
      <c r="AG68" s="195">
        <f t="shared" si="138"/>
        <v>1197900</v>
      </c>
      <c r="AH68" s="195">
        <f t="shared" si="138"/>
        <v>1197900</v>
      </c>
      <c r="AI68" s="195">
        <f t="shared" si="138"/>
        <v>1197900</v>
      </c>
      <c r="AJ68" s="195">
        <f t="shared" si="138"/>
        <v>1197900</v>
      </c>
      <c r="AK68" s="195">
        <f t="shared" si="138"/>
        <v>1197900</v>
      </c>
      <c r="AL68" s="195">
        <f t="shared" si="138"/>
        <v>1197900</v>
      </c>
    </row>
    <row r="69" spans="2:38">
      <c r="B69" s="193" t="s">
        <v>266</v>
      </c>
      <c r="C69" s="195">
        <f>C23*$H$61</f>
        <v>0</v>
      </c>
      <c r="D69" s="195">
        <f t="shared" ref="D69:AL69" si="139">D23*$H$61</f>
        <v>0</v>
      </c>
      <c r="E69" s="195">
        <f t="shared" si="139"/>
        <v>0</v>
      </c>
      <c r="F69" s="195">
        <f t="shared" si="139"/>
        <v>0</v>
      </c>
      <c r="G69" s="195">
        <f t="shared" si="139"/>
        <v>0</v>
      </c>
      <c r="H69" s="195">
        <f t="shared" si="139"/>
        <v>0</v>
      </c>
      <c r="I69" s="195">
        <f t="shared" si="139"/>
        <v>0</v>
      </c>
      <c r="J69" s="195">
        <f t="shared" si="139"/>
        <v>0</v>
      </c>
      <c r="K69" s="195">
        <f t="shared" si="139"/>
        <v>0</v>
      </c>
      <c r="L69" s="195">
        <f t="shared" si="139"/>
        <v>0</v>
      </c>
      <c r="M69" s="195">
        <f t="shared" si="139"/>
        <v>0</v>
      </c>
      <c r="N69" s="195">
        <f t="shared" si="139"/>
        <v>0</v>
      </c>
      <c r="O69" s="195">
        <f t="shared" si="139"/>
        <v>0</v>
      </c>
      <c r="P69" s="195">
        <f t="shared" si="139"/>
        <v>0</v>
      </c>
      <c r="Q69" s="195">
        <f t="shared" si="139"/>
        <v>0</v>
      </c>
      <c r="R69" s="195">
        <f t="shared" si="139"/>
        <v>0</v>
      </c>
      <c r="S69" s="195">
        <f t="shared" si="139"/>
        <v>0</v>
      </c>
      <c r="T69" s="195">
        <f t="shared" si="139"/>
        <v>0</v>
      </c>
      <c r="U69" s="195">
        <f t="shared" si="139"/>
        <v>0</v>
      </c>
      <c r="V69" s="195">
        <f t="shared" si="139"/>
        <v>0</v>
      </c>
      <c r="W69" s="195">
        <f t="shared" si="139"/>
        <v>0</v>
      </c>
      <c r="X69" s="195">
        <f t="shared" si="139"/>
        <v>0</v>
      </c>
      <c r="Y69" s="195">
        <f t="shared" si="139"/>
        <v>0</v>
      </c>
      <c r="Z69" s="195">
        <f t="shared" si="139"/>
        <v>0</v>
      </c>
      <c r="AA69" s="195">
        <f t="shared" si="139"/>
        <v>0</v>
      </c>
      <c r="AB69" s="195">
        <f t="shared" si="139"/>
        <v>0</v>
      </c>
      <c r="AC69" s="195">
        <f t="shared" si="139"/>
        <v>0</v>
      </c>
      <c r="AD69" s="195">
        <f t="shared" si="139"/>
        <v>0</v>
      </c>
      <c r="AE69" s="195">
        <f t="shared" si="139"/>
        <v>0</v>
      </c>
      <c r="AF69" s="195">
        <f t="shared" si="139"/>
        <v>0</v>
      </c>
      <c r="AG69" s="195">
        <f t="shared" si="139"/>
        <v>0</v>
      </c>
      <c r="AH69" s="195">
        <f t="shared" si="139"/>
        <v>0</v>
      </c>
      <c r="AI69" s="195">
        <f t="shared" si="139"/>
        <v>0</v>
      </c>
      <c r="AJ69" s="195">
        <f t="shared" si="139"/>
        <v>0</v>
      </c>
      <c r="AK69" s="195">
        <f t="shared" si="139"/>
        <v>0</v>
      </c>
      <c r="AL69" s="195">
        <f t="shared" si="139"/>
        <v>0</v>
      </c>
    </row>
    <row r="70" spans="2:38">
      <c r="B70" s="17" t="s">
        <v>267</v>
      </c>
      <c r="C70" s="197">
        <f>C67-C68-C69</f>
        <v>-9900409.8765432127</v>
      </c>
      <c r="D70" s="197">
        <f t="shared" ref="D70:AL70" si="140">D67-D68-D69</f>
        <v>-5610000</v>
      </c>
      <c r="E70" s="197">
        <f t="shared" si="140"/>
        <v>-5610000</v>
      </c>
      <c r="F70" s="197">
        <f t="shared" si="140"/>
        <v>-10196608.024691358</v>
      </c>
      <c r="G70" s="197">
        <f t="shared" si="140"/>
        <v>-5610000</v>
      </c>
      <c r="H70" s="197">
        <f t="shared" si="140"/>
        <v>-5610000</v>
      </c>
      <c r="I70" s="197">
        <f t="shared" si="140"/>
        <v>-14783216.049382716</v>
      </c>
      <c r="J70" s="197">
        <f t="shared" si="140"/>
        <v>-5610000</v>
      </c>
      <c r="K70" s="197">
        <f t="shared" si="140"/>
        <v>-5610000</v>
      </c>
      <c r="L70" s="197">
        <f t="shared" si="140"/>
        <v>-14783216.049382716</v>
      </c>
      <c r="M70" s="197">
        <f t="shared" si="140"/>
        <v>-5610000</v>
      </c>
      <c r="N70" s="197">
        <f t="shared" si="140"/>
        <v>-5610000</v>
      </c>
      <c r="O70" s="197">
        <f t="shared" si="140"/>
        <v>-8942608.0246913582</v>
      </c>
      <c r="P70" s="197">
        <f t="shared" si="140"/>
        <v>-4356000</v>
      </c>
      <c r="Q70" s="197">
        <f t="shared" si="140"/>
        <v>-4356000</v>
      </c>
      <c r="R70" s="197">
        <f t="shared" si="140"/>
        <v>-8942608.0246913582</v>
      </c>
      <c r="S70" s="197">
        <f t="shared" si="140"/>
        <v>-4356000</v>
      </c>
      <c r="T70" s="197">
        <f t="shared" si="140"/>
        <v>-4356000</v>
      </c>
      <c r="U70" s="197">
        <f t="shared" si="140"/>
        <v>-8942608.0246913582</v>
      </c>
      <c r="V70" s="197">
        <f t="shared" si="140"/>
        <v>-4356000</v>
      </c>
      <c r="W70" s="197">
        <f t="shared" si="140"/>
        <v>-4356000</v>
      </c>
      <c r="X70" s="197">
        <f t="shared" si="140"/>
        <v>-8942608.0246913582</v>
      </c>
      <c r="Y70" s="197">
        <f t="shared" si="140"/>
        <v>-4356000</v>
      </c>
      <c r="Z70" s="197">
        <f t="shared" si="140"/>
        <v>-4356000</v>
      </c>
      <c r="AA70" s="197">
        <f t="shared" si="140"/>
        <v>-5784508.0246913582</v>
      </c>
      <c r="AB70" s="197">
        <f t="shared" si="140"/>
        <v>-1197900</v>
      </c>
      <c r="AC70" s="197">
        <f t="shared" si="140"/>
        <v>-1197900</v>
      </c>
      <c r="AD70" s="197">
        <f t="shared" si="140"/>
        <v>-10371116.049382716</v>
      </c>
      <c r="AE70" s="197">
        <f t="shared" si="140"/>
        <v>-1197900</v>
      </c>
      <c r="AF70" s="197">
        <f t="shared" si="140"/>
        <v>-1197900</v>
      </c>
      <c r="AG70" s="197">
        <f t="shared" si="140"/>
        <v>-10371116.049382716</v>
      </c>
      <c r="AH70" s="197">
        <f t="shared" si="140"/>
        <v>-1197900</v>
      </c>
      <c r="AI70" s="197">
        <f t="shared" si="140"/>
        <v>-1197900</v>
      </c>
      <c r="AJ70" s="197">
        <f t="shared" si="140"/>
        <v>-19544332.098765433</v>
      </c>
      <c r="AK70" s="197">
        <f t="shared" si="140"/>
        <v>-1197900</v>
      </c>
      <c r="AL70" s="197">
        <f t="shared" si="140"/>
        <v>-1197900</v>
      </c>
    </row>
    <row r="71" spans="2:38">
      <c r="B71" s="17" t="s">
        <v>272</v>
      </c>
      <c r="C71" s="197">
        <f>-C80+C70</f>
        <v>-75900409.876543224</v>
      </c>
      <c r="D71" s="197">
        <f>C71+D70</f>
        <v>-81510409.876543224</v>
      </c>
      <c r="E71" s="197">
        <f t="shared" ref="E71:AL71" si="141">D71+E70</f>
        <v>-87120409.876543224</v>
      </c>
      <c r="F71" s="197">
        <f t="shared" si="141"/>
        <v>-97317017.901234582</v>
      </c>
      <c r="G71" s="197">
        <f t="shared" si="141"/>
        <v>-102927017.90123458</v>
      </c>
      <c r="H71" s="197">
        <f t="shared" si="141"/>
        <v>-108537017.90123458</v>
      </c>
      <c r="I71" s="197">
        <f t="shared" si="141"/>
        <v>-123320233.9506173</v>
      </c>
      <c r="J71" s="197">
        <f t="shared" si="141"/>
        <v>-128930233.9506173</v>
      </c>
      <c r="K71" s="197">
        <f t="shared" si="141"/>
        <v>-134540233.95061731</v>
      </c>
      <c r="L71" s="197">
        <f t="shared" si="141"/>
        <v>-149323450.00000003</v>
      </c>
      <c r="M71" s="197">
        <f t="shared" si="141"/>
        <v>-154933450.00000003</v>
      </c>
      <c r="N71" s="197">
        <f t="shared" si="141"/>
        <v>-160543450.00000003</v>
      </c>
      <c r="O71" s="197">
        <f t="shared" si="141"/>
        <v>-169486058.0246914</v>
      </c>
      <c r="P71" s="197">
        <f t="shared" si="141"/>
        <v>-173842058.0246914</v>
      </c>
      <c r="Q71" s="197">
        <f t="shared" si="141"/>
        <v>-178198058.0246914</v>
      </c>
      <c r="R71" s="197">
        <f t="shared" si="141"/>
        <v>-187140666.04938275</v>
      </c>
      <c r="S71" s="197">
        <f t="shared" si="141"/>
        <v>-191496666.04938275</v>
      </c>
      <c r="T71" s="197">
        <f t="shared" si="141"/>
        <v>-195852666.04938275</v>
      </c>
      <c r="U71" s="197">
        <f t="shared" si="141"/>
        <v>-204795274.07407409</v>
      </c>
      <c r="V71" s="197">
        <f t="shared" si="141"/>
        <v>-209151274.07407409</v>
      </c>
      <c r="W71" s="197">
        <f t="shared" si="141"/>
        <v>-213507274.07407409</v>
      </c>
      <c r="X71" s="197">
        <f t="shared" si="141"/>
        <v>-222449882.09876543</v>
      </c>
      <c r="Y71" s="197">
        <f t="shared" si="141"/>
        <v>-226805882.09876543</v>
      </c>
      <c r="Z71" s="197">
        <f t="shared" si="141"/>
        <v>-231161882.09876543</v>
      </c>
      <c r="AA71" s="197">
        <f t="shared" si="141"/>
        <v>-236946390.12345678</v>
      </c>
      <c r="AB71" s="197">
        <f t="shared" si="141"/>
        <v>-238144290.12345678</v>
      </c>
      <c r="AC71" s="197">
        <f t="shared" si="141"/>
        <v>-239342190.12345678</v>
      </c>
      <c r="AD71" s="197">
        <f t="shared" si="141"/>
        <v>-249713306.17283949</v>
      </c>
      <c r="AE71" s="197">
        <f t="shared" si="141"/>
        <v>-250911206.17283949</v>
      </c>
      <c r="AF71" s="197">
        <f t="shared" si="141"/>
        <v>-252109106.17283949</v>
      </c>
      <c r="AG71" s="197">
        <f t="shared" si="141"/>
        <v>-262480222.22222221</v>
      </c>
      <c r="AH71" s="197">
        <f t="shared" si="141"/>
        <v>-263678122.22222221</v>
      </c>
      <c r="AI71" s="197">
        <f t="shared" si="141"/>
        <v>-264876022.22222221</v>
      </c>
      <c r="AJ71" s="197">
        <f t="shared" si="141"/>
        <v>-284420354.32098764</v>
      </c>
      <c r="AK71" s="197">
        <f t="shared" si="141"/>
        <v>-285618254.32098764</v>
      </c>
      <c r="AL71" s="197">
        <f t="shared" si="141"/>
        <v>-286816154.32098764</v>
      </c>
    </row>
    <row r="72" spans="2:38">
      <c r="B72" s="193" t="s">
        <v>268</v>
      </c>
      <c r="C72" s="198">
        <f>IF(C71&lt;0,1,0)</f>
        <v>1</v>
      </c>
      <c r="D72" s="198">
        <f>IF(C72=0,0,IF(D71&lt;0,1,0))</f>
        <v>1</v>
      </c>
      <c r="E72" s="198">
        <f t="shared" ref="E72:AL72" si="142">IF(D72=0,0,IF(E71&lt;0,1,0))</f>
        <v>1</v>
      </c>
      <c r="F72" s="198">
        <f t="shared" si="142"/>
        <v>1</v>
      </c>
      <c r="G72" s="198">
        <f t="shared" si="142"/>
        <v>1</v>
      </c>
      <c r="H72" s="198">
        <f t="shared" si="142"/>
        <v>1</v>
      </c>
      <c r="I72" s="198">
        <f t="shared" si="142"/>
        <v>1</v>
      </c>
      <c r="J72" s="198">
        <f t="shared" si="142"/>
        <v>1</v>
      </c>
      <c r="K72" s="198">
        <f t="shared" si="142"/>
        <v>1</v>
      </c>
      <c r="L72" s="198">
        <f t="shared" si="142"/>
        <v>1</v>
      </c>
      <c r="M72" s="198">
        <f t="shared" si="142"/>
        <v>1</v>
      </c>
      <c r="N72" s="198">
        <f t="shared" si="142"/>
        <v>1</v>
      </c>
      <c r="O72" s="198">
        <f t="shared" si="142"/>
        <v>1</v>
      </c>
      <c r="P72" s="198">
        <f t="shared" si="142"/>
        <v>1</v>
      </c>
      <c r="Q72" s="198">
        <f t="shared" si="142"/>
        <v>1</v>
      </c>
      <c r="R72" s="198">
        <f t="shared" si="142"/>
        <v>1</v>
      </c>
      <c r="S72" s="198">
        <f t="shared" si="142"/>
        <v>1</v>
      </c>
      <c r="T72" s="198">
        <f t="shared" si="142"/>
        <v>1</v>
      </c>
      <c r="U72" s="198">
        <f t="shared" si="142"/>
        <v>1</v>
      </c>
      <c r="V72" s="198">
        <f t="shared" si="142"/>
        <v>1</v>
      </c>
      <c r="W72" s="198">
        <f t="shared" si="142"/>
        <v>1</v>
      </c>
      <c r="X72" s="198">
        <f t="shared" si="142"/>
        <v>1</v>
      </c>
      <c r="Y72" s="198">
        <f t="shared" si="142"/>
        <v>1</v>
      </c>
      <c r="Z72" s="198">
        <f t="shared" si="142"/>
        <v>1</v>
      </c>
      <c r="AA72" s="198">
        <f t="shared" si="142"/>
        <v>1</v>
      </c>
      <c r="AB72" s="198">
        <f t="shared" si="142"/>
        <v>1</v>
      </c>
      <c r="AC72" s="198">
        <f t="shared" si="142"/>
        <v>1</v>
      </c>
      <c r="AD72" s="198">
        <f t="shared" si="142"/>
        <v>1</v>
      </c>
      <c r="AE72" s="198">
        <f t="shared" si="142"/>
        <v>1</v>
      </c>
      <c r="AF72" s="198">
        <f t="shared" si="142"/>
        <v>1</v>
      </c>
      <c r="AG72" s="198">
        <f t="shared" si="142"/>
        <v>1</v>
      </c>
      <c r="AH72" s="198">
        <f t="shared" si="142"/>
        <v>1</v>
      </c>
      <c r="AI72" s="198">
        <f t="shared" si="142"/>
        <v>1</v>
      </c>
      <c r="AJ72" s="198">
        <f t="shared" si="142"/>
        <v>1</v>
      </c>
      <c r="AK72" s="198">
        <f t="shared" si="142"/>
        <v>1</v>
      </c>
      <c r="AL72" s="198">
        <f t="shared" si="142"/>
        <v>1</v>
      </c>
    </row>
    <row r="73" spans="2:38">
      <c r="B73" s="193" t="s">
        <v>284</v>
      </c>
      <c r="C73" s="213">
        <f>PV($C$15,C$14,,-C70)</f>
        <v>-9860238.0462067276</v>
      </c>
      <c r="D73" s="213">
        <f>PV($C$15,D$14,,-D70)</f>
        <v>-5564566.1738449391</v>
      </c>
      <c r="E73" s="213">
        <f t="shared" ref="E73:AL73" si="143">PV($C$15,E$14,,-E70)</f>
        <v>-5541987.4310434442</v>
      </c>
      <c r="F73" s="213">
        <f t="shared" si="143"/>
        <v>-10032117.840962281</v>
      </c>
      <c r="G73" s="213">
        <f t="shared" si="143"/>
        <v>-5497104.4197251629</v>
      </c>
      <c r="H73" s="213">
        <f t="shared" si="143"/>
        <v>-5474799.4092412684</v>
      </c>
      <c r="I73" s="213">
        <f t="shared" si="143"/>
        <v>-14368402.968738532</v>
      </c>
      <c r="J73" s="213">
        <f t="shared" si="143"/>
        <v>-5430460.5349822128</v>
      </c>
      <c r="K73" s="213">
        <f t="shared" si="143"/>
        <v>-5408425.9382351479</v>
      </c>
      <c r="L73" s="213">
        <f t="shared" si="143"/>
        <v>-14194208.316740863</v>
      </c>
      <c r="M73" s="213">
        <f t="shared" si="143"/>
        <v>-5364624.6042154869</v>
      </c>
      <c r="N73" s="213">
        <f t="shared" si="143"/>
        <v>-5342857.1428571371</v>
      </c>
      <c r="O73" s="213">
        <f t="shared" si="143"/>
        <v>-8482211.9658172112</v>
      </c>
      <c r="P73" s="213">
        <f t="shared" si="143"/>
        <v>-4114973.3050281857</v>
      </c>
      <c r="Q73" s="213">
        <f t="shared" si="143"/>
        <v>-4098276.4195951475</v>
      </c>
      <c r="R73" s="213">
        <f t="shared" si="143"/>
        <v>-8379378.2713021897</v>
      </c>
      <c r="S73" s="213">
        <f t="shared" si="143"/>
        <v>-4065085.6213093596</v>
      </c>
      <c r="T73" s="213">
        <f t="shared" si="143"/>
        <v>-4048591.1597750508</v>
      </c>
      <c r="U73" s="213">
        <f t="shared" si="143"/>
        <v>-8277791.2762059318</v>
      </c>
      <c r="V73" s="213">
        <f t="shared" si="143"/>
        <v>-4015802.7485582707</v>
      </c>
      <c r="W73" s="213">
        <f t="shared" si="143"/>
        <v>-3999508.256846156</v>
      </c>
      <c r="X73" s="213">
        <f t="shared" si="143"/>
        <v>-8177435.8662271574</v>
      </c>
      <c r="Y73" s="213">
        <f t="shared" si="143"/>
        <v>-3967117.3543778355</v>
      </c>
      <c r="Z73" s="213">
        <f t="shared" si="143"/>
        <v>-3951020.4081632565</v>
      </c>
      <c r="AA73" s="213">
        <f t="shared" si="143"/>
        <v>-5225430.2471225969</v>
      </c>
      <c r="AB73" s="213">
        <f t="shared" si="143"/>
        <v>-1077731.1036978569</v>
      </c>
      <c r="AC73" s="213">
        <f t="shared" si="143"/>
        <v>-1073358.109893966</v>
      </c>
      <c r="AD73" s="213">
        <f t="shared" si="143"/>
        <v>-9255157.1227375548</v>
      </c>
      <c r="AE73" s="213">
        <f t="shared" si="143"/>
        <v>-1064665.2817714976</v>
      </c>
      <c r="AF73" s="213">
        <f t="shared" si="143"/>
        <v>-1060345.3037506074</v>
      </c>
      <c r="AG73" s="213">
        <f t="shared" si="143"/>
        <v>-9142952.6642680466</v>
      </c>
      <c r="AH73" s="213">
        <f t="shared" si="143"/>
        <v>-1051757.8627176411</v>
      </c>
      <c r="AI73" s="213">
        <f t="shared" si="143"/>
        <v>-1047490.2577454206</v>
      </c>
      <c r="AJ73" s="213">
        <f t="shared" si="143"/>
        <v>-17020977.053483658</v>
      </c>
      <c r="AK73" s="213">
        <f t="shared" si="143"/>
        <v>-1039006.9261465744</v>
      </c>
      <c r="AL73" s="213">
        <f t="shared" si="143"/>
        <v>-1034791.0592808517</v>
      </c>
    </row>
    <row r="74" spans="2:38">
      <c r="B74" s="193" t="s">
        <v>285</v>
      </c>
      <c r="C74" s="213">
        <f>-C80+C73</f>
        <v>-75860238.046206743</v>
      </c>
      <c r="D74" s="213">
        <f>C74+D73</f>
        <v>-81424804.220051676</v>
      </c>
      <c r="E74" s="213">
        <f t="shared" ref="E74:AL74" si="144">D74+E73</f>
        <v>-86966791.651095122</v>
      </c>
      <c r="F74" s="213">
        <f t="shared" si="144"/>
        <v>-96998909.492057398</v>
      </c>
      <c r="G74" s="213">
        <f t="shared" si="144"/>
        <v>-102496013.91178256</v>
      </c>
      <c r="H74" s="213">
        <f t="shared" si="144"/>
        <v>-107970813.32102384</v>
      </c>
      <c r="I74" s="213">
        <f t="shared" si="144"/>
        <v>-122339216.28976236</v>
      </c>
      <c r="J74" s="213">
        <f t="shared" si="144"/>
        <v>-127769676.82474458</v>
      </c>
      <c r="K74" s="213">
        <f t="shared" si="144"/>
        <v>-133178102.76297973</v>
      </c>
      <c r="L74" s="213">
        <f t="shared" si="144"/>
        <v>-147372311.07972059</v>
      </c>
      <c r="M74" s="213">
        <f t="shared" si="144"/>
        <v>-152736935.68393606</v>
      </c>
      <c r="N74" s="213">
        <f t="shared" si="144"/>
        <v>-158079792.82679319</v>
      </c>
      <c r="O74" s="213">
        <f t="shared" si="144"/>
        <v>-166562004.79261041</v>
      </c>
      <c r="P74" s="213">
        <f t="shared" si="144"/>
        <v>-170676978.09763861</v>
      </c>
      <c r="Q74" s="213">
        <f t="shared" si="144"/>
        <v>-174775254.51723376</v>
      </c>
      <c r="R74" s="213">
        <f t="shared" si="144"/>
        <v>-183154632.78853595</v>
      </c>
      <c r="S74" s="213">
        <f t="shared" si="144"/>
        <v>-187219718.40984532</v>
      </c>
      <c r="T74" s="213">
        <f t="shared" si="144"/>
        <v>-191268309.56962037</v>
      </c>
      <c r="U74" s="213">
        <f t="shared" si="144"/>
        <v>-199546100.8458263</v>
      </c>
      <c r="V74" s="213">
        <f t="shared" si="144"/>
        <v>-203561903.59438458</v>
      </c>
      <c r="W74" s="213">
        <f t="shared" si="144"/>
        <v>-207561411.85123074</v>
      </c>
      <c r="X74" s="213">
        <f t="shared" si="144"/>
        <v>-215738847.71745789</v>
      </c>
      <c r="Y74" s="213">
        <f t="shared" si="144"/>
        <v>-219705965.07183573</v>
      </c>
      <c r="Z74" s="213">
        <f t="shared" si="144"/>
        <v>-223656985.47999898</v>
      </c>
      <c r="AA74" s="213">
        <f t="shared" si="144"/>
        <v>-228882415.72712156</v>
      </c>
      <c r="AB74" s="213">
        <f t="shared" si="144"/>
        <v>-229960146.83081943</v>
      </c>
      <c r="AC74" s="213">
        <f t="shared" si="144"/>
        <v>-231033504.94071341</v>
      </c>
      <c r="AD74" s="213">
        <f t="shared" si="144"/>
        <v>-240288662.06345096</v>
      </c>
      <c r="AE74" s="213">
        <f t="shared" si="144"/>
        <v>-241353327.34522247</v>
      </c>
      <c r="AF74" s="213">
        <f t="shared" si="144"/>
        <v>-242413672.64897308</v>
      </c>
      <c r="AG74" s="213">
        <f t="shared" si="144"/>
        <v>-251556625.31324112</v>
      </c>
      <c r="AH74" s="213">
        <f t="shared" si="144"/>
        <v>-252608383.17595875</v>
      </c>
      <c r="AI74" s="213">
        <f t="shared" si="144"/>
        <v>-253655873.43370417</v>
      </c>
      <c r="AJ74" s="213">
        <f t="shared" si="144"/>
        <v>-270676850.4871878</v>
      </c>
      <c r="AK74" s="213">
        <f t="shared" si="144"/>
        <v>-271715857.41333437</v>
      </c>
      <c r="AL74" s="213">
        <f t="shared" si="144"/>
        <v>-272750648.47261524</v>
      </c>
    </row>
    <row r="75" spans="2:38">
      <c r="B75" s="193" t="s">
        <v>286</v>
      </c>
      <c r="C75" s="214">
        <f>IF(C74&lt;0,1,0)</f>
        <v>1</v>
      </c>
      <c r="D75" s="214">
        <f>IF(D74&lt;0,1,0)</f>
        <v>1</v>
      </c>
      <c r="E75" s="214">
        <f t="shared" ref="E75:AL75" si="145">IF(E74&lt;0,1,0)</f>
        <v>1</v>
      </c>
      <c r="F75" s="214">
        <f t="shared" si="145"/>
        <v>1</v>
      </c>
      <c r="G75" s="214">
        <f t="shared" si="145"/>
        <v>1</v>
      </c>
      <c r="H75" s="214">
        <f t="shared" si="145"/>
        <v>1</v>
      </c>
      <c r="I75" s="214">
        <f t="shared" si="145"/>
        <v>1</v>
      </c>
      <c r="J75" s="214">
        <f t="shared" si="145"/>
        <v>1</v>
      </c>
      <c r="K75" s="214">
        <f t="shared" si="145"/>
        <v>1</v>
      </c>
      <c r="L75" s="214">
        <f t="shared" si="145"/>
        <v>1</v>
      </c>
      <c r="M75" s="214">
        <f t="shared" si="145"/>
        <v>1</v>
      </c>
      <c r="N75" s="214">
        <f t="shared" si="145"/>
        <v>1</v>
      </c>
      <c r="O75" s="214">
        <f t="shared" si="145"/>
        <v>1</v>
      </c>
      <c r="P75" s="214">
        <f t="shared" si="145"/>
        <v>1</v>
      </c>
      <c r="Q75" s="214">
        <f t="shared" si="145"/>
        <v>1</v>
      </c>
      <c r="R75" s="214">
        <f t="shared" si="145"/>
        <v>1</v>
      </c>
      <c r="S75" s="214">
        <f t="shared" si="145"/>
        <v>1</v>
      </c>
      <c r="T75" s="214">
        <f t="shared" si="145"/>
        <v>1</v>
      </c>
      <c r="U75" s="214">
        <f t="shared" si="145"/>
        <v>1</v>
      </c>
      <c r="V75" s="214">
        <f t="shared" si="145"/>
        <v>1</v>
      </c>
      <c r="W75" s="214">
        <f t="shared" si="145"/>
        <v>1</v>
      </c>
      <c r="X75" s="214">
        <f t="shared" si="145"/>
        <v>1</v>
      </c>
      <c r="Y75" s="214">
        <f t="shared" si="145"/>
        <v>1</v>
      </c>
      <c r="Z75" s="214">
        <f t="shared" si="145"/>
        <v>1</v>
      </c>
      <c r="AA75" s="214">
        <f t="shared" si="145"/>
        <v>1</v>
      </c>
      <c r="AB75" s="214">
        <f t="shared" si="145"/>
        <v>1</v>
      </c>
      <c r="AC75" s="214">
        <f t="shared" si="145"/>
        <v>1</v>
      </c>
      <c r="AD75" s="214">
        <f t="shared" si="145"/>
        <v>1</v>
      </c>
      <c r="AE75" s="214">
        <f t="shared" si="145"/>
        <v>1</v>
      </c>
      <c r="AF75" s="214">
        <f t="shared" si="145"/>
        <v>1</v>
      </c>
      <c r="AG75" s="214">
        <f t="shared" si="145"/>
        <v>1</v>
      </c>
      <c r="AH75" s="214">
        <f t="shared" si="145"/>
        <v>1</v>
      </c>
      <c r="AI75" s="214">
        <f t="shared" si="145"/>
        <v>1</v>
      </c>
      <c r="AJ75" s="214">
        <f t="shared" si="145"/>
        <v>1</v>
      </c>
      <c r="AK75" s="214">
        <f t="shared" si="145"/>
        <v>1</v>
      </c>
      <c r="AL75" s="214">
        <f t="shared" si="145"/>
        <v>1</v>
      </c>
    </row>
    <row r="76" spans="2:38">
      <c r="B76" s="193" t="s">
        <v>269</v>
      </c>
      <c r="C76" s="198">
        <f>IF(C70&gt;=0,0,1)</f>
        <v>1</v>
      </c>
      <c r="D76" s="198">
        <f t="shared" ref="D76" si="146">IF(D70&gt;=0,0,1)</f>
        <v>1</v>
      </c>
      <c r="E76" s="198">
        <f>IF(AND(D76=0,C76=0),0,IF(E70&gt;=0,0,1))</f>
        <v>1</v>
      </c>
      <c r="F76" s="198">
        <f t="shared" ref="F76:AL76" si="147">IF(AND(E76=0,D76=0),0,IF(F70&gt;=0,0,1))</f>
        <v>1</v>
      </c>
      <c r="G76" s="198">
        <f t="shared" si="147"/>
        <v>1</v>
      </c>
      <c r="H76" s="198">
        <f t="shared" si="147"/>
        <v>1</v>
      </c>
      <c r="I76" s="198">
        <f t="shared" si="147"/>
        <v>1</v>
      </c>
      <c r="J76" s="198">
        <f t="shared" si="147"/>
        <v>1</v>
      </c>
      <c r="K76" s="198">
        <f t="shared" si="147"/>
        <v>1</v>
      </c>
      <c r="L76" s="198">
        <f t="shared" si="147"/>
        <v>1</v>
      </c>
      <c r="M76" s="198">
        <f t="shared" si="147"/>
        <v>1</v>
      </c>
      <c r="N76" s="198">
        <f t="shared" si="147"/>
        <v>1</v>
      </c>
      <c r="O76" s="198">
        <f t="shared" si="147"/>
        <v>1</v>
      </c>
      <c r="P76" s="198">
        <f t="shared" si="147"/>
        <v>1</v>
      </c>
      <c r="Q76" s="198">
        <f t="shared" si="147"/>
        <v>1</v>
      </c>
      <c r="R76" s="198">
        <f t="shared" si="147"/>
        <v>1</v>
      </c>
      <c r="S76" s="198">
        <f t="shared" si="147"/>
        <v>1</v>
      </c>
      <c r="T76" s="198">
        <f t="shared" si="147"/>
        <v>1</v>
      </c>
      <c r="U76" s="198">
        <f t="shared" si="147"/>
        <v>1</v>
      </c>
      <c r="V76" s="198">
        <f t="shared" si="147"/>
        <v>1</v>
      </c>
      <c r="W76" s="198">
        <f t="shared" si="147"/>
        <v>1</v>
      </c>
      <c r="X76" s="198">
        <f t="shared" si="147"/>
        <v>1</v>
      </c>
      <c r="Y76" s="198">
        <f t="shared" si="147"/>
        <v>1</v>
      </c>
      <c r="Z76" s="198">
        <f t="shared" si="147"/>
        <v>1</v>
      </c>
      <c r="AA76" s="198">
        <f t="shared" si="147"/>
        <v>1</v>
      </c>
      <c r="AB76" s="198">
        <f t="shared" si="147"/>
        <v>1</v>
      </c>
      <c r="AC76" s="198">
        <f t="shared" si="147"/>
        <v>1</v>
      </c>
      <c r="AD76" s="198">
        <f t="shared" si="147"/>
        <v>1</v>
      </c>
      <c r="AE76" s="198">
        <f t="shared" si="147"/>
        <v>1</v>
      </c>
      <c r="AF76" s="198">
        <f t="shared" si="147"/>
        <v>1</v>
      </c>
      <c r="AG76" s="198">
        <f t="shared" si="147"/>
        <v>1</v>
      </c>
      <c r="AH76" s="198">
        <f t="shared" si="147"/>
        <v>1</v>
      </c>
      <c r="AI76" s="198">
        <f t="shared" si="147"/>
        <v>1</v>
      </c>
      <c r="AJ76" s="198">
        <f t="shared" si="147"/>
        <v>1</v>
      </c>
      <c r="AK76" s="198">
        <f t="shared" si="147"/>
        <v>1</v>
      </c>
      <c r="AL76" s="198">
        <f t="shared" si="147"/>
        <v>1</v>
      </c>
    </row>
    <row r="77" spans="2:38">
      <c r="B77" s="17" t="s">
        <v>273</v>
      </c>
      <c r="C77" s="197">
        <f>C81-C80+C70</f>
        <v>4099590.1234567799</v>
      </c>
      <c r="D77" s="197">
        <f>C77+D70</f>
        <v>-1510409.8765432201</v>
      </c>
      <c r="E77" s="197">
        <f t="shared" ref="E77:AL77" si="148">D77+E70</f>
        <v>-7120409.8765432201</v>
      </c>
      <c r="F77" s="197">
        <f t="shared" si="148"/>
        <v>-17317017.901234578</v>
      </c>
      <c r="G77" s="197">
        <f t="shared" si="148"/>
        <v>-22927017.901234578</v>
      </c>
      <c r="H77" s="197">
        <f t="shared" si="148"/>
        <v>-28537017.901234578</v>
      </c>
      <c r="I77" s="197">
        <f t="shared" si="148"/>
        <v>-43320233.950617298</v>
      </c>
      <c r="J77" s="197">
        <f t="shared" si="148"/>
        <v>-48930233.950617298</v>
      </c>
      <c r="K77" s="197">
        <f t="shared" si="148"/>
        <v>-54540233.950617298</v>
      </c>
      <c r="L77" s="197">
        <f t="shared" si="148"/>
        <v>-69323450.000000015</v>
      </c>
      <c r="M77" s="197">
        <f t="shared" si="148"/>
        <v>-74933450.000000015</v>
      </c>
      <c r="N77" s="197">
        <f t="shared" si="148"/>
        <v>-80543450.000000015</v>
      </c>
      <c r="O77" s="197">
        <f t="shared" si="148"/>
        <v>-89486058.024691373</v>
      </c>
      <c r="P77" s="197">
        <f t="shared" si="148"/>
        <v>-93842058.024691373</v>
      </c>
      <c r="Q77" s="197">
        <f t="shared" si="148"/>
        <v>-98198058.024691373</v>
      </c>
      <c r="R77" s="197">
        <f t="shared" si="148"/>
        <v>-107140666.04938273</v>
      </c>
      <c r="S77" s="197">
        <f t="shared" si="148"/>
        <v>-111496666.04938273</v>
      </c>
      <c r="T77" s="197">
        <f t="shared" si="148"/>
        <v>-115852666.04938273</v>
      </c>
      <c r="U77" s="197">
        <f t="shared" si="148"/>
        <v>-124795274.07407409</v>
      </c>
      <c r="V77" s="197">
        <f t="shared" si="148"/>
        <v>-129151274.07407409</v>
      </c>
      <c r="W77" s="197">
        <f t="shared" si="148"/>
        <v>-133507274.07407409</v>
      </c>
      <c r="X77" s="197">
        <f t="shared" si="148"/>
        <v>-142449882.09876543</v>
      </c>
      <c r="Y77" s="197">
        <f t="shared" si="148"/>
        <v>-146805882.09876543</v>
      </c>
      <c r="Z77" s="197">
        <f t="shared" si="148"/>
        <v>-151161882.09876543</v>
      </c>
      <c r="AA77" s="197">
        <f t="shared" si="148"/>
        <v>-156946390.12345678</v>
      </c>
      <c r="AB77" s="197">
        <f t="shared" si="148"/>
        <v>-158144290.12345678</v>
      </c>
      <c r="AC77" s="197">
        <f t="shared" si="148"/>
        <v>-159342190.12345678</v>
      </c>
      <c r="AD77" s="197">
        <f t="shared" si="148"/>
        <v>-169713306.17283949</v>
      </c>
      <c r="AE77" s="197">
        <f t="shared" si="148"/>
        <v>-170911206.17283949</v>
      </c>
      <c r="AF77" s="197">
        <f t="shared" si="148"/>
        <v>-172109106.17283949</v>
      </c>
      <c r="AG77" s="197">
        <f t="shared" si="148"/>
        <v>-182480222.22222221</v>
      </c>
      <c r="AH77" s="197">
        <f t="shared" si="148"/>
        <v>-183678122.22222221</v>
      </c>
      <c r="AI77" s="197">
        <f t="shared" si="148"/>
        <v>-184876022.22222221</v>
      </c>
      <c r="AJ77" s="197">
        <f t="shared" si="148"/>
        <v>-204420354.32098764</v>
      </c>
      <c r="AK77" s="197">
        <f t="shared" si="148"/>
        <v>-205618254.32098764</v>
      </c>
      <c r="AL77" s="197">
        <f t="shared" si="148"/>
        <v>-206816154.32098764</v>
      </c>
    </row>
    <row r="78" spans="2:38">
      <c r="B78" s="193" t="s">
        <v>270</v>
      </c>
      <c r="C78" s="198">
        <f>IF(C77&lt;0,1,0)</f>
        <v>0</v>
      </c>
      <c r="D78" s="198">
        <f t="shared" ref="D78:AL78" si="149">IF(D77&lt;0,1,0)</f>
        <v>1</v>
      </c>
      <c r="E78" s="198">
        <f t="shared" si="149"/>
        <v>1</v>
      </c>
      <c r="F78" s="198">
        <f t="shared" si="149"/>
        <v>1</v>
      </c>
      <c r="G78" s="198">
        <f t="shared" si="149"/>
        <v>1</v>
      </c>
      <c r="H78" s="198">
        <f t="shared" si="149"/>
        <v>1</v>
      </c>
      <c r="I78" s="198">
        <f t="shared" si="149"/>
        <v>1</v>
      </c>
      <c r="J78" s="198">
        <f t="shared" si="149"/>
        <v>1</v>
      </c>
      <c r="K78" s="198">
        <f t="shared" si="149"/>
        <v>1</v>
      </c>
      <c r="L78" s="198">
        <f t="shared" si="149"/>
        <v>1</v>
      </c>
      <c r="M78" s="198">
        <f t="shared" si="149"/>
        <v>1</v>
      </c>
      <c r="N78" s="198">
        <f t="shared" si="149"/>
        <v>1</v>
      </c>
      <c r="O78" s="198">
        <f t="shared" si="149"/>
        <v>1</v>
      </c>
      <c r="P78" s="198">
        <f t="shared" si="149"/>
        <v>1</v>
      </c>
      <c r="Q78" s="198">
        <f t="shared" si="149"/>
        <v>1</v>
      </c>
      <c r="R78" s="198">
        <f t="shared" si="149"/>
        <v>1</v>
      </c>
      <c r="S78" s="198">
        <f t="shared" si="149"/>
        <v>1</v>
      </c>
      <c r="T78" s="198">
        <f t="shared" si="149"/>
        <v>1</v>
      </c>
      <c r="U78" s="198">
        <f t="shared" si="149"/>
        <v>1</v>
      </c>
      <c r="V78" s="198">
        <f t="shared" si="149"/>
        <v>1</v>
      </c>
      <c r="W78" s="198">
        <f t="shared" si="149"/>
        <v>1</v>
      </c>
      <c r="X78" s="198">
        <f t="shared" si="149"/>
        <v>1</v>
      </c>
      <c r="Y78" s="198">
        <f t="shared" si="149"/>
        <v>1</v>
      </c>
      <c r="Z78" s="198">
        <f t="shared" si="149"/>
        <v>1</v>
      </c>
      <c r="AA78" s="198">
        <f t="shared" si="149"/>
        <v>1</v>
      </c>
      <c r="AB78" s="198">
        <f t="shared" si="149"/>
        <v>1</v>
      </c>
      <c r="AC78" s="198">
        <f t="shared" si="149"/>
        <v>1</v>
      </c>
      <c r="AD78" s="198">
        <f t="shared" si="149"/>
        <v>1</v>
      </c>
      <c r="AE78" s="198">
        <f t="shared" si="149"/>
        <v>1</v>
      </c>
      <c r="AF78" s="198">
        <f t="shared" si="149"/>
        <v>1</v>
      </c>
      <c r="AG78" s="198">
        <f t="shared" si="149"/>
        <v>1</v>
      </c>
      <c r="AH78" s="198">
        <f t="shared" si="149"/>
        <v>1</v>
      </c>
      <c r="AI78" s="198">
        <f t="shared" si="149"/>
        <v>1</v>
      </c>
      <c r="AJ78" s="198">
        <f t="shared" si="149"/>
        <v>1</v>
      </c>
      <c r="AK78" s="198">
        <f t="shared" si="149"/>
        <v>1</v>
      </c>
      <c r="AL78" s="198">
        <f t="shared" si="149"/>
        <v>1</v>
      </c>
    </row>
    <row r="80" spans="2:38">
      <c r="B80" s="193" t="s">
        <v>271</v>
      </c>
      <c r="C80" s="195">
        <f>C34*H61</f>
        <v>66000000.000000007</v>
      </c>
    </row>
    <row r="81" spans="2:3">
      <c r="B81" s="193" t="s">
        <v>270</v>
      </c>
      <c r="C81" s="195">
        <f>C58</f>
        <v>80000000</v>
      </c>
    </row>
  </sheetData>
  <conditionalFormatting sqref="C25:AL25">
    <cfRule type="cellIs" dxfId="77" priority="6" operator="greaterThan">
      <formula>0</formula>
    </cfRule>
  </conditionalFormatting>
  <conditionalFormatting sqref="C31:AL31">
    <cfRule type="cellIs" dxfId="76" priority="5" operator="lessThan">
      <formula>0</formula>
    </cfRule>
  </conditionalFormatting>
  <conditionalFormatting sqref="C48:AL48">
    <cfRule type="cellIs" dxfId="75" priority="4" operator="greaterThan">
      <formula>0</formula>
    </cfRule>
  </conditionalFormatting>
  <conditionalFormatting sqref="C54:AL54">
    <cfRule type="cellIs" dxfId="74" priority="3" operator="lessThan">
      <formula>0</formula>
    </cfRule>
  </conditionalFormatting>
  <conditionalFormatting sqref="C71:AL71">
    <cfRule type="cellIs" dxfId="73" priority="2" operator="greaterThan">
      <formula>0</formula>
    </cfRule>
  </conditionalFormatting>
  <conditionalFormatting sqref="C77:AL77">
    <cfRule type="cellIs" dxfId="72" priority="1" operator="lessThan">
      <formula>0</formula>
    </cfRule>
  </conditionalFormatting>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64C68-6DC0-425B-A562-8963B02771AD}">
  <dimension ref="A1:BO52"/>
  <sheetViews>
    <sheetView showGridLines="0" zoomScale="90" zoomScaleNormal="90" zoomScalePageLayoutView="80" workbookViewId="0">
      <pane ySplit="7" topLeftCell="A8" activePane="bottomLeft" state="frozen"/>
      <selection sqref="A1:XFD1048576"/>
      <selection pane="bottomLeft" activeCell="C8" sqref="C8:C18"/>
    </sheetView>
  </sheetViews>
  <sheetFormatPr baseColWidth="10" defaultColWidth="11" defaultRowHeight="15.5"/>
  <cols>
    <col min="1" max="1" width="2.1640625" customWidth="1"/>
    <col min="2" max="2" width="1.33203125" customWidth="1"/>
    <col min="3" max="3" width="27.08203125" customWidth="1"/>
    <col min="4" max="4" width="17.6640625" customWidth="1"/>
    <col min="5" max="5" width="17.6640625" hidden="1" customWidth="1"/>
    <col min="6" max="9" width="18.1640625" customWidth="1"/>
    <col min="10" max="11" width="13.83203125" customWidth="1"/>
    <col min="12" max="15" width="13.83203125" style="30" customWidth="1"/>
    <col min="16" max="16" width="11" style="31" customWidth="1"/>
    <col min="17" max="20" width="11" style="45"/>
    <col min="21" max="21" width="11" style="45" customWidth="1"/>
    <col min="22" max="28" width="11" style="46"/>
    <col min="56" max="67" width="12.33203125" bestFit="1" customWidth="1"/>
  </cols>
  <sheetData>
    <row r="1" spans="1:67" s="1" customFormat="1" ht="39" customHeight="1">
      <c r="M1" s="39"/>
      <c r="N1" s="39"/>
      <c r="O1" s="39"/>
      <c r="P1" s="26"/>
      <c r="Q1" s="40"/>
      <c r="R1" s="40"/>
      <c r="S1" s="40"/>
      <c r="T1" s="40"/>
      <c r="U1" s="40"/>
      <c r="V1" s="41"/>
      <c r="W1" s="41"/>
      <c r="X1" s="41"/>
      <c r="Y1" s="41"/>
      <c r="Z1" s="41"/>
      <c r="AA1" s="41"/>
      <c r="AB1" s="41"/>
    </row>
    <row r="2" spans="1:67" s="2" customFormat="1" ht="30" customHeight="1">
      <c r="F2" s="3"/>
      <c r="G2" s="4"/>
      <c r="H2" s="4"/>
      <c r="I2" s="5"/>
      <c r="J2" s="5"/>
      <c r="K2" s="5"/>
      <c r="L2" s="5"/>
      <c r="M2" s="5"/>
      <c r="N2" s="5"/>
      <c r="O2" s="5"/>
      <c r="P2" s="27"/>
      <c r="Q2" s="42"/>
      <c r="R2" s="42"/>
      <c r="S2" s="43"/>
      <c r="T2" s="43"/>
      <c r="U2" s="43"/>
      <c r="V2" s="44"/>
      <c r="W2" s="44"/>
      <c r="X2" s="44"/>
      <c r="Y2" s="44"/>
      <c r="Z2" s="44"/>
      <c r="AA2" s="44"/>
      <c r="AB2" s="44"/>
    </row>
    <row r="3" spans="1:67" ht="19.5" customHeight="1">
      <c r="L3" s="29"/>
      <c r="M3" s="29"/>
      <c r="N3" s="29"/>
      <c r="O3" s="29"/>
    </row>
    <row r="4" spans="1:67" s="47" customFormat="1" ht="40" customHeight="1">
      <c r="C4" s="192" t="s">
        <v>14</v>
      </c>
      <c r="L4" s="48"/>
      <c r="M4" s="48"/>
      <c r="N4" s="48"/>
      <c r="O4" s="48"/>
      <c r="P4" s="49"/>
      <c r="Q4" s="50"/>
      <c r="R4" s="50"/>
      <c r="S4" s="50"/>
      <c r="T4" s="50"/>
      <c r="U4" s="50"/>
      <c r="V4" s="51"/>
      <c r="W4" s="51"/>
      <c r="X4" s="51"/>
      <c r="Y4" s="51"/>
      <c r="Z4" s="51"/>
      <c r="AA4" s="51"/>
      <c r="AB4" s="51"/>
    </row>
    <row r="5" spans="1:67" ht="15" customHeight="1" thickBot="1">
      <c r="L5" s="29"/>
      <c r="M5" s="29"/>
      <c r="N5" s="29"/>
      <c r="O5" s="29"/>
    </row>
    <row r="6" spans="1:67" s="30" customFormat="1" ht="30" customHeight="1" thickTop="1" thickBot="1">
      <c r="A6"/>
      <c r="B6"/>
      <c r="C6" s="167" t="s">
        <v>15</v>
      </c>
      <c r="D6" s="165"/>
      <c r="E6" s="165"/>
      <c r="F6" s="165"/>
      <c r="G6" s="165"/>
      <c r="H6" s="165"/>
      <c r="I6" s="165"/>
      <c r="J6" s="21"/>
      <c r="K6" s="21"/>
      <c r="L6" s="21"/>
      <c r="P6" s="31"/>
      <c r="Q6" s="45"/>
      <c r="R6" s="45"/>
      <c r="S6" s="45"/>
      <c r="T6" s="45"/>
      <c r="U6" s="45"/>
      <c r="V6" s="46"/>
      <c r="W6" s="46"/>
      <c r="X6" s="46"/>
      <c r="Y6" s="46"/>
      <c r="Z6" s="46"/>
      <c r="AA6" s="46"/>
      <c r="AB6" s="46"/>
      <c r="AC6"/>
      <c r="AD6"/>
      <c r="AE6"/>
      <c r="AF6"/>
      <c r="AG6"/>
      <c r="AH6"/>
      <c r="AI6"/>
      <c r="AJ6"/>
      <c r="AK6"/>
      <c r="AL6"/>
      <c r="AM6"/>
      <c r="AN6"/>
      <c r="AO6"/>
      <c r="AP6"/>
      <c r="AQ6"/>
      <c r="AR6"/>
      <c r="AS6"/>
      <c r="AT6"/>
      <c r="AU6"/>
      <c r="AV6"/>
      <c r="AW6"/>
      <c r="AX6"/>
      <c r="AY6"/>
      <c r="AZ6"/>
      <c r="BA6"/>
      <c r="BB6"/>
      <c r="BC6"/>
      <c r="BD6"/>
      <c r="BE6"/>
      <c r="BF6"/>
      <c r="BG6"/>
      <c r="BH6"/>
      <c r="BI6"/>
      <c r="BJ6"/>
      <c r="BK6"/>
      <c r="BL6"/>
      <c r="BM6"/>
      <c r="BN6"/>
      <c r="BO6"/>
    </row>
    <row r="7" spans="1:67" s="30" customFormat="1" ht="36" customHeight="1" thickTop="1" thickBot="1">
      <c r="A7"/>
      <c r="B7"/>
      <c r="C7" s="32" t="s">
        <v>280</v>
      </c>
      <c r="D7" s="52" t="s">
        <v>16</v>
      </c>
      <c r="E7" s="52" t="s">
        <v>17</v>
      </c>
      <c r="F7" s="52" t="s">
        <v>323</v>
      </c>
      <c r="G7" s="52" t="s">
        <v>18</v>
      </c>
      <c r="H7" s="52" t="s">
        <v>19</v>
      </c>
      <c r="I7" s="52" t="s">
        <v>322</v>
      </c>
      <c r="J7" s="21"/>
      <c r="K7" s="21"/>
      <c r="L7" s="21"/>
      <c r="P7" s="31"/>
      <c r="Q7" s="45"/>
      <c r="R7" s="45"/>
      <c r="S7" s="45"/>
      <c r="T7" s="45"/>
      <c r="U7" s="45"/>
      <c r="V7" s="46"/>
      <c r="W7" s="46"/>
      <c r="X7" s="46"/>
      <c r="Y7" s="46"/>
      <c r="Z7" s="46"/>
      <c r="AA7" s="46"/>
      <c r="AB7" s="46"/>
      <c r="AC7"/>
      <c r="AD7"/>
      <c r="AE7"/>
      <c r="AF7"/>
      <c r="AG7"/>
      <c r="AH7"/>
      <c r="AI7"/>
      <c r="AJ7"/>
      <c r="AK7"/>
      <c r="AL7"/>
      <c r="AM7"/>
      <c r="AN7"/>
      <c r="AO7"/>
      <c r="AP7"/>
      <c r="AQ7"/>
      <c r="AR7"/>
      <c r="AS7"/>
      <c r="AT7"/>
      <c r="AU7"/>
      <c r="AV7"/>
      <c r="AW7"/>
      <c r="AX7"/>
      <c r="AY7"/>
      <c r="AZ7"/>
      <c r="BA7"/>
      <c r="BB7"/>
      <c r="BC7"/>
      <c r="BD7"/>
      <c r="BE7"/>
      <c r="BF7"/>
      <c r="BG7"/>
      <c r="BH7"/>
      <c r="BI7"/>
      <c r="BJ7"/>
      <c r="BK7"/>
      <c r="BL7"/>
      <c r="BM7"/>
      <c r="BN7"/>
      <c r="BO7"/>
    </row>
    <row r="8" spans="1:67" s="30" customFormat="1" ht="30" customHeight="1" thickTop="1" thickBot="1">
      <c r="A8"/>
      <c r="B8"/>
      <c r="C8" s="244" t="str">
        <f>'Ano1'!C8</f>
        <v>Diseño arquitectonico / M2</v>
      </c>
      <c r="D8" s="246">
        <f>Precio!K5</f>
        <v>41658.024691358019</v>
      </c>
      <c r="E8" s="246">
        <f>Precio!G5</f>
        <v>28119</v>
      </c>
      <c r="F8" s="246">
        <f>'Ano1'!Q8</f>
        <v>187461111.1111111</v>
      </c>
      <c r="G8" s="246">
        <f>'Ano2'!Q8</f>
        <v>83316049.382716045</v>
      </c>
      <c r="H8" s="246">
        <f>'Ano3'!Q8</f>
        <v>187461111.1111111</v>
      </c>
      <c r="I8" s="246">
        <f t="shared" ref="I8:I37" si="0">SUM(F8:H8)</f>
        <v>458238271.60493827</v>
      </c>
      <c r="J8" s="21"/>
      <c r="K8" s="21"/>
      <c r="L8" s="21"/>
      <c r="P8" s="31"/>
      <c r="Q8" s="45"/>
      <c r="R8" s="45"/>
      <c r="S8" s="45"/>
      <c r="T8" s="45"/>
      <c r="U8" s="45"/>
      <c r="V8" s="46"/>
      <c r="W8" s="46"/>
      <c r="X8" s="46"/>
      <c r="Y8" s="46"/>
      <c r="Z8" s="46"/>
      <c r="AA8" s="46"/>
      <c r="AB8" s="46"/>
      <c r="AC8"/>
      <c r="AD8"/>
      <c r="AE8"/>
      <c r="AF8"/>
      <c r="AG8"/>
      <c r="AH8"/>
      <c r="AI8"/>
      <c r="AJ8"/>
      <c r="AK8"/>
      <c r="AL8"/>
      <c r="AM8"/>
      <c r="AN8"/>
      <c r="AO8"/>
      <c r="AP8"/>
      <c r="AQ8"/>
      <c r="AR8"/>
      <c r="AS8"/>
      <c r="AT8"/>
      <c r="AU8"/>
      <c r="AV8"/>
      <c r="AW8"/>
      <c r="AX8"/>
      <c r="AY8"/>
      <c r="AZ8"/>
      <c r="BA8"/>
      <c r="BB8"/>
      <c r="BC8"/>
      <c r="BD8"/>
      <c r="BE8"/>
      <c r="BF8"/>
      <c r="BG8"/>
      <c r="BH8"/>
      <c r="BI8"/>
      <c r="BJ8"/>
      <c r="BK8"/>
      <c r="BL8"/>
      <c r="BM8"/>
      <c r="BN8"/>
      <c r="BO8"/>
    </row>
    <row r="9" spans="1:67" s="30" customFormat="1" ht="30" customHeight="1" thickTop="1" thickBot="1">
      <c r="A9"/>
      <c r="B9"/>
      <c r="C9" s="244" t="str">
        <f>'Ano1'!C9</f>
        <v>Diseño estructural / M2</v>
      </c>
      <c r="D9" s="246">
        <f>Precio!K6</f>
        <v>27869.135802469133</v>
      </c>
      <c r="E9" s="246">
        <f>Precio!G6</f>
        <v>18812</v>
      </c>
      <c r="F9" s="246">
        <f>'Ano1'!Q9</f>
        <v>69672839.506172836</v>
      </c>
      <c r="G9" s="246">
        <f>'Ano2'!Q9</f>
        <v>55738271.604938269</v>
      </c>
      <c r="H9" s="246">
        <f>'Ano3'!Q9</f>
        <v>125411111.1111111</v>
      </c>
      <c r="I9" s="246">
        <f t="shared" si="0"/>
        <v>250822222.22222221</v>
      </c>
      <c r="J9" s="21"/>
      <c r="K9" s="21"/>
      <c r="L9" s="21"/>
      <c r="P9" s="31"/>
      <c r="Q9" s="45"/>
      <c r="R9" s="45"/>
      <c r="S9" s="45"/>
      <c r="T9" s="45"/>
      <c r="U9" s="45"/>
      <c r="V9" s="46"/>
      <c r="W9" s="46"/>
      <c r="X9" s="46"/>
      <c r="Y9" s="46"/>
      <c r="Z9" s="46"/>
      <c r="AA9" s="46"/>
      <c r="AB9" s="46"/>
      <c r="AC9"/>
      <c r="AD9"/>
      <c r="AE9"/>
      <c r="AF9"/>
      <c r="AG9"/>
      <c r="AH9"/>
      <c r="AI9"/>
      <c r="AJ9"/>
      <c r="AK9"/>
      <c r="AL9"/>
      <c r="AM9"/>
      <c r="AN9"/>
      <c r="AO9"/>
      <c r="AP9"/>
      <c r="AQ9"/>
      <c r="AR9"/>
      <c r="AS9"/>
      <c r="AT9"/>
      <c r="AU9"/>
      <c r="AV9"/>
      <c r="AW9"/>
      <c r="AX9"/>
      <c r="AY9"/>
      <c r="AZ9"/>
      <c r="BA9"/>
      <c r="BB9"/>
      <c r="BC9"/>
      <c r="BD9"/>
      <c r="BE9"/>
      <c r="BF9"/>
      <c r="BG9"/>
      <c r="BH9"/>
      <c r="BI9"/>
      <c r="BJ9"/>
      <c r="BK9"/>
      <c r="BL9"/>
      <c r="BM9"/>
      <c r="BN9"/>
      <c r="BO9"/>
    </row>
    <row r="10" spans="1:67" s="30" customFormat="1" ht="30" customHeight="1" thickTop="1" thickBot="1">
      <c r="A10"/>
      <c r="B10"/>
      <c r="C10" s="244" t="str">
        <f>'Ano1'!C10</f>
        <v>Diseño redes eléctricas / M2</v>
      </c>
      <c r="D10" s="246">
        <f>Precio!K7</f>
        <v>23272.839506172837</v>
      </c>
      <c r="E10" s="246">
        <f>Precio!G7</f>
        <v>15709</v>
      </c>
      <c r="F10" s="246">
        <f>'Ano1'!Q10</f>
        <v>58182098.76543209</v>
      </c>
      <c r="G10" s="246">
        <f>'Ano2'!Q10</f>
        <v>46545679.012345672</v>
      </c>
      <c r="H10" s="246">
        <f>'Ano3'!Q10</f>
        <v>104727777.77777776</v>
      </c>
      <c r="I10" s="246">
        <f t="shared" si="0"/>
        <v>209455555.55555552</v>
      </c>
      <c r="J10" s="21"/>
      <c r="K10" s="21"/>
      <c r="L10" s="21"/>
      <c r="P10" s="31"/>
      <c r="Q10" s="45"/>
      <c r="R10" s="45"/>
      <c r="S10" s="45"/>
      <c r="T10" s="45"/>
      <c r="U10" s="45"/>
      <c r="V10" s="46"/>
      <c r="W10" s="46"/>
      <c r="X10" s="46"/>
      <c r="Y10" s="46"/>
      <c r="Z10" s="46"/>
      <c r="AA10" s="46"/>
      <c r="AB10" s="46"/>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row>
    <row r="11" spans="1:67" s="30" customFormat="1" ht="30" customHeight="1" thickTop="1" thickBot="1">
      <c r="A11"/>
      <c r="B11"/>
      <c r="C11" s="244" t="str">
        <f>'Ano1'!C11</f>
        <v>Diseño redes gases medicinales / M2</v>
      </c>
      <c r="D11" s="246">
        <f>Precio!K8</f>
        <v>5948.1481481481478</v>
      </c>
      <c r="E11" s="246">
        <f>Precio!G8</f>
        <v>4015</v>
      </c>
      <c r="F11" s="246">
        <f>'Ano1'!Q11</f>
        <v>14870370.370370368</v>
      </c>
      <c r="G11" s="246">
        <f>'Ano2'!Q11</f>
        <v>11896296.296296295</v>
      </c>
      <c r="H11" s="246">
        <f>'Ano3'!Q11</f>
        <v>26766666.666666664</v>
      </c>
      <c r="I11" s="246">
        <f t="shared" si="0"/>
        <v>53533333.333333328</v>
      </c>
      <c r="J11" s="21"/>
      <c r="K11" s="21"/>
      <c r="L11" s="21"/>
      <c r="P11" s="31"/>
      <c r="Q11" s="45"/>
      <c r="R11" s="45"/>
      <c r="S11" s="45"/>
      <c r="T11" s="45"/>
      <c r="U11" s="45"/>
      <c r="V11" s="46"/>
      <c r="W11" s="46"/>
      <c r="X11" s="46"/>
      <c r="Y11" s="46"/>
      <c r="Z11" s="46"/>
      <c r="AA11" s="46"/>
      <c r="AB11" s="46"/>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row>
    <row r="12" spans="1:67" s="30" customFormat="1" ht="30" customHeight="1" thickTop="1" thickBot="1">
      <c r="A12"/>
      <c r="B12"/>
      <c r="C12" s="244" t="str">
        <f>'Ano1'!C12</f>
        <v>Diseño sistema ventilación mecánica y AA / M2</v>
      </c>
      <c r="D12" s="246">
        <f>Precio!K9</f>
        <v>10127.160493827159</v>
      </c>
      <c r="E12" s="246">
        <f>Precio!G9</f>
        <v>6836</v>
      </c>
      <c r="F12" s="246">
        <f>'Ano1'!Q12</f>
        <v>25317901.234567896</v>
      </c>
      <c r="G12" s="246">
        <f>'Ano2'!Q12</f>
        <v>20254320.987654317</v>
      </c>
      <c r="H12" s="246">
        <f>'Ano3'!Q12</f>
        <v>45572222.222222209</v>
      </c>
      <c r="I12" s="246">
        <f t="shared" si="0"/>
        <v>91144444.444444418</v>
      </c>
      <c r="J12" s="21"/>
      <c r="K12" s="21"/>
      <c r="L12" s="21"/>
      <c r="P12" s="31"/>
      <c r="Q12" s="45"/>
      <c r="R12" s="45"/>
      <c r="S12" s="45"/>
      <c r="T12" s="45"/>
      <c r="U12" s="45"/>
      <c r="V12" s="46"/>
      <c r="W12" s="46"/>
      <c r="X12" s="46"/>
      <c r="Y12" s="46"/>
      <c r="Z12" s="46"/>
      <c r="AA12" s="46"/>
      <c r="AB12" s="46"/>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row>
    <row r="13" spans="1:67" s="30" customFormat="1" ht="30" customHeight="1" thickTop="1" thickBot="1">
      <c r="A13"/>
      <c r="B13"/>
      <c r="C13" s="244" t="str">
        <f>'Ano1'!C13</f>
        <v>Diseño hidráulico, sanitario y aguas lluvias / M2</v>
      </c>
      <c r="D13" s="246">
        <f>Precio!K10</f>
        <v>18044.444444444442</v>
      </c>
      <c r="E13" s="246">
        <f>Precio!G10</f>
        <v>12180</v>
      </c>
      <c r="F13" s="246">
        <f>'Ano1'!Q13</f>
        <v>45111111.111111104</v>
      </c>
      <c r="G13" s="246">
        <f>'Ano2'!Q13</f>
        <v>36088888.888888881</v>
      </c>
      <c r="H13" s="246">
        <f>'Ano3'!Q13</f>
        <v>81199999.999999985</v>
      </c>
      <c r="I13" s="246">
        <f t="shared" si="0"/>
        <v>162399999.99999997</v>
      </c>
      <c r="J13" s="21"/>
      <c r="K13" s="21"/>
      <c r="L13" s="21"/>
      <c r="P13" s="31"/>
      <c r="Q13" s="45"/>
      <c r="R13" s="45"/>
      <c r="S13" s="45"/>
      <c r="T13" s="45"/>
      <c r="U13" s="45"/>
      <c r="V13" s="46"/>
      <c r="W13" s="46"/>
      <c r="X13" s="46"/>
      <c r="Y13" s="46"/>
      <c r="Z13" s="46"/>
      <c r="AA13" s="46"/>
      <c r="AB13" s="46"/>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row>
    <row r="14" spans="1:67" s="30" customFormat="1" ht="30" customHeight="1" thickTop="1" thickBot="1">
      <c r="A14"/>
      <c r="B14"/>
      <c r="C14" s="244" t="str">
        <f>'Ano1'!C14</f>
        <v>Diseño red de incendios / M2</v>
      </c>
      <c r="D14" s="246">
        <f>Precio!K11</f>
        <v>10276.543209876543</v>
      </c>
      <c r="E14" s="246">
        <f>Precio!G11</f>
        <v>6937</v>
      </c>
      <c r="F14" s="246">
        <f>'Ano1'!Q14</f>
        <v>25691358.024691358</v>
      </c>
      <c r="G14" s="246">
        <f>'Ano2'!Q14</f>
        <v>20553086.419753086</v>
      </c>
      <c r="H14" s="246">
        <f>'Ano3'!Q14</f>
        <v>46244444.444444448</v>
      </c>
      <c r="I14" s="246">
        <f t="shared" si="0"/>
        <v>92488888.888888896</v>
      </c>
      <c r="J14" s="21"/>
      <c r="K14" s="21"/>
      <c r="L14" s="21"/>
      <c r="P14" s="31"/>
      <c r="Q14" s="45"/>
      <c r="R14" s="45"/>
      <c r="S14" s="45"/>
      <c r="T14" s="45"/>
      <c r="U14" s="45"/>
      <c r="V14" s="46"/>
      <c r="W14" s="46"/>
      <c r="X14" s="46"/>
      <c r="Y14" s="46"/>
      <c r="Z14" s="46"/>
      <c r="AA14" s="46"/>
      <c r="AB14" s="46"/>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row>
    <row r="15" spans="1:67" s="30" customFormat="1" ht="30" customHeight="1" thickTop="1" thickBot="1">
      <c r="A15"/>
      <c r="B15"/>
      <c r="C15" s="244" t="str">
        <f>'Ano1'!C15</f>
        <v>Levantamiento topográfico / M2</v>
      </c>
      <c r="D15" s="246">
        <f>Precio!K12</f>
        <v>6232.0987654320979</v>
      </c>
      <c r="E15" s="246">
        <f>Precio!G12</f>
        <v>4207</v>
      </c>
      <c r="F15" s="246">
        <f>'Ano1'!Q15</f>
        <v>15580246.913580246</v>
      </c>
      <c r="G15" s="246">
        <f>'Ano2'!Q15</f>
        <v>12464197.530864196</v>
      </c>
      <c r="H15" s="246">
        <f>'Ano3'!Q15</f>
        <v>28044444.44444444</v>
      </c>
      <c r="I15" s="246">
        <f t="shared" si="0"/>
        <v>56088888.888888881</v>
      </c>
      <c r="J15" s="21"/>
      <c r="K15" s="21"/>
      <c r="L15" s="21"/>
      <c r="P15" s="31"/>
      <c r="Q15" s="45"/>
      <c r="R15" s="45"/>
      <c r="S15" s="45"/>
      <c r="T15" s="45"/>
      <c r="U15" s="45"/>
      <c r="V15" s="46"/>
      <c r="W15" s="46"/>
      <c r="X15" s="46"/>
      <c r="Y15" s="46"/>
      <c r="Z15" s="46"/>
      <c r="AA15" s="46"/>
      <c r="AB15" s="46"/>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row>
    <row r="16" spans="1:67" s="30" customFormat="1" ht="30" customHeight="1" thickTop="1" thickBot="1">
      <c r="A16"/>
      <c r="B16"/>
      <c r="C16" s="244" t="str">
        <f>'Ano1'!C16</f>
        <v>Estudio de suelos / M2</v>
      </c>
      <c r="D16" s="246">
        <f>Precio!K13</f>
        <v>17102.469135802468</v>
      </c>
      <c r="E16" s="246">
        <f>Precio!G13</f>
        <v>11544</v>
      </c>
      <c r="F16" s="246">
        <f>'Ano1'!Q16</f>
        <v>42756172.839506179</v>
      </c>
      <c r="G16" s="246">
        <f>'Ano2'!Q16</f>
        <v>34204938.27160494</v>
      </c>
      <c r="H16" s="246">
        <f>'Ano3'!Q16</f>
        <v>76961111.111111119</v>
      </c>
      <c r="I16" s="246">
        <f t="shared" si="0"/>
        <v>153922222.22222224</v>
      </c>
      <c r="J16" s="21"/>
      <c r="K16" s="21"/>
      <c r="L16" s="21"/>
      <c r="P16" s="31"/>
      <c r="Q16" s="45"/>
      <c r="R16" s="45"/>
      <c r="S16" s="45"/>
      <c r="T16" s="45"/>
      <c r="U16" s="45"/>
      <c r="V16" s="46"/>
      <c r="W16" s="46"/>
      <c r="X16" s="46"/>
      <c r="Y16" s="46"/>
      <c r="Z16" s="46"/>
      <c r="AA16" s="46"/>
      <c r="AB16" s="4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row>
    <row r="17" spans="1:67" s="30" customFormat="1" ht="30" customHeight="1" thickTop="1" thickBot="1">
      <c r="A17"/>
      <c r="B17"/>
      <c r="C17" s="244" t="str">
        <f>'Ano1'!C17</f>
        <v>Presupuesto / M2</v>
      </c>
      <c r="D17" s="246">
        <f>Precio!K14</f>
        <v>12182.716049382716</v>
      </c>
      <c r="E17" s="246">
        <f>Precio!G14</f>
        <v>8223</v>
      </c>
      <c r="F17" s="246">
        <f>'Ano1'!Q17</f>
        <v>30456790.123456791</v>
      </c>
      <c r="G17" s="246">
        <f>'Ano2'!Q17</f>
        <v>24365432.098765433</v>
      </c>
      <c r="H17" s="246">
        <f>'Ano3'!Q17</f>
        <v>54822222.222222224</v>
      </c>
      <c r="I17" s="246">
        <f t="shared" si="0"/>
        <v>109644444.44444445</v>
      </c>
      <c r="J17" s="21"/>
      <c r="K17" s="21"/>
      <c r="L17" s="21"/>
      <c r="P17" s="31"/>
      <c r="Q17" s="45"/>
      <c r="R17" s="45"/>
      <c r="S17" s="45"/>
      <c r="T17" s="45"/>
      <c r="U17" s="45"/>
      <c r="V17" s="46"/>
      <c r="W17" s="46"/>
      <c r="X17" s="46"/>
      <c r="Y17" s="46"/>
      <c r="Z17" s="46"/>
      <c r="AA17" s="46"/>
      <c r="AB17" s="46"/>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row>
    <row r="18" spans="1:67" s="30" customFormat="1" ht="30" customHeight="1" thickTop="1" thickBot="1">
      <c r="A18"/>
      <c r="B18"/>
      <c r="C18" s="244" t="str">
        <f>'Ano1'!C18</f>
        <v>Imágenes de referencia o Renders / M2</v>
      </c>
      <c r="D18" s="246">
        <f>Precio!K15</f>
        <v>5400</v>
      </c>
      <c r="E18" s="246">
        <f>Precio!G15</f>
        <v>3645</v>
      </c>
      <c r="F18" s="246">
        <f>'Ano1'!Q18</f>
        <v>13500000</v>
      </c>
      <c r="G18" s="246">
        <f>'Ano2'!Q18</f>
        <v>10800000</v>
      </c>
      <c r="H18" s="246">
        <f>'Ano3'!Q18</f>
        <v>24300000</v>
      </c>
      <c r="I18" s="246">
        <f t="shared" si="0"/>
        <v>48600000</v>
      </c>
      <c r="J18" s="21"/>
      <c r="K18" s="21"/>
      <c r="L18" s="21"/>
      <c r="P18" s="31"/>
      <c r="Q18" s="45"/>
      <c r="R18" s="45"/>
      <c r="S18" s="45"/>
      <c r="T18" s="45"/>
      <c r="U18" s="45"/>
      <c r="V18" s="46"/>
      <c r="W18" s="46"/>
      <c r="X18" s="46"/>
      <c r="Y18" s="46"/>
      <c r="Z18" s="46"/>
      <c r="AA18" s="46"/>
      <c r="AB18" s="46"/>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row>
    <row r="19" spans="1:67" s="30" customFormat="1" ht="30" customHeight="1" thickTop="1" thickBot="1">
      <c r="A19"/>
      <c r="B19"/>
      <c r="C19" s="53" t="str">
        <f>'Ano1'!C19</f>
        <v/>
      </c>
      <c r="D19" s="232" t="str">
        <f>Precio!K16</f>
        <v/>
      </c>
      <c r="E19" s="232" t="str">
        <f>Precio!G16</f>
        <v/>
      </c>
      <c r="F19" s="232">
        <f>'Ano1'!Q19</f>
        <v>0</v>
      </c>
      <c r="G19" s="232">
        <f>'Ano2'!Q19</f>
        <v>0</v>
      </c>
      <c r="H19" s="232">
        <f>'Ano3'!Q19</f>
        <v>0</v>
      </c>
      <c r="I19" s="232">
        <f t="shared" si="0"/>
        <v>0</v>
      </c>
      <c r="J19" s="21"/>
      <c r="K19" s="21"/>
      <c r="L19" s="21"/>
      <c r="P19" s="31"/>
      <c r="Q19" s="45"/>
      <c r="R19" s="45"/>
      <c r="S19" s="45"/>
      <c r="T19" s="45"/>
      <c r="U19" s="45"/>
      <c r="V19" s="46"/>
      <c r="W19" s="46"/>
      <c r="X19" s="46"/>
      <c r="Y19" s="46"/>
      <c r="Z19" s="46"/>
      <c r="AA19" s="46"/>
      <c r="AB19" s="46"/>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row>
    <row r="20" spans="1:67" s="30" customFormat="1" ht="30" customHeight="1" thickTop="1" thickBot="1">
      <c r="A20"/>
      <c r="B20"/>
      <c r="C20" s="53" t="str">
        <f>'Ano1'!C20</f>
        <v/>
      </c>
      <c r="D20" s="232" t="str">
        <f>Precio!K17</f>
        <v/>
      </c>
      <c r="E20" s="232" t="str">
        <f>Precio!G17</f>
        <v/>
      </c>
      <c r="F20" s="232">
        <f>'Ano1'!Q20</f>
        <v>0</v>
      </c>
      <c r="G20" s="232">
        <f>'Ano2'!Q20</f>
        <v>0</v>
      </c>
      <c r="H20" s="232">
        <f>'Ano3'!Q20</f>
        <v>0</v>
      </c>
      <c r="I20" s="232">
        <f t="shared" si="0"/>
        <v>0</v>
      </c>
      <c r="J20" s="21"/>
      <c r="K20" s="21"/>
      <c r="L20" s="21"/>
      <c r="P20" s="31"/>
      <c r="Q20" s="45"/>
      <c r="R20" s="45"/>
      <c r="S20" s="45"/>
      <c r="T20" s="45"/>
      <c r="U20" s="45"/>
      <c r="V20" s="46"/>
      <c r="W20" s="46"/>
      <c r="X20" s="46"/>
      <c r="Y20" s="46"/>
      <c r="Z20" s="46"/>
      <c r="AA20" s="46"/>
      <c r="AB20" s="46"/>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row>
    <row r="21" spans="1:67" s="30" customFormat="1" ht="30" customHeight="1" thickTop="1" thickBot="1">
      <c r="A21"/>
      <c r="B21"/>
      <c r="C21" s="53" t="str">
        <f>'Ano1'!C21</f>
        <v/>
      </c>
      <c r="D21" s="232" t="str">
        <f>Precio!K18</f>
        <v/>
      </c>
      <c r="E21" s="232" t="str">
        <f>Precio!G18</f>
        <v/>
      </c>
      <c r="F21" s="232">
        <f>'Ano1'!Q21</f>
        <v>0</v>
      </c>
      <c r="G21" s="232">
        <f>'Ano2'!Q21</f>
        <v>0</v>
      </c>
      <c r="H21" s="232">
        <f>'Ano3'!Q21</f>
        <v>0</v>
      </c>
      <c r="I21" s="232">
        <f t="shared" si="0"/>
        <v>0</v>
      </c>
      <c r="J21" s="21"/>
      <c r="K21" s="21"/>
      <c r="L21" s="21"/>
      <c r="P21" s="31"/>
      <c r="Q21" s="45"/>
      <c r="R21" s="45"/>
      <c r="S21" s="45"/>
      <c r="T21" s="45"/>
      <c r="U21" s="45"/>
      <c r="V21" s="46"/>
      <c r="W21" s="46"/>
      <c r="X21" s="46"/>
      <c r="Y21" s="46"/>
      <c r="Z21" s="46"/>
      <c r="AA21" s="46"/>
      <c r="AB21" s="46"/>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row>
    <row r="22" spans="1:67" s="30" customFormat="1" ht="30" customHeight="1" thickTop="1" thickBot="1">
      <c r="A22"/>
      <c r="B22"/>
      <c r="C22" s="53" t="str">
        <f>'Ano1'!C22</f>
        <v/>
      </c>
      <c r="D22" s="232" t="str">
        <f>Precio!K19</f>
        <v/>
      </c>
      <c r="E22" s="232" t="str">
        <f>Precio!G19</f>
        <v/>
      </c>
      <c r="F22" s="232">
        <f>'Ano1'!Q22</f>
        <v>0</v>
      </c>
      <c r="G22" s="232">
        <f>'Ano2'!Q22</f>
        <v>0</v>
      </c>
      <c r="H22" s="232">
        <f>'Ano3'!Q22</f>
        <v>0</v>
      </c>
      <c r="I22" s="232">
        <f t="shared" si="0"/>
        <v>0</v>
      </c>
      <c r="J22" s="21"/>
      <c r="K22" s="21"/>
      <c r="L22" s="21"/>
      <c r="P22" s="31"/>
      <c r="Q22" s="45"/>
      <c r="R22" s="45"/>
      <c r="S22" s="45"/>
      <c r="T22" s="45"/>
      <c r="U22" s="45"/>
      <c r="V22" s="46"/>
      <c r="W22" s="46"/>
      <c r="X22" s="46"/>
      <c r="Y22" s="46"/>
      <c r="Z22" s="46"/>
      <c r="AA22" s="46"/>
      <c r="AB22" s="46"/>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row>
    <row r="23" spans="1:67" s="30" customFormat="1" ht="30" customHeight="1" thickTop="1" thickBot="1">
      <c r="A23"/>
      <c r="B23"/>
      <c r="C23" s="53" t="str">
        <f>'Ano1'!C23</f>
        <v/>
      </c>
      <c r="D23" s="232" t="str">
        <f>Precio!K20</f>
        <v/>
      </c>
      <c r="E23" s="232" t="str">
        <f>Precio!G20</f>
        <v/>
      </c>
      <c r="F23" s="232">
        <f>'Ano1'!Q23</f>
        <v>0</v>
      </c>
      <c r="G23" s="232">
        <f>'Ano2'!Q23</f>
        <v>0</v>
      </c>
      <c r="H23" s="232">
        <f>'Ano3'!Q23</f>
        <v>0</v>
      </c>
      <c r="I23" s="232">
        <f t="shared" si="0"/>
        <v>0</v>
      </c>
      <c r="J23" s="21"/>
      <c r="K23" s="21"/>
      <c r="L23" s="21"/>
      <c r="P23" s="31"/>
      <c r="Q23" s="45"/>
      <c r="R23" s="45"/>
      <c r="S23" s="45"/>
      <c r="T23" s="45"/>
      <c r="U23" s="45"/>
      <c r="V23" s="46"/>
      <c r="W23" s="46"/>
      <c r="X23" s="46"/>
      <c r="Y23" s="46"/>
      <c r="Z23" s="46"/>
      <c r="AA23" s="46"/>
      <c r="AB23" s="46"/>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row>
    <row r="24" spans="1:67" s="30" customFormat="1" ht="30" customHeight="1" thickTop="1" thickBot="1">
      <c r="A24"/>
      <c r="B24"/>
      <c r="C24" s="53" t="str">
        <f>'Ano1'!C24</f>
        <v/>
      </c>
      <c r="D24" s="232" t="str">
        <f>Precio!K21</f>
        <v/>
      </c>
      <c r="E24" s="232" t="str">
        <f>Precio!G21</f>
        <v/>
      </c>
      <c r="F24" s="232">
        <f>'Ano1'!Q24</f>
        <v>0</v>
      </c>
      <c r="G24" s="232">
        <f>'Ano2'!Q24</f>
        <v>0</v>
      </c>
      <c r="H24" s="232">
        <f>'Ano3'!Q24</f>
        <v>0</v>
      </c>
      <c r="I24" s="232">
        <f t="shared" si="0"/>
        <v>0</v>
      </c>
      <c r="J24" s="21"/>
      <c r="K24" s="21"/>
      <c r="L24" s="21"/>
      <c r="P24" s="31"/>
      <c r="Q24" s="45"/>
      <c r="R24" s="45"/>
      <c r="S24" s="45"/>
      <c r="T24" s="45"/>
      <c r="U24" s="45"/>
      <c r="V24" s="46"/>
      <c r="W24" s="46"/>
      <c r="X24" s="46"/>
      <c r="Y24" s="46"/>
      <c r="Z24" s="46"/>
      <c r="AA24" s="46"/>
      <c r="AB24" s="46"/>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row>
    <row r="25" spans="1:67" s="30" customFormat="1" ht="30" customHeight="1" thickTop="1" thickBot="1">
      <c r="A25"/>
      <c r="B25"/>
      <c r="C25" s="53" t="str">
        <f>'Ano1'!C25</f>
        <v/>
      </c>
      <c r="D25" s="232" t="str">
        <f>Precio!K22</f>
        <v/>
      </c>
      <c r="E25" s="232" t="str">
        <f>Precio!G22</f>
        <v/>
      </c>
      <c r="F25" s="232">
        <f>'Ano1'!Q25</f>
        <v>0</v>
      </c>
      <c r="G25" s="232">
        <f>'Ano2'!Q25</f>
        <v>0</v>
      </c>
      <c r="H25" s="232">
        <f>'Ano3'!Q25</f>
        <v>0</v>
      </c>
      <c r="I25" s="232">
        <f t="shared" si="0"/>
        <v>0</v>
      </c>
      <c r="J25" s="21"/>
      <c r="K25" s="21"/>
      <c r="L25" s="21"/>
      <c r="P25" s="31"/>
      <c r="Q25" s="45"/>
      <c r="R25" s="45"/>
      <c r="S25" s="45"/>
      <c r="T25" s="45"/>
      <c r="U25" s="45"/>
      <c r="V25" s="46"/>
      <c r="W25" s="46"/>
      <c r="X25" s="46"/>
      <c r="Y25" s="46"/>
      <c r="Z25" s="46"/>
      <c r="AA25" s="46"/>
      <c r="AB25" s="46"/>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row>
    <row r="26" spans="1:67" s="30" customFormat="1" ht="30" customHeight="1" thickTop="1" thickBot="1">
      <c r="A26"/>
      <c r="B26"/>
      <c r="C26" s="53" t="str">
        <f>'Ano1'!C26</f>
        <v/>
      </c>
      <c r="D26" s="232" t="str">
        <f>Precio!K23</f>
        <v/>
      </c>
      <c r="E26" s="232" t="str">
        <f>Precio!G23</f>
        <v/>
      </c>
      <c r="F26" s="232">
        <f>'Ano1'!Q26</f>
        <v>0</v>
      </c>
      <c r="G26" s="232">
        <f>'Ano2'!Q26</f>
        <v>0</v>
      </c>
      <c r="H26" s="232">
        <f>'Ano3'!Q26</f>
        <v>0</v>
      </c>
      <c r="I26" s="232">
        <f t="shared" si="0"/>
        <v>0</v>
      </c>
      <c r="J26" s="21"/>
      <c r="K26" s="21"/>
      <c r="L26" s="21"/>
      <c r="P26" s="31"/>
      <c r="Q26" s="45"/>
      <c r="R26" s="45"/>
      <c r="S26" s="45"/>
      <c r="T26" s="45"/>
      <c r="U26" s="45"/>
      <c r="V26" s="46"/>
      <c r="W26" s="46"/>
      <c r="X26" s="46"/>
      <c r="Y26" s="46"/>
      <c r="Z26" s="46"/>
      <c r="AA26" s="46"/>
      <c r="AB26" s="4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row>
    <row r="27" spans="1:67" s="30" customFormat="1" ht="30" customHeight="1" thickTop="1" thickBot="1">
      <c r="A27"/>
      <c r="B27"/>
      <c r="C27" s="53" t="str">
        <f>'Ano1'!C27</f>
        <v/>
      </c>
      <c r="D27" s="232" t="str">
        <f>Precio!K24</f>
        <v/>
      </c>
      <c r="E27" s="232" t="str">
        <f>Precio!G24</f>
        <v/>
      </c>
      <c r="F27" s="232">
        <f>'Ano1'!Q27</f>
        <v>0</v>
      </c>
      <c r="G27" s="232">
        <f>'Ano2'!Q27</f>
        <v>0</v>
      </c>
      <c r="H27" s="232">
        <f>'Ano3'!Q27</f>
        <v>0</v>
      </c>
      <c r="I27" s="232">
        <f t="shared" si="0"/>
        <v>0</v>
      </c>
      <c r="J27" s="21"/>
      <c r="K27" s="21"/>
      <c r="L27" s="21"/>
      <c r="P27" s="31"/>
      <c r="Q27" s="45"/>
      <c r="R27" s="45"/>
      <c r="S27" s="45"/>
      <c r="T27" s="45"/>
      <c r="U27" s="45"/>
      <c r="V27" s="46"/>
      <c r="W27" s="46"/>
      <c r="X27" s="46"/>
      <c r="Y27" s="46"/>
      <c r="Z27" s="46"/>
      <c r="AA27" s="46"/>
      <c r="AB27" s="46"/>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row>
    <row r="28" spans="1:67" s="30" customFormat="1" ht="30" customHeight="1" thickTop="1" thickBot="1">
      <c r="A28"/>
      <c r="B28"/>
      <c r="C28" s="53" t="str">
        <f>'Ano1'!C28</f>
        <v/>
      </c>
      <c r="D28" s="232" t="str">
        <f>Precio!K25</f>
        <v/>
      </c>
      <c r="E28" s="232" t="str">
        <f>Precio!G25</f>
        <v/>
      </c>
      <c r="F28" s="232">
        <f>'Ano1'!Q28</f>
        <v>0</v>
      </c>
      <c r="G28" s="232">
        <f>'Ano2'!Q28</f>
        <v>0</v>
      </c>
      <c r="H28" s="232">
        <f>'Ano3'!Q28</f>
        <v>0</v>
      </c>
      <c r="I28" s="232">
        <f t="shared" si="0"/>
        <v>0</v>
      </c>
      <c r="J28" s="21"/>
      <c r="K28" s="21"/>
      <c r="L28" s="21"/>
      <c r="P28" s="31"/>
      <c r="Q28" s="45"/>
      <c r="R28" s="45"/>
      <c r="S28" s="45"/>
      <c r="T28" s="45"/>
      <c r="U28" s="45"/>
      <c r="V28" s="46"/>
      <c r="W28" s="46"/>
      <c r="X28" s="46"/>
      <c r="Y28" s="46"/>
      <c r="Z28" s="46"/>
      <c r="AA28" s="46"/>
      <c r="AB28" s="46"/>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row>
    <row r="29" spans="1:67" s="30" customFormat="1" ht="30" customHeight="1" thickTop="1" thickBot="1">
      <c r="A29"/>
      <c r="B29"/>
      <c r="C29" s="53" t="str">
        <f>'Ano1'!C29</f>
        <v/>
      </c>
      <c r="D29" s="232" t="str">
        <f>Precio!K26</f>
        <v/>
      </c>
      <c r="E29" s="232" t="str">
        <f>Precio!G26</f>
        <v/>
      </c>
      <c r="F29" s="232">
        <f>'Ano1'!Q29</f>
        <v>0</v>
      </c>
      <c r="G29" s="232">
        <f>'Ano2'!Q29</f>
        <v>0</v>
      </c>
      <c r="H29" s="232">
        <f>'Ano3'!Q29</f>
        <v>0</v>
      </c>
      <c r="I29" s="232">
        <f t="shared" si="0"/>
        <v>0</v>
      </c>
      <c r="J29" s="21"/>
      <c r="K29" s="21"/>
      <c r="L29" s="21"/>
      <c r="P29" s="31"/>
      <c r="Q29" s="45"/>
      <c r="R29" s="45"/>
      <c r="S29" s="45"/>
      <c r="T29" s="45"/>
      <c r="U29" s="45"/>
      <c r="V29" s="46"/>
      <c r="W29" s="46"/>
      <c r="X29" s="46"/>
      <c r="Y29" s="46"/>
      <c r="Z29" s="46"/>
      <c r="AA29" s="46"/>
      <c r="AB29" s="46"/>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row>
    <row r="30" spans="1:67" s="30" customFormat="1" ht="30" customHeight="1" thickTop="1" thickBot="1">
      <c r="A30"/>
      <c r="B30"/>
      <c r="C30" s="53" t="str">
        <f>'Ano1'!C30</f>
        <v/>
      </c>
      <c r="D30" s="232" t="str">
        <f>Precio!K27</f>
        <v/>
      </c>
      <c r="E30" s="232" t="str">
        <f>Precio!G27</f>
        <v/>
      </c>
      <c r="F30" s="232">
        <f>'Ano1'!Q30</f>
        <v>0</v>
      </c>
      <c r="G30" s="232">
        <f>'Ano2'!Q30</f>
        <v>0</v>
      </c>
      <c r="H30" s="232">
        <f>'Ano3'!Q30</f>
        <v>0</v>
      </c>
      <c r="I30" s="232">
        <f t="shared" si="0"/>
        <v>0</v>
      </c>
      <c r="J30" s="21"/>
      <c r="K30" s="21"/>
      <c r="L30" s="21"/>
      <c r="P30" s="31"/>
      <c r="Q30" s="45"/>
      <c r="R30" s="45"/>
      <c r="S30" s="45"/>
      <c r="T30" s="45"/>
      <c r="U30" s="45"/>
      <c r="V30" s="46"/>
      <c r="W30" s="46"/>
      <c r="X30" s="46"/>
      <c r="Y30" s="46"/>
      <c r="Z30" s="46"/>
      <c r="AA30" s="46"/>
      <c r="AB30" s="46"/>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row>
    <row r="31" spans="1:67" s="30" customFormat="1" ht="30" customHeight="1" thickTop="1" thickBot="1">
      <c r="A31"/>
      <c r="B31"/>
      <c r="C31" s="53" t="str">
        <f>'Ano1'!C31</f>
        <v/>
      </c>
      <c r="D31" s="232" t="str">
        <f>Precio!K28</f>
        <v/>
      </c>
      <c r="E31" s="232" t="str">
        <f>Precio!G28</f>
        <v/>
      </c>
      <c r="F31" s="232">
        <f>'Ano1'!Q31</f>
        <v>0</v>
      </c>
      <c r="G31" s="232">
        <f>'Ano2'!Q31</f>
        <v>0</v>
      </c>
      <c r="H31" s="232">
        <f>'Ano3'!Q31</f>
        <v>0</v>
      </c>
      <c r="I31" s="232">
        <f t="shared" si="0"/>
        <v>0</v>
      </c>
      <c r="J31" s="21"/>
      <c r="K31" s="21"/>
      <c r="L31" s="21"/>
      <c r="P31" s="31"/>
      <c r="Q31" s="45"/>
      <c r="R31" s="45"/>
      <c r="S31" s="45"/>
      <c r="T31" s="45"/>
      <c r="U31" s="45"/>
      <c r="V31" s="46"/>
      <c r="W31" s="46"/>
      <c r="X31" s="46"/>
      <c r="Y31" s="46"/>
      <c r="Z31" s="46"/>
      <c r="AA31" s="46"/>
      <c r="AB31" s="46"/>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row>
    <row r="32" spans="1:67" s="30" customFormat="1" ht="30" customHeight="1" thickTop="1" thickBot="1">
      <c r="A32"/>
      <c r="B32"/>
      <c r="C32" s="53" t="str">
        <f>'Ano1'!C32</f>
        <v/>
      </c>
      <c r="D32" s="232" t="str">
        <f>Precio!K29</f>
        <v/>
      </c>
      <c r="E32" s="232" t="str">
        <f>Precio!G29</f>
        <v/>
      </c>
      <c r="F32" s="232">
        <f>'Ano1'!Q32</f>
        <v>0</v>
      </c>
      <c r="G32" s="232">
        <f>'Ano2'!Q32</f>
        <v>0</v>
      </c>
      <c r="H32" s="232">
        <f>'Ano3'!Q32</f>
        <v>0</v>
      </c>
      <c r="I32" s="232">
        <f t="shared" si="0"/>
        <v>0</v>
      </c>
      <c r="J32" s="21"/>
      <c r="K32" s="21"/>
      <c r="L32" s="21"/>
      <c r="P32" s="31"/>
      <c r="Q32" s="45"/>
      <c r="R32" s="45"/>
      <c r="S32" s="45"/>
      <c r="T32" s="45"/>
      <c r="U32" s="45"/>
      <c r="V32" s="46"/>
      <c r="W32" s="46"/>
      <c r="X32" s="46"/>
      <c r="Y32" s="46"/>
      <c r="Z32" s="46"/>
      <c r="AA32" s="46"/>
      <c r="AB32" s="46"/>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row>
    <row r="33" spans="1:67" s="30" customFormat="1" ht="30" customHeight="1" thickTop="1" thickBot="1">
      <c r="A33"/>
      <c r="B33"/>
      <c r="C33" s="53" t="str">
        <f>'Ano1'!C33</f>
        <v/>
      </c>
      <c r="D33" s="232" t="str">
        <f>Precio!K30</f>
        <v/>
      </c>
      <c r="E33" s="232" t="str">
        <f>Precio!G30</f>
        <v/>
      </c>
      <c r="F33" s="232">
        <f>'Ano1'!Q33</f>
        <v>0</v>
      </c>
      <c r="G33" s="232">
        <f>'Ano2'!Q33</f>
        <v>0</v>
      </c>
      <c r="H33" s="232">
        <f>'Ano3'!Q33</f>
        <v>0</v>
      </c>
      <c r="I33" s="232">
        <f t="shared" si="0"/>
        <v>0</v>
      </c>
      <c r="J33" s="21"/>
      <c r="K33" s="21"/>
      <c r="L33" s="21"/>
      <c r="P33" s="31"/>
      <c r="Q33" s="45"/>
      <c r="R33" s="45"/>
      <c r="S33" s="45"/>
      <c r="T33" s="45"/>
      <c r="U33" s="45"/>
      <c r="V33" s="46"/>
      <c r="W33" s="46"/>
      <c r="X33" s="46"/>
      <c r="Y33" s="46"/>
      <c r="Z33" s="46"/>
      <c r="AA33" s="46"/>
      <c r="AB33" s="46"/>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row>
    <row r="34" spans="1:67" s="30" customFormat="1" ht="30" customHeight="1" thickTop="1" thickBot="1">
      <c r="A34"/>
      <c r="B34"/>
      <c r="C34" s="53" t="str">
        <f>'Ano1'!C34</f>
        <v/>
      </c>
      <c r="D34" s="232" t="str">
        <f>Precio!K31</f>
        <v/>
      </c>
      <c r="E34" s="232" t="str">
        <f>Precio!G31</f>
        <v/>
      </c>
      <c r="F34" s="232">
        <f>'Ano1'!Q34</f>
        <v>0</v>
      </c>
      <c r="G34" s="232">
        <f>'Ano2'!Q34</f>
        <v>0</v>
      </c>
      <c r="H34" s="232">
        <f>'Ano3'!Q34</f>
        <v>0</v>
      </c>
      <c r="I34" s="232">
        <f t="shared" si="0"/>
        <v>0</v>
      </c>
      <c r="J34" s="21"/>
      <c r="K34" s="21"/>
      <c r="L34" s="21"/>
      <c r="P34" s="31"/>
      <c r="Q34" s="45"/>
      <c r="R34" s="45"/>
      <c r="S34" s="45"/>
      <c r="T34" s="45"/>
      <c r="U34" s="45"/>
      <c r="V34" s="46"/>
      <c r="W34" s="46"/>
      <c r="X34" s="46"/>
      <c r="Y34" s="46"/>
      <c r="Z34" s="46"/>
      <c r="AA34" s="46"/>
      <c r="AB34" s="46"/>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row>
    <row r="35" spans="1:67" s="30" customFormat="1" ht="30" customHeight="1" thickTop="1" thickBot="1">
      <c r="A35"/>
      <c r="B35"/>
      <c r="C35" s="53" t="str">
        <f>'Ano1'!C35</f>
        <v/>
      </c>
      <c r="D35" s="232" t="str">
        <f>Precio!K32</f>
        <v/>
      </c>
      <c r="E35" s="232" t="str">
        <f>Precio!G32</f>
        <v/>
      </c>
      <c r="F35" s="232">
        <f>'Ano1'!Q35</f>
        <v>0</v>
      </c>
      <c r="G35" s="232">
        <f>'Ano2'!Q35</f>
        <v>0</v>
      </c>
      <c r="H35" s="232">
        <f>'Ano3'!Q35</f>
        <v>0</v>
      </c>
      <c r="I35" s="232">
        <f t="shared" si="0"/>
        <v>0</v>
      </c>
      <c r="J35" s="21"/>
      <c r="K35" s="21"/>
      <c r="L35" s="21"/>
      <c r="P35" s="31"/>
      <c r="Q35" s="45"/>
      <c r="R35" s="45"/>
      <c r="S35" s="45"/>
      <c r="T35" s="45"/>
      <c r="U35" s="45"/>
      <c r="V35" s="46"/>
      <c r="W35" s="46"/>
      <c r="X35" s="46"/>
      <c r="Y35" s="46"/>
      <c r="Z35" s="46"/>
      <c r="AA35" s="46"/>
      <c r="AB35" s="46"/>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row>
    <row r="36" spans="1:67" s="30" customFormat="1" ht="30" customHeight="1" thickTop="1" thickBot="1">
      <c r="A36"/>
      <c r="B36"/>
      <c r="C36" s="53" t="str">
        <f>'Ano1'!C36</f>
        <v/>
      </c>
      <c r="D36" s="232" t="str">
        <f>Precio!K33</f>
        <v/>
      </c>
      <c r="E36" s="232" t="str">
        <f>Precio!G33</f>
        <v/>
      </c>
      <c r="F36" s="232">
        <f>'Ano1'!Q36</f>
        <v>0</v>
      </c>
      <c r="G36" s="232">
        <f>'Ano2'!Q36</f>
        <v>0</v>
      </c>
      <c r="H36" s="232">
        <f>'Ano3'!Q36</f>
        <v>0</v>
      </c>
      <c r="I36" s="232">
        <f t="shared" si="0"/>
        <v>0</v>
      </c>
      <c r="J36" s="21"/>
      <c r="K36" s="21"/>
      <c r="L36" s="21"/>
      <c r="P36" s="31"/>
      <c r="Q36" s="45"/>
      <c r="R36" s="45"/>
      <c r="S36" s="45"/>
      <c r="T36" s="45"/>
      <c r="U36" s="45"/>
      <c r="V36" s="46"/>
      <c r="W36" s="46"/>
      <c r="X36" s="46"/>
      <c r="Y36" s="46"/>
      <c r="Z36" s="46"/>
      <c r="AA36" s="46"/>
      <c r="AB36" s="4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row>
    <row r="37" spans="1:67" s="30" customFormat="1" ht="30" customHeight="1" thickTop="1" thickBot="1">
      <c r="A37"/>
      <c r="B37"/>
      <c r="C37" s="53" t="str">
        <f>'Ano1'!C37</f>
        <v/>
      </c>
      <c r="D37" s="36" t="str">
        <f>Precio!K34</f>
        <v/>
      </c>
      <c r="E37" s="36" t="str">
        <f>Precio!G34</f>
        <v/>
      </c>
      <c r="F37" s="232">
        <f>'Ano1'!Q37</f>
        <v>0</v>
      </c>
      <c r="G37" s="232">
        <f>'Ano2'!Q37</f>
        <v>0</v>
      </c>
      <c r="H37" s="232">
        <f>'Ano3'!Q37</f>
        <v>0</v>
      </c>
      <c r="I37" s="232">
        <f t="shared" si="0"/>
        <v>0</v>
      </c>
      <c r="J37" s="21"/>
      <c r="K37" s="21"/>
      <c r="L37" s="21"/>
      <c r="P37" s="31"/>
      <c r="Q37" s="45"/>
      <c r="R37" s="45"/>
      <c r="S37" s="45"/>
      <c r="T37" s="45"/>
      <c r="U37" s="45"/>
      <c r="V37" s="46"/>
      <c r="W37" s="46"/>
      <c r="X37" s="46"/>
      <c r="Y37" s="46"/>
      <c r="Z37" s="46"/>
      <c r="AA37" s="46"/>
      <c r="AB37" s="46"/>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row>
    <row r="38" spans="1:67" s="30" customFormat="1" ht="30" customHeight="1" thickTop="1" thickBot="1">
      <c r="A38"/>
      <c r="B38"/>
      <c r="C38" s="271" t="s">
        <v>205</v>
      </c>
      <c r="D38" s="272"/>
      <c r="E38" s="21"/>
      <c r="F38" s="238">
        <f>SUM(F8:F37)</f>
        <v>528599999.99999994</v>
      </c>
      <c r="G38" s="238">
        <f t="shared" ref="G38:I38" si="1">SUM(G8:G37)</f>
        <v>356227160.49382716</v>
      </c>
      <c r="H38" s="238">
        <f t="shared" si="1"/>
        <v>801511111.11111104</v>
      </c>
      <c r="I38" s="238">
        <f t="shared" si="1"/>
        <v>1686338271.604938</v>
      </c>
      <c r="J38" s="21"/>
      <c r="K38" s="21"/>
      <c r="L38" s="21"/>
      <c r="P38" s="31"/>
      <c r="Q38" s="45"/>
      <c r="R38" s="45"/>
      <c r="S38" s="45"/>
      <c r="T38" s="45"/>
      <c r="U38" s="45"/>
      <c r="V38" s="46"/>
      <c r="W38" s="46"/>
      <c r="X38" s="46"/>
      <c r="Y38" s="46"/>
      <c r="Z38" s="46"/>
      <c r="AA38" s="46"/>
      <c r="AB38" s="46"/>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row>
    <row r="39" spans="1:67" s="30" customFormat="1" ht="30" customHeight="1" thickTop="1">
      <c r="A39"/>
      <c r="B39"/>
      <c r="C39" s="21"/>
      <c r="D39" s="21"/>
      <c r="E39" s="21"/>
      <c r="F39" s="21"/>
      <c r="G39" s="21"/>
      <c r="H39" s="21"/>
      <c r="I39" s="21"/>
      <c r="J39" s="21"/>
      <c r="K39" s="21"/>
      <c r="L39" s="21"/>
      <c r="P39" s="31"/>
      <c r="Q39" s="45"/>
      <c r="R39" s="45"/>
      <c r="S39" s="45"/>
      <c r="T39" s="45"/>
      <c r="U39" s="45"/>
      <c r="V39" s="46"/>
      <c r="W39" s="46"/>
      <c r="X39" s="46"/>
      <c r="Y39" s="46"/>
      <c r="Z39" s="46"/>
      <c r="AA39" s="46"/>
      <c r="AB39" s="46"/>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row>
    <row r="40" spans="1:67" s="30" customFormat="1" ht="30" customHeight="1">
      <c r="A40"/>
      <c r="B40"/>
      <c r="C40" s="21"/>
      <c r="D40" s="21"/>
      <c r="E40" s="21"/>
      <c r="F40" s="21"/>
      <c r="G40" s="21"/>
      <c r="H40" s="21"/>
      <c r="I40" s="21"/>
      <c r="J40" s="21"/>
      <c r="K40" s="21"/>
      <c r="L40" s="21"/>
      <c r="P40" s="31"/>
      <c r="Q40" s="45"/>
      <c r="R40" s="45"/>
      <c r="S40" s="45"/>
      <c r="T40" s="45"/>
      <c r="U40" s="45"/>
      <c r="V40" s="46"/>
      <c r="W40" s="46"/>
      <c r="X40" s="46"/>
      <c r="Y40" s="46"/>
      <c r="Z40" s="46"/>
      <c r="AA40" s="46"/>
      <c r="AB40" s="46"/>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row>
    <row r="41" spans="1:67" s="30" customFormat="1" ht="30" customHeight="1">
      <c r="A41"/>
      <c r="B41"/>
      <c r="C41" s="21"/>
      <c r="D41" s="21"/>
      <c r="E41" s="21"/>
      <c r="F41" s="21"/>
      <c r="G41" s="21"/>
      <c r="H41" s="21"/>
      <c r="I41" s="21"/>
      <c r="J41" s="21"/>
      <c r="K41" s="21"/>
      <c r="L41" s="21"/>
      <c r="P41" s="31"/>
      <c r="Q41" s="45"/>
      <c r="R41" s="45"/>
      <c r="S41" s="45"/>
      <c r="T41" s="45"/>
      <c r="U41" s="45"/>
      <c r="V41" s="46"/>
      <c r="W41" s="46"/>
      <c r="X41" s="46"/>
      <c r="Y41" s="46"/>
      <c r="Z41" s="46"/>
      <c r="AA41" s="46"/>
      <c r="AB41" s="46"/>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row>
    <row r="42" spans="1:67" s="30" customFormat="1" ht="30" customHeight="1">
      <c r="A42"/>
      <c r="B42"/>
      <c r="C42" s="21"/>
      <c r="D42" s="21"/>
      <c r="E42" s="21"/>
      <c r="F42" s="21"/>
      <c r="G42" s="21"/>
      <c r="H42" s="21"/>
      <c r="I42" s="21"/>
      <c r="J42" s="21"/>
      <c r="K42" s="21"/>
      <c r="L42" s="21"/>
      <c r="P42" s="31"/>
      <c r="Q42" s="45"/>
      <c r="R42" s="45"/>
      <c r="S42" s="45"/>
      <c r="T42" s="45"/>
      <c r="U42" s="45"/>
      <c r="V42" s="46"/>
      <c r="W42" s="46"/>
      <c r="X42" s="46"/>
      <c r="Y42" s="46"/>
      <c r="Z42" s="46"/>
      <c r="AA42" s="46"/>
      <c r="AB42" s="46"/>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row>
    <row r="43" spans="1:67" s="30" customFormat="1" ht="30" customHeight="1">
      <c r="A43"/>
      <c r="B43"/>
      <c r="C43" s="21"/>
      <c r="D43" s="21"/>
      <c r="E43" s="21"/>
      <c r="F43" s="21"/>
      <c r="G43" s="21"/>
      <c r="H43" s="21"/>
      <c r="I43" s="21"/>
      <c r="J43" s="21"/>
      <c r="K43" s="21"/>
      <c r="L43" s="21"/>
      <c r="P43" s="31"/>
      <c r="Q43" s="45"/>
      <c r="R43" s="45"/>
      <c r="S43" s="45"/>
      <c r="T43" s="45"/>
      <c r="U43" s="45"/>
      <c r="V43" s="46"/>
      <c r="W43" s="46"/>
      <c r="X43" s="46"/>
      <c r="Y43" s="46"/>
      <c r="Z43" s="46"/>
      <c r="AA43" s="46"/>
      <c r="AB43" s="46"/>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row>
    <row r="44" spans="1:67" s="30" customFormat="1" ht="30" customHeight="1">
      <c r="A44"/>
      <c r="B44"/>
      <c r="C44" s="21"/>
      <c r="D44" s="21"/>
      <c r="E44" s="21"/>
      <c r="F44" s="21"/>
      <c r="G44" s="21"/>
      <c r="H44" s="21"/>
      <c r="I44" s="21"/>
      <c r="J44" s="21"/>
      <c r="K44" s="21"/>
      <c r="L44" s="21"/>
      <c r="P44" s="31"/>
      <c r="Q44" s="45"/>
      <c r="R44" s="45"/>
      <c r="S44" s="45"/>
      <c r="T44" s="45"/>
      <c r="U44" s="45"/>
      <c r="V44" s="46"/>
      <c r="W44" s="46"/>
      <c r="X44" s="46"/>
      <c r="Y44" s="46"/>
      <c r="Z44" s="46"/>
      <c r="AA44" s="46"/>
      <c r="AB44" s="46"/>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row>
    <row r="45" spans="1:67" s="30" customFormat="1" ht="30" customHeight="1">
      <c r="A45"/>
      <c r="B45"/>
      <c r="C45" s="21"/>
      <c r="D45" s="21"/>
      <c r="E45" s="21"/>
      <c r="F45" s="21"/>
      <c r="G45" s="21"/>
      <c r="H45" s="21"/>
      <c r="I45" s="21"/>
      <c r="J45" s="21"/>
      <c r="K45" s="21"/>
      <c r="L45" s="21"/>
      <c r="P45" s="31"/>
      <c r="Q45" s="45"/>
      <c r="R45" s="45"/>
      <c r="S45" s="45"/>
      <c r="T45" s="45"/>
      <c r="U45" s="45"/>
      <c r="V45" s="46"/>
      <c r="W45" s="46"/>
      <c r="X45" s="46"/>
      <c r="Y45" s="46"/>
      <c r="Z45" s="46"/>
      <c r="AA45" s="46"/>
      <c r="AB45" s="46"/>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row>
    <row r="46" spans="1:67" s="30" customFormat="1" ht="30" customHeight="1">
      <c r="A46"/>
      <c r="B46"/>
      <c r="C46" s="21"/>
      <c r="D46" s="21"/>
      <c r="E46" s="21"/>
      <c r="F46" s="21"/>
      <c r="G46" s="21"/>
      <c r="H46" s="21"/>
      <c r="I46" s="21"/>
      <c r="J46" s="21"/>
      <c r="K46" s="21"/>
      <c r="L46" s="21"/>
      <c r="P46" s="31"/>
      <c r="Q46" s="45"/>
      <c r="R46" s="45"/>
      <c r="S46" s="45"/>
      <c r="T46" s="45"/>
      <c r="U46" s="45"/>
      <c r="V46" s="46"/>
      <c r="W46" s="46"/>
      <c r="X46" s="46"/>
      <c r="Y46" s="46"/>
      <c r="Z46" s="46"/>
      <c r="AA46" s="46"/>
      <c r="AB46" s="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row>
    <row r="47" spans="1:67" s="30" customFormat="1" ht="30" customHeight="1">
      <c r="A47"/>
      <c r="B47"/>
      <c r="C47" s="21"/>
      <c r="D47" s="21"/>
      <c r="E47" s="21"/>
      <c r="F47" s="21"/>
      <c r="G47" s="21"/>
      <c r="H47" s="21"/>
      <c r="I47" s="21"/>
      <c r="J47" s="21"/>
      <c r="K47" s="21"/>
      <c r="L47" s="21"/>
      <c r="P47" s="31"/>
      <c r="Q47" s="45"/>
      <c r="R47" s="45"/>
      <c r="S47" s="45"/>
      <c r="T47" s="45"/>
      <c r="U47" s="45"/>
      <c r="V47" s="46"/>
      <c r="W47" s="46"/>
      <c r="X47" s="46"/>
      <c r="Y47" s="46"/>
      <c r="Z47" s="46"/>
      <c r="AA47" s="46"/>
      <c r="AB47" s="46"/>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row>
    <row r="48" spans="1:67" s="30" customFormat="1">
      <c r="A48"/>
      <c r="B48"/>
      <c r="C48" s="21"/>
      <c r="D48" s="21"/>
      <c r="E48" s="21"/>
      <c r="F48" s="21"/>
      <c r="G48" s="21"/>
      <c r="H48" s="21"/>
      <c r="I48" s="21"/>
      <c r="J48" s="21"/>
      <c r="K48" s="21"/>
      <c r="L48" s="21"/>
      <c r="P48" s="31"/>
      <c r="Q48" s="45"/>
      <c r="R48" s="45"/>
      <c r="S48" s="45"/>
      <c r="T48" s="45"/>
      <c r="U48" s="45"/>
      <c r="V48" s="46"/>
      <c r="W48" s="46"/>
      <c r="X48" s="46"/>
      <c r="Y48" s="46"/>
      <c r="Z48" s="46"/>
      <c r="AA48" s="46"/>
      <c r="AB48" s="46"/>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row>
    <row r="49" spans="1:67" s="30" customFormat="1">
      <c r="A49"/>
      <c r="B49"/>
      <c r="C49" s="21"/>
      <c r="D49" s="21"/>
      <c r="E49" s="21"/>
      <c r="F49" s="21"/>
      <c r="G49" s="21"/>
      <c r="H49" s="21"/>
      <c r="I49" s="21"/>
      <c r="J49" s="21"/>
      <c r="K49" s="21"/>
      <c r="L49" s="21"/>
      <c r="P49" s="31"/>
      <c r="Q49" s="45"/>
      <c r="R49" s="45"/>
      <c r="S49" s="45"/>
      <c r="T49" s="45"/>
      <c r="U49" s="45"/>
      <c r="V49" s="46"/>
      <c r="W49" s="46"/>
      <c r="X49" s="46"/>
      <c r="Y49" s="46"/>
      <c r="Z49" s="46"/>
      <c r="AA49" s="46"/>
      <c r="AB49" s="46"/>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row>
    <row r="50" spans="1:67" s="30" customFormat="1">
      <c r="A50"/>
      <c r="B50"/>
      <c r="C50" s="21"/>
      <c r="D50" s="21"/>
      <c r="E50" s="21"/>
      <c r="F50" s="21"/>
      <c r="G50" s="21"/>
      <c r="H50" s="21"/>
      <c r="I50" s="21"/>
      <c r="J50" s="21"/>
      <c r="K50" s="21"/>
      <c r="L50" s="21"/>
      <c r="P50" s="31"/>
      <c r="Q50" s="45"/>
      <c r="R50" s="45"/>
      <c r="S50" s="45"/>
      <c r="T50" s="45"/>
      <c r="U50" s="45"/>
      <c r="V50" s="46"/>
      <c r="W50" s="46"/>
      <c r="X50" s="46"/>
      <c r="Y50" s="46"/>
      <c r="Z50" s="46"/>
      <c r="AA50" s="46"/>
      <c r="AB50" s="46"/>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row>
    <row r="51" spans="1:67" s="30" customFormat="1">
      <c r="A51"/>
      <c r="B51"/>
      <c r="C51" s="21"/>
      <c r="D51" s="21"/>
      <c r="E51" s="21"/>
      <c r="F51" s="21"/>
      <c r="G51" s="21"/>
      <c r="H51" s="21"/>
      <c r="I51" s="21"/>
      <c r="J51" s="21"/>
      <c r="K51" s="21"/>
      <c r="L51" s="21"/>
      <c r="P51" s="31"/>
      <c r="Q51" s="45"/>
      <c r="R51" s="45"/>
      <c r="S51" s="45"/>
      <c r="T51" s="45"/>
      <c r="U51" s="45"/>
      <c r="V51" s="46"/>
      <c r="W51" s="46"/>
      <c r="X51" s="46"/>
      <c r="Y51" s="46"/>
      <c r="Z51" s="46"/>
      <c r="AA51" s="46"/>
      <c r="AB51" s="46"/>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row>
    <row r="52" spans="1:67" s="30" customFormat="1">
      <c r="A52"/>
      <c r="B52"/>
      <c r="C52" s="21"/>
      <c r="D52" s="21"/>
      <c r="E52" s="21"/>
      <c r="F52" s="21"/>
      <c r="G52" s="21"/>
      <c r="H52" s="21"/>
      <c r="I52" s="21"/>
      <c r="J52" s="21"/>
      <c r="K52" s="21"/>
      <c r="L52" s="21"/>
      <c r="P52" s="31"/>
      <c r="Q52" s="45"/>
      <c r="R52" s="45"/>
      <c r="S52" s="45"/>
      <c r="T52" s="45"/>
      <c r="U52" s="45"/>
      <c r="V52" s="46"/>
      <c r="W52" s="46"/>
      <c r="X52" s="46"/>
      <c r="Y52" s="46"/>
      <c r="Z52" s="46"/>
      <c r="AA52" s="46"/>
      <c r="AB52" s="46"/>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row>
  </sheetData>
  <sheetProtection formatColumns="0" formatRows="0" insertColumns="0" insertRows="0" insertHyperlinks="0" deleteColumns="0" deleteRows="0" selectLockedCells="1" sort="0" autoFilter="0" pivotTables="0"/>
  <autoFilter ref="C7:I38" xr:uid="{6ACF3CC7-A90D-4785-B192-BA9F581EADC5}"/>
  <mergeCells count="1">
    <mergeCell ref="C38:D38"/>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1A9E9-0704-4837-BBBF-FF8918D9112A}">
  <dimension ref="C1:CK108"/>
  <sheetViews>
    <sheetView showGridLines="0" zoomScale="90" zoomScaleNormal="90" zoomScalePageLayoutView="80" workbookViewId="0">
      <pane ySplit="7" topLeftCell="A15" activePane="bottomLeft" state="frozen"/>
      <selection activeCell="A38" sqref="A38:XFD38"/>
      <selection pane="bottomLeft" activeCell="T8" sqref="T8"/>
    </sheetView>
  </sheetViews>
  <sheetFormatPr baseColWidth="10" defaultColWidth="11" defaultRowHeight="15.5"/>
  <cols>
    <col min="1" max="1" width="2.1640625" customWidth="1"/>
    <col min="2" max="2" width="1.33203125" customWidth="1"/>
    <col min="3" max="3" width="24.58203125" customWidth="1"/>
    <col min="4" max="6" width="10.6640625" customWidth="1"/>
    <col min="7" max="7" width="11.83203125" customWidth="1"/>
    <col min="8" max="13" width="10.6640625" customWidth="1"/>
    <col min="14" max="15" width="10.6640625" style="30" customWidth="1"/>
    <col min="16" max="16" width="13.1640625" style="30" customWidth="1"/>
    <col min="17" max="17" width="16.25" style="30" bestFit="1" customWidth="1"/>
    <col min="18" max="18" width="13.83203125" style="30" customWidth="1"/>
    <col min="19" max="19" width="11" style="30" customWidth="1"/>
    <col min="20" max="31" width="13.5" style="57" customWidth="1"/>
    <col min="32" max="32" width="11" style="30"/>
    <col min="33" max="44" width="11.1640625" style="30" bestFit="1" customWidth="1"/>
    <col min="45" max="45" width="11" style="30"/>
    <col min="46" max="48" width="11.5" style="30" bestFit="1" customWidth="1"/>
    <col min="49" max="49" width="12.5" style="30" bestFit="1" customWidth="1"/>
    <col min="50" max="57" width="11.5" style="30" bestFit="1" customWidth="1"/>
    <col min="58" max="58" width="11" style="30"/>
    <col min="59" max="70" width="12.5" style="30" bestFit="1" customWidth="1"/>
    <col min="71" max="74" width="11" style="30"/>
    <col min="75" max="81" width="11" style="101"/>
    <col min="82" max="89" width="11" style="30"/>
  </cols>
  <sheetData>
    <row r="1" spans="3:89" s="1" customFormat="1" ht="39" customHeight="1">
      <c r="O1" s="39"/>
      <c r="P1" s="39"/>
      <c r="Q1" s="39"/>
      <c r="R1" s="39"/>
      <c r="S1" s="152"/>
      <c r="T1" s="54"/>
      <c r="U1" s="54"/>
      <c r="V1" s="54"/>
      <c r="W1" s="54"/>
      <c r="X1" s="54"/>
      <c r="Y1" s="54"/>
      <c r="Z1" s="54"/>
      <c r="AA1" s="54"/>
      <c r="AB1" s="54"/>
      <c r="AC1" s="54"/>
      <c r="AD1" s="54"/>
      <c r="AE1" s="54"/>
      <c r="AF1" s="152"/>
      <c r="AG1" s="152"/>
      <c r="AH1" s="152"/>
      <c r="AI1" s="152"/>
      <c r="AJ1" s="152"/>
      <c r="AK1" s="152"/>
      <c r="AL1" s="152"/>
      <c r="AM1" s="152"/>
      <c r="AN1" s="152"/>
      <c r="AO1" s="152"/>
      <c r="AP1" s="152"/>
      <c r="AQ1" s="152"/>
      <c r="AR1" s="152"/>
      <c r="AS1" s="152"/>
      <c r="AT1" s="152"/>
      <c r="AU1" s="152"/>
      <c r="AV1" s="152"/>
      <c r="AW1" s="152"/>
      <c r="AX1" s="152"/>
      <c r="AY1" s="152"/>
      <c r="AZ1" s="152"/>
      <c r="BA1" s="152"/>
      <c r="BB1" s="152"/>
      <c r="BC1" s="152"/>
      <c r="BD1" s="152"/>
      <c r="BE1" s="152"/>
      <c r="BF1" s="152"/>
      <c r="BG1" s="152"/>
      <c r="BH1" s="152"/>
      <c r="BI1" s="152"/>
      <c r="BJ1" s="152"/>
      <c r="BK1" s="152"/>
      <c r="BL1" s="152"/>
      <c r="BM1" s="152"/>
      <c r="BN1" s="152"/>
      <c r="BO1" s="152"/>
      <c r="BP1" s="152"/>
      <c r="BQ1" s="152"/>
      <c r="BR1" s="152"/>
      <c r="BS1" s="152"/>
      <c r="BT1" s="152"/>
      <c r="BU1" s="152"/>
      <c r="BV1" s="152"/>
      <c r="BW1" s="159"/>
      <c r="BX1" s="159"/>
      <c r="BY1" s="159"/>
      <c r="BZ1" s="159"/>
      <c r="CA1" s="159"/>
      <c r="CB1" s="159"/>
      <c r="CC1" s="159"/>
      <c r="CD1" s="152"/>
      <c r="CE1" s="152"/>
      <c r="CF1" s="152"/>
      <c r="CG1" s="152"/>
      <c r="CH1" s="152"/>
      <c r="CI1" s="152"/>
      <c r="CJ1" s="152"/>
      <c r="CK1" s="152"/>
    </row>
    <row r="2" spans="3:89" s="2" customFormat="1" ht="30" customHeight="1">
      <c r="F2" s="3"/>
      <c r="G2" s="4"/>
      <c r="H2" s="4"/>
      <c r="I2" s="4"/>
      <c r="J2" s="4"/>
      <c r="K2" s="5"/>
      <c r="L2" s="5"/>
      <c r="M2" s="5"/>
      <c r="N2" s="5"/>
      <c r="O2" s="5"/>
      <c r="P2" s="5"/>
      <c r="Q2" s="5"/>
      <c r="R2" s="5"/>
      <c r="S2" s="5"/>
      <c r="T2" s="145"/>
      <c r="U2" s="145"/>
      <c r="V2" s="55"/>
      <c r="W2" s="55"/>
      <c r="X2" s="55"/>
      <c r="Y2" s="55"/>
      <c r="Z2" s="55"/>
      <c r="AA2" s="55"/>
      <c r="AB2" s="55"/>
      <c r="AC2" s="55"/>
      <c r="AD2" s="55"/>
      <c r="AE2" s="55"/>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100"/>
      <c r="BX2" s="100"/>
      <c r="BY2" s="100"/>
      <c r="BZ2" s="100"/>
      <c r="CA2" s="100"/>
      <c r="CB2" s="100"/>
      <c r="CC2" s="100"/>
      <c r="CD2" s="56"/>
      <c r="CE2" s="56"/>
      <c r="CF2" s="56"/>
      <c r="CG2" s="56"/>
      <c r="CH2" s="56"/>
      <c r="CI2" s="56"/>
      <c r="CJ2" s="56"/>
      <c r="CK2" s="56"/>
    </row>
    <row r="3" spans="3:89" ht="19.5" customHeight="1" thickBot="1">
      <c r="N3" s="29"/>
      <c r="O3" s="29"/>
      <c r="P3" s="29"/>
      <c r="Q3" s="29"/>
      <c r="R3" s="29"/>
    </row>
    <row r="4" spans="3:89" s="47" customFormat="1" ht="40" customHeight="1" thickTop="1" thickBot="1">
      <c r="C4" s="221" t="s">
        <v>14</v>
      </c>
      <c r="D4" s="222" t="s">
        <v>20</v>
      </c>
      <c r="E4" s="223" t="s">
        <v>21</v>
      </c>
      <c r="F4" s="222" t="s">
        <v>22</v>
      </c>
      <c r="G4" s="222" t="s">
        <v>23</v>
      </c>
      <c r="N4" s="48"/>
      <c r="O4" s="48"/>
      <c r="P4" s="48"/>
      <c r="Q4" s="48"/>
      <c r="R4" s="48"/>
      <c r="S4" s="58"/>
      <c r="T4" s="172"/>
      <c r="U4" s="172"/>
      <c r="V4" s="172"/>
      <c r="W4" s="172"/>
      <c r="X4" s="172"/>
      <c r="Y4" s="172"/>
      <c r="Z4" s="172"/>
      <c r="AA4" s="172"/>
      <c r="AB4" s="172"/>
      <c r="AC4" s="172"/>
      <c r="AD4" s="172"/>
      <c r="AE4" s="172"/>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c r="BW4" s="108"/>
      <c r="BX4" s="108"/>
      <c r="BY4" s="108"/>
      <c r="BZ4" s="108"/>
      <c r="CA4" s="108"/>
      <c r="CB4" s="108"/>
      <c r="CC4" s="108"/>
      <c r="CD4" s="58"/>
      <c r="CE4" s="58"/>
      <c r="CF4" s="58"/>
      <c r="CG4" s="58"/>
      <c r="CH4" s="58"/>
      <c r="CI4" s="58"/>
      <c r="CJ4" s="58"/>
      <c r="CK4" s="58"/>
    </row>
    <row r="5" spans="3:89" ht="15" customHeight="1" thickTop="1" thickBot="1">
      <c r="N5" s="29"/>
      <c r="O5" s="29"/>
      <c r="P5" s="29"/>
      <c r="Q5" s="29"/>
      <c r="R5" s="29"/>
    </row>
    <row r="6" spans="3:89" s="11" customFormat="1" ht="30" customHeight="1" thickTop="1" thickBot="1">
      <c r="C6" s="167" t="s">
        <v>26</v>
      </c>
      <c r="D6" s="164"/>
      <c r="E6" s="164"/>
      <c r="F6" s="165"/>
      <c r="G6" s="165"/>
      <c r="H6" s="165"/>
      <c r="I6" s="165"/>
      <c r="J6" s="165"/>
      <c r="K6" s="165"/>
      <c r="L6" s="165"/>
      <c r="M6" s="165"/>
      <c r="N6" s="165"/>
      <c r="O6" s="165"/>
      <c r="P6" s="165"/>
      <c r="Q6" s="165"/>
      <c r="R6" s="59"/>
      <c r="S6" s="59"/>
      <c r="T6" s="59" t="s">
        <v>27</v>
      </c>
      <c r="U6" s="59"/>
      <c r="V6" s="59"/>
      <c r="W6" s="59"/>
      <c r="X6" s="59"/>
      <c r="Y6" s="59"/>
      <c r="Z6" s="59"/>
      <c r="AA6" s="59"/>
      <c r="AB6" s="59"/>
      <c r="AC6" s="59"/>
      <c r="AD6" s="59"/>
      <c r="AE6" s="59"/>
      <c r="AF6" s="59"/>
      <c r="AG6" s="59" t="s">
        <v>28</v>
      </c>
      <c r="AH6" s="59"/>
      <c r="AI6" s="59"/>
      <c r="AJ6" s="59"/>
      <c r="AK6" s="59"/>
      <c r="AL6" s="59"/>
      <c r="AM6" s="59"/>
      <c r="AN6" s="59"/>
      <c r="AO6" s="59"/>
      <c r="AP6" s="59"/>
      <c r="AQ6" s="59"/>
      <c r="AR6" s="59"/>
      <c r="AS6" s="59"/>
      <c r="AT6" s="59" t="s">
        <v>12</v>
      </c>
      <c r="AU6" s="59"/>
      <c r="AV6" s="59"/>
      <c r="AW6" s="59"/>
      <c r="AX6" s="59"/>
      <c r="AY6" s="59"/>
      <c r="AZ6" s="59"/>
      <c r="BA6" s="59"/>
      <c r="BB6" s="59"/>
      <c r="BC6" s="59"/>
      <c r="BD6" s="59"/>
      <c r="BE6" s="59"/>
      <c r="BF6" s="59"/>
      <c r="BG6" s="59" t="s">
        <v>13</v>
      </c>
      <c r="BH6" s="59"/>
      <c r="BI6" s="59"/>
      <c r="BJ6" s="59"/>
      <c r="BK6" s="59"/>
      <c r="BL6" s="59"/>
      <c r="BM6" s="59"/>
      <c r="BN6" s="59"/>
      <c r="BO6" s="59"/>
      <c r="BP6" s="59"/>
      <c r="BQ6" s="59"/>
      <c r="BR6" s="59"/>
      <c r="BS6" s="59"/>
      <c r="BT6" s="59"/>
      <c r="BU6" s="59"/>
      <c r="BV6" s="59"/>
      <c r="BW6" s="104"/>
      <c r="BX6" s="104"/>
      <c r="BY6" s="104"/>
      <c r="BZ6" s="104"/>
      <c r="CA6" s="104"/>
      <c r="CB6" s="104"/>
      <c r="CC6" s="104"/>
      <c r="CD6" s="59"/>
      <c r="CE6" s="59"/>
      <c r="CF6" s="59"/>
      <c r="CG6" s="59"/>
      <c r="CH6" s="59"/>
      <c r="CI6" s="59"/>
      <c r="CJ6" s="59"/>
      <c r="CK6" s="59"/>
    </row>
    <row r="7" spans="3:89" s="11" customFormat="1" ht="30" customHeight="1" thickTop="1" thickBot="1">
      <c r="C7" s="32" t="s">
        <v>280</v>
      </c>
      <c r="D7" s="32" t="str">
        <f>IF(PI!D6=0,"",PI!D6)</f>
        <v>enero</v>
      </c>
      <c r="E7" s="32" t="str">
        <f>IFERROR(VLOOKUP(D7,'Aux1'!$O$2:$P$13,2,FALSE),"")</f>
        <v>febrero</v>
      </c>
      <c r="F7" s="32" t="str">
        <f>IFERROR(VLOOKUP(E7,'Aux1'!$O$2:$P$13,2,FALSE),"")</f>
        <v>marzo</v>
      </c>
      <c r="G7" s="32" t="str">
        <f>IFERROR(VLOOKUP(F7,'Aux1'!$O$2:$P$13,2,FALSE),"")</f>
        <v>abril</v>
      </c>
      <c r="H7" s="32" t="str">
        <f>IFERROR(VLOOKUP(G7,'Aux1'!$O$2:$P$13,2,FALSE),"")</f>
        <v>mayo</v>
      </c>
      <c r="I7" s="32" t="str">
        <f>IFERROR(VLOOKUP(H7,'Aux1'!$O$2:$P$13,2,FALSE),"")</f>
        <v>junio</v>
      </c>
      <c r="J7" s="32" t="str">
        <f>IFERROR(VLOOKUP(I7,'Aux1'!$O$2:$P$13,2,FALSE),"")</f>
        <v>julio</v>
      </c>
      <c r="K7" s="32" t="str">
        <f>IFERROR(VLOOKUP(J7,'Aux1'!$O$2:$P$13,2,FALSE),"")</f>
        <v>agosto</v>
      </c>
      <c r="L7" s="32" t="str">
        <f>IFERROR(VLOOKUP(K7,'Aux1'!$O$2:$P$13,2,FALSE),"")</f>
        <v>septiembre</v>
      </c>
      <c r="M7" s="32" t="str">
        <f>IFERROR(VLOOKUP(L7,'Aux1'!$O$2:$P$13,2,FALSE),"")</f>
        <v>octubre</v>
      </c>
      <c r="N7" s="32" t="str">
        <f>IFERROR(VLOOKUP(M7,'Aux1'!$O$2:$P$13,2,FALSE),"")</f>
        <v>noviembre</v>
      </c>
      <c r="O7" s="32" t="str">
        <f>IFERROR(VLOOKUP(N7,'Aux1'!$O$2:$P$13,2,FALSE),"")</f>
        <v>diciembre</v>
      </c>
      <c r="P7" s="32" t="s">
        <v>282</v>
      </c>
      <c r="Q7" s="32" t="s">
        <v>324</v>
      </c>
      <c r="R7" s="59"/>
      <c r="S7" s="59" t="s">
        <v>42</v>
      </c>
      <c r="T7" s="59" t="str">
        <f t="shared" ref="T7:AE7" si="0">D7</f>
        <v>enero</v>
      </c>
      <c r="U7" s="59" t="str">
        <f t="shared" si="0"/>
        <v>febrero</v>
      </c>
      <c r="V7" s="59" t="str">
        <f t="shared" si="0"/>
        <v>marzo</v>
      </c>
      <c r="W7" s="59" t="str">
        <f t="shared" si="0"/>
        <v>abril</v>
      </c>
      <c r="X7" s="59" t="str">
        <f t="shared" si="0"/>
        <v>mayo</v>
      </c>
      <c r="Y7" s="59" t="str">
        <f t="shared" si="0"/>
        <v>junio</v>
      </c>
      <c r="Z7" s="59" t="str">
        <f t="shared" si="0"/>
        <v>julio</v>
      </c>
      <c r="AA7" s="59" t="str">
        <f t="shared" si="0"/>
        <v>agosto</v>
      </c>
      <c r="AB7" s="59" t="str">
        <f t="shared" si="0"/>
        <v>septiembre</v>
      </c>
      <c r="AC7" s="59" t="str">
        <f t="shared" si="0"/>
        <v>octubre</v>
      </c>
      <c r="AD7" s="59" t="str">
        <f t="shared" si="0"/>
        <v>noviembre</v>
      </c>
      <c r="AE7" s="59" t="str">
        <f t="shared" si="0"/>
        <v>diciembre</v>
      </c>
      <c r="AF7" s="59"/>
      <c r="AG7" s="59" t="str">
        <f t="shared" ref="AG7:AR7" si="1">D7</f>
        <v>enero</v>
      </c>
      <c r="AH7" s="59" t="str">
        <f t="shared" si="1"/>
        <v>febrero</v>
      </c>
      <c r="AI7" s="59" t="str">
        <f t="shared" si="1"/>
        <v>marzo</v>
      </c>
      <c r="AJ7" s="59" t="str">
        <f t="shared" si="1"/>
        <v>abril</v>
      </c>
      <c r="AK7" s="59" t="str">
        <f t="shared" si="1"/>
        <v>mayo</v>
      </c>
      <c r="AL7" s="59" t="str">
        <f t="shared" si="1"/>
        <v>junio</v>
      </c>
      <c r="AM7" s="59" t="str">
        <f t="shared" si="1"/>
        <v>julio</v>
      </c>
      <c r="AN7" s="59" t="str">
        <f t="shared" si="1"/>
        <v>agosto</v>
      </c>
      <c r="AO7" s="59" t="str">
        <f t="shared" si="1"/>
        <v>septiembre</v>
      </c>
      <c r="AP7" s="59" t="str">
        <f t="shared" si="1"/>
        <v>octubre</v>
      </c>
      <c r="AQ7" s="59" t="str">
        <f t="shared" si="1"/>
        <v>noviembre</v>
      </c>
      <c r="AR7" s="59" t="str">
        <f t="shared" si="1"/>
        <v>diciembre</v>
      </c>
      <c r="AS7" s="59"/>
      <c r="AT7" s="59" t="str">
        <f t="shared" ref="AT7:BE7" si="2">D7</f>
        <v>enero</v>
      </c>
      <c r="AU7" s="59" t="str">
        <f t="shared" si="2"/>
        <v>febrero</v>
      </c>
      <c r="AV7" s="59" t="str">
        <f t="shared" si="2"/>
        <v>marzo</v>
      </c>
      <c r="AW7" s="59" t="str">
        <f t="shared" si="2"/>
        <v>abril</v>
      </c>
      <c r="AX7" s="59" t="str">
        <f t="shared" si="2"/>
        <v>mayo</v>
      </c>
      <c r="AY7" s="59" t="str">
        <f t="shared" si="2"/>
        <v>junio</v>
      </c>
      <c r="AZ7" s="59" t="str">
        <f t="shared" si="2"/>
        <v>julio</v>
      </c>
      <c r="BA7" s="59" t="str">
        <f t="shared" si="2"/>
        <v>agosto</v>
      </c>
      <c r="BB7" s="59" t="str">
        <f t="shared" si="2"/>
        <v>septiembre</v>
      </c>
      <c r="BC7" s="59" t="str">
        <f t="shared" si="2"/>
        <v>octubre</v>
      </c>
      <c r="BD7" s="59" t="str">
        <f t="shared" si="2"/>
        <v>noviembre</v>
      </c>
      <c r="BE7" s="59" t="str">
        <f t="shared" si="2"/>
        <v>diciembre</v>
      </c>
      <c r="BF7" s="59"/>
      <c r="BG7" s="59" t="str">
        <f t="shared" ref="BG7:BR7" si="3">D7</f>
        <v>enero</v>
      </c>
      <c r="BH7" s="59" t="str">
        <f t="shared" si="3"/>
        <v>febrero</v>
      </c>
      <c r="BI7" s="59" t="str">
        <f t="shared" si="3"/>
        <v>marzo</v>
      </c>
      <c r="BJ7" s="59" t="str">
        <f t="shared" si="3"/>
        <v>abril</v>
      </c>
      <c r="BK7" s="59" t="str">
        <f t="shared" si="3"/>
        <v>mayo</v>
      </c>
      <c r="BL7" s="59" t="str">
        <f t="shared" si="3"/>
        <v>junio</v>
      </c>
      <c r="BM7" s="59" t="str">
        <f t="shared" si="3"/>
        <v>julio</v>
      </c>
      <c r="BN7" s="59" t="str">
        <f t="shared" si="3"/>
        <v>agosto</v>
      </c>
      <c r="BO7" s="59" t="str">
        <f t="shared" si="3"/>
        <v>septiembre</v>
      </c>
      <c r="BP7" s="59" t="str">
        <f t="shared" si="3"/>
        <v>octubre</v>
      </c>
      <c r="BQ7" s="59" t="str">
        <f t="shared" si="3"/>
        <v>noviembre</v>
      </c>
      <c r="BR7" s="59" t="str">
        <f t="shared" si="3"/>
        <v>diciembre</v>
      </c>
      <c r="BS7" s="59"/>
      <c r="BT7" s="59"/>
      <c r="BU7" s="59"/>
      <c r="BV7" s="59"/>
      <c r="BW7" s="104"/>
      <c r="BX7" s="104"/>
      <c r="BY7" s="104"/>
      <c r="BZ7" s="104"/>
      <c r="CA7" s="104"/>
      <c r="CB7" s="104"/>
      <c r="CC7" s="104"/>
      <c r="CD7" s="59"/>
      <c r="CE7" s="59"/>
      <c r="CF7" s="59"/>
      <c r="CG7" s="59"/>
      <c r="CH7" s="59"/>
      <c r="CI7" s="59"/>
      <c r="CJ7" s="59"/>
      <c r="CK7" s="59"/>
    </row>
    <row r="8" spans="3:89" s="11" customFormat="1" ht="30" customHeight="1" thickTop="1" thickBot="1">
      <c r="C8" s="244" t="str">
        <f>IF(Precio!C5="","",Precio!C5)</f>
        <v>Diseño arquitectonico / M2</v>
      </c>
      <c r="D8" s="208">
        <v>2000</v>
      </c>
      <c r="E8" s="208"/>
      <c r="F8" s="208"/>
      <c r="G8" s="208">
        <v>500</v>
      </c>
      <c r="H8" s="208"/>
      <c r="I8" s="208"/>
      <c r="J8" s="208">
        <v>1000</v>
      </c>
      <c r="K8" s="208"/>
      <c r="L8" s="208"/>
      <c r="M8" s="208">
        <v>1000</v>
      </c>
      <c r="N8" s="208"/>
      <c r="O8" s="208"/>
      <c r="P8" s="53">
        <f>SUM(D8:O8)</f>
        <v>4500</v>
      </c>
      <c r="Q8" s="232">
        <f>SUM(T8:AE8)</f>
        <v>187461111.1111111</v>
      </c>
      <c r="R8" s="59"/>
      <c r="S8" s="59" t="str">
        <f>C8</f>
        <v>Diseño arquitectonico / M2</v>
      </c>
      <c r="T8" s="57">
        <f>IFERROR(D8*Precio!$K5,0)</f>
        <v>83316049.382716045</v>
      </c>
      <c r="U8" s="57">
        <f>IFERROR(E8*Precio!$K5,0)</f>
        <v>0</v>
      </c>
      <c r="V8" s="57">
        <f>IFERROR(F8*Precio!$K5,0)</f>
        <v>0</v>
      </c>
      <c r="W8" s="57">
        <f>IFERROR(G8*Precio!$K5,0)</f>
        <v>20829012.345679011</v>
      </c>
      <c r="X8" s="57">
        <f>IFERROR(H8*Precio!$K5,0)</f>
        <v>0</v>
      </c>
      <c r="Y8" s="57">
        <f>IFERROR(I8*Precio!$K5,0)</f>
        <v>0</v>
      </c>
      <c r="Z8" s="57">
        <f>IFERROR(J8*Precio!$K5,0)</f>
        <v>41658024.691358022</v>
      </c>
      <c r="AA8" s="57">
        <f>IFERROR(K8*Precio!$K5,0)</f>
        <v>0</v>
      </c>
      <c r="AB8" s="57">
        <f>IFERROR(L8*Precio!$K5,0)</f>
        <v>0</v>
      </c>
      <c r="AC8" s="57">
        <f>IFERROR(M8*Precio!$K5,0)</f>
        <v>41658024.691358022</v>
      </c>
      <c r="AD8" s="57">
        <f>IFERROR(N8*Precio!$K5,0)</f>
        <v>0</v>
      </c>
      <c r="AE8" s="57">
        <f>IFERROR(O8*Precio!$K5,0)</f>
        <v>0</v>
      </c>
      <c r="AF8" s="59"/>
      <c r="AG8" s="57">
        <f>IFERROR(D8*Precio!$G5,0)</f>
        <v>56238000</v>
      </c>
      <c r="AH8" s="57">
        <f>IFERROR(E8*Precio!$G5,0)</f>
        <v>0</v>
      </c>
      <c r="AI8" s="57">
        <f>IFERROR(F8*Precio!$G5,0)</f>
        <v>0</v>
      </c>
      <c r="AJ8" s="57">
        <f>IFERROR(G8*Precio!$G5,0)</f>
        <v>14059500</v>
      </c>
      <c r="AK8" s="57">
        <f>IFERROR(H8*Precio!$G5,0)</f>
        <v>0</v>
      </c>
      <c r="AL8" s="57">
        <f>IFERROR(I8*Precio!$G5,0)</f>
        <v>0</v>
      </c>
      <c r="AM8" s="57">
        <f>IFERROR(J8*Precio!$G5,0)</f>
        <v>28119000</v>
      </c>
      <c r="AN8" s="57">
        <f>IFERROR(K8*Precio!$G5,0)</f>
        <v>0</v>
      </c>
      <c r="AO8" s="57">
        <f>IFERROR(L8*Precio!$G5,0)</f>
        <v>0</v>
      </c>
      <c r="AP8" s="57">
        <f>IFERROR(M8*Precio!$G5,0)</f>
        <v>28119000</v>
      </c>
      <c r="AQ8" s="57">
        <f>IFERROR(N8*Precio!$G5,0)</f>
        <v>0</v>
      </c>
      <c r="AR8" s="57">
        <f>IFERROR(O8*Precio!$G5,0)</f>
        <v>0</v>
      </c>
      <c r="AS8" s="59"/>
      <c r="AT8" s="61">
        <f>T8*Precio!$J5</f>
        <v>15830049.382716049</v>
      </c>
      <c r="AU8" s="61">
        <f>U8*Precio!$J5</f>
        <v>0</v>
      </c>
      <c r="AV8" s="61">
        <f>V8*Precio!$J5</f>
        <v>0</v>
      </c>
      <c r="AW8" s="61">
        <f>W8*Precio!$J5</f>
        <v>3957512.3456790121</v>
      </c>
      <c r="AX8" s="61">
        <f>X8*Precio!$J5</f>
        <v>0</v>
      </c>
      <c r="AY8" s="61">
        <f>Y8*Precio!$J5</f>
        <v>0</v>
      </c>
      <c r="AZ8" s="61">
        <f>Z8*Precio!$J5</f>
        <v>7915024.6913580243</v>
      </c>
      <c r="BA8" s="61">
        <f>AA8*Precio!$J5</f>
        <v>0</v>
      </c>
      <c r="BB8" s="61">
        <f>AB8*Precio!$J5</f>
        <v>0</v>
      </c>
      <c r="BC8" s="61">
        <f>AC8*Precio!$J5</f>
        <v>7915024.6913580243</v>
      </c>
      <c r="BD8" s="61">
        <f>AD8*Precio!$J5</f>
        <v>0</v>
      </c>
      <c r="BE8" s="61">
        <f>AE8*Precio!$J5</f>
        <v>0</v>
      </c>
      <c r="BF8" s="59"/>
      <c r="BG8" s="61">
        <f>IFERROR(D8*Precio!$N5,0)</f>
        <v>11247999.999999991</v>
      </c>
      <c r="BH8" s="61">
        <f>IFERROR(E8*Precio!$N5,0)</f>
        <v>0</v>
      </c>
      <c r="BI8" s="61">
        <f>IFERROR(F8*Precio!$N5,0)</f>
        <v>0</v>
      </c>
      <c r="BJ8" s="61">
        <f>IFERROR(G8*Precio!$N5,0)</f>
        <v>2811999.9999999977</v>
      </c>
      <c r="BK8" s="61">
        <f>IFERROR(H8*Precio!$N5,0)</f>
        <v>0</v>
      </c>
      <c r="BL8" s="61">
        <f>IFERROR(I8*Precio!$N5,0)</f>
        <v>0</v>
      </c>
      <c r="BM8" s="61">
        <f>IFERROR(J8*Precio!$N5,0)</f>
        <v>5623999.9999999953</v>
      </c>
      <c r="BN8" s="61">
        <f>IFERROR(K8*Precio!$N5,0)</f>
        <v>0</v>
      </c>
      <c r="BO8" s="61">
        <f>IFERROR(L8*Precio!$N5,0)</f>
        <v>0</v>
      </c>
      <c r="BP8" s="61">
        <f>IFERROR(M8*Precio!$N5,0)</f>
        <v>5623999.9999999953</v>
      </c>
      <c r="BQ8" s="61">
        <f>IFERROR(N8*Precio!$N5,0)</f>
        <v>0</v>
      </c>
      <c r="BR8" s="61">
        <f>IFERROR(O8*Precio!$N5,0)</f>
        <v>0</v>
      </c>
      <c r="BS8" s="59"/>
      <c r="BT8" s="59"/>
      <c r="BU8" s="59"/>
      <c r="BV8" s="59"/>
      <c r="BW8" s="104"/>
      <c r="BX8" s="104"/>
      <c r="BY8" s="104"/>
      <c r="BZ8" s="104"/>
      <c r="CA8" s="104"/>
      <c r="CB8" s="104"/>
      <c r="CC8" s="104"/>
      <c r="CD8" s="59"/>
      <c r="CE8" s="59"/>
      <c r="CF8" s="59"/>
      <c r="CG8" s="59"/>
      <c r="CH8" s="59"/>
      <c r="CI8" s="59"/>
      <c r="CJ8" s="59"/>
      <c r="CK8" s="59"/>
    </row>
    <row r="9" spans="3:89" s="11" customFormat="1" ht="30" customHeight="1" thickTop="1" thickBot="1">
      <c r="C9" s="244" t="str">
        <f>IF(Precio!C6="","",Precio!C6)</f>
        <v>Diseño estructural / M2</v>
      </c>
      <c r="D9" s="208"/>
      <c r="E9" s="208"/>
      <c r="F9" s="208"/>
      <c r="G9" s="208">
        <v>500</v>
      </c>
      <c r="H9" s="208"/>
      <c r="I9" s="208"/>
      <c r="J9" s="208">
        <f>J8</f>
        <v>1000</v>
      </c>
      <c r="K9" s="208"/>
      <c r="L9" s="208"/>
      <c r="M9" s="208">
        <f>M8</f>
        <v>1000</v>
      </c>
      <c r="N9" s="208"/>
      <c r="O9" s="208"/>
      <c r="P9" s="53">
        <f t="shared" ref="P9:P37" si="4">SUM(D9:O9)</f>
        <v>2500</v>
      </c>
      <c r="Q9" s="232">
        <f t="shared" ref="Q9:Q37" si="5">SUM(T9:AE9)</f>
        <v>69672839.506172836</v>
      </c>
      <c r="R9" s="59"/>
      <c r="S9" s="59" t="str">
        <f t="shared" ref="S9:S37" si="6">C9</f>
        <v>Diseño estructural / M2</v>
      </c>
      <c r="T9" s="57">
        <f>IFERROR(D9*Precio!$K6,0)</f>
        <v>0</v>
      </c>
      <c r="U9" s="57">
        <f>IFERROR(E9*Precio!$K6,0)</f>
        <v>0</v>
      </c>
      <c r="V9" s="57">
        <f>IFERROR(F9*Precio!$K6,0)</f>
        <v>0</v>
      </c>
      <c r="W9" s="57">
        <f>IFERROR(G9*Precio!$K6,0)</f>
        <v>13934567.901234567</v>
      </c>
      <c r="X9" s="57">
        <f>IFERROR(H9*Precio!$K6,0)</f>
        <v>0</v>
      </c>
      <c r="Y9" s="57">
        <f>IFERROR(I9*Precio!$K6,0)</f>
        <v>0</v>
      </c>
      <c r="Z9" s="57">
        <f>IFERROR(J9*Precio!$K6,0)</f>
        <v>27869135.802469134</v>
      </c>
      <c r="AA9" s="57">
        <f>IFERROR(K9*Precio!$K6,0)</f>
        <v>0</v>
      </c>
      <c r="AB9" s="57">
        <f>IFERROR(L9*Precio!$K6,0)</f>
        <v>0</v>
      </c>
      <c r="AC9" s="57">
        <f>IFERROR(M9*Precio!$K6,0)</f>
        <v>27869135.802469134</v>
      </c>
      <c r="AD9" s="57">
        <f>IFERROR(N9*Precio!$K6,0)</f>
        <v>0</v>
      </c>
      <c r="AE9" s="57">
        <f>IFERROR(O9*Precio!$K6,0)</f>
        <v>0</v>
      </c>
      <c r="AF9" s="59"/>
      <c r="AG9" s="57">
        <f>IFERROR(D9*Precio!$G6,0)</f>
        <v>0</v>
      </c>
      <c r="AH9" s="57">
        <f>IFERROR(E9*Precio!$G6,0)</f>
        <v>0</v>
      </c>
      <c r="AI9" s="57">
        <f>IFERROR(F9*Precio!$G6,0)</f>
        <v>0</v>
      </c>
      <c r="AJ9" s="57">
        <f>IFERROR(G9*Precio!$G6,0)</f>
        <v>9406000</v>
      </c>
      <c r="AK9" s="57">
        <f>IFERROR(H9*Precio!$G6,0)</f>
        <v>0</v>
      </c>
      <c r="AL9" s="57">
        <f>IFERROR(I9*Precio!$G6,0)</f>
        <v>0</v>
      </c>
      <c r="AM9" s="57">
        <f>IFERROR(J9*Precio!$G6,0)</f>
        <v>18812000</v>
      </c>
      <c r="AN9" s="57">
        <f>IFERROR(K9*Precio!$G6,0)</f>
        <v>0</v>
      </c>
      <c r="AO9" s="57">
        <f>IFERROR(L9*Precio!$G6,0)</f>
        <v>0</v>
      </c>
      <c r="AP9" s="57">
        <f>IFERROR(M9*Precio!$G6,0)</f>
        <v>18812000</v>
      </c>
      <c r="AQ9" s="57">
        <f>IFERROR(N9*Precio!$G6,0)</f>
        <v>0</v>
      </c>
      <c r="AR9" s="57">
        <f>IFERROR(O9*Precio!$G6,0)</f>
        <v>0</v>
      </c>
      <c r="AS9" s="59"/>
      <c r="AT9" s="61">
        <f>T9*Precio!$J6</f>
        <v>0</v>
      </c>
      <c r="AU9" s="61">
        <f>U9*Precio!$J6</f>
        <v>0</v>
      </c>
      <c r="AV9" s="61">
        <f>V9*Precio!$J6</f>
        <v>0</v>
      </c>
      <c r="AW9" s="61">
        <f>W9*Precio!$J6</f>
        <v>2647567.9012345676</v>
      </c>
      <c r="AX9" s="61">
        <f>X9*Precio!$J6</f>
        <v>0</v>
      </c>
      <c r="AY9" s="61">
        <f>Y9*Precio!$J6</f>
        <v>0</v>
      </c>
      <c r="AZ9" s="61">
        <f>Z9*Precio!$J6</f>
        <v>5295135.8024691353</v>
      </c>
      <c r="BA9" s="61">
        <f>AA9*Precio!$J6</f>
        <v>0</v>
      </c>
      <c r="BB9" s="61">
        <f>AB9*Precio!$J6</f>
        <v>0</v>
      </c>
      <c r="BC9" s="61">
        <f>AC9*Precio!$J6</f>
        <v>5295135.8024691353</v>
      </c>
      <c r="BD9" s="61">
        <f>AD9*Precio!$J6</f>
        <v>0</v>
      </c>
      <c r="BE9" s="61">
        <f>AE9*Precio!$J6</f>
        <v>0</v>
      </c>
      <c r="BF9" s="59"/>
      <c r="BG9" s="61">
        <f>IFERROR(D9*Precio!$N6,0)</f>
        <v>0</v>
      </c>
      <c r="BH9" s="61">
        <f>IFERROR(E9*Precio!$N6,0)</f>
        <v>0</v>
      </c>
      <c r="BI9" s="61">
        <f>IFERROR(F9*Precio!$N6,0)</f>
        <v>0</v>
      </c>
      <c r="BJ9" s="61">
        <f>IFERROR(G9*Precio!$N6,0)</f>
        <v>1880999.9999999986</v>
      </c>
      <c r="BK9" s="61">
        <f>IFERROR(H9*Precio!$N6,0)</f>
        <v>0</v>
      </c>
      <c r="BL9" s="61">
        <f>IFERROR(I9*Precio!$N6,0)</f>
        <v>0</v>
      </c>
      <c r="BM9" s="61">
        <f>IFERROR(J9*Precio!$N6,0)</f>
        <v>3761999.9999999972</v>
      </c>
      <c r="BN9" s="61">
        <f>IFERROR(K9*Precio!$N6,0)</f>
        <v>0</v>
      </c>
      <c r="BO9" s="61">
        <f>IFERROR(L9*Precio!$N6,0)</f>
        <v>0</v>
      </c>
      <c r="BP9" s="61">
        <f>IFERROR(M9*Precio!$N6,0)</f>
        <v>3761999.9999999972</v>
      </c>
      <c r="BQ9" s="61">
        <f>IFERROR(N9*Precio!$N6,0)</f>
        <v>0</v>
      </c>
      <c r="BR9" s="61">
        <f>IFERROR(O9*Precio!$N6,0)</f>
        <v>0</v>
      </c>
      <c r="BS9" s="59"/>
      <c r="BT9" s="59"/>
      <c r="BU9" s="59"/>
      <c r="BV9" s="59"/>
      <c r="BW9" s="104"/>
      <c r="BX9" s="104"/>
      <c r="BY9" s="104"/>
      <c r="BZ9" s="104"/>
      <c r="CA9" s="104"/>
      <c r="CB9" s="104"/>
      <c r="CC9" s="104"/>
      <c r="CD9" s="59"/>
      <c r="CE9" s="59"/>
      <c r="CF9" s="59"/>
      <c r="CG9" s="59"/>
      <c r="CH9" s="59"/>
      <c r="CI9" s="59"/>
      <c r="CJ9" s="59"/>
      <c r="CK9" s="59"/>
    </row>
    <row r="10" spans="3:89" s="11" customFormat="1" ht="30" customHeight="1" thickTop="1" thickBot="1">
      <c r="C10" s="244" t="str">
        <f>IF(Precio!C7="","",Precio!C7)</f>
        <v>Diseño redes eléctricas / M2</v>
      </c>
      <c r="D10" s="60"/>
      <c r="E10" s="60"/>
      <c r="F10" s="60"/>
      <c r="G10" s="208">
        <v>500</v>
      </c>
      <c r="H10" s="208"/>
      <c r="I10" s="60"/>
      <c r="J10" s="208">
        <f t="shared" ref="J10:J18" si="7">J9</f>
        <v>1000</v>
      </c>
      <c r="K10" s="60"/>
      <c r="L10" s="60"/>
      <c r="M10" s="208">
        <f t="shared" ref="M10:M18" si="8">M9</f>
        <v>1000</v>
      </c>
      <c r="N10" s="60"/>
      <c r="O10" s="60"/>
      <c r="P10" s="53">
        <f t="shared" si="4"/>
        <v>2500</v>
      </c>
      <c r="Q10" s="232">
        <f t="shared" si="5"/>
        <v>58182098.76543209</v>
      </c>
      <c r="R10" s="59"/>
      <c r="S10" s="59" t="str">
        <f t="shared" si="6"/>
        <v>Diseño redes eléctricas / M2</v>
      </c>
      <c r="T10" s="57">
        <f>IFERROR(D10*Precio!$K7,0)</f>
        <v>0</v>
      </c>
      <c r="U10" s="57">
        <f>IFERROR(E10*Precio!$K7,0)</f>
        <v>0</v>
      </c>
      <c r="V10" s="57">
        <f>IFERROR(F10*Precio!$K7,0)</f>
        <v>0</v>
      </c>
      <c r="W10" s="57">
        <f>IFERROR(G10*Precio!$K7,0)</f>
        <v>11636419.753086418</v>
      </c>
      <c r="X10" s="57">
        <f>IFERROR(H10*Precio!$K7,0)</f>
        <v>0</v>
      </c>
      <c r="Y10" s="57">
        <f>IFERROR(I10*Precio!$K7,0)</f>
        <v>0</v>
      </c>
      <c r="Z10" s="57">
        <f>IFERROR(J10*Precio!$K7,0)</f>
        <v>23272839.506172836</v>
      </c>
      <c r="AA10" s="57">
        <f>IFERROR(K10*Precio!$K7,0)</f>
        <v>0</v>
      </c>
      <c r="AB10" s="57">
        <f>IFERROR(L10*Precio!$K7,0)</f>
        <v>0</v>
      </c>
      <c r="AC10" s="57">
        <f>IFERROR(M10*Precio!$K7,0)</f>
        <v>23272839.506172836</v>
      </c>
      <c r="AD10" s="57">
        <f>IFERROR(N10*Precio!$K7,0)</f>
        <v>0</v>
      </c>
      <c r="AE10" s="57">
        <f>IFERROR(O10*Precio!$K7,0)</f>
        <v>0</v>
      </c>
      <c r="AF10" s="59"/>
      <c r="AG10" s="57">
        <f>IFERROR(D10*Precio!$G7,0)</f>
        <v>0</v>
      </c>
      <c r="AH10" s="57">
        <f>IFERROR(E10*Precio!$G7,0)</f>
        <v>0</v>
      </c>
      <c r="AI10" s="57">
        <f>IFERROR(F10*Precio!$G7,0)</f>
        <v>0</v>
      </c>
      <c r="AJ10" s="57">
        <f>IFERROR(G10*Precio!$G7,0)</f>
        <v>7854500</v>
      </c>
      <c r="AK10" s="57">
        <f>IFERROR(H10*Precio!$G7,0)</f>
        <v>0</v>
      </c>
      <c r="AL10" s="57">
        <f>IFERROR(I10*Precio!$G7,0)</f>
        <v>0</v>
      </c>
      <c r="AM10" s="57">
        <f>IFERROR(J10*Precio!$G7,0)</f>
        <v>15709000</v>
      </c>
      <c r="AN10" s="57">
        <f>IFERROR(K10*Precio!$G7,0)</f>
        <v>0</v>
      </c>
      <c r="AO10" s="57">
        <f>IFERROR(L10*Precio!$G7,0)</f>
        <v>0</v>
      </c>
      <c r="AP10" s="57">
        <f>IFERROR(M10*Precio!$G7,0)</f>
        <v>15709000</v>
      </c>
      <c r="AQ10" s="57">
        <f>IFERROR(N10*Precio!$G7,0)</f>
        <v>0</v>
      </c>
      <c r="AR10" s="57">
        <f>IFERROR(O10*Precio!$G7,0)</f>
        <v>0</v>
      </c>
      <c r="AS10" s="59"/>
      <c r="AT10" s="61">
        <f>T10*Precio!$J7</f>
        <v>0</v>
      </c>
      <c r="AU10" s="61">
        <f>U10*Precio!$J7</f>
        <v>0</v>
      </c>
      <c r="AV10" s="61">
        <f>V10*Precio!$J7</f>
        <v>0</v>
      </c>
      <c r="AW10" s="61">
        <f>W10*Precio!$J7</f>
        <v>2210919.7530864193</v>
      </c>
      <c r="AX10" s="61">
        <f>X10*Precio!$J7</f>
        <v>0</v>
      </c>
      <c r="AY10" s="61">
        <f>Y10*Precio!$J7</f>
        <v>0</v>
      </c>
      <c r="AZ10" s="61">
        <f>Z10*Precio!$J7</f>
        <v>4421839.5061728386</v>
      </c>
      <c r="BA10" s="61">
        <f>AA10*Precio!$J7</f>
        <v>0</v>
      </c>
      <c r="BB10" s="61">
        <f>AB10*Precio!$J7</f>
        <v>0</v>
      </c>
      <c r="BC10" s="61">
        <f>AC10*Precio!$J7</f>
        <v>4421839.5061728386</v>
      </c>
      <c r="BD10" s="61">
        <f>AD10*Precio!$J7</f>
        <v>0</v>
      </c>
      <c r="BE10" s="61">
        <f>AE10*Precio!$J7</f>
        <v>0</v>
      </c>
      <c r="BF10" s="59"/>
      <c r="BG10" s="61">
        <f>IFERROR(D10*Precio!$N7,0)</f>
        <v>0</v>
      </c>
      <c r="BH10" s="61">
        <f>IFERROR(E10*Precio!$N7,0)</f>
        <v>0</v>
      </c>
      <c r="BI10" s="61">
        <f>IFERROR(F10*Precio!$N7,0)</f>
        <v>0</v>
      </c>
      <c r="BJ10" s="61">
        <f>IFERROR(G10*Precio!$N7,0)</f>
        <v>1570999.9999999991</v>
      </c>
      <c r="BK10" s="61">
        <f>IFERROR(H10*Precio!$N7,0)</f>
        <v>0</v>
      </c>
      <c r="BL10" s="61">
        <f>IFERROR(I10*Precio!$N7,0)</f>
        <v>0</v>
      </c>
      <c r="BM10" s="61">
        <f>IFERROR(J10*Precio!$N7,0)</f>
        <v>3141999.9999999981</v>
      </c>
      <c r="BN10" s="61">
        <f>IFERROR(K10*Precio!$N7,0)</f>
        <v>0</v>
      </c>
      <c r="BO10" s="61">
        <f>IFERROR(L10*Precio!$N7,0)</f>
        <v>0</v>
      </c>
      <c r="BP10" s="61">
        <f>IFERROR(M10*Precio!$N7,0)</f>
        <v>3141999.9999999981</v>
      </c>
      <c r="BQ10" s="61">
        <f>IFERROR(N10*Precio!$N7,0)</f>
        <v>0</v>
      </c>
      <c r="BR10" s="61">
        <f>IFERROR(O10*Precio!$N7,0)</f>
        <v>0</v>
      </c>
      <c r="BS10" s="59"/>
      <c r="BT10" s="59"/>
      <c r="BU10" s="59"/>
      <c r="BV10" s="59"/>
      <c r="BW10" s="104"/>
      <c r="BX10" s="104"/>
      <c r="BY10" s="104"/>
      <c r="BZ10" s="104"/>
      <c r="CA10" s="104"/>
      <c r="CB10" s="104"/>
      <c r="CC10" s="104"/>
      <c r="CD10" s="59"/>
      <c r="CE10" s="59"/>
      <c r="CF10" s="59"/>
      <c r="CG10" s="59"/>
      <c r="CH10" s="59"/>
      <c r="CI10" s="59"/>
      <c r="CJ10" s="59"/>
      <c r="CK10" s="59"/>
    </row>
    <row r="11" spans="3:89" s="11" customFormat="1" ht="30" customHeight="1" thickTop="1" thickBot="1">
      <c r="C11" s="244" t="str">
        <f>IF(Precio!C8="","",Precio!C8)</f>
        <v>Diseño redes gases medicinales / M2</v>
      </c>
      <c r="D11" s="60"/>
      <c r="E11" s="60"/>
      <c r="F11" s="60"/>
      <c r="G11" s="208">
        <v>500</v>
      </c>
      <c r="H11" s="208"/>
      <c r="I11" s="60"/>
      <c r="J11" s="208">
        <f t="shared" si="7"/>
        <v>1000</v>
      </c>
      <c r="K11" s="60"/>
      <c r="L11" s="60"/>
      <c r="M11" s="208">
        <f t="shared" si="8"/>
        <v>1000</v>
      </c>
      <c r="N11" s="60"/>
      <c r="O11" s="60"/>
      <c r="P11" s="53">
        <f t="shared" si="4"/>
        <v>2500</v>
      </c>
      <c r="Q11" s="232">
        <f t="shared" si="5"/>
        <v>14870370.370370368</v>
      </c>
      <c r="R11" s="59"/>
      <c r="S11" s="59" t="str">
        <f t="shared" si="6"/>
        <v>Diseño redes gases medicinales / M2</v>
      </c>
      <c r="T11" s="57">
        <f>IFERROR(D11*Precio!$K8,0)</f>
        <v>0</v>
      </c>
      <c r="U11" s="57">
        <f>IFERROR(E11*Precio!$K8,0)</f>
        <v>0</v>
      </c>
      <c r="V11" s="57">
        <f>IFERROR(F11*Precio!$K8,0)</f>
        <v>0</v>
      </c>
      <c r="W11" s="57">
        <f>IFERROR(G11*Precio!$K8,0)</f>
        <v>2974074.0740740737</v>
      </c>
      <c r="X11" s="57">
        <f>IFERROR(H11*Precio!$K8,0)</f>
        <v>0</v>
      </c>
      <c r="Y11" s="57">
        <f>IFERROR(I11*Precio!$K8,0)</f>
        <v>0</v>
      </c>
      <c r="Z11" s="57">
        <f>IFERROR(J11*Precio!$K8,0)</f>
        <v>5948148.1481481474</v>
      </c>
      <c r="AA11" s="57">
        <f>IFERROR(K11*Precio!$K8,0)</f>
        <v>0</v>
      </c>
      <c r="AB11" s="57">
        <f>IFERROR(L11*Precio!$K8,0)</f>
        <v>0</v>
      </c>
      <c r="AC11" s="57">
        <f>IFERROR(M11*Precio!$K8,0)</f>
        <v>5948148.1481481474</v>
      </c>
      <c r="AD11" s="57">
        <f>IFERROR(N11*Precio!$K8,0)</f>
        <v>0</v>
      </c>
      <c r="AE11" s="57">
        <f>IFERROR(O11*Precio!$K8,0)</f>
        <v>0</v>
      </c>
      <c r="AF11" s="59"/>
      <c r="AG11" s="57">
        <f>IFERROR(D11*Precio!$G8,0)</f>
        <v>0</v>
      </c>
      <c r="AH11" s="57">
        <f>IFERROR(E11*Precio!$G8,0)</f>
        <v>0</v>
      </c>
      <c r="AI11" s="57">
        <f>IFERROR(F11*Precio!$G8,0)</f>
        <v>0</v>
      </c>
      <c r="AJ11" s="57">
        <f>IFERROR(G11*Precio!$G8,0)</f>
        <v>2007500</v>
      </c>
      <c r="AK11" s="57">
        <f>IFERROR(H11*Precio!$G8,0)</f>
        <v>0</v>
      </c>
      <c r="AL11" s="57">
        <f>IFERROR(I11*Precio!$G8,0)</f>
        <v>0</v>
      </c>
      <c r="AM11" s="57">
        <f>IFERROR(J11*Precio!$G8,0)</f>
        <v>4015000</v>
      </c>
      <c r="AN11" s="57">
        <f>IFERROR(K11*Precio!$G8,0)</f>
        <v>0</v>
      </c>
      <c r="AO11" s="57">
        <f>IFERROR(L11*Precio!$G8,0)</f>
        <v>0</v>
      </c>
      <c r="AP11" s="57">
        <f>IFERROR(M11*Precio!$G8,0)</f>
        <v>4015000</v>
      </c>
      <c r="AQ11" s="57">
        <f>IFERROR(N11*Precio!$G8,0)</f>
        <v>0</v>
      </c>
      <c r="AR11" s="57">
        <f>IFERROR(O11*Precio!$G8,0)</f>
        <v>0</v>
      </c>
      <c r="AS11" s="59"/>
      <c r="AT11" s="61">
        <f>T11*Precio!$J8</f>
        <v>0</v>
      </c>
      <c r="AU11" s="61">
        <f>U11*Precio!$J8</f>
        <v>0</v>
      </c>
      <c r="AV11" s="61">
        <f>V11*Precio!$J8</f>
        <v>0</v>
      </c>
      <c r="AW11" s="61">
        <f>W11*Precio!$J8</f>
        <v>565074.07407407404</v>
      </c>
      <c r="AX11" s="61">
        <f>X11*Precio!$J8</f>
        <v>0</v>
      </c>
      <c r="AY11" s="61">
        <f>Y11*Precio!$J8</f>
        <v>0</v>
      </c>
      <c r="AZ11" s="61">
        <f>Z11*Precio!$J8</f>
        <v>1130148.1481481481</v>
      </c>
      <c r="BA11" s="61">
        <f>AA11*Precio!$J8</f>
        <v>0</v>
      </c>
      <c r="BB11" s="61">
        <f>AB11*Precio!$J8</f>
        <v>0</v>
      </c>
      <c r="BC11" s="61">
        <f>AC11*Precio!$J8</f>
        <v>1130148.1481481481</v>
      </c>
      <c r="BD11" s="61">
        <f>AD11*Precio!$J8</f>
        <v>0</v>
      </c>
      <c r="BE11" s="61">
        <f>AE11*Precio!$J8</f>
        <v>0</v>
      </c>
      <c r="BF11" s="59"/>
      <c r="BG11" s="61">
        <f>IFERROR(D11*Precio!$N8,0)</f>
        <v>0</v>
      </c>
      <c r="BH11" s="61">
        <f>IFERROR(E11*Precio!$N8,0)</f>
        <v>0</v>
      </c>
      <c r="BI11" s="61">
        <f>IFERROR(F11*Precio!$N8,0)</f>
        <v>0</v>
      </c>
      <c r="BJ11" s="61">
        <f>IFERROR(G11*Precio!$N8,0)</f>
        <v>401499.99999999988</v>
      </c>
      <c r="BK11" s="61">
        <f>IFERROR(H11*Precio!$N8,0)</f>
        <v>0</v>
      </c>
      <c r="BL11" s="61">
        <f>IFERROR(I11*Precio!$N8,0)</f>
        <v>0</v>
      </c>
      <c r="BM11" s="61">
        <f>IFERROR(J11*Precio!$N8,0)</f>
        <v>802999.99999999977</v>
      </c>
      <c r="BN11" s="61">
        <f>IFERROR(K11*Precio!$N8,0)</f>
        <v>0</v>
      </c>
      <c r="BO11" s="61">
        <f>IFERROR(L11*Precio!$N8,0)</f>
        <v>0</v>
      </c>
      <c r="BP11" s="61">
        <f>IFERROR(M11*Precio!$N8,0)</f>
        <v>802999.99999999977</v>
      </c>
      <c r="BQ11" s="61">
        <f>IFERROR(N11*Precio!$N8,0)</f>
        <v>0</v>
      </c>
      <c r="BR11" s="61">
        <f>IFERROR(O11*Precio!$N8,0)</f>
        <v>0</v>
      </c>
      <c r="BS11" s="59"/>
      <c r="BT11" s="59"/>
      <c r="BU11" s="59"/>
      <c r="BV11" s="59"/>
      <c r="BW11" s="104"/>
      <c r="BX11" s="104"/>
      <c r="BY11" s="104"/>
      <c r="BZ11" s="104"/>
      <c r="CA11" s="104"/>
      <c r="CB11" s="104"/>
      <c r="CC11" s="104"/>
      <c r="CD11" s="59"/>
      <c r="CE11" s="59"/>
      <c r="CF11" s="59"/>
      <c r="CG11" s="59"/>
      <c r="CH11" s="59"/>
      <c r="CI11" s="59"/>
      <c r="CJ11" s="59"/>
      <c r="CK11" s="59"/>
    </row>
    <row r="12" spans="3:89" s="11" customFormat="1" ht="30" customHeight="1" thickTop="1" thickBot="1">
      <c r="C12" s="244" t="str">
        <f>IF(Precio!C9="","",Precio!C9)</f>
        <v>Diseño sistema ventilación mecánica y AA / M2</v>
      </c>
      <c r="D12" s="60"/>
      <c r="E12" s="60"/>
      <c r="F12" s="60"/>
      <c r="G12" s="208">
        <v>500</v>
      </c>
      <c r="H12" s="208"/>
      <c r="I12" s="60"/>
      <c r="J12" s="208">
        <f t="shared" si="7"/>
        <v>1000</v>
      </c>
      <c r="K12" s="60"/>
      <c r="L12" s="60"/>
      <c r="M12" s="208">
        <f t="shared" si="8"/>
        <v>1000</v>
      </c>
      <c r="N12" s="60"/>
      <c r="O12" s="60"/>
      <c r="P12" s="53">
        <f t="shared" si="4"/>
        <v>2500</v>
      </c>
      <c r="Q12" s="232">
        <f t="shared" si="5"/>
        <v>25317901.234567896</v>
      </c>
      <c r="R12" s="59"/>
      <c r="S12" s="59" t="str">
        <f t="shared" si="6"/>
        <v>Diseño sistema ventilación mecánica y AA / M2</v>
      </c>
      <c r="T12" s="57">
        <f>IFERROR(D12*Precio!$K9,0)</f>
        <v>0</v>
      </c>
      <c r="U12" s="57">
        <f>IFERROR(E12*Precio!$K9,0)</f>
        <v>0</v>
      </c>
      <c r="V12" s="57">
        <f>IFERROR(F12*Precio!$K9,0)</f>
        <v>0</v>
      </c>
      <c r="W12" s="57">
        <f>IFERROR(G12*Precio!$K9,0)</f>
        <v>5063580.2469135793</v>
      </c>
      <c r="X12" s="57">
        <f>IFERROR(H12*Precio!$K9,0)</f>
        <v>0</v>
      </c>
      <c r="Y12" s="57">
        <f>IFERROR(I12*Precio!$K9,0)</f>
        <v>0</v>
      </c>
      <c r="Z12" s="57">
        <f>IFERROR(J12*Precio!$K9,0)</f>
        <v>10127160.493827159</v>
      </c>
      <c r="AA12" s="57">
        <f>IFERROR(K12*Precio!$K9,0)</f>
        <v>0</v>
      </c>
      <c r="AB12" s="57">
        <f>IFERROR(L12*Precio!$K9,0)</f>
        <v>0</v>
      </c>
      <c r="AC12" s="57">
        <f>IFERROR(M12*Precio!$K9,0)</f>
        <v>10127160.493827159</v>
      </c>
      <c r="AD12" s="57">
        <f>IFERROR(N12*Precio!$K9,0)</f>
        <v>0</v>
      </c>
      <c r="AE12" s="57">
        <f>IFERROR(O12*Precio!$K9,0)</f>
        <v>0</v>
      </c>
      <c r="AF12" s="59"/>
      <c r="AG12" s="57">
        <f>IFERROR(D12*Precio!$G9,0)</f>
        <v>0</v>
      </c>
      <c r="AH12" s="57">
        <f>IFERROR(E12*Precio!$G9,0)</f>
        <v>0</v>
      </c>
      <c r="AI12" s="57">
        <f>IFERROR(F12*Precio!$G9,0)</f>
        <v>0</v>
      </c>
      <c r="AJ12" s="57">
        <f>IFERROR(G12*Precio!$G9,0)</f>
        <v>3418000</v>
      </c>
      <c r="AK12" s="57">
        <f>IFERROR(H12*Precio!$G9,0)</f>
        <v>0</v>
      </c>
      <c r="AL12" s="57">
        <f>IFERROR(I12*Precio!$G9,0)</f>
        <v>0</v>
      </c>
      <c r="AM12" s="57">
        <f>IFERROR(J12*Precio!$G9,0)</f>
        <v>6836000</v>
      </c>
      <c r="AN12" s="57">
        <f>IFERROR(K12*Precio!$G9,0)</f>
        <v>0</v>
      </c>
      <c r="AO12" s="57">
        <f>IFERROR(L12*Precio!$G9,0)</f>
        <v>0</v>
      </c>
      <c r="AP12" s="57">
        <f>IFERROR(M12*Precio!$G9,0)</f>
        <v>6836000</v>
      </c>
      <c r="AQ12" s="57">
        <f>IFERROR(N12*Precio!$G9,0)</f>
        <v>0</v>
      </c>
      <c r="AR12" s="57">
        <f>IFERROR(O12*Precio!$G9,0)</f>
        <v>0</v>
      </c>
      <c r="AS12" s="59"/>
      <c r="AT12" s="61">
        <f>T12*Precio!$J9</f>
        <v>0</v>
      </c>
      <c r="AU12" s="61">
        <f>U12*Precio!$J9</f>
        <v>0</v>
      </c>
      <c r="AV12" s="61">
        <f>V12*Precio!$J9</f>
        <v>0</v>
      </c>
      <c r="AW12" s="61">
        <f>W12*Precio!$J9</f>
        <v>962080.24691358011</v>
      </c>
      <c r="AX12" s="61">
        <f>X12*Precio!$J9</f>
        <v>0</v>
      </c>
      <c r="AY12" s="61">
        <f>Y12*Precio!$J9</f>
        <v>0</v>
      </c>
      <c r="AZ12" s="61">
        <f>Z12*Precio!$J9</f>
        <v>1924160.4938271602</v>
      </c>
      <c r="BA12" s="61">
        <f>AA12*Precio!$J9</f>
        <v>0</v>
      </c>
      <c r="BB12" s="61">
        <f>AB12*Precio!$J9</f>
        <v>0</v>
      </c>
      <c r="BC12" s="61">
        <f>AC12*Precio!$J9</f>
        <v>1924160.4938271602</v>
      </c>
      <c r="BD12" s="61">
        <f>AD12*Precio!$J9</f>
        <v>0</v>
      </c>
      <c r="BE12" s="61">
        <f>AE12*Precio!$J9</f>
        <v>0</v>
      </c>
      <c r="BF12" s="59"/>
      <c r="BG12" s="61">
        <f>IFERROR(D12*Precio!$N9,0)</f>
        <v>0</v>
      </c>
      <c r="BH12" s="61">
        <f>IFERROR(E12*Precio!$N9,0)</f>
        <v>0</v>
      </c>
      <c r="BI12" s="61">
        <f>IFERROR(F12*Precio!$N9,0)</f>
        <v>0</v>
      </c>
      <c r="BJ12" s="61">
        <f>IFERROR(G12*Precio!$N9,0)</f>
        <v>683499.99999999953</v>
      </c>
      <c r="BK12" s="61">
        <f>IFERROR(H12*Precio!$N9,0)</f>
        <v>0</v>
      </c>
      <c r="BL12" s="61">
        <f>IFERROR(I12*Precio!$N9,0)</f>
        <v>0</v>
      </c>
      <c r="BM12" s="61">
        <f>IFERROR(J12*Precio!$N9,0)</f>
        <v>1366999.9999999991</v>
      </c>
      <c r="BN12" s="61">
        <f>IFERROR(K12*Precio!$N9,0)</f>
        <v>0</v>
      </c>
      <c r="BO12" s="61">
        <f>IFERROR(L12*Precio!$N9,0)</f>
        <v>0</v>
      </c>
      <c r="BP12" s="61">
        <f>IFERROR(M12*Precio!$N9,0)</f>
        <v>1366999.9999999991</v>
      </c>
      <c r="BQ12" s="61">
        <f>IFERROR(N12*Precio!$N9,0)</f>
        <v>0</v>
      </c>
      <c r="BR12" s="61">
        <f>IFERROR(O12*Precio!$N9,0)</f>
        <v>0</v>
      </c>
      <c r="BS12" s="59"/>
      <c r="BT12" s="59"/>
      <c r="BU12" s="59"/>
      <c r="BV12" s="59"/>
      <c r="BW12" s="104"/>
      <c r="BX12" s="104"/>
      <c r="BY12" s="104"/>
      <c r="BZ12" s="104"/>
      <c r="CA12" s="104"/>
      <c r="CB12" s="104"/>
      <c r="CC12" s="104"/>
      <c r="CD12" s="59"/>
      <c r="CE12" s="59"/>
      <c r="CF12" s="59"/>
      <c r="CG12" s="59"/>
      <c r="CH12" s="59"/>
      <c r="CI12" s="59"/>
      <c r="CJ12" s="59"/>
      <c r="CK12" s="59"/>
    </row>
    <row r="13" spans="3:89" s="11" customFormat="1" ht="30" customHeight="1" thickTop="1" thickBot="1">
      <c r="C13" s="244" t="str">
        <f>IF(Precio!C10="","",Precio!C10)</f>
        <v>Diseño hidráulico, sanitario y aguas lluvias / M2</v>
      </c>
      <c r="D13" s="60"/>
      <c r="E13" s="60"/>
      <c r="F13" s="60"/>
      <c r="G13" s="208">
        <v>500</v>
      </c>
      <c r="H13" s="208"/>
      <c r="I13" s="60"/>
      <c r="J13" s="208">
        <f t="shared" si="7"/>
        <v>1000</v>
      </c>
      <c r="K13" s="60"/>
      <c r="L13" s="60"/>
      <c r="M13" s="208">
        <f t="shared" si="8"/>
        <v>1000</v>
      </c>
      <c r="N13" s="60"/>
      <c r="O13" s="60"/>
      <c r="P13" s="53">
        <f t="shared" si="4"/>
        <v>2500</v>
      </c>
      <c r="Q13" s="232">
        <f t="shared" si="5"/>
        <v>45111111.111111104</v>
      </c>
      <c r="R13" s="59"/>
      <c r="S13" s="59" t="str">
        <f t="shared" si="6"/>
        <v>Diseño hidráulico, sanitario y aguas lluvias / M2</v>
      </c>
      <c r="T13" s="57">
        <f>IFERROR(D13*Precio!$K10,0)</f>
        <v>0</v>
      </c>
      <c r="U13" s="57">
        <f>IFERROR(E13*Precio!$K10,0)</f>
        <v>0</v>
      </c>
      <c r="V13" s="57">
        <f>IFERROR(F13*Precio!$K10,0)</f>
        <v>0</v>
      </c>
      <c r="W13" s="57">
        <f>IFERROR(G13*Precio!$K10,0)</f>
        <v>9022222.2222222202</v>
      </c>
      <c r="X13" s="57">
        <f>IFERROR(H13*Precio!$K10,0)</f>
        <v>0</v>
      </c>
      <c r="Y13" s="57">
        <f>IFERROR(I13*Precio!$K10,0)</f>
        <v>0</v>
      </c>
      <c r="Z13" s="57">
        <f>IFERROR(J13*Precio!$K10,0)</f>
        <v>18044444.44444444</v>
      </c>
      <c r="AA13" s="57">
        <f>IFERROR(K13*Precio!$K10,0)</f>
        <v>0</v>
      </c>
      <c r="AB13" s="57">
        <f>IFERROR(L13*Precio!$K10,0)</f>
        <v>0</v>
      </c>
      <c r="AC13" s="57">
        <f>IFERROR(M13*Precio!$K10,0)</f>
        <v>18044444.44444444</v>
      </c>
      <c r="AD13" s="57">
        <f>IFERROR(N13*Precio!$K10,0)</f>
        <v>0</v>
      </c>
      <c r="AE13" s="57">
        <f>IFERROR(O13*Precio!$K10,0)</f>
        <v>0</v>
      </c>
      <c r="AF13" s="59"/>
      <c r="AG13" s="57">
        <f>IFERROR(D13*Precio!$G10,0)</f>
        <v>0</v>
      </c>
      <c r="AH13" s="57">
        <f>IFERROR(E13*Precio!$G10,0)</f>
        <v>0</v>
      </c>
      <c r="AI13" s="57">
        <f>IFERROR(F13*Precio!$G10,0)</f>
        <v>0</v>
      </c>
      <c r="AJ13" s="57">
        <f>IFERROR(G13*Precio!$G10,0)</f>
        <v>6090000</v>
      </c>
      <c r="AK13" s="57">
        <f>IFERROR(H13*Precio!$G10,0)</f>
        <v>0</v>
      </c>
      <c r="AL13" s="57">
        <f>IFERROR(I13*Precio!$G10,0)</f>
        <v>0</v>
      </c>
      <c r="AM13" s="57">
        <f>IFERROR(J13*Precio!$G10,0)</f>
        <v>12180000</v>
      </c>
      <c r="AN13" s="57">
        <f>IFERROR(K13*Precio!$G10,0)</f>
        <v>0</v>
      </c>
      <c r="AO13" s="57">
        <f>IFERROR(L13*Precio!$G10,0)</f>
        <v>0</v>
      </c>
      <c r="AP13" s="57">
        <f>IFERROR(M13*Precio!$G10,0)</f>
        <v>12180000</v>
      </c>
      <c r="AQ13" s="57">
        <f>IFERROR(N13*Precio!$G10,0)</f>
        <v>0</v>
      </c>
      <c r="AR13" s="57">
        <f>IFERROR(O13*Precio!$G10,0)</f>
        <v>0</v>
      </c>
      <c r="AS13" s="59"/>
      <c r="AT13" s="61">
        <f>T13*Precio!$J10</f>
        <v>0</v>
      </c>
      <c r="AU13" s="61">
        <f>U13*Precio!$J10</f>
        <v>0</v>
      </c>
      <c r="AV13" s="61">
        <f>V13*Precio!$J10</f>
        <v>0</v>
      </c>
      <c r="AW13" s="61">
        <f>W13*Precio!$J10</f>
        <v>1714222.2222222218</v>
      </c>
      <c r="AX13" s="61">
        <f>X13*Precio!$J10</f>
        <v>0</v>
      </c>
      <c r="AY13" s="61">
        <f>Y13*Precio!$J10</f>
        <v>0</v>
      </c>
      <c r="AZ13" s="61">
        <f>Z13*Precio!$J10</f>
        <v>3428444.4444444436</v>
      </c>
      <c r="BA13" s="61">
        <f>AA13*Precio!$J10</f>
        <v>0</v>
      </c>
      <c r="BB13" s="61">
        <f>AB13*Precio!$J10</f>
        <v>0</v>
      </c>
      <c r="BC13" s="61">
        <f>AC13*Precio!$J10</f>
        <v>3428444.4444444436</v>
      </c>
      <c r="BD13" s="61">
        <f>AD13*Precio!$J10</f>
        <v>0</v>
      </c>
      <c r="BE13" s="61">
        <f>AE13*Precio!$J10</f>
        <v>0</v>
      </c>
      <c r="BF13" s="59"/>
      <c r="BG13" s="61">
        <f>IFERROR(D13*Precio!$N10,0)</f>
        <v>0</v>
      </c>
      <c r="BH13" s="61">
        <f>IFERROR(E13*Precio!$N10,0)</f>
        <v>0</v>
      </c>
      <c r="BI13" s="61">
        <f>IFERROR(F13*Precio!$N10,0)</f>
        <v>0</v>
      </c>
      <c r="BJ13" s="61">
        <f>IFERROR(G13*Precio!$N10,0)</f>
        <v>1217999.9999999988</v>
      </c>
      <c r="BK13" s="61">
        <f>IFERROR(H13*Precio!$N10,0)</f>
        <v>0</v>
      </c>
      <c r="BL13" s="61">
        <f>IFERROR(I13*Precio!$N10,0)</f>
        <v>0</v>
      </c>
      <c r="BM13" s="61">
        <f>IFERROR(J13*Precio!$N10,0)</f>
        <v>2435999.9999999977</v>
      </c>
      <c r="BN13" s="61">
        <f>IFERROR(K13*Precio!$N10,0)</f>
        <v>0</v>
      </c>
      <c r="BO13" s="61">
        <f>IFERROR(L13*Precio!$N10,0)</f>
        <v>0</v>
      </c>
      <c r="BP13" s="61">
        <f>IFERROR(M13*Precio!$N10,0)</f>
        <v>2435999.9999999977</v>
      </c>
      <c r="BQ13" s="61">
        <f>IFERROR(N13*Precio!$N10,0)</f>
        <v>0</v>
      </c>
      <c r="BR13" s="61">
        <f>IFERROR(O13*Precio!$N10,0)</f>
        <v>0</v>
      </c>
      <c r="BS13" s="59"/>
      <c r="BT13" s="59"/>
      <c r="BU13" s="59"/>
      <c r="BV13" s="59"/>
      <c r="BW13" s="104"/>
      <c r="BX13" s="104"/>
      <c r="BY13" s="104"/>
      <c r="BZ13" s="104"/>
      <c r="CA13" s="104"/>
      <c r="CB13" s="104"/>
      <c r="CC13" s="104"/>
      <c r="CD13" s="59"/>
      <c r="CE13" s="59"/>
      <c r="CF13" s="59"/>
      <c r="CG13" s="59"/>
      <c r="CH13" s="59"/>
      <c r="CI13" s="59"/>
      <c r="CJ13" s="59"/>
      <c r="CK13" s="59"/>
    </row>
    <row r="14" spans="3:89" s="11" customFormat="1" ht="30" customHeight="1" thickTop="1" thickBot="1">
      <c r="C14" s="244" t="str">
        <f>IF(Precio!C11="","",Precio!C11)</f>
        <v>Diseño red de incendios / M2</v>
      </c>
      <c r="D14" s="60"/>
      <c r="E14" s="60"/>
      <c r="F14" s="60"/>
      <c r="G14" s="208">
        <v>500</v>
      </c>
      <c r="H14" s="208"/>
      <c r="I14" s="60"/>
      <c r="J14" s="208">
        <f t="shared" si="7"/>
        <v>1000</v>
      </c>
      <c r="K14" s="60"/>
      <c r="L14" s="60"/>
      <c r="M14" s="208">
        <f t="shared" si="8"/>
        <v>1000</v>
      </c>
      <c r="N14" s="60"/>
      <c r="O14" s="60"/>
      <c r="P14" s="53">
        <f t="shared" si="4"/>
        <v>2500</v>
      </c>
      <c r="Q14" s="232">
        <f t="shared" si="5"/>
        <v>25691358.024691358</v>
      </c>
      <c r="R14" s="59"/>
      <c r="S14" s="59" t="str">
        <f t="shared" si="6"/>
        <v>Diseño red de incendios / M2</v>
      </c>
      <c r="T14" s="57">
        <f>IFERROR(D14*Precio!$K11,0)</f>
        <v>0</v>
      </c>
      <c r="U14" s="57">
        <f>IFERROR(E14*Precio!$K11,0)</f>
        <v>0</v>
      </c>
      <c r="V14" s="57">
        <f>IFERROR(F14*Precio!$K11,0)</f>
        <v>0</v>
      </c>
      <c r="W14" s="57">
        <f>IFERROR(G14*Precio!$K11,0)</f>
        <v>5138271.6049382715</v>
      </c>
      <c r="X14" s="57">
        <f>IFERROR(H14*Precio!$K11,0)</f>
        <v>0</v>
      </c>
      <c r="Y14" s="57">
        <f>IFERROR(I14*Precio!$K11,0)</f>
        <v>0</v>
      </c>
      <c r="Z14" s="57">
        <f>IFERROR(J14*Precio!$K11,0)</f>
        <v>10276543.209876543</v>
      </c>
      <c r="AA14" s="57">
        <f>IFERROR(K14*Precio!$K11,0)</f>
        <v>0</v>
      </c>
      <c r="AB14" s="57">
        <f>IFERROR(L14*Precio!$K11,0)</f>
        <v>0</v>
      </c>
      <c r="AC14" s="57">
        <f>IFERROR(M14*Precio!$K11,0)</f>
        <v>10276543.209876543</v>
      </c>
      <c r="AD14" s="57">
        <f>IFERROR(N14*Precio!$K11,0)</f>
        <v>0</v>
      </c>
      <c r="AE14" s="57">
        <f>IFERROR(O14*Precio!$K11,0)</f>
        <v>0</v>
      </c>
      <c r="AF14" s="59"/>
      <c r="AG14" s="57">
        <f>IFERROR(D14*Precio!$G11,0)</f>
        <v>0</v>
      </c>
      <c r="AH14" s="57">
        <f>IFERROR(E14*Precio!$G11,0)</f>
        <v>0</v>
      </c>
      <c r="AI14" s="57">
        <f>IFERROR(F14*Precio!$G11,0)</f>
        <v>0</v>
      </c>
      <c r="AJ14" s="57">
        <f>IFERROR(G14*Precio!$G11,0)</f>
        <v>3468500</v>
      </c>
      <c r="AK14" s="57">
        <f>IFERROR(H14*Precio!$G11,0)</f>
        <v>0</v>
      </c>
      <c r="AL14" s="57">
        <f>IFERROR(I14*Precio!$G11,0)</f>
        <v>0</v>
      </c>
      <c r="AM14" s="57">
        <f>IFERROR(J14*Precio!$G11,0)</f>
        <v>6937000</v>
      </c>
      <c r="AN14" s="57">
        <f>IFERROR(K14*Precio!$G11,0)</f>
        <v>0</v>
      </c>
      <c r="AO14" s="57">
        <f>IFERROR(L14*Precio!$G11,0)</f>
        <v>0</v>
      </c>
      <c r="AP14" s="57">
        <f>IFERROR(M14*Precio!$G11,0)</f>
        <v>6937000</v>
      </c>
      <c r="AQ14" s="57">
        <f>IFERROR(N14*Precio!$G11,0)</f>
        <v>0</v>
      </c>
      <c r="AR14" s="57">
        <f>IFERROR(O14*Precio!$G11,0)</f>
        <v>0</v>
      </c>
      <c r="AS14" s="59"/>
      <c r="AT14" s="61">
        <f>T14*Precio!$J11</f>
        <v>0</v>
      </c>
      <c r="AU14" s="61">
        <f>U14*Precio!$J11</f>
        <v>0</v>
      </c>
      <c r="AV14" s="61">
        <f>V14*Precio!$J11</f>
        <v>0</v>
      </c>
      <c r="AW14" s="61">
        <f>W14*Precio!$J11</f>
        <v>976271.60493827157</v>
      </c>
      <c r="AX14" s="61">
        <f>X14*Precio!$J11</f>
        <v>0</v>
      </c>
      <c r="AY14" s="61">
        <f>Y14*Precio!$J11</f>
        <v>0</v>
      </c>
      <c r="AZ14" s="61">
        <f>Z14*Precio!$J11</f>
        <v>1952543.2098765431</v>
      </c>
      <c r="BA14" s="61">
        <f>AA14*Precio!$J11</f>
        <v>0</v>
      </c>
      <c r="BB14" s="61">
        <f>AB14*Precio!$J11</f>
        <v>0</v>
      </c>
      <c r="BC14" s="61">
        <f>AC14*Precio!$J11</f>
        <v>1952543.2098765431</v>
      </c>
      <c r="BD14" s="61">
        <f>AD14*Precio!$J11</f>
        <v>0</v>
      </c>
      <c r="BE14" s="61">
        <f>AE14*Precio!$J11</f>
        <v>0</v>
      </c>
      <c r="BF14" s="59"/>
      <c r="BG14" s="61">
        <f>IFERROR(D14*Precio!$N11,0)</f>
        <v>0</v>
      </c>
      <c r="BH14" s="61">
        <f>IFERROR(E14*Precio!$N11,0)</f>
        <v>0</v>
      </c>
      <c r="BI14" s="61">
        <f>IFERROR(F14*Precio!$N11,0)</f>
        <v>0</v>
      </c>
      <c r="BJ14" s="61">
        <f>IFERROR(G14*Precio!$N11,0)</f>
        <v>693500</v>
      </c>
      <c r="BK14" s="61">
        <f>IFERROR(H14*Precio!$N11,0)</f>
        <v>0</v>
      </c>
      <c r="BL14" s="61">
        <f>IFERROR(I14*Precio!$N11,0)</f>
        <v>0</v>
      </c>
      <c r="BM14" s="61">
        <f>IFERROR(J14*Precio!$N11,0)</f>
        <v>1387000</v>
      </c>
      <c r="BN14" s="61">
        <f>IFERROR(K14*Precio!$N11,0)</f>
        <v>0</v>
      </c>
      <c r="BO14" s="61">
        <f>IFERROR(L14*Precio!$N11,0)</f>
        <v>0</v>
      </c>
      <c r="BP14" s="61">
        <f>IFERROR(M14*Precio!$N11,0)</f>
        <v>1387000</v>
      </c>
      <c r="BQ14" s="61">
        <f>IFERROR(N14*Precio!$N11,0)</f>
        <v>0</v>
      </c>
      <c r="BR14" s="61">
        <f>IFERROR(O14*Precio!$N11,0)</f>
        <v>0</v>
      </c>
      <c r="BS14" s="59"/>
      <c r="BT14" s="59"/>
      <c r="BU14" s="59"/>
      <c r="BV14" s="59"/>
      <c r="BW14" s="104"/>
      <c r="BX14" s="104"/>
      <c r="BY14" s="104"/>
      <c r="BZ14" s="104"/>
      <c r="CA14" s="104"/>
      <c r="CB14" s="104"/>
      <c r="CC14" s="104"/>
      <c r="CD14" s="59"/>
      <c r="CE14" s="59"/>
      <c r="CF14" s="59"/>
      <c r="CG14" s="59"/>
      <c r="CH14" s="59"/>
      <c r="CI14" s="59"/>
      <c r="CJ14" s="59"/>
      <c r="CK14" s="59"/>
    </row>
    <row r="15" spans="3:89" s="11" customFormat="1" ht="30" customHeight="1" thickTop="1" thickBot="1">
      <c r="C15" s="244" t="str">
        <f>IF(Precio!C12="","",Precio!C12)</f>
        <v>Levantamiento topográfico / M2</v>
      </c>
      <c r="D15" s="60"/>
      <c r="E15" s="60"/>
      <c r="F15" s="60"/>
      <c r="G15" s="208">
        <v>500</v>
      </c>
      <c r="H15" s="208"/>
      <c r="I15" s="60"/>
      <c r="J15" s="208">
        <f t="shared" si="7"/>
        <v>1000</v>
      </c>
      <c r="K15" s="60"/>
      <c r="L15" s="60"/>
      <c r="M15" s="208">
        <f t="shared" si="8"/>
        <v>1000</v>
      </c>
      <c r="N15" s="60"/>
      <c r="O15" s="60"/>
      <c r="P15" s="53">
        <f t="shared" si="4"/>
        <v>2500</v>
      </c>
      <c r="Q15" s="232">
        <f t="shared" si="5"/>
        <v>15580246.913580246</v>
      </c>
      <c r="R15" s="59"/>
      <c r="S15" s="59" t="str">
        <f t="shared" si="6"/>
        <v>Levantamiento topográfico / M2</v>
      </c>
      <c r="T15" s="57">
        <f>IFERROR(D15*Precio!$K12,0)</f>
        <v>0</v>
      </c>
      <c r="U15" s="57">
        <f>IFERROR(E15*Precio!$K12,0)</f>
        <v>0</v>
      </c>
      <c r="V15" s="57">
        <f>IFERROR(F15*Precio!$K12,0)</f>
        <v>0</v>
      </c>
      <c r="W15" s="57">
        <f>IFERROR(G15*Precio!$K12,0)</f>
        <v>3116049.382716049</v>
      </c>
      <c r="X15" s="57">
        <f>IFERROR(H15*Precio!$K12,0)</f>
        <v>0</v>
      </c>
      <c r="Y15" s="57">
        <f>IFERROR(I15*Precio!$K12,0)</f>
        <v>0</v>
      </c>
      <c r="Z15" s="57">
        <f>IFERROR(J15*Precio!$K12,0)</f>
        <v>6232098.7654320979</v>
      </c>
      <c r="AA15" s="57">
        <f>IFERROR(K15*Precio!$K12,0)</f>
        <v>0</v>
      </c>
      <c r="AB15" s="57">
        <f>IFERROR(L15*Precio!$K12,0)</f>
        <v>0</v>
      </c>
      <c r="AC15" s="57">
        <f>IFERROR(M15*Precio!$K12,0)</f>
        <v>6232098.7654320979</v>
      </c>
      <c r="AD15" s="57">
        <f>IFERROR(N15*Precio!$K12,0)</f>
        <v>0</v>
      </c>
      <c r="AE15" s="57">
        <f>IFERROR(O15*Precio!$K12,0)</f>
        <v>0</v>
      </c>
      <c r="AF15" s="59"/>
      <c r="AG15" s="57">
        <f>IFERROR(D15*Precio!$G12,0)</f>
        <v>0</v>
      </c>
      <c r="AH15" s="57">
        <f>IFERROR(E15*Precio!$G12,0)</f>
        <v>0</v>
      </c>
      <c r="AI15" s="57">
        <f>IFERROR(F15*Precio!$G12,0)</f>
        <v>0</v>
      </c>
      <c r="AJ15" s="57">
        <f>IFERROR(G15*Precio!$G12,0)</f>
        <v>2103500</v>
      </c>
      <c r="AK15" s="57">
        <f>IFERROR(H15*Precio!$G12,0)</f>
        <v>0</v>
      </c>
      <c r="AL15" s="57">
        <f>IFERROR(I15*Precio!$G12,0)</f>
        <v>0</v>
      </c>
      <c r="AM15" s="57">
        <f>IFERROR(J15*Precio!$G12,0)</f>
        <v>4207000</v>
      </c>
      <c r="AN15" s="57">
        <f>IFERROR(K15*Precio!$G12,0)</f>
        <v>0</v>
      </c>
      <c r="AO15" s="57">
        <f>IFERROR(L15*Precio!$G12,0)</f>
        <v>0</v>
      </c>
      <c r="AP15" s="57">
        <f>IFERROR(M15*Precio!$G12,0)</f>
        <v>4207000</v>
      </c>
      <c r="AQ15" s="57">
        <f>IFERROR(N15*Precio!$G12,0)</f>
        <v>0</v>
      </c>
      <c r="AR15" s="57">
        <f>IFERROR(O15*Precio!$G12,0)</f>
        <v>0</v>
      </c>
      <c r="AS15" s="59"/>
      <c r="AT15" s="61">
        <f>T15*Precio!$J12</f>
        <v>0</v>
      </c>
      <c r="AU15" s="61">
        <f>U15*Precio!$J12</f>
        <v>0</v>
      </c>
      <c r="AV15" s="61">
        <f>V15*Precio!$J12</f>
        <v>0</v>
      </c>
      <c r="AW15" s="61">
        <f>W15*Precio!$J12</f>
        <v>592049.38271604932</v>
      </c>
      <c r="AX15" s="61">
        <f>X15*Precio!$J12</f>
        <v>0</v>
      </c>
      <c r="AY15" s="61">
        <f>Y15*Precio!$J12</f>
        <v>0</v>
      </c>
      <c r="AZ15" s="61">
        <f>Z15*Precio!$J12</f>
        <v>1184098.7654320986</v>
      </c>
      <c r="BA15" s="61">
        <f>AA15*Precio!$J12</f>
        <v>0</v>
      </c>
      <c r="BB15" s="61">
        <f>AB15*Precio!$J12</f>
        <v>0</v>
      </c>
      <c r="BC15" s="61">
        <f>AC15*Precio!$J12</f>
        <v>1184098.7654320986</v>
      </c>
      <c r="BD15" s="61">
        <f>AD15*Precio!$J12</f>
        <v>0</v>
      </c>
      <c r="BE15" s="61">
        <f>AE15*Precio!$J12</f>
        <v>0</v>
      </c>
      <c r="BF15" s="59"/>
      <c r="BG15" s="61">
        <f>IFERROR(D15*Precio!$N12,0)</f>
        <v>0</v>
      </c>
      <c r="BH15" s="61">
        <f>IFERROR(E15*Precio!$N12,0)</f>
        <v>0</v>
      </c>
      <c r="BI15" s="61">
        <f>IFERROR(F15*Precio!$N12,0)</f>
        <v>0</v>
      </c>
      <c r="BJ15" s="61">
        <f>IFERROR(G15*Precio!$N12,0)</f>
        <v>420499.99999999965</v>
      </c>
      <c r="BK15" s="61">
        <f>IFERROR(H15*Precio!$N12,0)</f>
        <v>0</v>
      </c>
      <c r="BL15" s="61">
        <f>IFERROR(I15*Precio!$N12,0)</f>
        <v>0</v>
      </c>
      <c r="BM15" s="61">
        <f>IFERROR(J15*Precio!$N12,0)</f>
        <v>840999.9999999993</v>
      </c>
      <c r="BN15" s="61">
        <f>IFERROR(K15*Precio!$N12,0)</f>
        <v>0</v>
      </c>
      <c r="BO15" s="61">
        <f>IFERROR(L15*Precio!$N12,0)</f>
        <v>0</v>
      </c>
      <c r="BP15" s="61">
        <f>IFERROR(M15*Precio!$N12,0)</f>
        <v>840999.9999999993</v>
      </c>
      <c r="BQ15" s="61">
        <f>IFERROR(N15*Precio!$N12,0)</f>
        <v>0</v>
      </c>
      <c r="BR15" s="61">
        <f>IFERROR(O15*Precio!$N12,0)</f>
        <v>0</v>
      </c>
      <c r="BS15" s="59"/>
      <c r="BT15" s="59"/>
      <c r="BU15" s="59"/>
      <c r="BV15" s="59"/>
      <c r="BW15" s="104"/>
      <c r="BX15" s="104"/>
      <c r="BY15" s="104"/>
      <c r="BZ15" s="104"/>
      <c r="CA15" s="104"/>
      <c r="CB15" s="104"/>
      <c r="CC15" s="104"/>
      <c r="CD15" s="59"/>
      <c r="CE15" s="59"/>
      <c r="CF15" s="59"/>
      <c r="CG15" s="59"/>
      <c r="CH15" s="59"/>
      <c r="CI15" s="59"/>
      <c r="CJ15" s="59"/>
      <c r="CK15" s="59"/>
    </row>
    <row r="16" spans="3:89" s="11" customFormat="1" ht="30" customHeight="1" thickTop="1" thickBot="1">
      <c r="C16" s="244" t="str">
        <f>IF(Precio!C13="","",Precio!C13)</f>
        <v>Estudio de suelos / M2</v>
      </c>
      <c r="D16" s="60"/>
      <c r="E16" s="60"/>
      <c r="F16" s="60"/>
      <c r="G16" s="208">
        <v>500</v>
      </c>
      <c r="H16" s="208"/>
      <c r="I16" s="60"/>
      <c r="J16" s="208">
        <f t="shared" si="7"/>
        <v>1000</v>
      </c>
      <c r="K16" s="60"/>
      <c r="L16" s="60"/>
      <c r="M16" s="208">
        <f t="shared" si="8"/>
        <v>1000</v>
      </c>
      <c r="N16" s="60"/>
      <c r="O16" s="60"/>
      <c r="P16" s="53">
        <f t="shared" si="4"/>
        <v>2500</v>
      </c>
      <c r="Q16" s="232">
        <f t="shared" si="5"/>
        <v>42756172.839506179</v>
      </c>
      <c r="R16" s="59"/>
      <c r="S16" s="59" t="str">
        <f t="shared" si="6"/>
        <v>Estudio de suelos / M2</v>
      </c>
      <c r="T16" s="57">
        <f>IFERROR(D16*Precio!$K13,0)</f>
        <v>0</v>
      </c>
      <c r="U16" s="57">
        <f>IFERROR(E16*Precio!$K13,0)</f>
        <v>0</v>
      </c>
      <c r="V16" s="57">
        <f>IFERROR(F16*Precio!$K13,0)</f>
        <v>0</v>
      </c>
      <c r="W16" s="57">
        <f>IFERROR(G16*Precio!$K13,0)</f>
        <v>8551234.5679012351</v>
      </c>
      <c r="X16" s="57">
        <f>IFERROR(H16*Precio!$K13,0)</f>
        <v>0</v>
      </c>
      <c r="Y16" s="57">
        <f>IFERROR(I16*Precio!$K13,0)</f>
        <v>0</v>
      </c>
      <c r="Z16" s="57">
        <f>IFERROR(J16*Precio!$K13,0)</f>
        <v>17102469.13580247</v>
      </c>
      <c r="AA16" s="57">
        <f>IFERROR(K16*Precio!$K13,0)</f>
        <v>0</v>
      </c>
      <c r="AB16" s="57">
        <f>IFERROR(L16*Precio!$K13,0)</f>
        <v>0</v>
      </c>
      <c r="AC16" s="57">
        <f>IFERROR(M16*Precio!$K13,0)</f>
        <v>17102469.13580247</v>
      </c>
      <c r="AD16" s="57">
        <f>IFERROR(N16*Precio!$K13,0)</f>
        <v>0</v>
      </c>
      <c r="AE16" s="57">
        <f>IFERROR(O16*Precio!$K13,0)</f>
        <v>0</v>
      </c>
      <c r="AF16" s="59"/>
      <c r="AG16" s="57">
        <f>IFERROR(D16*Precio!$G13,0)</f>
        <v>0</v>
      </c>
      <c r="AH16" s="57">
        <f>IFERROR(E16*Precio!$G13,0)</f>
        <v>0</v>
      </c>
      <c r="AI16" s="57">
        <f>IFERROR(F16*Precio!$G13,0)</f>
        <v>0</v>
      </c>
      <c r="AJ16" s="57">
        <f>IFERROR(G16*Precio!$G13,0)</f>
        <v>5772000</v>
      </c>
      <c r="AK16" s="57">
        <f>IFERROR(H16*Precio!$G13,0)</f>
        <v>0</v>
      </c>
      <c r="AL16" s="57">
        <f>IFERROR(I16*Precio!$G13,0)</f>
        <v>0</v>
      </c>
      <c r="AM16" s="57">
        <f>IFERROR(J16*Precio!$G13,0)</f>
        <v>11544000</v>
      </c>
      <c r="AN16" s="57">
        <f>IFERROR(K16*Precio!$G13,0)</f>
        <v>0</v>
      </c>
      <c r="AO16" s="57">
        <f>IFERROR(L16*Precio!$G13,0)</f>
        <v>0</v>
      </c>
      <c r="AP16" s="57">
        <f>IFERROR(M16*Precio!$G13,0)</f>
        <v>11544000</v>
      </c>
      <c r="AQ16" s="57">
        <f>IFERROR(N16*Precio!$G13,0)</f>
        <v>0</v>
      </c>
      <c r="AR16" s="57">
        <f>IFERROR(O16*Precio!$G13,0)</f>
        <v>0</v>
      </c>
      <c r="AS16" s="59"/>
      <c r="AT16" s="61">
        <f>T16*Precio!$J13</f>
        <v>0</v>
      </c>
      <c r="AU16" s="61">
        <f>U16*Precio!$J13</f>
        <v>0</v>
      </c>
      <c r="AV16" s="61">
        <f>V16*Precio!$J13</f>
        <v>0</v>
      </c>
      <c r="AW16" s="61">
        <f>W16*Precio!$J13</f>
        <v>1624734.5679012346</v>
      </c>
      <c r="AX16" s="61">
        <f>X16*Precio!$J13</f>
        <v>0</v>
      </c>
      <c r="AY16" s="61">
        <f>Y16*Precio!$J13</f>
        <v>0</v>
      </c>
      <c r="AZ16" s="61">
        <f>Z16*Precio!$J13</f>
        <v>3249469.1358024692</v>
      </c>
      <c r="BA16" s="61">
        <f>AA16*Precio!$J13</f>
        <v>0</v>
      </c>
      <c r="BB16" s="61">
        <f>AB16*Precio!$J13</f>
        <v>0</v>
      </c>
      <c r="BC16" s="61">
        <f>AC16*Precio!$J13</f>
        <v>3249469.1358024692</v>
      </c>
      <c r="BD16" s="61">
        <f>AD16*Precio!$J13</f>
        <v>0</v>
      </c>
      <c r="BE16" s="61">
        <f>AE16*Precio!$J13</f>
        <v>0</v>
      </c>
      <c r="BF16" s="59"/>
      <c r="BG16" s="61">
        <f>IFERROR(D16*Precio!$N13,0)</f>
        <v>0</v>
      </c>
      <c r="BH16" s="61">
        <f>IFERROR(E16*Precio!$N13,0)</f>
        <v>0</v>
      </c>
      <c r="BI16" s="61">
        <f>IFERROR(F16*Precio!$N13,0)</f>
        <v>0</v>
      </c>
      <c r="BJ16" s="61">
        <f>IFERROR(G16*Precio!$N13,0)</f>
        <v>1154499.9999999998</v>
      </c>
      <c r="BK16" s="61">
        <f>IFERROR(H16*Precio!$N13,0)</f>
        <v>0</v>
      </c>
      <c r="BL16" s="61">
        <f>IFERROR(I16*Precio!$N13,0)</f>
        <v>0</v>
      </c>
      <c r="BM16" s="61">
        <f>IFERROR(J16*Precio!$N13,0)</f>
        <v>2308999.9999999995</v>
      </c>
      <c r="BN16" s="61">
        <f>IFERROR(K16*Precio!$N13,0)</f>
        <v>0</v>
      </c>
      <c r="BO16" s="61">
        <f>IFERROR(L16*Precio!$N13,0)</f>
        <v>0</v>
      </c>
      <c r="BP16" s="61">
        <f>IFERROR(M16*Precio!$N13,0)</f>
        <v>2308999.9999999995</v>
      </c>
      <c r="BQ16" s="61">
        <f>IFERROR(N16*Precio!$N13,0)</f>
        <v>0</v>
      </c>
      <c r="BR16" s="61">
        <f>IFERROR(O16*Precio!$N13,0)</f>
        <v>0</v>
      </c>
      <c r="BS16" s="59"/>
      <c r="BT16" s="59"/>
      <c r="BU16" s="59"/>
      <c r="BV16" s="59"/>
      <c r="BW16" s="104"/>
      <c r="BX16" s="104"/>
      <c r="BY16" s="104"/>
      <c r="BZ16" s="104"/>
      <c r="CA16" s="104"/>
      <c r="CB16" s="104"/>
      <c r="CC16" s="104"/>
      <c r="CD16" s="59"/>
      <c r="CE16" s="59"/>
      <c r="CF16" s="59"/>
      <c r="CG16" s="59"/>
      <c r="CH16" s="59"/>
      <c r="CI16" s="59"/>
      <c r="CJ16" s="59"/>
      <c r="CK16" s="59"/>
    </row>
    <row r="17" spans="3:70" ht="30" customHeight="1" thickTop="1" thickBot="1">
      <c r="C17" s="244" t="str">
        <f>IF(Precio!C14="","",Precio!C14)</f>
        <v>Presupuesto / M2</v>
      </c>
      <c r="D17" s="60"/>
      <c r="E17" s="60"/>
      <c r="F17" s="60"/>
      <c r="G17" s="208">
        <v>500</v>
      </c>
      <c r="H17" s="208"/>
      <c r="I17" s="60"/>
      <c r="J17" s="208">
        <f t="shared" si="7"/>
        <v>1000</v>
      </c>
      <c r="K17" s="60"/>
      <c r="L17" s="60"/>
      <c r="M17" s="208">
        <f t="shared" si="8"/>
        <v>1000</v>
      </c>
      <c r="N17" s="60"/>
      <c r="O17" s="60"/>
      <c r="P17" s="53">
        <f t="shared" si="4"/>
        <v>2500</v>
      </c>
      <c r="Q17" s="232">
        <f t="shared" si="5"/>
        <v>30456790.123456791</v>
      </c>
      <c r="R17" s="59"/>
      <c r="S17" s="59" t="str">
        <f t="shared" si="6"/>
        <v>Presupuesto / M2</v>
      </c>
      <c r="T17" s="57">
        <f>IFERROR(D17*Precio!$K14,0)</f>
        <v>0</v>
      </c>
      <c r="U17" s="57">
        <f>IFERROR(E17*Precio!$K14,0)</f>
        <v>0</v>
      </c>
      <c r="V17" s="57">
        <f>IFERROR(F17*Precio!$K14,0)</f>
        <v>0</v>
      </c>
      <c r="W17" s="57">
        <f>IFERROR(G17*Precio!$K14,0)</f>
        <v>6091358.0246913582</v>
      </c>
      <c r="X17" s="57">
        <f>IFERROR(H17*Precio!$K14,0)</f>
        <v>0</v>
      </c>
      <c r="Y17" s="57">
        <f>IFERROR(I17*Precio!$K14,0)</f>
        <v>0</v>
      </c>
      <c r="Z17" s="57">
        <f>IFERROR(J17*Precio!$K14,0)</f>
        <v>12182716.049382716</v>
      </c>
      <c r="AA17" s="57">
        <f>IFERROR(K17*Precio!$K14,0)</f>
        <v>0</v>
      </c>
      <c r="AB17" s="57">
        <f>IFERROR(L17*Precio!$K14,0)</f>
        <v>0</v>
      </c>
      <c r="AC17" s="57">
        <f>IFERROR(M17*Precio!$K14,0)</f>
        <v>12182716.049382716</v>
      </c>
      <c r="AD17" s="57">
        <f>IFERROR(N17*Precio!$K14,0)</f>
        <v>0</v>
      </c>
      <c r="AE17" s="57">
        <f>IFERROR(O17*Precio!$K14,0)</f>
        <v>0</v>
      </c>
      <c r="AG17" s="57">
        <f>IFERROR(D17*Precio!$G14,0)</f>
        <v>0</v>
      </c>
      <c r="AH17" s="57">
        <f>IFERROR(E17*Precio!$G14,0)</f>
        <v>0</v>
      </c>
      <c r="AI17" s="57">
        <f>IFERROR(F17*Precio!$G14,0)</f>
        <v>0</v>
      </c>
      <c r="AJ17" s="57">
        <f>IFERROR(G17*Precio!$G14,0)</f>
        <v>4111500</v>
      </c>
      <c r="AK17" s="57">
        <f>IFERROR(H17*Precio!$G14,0)</f>
        <v>0</v>
      </c>
      <c r="AL17" s="57">
        <f>IFERROR(I17*Precio!$G14,0)</f>
        <v>0</v>
      </c>
      <c r="AM17" s="57">
        <f>IFERROR(J17*Precio!$G14,0)</f>
        <v>8223000</v>
      </c>
      <c r="AN17" s="57">
        <f>IFERROR(K17*Precio!$G14,0)</f>
        <v>0</v>
      </c>
      <c r="AO17" s="57">
        <f>IFERROR(L17*Precio!$G14,0)</f>
        <v>0</v>
      </c>
      <c r="AP17" s="57">
        <f>IFERROR(M17*Precio!$G14,0)</f>
        <v>8223000</v>
      </c>
      <c r="AQ17" s="57">
        <f>IFERROR(N17*Precio!$G14,0)</f>
        <v>0</v>
      </c>
      <c r="AR17" s="57">
        <f>IFERROR(O17*Precio!$G14,0)</f>
        <v>0</v>
      </c>
      <c r="AT17" s="61">
        <f>T17*Precio!$J14</f>
        <v>0</v>
      </c>
      <c r="AU17" s="61">
        <f>U17*Precio!$J14</f>
        <v>0</v>
      </c>
      <c r="AV17" s="61">
        <f>V17*Precio!$J14</f>
        <v>0</v>
      </c>
      <c r="AW17" s="61">
        <f>W17*Precio!$J14</f>
        <v>1157358.024691358</v>
      </c>
      <c r="AX17" s="61">
        <f>X17*Precio!$J14</f>
        <v>0</v>
      </c>
      <c r="AY17" s="61">
        <f>Y17*Precio!$J14</f>
        <v>0</v>
      </c>
      <c r="AZ17" s="61">
        <f>Z17*Precio!$J14</f>
        <v>2314716.049382716</v>
      </c>
      <c r="BA17" s="61">
        <f>AA17*Precio!$J14</f>
        <v>0</v>
      </c>
      <c r="BB17" s="61">
        <f>AB17*Precio!$J14</f>
        <v>0</v>
      </c>
      <c r="BC17" s="61">
        <f>AC17*Precio!$J14</f>
        <v>2314716.049382716</v>
      </c>
      <c r="BD17" s="61">
        <f>AD17*Precio!$J14</f>
        <v>0</v>
      </c>
      <c r="BE17" s="61">
        <f>AE17*Precio!$J14</f>
        <v>0</v>
      </c>
      <c r="BG17" s="61">
        <f>IFERROR(D17*Precio!$N14,0)</f>
        <v>0</v>
      </c>
      <c r="BH17" s="61">
        <f>IFERROR(E17*Precio!$N14,0)</f>
        <v>0</v>
      </c>
      <c r="BI17" s="61">
        <f>IFERROR(F17*Precio!$N14,0)</f>
        <v>0</v>
      </c>
      <c r="BJ17" s="61">
        <f>IFERROR(G17*Precio!$N14,0)</f>
        <v>822500</v>
      </c>
      <c r="BK17" s="61">
        <f>IFERROR(H17*Precio!$N14,0)</f>
        <v>0</v>
      </c>
      <c r="BL17" s="61">
        <f>IFERROR(I17*Precio!$N14,0)</f>
        <v>0</v>
      </c>
      <c r="BM17" s="61">
        <f>IFERROR(J17*Precio!$N14,0)</f>
        <v>1645000</v>
      </c>
      <c r="BN17" s="61">
        <f>IFERROR(K17*Precio!$N14,0)</f>
        <v>0</v>
      </c>
      <c r="BO17" s="61">
        <f>IFERROR(L17*Precio!$N14,0)</f>
        <v>0</v>
      </c>
      <c r="BP17" s="61">
        <f>IFERROR(M17*Precio!$N14,0)</f>
        <v>1645000</v>
      </c>
      <c r="BQ17" s="61">
        <f>IFERROR(N17*Precio!$N14,0)</f>
        <v>0</v>
      </c>
      <c r="BR17" s="61">
        <f>IFERROR(O17*Precio!$N14,0)</f>
        <v>0</v>
      </c>
    </row>
    <row r="18" spans="3:70" ht="30" customHeight="1" thickTop="1" thickBot="1">
      <c r="C18" s="244" t="str">
        <f>IF(Precio!C15="","",Precio!C15)</f>
        <v>Imágenes de referencia o Renders / M2</v>
      </c>
      <c r="D18" s="60"/>
      <c r="E18" s="60"/>
      <c r="F18" s="60"/>
      <c r="G18" s="208">
        <v>500</v>
      </c>
      <c r="H18" s="208"/>
      <c r="I18" s="60"/>
      <c r="J18" s="208">
        <f t="shared" si="7"/>
        <v>1000</v>
      </c>
      <c r="K18" s="60"/>
      <c r="L18" s="60"/>
      <c r="M18" s="208">
        <f t="shared" si="8"/>
        <v>1000</v>
      </c>
      <c r="N18" s="60"/>
      <c r="O18" s="60"/>
      <c r="P18" s="53">
        <f t="shared" si="4"/>
        <v>2500</v>
      </c>
      <c r="Q18" s="232">
        <f t="shared" si="5"/>
        <v>13500000</v>
      </c>
      <c r="R18" s="59"/>
      <c r="S18" s="59" t="str">
        <f t="shared" si="6"/>
        <v>Imágenes de referencia o Renders / M2</v>
      </c>
      <c r="T18" s="57">
        <f>IFERROR(D18*Precio!$K15,0)</f>
        <v>0</v>
      </c>
      <c r="U18" s="57">
        <f>IFERROR(E18*Precio!$K15,0)</f>
        <v>0</v>
      </c>
      <c r="V18" s="57">
        <f>IFERROR(F18*Precio!$K15,0)</f>
        <v>0</v>
      </c>
      <c r="W18" s="57">
        <f>IFERROR(G18*Precio!$K15,0)</f>
        <v>2700000</v>
      </c>
      <c r="X18" s="57">
        <f>IFERROR(H18*Precio!$K15,0)</f>
        <v>0</v>
      </c>
      <c r="Y18" s="57">
        <f>IFERROR(I18*Precio!$K15,0)</f>
        <v>0</v>
      </c>
      <c r="Z18" s="57">
        <f>IFERROR(J18*Precio!$K15,0)</f>
        <v>5400000</v>
      </c>
      <c r="AA18" s="57">
        <f>IFERROR(K18*Precio!$K15,0)</f>
        <v>0</v>
      </c>
      <c r="AB18" s="57">
        <f>IFERROR(L18*Precio!$K15,0)</f>
        <v>0</v>
      </c>
      <c r="AC18" s="57">
        <f>IFERROR(M18*Precio!$K15,0)</f>
        <v>5400000</v>
      </c>
      <c r="AD18" s="57">
        <f>IFERROR(N18*Precio!$K15,0)</f>
        <v>0</v>
      </c>
      <c r="AE18" s="57">
        <f>IFERROR(O18*Precio!$K15,0)</f>
        <v>0</v>
      </c>
      <c r="AG18" s="57">
        <f>IFERROR(D18*Precio!$G15,0)</f>
        <v>0</v>
      </c>
      <c r="AH18" s="57">
        <f>IFERROR(E18*Precio!$G15,0)</f>
        <v>0</v>
      </c>
      <c r="AI18" s="57">
        <f>IFERROR(F18*Precio!$G15,0)</f>
        <v>0</v>
      </c>
      <c r="AJ18" s="57">
        <f>IFERROR(G18*Precio!$G15,0)</f>
        <v>1822500</v>
      </c>
      <c r="AK18" s="57">
        <f>IFERROR(H18*Precio!$G15,0)</f>
        <v>0</v>
      </c>
      <c r="AL18" s="57">
        <f>IFERROR(I18*Precio!$G15,0)</f>
        <v>0</v>
      </c>
      <c r="AM18" s="57">
        <f>IFERROR(J18*Precio!$G15,0)</f>
        <v>3645000</v>
      </c>
      <c r="AN18" s="57">
        <f>IFERROR(K18*Precio!$G15,0)</f>
        <v>0</v>
      </c>
      <c r="AO18" s="57">
        <f>IFERROR(L18*Precio!$G15,0)</f>
        <v>0</v>
      </c>
      <c r="AP18" s="57">
        <f>IFERROR(M18*Precio!$G15,0)</f>
        <v>3645000</v>
      </c>
      <c r="AQ18" s="57">
        <f>IFERROR(N18*Precio!$G15,0)</f>
        <v>0</v>
      </c>
      <c r="AR18" s="57">
        <f>IFERROR(O18*Precio!$G15,0)</f>
        <v>0</v>
      </c>
      <c r="AT18" s="61">
        <f>T18*Precio!$J15</f>
        <v>0</v>
      </c>
      <c r="AU18" s="61">
        <f>U18*Precio!$J15</f>
        <v>0</v>
      </c>
      <c r="AV18" s="61">
        <f>V18*Precio!$J15</f>
        <v>0</v>
      </c>
      <c r="AW18" s="61">
        <f>W18*Precio!$J15</f>
        <v>513000</v>
      </c>
      <c r="AX18" s="61">
        <f>X18*Precio!$J15</f>
        <v>0</v>
      </c>
      <c r="AY18" s="61">
        <f>Y18*Precio!$J15</f>
        <v>0</v>
      </c>
      <c r="AZ18" s="61">
        <f>Z18*Precio!$J15</f>
        <v>1026000</v>
      </c>
      <c r="BA18" s="61">
        <f>AA18*Precio!$J15</f>
        <v>0</v>
      </c>
      <c r="BB18" s="61">
        <f>AB18*Precio!$J15</f>
        <v>0</v>
      </c>
      <c r="BC18" s="61">
        <f>AC18*Precio!$J15</f>
        <v>1026000</v>
      </c>
      <c r="BD18" s="61">
        <f>AD18*Precio!$J15</f>
        <v>0</v>
      </c>
      <c r="BE18" s="61">
        <f>AE18*Precio!$J15</f>
        <v>0</v>
      </c>
      <c r="BG18" s="61">
        <f>IFERROR(D18*Precio!$N15,0)</f>
        <v>0</v>
      </c>
      <c r="BH18" s="61">
        <f>IFERROR(E18*Precio!$N15,0)</f>
        <v>0</v>
      </c>
      <c r="BI18" s="61">
        <f>IFERROR(F18*Precio!$N15,0)</f>
        <v>0</v>
      </c>
      <c r="BJ18" s="61">
        <f>IFERROR(G18*Precio!$N15,0)</f>
        <v>364500</v>
      </c>
      <c r="BK18" s="61">
        <f>IFERROR(H18*Precio!$N15,0)</f>
        <v>0</v>
      </c>
      <c r="BL18" s="61">
        <f>IFERROR(I18*Precio!$N15,0)</f>
        <v>0</v>
      </c>
      <c r="BM18" s="61">
        <f>IFERROR(J18*Precio!$N15,0)</f>
        <v>729000</v>
      </c>
      <c r="BN18" s="61">
        <f>IFERROR(K18*Precio!$N15,0)</f>
        <v>0</v>
      </c>
      <c r="BO18" s="61">
        <f>IFERROR(L18*Precio!$N15,0)</f>
        <v>0</v>
      </c>
      <c r="BP18" s="61">
        <f>IFERROR(M18*Precio!$N15,0)</f>
        <v>729000</v>
      </c>
      <c r="BQ18" s="61">
        <f>IFERROR(N18*Precio!$N15,0)</f>
        <v>0</v>
      </c>
      <c r="BR18" s="61">
        <f>IFERROR(O18*Precio!$N15,0)</f>
        <v>0</v>
      </c>
    </row>
    <row r="19" spans="3:70" ht="30" customHeight="1" thickTop="1" thickBot="1">
      <c r="C19" s="53" t="str">
        <f>IF(Precio!C16="","",Precio!C16)</f>
        <v/>
      </c>
      <c r="D19" s="60"/>
      <c r="E19" s="60"/>
      <c r="F19" s="60"/>
      <c r="G19" s="60"/>
      <c r="H19" s="60"/>
      <c r="I19" s="60"/>
      <c r="J19" s="60"/>
      <c r="K19" s="60"/>
      <c r="L19" s="60"/>
      <c r="M19" s="60"/>
      <c r="N19" s="60"/>
      <c r="O19" s="60"/>
      <c r="P19" s="53">
        <f t="shared" si="4"/>
        <v>0</v>
      </c>
      <c r="Q19" s="232">
        <f t="shared" si="5"/>
        <v>0</v>
      </c>
      <c r="R19" s="59"/>
      <c r="S19" s="59" t="str">
        <f t="shared" si="6"/>
        <v/>
      </c>
      <c r="T19" s="57">
        <f>IFERROR(D19*Precio!$K16,0)</f>
        <v>0</v>
      </c>
      <c r="U19" s="57">
        <f>IFERROR(E19*Precio!$K16,0)</f>
        <v>0</v>
      </c>
      <c r="V19" s="57">
        <f>IFERROR(F19*Precio!$K16,0)</f>
        <v>0</v>
      </c>
      <c r="W19" s="57">
        <f>IFERROR(G19*Precio!$K16,0)</f>
        <v>0</v>
      </c>
      <c r="X19" s="57">
        <f>IFERROR(H19*Precio!$K16,0)</f>
        <v>0</v>
      </c>
      <c r="Y19" s="57">
        <f>IFERROR(I19*Precio!$K16,0)</f>
        <v>0</v>
      </c>
      <c r="Z19" s="57">
        <f>IFERROR(J19*Precio!$K16,0)</f>
        <v>0</v>
      </c>
      <c r="AA19" s="57">
        <f>IFERROR(K19*Precio!$K16,0)</f>
        <v>0</v>
      </c>
      <c r="AB19" s="57">
        <f>IFERROR(L19*Precio!$K16,0)</f>
        <v>0</v>
      </c>
      <c r="AC19" s="57">
        <f>IFERROR(M19*Precio!$K16,0)</f>
        <v>0</v>
      </c>
      <c r="AD19" s="57">
        <f>IFERROR(N19*Precio!$K16,0)</f>
        <v>0</v>
      </c>
      <c r="AE19" s="57">
        <f>IFERROR(O19*Precio!$K16,0)</f>
        <v>0</v>
      </c>
      <c r="AG19" s="57">
        <f>IFERROR(D19*Precio!$G16,0)</f>
        <v>0</v>
      </c>
      <c r="AH19" s="57">
        <f>IFERROR(E19*Precio!$G16,0)</f>
        <v>0</v>
      </c>
      <c r="AI19" s="57">
        <f>IFERROR(F19*Precio!$G16,0)</f>
        <v>0</v>
      </c>
      <c r="AJ19" s="57">
        <f>IFERROR(G19*Precio!$G16,0)</f>
        <v>0</v>
      </c>
      <c r="AK19" s="57">
        <f>IFERROR(H19*Precio!$G16,0)</f>
        <v>0</v>
      </c>
      <c r="AL19" s="57">
        <f>IFERROR(I19*Precio!$G16,0)</f>
        <v>0</v>
      </c>
      <c r="AM19" s="57">
        <f>IFERROR(J19*Precio!$G16,0)</f>
        <v>0</v>
      </c>
      <c r="AN19" s="57">
        <f>IFERROR(K19*Precio!$G16,0)</f>
        <v>0</v>
      </c>
      <c r="AO19" s="57">
        <f>IFERROR(L19*Precio!$G16,0)</f>
        <v>0</v>
      </c>
      <c r="AP19" s="57">
        <f>IFERROR(M19*Precio!$G16,0)</f>
        <v>0</v>
      </c>
      <c r="AQ19" s="57">
        <f>IFERROR(N19*Precio!$G16,0)</f>
        <v>0</v>
      </c>
      <c r="AR19" s="57">
        <f>IFERROR(O19*Precio!$G16,0)</f>
        <v>0</v>
      </c>
      <c r="AT19" s="61">
        <f>T19*Precio!$J16</f>
        <v>0</v>
      </c>
      <c r="AU19" s="61">
        <f>U19*Precio!$J16</f>
        <v>0</v>
      </c>
      <c r="AV19" s="61">
        <f>V19*Precio!$J16</f>
        <v>0</v>
      </c>
      <c r="AW19" s="61">
        <f>W19*Precio!$J16</f>
        <v>0</v>
      </c>
      <c r="AX19" s="61">
        <f>X19*Precio!$J16</f>
        <v>0</v>
      </c>
      <c r="AY19" s="61">
        <f>Y19*Precio!$J16</f>
        <v>0</v>
      </c>
      <c r="AZ19" s="61">
        <f>Z19*Precio!$J16</f>
        <v>0</v>
      </c>
      <c r="BA19" s="61">
        <f>AA19*Precio!$J16</f>
        <v>0</v>
      </c>
      <c r="BB19" s="61">
        <f>AB19*Precio!$J16</f>
        <v>0</v>
      </c>
      <c r="BC19" s="61">
        <f>AC19*Precio!$J16</f>
        <v>0</v>
      </c>
      <c r="BD19" s="61">
        <f>AD19*Precio!$J16</f>
        <v>0</v>
      </c>
      <c r="BE19" s="61">
        <f>AE19*Precio!$J16</f>
        <v>0</v>
      </c>
      <c r="BG19" s="61">
        <f>IFERROR(D19*Precio!$N16,0)</f>
        <v>0</v>
      </c>
      <c r="BH19" s="61">
        <f>IFERROR(E19*Precio!$N16,0)</f>
        <v>0</v>
      </c>
      <c r="BI19" s="61">
        <f>IFERROR(F19*Precio!$N16,0)</f>
        <v>0</v>
      </c>
      <c r="BJ19" s="61">
        <f>IFERROR(G19*Precio!$N16,0)</f>
        <v>0</v>
      </c>
      <c r="BK19" s="61">
        <f>IFERROR(H19*Precio!$N16,0)</f>
        <v>0</v>
      </c>
      <c r="BL19" s="61">
        <f>IFERROR(I19*Precio!$N16,0)</f>
        <v>0</v>
      </c>
      <c r="BM19" s="61">
        <f>IFERROR(J19*Precio!$N16,0)</f>
        <v>0</v>
      </c>
      <c r="BN19" s="61">
        <f>IFERROR(K19*Precio!$N16,0)</f>
        <v>0</v>
      </c>
      <c r="BO19" s="61">
        <f>IFERROR(L19*Precio!$N16,0)</f>
        <v>0</v>
      </c>
      <c r="BP19" s="61">
        <f>IFERROR(M19*Precio!$N16,0)</f>
        <v>0</v>
      </c>
      <c r="BQ19" s="61">
        <f>IFERROR(N19*Precio!$N16,0)</f>
        <v>0</v>
      </c>
      <c r="BR19" s="61">
        <f>IFERROR(O19*Precio!$N16,0)</f>
        <v>0</v>
      </c>
    </row>
    <row r="20" spans="3:70" ht="30" customHeight="1" thickTop="1" thickBot="1">
      <c r="C20" s="53" t="str">
        <f>IF(Precio!C17="","",Precio!C17)</f>
        <v/>
      </c>
      <c r="D20" s="60"/>
      <c r="E20" s="60"/>
      <c r="F20" s="60"/>
      <c r="G20" s="60"/>
      <c r="H20" s="60"/>
      <c r="I20" s="60"/>
      <c r="J20" s="60"/>
      <c r="K20" s="60"/>
      <c r="L20" s="60"/>
      <c r="M20" s="60"/>
      <c r="N20" s="60"/>
      <c r="O20" s="60"/>
      <c r="P20" s="53">
        <f t="shared" si="4"/>
        <v>0</v>
      </c>
      <c r="Q20" s="232">
        <f t="shared" si="5"/>
        <v>0</v>
      </c>
      <c r="R20" s="59"/>
      <c r="S20" s="59" t="str">
        <f t="shared" si="6"/>
        <v/>
      </c>
      <c r="T20" s="57">
        <f>IFERROR(D20*Precio!$K17,0)</f>
        <v>0</v>
      </c>
      <c r="U20" s="57">
        <f>IFERROR(E20*Precio!$K17,0)</f>
        <v>0</v>
      </c>
      <c r="V20" s="57">
        <f>IFERROR(F20*Precio!$K17,0)</f>
        <v>0</v>
      </c>
      <c r="W20" s="57">
        <f>IFERROR(G20*Precio!$K17,0)</f>
        <v>0</v>
      </c>
      <c r="X20" s="57">
        <f>IFERROR(H20*Precio!$K17,0)</f>
        <v>0</v>
      </c>
      <c r="Y20" s="57">
        <f>IFERROR(I20*Precio!$K17,0)</f>
        <v>0</v>
      </c>
      <c r="Z20" s="57">
        <f>IFERROR(J20*Precio!$K17,0)</f>
        <v>0</v>
      </c>
      <c r="AA20" s="57">
        <f>IFERROR(K20*Precio!$K17,0)</f>
        <v>0</v>
      </c>
      <c r="AB20" s="57">
        <f>IFERROR(L20*Precio!$K17,0)</f>
        <v>0</v>
      </c>
      <c r="AC20" s="57">
        <f>IFERROR(M20*Precio!$K17,0)</f>
        <v>0</v>
      </c>
      <c r="AD20" s="57">
        <f>IFERROR(N20*Precio!$K17,0)</f>
        <v>0</v>
      </c>
      <c r="AE20" s="57">
        <f>IFERROR(O20*Precio!$K17,0)</f>
        <v>0</v>
      </c>
      <c r="AG20" s="57">
        <f>IFERROR(D20*Precio!$G17,0)</f>
        <v>0</v>
      </c>
      <c r="AH20" s="57">
        <f>IFERROR(E20*Precio!$G17,0)</f>
        <v>0</v>
      </c>
      <c r="AI20" s="57">
        <f>IFERROR(F20*Precio!$G17,0)</f>
        <v>0</v>
      </c>
      <c r="AJ20" s="57">
        <f>IFERROR(G20*Precio!$G17,0)</f>
        <v>0</v>
      </c>
      <c r="AK20" s="57">
        <f>IFERROR(H20*Precio!$G17,0)</f>
        <v>0</v>
      </c>
      <c r="AL20" s="57">
        <f>IFERROR(I20*Precio!$G17,0)</f>
        <v>0</v>
      </c>
      <c r="AM20" s="57">
        <f>IFERROR(J20*Precio!$G17,0)</f>
        <v>0</v>
      </c>
      <c r="AN20" s="57">
        <f>IFERROR(K20*Precio!$G17,0)</f>
        <v>0</v>
      </c>
      <c r="AO20" s="57">
        <f>IFERROR(L20*Precio!$G17,0)</f>
        <v>0</v>
      </c>
      <c r="AP20" s="57">
        <f>IFERROR(M20*Precio!$G17,0)</f>
        <v>0</v>
      </c>
      <c r="AQ20" s="57">
        <f>IFERROR(N20*Precio!$G17,0)</f>
        <v>0</v>
      </c>
      <c r="AR20" s="57">
        <f>IFERROR(O20*Precio!$G17,0)</f>
        <v>0</v>
      </c>
      <c r="AT20" s="61">
        <f>T20*Precio!$J17</f>
        <v>0</v>
      </c>
      <c r="AU20" s="61">
        <f>U20*Precio!$J17</f>
        <v>0</v>
      </c>
      <c r="AV20" s="61">
        <f>V20*Precio!$J17</f>
        <v>0</v>
      </c>
      <c r="AW20" s="61">
        <f>W20*Precio!$J17</f>
        <v>0</v>
      </c>
      <c r="AX20" s="61">
        <f>X20*Precio!$J17</f>
        <v>0</v>
      </c>
      <c r="AY20" s="61">
        <f>Y20*Precio!$J17</f>
        <v>0</v>
      </c>
      <c r="AZ20" s="61">
        <f>Z20*Precio!$J17</f>
        <v>0</v>
      </c>
      <c r="BA20" s="61">
        <f>AA20*Precio!$J17</f>
        <v>0</v>
      </c>
      <c r="BB20" s="61">
        <f>AB20*Precio!$J17</f>
        <v>0</v>
      </c>
      <c r="BC20" s="61">
        <f>AC20*Precio!$J17</f>
        <v>0</v>
      </c>
      <c r="BD20" s="61">
        <f>AD20*Precio!$J17</f>
        <v>0</v>
      </c>
      <c r="BE20" s="61">
        <f>AE20*Precio!$J17</f>
        <v>0</v>
      </c>
      <c r="BG20" s="61">
        <f>IFERROR(D20*Precio!$N17,0)</f>
        <v>0</v>
      </c>
      <c r="BH20" s="61">
        <f>IFERROR(E20*Precio!$N17,0)</f>
        <v>0</v>
      </c>
      <c r="BI20" s="61">
        <f>IFERROR(F20*Precio!$N17,0)</f>
        <v>0</v>
      </c>
      <c r="BJ20" s="61">
        <f>IFERROR(G20*Precio!$N17,0)</f>
        <v>0</v>
      </c>
      <c r="BK20" s="61">
        <f>IFERROR(H20*Precio!$N17,0)</f>
        <v>0</v>
      </c>
      <c r="BL20" s="61">
        <f>IFERROR(I20*Precio!$N17,0)</f>
        <v>0</v>
      </c>
      <c r="BM20" s="61">
        <f>IFERROR(J20*Precio!$N17,0)</f>
        <v>0</v>
      </c>
      <c r="BN20" s="61">
        <f>IFERROR(K20*Precio!$N17,0)</f>
        <v>0</v>
      </c>
      <c r="BO20" s="61">
        <f>IFERROR(L20*Precio!$N17,0)</f>
        <v>0</v>
      </c>
      <c r="BP20" s="61">
        <f>IFERROR(M20*Precio!$N17,0)</f>
        <v>0</v>
      </c>
      <c r="BQ20" s="61">
        <f>IFERROR(N20*Precio!$N17,0)</f>
        <v>0</v>
      </c>
      <c r="BR20" s="61">
        <f>IFERROR(O20*Precio!$N17,0)</f>
        <v>0</v>
      </c>
    </row>
    <row r="21" spans="3:70" ht="30" customHeight="1" thickTop="1" thickBot="1">
      <c r="C21" s="53" t="str">
        <f>IF(Precio!C18="","",Precio!C18)</f>
        <v/>
      </c>
      <c r="D21" s="60"/>
      <c r="E21" s="60"/>
      <c r="F21" s="60"/>
      <c r="G21" s="60"/>
      <c r="H21" s="60"/>
      <c r="I21" s="60"/>
      <c r="J21" s="60"/>
      <c r="K21" s="60"/>
      <c r="L21" s="60"/>
      <c r="M21" s="60"/>
      <c r="N21" s="60"/>
      <c r="O21" s="60"/>
      <c r="P21" s="53">
        <f t="shared" si="4"/>
        <v>0</v>
      </c>
      <c r="Q21" s="232">
        <f t="shared" si="5"/>
        <v>0</v>
      </c>
      <c r="R21" s="59"/>
      <c r="S21" s="59" t="str">
        <f t="shared" si="6"/>
        <v/>
      </c>
      <c r="T21" s="57">
        <f>IFERROR(D21*Precio!$K18,0)</f>
        <v>0</v>
      </c>
      <c r="U21" s="57">
        <f>IFERROR(E21*Precio!$K18,0)</f>
        <v>0</v>
      </c>
      <c r="V21" s="57">
        <f>IFERROR(F21*Precio!$K18,0)</f>
        <v>0</v>
      </c>
      <c r="W21" s="57">
        <f>IFERROR(G21*Precio!$K18,0)</f>
        <v>0</v>
      </c>
      <c r="X21" s="57">
        <f>IFERROR(H21*Precio!$K18,0)</f>
        <v>0</v>
      </c>
      <c r="Y21" s="57">
        <f>IFERROR(I21*Precio!$K18,0)</f>
        <v>0</v>
      </c>
      <c r="Z21" s="57">
        <f>IFERROR(J21*Precio!$K18,0)</f>
        <v>0</v>
      </c>
      <c r="AA21" s="57">
        <f>IFERROR(K21*Precio!$K18,0)</f>
        <v>0</v>
      </c>
      <c r="AB21" s="57">
        <f>IFERROR(L21*Precio!$K18,0)</f>
        <v>0</v>
      </c>
      <c r="AC21" s="57">
        <f>IFERROR(M21*Precio!$K18,0)</f>
        <v>0</v>
      </c>
      <c r="AD21" s="57">
        <f>IFERROR(N21*Precio!$K18,0)</f>
        <v>0</v>
      </c>
      <c r="AE21" s="57">
        <f>IFERROR(O21*Precio!$K18,0)</f>
        <v>0</v>
      </c>
      <c r="AG21" s="57">
        <f>IFERROR(D21*Precio!$G18,0)</f>
        <v>0</v>
      </c>
      <c r="AH21" s="57">
        <f>IFERROR(E21*Precio!$G18,0)</f>
        <v>0</v>
      </c>
      <c r="AI21" s="57">
        <f>IFERROR(F21*Precio!$G18,0)</f>
        <v>0</v>
      </c>
      <c r="AJ21" s="57">
        <f>IFERROR(G21*Precio!$G18,0)</f>
        <v>0</v>
      </c>
      <c r="AK21" s="57">
        <f>IFERROR(H21*Precio!$G18,0)</f>
        <v>0</v>
      </c>
      <c r="AL21" s="57">
        <f>IFERROR(I21*Precio!$G18,0)</f>
        <v>0</v>
      </c>
      <c r="AM21" s="57">
        <f>IFERROR(J21*Precio!$G18,0)</f>
        <v>0</v>
      </c>
      <c r="AN21" s="57">
        <f>IFERROR(K21*Precio!$G18,0)</f>
        <v>0</v>
      </c>
      <c r="AO21" s="57">
        <f>IFERROR(L21*Precio!$G18,0)</f>
        <v>0</v>
      </c>
      <c r="AP21" s="57">
        <f>IFERROR(M21*Precio!$G18,0)</f>
        <v>0</v>
      </c>
      <c r="AQ21" s="57">
        <f>IFERROR(N21*Precio!$G18,0)</f>
        <v>0</v>
      </c>
      <c r="AR21" s="57">
        <f>IFERROR(O21*Precio!$G18,0)</f>
        <v>0</v>
      </c>
      <c r="AT21" s="61">
        <f>T21*Precio!$J18</f>
        <v>0</v>
      </c>
      <c r="AU21" s="61">
        <f>U21*Precio!$J18</f>
        <v>0</v>
      </c>
      <c r="AV21" s="61">
        <f>V21*Precio!$J18</f>
        <v>0</v>
      </c>
      <c r="AW21" s="61">
        <f>W21*Precio!$J18</f>
        <v>0</v>
      </c>
      <c r="AX21" s="61">
        <f>X21*Precio!$J18</f>
        <v>0</v>
      </c>
      <c r="AY21" s="61">
        <f>Y21*Precio!$J18</f>
        <v>0</v>
      </c>
      <c r="AZ21" s="61">
        <f>Z21*Precio!$J18</f>
        <v>0</v>
      </c>
      <c r="BA21" s="61">
        <f>AA21*Precio!$J18</f>
        <v>0</v>
      </c>
      <c r="BB21" s="61">
        <f>AB21*Precio!$J18</f>
        <v>0</v>
      </c>
      <c r="BC21" s="61">
        <f>AC21*Precio!$J18</f>
        <v>0</v>
      </c>
      <c r="BD21" s="61">
        <f>AD21*Precio!$J18</f>
        <v>0</v>
      </c>
      <c r="BE21" s="61">
        <f>AE21*Precio!$J18</f>
        <v>0</v>
      </c>
      <c r="BG21" s="61">
        <f>IFERROR(D21*Precio!$N18,0)</f>
        <v>0</v>
      </c>
      <c r="BH21" s="61">
        <f>IFERROR(E21*Precio!$N18,0)</f>
        <v>0</v>
      </c>
      <c r="BI21" s="61">
        <f>IFERROR(F21*Precio!$N18,0)</f>
        <v>0</v>
      </c>
      <c r="BJ21" s="61">
        <f>IFERROR(G21*Precio!$N18,0)</f>
        <v>0</v>
      </c>
      <c r="BK21" s="61">
        <f>IFERROR(H21*Precio!$N18,0)</f>
        <v>0</v>
      </c>
      <c r="BL21" s="61">
        <f>IFERROR(I21*Precio!$N18,0)</f>
        <v>0</v>
      </c>
      <c r="BM21" s="61">
        <f>IFERROR(J21*Precio!$N18,0)</f>
        <v>0</v>
      </c>
      <c r="BN21" s="61">
        <f>IFERROR(K21*Precio!$N18,0)</f>
        <v>0</v>
      </c>
      <c r="BO21" s="61">
        <f>IFERROR(L21*Precio!$N18,0)</f>
        <v>0</v>
      </c>
      <c r="BP21" s="61">
        <f>IFERROR(M21*Precio!$N18,0)</f>
        <v>0</v>
      </c>
      <c r="BQ21" s="61">
        <f>IFERROR(N21*Precio!$N18,0)</f>
        <v>0</v>
      </c>
      <c r="BR21" s="61">
        <f>IFERROR(O21*Precio!$N18,0)</f>
        <v>0</v>
      </c>
    </row>
    <row r="22" spans="3:70" ht="30" customHeight="1" thickTop="1" thickBot="1">
      <c r="C22" s="53" t="str">
        <f>IF(Precio!C19="","",Precio!C19)</f>
        <v/>
      </c>
      <c r="D22" s="60"/>
      <c r="E22" s="60"/>
      <c r="F22" s="60"/>
      <c r="G22" s="60"/>
      <c r="H22" s="60"/>
      <c r="I22" s="60"/>
      <c r="J22" s="60"/>
      <c r="K22" s="60"/>
      <c r="L22" s="60"/>
      <c r="M22" s="60"/>
      <c r="N22" s="60"/>
      <c r="O22" s="60"/>
      <c r="P22" s="53">
        <f t="shared" si="4"/>
        <v>0</v>
      </c>
      <c r="Q22" s="232">
        <f t="shared" si="5"/>
        <v>0</v>
      </c>
      <c r="R22" s="59"/>
      <c r="S22" s="59" t="str">
        <f t="shared" si="6"/>
        <v/>
      </c>
      <c r="T22" s="57">
        <f>IFERROR(D22*Precio!$K19,0)</f>
        <v>0</v>
      </c>
      <c r="U22" s="57">
        <f>IFERROR(E22*Precio!$K19,0)</f>
        <v>0</v>
      </c>
      <c r="V22" s="57">
        <f>IFERROR(F22*Precio!$K19,0)</f>
        <v>0</v>
      </c>
      <c r="W22" s="57">
        <f>IFERROR(G22*Precio!$K19,0)</f>
        <v>0</v>
      </c>
      <c r="X22" s="57">
        <f>IFERROR(H22*Precio!$K19,0)</f>
        <v>0</v>
      </c>
      <c r="Y22" s="57">
        <f>IFERROR(I22*Precio!$K19,0)</f>
        <v>0</v>
      </c>
      <c r="Z22" s="57">
        <f>IFERROR(J22*Precio!$K19,0)</f>
        <v>0</v>
      </c>
      <c r="AA22" s="57">
        <f>IFERROR(K22*Precio!$K19,0)</f>
        <v>0</v>
      </c>
      <c r="AB22" s="57">
        <f>IFERROR(L22*Precio!$K19,0)</f>
        <v>0</v>
      </c>
      <c r="AC22" s="57">
        <f>IFERROR(M22*Precio!$K19,0)</f>
        <v>0</v>
      </c>
      <c r="AD22" s="57">
        <f>IFERROR(N22*Precio!$K19,0)</f>
        <v>0</v>
      </c>
      <c r="AE22" s="57">
        <f>IFERROR(O22*Precio!$K19,0)</f>
        <v>0</v>
      </c>
      <c r="AG22" s="57">
        <f>IFERROR(D22*Precio!$G19,0)</f>
        <v>0</v>
      </c>
      <c r="AH22" s="57">
        <f>IFERROR(E22*Precio!$G19,0)</f>
        <v>0</v>
      </c>
      <c r="AI22" s="57">
        <f>IFERROR(F22*Precio!$G19,0)</f>
        <v>0</v>
      </c>
      <c r="AJ22" s="57">
        <f>IFERROR(G22*Precio!$G19,0)</f>
        <v>0</v>
      </c>
      <c r="AK22" s="57">
        <f>IFERROR(H22*Precio!$G19,0)</f>
        <v>0</v>
      </c>
      <c r="AL22" s="57">
        <f>IFERROR(I22*Precio!$G19,0)</f>
        <v>0</v>
      </c>
      <c r="AM22" s="57">
        <f>IFERROR(J22*Precio!$G19,0)</f>
        <v>0</v>
      </c>
      <c r="AN22" s="57">
        <f>IFERROR(K22*Precio!$G19,0)</f>
        <v>0</v>
      </c>
      <c r="AO22" s="57">
        <f>IFERROR(L22*Precio!$G19,0)</f>
        <v>0</v>
      </c>
      <c r="AP22" s="57">
        <f>IFERROR(M22*Precio!$G19,0)</f>
        <v>0</v>
      </c>
      <c r="AQ22" s="57">
        <f>IFERROR(N22*Precio!$G19,0)</f>
        <v>0</v>
      </c>
      <c r="AR22" s="57">
        <f>IFERROR(O22*Precio!$G19,0)</f>
        <v>0</v>
      </c>
      <c r="AT22" s="61">
        <f>T22*Precio!$J19</f>
        <v>0</v>
      </c>
      <c r="AU22" s="61">
        <f>U22*Precio!$J19</f>
        <v>0</v>
      </c>
      <c r="AV22" s="61">
        <f>V22*Precio!$J19</f>
        <v>0</v>
      </c>
      <c r="AW22" s="61">
        <f>W22*Precio!$J19</f>
        <v>0</v>
      </c>
      <c r="AX22" s="61">
        <f>X22*Precio!$J19</f>
        <v>0</v>
      </c>
      <c r="AY22" s="61">
        <f>Y22*Precio!$J19</f>
        <v>0</v>
      </c>
      <c r="AZ22" s="61">
        <f>Z22*Precio!$J19</f>
        <v>0</v>
      </c>
      <c r="BA22" s="61">
        <f>AA22*Precio!$J19</f>
        <v>0</v>
      </c>
      <c r="BB22" s="61">
        <f>AB22*Precio!$J19</f>
        <v>0</v>
      </c>
      <c r="BC22" s="61">
        <f>AC22*Precio!$J19</f>
        <v>0</v>
      </c>
      <c r="BD22" s="61">
        <f>AD22*Precio!$J19</f>
        <v>0</v>
      </c>
      <c r="BE22" s="61">
        <f>AE22*Precio!$J19</f>
        <v>0</v>
      </c>
      <c r="BG22" s="61">
        <f>IFERROR(D22*Precio!$N19,0)</f>
        <v>0</v>
      </c>
      <c r="BH22" s="61">
        <f>IFERROR(E22*Precio!$N19,0)</f>
        <v>0</v>
      </c>
      <c r="BI22" s="61">
        <f>IFERROR(F22*Precio!$N19,0)</f>
        <v>0</v>
      </c>
      <c r="BJ22" s="61">
        <f>IFERROR(G22*Precio!$N19,0)</f>
        <v>0</v>
      </c>
      <c r="BK22" s="61">
        <f>IFERROR(H22*Precio!$N19,0)</f>
        <v>0</v>
      </c>
      <c r="BL22" s="61">
        <f>IFERROR(I22*Precio!$N19,0)</f>
        <v>0</v>
      </c>
      <c r="BM22" s="61">
        <f>IFERROR(J22*Precio!$N19,0)</f>
        <v>0</v>
      </c>
      <c r="BN22" s="61">
        <f>IFERROR(K22*Precio!$N19,0)</f>
        <v>0</v>
      </c>
      <c r="BO22" s="61">
        <f>IFERROR(L22*Precio!$N19,0)</f>
        <v>0</v>
      </c>
      <c r="BP22" s="61">
        <f>IFERROR(M22*Precio!$N19,0)</f>
        <v>0</v>
      </c>
      <c r="BQ22" s="61">
        <f>IFERROR(N22*Precio!$N19,0)</f>
        <v>0</v>
      </c>
      <c r="BR22" s="61">
        <f>IFERROR(O22*Precio!$N19,0)</f>
        <v>0</v>
      </c>
    </row>
    <row r="23" spans="3:70" ht="30" customHeight="1" thickTop="1" thickBot="1">
      <c r="C23" s="53" t="str">
        <f>IF(Precio!C20="","",Precio!C20)</f>
        <v/>
      </c>
      <c r="D23" s="60"/>
      <c r="E23" s="60"/>
      <c r="F23" s="60"/>
      <c r="G23" s="60"/>
      <c r="H23" s="60"/>
      <c r="I23" s="60"/>
      <c r="J23" s="60"/>
      <c r="K23" s="60"/>
      <c r="L23" s="60"/>
      <c r="M23" s="60"/>
      <c r="N23" s="60"/>
      <c r="O23" s="60"/>
      <c r="P23" s="53">
        <f t="shared" si="4"/>
        <v>0</v>
      </c>
      <c r="Q23" s="232">
        <f t="shared" si="5"/>
        <v>0</v>
      </c>
      <c r="R23" s="59"/>
      <c r="S23" s="59" t="str">
        <f t="shared" si="6"/>
        <v/>
      </c>
      <c r="T23" s="57">
        <f>IFERROR(D23*Precio!$K20,0)</f>
        <v>0</v>
      </c>
      <c r="U23" s="57">
        <f>IFERROR(E23*Precio!$K20,0)</f>
        <v>0</v>
      </c>
      <c r="V23" s="57">
        <f>IFERROR(F23*Precio!$K20,0)</f>
        <v>0</v>
      </c>
      <c r="W23" s="57">
        <f>IFERROR(G23*Precio!$K20,0)</f>
        <v>0</v>
      </c>
      <c r="X23" s="57">
        <f>IFERROR(H23*Precio!$K20,0)</f>
        <v>0</v>
      </c>
      <c r="Y23" s="57">
        <f>IFERROR(I23*Precio!$K20,0)</f>
        <v>0</v>
      </c>
      <c r="Z23" s="57">
        <f>IFERROR(J23*Precio!$K20,0)</f>
        <v>0</v>
      </c>
      <c r="AA23" s="57">
        <f>IFERROR(K23*Precio!$K20,0)</f>
        <v>0</v>
      </c>
      <c r="AB23" s="57">
        <f>IFERROR(L23*Precio!$K20,0)</f>
        <v>0</v>
      </c>
      <c r="AC23" s="57">
        <f>IFERROR(M23*Precio!$K20,0)</f>
        <v>0</v>
      </c>
      <c r="AD23" s="57">
        <f>IFERROR(N23*Precio!$K20,0)</f>
        <v>0</v>
      </c>
      <c r="AE23" s="57">
        <f>IFERROR(O23*Precio!$K20,0)</f>
        <v>0</v>
      </c>
      <c r="AG23" s="57">
        <f>IFERROR(D23*Precio!$G20,0)</f>
        <v>0</v>
      </c>
      <c r="AH23" s="57">
        <f>IFERROR(E23*Precio!$G20,0)</f>
        <v>0</v>
      </c>
      <c r="AI23" s="57">
        <f>IFERROR(F23*Precio!$G20,0)</f>
        <v>0</v>
      </c>
      <c r="AJ23" s="57">
        <f>IFERROR(G23*Precio!$G20,0)</f>
        <v>0</v>
      </c>
      <c r="AK23" s="57">
        <f>IFERROR(H23*Precio!$G20,0)</f>
        <v>0</v>
      </c>
      <c r="AL23" s="57">
        <f>IFERROR(I23*Precio!$G20,0)</f>
        <v>0</v>
      </c>
      <c r="AM23" s="57">
        <f>IFERROR(J23*Precio!$G20,0)</f>
        <v>0</v>
      </c>
      <c r="AN23" s="57">
        <f>IFERROR(K23*Precio!$G20,0)</f>
        <v>0</v>
      </c>
      <c r="AO23" s="57">
        <f>IFERROR(L23*Precio!$G20,0)</f>
        <v>0</v>
      </c>
      <c r="AP23" s="57">
        <f>IFERROR(M23*Precio!$G20,0)</f>
        <v>0</v>
      </c>
      <c r="AQ23" s="57">
        <f>IFERROR(N23*Precio!$G20,0)</f>
        <v>0</v>
      </c>
      <c r="AR23" s="57">
        <f>IFERROR(O23*Precio!$G20,0)</f>
        <v>0</v>
      </c>
      <c r="AT23" s="61">
        <f>T23*Precio!$J20</f>
        <v>0</v>
      </c>
      <c r="AU23" s="61">
        <f>U23*Precio!$J20</f>
        <v>0</v>
      </c>
      <c r="AV23" s="61">
        <f>V23*Precio!$J20</f>
        <v>0</v>
      </c>
      <c r="AW23" s="61">
        <f>W23*Precio!$J20</f>
        <v>0</v>
      </c>
      <c r="AX23" s="61">
        <f>X23*Precio!$J20</f>
        <v>0</v>
      </c>
      <c r="AY23" s="61">
        <f>Y23*Precio!$J20</f>
        <v>0</v>
      </c>
      <c r="AZ23" s="61">
        <f>Z23*Precio!$J20</f>
        <v>0</v>
      </c>
      <c r="BA23" s="61">
        <f>AA23*Precio!$J20</f>
        <v>0</v>
      </c>
      <c r="BB23" s="61">
        <f>AB23*Precio!$J20</f>
        <v>0</v>
      </c>
      <c r="BC23" s="61">
        <f>AC23*Precio!$J20</f>
        <v>0</v>
      </c>
      <c r="BD23" s="61">
        <f>AD23*Precio!$J20</f>
        <v>0</v>
      </c>
      <c r="BE23" s="61">
        <f>AE23*Precio!$J20</f>
        <v>0</v>
      </c>
      <c r="BG23" s="61">
        <f>IFERROR(D23*Precio!$N20,0)</f>
        <v>0</v>
      </c>
      <c r="BH23" s="61">
        <f>IFERROR(E23*Precio!$N20,0)</f>
        <v>0</v>
      </c>
      <c r="BI23" s="61">
        <f>IFERROR(F23*Precio!$N20,0)</f>
        <v>0</v>
      </c>
      <c r="BJ23" s="61">
        <f>IFERROR(G23*Precio!$N20,0)</f>
        <v>0</v>
      </c>
      <c r="BK23" s="61">
        <f>IFERROR(H23*Precio!$N20,0)</f>
        <v>0</v>
      </c>
      <c r="BL23" s="61">
        <f>IFERROR(I23*Precio!$N20,0)</f>
        <v>0</v>
      </c>
      <c r="BM23" s="61">
        <f>IFERROR(J23*Precio!$N20,0)</f>
        <v>0</v>
      </c>
      <c r="BN23" s="61">
        <f>IFERROR(K23*Precio!$N20,0)</f>
        <v>0</v>
      </c>
      <c r="BO23" s="61">
        <f>IFERROR(L23*Precio!$N20,0)</f>
        <v>0</v>
      </c>
      <c r="BP23" s="61">
        <f>IFERROR(M23*Precio!$N20,0)</f>
        <v>0</v>
      </c>
      <c r="BQ23" s="61">
        <f>IFERROR(N23*Precio!$N20,0)</f>
        <v>0</v>
      </c>
      <c r="BR23" s="61">
        <f>IFERROR(O23*Precio!$N20,0)</f>
        <v>0</v>
      </c>
    </row>
    <row r="24" spans="3:70" ht="30" customHeight="1" thickTop="1" thickBot="1">
      <c r="C24" s="53" t="str">
        <f>IF(Precio!C21="","",Precio!C21)</f>
        <v/>
      </c>
      <c r="D24" s="60"/>
      <c r="E24" s="60"/>
      <c r="F24" s="60"/>
      <c r="G24" s="60"/>
      <c r="H24" s="60"/>
      <c r="I24" s="60"/>
      <c r="J24" s="60"/>
      <c r="K24" s="60"/>
      <c r="L24" s="60"/>
      <c r="M24" s="60"/>
      <c r="N24" s="60"/>
      <c r="O24" s="60"/>
      <c r="P24" s="53">
        <f t="shared" si="4"/>
        <v>0</v>
      </c>
      <c r="Q24" s="232">
        <f t="shared" si="5"/>
        <v>0</v>
      </c>
      <c r="R24" s="59"/>
      <c r="S24" s="59" t="str">
        <f t="shared" si="6"/>
        <v/>
      </c>
      <c r="T24" s="57">
        <f>IFERROR(D24*Precio!$K21,0)</f>
        <v>0</v>
      </c>
      <c r="U24" s="57">
        <f>IFERROR(E24*Precio!$K21,0)</f>
        <v>0</v>
      </c>
      <c r="V24" s="57">
        <f>IFERROR(F24*Precio!$K21,0)</f>
        <v>0</v>
      </c>
      <c r="W24" s="57">
        <f>IFERROR(G24*Precio!$K21,0)</f>
        <v>0</v>
      </c>
      <c r="X24" s="57">
        <f>IFERROR(H24*Precio!$K21,0)</f>
        <v>0</v>
      </c>
      <c r="Y24" s="57">
        <f>IFERROR(I24*Precio!$K21,0)</f>
        <v>0</v>
      </c>
      <c r="Z24" s="57">
        <f>IFERROR(J24*Precio!$K21,0)</f>
        <v>0</v>
      </c>
      <c r="AA24" s="57">
        <f>IFERROR(K24*Precio!$K21,0)</f>
        <v>0</v>
      </c>
      <c r="AB24" s="57">
        <f>IFERROR(L24*Precio!$K21,0)</f>
        <v>0</v>
      </c>
      <c r="AC24" s="57">
        <f>IFERROR(M24*Precio!$K21,0)</f>
        <v>0</v>
      </c>
      <c r="AD24" s="57">
        <f>IFERROR(N24*Precio!$K21,0)</f>
        <v>0</v>
      </c>
      <c r="AE24" s="57">
        <f>IFERROR(O24*Precio!$K21,0)</f>
        <v>0</v>
      </c>
      <c r="AG24" s="57">
        <f>IFERROR(D24*Precio!$G21,0)</f>
        <v>0</v>
      </c>
      <c r="AH24" s="57">
        <f>IFERROR(E24*Precio!$G21,0)</f>
        <v>0</v>
      </c>
      <c r="AI24" s="57">
        <f>IFERROR(F24*Precio!$G21,0)</f>
        <v>0</v>
      </c>
      <c r="AJ24" s="57">
        <f>IFERROR(G24*Precio!$G21,0)</f>
        <v>0</v>
      </c>
      <c r="AK24" s="57">
        <f>IFERROR(H24*Precio!$G21,0)</f>
        <v>0</v>
      </c>
      <c r="AL24" s="57">
        <f>IFERROR(I24*Precio!$G21,0)</f>
        <v>0</v>
      </c>
      <c r="AM24" s="57">
        <f>IFERROR(J24*Precio!$G21,0)</f>
        <v>0</v>
      </c>
      <c r="AN24" s="57">
        <f>IFERROR(K24*Precio!$G21,0)</f>
        <v>0</v>
      </c>
      <c r="AO24" s="57">
        <f>IFERROR(L24*Precio!$G21,0)</f>
        <v>0</v>
      </c>
      <c r="AP24" s="57">
        <f>IFERROR(M24*Precio!$G21,0)</f>
        <v>0</v>
      </c>
      <c r="AQ24" s="57">
        <f>IFERROR(N24*Precio!$G21,0)</f>
        <v>0</v>
      </c>
      <c r="AR24" s="57">
        <f>IFERROR(O24*Precio!$G21,0)</f>
        <v>0</v>
      </c>
      <c r="AT24" s="61">
        <f>T24*Precio!$J21</f>
        <v>0</v>
      </c>
      <c r="AU24" s="61">
        <f>U24*Precio!$J21</f>
        <v>0</v>
      </c>
      <c r="AV24" s="61">
        <f>V24*Precio!$J21</f>
        <v>0</v>
      </c>
      <c r="AW24" s="61">
        <f>W24*Precio!$J21</f>
        <v>0</v>
      </c>
      <c r="AX24" s="61">
        <f>X24*Precio!$J21</f>
        <v>0</v>
      </c>
      <c r="AY24" s="61">
        <f>Y24*Precio!$J21</f>
        <v>0</v>
      </c>
      <c r="AZ24" s="61">
        <f>Z24*Precio!$J21</f>
        <v>0</v>
      </c>
      <c r="BA24" s="61">
        <f>AA24*Precio!$J21</f>
        <v>0</v>
      </c>
      <c r="BB24" s="61">
        <f>AB24*Precio!$J21</f>
        <v>0</v>
      </c>
      <c r="BC24" s="61">
        <f>AC24*Precio!$J21</f>
        <v>0</v>
      </c>
      <c r="BD24" s="61">
        <f>AD24*Precio!$J21</f>
        <v>0</v>
      </c>
      <c r="BE24" s="61">
        <f>AE24*Precio!$J21</f>
        <v>0</v>
      </c>
      <c r="BG24" s="61">
        <f>IFERROR(D24*Precio!$N21,0)</f>
        <v>0</v>
      </c>
      <c r="BH24" s="61">
        <f>IFERROR(E24*Precio!$N21,0)</f>
        <v>0</v>
      </c>
      <c r="BI24" s="61">
        <f>IFERROR(F24*Precio!$N21,0)</f>
        <v>0</v>
      </c>
      <c r="BJ24" s="61">
        <f>IFERROR(G24*Precio!$N21,0)</f>
        <v>0</v>
      </c>
      <c r="BK24" s="61">
        <f>IFERROR(H24*Precio!$N21,0)</f>
        <v>0</v>
      </c>
      <c r="BL24" s="61">
        <f>IFERROR(I24*Precio!$N21,0)</f>
        <v>0</v>
      </c>
      <c r="BM24" s="61">
        <f>IFERROR(J24*Precio!$N21,0)</f>
        <v>0</v>
      </c>
      <c r="BN24" s="61">
        <f>IFERROR(K24*Precio!$N21,0)</f>
        <v>0</v>
      </c>
      <c r="BO24" s="61">
        <f>IFERROR(L24*Precio!$N21,0)</f>
        <v>0</v>
      </c>
      <c r="BP24" s="61">
        <f>IFERROR(M24*Precio!$N21,0)</f>
        <v>0</v>
      </c>
      <c r="BQ24" s="61">
        <f>IFERROR(N24*Precio!$N21,0)</f>
        <v>0</v>
      </c>
      <c r="BR24" s="61">
        <f>IFERROR(O24*Precio!$N21,0)</f>
        <v>0</v>
      </c>
    </row>
    <row r="25" spans="3:70" ht="30" customHeight="1" thickTop="1" thickBot="1">
      <c r="C25" s="53" t="str">
        <f>IF(Precio!C22="","",Precio!C22)</f>
        <v/>
      </c>
      <c r="D25" s="60"/>
      <c r="E25" s="60"/>
      <c r="F25" s="60"/>
      <c r="G25" s="60"/>
      <c r="H25" s="60"/>
      <c r="I25" s="60"/>
      <c r="J25" s="60"/>
      <c r="K25" s="60"/>
      <c r="L25" s="60"/>
      <c r="M25" s="60"/>
      <c r="N25" s="60"/>
      <c r="O25" s="60"/>
      <c r="P25" s="53">
        <f t="shared" si="4"/>
        <v>0</v>
      </c>
      <c r="Q25" s="232">
        <f t="shared" si="5"/>
        <v>0</v>
      </c>
      <c r="R25" s="59"/>
      <c r="S25" s="59" t="str">
        <f t="shared" si="6"/>
        <v/>
      </c>
      <c r="T25" s="57">
        <f>IFERROR(D25*Precio!$K22,0)</f>
        <v>0</v>
      </c>
      <c r="U25" s="57">
        <f>IFERROR(E25*Precio!$K22,0)</f>
        <v>0</v>
      </c>
      <c r="V25" s="57">
        <f>IFERROR(F25*Precio!$K22,0)</f>
        <v>0</v>
      </c>
      <c r="W25" s="57">
        <f>IFERROR(G25*Precio!$K22,0)</f>
        <v>0</v>
      </c>
      <c r="X25" s="57">
        <f>IFERROR(H25*Precio!$K22,0)</f>
        <v>0</v>
      </c>
      <c r="Y25" s="57">
        <f>IFERROR(I25*Precio!$K22,0)</f>
        <v>0</v>
      </c>
      <c r="Z25" s="57">
        <f>IFERROR(J25*Precio!$K22,0)</f>
        <v>0</v>
      </c>
      <c r="AA25" s="57">
        <f>IFERROR(K25*Precio!$K22,0)</f>
        <v>0</v>
      </c>
      <c r="AB25" s="57">
        <f>IFERROR(L25*Precio!$K22,0)</f>
        <v>0</v>
      </c>
      <c r="AC25" s="57">
        <f>IFERROR(M25*Precio!$K22,0)</f>
        <v>0</v>
      </c>
      <c r="AD25" s="57">
        <f>IFERROR(N25*Precio!$K22,0)</f>
        <v>0</v>
      </c>
      <c r="AE25" s="57">
        <f>IFERROR(O25*Precio!$K22,0)</f>
        <v>0</v>
      </c>
      <c r="AG25" s="57">
        <f>IFERROR(D25*Precio!$G22,0)</f>
        <v>0</v>
      </c>
      <c r="AH25" s="57">
        <f>IFERROR(E25*Precio!$G22,0)</f>
        <v>0</v>
      </c>
      <c r="AI25" s="57">
        <f>IFERROR(F25*Precio!$G22,0)</f>
        <v>0</v>
      </c>
      <c r="AJ25" s="57">
        <f>IFERROR(G25*Precio!$G22,0)</f>
        <v>0</v>
      </c>
      <c r="AK25" s="57">
        <f>IFERROR(H25*Precio!$G22,0)</f>
        <v>0</v>
      </c>
      <c r="AL25" s="57">
        <f>IFERROR(I25*Precio!$G22,0)</f>
        <v>0</v>
      </c>
      <c r="AM25" s="57">
        <f>IFERROR(J25*Precio!$G22,0)</f>
        <v>0</v>
      </c>
      <c r="AN25" s="57">
        <f>IFERROR(K25*Precio!$G22,0)</f>
        <v>0</v>
      </c>
      <c r="AO25" s="57">
        <f>IFERROR(L25*Precio!$G22,0)</f>
        <v>0</v>
      </c>
      <c r="AP25" s="57">
        <f>IFERROR(M25*Precio!$G22,0)</f>
        <v>0</v>
      </c>
      <c r="AQ25" s="57">
        <f>IFERROR(N25*Precio!$G22,0)</f>
        <v>0</v>
      </c>
      <c r="AR25" s="57">
        <f>IFERROR(O25*Precio!$G22,0)</f>
        <v>0</v>
      </c>
      <c r="AT25" s="61">
        <f>T25*Precio!$J22</f>
        <v>0</v>
      </c>
      <c r="AU25" s="61">
        <f>U25*Precio!$J22</f>
        <v>0</v>
      </c>
      <c r="AV25" s="61">
        <f>V25*Precio!$J22</f>
        <v>0</v>
      </c>
      <c r="AW25" s="61">
        <f>W25*Precio!$J22</f>
        <v>0</v>
      </c>
      <c r="AX25" s="61">
        <f>X25*Precio!$J22</f>
        <v>0</v>
      </c>
      <c r="AY25" s="61">
        <f>Y25*Precio!$J22</f>
        <v>0</v>
      </c>
      <c r="AZ25" s="61">
        <f>Z25*Precio!$J22</f>
        <v>0</v>
      </c>
      <c r="BA25" s="61">
        <f>AA25*Precio!$J22</f>
        <v>0</v>
      </c>
      <c r="BB25" s="61">
        <f>AB25*Precio!$J22</f>
        <v>0</v>
      </c>
      <c r="BC25" s="61">
        <f>AC25*Precio!$J22</f>
        <v>0</v>
      </c>
      <c r="BD25" s="61">
        <f>AD25*Precio!$J22</f>
        <v>0</v>
      </c>
      <c r="BE25" s="61">
        <f>AE25*Precio!$J22</f>
        <v>0</v>
      </c>
      <c r="BG25" s="61">
        <f>IFERROR(D25*Precio!$N22,0)</f>
        <v>0</v>
      </c>
      <c r="BH25" s="61">
        <f>IFERROR(E25*Precio!$N22,0)</f>
        <v>0</v>
      </c>
      <c r="BI25" s="61">
        <f>IFERROR(F25*Precio!$N22,0)</f>
        <v>0</v>
      </c>
      <c r="BJ25" s="61">
        <f>IFERROR(G25*Precio!$N22,0)</f>
        <v>0</v>
      </c>
      <c r="BK25" s="61">
        <f>IFERROR(H25*Precio!$N22,0)</f>
        <v>0</v>
      </c>
      <c r="BL25" s="61">
        <f>IFERROR(I25*Precio!$N22,0)</f>
        <v>0</v>
      </c>
      <c r="BM25" s="61">
        <f>IFERROR(J25*Precio!$N22,0)</f>
        <v>0</v>
      </c>
      <c r="BN25" s="61">
        <f>IFERROR(K25*Precio!$N22,0)</f>
        <v>0</v>
      </c>
      <c r="BO25" s="61">
        <f>IFERROR(L25*Precio!$N22,0)</f>
        <v>0</v>
      </c>
      <c r="BP25" s="61">
        <f>IFERROR(M25*Precio!$N22,0)</f>
        <v>0</v>
      </c>
      <c r="BQ25" s="61">
        <f>IFERROR(N25*Precio!$N22,0)</f>
        <v>0</v>
      </c>
      <c r="BR25" s="61">
        <f>IFERROR(O25*Precio!$N22,0)</f>
        <v>0</v>
      </c>
    </row>
    <row r="26" spans="3:70" ht="30" customHeight="1" thickTop="1" thickBot="1">
      <c r="C26" s="53" t="str">
        <f>IF(Precio!C23="","",Precio!C23)</f>
        <v/>
      </c>
      <c r="D26" s="60"/>
      <c r="E26" s="60"/>
      <c r="F26" s="60"/>
      <c r="G26" s="60"/>
      <c r="H26" s="60"/>
      <c r="I26" s="60"/>
      <c r="J26" s="60"/>
      <c r="K26" s="60"/>
      <c r="L26" s="60"/>
      <c r="M26" s="60"/>
      <c r="N26" s="60"/>
      <c r="O26" s="60"/>
      <c r="P26" s="53">
        <f t="shared" si="4"/>
        <v>0</v>
      </c>
      <c r="Q26" s="232">
        <f t="shared" si="5"/>
        <v>0</v>
      </c>
      <c r="R26" s="59"/>
      <c r="S26" s="59" t="str">
        <f t="shared" si="6"/>
        <v/>
      </c>
      <c r="T26" s="57">
        <f>IFERROR(D26*Precio!$K23,0)</f>
        <v>0</v>
      </c>
      <c r="U26" s="57">
        <f>IFERROR(E26*Precio!$K23,0)</f>
        <v>0</v>
      </c>
      <c r="V26" s="57">
        <f>IFERROR(F26*Precio!$K23,0)</f>
        <v>0</v>
      </c>
      <c r="W26" s="57">
        <f>IFERROR(G26*Precio!$K23,0)</f>
        <v>0</v>
      </c>
      <c r="X26" s="57">
        <f>IFERROR(H26*Precio!$K23,0)</f>
        <v>0</v>
      </c>
      <c r="Y26" s="57">
        <f>IFERROR(I26*Precio!$K23,0)</f>
        <v>0</v>
      </c>
      <c r="Z26" s="57">
        <f>IFERROR(J26*Precio!$K23,0)</f>
        <v>0</v>
      </c>
      <c r="AA26" s="57">
        <f>IFERROR(K26*Precio!$K23,0)</f>
        <v>0</v>
      </c>
      <c r="AB26" s="57">
        <f>IFERROR(L26*Precio!$K23,0)</f>
        <v>0</v>
      </c>
      <c r="AC26" s="57">
        <f>IFERROR(M26*Precio!$K23,0)</f>
        <v>0</v>
      </c>
      <c r="AD26" s="57">
        <f>IFERROR(N26*Precio!$K23,0)</f>
        <v>0</v>
      </c>
      <c r="AE26" s="57">
        <f>IFERROR(O26*Precio!$K23,0)</f>
        <v>0</v>
      </c>
      <c r="AG26" s="57">
        <f>IFERROR(D26*Precio!$G23,0)</f>
        <v>0</v>
      </c>
      <c r="AH26" s="57">
        <f>IFERROR(E26*Precio!$G23,0)</f>
        <v>0</v>
      </c>
      <c r="AI26" s="57">
        <f>IFERROR(F26*Precio!$G23,0)</f>
        <v>0</v>
      </c>
      <c r="AJ26" s="57">
        <f>IFERROR(G26*Precio!$G23,0)</f>
        <v>0</v>
      </c>
      <c r="AK26" s="57">
        <f>IFERROR(H26*Precio!$G23,0)</f>
        <v>0</v>
      </c>
      <c r="AL26" s="57">
        <f>IFERROR(I26*Precio!$G23,0)</f>
        <v>0</v>
      </c>
      <c r="AM26" s="57">
        <f>IFERROR(J26*Precio!$G23,0)</f>
        <v>0</v>
      </c>
      <c r="AN26" s="57">
        <f>IFERROR(K26*Precio!$G23,0)</f>
        <v>0</v>
      </c>
      <c r="AO26" s="57">
        <f>IFERROR(L26*Precio!$G23,0)</f>
        <v>0</v>
      </c>
      <c r="AP26" s="57">
        <f>IFERROR(M26*Precio!$G23,0)</f>
        <v>0</v>
      </c>
      <c r="AQ26" s="57">
        <f>IFERROR(N26*Precio!$G23,0)</f>
        <v>0</v>
      </c>
      <c r="AR26" s="57">
        <f>IFERROR(O26*Precio!$G23,0)</f>
        <v>0</v>
      </c>
      <c r="AT26" s="61">
        <f>T26*Precio!$J23</f>
        <v>0</v>
      </c>
      <c r="AU26" s="61">
        <f>U26*Precio!$J23</f>
        <v>0</v>
      </c>
      <c r="AV26" s="61">
        <f>V26*Precio!$J23</f>
        <v>0</v>
      </c>
      <c r="AW26" s="61">
        <f>W26*Precio!$J23</f>
        <v>0</v>
      </c>
      <c r="AX26" s="61">
        <f>X26*Precio!$J23</f>
        <v>0</v>
      </c>
      <c r="AY26" s="61">
        <f>Y26*Precio!$J23</f>
        <v>0</v>
      </c>
      <c r="AZ26" s="61">
        <f>Z26*Precio!$J23</f>
        <v>0</v>
      </c>
      <c r="BA26" s="61">
        <f>AA26*Precio!$J23</f>
        <v>0</v>
      </c>
      <c r="BB26" s="61">
        <f>AB26*Precio!$J23</f>
        <v>0</v>
      </c>
      <c r="BC26" s="61">
        <f>AC26*Precio!$J23</f>
        <v>0</v>
      </c>
      <c r="BD26" s="61">
        <f>AD26*Precio!$J23</f>
        <v>0</v>
      </c>
      <c r="BE26" s="61">
        <f>AE26*Precio!$J23</f>
        <v>0</v>
      </c>
      <c r="BG26" s="61">
        <f>IFERROR(D26*Precio!$N23,0)</f>
        <v>0</v>
      </c>
      <c r="BH26" s="61">
        <f>IFERROR(E26*Precio!$N23,0)</f>
        <v>0</v>
      </c>
      <c r="BI26" s="61">
        <f>IFERROR(F26*Precio!$N23,0)</f>
        <v>0</v>
      </c>
      <c r="BJ26" s="61">
        <f>IFERROR(G26*Precio!$N23,0)</f>
        <v>0</v>
      </c>
      <c r="BK26" s="61">
        <f>IFERROR(H26*Precio!$N23,0)</f>
        <v>0</v>
      </c>
      <c r="BL26" s="61">
        <f>IFERROR(I26*Precio!$N23,0)</f>
        <v>0</v>
      </c>
      <c r="BM26" s="61">
        <f>IFERROR(J26*Precio!$N23,0)</f>
        <v>0</v>
      </c>
      <c r="BN26" s="61">
        <f>IFERROR(K26*Precio!$N23,0)</f>
        <v>0</v>
      </c>
      <c r="BO26" s="61">
        <f>IFERROR(L26*Precio!$N23,0)</f>
        <v>0</v>
      </c>
      <c r="BP26" s="61">
        <f>IFERROR(M26*Precio!$N23,0)</f>
        <v>0</v>
      </c>
      <c r="BQ26" s="61">
        <f>IFERROR(N26*Precio!$N23,0)</f>
        <v>0</v>
      </c>
      <c r="BR26" s="61">
        <f>IFERROR(O26*Precio!$N23,0)</f>
        <v>0</v>
      </c>
    </row>
    <row r="27" spans="3:70" ht="30" customHeight="1" thickTop="1" thickBot="1">
      <c r="C27" s="53" t="str">
        <f>IF(Precio!C24="","",Precio!C24)</f>
        <v/>
      </c>
      <c r="D27" s="60"/>
      <c r="E27" s="60"/>
      <c r="F27" s="60"/>
      <c r="G27" s="60"/>
      <c r="H27" s="60"/>
      <c r="I27" s="60"/>
      <c r="J27" s="60"/>
      <c r="K27" s="60"/>
      <c r="L27" s="60"/>
      <c r="M27" s="60"/>
      <c r="N27" s="60"/>
      <c r="O27" s="60"/>
      <c r="P27" s="53">
        <f t="shared" si="4"/>
        <v>0</v>
      </c>
      <c r="Q27" s="232">
        <f t="shared" si="5"/>
        <v>0</v>
      </c>
      <c r="R27" s="59"/>
      <c r="S27" s="59" t="str">
        <f t="shared" si="6"/>
        <v/>
      </c>
      <c r="T27" s="57">
        <f>IFERROR(D27*Precio!$K24,0)</f>
        <v>0</v>
      </c>
      <c r="U27" s="57">
        <f>IFERROR(E27*Precio!$K24,0)</f>
        <v>0</v>
      </c>
      <c r="V27" s="57">
        <f>IFERROR(F27*Precio!$K24,0)</f>
        <v>0</v>
      </c>
      <c r="W27" s="57">
        <f>IFERROR(G27*Precio!$K24,0)</f>
        <v>0</v>
      </c>
      <c r="X27" s="57">
        <f>IFERROR(H27*Precio!$K24,0)</f>
        <v>0</v>
      </c>
      <c r="Y27" s="57">
        <f>IFERROR(I27*Precio!$K24,0)</f>
        <v>0</v>
      </c>
      <c r="Z27" s="57">
        <f>IFERROR(J27*Precio!$K24,0)</f>
        <v>0</v>
      </c>
      <c r="AA27" s="57">
        <f>IFERROR(K27*Precio!$K24,0)</f>
        <v>0</v>
      </c>
      <c r="AB27" s="57">
        <f>IFERROR(L27*Precio!$K24,0)</f>
        <v>0</v>
      </c>
      <c r="AC27" s="57">
        <f>IFERROR(M27*Precio!$K24,0)</f>
        <v>0</v>
      </c>
      <c r="AD27" s="57">
        <f>IFERROR(N27*Precio!$K24,0)</f>
        <v>0</v>
      </c>
      <c r="AE27" s="57">
        <f>IFERROR(O27*Precio!$K24,0)</f>
        <v>0</v>
      </c>
      <c r="AG27" s="57">
        <f>IFERROR(D27*Precio!$G24,0)</f>
        <v>0</v>
      </c>
      <c r="AH27" s="57">
        <f>IFERROR(E27*Precio!$G24,0)</f>
        <v>0</v>
      </c>
      <c r="AI27" s="57">
        <f>IFERROR(F27*Precio!$G24,0)</f>
        <v>0</v>
      </c>
      <c r="AJ27" s="57">
        <f>IFERROR(G27*Precio!$G24,0)</f>
        <v>0</v>
      </c>
      <c r="AK27" s="57">
        <f>IFERROR(H27*Precio!$G24,0)</f>
        <v>0</v>
      </c>
      <c r="AL27" s="57">
        <f>IFERROR(I27*Precio!$G24,0)</f>
        <v>0</v>
      </c>
      <c r="AM27" s="57">
        <f>IFERROR(J27*Precio!$G24,0)</f>
        <v>0</v>
      </c>
      <c r="AN27" s="57">
        <f>IFERROR(K27*Precio!$G24,0)</f>
        <v>0</v>
      </c>
      <c r="AO27" s="57">
        <f>IFERROR(L27*Precio!$G24,0)</f>
        <v>0</v>
      </c>
      <c r="AP27" s="57">
        <f>IFERROR(M27*Precio!$G24,0)</f>
        <v>0</v>
      </c>
      <c r="AQ27" s="57">
        <f>IFERROR(N27*Precio!$G24,0)</f>
        <v>0</v>
      </c>
      <c r="AR27" s="57">
        <f>IFERROR(O27*Precio!$G24,0)</f>
        <v>0</v>
      </c>
      <c r="AT27" s="61">
        <f>T27*Precio!$J24</f>
        <v>0</v>
      </c>
      <c r="AU27" s="61">
        <f>U27*Precio!$J24</f>
        <v>0</v>
      </c>
      <c r="AV27" s="61">
        <f>V27*Precio!$J24</f>
        <v>0</v>
      </c>
      <c r="AW27" s="61">
        <f>W27*Precio!$J24</f>
        <v>0</v>
      </c>
      <c r="AX27" s="61">
        <f>X27*Precio!$J24</f>
        <v>0</v>
      </c>
      <c r="AY27" s="61">
        <f>Y27*Precio!$J24</f>
        <v>0</v>
      </c>
      <c r="AZ27" s="61">
        <f>Z27*Precio!$J24</f>
        <v>0</v>
      </c>
      <c r="BA27" s="61">
        <f>AA27*Precio!$J24</f>
        <v>0</v>
      </c>
      <c r="BB27" s="61">
        <f>AB27*Precio!$J24</f>
        <v>0</v>
      </c>
      <c r="BC27" s="61">
        <f>AC27*Precio!$J24</f>
        <v>0</v>
      </c>
      <c r="BD27" s="61">
        <f>AD27*Precio!$J24</f>
        <v>0</v>
      </c>
      <c r="BE27" s="61">
        <f>AE27*Precio!$J24</f>
        <v>0</v>
      </c>
      <c r="BG27" s="61">
        <f>IFERROR(D27*Precio!$N24,0)</f>
        <v>0</v>
      </c>
      <c r="BH27" s="61">
        <f>IFERROR(E27*Precio!$N24,0)</f>
        <v>0</v>
      </c>
      <c r="BI27" s="61">
        <f>IFERROR(F27*Precio!$N24,0)</f>
        <v>0</v>
      </c>
      <c r="BJ27" s="61">
        <f>IFERROR(G27*Precio!$N24,0)</f>
        <v>0</v>
      </c>
      <c r="BK27" s="61">
        <f>IFERROR(H27*Precio!$N24,0)</f>
        <v>0</v>
      </c>
      <c r="BL27" s="61">
        <f>IFERROR(I27*Precio!$N24,0)</f>
        <v>0</v>
      </c>
      <c r="BM27" s="61">
        <f>IFERROR(J27*Precio!$N24,0)</f>
        <v>0</v>
      </c>
      <c r="BN27" s="61">
        <f>IFERROR(K27*Precio!$N24,0)</f>
        <v>0</v>
      </c>
      <c r="BO27" s="61">
        <f>IFERROR(L27*Precio!$N24,0)</f>
        <v>0</v>
      </c>
      <c r="BP27" s="61">
        <f>IFERROR(M27*Precio!$N24,0)</f>
        <v>0</v>
      </c>
      <c r="BQ27" s="61">
        <f>IFERROR(N27*Precio!$N24,0)</f>
        <v>0</v>
      </c>
      <c r="BR27" s="61">
        <f>IFERROR(O27*Precio!$N24,0)</f>
        <v>0</v>
      </c>
    </row>
    <row r="28" spans="3:70" ht="30" customHeight="1" thickTop="1" thickBot="1">
      <c r="C28" s="53" t="str">
        <f>IF(Precio!C25="","",Precio!C25)</f>
        <v/>
      </c>
      <c r="D28" s="60"/>
      <c r="E28" s="60"/>
      <c r="F28" s="60"/>
      <c r="G28" s="60"/>
      <c r="H28" s="60"/>
      <c r="I28" s="60"/>
      <c r="J28" s="60"/>
      <c r="K28" s="60"/>
      <c r="L28" s="60"/>
      <c r="M28" s="60"/>
      <c r="N28" s="60"/>
      <c r="O28" s="60"/>
      <c r="P28" s="53">
        <f t="shared" si="4"/>
        <v>0</v>
      </c>
      <c r="Q28" s="232">
        <f t="shared" si="5"/>
        <v>0</v>
      </c>
      <c r="R28" s="59"/>
      <c r="S28" s="59" t="str">
        <f t="shared" si="6"/>
        <v/>
      </c>
      <c r="T28" s="57">
        <f>IFERROR(D28*Precio!$K25,0)</f>
        <v>0</v>
      </c>
      <c r="U28" s="57">
        <f>IFERROR(E28*Precio!$K25,0)</f>
        <v>0</v>
      </c>
      <c r="V28" s="57">
        <f>IFERROR(F28*Precio!$K25,0)</f>
        <v>0</v>
      </c>
      <c r="W28" s="57">
        <f>IFERROR(G28*Precio!$K25,0)</f>
        <v>0</v>
      </c>
      <c r="X28" s="57">
        <f>IFERROR(H28*Precio!$K25,0)</f>
        <v>0</v>
      </c>
      <c r="Y28" s="57">
        <f>IFERROR(I28*Precio!$K25,0)</f>
        <v>0</v>
      </c>
      <c r="Z28" s="57">
        <f>IFERROR(J28*Precio!$K25,0)</f>
        <v>0</v>
      </c>
      <c r="AA28" s="57">
        <f>IFERROR(K28*Precio!$K25,0)</f>
        <v>0</v>
      </c>
      <c r="AB28" s="57">
        <f>IFERROR(L28*Precio!$K25,0)</f>
        <v>0</v>
      </c>
      <c r="AC28" s="57">
        <f>IFERROR(M28*Precio!$K25,0)</f>
        <v>0</v>
      </c>
      <c r="AD28" s="57">
        <f>IFERROR(N28*Precio!$K25,0)</f>
        <v>0</v>
      </c>
      <c r="AE28" s="57">
        <f>IFERROR(O28*Precio!$K25,0)</f>
        <v>0</v>
      </c>
      <c r="AG28" s="57">
        <f>IFERROR(D28*Precio!$G25,0)</f>
        <v>0</v>
      </c>
      <c r="AH28" s="57">
        <f>IFERROR(E28*Precio!$G25,0)</f>
        <v>0</v>
      </c>
      <c r="AI28" s="57">
        <f>IFERROR(F28*Precio!$G25,0)</f>
        <v>0</v>
      </c>
      <c r="AJ28" s="57">
        <f>IFERROR(G28*Precio!$G25,0)</f>
        <v>0</v>
      </c>
      <c r="AK28" s="57">
        <f>IFERROR(H28*Precio!$G25,0)</f>
        <v>0</v>
      </c>
      <c r="AL28" s="57">
        <f>IFERROR(I28*Precio!$G25,0)</f>
        <v>0</v>
      </c>
      <c r="AM28" s="57">
        <f>IFERROR(J28*Precio!$G25,0)</f>
        <v>0</v>
      </c>
      <c r="AN28" s="57">
        <f>IFERROR(K28*Precio!$G25,0)</f>
        <v>0</v>
      </c>
      <c r="AO28" s="57">
        <f>IFERROR(L28*Precio!$G25,0)</f>
        <v>0</v>
      </c>
      <c r="AP28" s="57">
        <f>IFERROR(M28*Precio!$G25,0)</f>
        <v>0</v>
      </c>
      <c r="AQ28" s="57">
        <f>IFERROR(N28*Precio!$G25,0)</f>
        <v>0</v>
      </c>
      <c r="AR28" s="57">
        <f>IFERROR(O28*Precio!$G25,0)</f>
        <v>0</v>
      </c>
      <c r="AT28" s="61">
        <f>T28*Precio!$J25</f>
        <v>0</v>
      </c>
      <c r="AU28" s="61">
        <f>U28*Precio!$J25</f>
        <v>0</v>
      </c>
      <c r="AV28" s="61">
        <f>V28*Precio!$J25</f>
        <v>0</v>
      </c>
      <c r="AW28" s="61">
        <f>W28*Precio!$J25</f>
        <v>0</v>
      </c>
      <c r="AX28" s="61">
        <f>X28*Precio!$J25</f>
        <v>0</v>
      </c>
      <c r="AY28" s="61">
        <f>Y28*Precio!$J25</f>
        <v>0</v>
      </c>
      <c r="AZ28" s="61">
        <f>Z28*Precio!$J25</f>
        <v>0</v>
      </c>
      <c r="BA28" s="61">
        <f>AA28*Precio!$J25</f>
        <v>0</v>
      </c>
      <c r="BB28" s="61">
        <f>AB28*Precio!$J25</f>
        <v>0</v>
      </c>
      <c r="BC28" s="61">
        <f>AC28*Precio!$J25</f>
        <v>0</v>
      </c>
      <c r="BD28" s="61">
        <f>AD28*Precio!$J25</f>
        <v>0</v>
      </c>
      <c r="BE28" s="61">
        <f>AE28*Precio!$J25</f>
        <v>0</v>
      </c>
      <c r="BG28" s="61">
        <f>IFERROR(D28*Precio!$N25,0)</f>
        <v>0</v>
      </c>
      <c r="BH28" s="61">
        <f>IFERROR(E28*Precio!$N25,0)</f>
        <v>0</v>
      </c>
      <c r="BI28" s="61">
        <f>IFERROR(F28*Precio!$N25,0)</f>
        <v>0</v>
      </c>
      <c r="BJ28" s="61">
        <f>IFERROR(G28*Precio!$N25,0)</f>
        <v>0</v>
      </c>
      <c r="BK28" s="61">
        <f>IFERROR(H28*Precio!$N25,0)</f>
        <v>0</v>
      </c>
      <c r="BL28" s="61">
        <f>IFERROR(I28*Precio!$N25,0)</f>
        <v>0</v>
      </c>
      <c r="BM28" s="61">
        <f>IFERROR(J28*Precio!$N25,0)</f>
        <v>0</v>
      </c>
      <c r="BN28" s="61">
        <f>IFERROR(K28*Precio!$N25,0)</f>
        <v>0</v>
      </c>
      <c r="BO28" s="61">
        <f>IFERROR(L28*Precio!$N25,0)</f>
        <v>0</v>
      </c>
      <c r="BP28" s="61">
        <f>IFERROR(M28*Precio!$N25,0)</f>
        <v>0</v>
      </c>
      <c r="BQ28" s="61">
        <f>IFERROR(N28*Precio!$N25,0)</f>
        <v>0</v>
      </c>
      <c r="BR28" s="61">
        <f>IFERROR(O28*Precio!$N25,0)</f>
        <v>0</v>
      </c>
    </row>
    <row r="29" spans="3:70" ht="30" customHeight="1" thickTop="1" thickBot="1">
      <c r="C29" s="53" t="str">
        <f>IF(Precio!C26="","",Precio!C26)</f>
        <v/>
      </c>
      <c r="D29" s="60"/>
      <c r="E29" s="60"/>
      <c r="F29" s="60"/>
      <c r="G29" s="60"/>
      <c r="H29" s="60"/>
      <c r="I29" s="60"/>
      <c r="J29" s="60"/>
      <c r="K29" s="60"/>
      <c r="L29" s="60"/>
      <c r="M29" s="60"/>
      <c r="N29" s="60"/>
      <c r="O29" s="60"/>
      <c r="P29" s="53">
        <f t="shared" si="4"/>
        <v>0</v>
      </c>
      <c r="Q29" s="232">
        <f t="shared" si="5"/>
        <v>0</v>
      </c>
      <c r="R29" s="59"/>
      <c r="S29" s="59" t="str">
        <f t="shared" si="6"/>
        <v/>
      </c>
      <c r="T29" s="57">
        <f>IFERROR(D29*Precio!$K26,0)</f>
        <v>0</v>
      </c>
      <c r="U29" s="57">
        <f>IFERROR(E29*Precio!$K26,0)</f>
        <v>0</v>
      </c>
      <c r="V29" s="57">
        <f>IFERROR(F29*Precio!$K26,0)</f>
        <v>0</v>
      </c>
      <c r="W29" s="57">
        <f>IFERROR(G29*Precio!$K26,0)</f>
        <v>0</v>
      </c>
      <c r="X29" s="57">
        <f>IFERROR(H29*Precio!$K26,0)</f>
        <v>0</v>
      </c>
      <c r="Y29" s="57">
        <f>IFERROR(I29*Precio!$K26,0)</f>
        <v>0</v>
      </c>
      <c r="Z29" s="57">
        <f>IFERROR(J29*Precio!$K26,0)</f>
        <v>0</v>
      </c>
      <c r="AA29" s="57">
        <f>IFERROR(K29*Precio!$K26,0)</f>
        <v>0</v>
      </c>
      <c r="AB29" s="57">
        <f>IFERROR(L29*Precio!$K26,0)</f>
        <v>0</v>
      </c>
      <c r="AC29" s="57">
        <f>IFERROR(M29*Precio!$K26,0)</f>
        <v>0</v>
      </c>
      <c r="AD29" s="57">
        <f>IFERROR(N29*Precio!$K26,0)</f>
        <v>0</v>
      </c>
      <c r="AE29" s="57">
        <f>IFERROR(O29*Precio!$K26,0)</f>
        <v>0</v>
      </c>
      <c r="AG29" s="57">
        <f>IFERROR(D29*Precio!$G26,0)</f>
        <v>0</v>
      </c>
      <c r="AH29" s="57">
        <f>IFERROR(E29*Precio!$G26,0)</f>
        <v>0</v>
      </c>
      <c r="AI29" s="57">
        <f>IFERROR(F29*Precio!$G26,0)</f>
        <v>0</v>
      </c>
      <c r="AJ29" s="57">
        <f>IFERROR(G29*Precio!$G26,0)</f>
        <v>0</v>
      </c>
      <c r="AK29" s="57">
        <f>IFERROR(H29*Precio!$G26,0)</f>
        <v>0</v>
      </c>
      <c r="AL29" s="57">
        <f>IFERROR(I29*Precio!$G26,0)</f>
        <v>0</v>
      </c>
      <c r="AM29" s="57">
        <f>IFERROR(J29*Precio!$G26,0)</f>
        <v>0</v>
      </c>
      <c r="AN29" s="57">
        <f>IFERROR(K29*Precio!$G26,0)</f>
        <v>0</v>
      </c>
      <c r="AO29" s="57">
        <f>IFERROR(L29*Precio!$G26,0)</f>
        <v>0</v>
      </c>
      <c r="AP29" s="57">
        <f>IFERROR(M29*Precio!$G26,0)</f>
        <v>0</v>
      </c>
      <c r="AQ29" s="57">
        <f>IFERROR(N29*Precio!$G26,0)</f>
        <v>0</v>
      </c>
      <c r="AR29" s="57">
        <f>IFERROR(O29*Precio!$G26,0)</f>
        <v>0</v>
      </c>
      <c r="AT29" s="61">
        <f>T29*Precio!$J26</f>
        <v>0</v>
      </c>
      <c r="AU29" s="61">
        <f>U29*Precio!$J26</f>
        <v>0</v>
      </c>
      <c r="AV29" s="61">
        <f>V29*Precio!$J26</f>
        <v>0</v>
      </c>
      <c r="AW29" s="61">
        <f>W29*Precio!$J26</f>
        <v>0</v>
      </c>
      <c r="AX29" s="61">
        <f>X29*Precio!$J26</f>
        <v>0</v>
      </c>
      <c r="AY29" s="61">
        <f>Y29*Precio!$J26</f>
        <v>0</v>
      </c>
      <c r="AZ29" s="61">
        <f>Z29*Precio!$J26</f>
        <v>0</v>
      </c>
      <c r="BA29" s="61">
        <f>AA29*Precio!$J26</f>
        <v>0</v>
      </c>
      <c r="BB29" s="61">
        <f>AB29*Precio!$J26</f>
        <v>0</v>
      </c>
      <c r="BC29" s="61">
        <f>AC29*Precio!$J26</f>
        <v>0</v>
      </c>
      <c r="BD29" s="61">
        <f>AD29*Precio!$J26</f>
        <v>0</v>
      </c>
      <c r="BE29" s="61">
        <f>AE29*Precio!$J26</f>
        <v>0</v>
      </c>
      <c r="BG29" s="61">
        <f>IFERROR(D29*Precio!$N26,0)</f>
        <v>0</v>
      </c>
      <c r="BH29" s="61">
        <f>IFERROR(E29*Precio!$N26,0)</f>
        <v>0</v>
      </c>
      <c r="BI29" s="61">
        <f>IFERROR(F29*Precio!$N26,0)</f>
        <v>0</v>
      </c>
      <c r="BJ29" s="61">
        <f>IFERROR(G29*Precio!$N26,0)</f>
        <v>0</v>
      </c>
      <c r="BK29" s="61">
        <f>IFERROR(H29*Precio!$N26,0)</f>
        <v>0</v>
      </c>
      <c r="BL29" s="61">
        <f>IFERROR(I29*Precio!$N26,0)</f>
        <v>0</v>
      </c>
      <c r="BM29" s="61">
        <f>IFERROR(J29*Precio!$N26,0)</f>
        <v>0</v>
      </c>
      <c r="BN29" s="61">
        <f>IFERROR(K29*Precio!$N26,0)</f>
        <v>0</v>
      </c>
      <c r="BO29" s="61">
        <f>IFERROR(L29*Precio!$N26,0)</f>
        <v>0</v>
      </c>
      <c r="BP29" s="61">
        <f>IFERROR(M29*Precio!$N26,0)</f>
        <v>0</v>
      </c>
      <c r="BQ29" s="61">
        <f>IFERROR(N29*Precio!$N26,0)</f>
        <v>0</v>
      </c>
      <c r="BR29" s="61">
        <f>IFERROR(O29*Precio!$N26,0)</f>
        <v>0</v>
      </c>
    </row>
    <row r="30" spans="3:70" ht="30" customHeight="1" thickTop="1" thickBot="1">
      <c r="C30" s="53" t="str">
        <f>IF(Precio!C27="","",Precio!C27)</f>
        <v/>
      </c>
      <c r="D30" s="60"/>
      <c r="E30" s="60"/>
      <c r="F30" s="60"/>
      <c r="G30" s="60"/>
      <c r="H30" s="60"/>
      <c r="I30" s="60"/>
      <c r="J30" s="60"/>
      <c r="K30" s="60"/>
      <c r="L30" s="60"/>
      <c r="M30" s="60"/>
      <c r="N30" s="60"/>
      <c r="O30" s="60"/>
      <c r="P30" s="53">
        <f t="shared" si="4"/>
        <v>0</v>
      </c>
      <c r="Q30" s="232">
        <f t="shared" si="5"/>
        <v>0</v>
      </c>
      <c r="R30" s="59"/>
      <c r="S30" s="59" t="str">
        <f t="shared" si="6"/>
        <v/>
      </c>
      <c r="T30" s="57">
        <f>IFERROR(D30*Precio!$K27,0)</f>
        <v>0</v>
      </c>
      <c r="U30" s="57">
        <f>IFERROR(E30*Precio!$K27,0)</f>
        <v>0</v>
      </c>
      <c r="V30" s="57">
        <f>IFERROR(F30*Precio!$K27,0)</f>
        <v>0</v>
      </c>
      <c r="W30" s="57">
        <f>IFERROR(G30*Precio!$K27,0)</f>
        <v>0</v>
      </c>
      <c r="X30" s="57">
        <f>IFERROR(H30*Precio!$K27,0)</f>
        <v>0</v>
      </c>
      <c r="Y30" s="57">
        <f>IFERROR(I30*Precio!$K27,0)</f>
        <v>0</v>
      </c>
      <c r="Z30" s="57">
        <f>IFERROR(J30*Precio!$K27,0)</f>
        <v>0</v>
      </c>
      <c r="AA30" s="57">
        <f>IFERROR(K30*Precio!$K27,0)</f>
        <v>0</v>
      </c>
      <c r="AB30" s="57">
        <f>IFERROR(L30*Precio!$K27,0)</f>
        <v>0</v>
      </c>
      <c r="AC30" s="57">
        <f>IFERROR(M30*Precio!$K27,0)</f>
        <v>0</v>
      </c>
      <c r="AD30" s="57">
        <f>IFERROR(N30*Precio!$K27,0)</f>
        <v>0</v>
      </c>
      <c r="AE30" s="57">
        <f>IFERROR(O30*Precio!$K27,0)</f>
        <v>0</v>
      </c>
      <c r="AG30" s="57">
        <f>IFERROR(D30*Precio!$G27,0)</f>
        <v>0</v>
      </c>
      <c r="AH30" s="57">
        <f>IFERROR(E30*Precio!$G27,0)</f>
        <v>0</v>
      </c>
      <c r="AI30" s="57">
        <f>IFERROR(F30*Precio!$G27,0)</f>
        <v>0</v>
      </c>
      <c r="AJ30" s="57">
        <f>IFERROR(G30*Precio!$G27,0)</f>
        <v>0</v>
      </c>
      <c r="AK30" s="57">
        <f>IFERROR(H30*Precio!$G27,0)</f>
        <v>0</v>
      </c>
      <c r="AL30" s="57">
        <f>IFERROR(I30*Precio!$G27,0)</f>
        <v>0</v>
      </c>
      <c r="AM30" s="57">
        <f>IFERROR(J30*Precio!$G27,0)</f>
        <v>0</v>
      </c>
      <c r="AN30" s="57">
        <f>IFERROR(K30*Precio!$G27,0)</f>
        <v>0</v>
      </c>
      <c r="AO30" s="57">
        <f>IFERROR(L30*Precio!$G27,0)</f>
        <v>0</v>
      </c>
      <c r="AP30" s="57">
        <f>IFERROR(M30*Precio!$G27,0)</f>
        <v>0</v>
      </c>
      <c r="AQ30" s="57">
        <f>IFERROR(N30*Precio!$G27,0)</f>
        <v>0</v>
      </c>
      <c r="AR30" s="57">
        <f>IFERROR(O30*Precio!$G27,0)</f>
        <v>0</v>
      </c>
      <c r="AT30" s="61">
        <f>T30*Precio!$J27</f>
        <v>0</v>
      </c>
      <c r="AU30" s="61">
        <f>U30*Precio!$J27</f>
        <v>0</v>
      </c>
      <c r="AV30" s="61">
        <f>V30*Precio!$J27</f>
        <v>0</v>
      </c>
      <c r="AW30" s="61">
        <f>W30*Precio!$J27</f>
        <v>0</v>
      </c>
      <c r="AX30" s="61">
        <f>X30*Precio!$J27</f>
        <v>0</v>
      </c>
      <c r="AY30" s="61">
        <f>Y30*Precio!$J27</f>
        <v>0</v>
      </c>
      <c r="AZ30" s="61">
        <f>Z30*Precio!$J27</f>
        <v>0</v>
      </c>
      <c r="BA30" s="61">
        <f>AA30*Precio!$J27</f>
        <v>0</v>
      </c>
      <c r="BB30" s="61">
        <f>AB30*Precio!$J27</f>
        <v>0</v>
      </c>
      <c r="BC30" s="61">
        <f>AC30*Precio!$J27</f>
        <v>0</v>
      </c>
      <c r="BD30" s="61">
        <f>AD30*Precio!$J27</f>
        <v>0</v>
      </c>
      <c r="BE30" s="61">
        <f>AE30*Precio!$J27</f>
        <v>0</v>
      </c>
      <c r="BG30" s="61">
        <f>IFERROR(D30*Precio!$N27,0)</f>
        <v>0</v>
      </c>
      <c r="BH30" s="61">
        <f>IFERROR(E30*Precio!$N27,0)</f>
        <v>0</v>
      </c>
      <c r="BI30" s="61">
        <f>IFERROR(F30*Precio!$N27,0)</f>
        <v>0</v>
      </c>
      <c r="BJ30" s="61">
        <f>IFERROR(G30*Precio!$N27,0)</f>
        <v>0</v>
      </c>
      <c r="BK30" s="61">
        <f>IFERROR(H30*Precio!$N27,0)</f>
        <v>0</v>
      </c>
      <c r="BL30" s="61">
        <f>IFERROR(I30*Precio!$N27,0)</f>
        <v>0</v>
      </c>
      <c r="BM30" s="61">
        <f>IFERROR(J30*Precio!$N27,0)</f>
        <v>0</v>
      </c>
      <c r="BN30" s="61">
        <f>IFERROR(K30*Precio!$N27,0)</f>
        <v>0</v>
      </c>
      <c r="BO30" s="61">
        <f>IFERROR(L30*Precio!$N27,0)</f>
        <v>0</v>
      </c>
      <c r="BP30" s="61">
        <f>IFERROR(M30*Precio!$N27,0)</f>
        <v>0</v>
      </c>
      <c r="BQ30" s="61">
        <f>IFERROR(N30*Precio!$N27,0)</f>
        <v>0</v>
      </c>
      <c r="BR30" s="61">
        <f>IFERROR(O30*Precio!$N27,0)</f>
        <v>0</v>
      </c>
    </row>
    <row r="31" spans="3:70" ht="30" customHeight="1" thickTop="1" thickBot="1">
      <c r="C31" s="53" t="str">
        <f>IF(Precio!C28="","",Precio!C28)</f>
        <v/>
      </c>
      <c r="D31" s="60"/>
      <c r="E31" s="60"/>
      <c r="F31" s="60"/>
      <c r="G31" s="60"/>
      <c r="H31" s="60"/>
      <c r="I31" s="60"/>
      <c r="J31" s="60"/>
      <c r="K31" s="60"/>
      <c r="L31" s="60"/>
      <c r="M31" s="60"/>
      <c r="N31" s="60"/>
      <c r="O31" s="60"/>
      <c r="P31" s="53">
        <f t="shared" si="4"/>
        <v>0</v>
      </c>
      <c r="Q31" s="232">
        <f t="shared" si="5"/>
        <v>0</v>
      </c>
      <c r="R31" s="59"/>
      <c r="S31" s="59" t="str">
        <f t="shared" si="6"/>
        <v/>
      </c>
      <c r="T31" s="57">
        <f>IFERROR(D31*Precio!$K28,0)</f>
        <v>0</v>
      </c>
      <c r="U31" s="57">
        <f>IFERROR(E31*Precio!$K28,0)</f>
        <v>0</v>
      </c>
      <c r="V31" s="57">
        <f>IFERROR(F31*Precio!$K28,0)</f>
        <v>0</v>
      </c>
      <c r="W31" s="57">
        <f>IFERROR(G31*Precio!$K28,0)</f>
        <v>0</v>
      </c>
      <c r="X31" s="57">
        <f>IFERROR(H31*Precio!$K28,0)</f>
        <v>0</v>
      </c>
      <c r="Y31" s="57">
        <f>IFERROR(I31*Precio!$K28,0)</f>
        <v>0</v>
      </c>
      <c r="Z31" s="57">
        <f>IFERROR(J31*Precio!$K28,0)</f>
        <v>0</v>
      </c>
      <c r="AA31" s="57">
        <f>IFERROR(K31*Precio!$K28,0)</f>
        <v>0</v>
      </c>
      <c r="AB31" s="57">
        <f>IFERROR(L31*Precio!$K28,0)</f>
        <v>0</v>
      </c>
      <c r="AC31" s="57">
        <f>IFERROR(M31*Precio!$K28,0)</f>
        <v>0</v>
      </c>
      <c r="AD31" s="57">
        <f>IFERROR(N31*Precio!$K28,0)</f>
        <v>0</v>
      </c>
      <c r="AE31" s="57">
        <f>IFERROR(O31*Precio!$K28,0)</f>
        <v>0</v>
      </c>
      <c r="AG31" s="57">
        <f>IFERROR(D31*Precio!$G28,0)</f>
        <v>0</v>
      </c>
      <c r="AH31" s="57">
        <f>IFERROR(E31*Precio!$G28,0)</f>
        <v>0</v>
      </c>
      <c r="AI31" s="57">
        <f>IFERROR(F31*Precio!$G28,0)</f>
        <v>0</v>
      </c>
      <c r="AJ31" s="57">
        <f>IFERROR(G31*Precio!$G28,0)</f>
        <v>0</v>
      </c>
      <c r="AK31" s="57">
        <f>IFERROR(H31*Precio!$G28,0)</f>
        <v>0</v>
      </c>
      <c r="AL31" s="57">
        <f>IFERROR(I31*Precio!$G28,0)</f>
        <v>0</v>
      </c>
      <c r="AM31" s="57">
        <f>IFERROR(J31*Precio!$G28,0)</f>
        <v>0</v>
      </c>
      <c r="AN31" s="57">
        <f>IFERROR(K31*Precio!$G28,0)</f>
        <v>0</v>
      </c>
      <c r="AO31" s="57">
        <f>IFERROR(L31*Precio!$G28,0)</f>
        <v>0</v>
      </c>
      <c r="AP31" s="57">
        <f>IFERROR(M31*Precio!$G28,0)</f>
        <v>0</v>
      </c>
      <c r="AQ31" s="57">
        <f>IFERROR(N31*Precio!$G28,0)</f>
        <v>0</v>
      </c>
      <c r="AR31" s="57">
        <f>IFERROR(O31*Precio!$G28,0)</f>
        <v>0</v>
      </c>
      <c r="AT31" s="61">
        <f>T31*Precio!$J28</f>
        <v>0</v>
      </c>
      <c r="AU31" s="61">
        <f>U31*Precio!$J28</f>
        <v>0</v>
      </c>
      <c r="AV31" s="61">
        <f>V31*Precio!$J28</f>
        <v>0</v>
      </c>
      <c r="AW31" s="61">
        <f>W31*Precio!$J28</f>
        <v>0</v>
      </c>
      <c r="AX31" s="61">
        <f>X31*Precio!$J28</f>
        <v>0</v>
      </c>
      <c r="AY31" s="61">
        <f>Y31*Precio!$J28</f>
        <v>0</v>
      </c>
      <c r="AZ31" s="61">
        <f>Z31*Precio!$J28</f>
        <v>0</v>
      </c>
      <c r="BA31" s="61">
        <f>AA31*Precio!$J28</f>
        <v>0</v>
      </c>
      <c r="BB31" s="61">
        <f>AB31*Precio!$J28</f>
        <v>0</v>
      </c>
      <c r="BC31" s="61">
        <f>AC31*Precio!$J28</f>
        <v>0</v>
      </c>
      <c r="BD31" s="61">
        <f>AD31*Precio!$J28</f>
        <v>0</v>
      </c>
      <c r="BE31" s="61">
        <f>AE31*Precio!$J28</f>
        <v>0</v>
      </c>
      <c r="BG31" s="61">
        <f>IFERROR(D31*Precio!$N28,0)</f>
        <v>0</v>
      </c>
      <c r="BH31" s="61">
        <f>IFERROR(E31*Precio!$N28,0)</f>
        <v>0</v>
      </c>
      <c r="BI31" s="61">
        <f>IFERROR(F31*Precio!$N28,0)</f>
        <v>0</v>
      </c>
      <c r="BJ31" s="61">
        <f>IFERROR(G31*Precio!$N28,0)</f>
        <v>0</v>
      </c>
      <c r="BK31" s="61">
        <f>IFERROR(H31*Precio!$N28,0)</f>
        <v>0</v>
      </c>
      <c r="BL31" s="61">
        <f>IFERROR(I31*Precio!$N28,0)</f>
        <v>0</v>
      </c>
      <c r="BM31" s="61">
        <f>IFERROR(J31*Precio!$N28,0)</f>
        <v>0</v>
      </c>
      <c r="BN31" s="61">
        <f>IFERROR(K31*Precio!$N28,0)</f>
        <v>0</v>
      </c>
      <c r="BO31" s="61">
        <f>IFERROR(L31*Precio!$N28,0)</f>
        <v>0</v>
      </c>
      <c r="BP31" s="61">
        <f>IFERROR(M31*Precio!$N28,0)</f>
        <v>0</v>
      </c>
      <c r="BQ31" s="61">
        <f>IFERROR(N31*Precio!$N28,0)</f>
        <v>0</v>
      </c>
      <c r="BR31" s="61">
        <f>IFERROR(O31*Precio!$N28,0)</f>
        <v>0</v>
      </c>
    </row>
    <row r="32" spans="3:70" ht="30" customHeight="1" thickTop="1" thickBot="1">
      <c r="C32" s="53" t="str">
        <f>IF(Precio!C29="","",Precio!C29)</f>
        <v/>
      </c>
      <c r="D32" s="60"/>
      <c r="E32" s="60"/>
      <c r="F32" s="60"/>
      <c r="G32" s="60"/>
      <c r="H32" s="60"/>
      <c r="I32" s="60"/>
      <c r="J32" s="60"/>
      <c r="K32" s="60"/>
      <c r="L32" s="60"/>
      <c r="M32" s="60"/>
      <c r="N32" s="60"/>
      <c r="O32" s="60"/>
      <c r="P32" s="53">
        <f t="shared" si="4"/>
        <v>0</v>
      </c>
      <c r="Q32" s="232">
        <f t="shared" si="5"/>
        <v>0</v>
      </c>
      <c r="R32" s="59"/>
      <c r="S32" s="59" t="str">
        <f t="shared" si="6"/>
        <v/>
      </c>
      <c r="T32" s="57">
        <f>IFERROR(D32*Precio!$K29,0)</f>
        <v>0</v>
      </c>
      <c r="U32" s="57">
        <f>IFERROR(E32*Precio!$K29,0)</f>
        <v>0</v>
      </c>
      <c r="V32" s="57">
        <f>IFERROR(F32*Precio!$K29,0)</f>
        <v>0</v>
      </c>
      <c r="W32" s="57">
        <f>IFERROR(G32*Precio!$K29,0)</f>
        <v>0</v>
      </c>
      <c r="X32" s="57">
        <f>IFERROR(H32*Precio!$K29,0)</f>
        <v>0</v>
      </c>
      <c r="Y32" s="57">
        <f>IFERROR(I32*Precio!$K29,0)</f>
        <v>0</v>
      </c>
      <c r="Z32" s="57">
        <f>IFERROR(J32*Precio!$K29,0)</f>
        <v>0</v>
      </c>
      <c r="AA32" s="57">
        <f>IFERROR(K32*Precio!$K29,0)</f>
        <v>0</v>
      </c>
      <c r="AB32" s="57">
        <f>IFERROR(L32*Precio!$K29,0)</f>
        <v>0</v>
      </c>
      <c r="AC32" s="57">
        <f>IFERROR(M32*Precio!$K29,0)</f>
        <v>0</v>
      </c>
      <c r="AD32" s="57">
        <f>IFERROR(N32*Precio!$K29,0)</f>
        <v>0</v>
      </c>
      <c r="AE32" s="57">
        <f>IFERROR(O32*Precio!$K29,0)</f>
        <v>0</v>
      </c>
      <c r="AG32" s="57">
        <f>IFERROR(D32*Precio!$G29,0)</f>
        <v>0</v>
      </c>
      <c r="AH32" s="57">
        <f>IFERROR(E32*Precio!$G29,0)</f>
        <v>0</v>
      </c>
      <c r="AI32" s="57">
        <f>IFERROR(F32*Precio!$G29,0)</f>
        <v>0</v>
      </c>
      <c r="AJ32" s="57">
        <f>IFERROR(G32*Precio!$G29,0)</f>
        <v>0</v>
      </c>
      <c r="AK32" s="57">
        <f>IFERROR(H32*Precio!$G29,0)</f>
        <v>0</v>
      </c>
      <c r="AL32" s="57">
        <f>IFERROR(I32*Precio!$G29,0)</f>
        <v>0</v>
      </c>
      <c r="AM32" s="57">
        <f>IFERROR(J32*Precio!$G29,0)</f>
        <v>0</v>
      </c>
      <c r="AN32" s="57">
        <f>IFERROR(K32*Precio!$G29,0)</f>
        <v>0</v>
      </c>
      <c r="AO32" s="57">
        <f>IFERROR(L32*Precio!$G29,0)</f>
        <v>0</v>
      </c>
      <c r="AP32" s="57">
        <f>IFERROR(M32*Precio!$G29,0)</f>
        <v>0</v>
      </c>
      <c r="AQ32" s="57">
        <f>IFERROR(N32*Precio!$G29,0)</f>
        <v>0</v>
      </c>
      <c r="AR32" s="57">
        <f>IFERROR(O32*Precio!$G29,0)</f>
        <v>0</v>
      </c>
      <c r="AT32" s="61">
        <f>T32*Precio!$J29</f>
        <v>0</v>
      </c>
      <c r="AU32" s="61">
        <f>U32*Precio!$J29</f>
        <v>0</v>
      </c>
      <c r="AV32" s="61">
        <f>V32*Precio!$J29</f>
        <v>0</v>
      </c>
      <c r="AW32" s="61">
        <f>W32*Precio!$J29</f>
        <v>0</v>
      </c>
      <c r="AX32" s="61">
        <f>X32*Precio!$J29</f>
        <v>0</v>
      </c>
      <c r="AY32" s="61">
        <f>Y32*Precio!$J29</f>
        <v>0</v>
      </c>
      <c r="AZ32" s="61">
        <f>Z32*Precio!$J29</f>
        <v>0</v>
      </c>
      <c r="BA32" s="61">
        <f>AA32*Precio!$J29</f>
        <v>0</v>
      </c>
      <c r="BB32" s="61">
        <f>AB32*Precio!$J29</f>
        <v>0</v>
      </c>
      <c r="BC32" s="61">
        <f>AC32*Precio!$J29</f>
        <v>0</v>
      </c>
      <c r="BD32" s="61">
        <f>AD32*Precio!$J29</f>
        <v>0</v>
      </c>
      <c r="BE32" s="61">
        <f>AE32*Precio!$J29</f>
        <v>0</v>
      </c>
      <c r="BG32" s="61">
        <f>IFERROR(D32*Precio!$N29,0)</f>
        <v>0</v>
      </c>
      <c r="BH32" s="61">
        <f>IFERROR(E32*Precio!$N29,0)</f>
        <v>0</v>
      </c>
      <c r="BI32" s="61">
        <f>IFERROR(F32*Precio!$N29,0)</f>
        <v>0</v>
      </c>
      <c r="BJ32" s="61">
        <f>IFERROR(G32*Precio!$N29,0)</f>
        <v>0</v>
      </c>
      <c r="BK32" s="61">
        <f>IFERROR(H32*Precio!$N29,0)</f>
        <v>0</v>
      </c>
      <c r="BL32" s="61">
        <f>IFERROR(I32*Precio!$N29,0)</f>
        <v>0</v>
      </c>
      <c r="BM32" s="61">
        <f>IFERROR(J32*Precio!$N29,0)</f>
        <v>0</v>
      </c>
      <c r="BN32" s="61">
        <f>IFERROR(K32*Precio!$N29,0)</f>
        <v>0</v>
      </c>
      <c r="BO32" s="61">
        <f>IFERROR(L32*Precio!$N29,0)</f>
        <v>0</v>
      </c>
      <c r="BP32" s="61">
        <f>IFERROR(M32*Precio!$N29,0)</f>
        <v>0</v>
      </c>
      <c r="BQ32" s="61">
        <f>IFERROR(N32*Precio!$N29,0)</f>
        <v>0</v>
      </c>
      <c r="BR32" s="61">
        <f>IFERROR(O32*Precio!$N29,0)</f>
        <v>0</v>
      </c>
    </row>
    <row r="33" spans="3:70" ht="30" customHeight="1" thickTop="1" thickBot="1">
      <c r="C33" s="53" t="str">
        <f>IF(Precio!C30="","",Precio!C30)</f>
        <v/>
      </c>
      <c r="D33" s="60"/>
      <c r="E33" s="60"/>
      <c r="F33" s="60"/>
      <c r="G33" s="60"/>
      <c r="H33" s="60"/>
      <c r="I33" s="60"/>
      <c r="J33" s="60"/>
      <c r="K33" s="60"/>
      <c r="L33" s="60"/>
      <c r="M33" s="60"/>
      <c r="N33" s="60"/>
      <c r="O33" s="60"/>
      <c r="P33" s="53">
        <f t="shared" si="4"/>
        <v>0</v>
      </c>
      <c r="Q33" s="232">
        <f t="shared" si="5"/>
        <v>0</v>
      </c>
      <c r="R33" s="59"/>
      <c r="S33" s="59" t="str">
        <f t="shared" si="6"/>
        <v/>
      </c>
      <c r="T33" s="57">
        <f>IFERROR(D33*Precio!$K30,0)</f>
        <v>0</v>
      </c>
      <c r="U33" s="57">
        <f>IFERROR(E33*Precio!$K30,0)</f>
        <v>0</v>
      </c>
      <c r="V33" s="57">
        <f>IFERROR(F33*Precio!$K30,0)</f>
        <v>0</v>
      </c>
      <c r="W33" s="57">
        <f>IFERROR(G33*Precio!$K30,0)</f>
        <v>0</v>
      </c>
      <c r="X33" s="57">
        <f>IFERROR(H33*Precio!$K30,0)</f>
        <v>0</v>
      </c>
      <c r="Y33" s="57">
        <f>IFERROR(I33*Precio!$K30,0)</f>
        <v>0</v>
      </c>
      <c r="Z33" s="57">
        <f>IFERROR(J33*Precio!$K30,0)</f>
        <v>0</v>
      </c>
      <c r="AA33" s="57">
        <f>IFERROR(K33*Precio!$K30,0)</f>
        <v>0</v>
      </c>
      <c r="AB33" s="57">
        <f>IFERROR(L33*Precio!$K30,0)</f>
        <v>0</v>
      </c>
      <c r="AC33" s="57">
        <f>IFERROR(M33*Precio!$K30,0)</f>
        <v>0</v>
      </c>
      <c r="AD33" s="57">
        <f>IFERROR(N33*Precio!$K30,0)</f>
        <v>0</v>
      </c>
      <c r="AE33" s="57">
        <f>IFERROR(O33*Precio!$K30,0)</f>
        <v>0</v>
      </c>
      <c r="AG33" s="57">
        <f>IFERROR(D33*Precio!$G30,0)</f>
        <v>0</v>
      </c>
      <c r="AH33" s="57">
        <f>IFERROR(E33*Precio!$G30,0)</f>
        <v>0</v>
      </c>
      <c r="AI33" s="57">
        <f>IFERROR(F33*Precio!$G30,0)</f>
        <v>0</v>
      </c>
      <c r="AJ33" s="57">
        <f>IFERROR(G33*Precio!$G30,0)</f>
        <v>0</v>
      </c>
      <c r="AK33" s="57">
        <f>IFERROR(H33*Precio!$G30,0)</f>
        <v>0</v>
      </c>
      <c r="AL33" s="57">
        <f>IFERROR(I33*Precio!$G30,0)</f>
        <v>0</v>
      </c>
      <c r="AM33" s="57">
        <f>IFERROR(J33*Precio!$G30,0)</f>
        <v>0</v>
      </c>
      <c r="AN33" s="57">
        <f>IFERROR(K33*Precio!$G30,0)</f>
        <v>0</v>
      </c>
      <c r="AO33" s="57">
        <f>IFERROR(L33*Precio!$G30,0)</f>
        <v>0</v>
      </c>
      <c r="AP33" s="57">
        <f>IFERROR(M33*Precio!$G30,0)</f>
        <v>0</v>
      </c>
      <c r="AQ33" s="57">
        <f>IFERROR(N33*Precio!$G30,0)</f>
        <v>0</v>
      </c>
      <c r="AR33" s="57">
        <f>IFERROR(O33*Precio!$G30,0)</f>
        <v>0</v>
      </c>
      <c r="AT33" s="61">
        <f>T33*Precio!$J30</f>
        <v>0</v>
      </c>
      <c r="AU33" s="61">
        <f>U33*Precio!$J30</f>
        <v>0</v>
      </c>
      <c r="AV33" s="61">
        <f>V33*Precio!$J30</f>
        <v>0</v>
      </c>
      <c r="AW33" s="61">
        <f>W33*Precio!$J30</f>
        <v>0</v>
      </c>
      <c r="AX33" s="61">
        <f>X33*Precio!$J30</f>
        <v>0</v>
      </c>
      <c r="AY33" s="61">
        <f>Y33*Precio!$J30</f>
        <v>0</v>
      </c>
      <c r="AZ33" s="61">
        <f>Z33*Precio!$J30</f>
        <v>0</v>
      </c>
      <c r="BA33" s="61">
        <f>AA33*Precio!$J30</f>
        <v>0</v>
      </c>
      <c r="BB33" s="61">
        <f>AB33*Precio!$J30</f>
        <v>0</v>
      </c>
      <c r="BC33" s="61">
        <f>AC33*Precio!$J30</f>
        <v>0</v>
      </c>
      <c r="BD33" s="61">
        <f>AD33*Precio!$J30</f>
        <v>0</v>
      </c>
      <c r="BE33" s="61">
        <f>AE33*Precio!$J30</f>
        <v>0</v>
      </c>
      <c r="BG33" s="61">
        <f>IFERROR(D33*Precio!$N30,0)</f>
        <v>0</v>
      </c>
      <c r="BH33" s="61">
        <f>IFERROR(E33*Precio!$N30,0)</f>
        <v>0</v>
      </c>
      <c r="BI33" s="61">
        <f>IFERROR(F33*Precio!$N30,0)</f>
        <v>0</v>
      </c>
      <c r="BJ33" s="61">
        <f>IFERROR(G33*Precio!$N30,0)</f>
        <v>0</v>
      </c>
      <c r="BK33" s="61">
        <f>IFERROR(H33*Precio!$N30,0)</f>
        <v>0</v>
      </c>
      <c r="BL33" s="61">
        <f>IFERROR(I33*Precio!$N30,0)</f>
        <v>0</v>
      </c>
      <c r="BM33" s="61">
        <f>IFERROR(J33*Precio!$N30,0)</f>
        <v>0</v>
      </c>
      <c r="BN33" s="61">
        <f>IFERROR(K33*Precio!$N30,0)</f>
        <v>0</v>
      </c>
      <c r="BO33" s="61">
        <f>IFERROR(L33*Precio!$N30,0)</f>
        <v>0</v>
      </c>
      <c r="BP33" s="61">
        <f>IFERROR(M33*Precio!$N30,0)</f>
        <v>0</v>
      </c>
      <c r="BQ33" s="61">
        <f>IFERROR(N33*Precio!$N30,0)</f>
        <v>0</v>
      </c>
      <c r="BR33" s="61">
        <f>IFERROR(O33*Precio!$N30,0)</f>
        <v>0</v>
      </c>
    </row>
    <row r="34" spans="3:70" ht="30" customHeight="1" thickTop="1" thickBot="1">
      <c r="C34" s="53" t="str">
        <f>IF(Precio!C31="","",Precio!C31)</f>
        <v/>
      </c>
      <c r="D34" s="60"/>
      <c r="E34" s="60"/>
      <c r="F34" s="60"/>
      <c r="G34" s="60"/>
      <c r="H34" s="60"/>
      <c r="I34" s="60"/>
      <c r="J34" s="60"/>
      <c r="K34" s="60"/>
      <c r="L34" s="60"/>
      <c r="M34" s="60"/>
      <c r="N34" s="60"/>
      <c r="O34" s="60"/>
      <c r="P34" s="53">
        <f t="shared" si="4"/>
        <v>0</v>
      </c>
      <c r="Q34" s="232">
        <f t="shared" si="5"/>
        <v>0</v>
      </c>
      <c r="R34" s="59"/>
      <c r="S34" s="59" t="str">
        <f t="shared" si="6"/>
        <v/>
      </c>
      <c r="T34" s="57">
        <f>IFERROR(D34*Precio!$K31,0)</f>
        <v>0</v>
      </c>
      <c r="U34" s="57">
        <f>IFERROR(E34*Precio!$K31,0)</f>
        <v>0</v>
      </c>
      <c r="V34" s="57">
        <f>IFERROR(F34*Precio!$K31,0)</f>
        <v>0</v>
      </c>
      <c r="W34" s="57">
        <f>IFERROR(G34*Precio!$K31,0)</f>
        <v>0</v>
      </c>
      <c r="X34" s="57">
        <f>IFERROR(H34*Precio!$K31,0)</f>
        <v>0</v>
      </c>
      <c r="Y34" s="57">
        <f>IFERROR(I34*Precio!$K31,0)</f>
        <v>0</v>
      </c>
      <c r="Z34" s="57">
        <f>IFERROR(J34*Precio!$K31,0)</f>
        <v>0</v>
      </c>
      <c r="AA34" s="57">
        <f>IFERROR(K34*Precio!$K31,0)</f>
        <v>0</v>
      </c>
      <c r="AB34" s="57">
        <f>IFERROR(L34*Precio!$K31,0)</f>
        <v>0</v>
      </c>
      <c r="AC34" s="57">
        <f>IFERROR(M34*Precio!$K31,0)</f>
        <v>0</v>
      </c>
      <c r="AD34" s="57">
        <f>IFERROR(N34*Precio!$K31,0)</f>
        <v>0</v>
      </c>
      <c r="AE34" s="57">
        <f>IFERROR(O34*Precio!$K31,0)</f>
        <v>0</v>
      </c>
      <c r="AG34" s="57">
        <f>IFERROR(D34*Precio!$G31,0)</f>
        <v>0</v>
      </c>
      <c r="AH34" s="57">
        <f>IFERROR(E34*Precio!$G31,0)</f>
        <v>0</v>
      </c>
      <c r="AI34" s="57">
        <f>IFERROR(F34*Precio!$G31,0)</f>
        <v>0</v>
      </c>
      <c r="AJ34" s="57">
        <f>IFERROR(G34*Precio!$G31,0)</f>
        <v>0</v>
      </c>
      <c r="AK34" s="57">
        <f>IFERROR(H34*Precio!$G31,0)</f>
        <v>0</v>
      </c>
      <c r="AL34" s="57">
        <f>IFERROR(I34*Precio!$G31,0)</f>
        <v>0</v>
      </c>
      <c r="AM34" s="57">
        <f>IFERROR(J34*Precio!$G31,0)</f>
        <v>0</v>
      </c>
      <c r="AN34" s="57">
        <f>IFERROR(K34*Precio!$G31,0)</f>
        <v>0</v>
      </c>
      <c r="AO34" s="57">
        <f>IFERROR(L34*Precio!$G31,0)</f>
        <v>0</v>
      </c>
      <c r="AP34" s="57">
        <f>IFERROR(M34*Precio!$G31,0)</f>
        <v>0</v>
      </c>
      <c r="AQ34" s="57">
        <f>IFERROR(N34*Precio!$G31,0)</f>
        <v>0</v>
      </c>
      <c r="AR34" s="57">
        <f>IFERROR(O34*Precio!$G31,0)</f>
        <v>0</v>
      </c>
      <c r="AT34" s="61">
        <f>T34*Precio!$J31</f>
        <v>0</v>
      </c>
      <c r="AU34" s="61">
        <f>U34*Precio!$J31</f>
        <v>0</v>
      </c>
      <c r="AV34" s="61">
        <f>V34*Precio!$J31</f>
        <v>0</v>
      </c>
      <c r="AW34" s="61">
        <f>W34*Precio!$J31</f>
        <v>0</v>
      </c>
      <c r="AX34" s="61">
        <f>X34*Precio!$J31</f>
        <v>0</v>
      </c>
      <c r="AY34" s="61">
        <f>Y34*Precio!$J31</f>
        <v>0</v>
      </c>
      <c r="AZ34" s="61">
        <f>Z34*Precio!$J31</f>
        <v>0</v>
      </c>
      <c r="BA34" s="61">
        <f>AA34*Precio!$J31</f>
        <v>0</v>
      </c>
      <c r="BB34" s="61">
        <f>AB34*Precio!$J31</f>
        <v>0</v>
      </c>
      <c r="BC34" s="61">
        <f>AC34*Precio!$J31</f>
        <v>0</v>
      </c>
      <c r="BD34" s="61">
        <f>AD34*Precio!$J31</f>
        <v>0</v>
      </c>
      <c r="BE34" s="61">
        <f>AE34*Precio!$J31</f>
        <v>0</v>
      </c>
      <c r="BG34" s="61">
        <f>IFERROR(D34*Precio!$N31,0)</f>
        <v>0</v>
      </c>
      <c r="BH34" s="61">
        <f>IFERROR(E34*Precio!$N31,0)</f>
        <v>0</v>
      </c>
      <c r="BI34" s="61">
        <f>IFERROR(F34*Precio!$N31,0)</f>
        <v>0</v>
      </c>
      <c r="BJ34" s="61">
        <f>IFERROR(G34*Precio!$N31,0)</f>
        <v>0</v>
      </c>
      <c r="BK34" s="61">
        <f>IFERROR(H34*Precio!$N31,0)</f>
        <v>0</v>
      </c>
      <c r="BL34" s="61">
        <f>IFERROR(I34*Precio!$N31,0)</f>
        <v>0</v>
      </c>
      <c r="BM34" s="61">
        <f>IFERROR(J34*Precio!$N31,0)</f>
        <v>0</v>
      </c>
      <c r="BN34" s="61">
        <f>IFERROR(K34*Precio!$N31,0)</f>
        <v>0</v>
      </c>
      <c r="BO34" s="61">
        <f>IFERROR(L34*Precio!$N31,0)</f>
        <v>0</v>
      </c>
      <c r="BP34" s="61">
        <f>IFERROR(M34*Precio!$N31,0)</f>
        <v>0</v>
      </c>
      <c r="BQ34" s="61">
        <f>IFERROR(N34*Precio!$N31,0)</f>
        <v>0</v>
      </c>
      <c r="BR34" s="61">
        <f>IFERROR(O34*Precio!$N31,0)</f>
        <v>0</v>
      </c>
    </row>
    <row r="35" spans="3:70" ht="30" customHeight="1" thickTop="1" thickBot="1">
      <c r="C35" s="53" t="str">
        <f>IF(Precio!C32="","",Precio!C32)</f>
        <v/>
      </c>
      <c r="D35" s="60"/>
      <c r="E35" s="60"/>
      <c r="F35" s="60"/>
      <c r="G35" s="60"/>
      <c r="H35" s="60"/>
      <c r="I35" s="60"/>
      <c r="J35" s="60"/>
      <c r="K35" s="60"/>
      <c r="L35" s="60"/>
      <c r="M35" s="60"/>
      <c r="N35" s="60"/>
      <c r="O35" s="60"/>
      <c r="P35" s="53">
        <f t="shared" si="4"/>
        <v>0</v>
      </c>
      <c r="Q35" s="232">
        <f t="shared" si="5"/>
        <v>0</v>
      </c>
      <c r="R35" s="59"/>
      <c r="S35" s="59" t="str">
        <f t="shared" si="6"/>
        <v/>
      </c>
      <c r="T35" s="57">
        <f>IFERROR(D35*Precio!$K32,0)</f>
        <v>0</v>
      </c>
      <c r="U35" s="57">
        <f>IFERROR(E35*Precio!$K32,0)</f>
        <v>0</v>
      </c>
      <c r="V35" s="57">
        <f>IFERROR(F35*Precio!$K32,0)</f>
        <v>0</v>
      </c>
      <c r="W35" s="57">
        <f>IFERROR(G35*Precio!$K32,0)</f>
        <v>0</v>
      </c>
      <c r="X35" s="57">
        <f>IFERROR(H35*Precio!$K32,0)</f>
        <v>0</v>
      </c>
      <c r="Y35" s="57">
        <f>IFERROR(I35*Precio!$K32,0)</f>
        <v>0</v>
      </c>
      <c r="Z35" s="57">
        <f>IFERROR(J35*Precio!$K32,0)</f>
        <v>0</v>
      </c>
      <c r="AA35" s="57">
        <f>IFERROR(K35*Precio!$K32,0)</f>
        <v>0</v>
      </c>
      <c r="AB35" s="57">
        <f>IFERROR(L35*Precio!$K32,0)</f>
        <v>0</v>
      </c>
      <c r="AC35" s="57">
        <f>IFERROR(M35*Precio!$K32,0)</f>
        <v>0</v>
      </c>
      <c r="AD35" s="57">
        <f>IFERROR(N35*Precio!$K32,0)</f>
        <v>0</v>
      </c>
      <c r="AE35" s="57">
        <f>IFERROR(O35*Precio!$K32,0)</f>
        <v>0</v>
      </c>
      <c r="AG35" s="57">
        <f>IFERROR(D35*Precio!$G32,0)</f>
        <v>0</v>
      </c>
      <c r="AH35" s="57">
        <f>IFERROR(E35*Precio!$G32,0)</f>
        <v>0</v>
      </c>
      <c r="AI35" s="57">
        <f>IFERROR(F35*Precio!$G32,0)</f>
        <v>0</v>
      </c>
      <c r="AJ35" s="57">
        <f>IFERROR(G35*Precio!$G32,0)</f>
        <v>0</v>
      </c>
      <c r="AK35" s="57">
        <f>IFERROR(H35*Precio!$G32,0)</f>
        <v>0</v>
      </c>
      <c r="AL35" s="57">
        <f>IFERROR(I35*Precio!$G32,0)</f>
        <v>0</v>
      </c>
      <c r="AM35" s="57">
        <f>IFERROR(J35*Precio!$G32,0)</f>
        <v>0</v>
      </c>
      <c r="AN35" s="57">
        <f>IFERROR(K35*Precio!$G32,0)</f>
        <v>0</v>
      </c>
      <c r="AO35" s="57">
        <f>IFERROR(L35*Precio!$G32,0)</f>
        <v>0</v>
      </c>
      <c r="AP35" s="57">
        <f>IFERROR(M35*Precio!$G32,0)</f>
        <v>0</v>
      </c>
      <c r="AQ35" s="57">
        <f>IFERROR(N35*Precio!$G32,0)</f>
        <v>0</v>
      </c>
      <c r="AR35" s="57">
        <f>IFERROR(O35*Precio!$G32,0)</f>
        <v>0</v>
      </c>
      <c r="AT35" s="61">
        <f>T35*Precio!$J32</f>
        <v>0</v>
      </c>
      <c r="AU35" s="61">
        <f>U35*Precio!$J32</f>
        <v>0</v>
      </c>
      <c r="AV35" s="61">
        <f>V35*Precio!$J32</f>
        <v>0</v>
      </c>
      <c r="AW35" s="61">
        <f>W35*Precio!$J32</f>
        <v>0</v>
      </c>
      <c r="AX35" s="61">
        <f>X35*Precio!$J32</f>
        <v>0</v>
      </c>
      <c r="AY35" s="61">
        <f>Y35*Precio!$J32</f>
        <v>0</v>
      </c>
      <c r="AZ35" s="61">
        <f>Z35*Precio!$J32</f>
        <v>0</v>
      </c>
      <c r="BA35" s="61">
        <f>AA35*Precio!$J32</f>
        <v>0</v>
      </c>
      <c r="BB35" s="61">
        <f>AB35*Precio!$J32</f>
        <v>0</v>
      </c>
      <c r="BC35" s="61">
        <f>AC35*Precio!$J32</f>
        <v>0</v>
      </c>
      <c r="BD35" s="61">
        <f>AD35*Precio!$J32</f>
        <v>0</v>
      </c>
      <c r="BE35" s="61">
        <f>AE35*Precio!$J32</f>
        <v>0</v>
      </c>
      <c r="BG35" s="61">
        <f>IFERROR(D35*Precio!$N32,0)</f>
        <v>0</v>
      </c>
      <c r="BH35" s="61">
        <f>IFERROR(E35*Precio!$N32,0)</f>
        <v>0</v>
      </c>
      <c r="BI35" s="61">
        <f>IFERROR(F35*Precio!$N32,0)</f>
        <v>0</v>
      </c>
      <c r="BJ35" s="61">
        <f>IFERROR(G35*Precio!$N32,0)</f>
        <v>0</v>
      </c>
      <c r="BK35" s="61">
        <f>IFERROR(H35*Precio!$N32,0)</f>
        <v>0</v>
      </c>
      <c r="BL35" s="61">
        <f>IFERROR(I35*Precio!$N32,0)</f>
        <v>0</v>
      </c>
      <c r="BM35" s="61">
        <f>IFERROR(J35*Precio!$N32,0)</f>
        <v>0</v>
      </c>
      <c r="BN35" s="61">
        <f>IFERROR(K35*Precio!$N32,0)</f>
        <v>0</v>
      </c>
      <c r="BO35" s="61">
        <f>IFERROR(L35*Precio!$N32,0)</f>
        <v>0</v>
      </c>
      <c r="BP35" s="61">
        <f>IFERROR(M35*Precio!$N32,0)</f>
        <v>0</v>
      </c>
      <c r="BQ35" s="61">
        <f>IFERROR(N35*Precio!$N32,0)</f>
        <v>0</v>
      </c>
      <c r="BR35" s="61">
        <f>IFERROR(O35*Precio!$N32,0)</f>
        <v>0</v>
      </c>
    </row>
    <row r="36" spans="3:70" ht="30" customHeight="1" thickTop="1" thickBot="1">
      <c r="C36" s="53" t="str">
        <f>IF(Precio!C33="","",Precio!C33)</f>
        <v/>
      </c>
      <c r="D36" s="60"/>
      <c r="E36" s="60"/>
      <c r="F36" s="60"/>
      <c r="G36" s="60"/>
      <c r="H36" s="60"/>
      <c r="I36" s="60"/>
      <c r="J36" s="60"/>
      <c r="K36" s="60"/>
      <c r="L36" s="60"/>
      <c r="M36" s="60"/>
      <c r="N36" s="60"/>
      <c r="O36" s="60"/>
      <c r="P36" s="53">
        <f t="shared" si="4"/>
        <v>0</v>
      </c>
      <c r="Q36" s="232">
        <f t="shared" si="5"/>
        <v>0</v>
      </c>
      <c r="R36" s="59"/>
      <c r="S36" s="59" t="str">
        <f t="shared" si="6"/>
        <v/>
      </c>
      <c r="T36" s="57">
        <f>IFERROR(D36*Precio!$K33,0)</f>
        <v>0</v>
      </c>
      <c r="U36" s="57">
        <f>IFERROR(E36*Precio!$K33,0)</f>
        <v>0</v>
      </c>
      <c r="V36" s="57">
        <f>IFERROR(F36*Precio!$K33,0)</f>
        <v>0</v>
      </c>
      <c r="W36" s="57">
        <f>IFERROR(G36*Precio!$K33,0)</f>
        <v>0</v>
      </c>
      <c r="X36" s="57">
        <f>IFERROR(H36*Precio!$K33,0)</f>
        <v>0</v>
      </c>
      <c r="Y36" s="57">
        <f>IFERROR(I36*Precio!$K33,0)</f>
        <v>0</v>
      </c>
      <c r="Z36" s="57">
        <f>IFERROR(J36*Precio!$K33,0)</f>
        <v>0</v>
      </c>
      <c r="AA36" s="57">
        <f>IFERROR(K36*Precio!$K33,0)</f>
        <v>0</v>
      </c>
      <c r="AB36" s="57">
        <f>IFERROR(L36*Precio!$K33,0)</f>
        <v>0</v>
      </c>
      <c r="AC36" s="57">
        <f>IFERROR(M36*Precio!$K33,0)</f>
        <v>0</v>
      </c>
      <c r="AD36" s="57">
        <f>IFERROR(N36*Precio!$K33,0)</f>
        <v>0</v>
      </c>
      <c r="AE36" s="57">
        <f>IFERROR(O36*Precio!$K33,0)</f>
        <v>0</v>
      </c>
      <c r="AG36" s="57">
        <f>IFERROR(D36*Precio!$G33,0)</f>
        <v>0</v>
      </c>
      <c r="AH36" s="57">
        <f>IFERROR(E36*Precio!$G33,0)</f>
        <v>0</v>
      </c>
      <c r="AI36" s="57">
        <f>IFERROR(F36*Precio!$G33,0)</f>
        <v>0</v>
      </c>
      <c r="AJ36" s="57">
        <f>IFERROR(G36*Precio!$G33,0)</f>
        <v>0</v>
      </c>
      <c r="AK36" s="57">
        <f>IFERROR(H36*Precio!$G33,0)</f>
        <v>0</v>
      </c>
      <c r="AL36" s="57">
        <f>IFERROR(I36*Precio!$G33,0)</f>
        <v>0</v>
      </c>
      <c r="AM36" s="57">
        <f>IFERROR(J36*Precio!$G33,0)</f>
        <v>0</v>
      </c>
      <c r="AN36" s="57">
        <f>IFERROR(K36*Precio!$G33,0)</f>
        <v>0</v>
      </c>
      <c r="AO36" s="57">
        <f>IFERROR(L36*Precio!$G33,0)</f>
        <v>0</v>
      </c>
      <c r="AP36" s="57">
        <f>IFERROR(M36*Precio!$G33,0)</f>
        <v>0</v>
      </c>
      <c r="AQ36" s="57">
        <f>IFERROR(N36*Precio!$G33,0)</f>
        <v>0</v>
      </c>
      <c r="AR36" s="57">
        <f>IFERROR(O36*Precio!$G33,0)</f>
        <v>0</v>
      </c>
      <c r="AT36" s="61">
        <f>T36*Precio!$J33</f>
        <v>0</v>
      </c>
      <c r="AU36" s="61">
        <f>U36*Precio!$J33</f>
        <v>0</v>
      </c>
      <c r="AV36" s="61">
        <f>V36*Precio!$J33</f>
        <v>0</v>
      </c>
      <c r="AW36" s="61">
        <f>W36*Precio!$J33</f>
        <v>0</v>
      </c>
      <c r="AX36" s="61">
        <f>X36*Precio!$J33</f>
        <v>0</v>
      </c>
      <c r="AY36" s="61">
        <f>Y36*Precio!$J33</f>
        <v>0</v>
      </c>
      <c r="AZ36" s="61">
        <f>Z36*Precio!$J33</f>
        <v>0</v>
      </c>
      <c r="BA36" s="61">
        <f>AA36*Precio!$J33</f>
        <v>0</v>
      </c>
      <c r="BB36" s="61">
        <f>AB36*Precio!$J33</f>
        <v>0</v>
      </c>
      <c r="BC36" s="61">
        <f>AC36*Precio!$J33</f>
        <v>0</v>
      </c>
      <c r="BD36" s="61">
        <f>AD36*Precio!$J33</f>
        <v>0</v>
      </c>
      <c r="BE36" s="61">
        <f>AE36*Precio!$J33</f>
        <v>0</v>
      </c>
      <c r="BG36" s="61">
        <f>IFERROR(D36*Precio!$N33,0)</f>
        <v>0</v>
      </c>
      <c r="BH36" s="61">
        <f>IFERROR(E36*Precio!$N33,0)</f>
        <v>0</v>
      </c>
      <c r="BI36" s="61">
        <f>IFERROR(F36*Precio!$N33,0)</f>
        <v>0</v>
      </c>
      <c r="BJ36" s="61">
        <f>IFERROR(G36*Precio!$N33,0)</f>
        <v>0</v>
      </c>
      <c r="BK36" s="61">
        <f>IFERROR(H36*Precio!$N33,0)</f>
        <v>0</v>
      </c>
      <c r="BL36" s="61">
        <f>IFERROR(I36*Precio!$N33,0)</f>
        <v>0</v>
      </c>
      <c r="BM36" s="61">
        <f>IFERROR(J36*Precio!$N33,0)</f>
        <v>0</v>
      </c>
      <c r="BN36" s="61">
        <f>IFERROR(K36*Precio!$N33,0)</f>
        <v>0</v>
      </c>
      <c r="BO36" s="61">
        <f>IFERROR(L36*Precio!$N33,0)</f>
        <v>0</v>
      </c>
      <c r="BP36" s="61">
        <f>IFERROR(M36*Precio!$N33,0)</f>
        <v>0</v>
      </c>
      <c r="BQ36" s="61">
        <f>IFERROR(N36*Precio!$N33,0)</f>
        <v>0</v>
      </c>
      <c r="BR36" s="61">
        <f>IFERROR(O36*Precio!$N33,0)</f>
        <v>0</v>
      </c>
    </row>
    <row r="37" spans="3:70" ht="30" customHeight="1" thickTop="1" thickBot="1">
      <c r="C37" s="53" t="str">
        <f>IF(Precio!C34="","",Precio!C34)</f>
        <v/>
      </c>
      <c r="D37" s="60"/>
      <c r="E37" s="60"/>
      <c r="F37" s="60"/>
      <c r="G37" s="60"/>
      <c r="H37" s="60"/>
      <c r="I37" s="60"/>
      <c r="J37" s="60"/>
      <c r="K37" s="60"/>
      <c r="L37" s="60"/>
      <c r="M37" s="60"/>
      <c r="N37" s="60"/>
      <c r="O37" s="60"/>
      <c r="P37" s="53">
        <f t="shared" si="4"/>
        <v>0</v>
      </c>
      <c r="Q37" s="232">
        <f t="shared" si="5"/>
        <v>0</v>
      </c>
      <c r="R37" s="59"/>
      <c r="S37" s="59" t="str">
        <f t="shared" si="6"/>
        <v/>
      </c>
      <c r="T37" s="57">
        <f>IFERROR(D37*Precio!$K34,0)</f>
        <v>0</v>
      </c>
      <c r="U37" s="57">
        <f>IFERROR(E37*Precio!$K34,0)</f>
        <v>0</v>
      </c>
      <c r="V37" s="57">
        <f>IFERROR(F37*Precio!$K34,0)</f>
        <v>0</v>
      </c>
      <c r="W37" s="57">
        <f>IFERROR(G37*Precio!$K34,0)</f>
        <v>0</v>
      </c>
      <c r="X37" s="57">
        <f>IFERROR(H37*Precio!$K34,0)</f>
        <v>0</v>
      </c>
      <c r="Y37" s="57">
        <f>IFERROR(I37*Precio!$K34,0)</f>
        <v>0</v>
      </c>
      <c r="Z37" s="57">
        <f>IFERROR(J37*Precio!$K34,0)</f>
        <v>0</v>
      </c>
      <c r="AA37" s="57">
        <f>IFERROR(K37*Precio!$K34,0)</f>
        <v>0</v>
      </c>
      <c r="AB37" s="57">
        <f>IFERROR(L37*Precio!$K34,0)</f>
        <v>0</v>
      </c>
      <c r="AC37" s="57">
        <f>IFERROR(M37*Precio!$K34,0)</f>
        <v>0</v>
      </c>
      <c r="AD37" s="57">
        <f>IFERROR(N37*Precio!$K34,0)</f>
        <v>0</v>
      </c>
      <c r="AE37" s="57">
        <f>IFERROR(O37*Precio!$K34,0)</f>
        <v>0</v>
      </c>
      <c r="AG37" s="57">
        <f>IFERROR(D37*Precio!$G34,0)</f>
        <v>0</v>
      </c>
      <c r="AH37" s="57">
        <f>IFERROR(E37*Precio!$G34,0)</f>
        <v>0</v>
      </c>
      <c r="AI37" s="57">
        <f>IFERROR(F37*Precio!$G34,0)</f>
        <v>0</v>
      </c>
      <c r="AJ37" s="57">
        <f>IFERROR(G37*Precio!$G34,0)</f>
        <v>0</v>
      </c>
      <c r="AK37" s="57">
        <f>IFERROR(H37*Precio!$G34,0)</f>
        <v>0</v>
      </c>
      <c r="AL37" s="57">
        <f>IFERROR(I37*Precio!$G34,0)</f>
        <v>0</v>
      </c>
      <c r="AM37" s="57">
        <f>IFERROR(J37*Precio!$G34,0)</f>
        <v>0</v>
      </c>
      <c r="AN37" s="57">
        <f>IFERROR(K37*Precio!$G34,0)</f>
        <v>0</v>
      </c>
      <c r="AO37" s="57">
        <f>IFERROR(L37*Precio!$G34,0)</f>
        <v>0</v>
      </c>
      <c r="AP37" s="57">
        <f>IFERROR(M37*Precio!$G34,0)</f>
        <v>0</v>
      </c>
      <c r="AQ37" s="57">
        <f>IFERROR(N37*Precio!$G34,0)</f>
        <v>0</v>
      </c>
      <c r="AR37" s="57">
        <f>IFERROR(O37*Precio!$G34,0)</f>
        <v>0</v>
      </c>
      <c r="AT37" s="61">
        <f>T37*Precio!$J34</f>
        <v>0</v>
      </c>
      <c r="AU37" s="61">
        <f>U37*Precio!$J34</f>
        <v>0</v>
      </c>
      <c r="AV37" s="61">
        <f>V37*Precio!$J34</f>
        <v>0</v>
      </c>
      <c r="AW37" s="61">
        <f>W37*Precio!$J34</f>
        <v>0</v>
      </c>
      <c r="AX37" s="61">
        <f>X37*Precio!$J34</f>
        <v>0</v>
      </c>
      <c r="AY37" s="61">
        <f>Y37*Precio!$J34</f>
        <v>0</v>
      </c>
      <c r="AZ37" s="61">
        <f>Z37*Precio!$J34</f>
        <v>0</v>
      </c>
      <c r="BA37" s="61">
        <f>AA37*Precio!$J34</f>
        <v>0</v>
      </c>
      <c r="BB37" s="61">
        <f>AB37*Precio!$J34</f>
        <v>0</v>
      </c>
      <c r="BC37" s="61">
        <f>AC37*Precio!$J34</f>
        <v>0</v>
      </c>
      <c r="BD37" s="61">
        <f>AD37*Precio!$J34</f>
        <v>0</v>
      </c>
      <c r="BE37" s="61">
        <f>AE37*Precio!$J34</f>
        <v>0</v>
      </c>
      <c r="BG37" s="61">
        <f>IFERROR(D37*Precio!$N34,0)</f>
        <v>0</v>
      </c>
      <c r="BH37" s="61">
        <f>IFERROR(E37*Precio!$N34,0)</f>
        <v>0</v>
      </c>
      <c r="BI37" s="61">
        <f>IFERROR(F37*Precio!$N34,0)</f>
        <v>0</v>
      </c>
      <c r="BJ37" s="61">
        <f>IFERROR(G37*Precio!$N34,0)</f>
        <v>0</v>
      </c>
      <c r="BK37" s="61">
        <f>IFERROR(H37*Precio!$N34,0)</f>
        <v>0</v>
      </c>
      <c r="BL37" s="61">
        <f>IFERROR(I37*Precio!$N34,0)</f>
        <v>0</v>
      </c>
      <c r="BM37" s="61">
        <f>IFERROR(J37*Precio!$N34,0)</f>
        <v>0</v>
      </c>
      <c r="BN37" s="61">
        <f>IFERROR(K37*Precio!$N34,0)</f>
        <v>0</v>
      </c>
      <c r="BO37" s="61">
        <f>IFERROR(L37*Precio!$N34,0)</f>
        <v>0</v>
      </c>
      <c r="BP37" s="61">
        <f>IFERROR(M37*Precio!$N34,0)</f>
        <v>0</v>
      </c>
      <c r="BQ37" s="61">
        <f>IFERROR(N37*Precio!$N34,0)</f>
        <v>0</v>
      </c>
      <c r="BR37" s="61">
        <f>IFERROR(O37*Precio!$N34,0)</f>
        <v>0</v>
      </c>
    </row>
    <row r="38" spans="3:70" ht="30" customHeight="1" thickTop="1" thickBot="1">
      <c r="C38" s="209" t="s">
        <v>205</v>
      </c>
      <c r="D38" s="210">
        <f t="shared" ref="D38:Q38" si="9">SUM(D8:D37)</f>
        <v>2000</v>
      </c>
      <c r="E38" s="210">
        <f t="shared" si="9"/>
        <v>0</v>
      </c>
      <c r="F38" s="210">
        <f t="shared" si="9"/>
        <v>0</v>
      </c>
      <c r="G38" s="210">
        <f t="shared" si="9"/>
        <v>5500</v>
      </c>
      <c r="H38" s="210">
        <f t="shared" si="9"/>
        <v>0</v>
      </c>
      <c r="I38" s="210">
        <f t="shared" si="9"/>
        <v>0</v>
      </c>
      <c r="J38" s="210">
        <f t="shared" si="9"/>
        <v>11000</v>
      </c>
      <c r="K38" s="210">
        <f t="shared" si="9"/>
        <v>0</v>
      </c>
      <c r="L38" s="210">
        <f t="shared" si="9"/>
        <v>0</v>
      </c>
      <c r="M38" s="210">
        <f t="shared" si="9"/>
        <v>11000</v>
      </c>
      <c r="N38" s="210">
        <f t="shared" si="9"/>
        <v>0</v>
      </c>
      <c r="O38" s="210">
        <f t="shared" si="9"/>
        <v>0</v>
      </c>
      <c r="P38" s="210">
        <f t="shared" si="9"/>
        <v>29500</v>
      </c>
      <c r="Q38" s="238">
        <f t="shared" si="9"/>
        <v>528599999.99999994</v>
      </c>
      <c r="S38" s="30" t="s">
        <v>41</v>
      </c>
      <c r="T38" s="57">
        <f t="shared" ref="T38:AE38" si="10">SUM(T8:T37)</f>
        <v>83316049.382716045</v>
      </c>
      <c r="U38" s="57">
        <f t="shared" si="10"/>
        <v>0</v>
      </c>
      <c r="V38" s="57">
        <f t="shared" si="10"/>
        <v>0</v>
      </c>
      <c r="W38" s="57">
        <f t="shared" si="10"/>
        <v>89056790.123456791</v>
      </c>
      <c r="X38" s="57">
        <f t="shared" si="10"/>
        <v>0</v>
      </c>
      <c r="Y38" s="57">
        <f t="shared" si="10"/>
        <v>0</v>
      </c>
      <c r="Z38" s="57">
        <f t="shared" si="10"/>
        <v>178113580.24691358</v>
      </c>
      <c r="AA38" s="57">
        <f t="shared" si="10"/>
        <v>0</v>
      </c>
      <c r="AB38" s="57">
        <f t="shared" si="10"/>
        <v>0</v>
      </c>
      <c r="AC38" s="57">
        <f t="shared" si="10"/>
        <v>178113580.24691358</v>
      </c>
      <c r="AD38" s="57">
        <f t="shared" si="10"/>
        <v>0</v>
      </c>
      <c r="AE38" s="57">
        <f t="shared" si="10"/>
        <v>0</v>
      </c>
      <c r="AF38" s="30" t="s">
        <v>41</v>
      </c>
      <c r="AG38" s="57">
        <f t="shared" ref="AG38:AR38" si="11">SUM(AG8:AG37)</f>
        <v>56238000</v>
      </c>
      <c r="AH38" s="57">
        <f t="shared" si="11"/>
        <v>0</v>
      </c>
      <c r="AI38" s="57">
        <f t="shared" si="11"/>
        <v>0</v>
      </c>
      <c r="AJ38" s="57">
        <f t="shared" si="11"/>
        <v>60113500</v>
      </c>
      <c r="AK38" s="57">
        <f t="shared" si="11"/>
        <v>0</v>
      </c>
      <c r="AL38" s="57">
        <f t="shared" si="11"/>
        <v>0</v>
      </c>
      <c r="AM38" s="57">
        <f t="shared" si="11"/>
        <v>120227000</v>
      </c>
      <c r="AN38" s="57">
        <f t="shared" si="11"/>
        <v>0</v>
      </c>
      <c r="AO38" s="57">
        <f t="shared" si="11"/>
        <v>0</v>
      </c>
      <c r="AP38" s="57">
        <f t="shared" si="11"/>
        <v>120227000</v>
      </c>
      <c r="AQ38" s="57">
        <f t="shared" si="11"/>
        <v>0</v>
      </c>
      <c r="AR38" s="57">
        <f t="shared" si="11"/>
        <v>0</v>
      </c>
      <c r="AS38" s="30" t="s">
        <v>41</v>
      </c>
      <c r="AT38" s="57">
        <f t="shared" ref="AT38:BE38" si="12">SUM(AT8:AT37)</f>
        <v>15830049.382716049</v>
      </c>
      <c r="AU38" s="57">
        <f t="shared" si="12"/>
        <v>0</v>
      </c>
      <c r="AV38" s="57">
        <f t="shared" si="12"/>
        <v>0</v>
      </c>
      <c r="AW38" s="57">
        <f t="shared" si="12"/>
        <v>16920790.123456791</v>
      </c>
      <c r="AX38" s="57">
        <f t="shared" si="12"/>
        <v>0</v>
      </c>
      <c r="AY38" s="57">
        <f t="shared" si="12"/>
        <v>0</v>
      </c>
      <c r="AZ38" s="57">
        <f t="shared" si="12"/>
        <v>33841580.246913582</v>
      </c>
      <c r="BA38" s="57">
        <f t="shared" si="12"/>
        <v>0</v>
      </c>
      <c r="BB38" s="57">
        <f t="shared" si="12"/>
        <v>0</v>
      </c>
      <c r="BC38" s="57">
        <f t="shared" si="12"/>
        <v>33841580.246913582</v>
      </c>
      <c r="BD38" s="57">
        <f t="shared" si="12"/>
        <v>0</v>
      </c>
      <c r="BE38" s="57">
        <f t="shared" si="12"/>
        <v>0</v>
      </c>
      <c r="BF38" s="30" t="s">
        <v>41</v>
      </c>
      <c r="BG38" s="57">
        <f t="shared" ref="BG38:BR38" si="13">SUM(BG8:BG37)</f>
        <v>11247999.999999991</v>
      </c>
      <c r="BH38" s="57">
        <f t="shared" si="13"/>
        <v>0</v>
      </c>
      <c r="BI38" s="57">
        <f t="shared" si="13"/>
        <v>0</v>
      </c>
      <c r="BJ38" s="57">
        <f t="shared" si="13"/>
        <v>12022499.999999993</v>
      </c>
      <c r="BK38" s="57">
        <f t="shared" si="13"/>
        <v>0</v>
      </c>
      <c r="BL38" s="57">
        <f t="shared" si="13"/>
        <v>0</v>
      </c>
      <c r="BM38" s="57">
        <f t="shared" si="13"/>
        <v>24044999.999999985</v>
      </c>
      <c r="BN38" s="57">
        <f t="shared" si="13"/>
        <v>0</v>
      </c>
      <c r="BO38" s="57">
        <f t="shared" si="13"/>
        <v>0</v>
      </c>
      <c r="BP38" s="57">
        <f t="shared" si="13"/>
        <v>24044999.999999985</v>
      </c>
      <c r="BQ38" s="57">
        <f t="shared" si="13"/>
        <v>0</v>
      </c>
      <c r="BR38" s="57">
        <f t="shared" si="13"/>
        <v>0</v>
      </c>
    </row>
    <row r="39" spans="3:70" ht="30" customHeight="1" thickTop="1">
      <c r="C39" s="21"/>
      <c r="D39" s="21"/>
      <c r="E39" s="21"/>
      <c r="F39" s="21"/>
      <c r="G39" s="21"/>
      <c r="H39" s="21"/>
      <c r="I39" s="21"/>
      <c r="J39" s="21"/>
      <c r="K39" s="21"/>
      <c r="L39" s="21"/>
      <c r="M39" s="21"/>
      <c r="N39" s="21"/>
    </row>
    <row r="40" spans="3:70" ht="30" customHeight="1">
      <c r="C40" s="21"/>
      <c r="D40" s="21"/>
      <c r="E40" s="21"/>
      <c r="F40" s="21"/>
      <c r="G40" s="21"/>
      <c r="H40" s="21"/>
      <c r="I40" s="21"/>
      <c r="J40" s="21"/>
      <c r="K40" s="21"/>
      <c r="L40" s="21"/>
      <c r="M40" s="21"/>
      <c r="N40" s="21"/>
    </row>
    <row r="41" spans="3:70" ht="30" customHeight="1">
      <c r="C41" s="21"/>
      <c r="D41" s="21"/>
      <c r="E41" s="21"/>
      <c r="F41" s="21"/>
      <c r="G41" s="21"/>
      <c r="H41" s="21"/>
      <c r="I41" s="21"/>
      <c r="J41" s="21"/>
      <c r="K41" s="21"/>
      <c r="L41" s="21"/>
      <c r="M41" s="21"/>
      <c r="N41" s="21"/>
    </row>
    <row r="42" spans="3:70" ht="30" customHeight="1">
      <c r="C42" s="21"/>
      <c r="D42" s="21"/>
      <c r="E42" s="21"/>
      <c r="F42" s="21"/>
      <c r="G42" s="21"/>
      <c r="H42" s="21"/>
      <c r="I42" s="21"/>
      <c r="J42" s="21"/>
      <c r="K42" s="21"/>
      <c r="L42" s="21"/>
      <c r="M42" s="21"/>
      <c r="N42" s="21"/>
    </row>
    <row r="43" spans="3:70" ht="30" customHeight="1">
      <c r="C43" s="21"/>
      <c r="D43" s="21"/>
      <c r="E43" s="21"/>
      <c r="F43" s="21"/>
      <c r="G43" s="21"/>
      <c r="H43" s="21"/>
      <c r="I43" s="21"/>
      <c r="J43" s="21"/>
      <c r="K43" s="21"/>
      <c r="L43" s="21"/>
      <c r="M43" s="21"/>
      <c r="N43" s="21"/>
    </row>
    <row r="44" spans="3:70" ht="30" customHeight="1">
      <c r="C44" s="21"/>
      <c r="D44" s="21"/>
      <c r="E44" s="21"/>
      <c r="F44" s="21"/>
      <c r="G44" s="21"/>
      <c r="H44" s="21"/>
      <c r="I44" s="21"/>
      <c r="J44" s="21"/>
      <c r="K44" s="21"/>
      <c r="L44" s="21"/>
      <c r="M44" s="21"/>
      <c r="N44" s="21"/>
    </row>
    <row r="45" spans="3:70" ht="30" customHeight="1">
      <c r="C45" s="21"/>
      <c r="D45" s="21"/>
      <c r="E45" s="21"/>
      <c r="F45" s="21"/>
      <c r="G45" s="21"/>
      <c r="H45" s="21"/>
      <c r="I45" s="21"/>
      <c r="J45" s="21"/>
      <c r="K45" s="21"/>
      <c r="L45" s="21"/>
      <c r="M45" s="21"/>
      <c r="N45" s="21"/>
    </row>
    <row r="46" spans="3:70" ht="30" customHeight="1">
      <c r="C46" s="21"/>
      <c r="D46" s="21"/>
      <c r="E46" s="21"/>
      <c r="F46" s="21"/>
      <c r="G46" s="21"/>
      <c r="H46" s="21"/>
      <c r="I46" s="21"/>
      <c r="J46" s="21"/>
      <c r="K46" s="21"/>
      <c r="L46" s="21"/>
      <c r="M46" s="21"/>
      <c r="N46" s="21"/>
    </row>
    <row r="47" spans="3:70" ht="30" customHeight="1">
      <c r="C47" s="21"/>
      <c r="D47" s="21"/>
      <c r="E47" s="21"/>
      <c r="F47" s="21"/>
      <c r="G47" s="21"/>
      <c r="H47" s="21"/>
      <c r="I47" s="21"/>
      <c r="J47" s="21"/>
      <c r="K47" s="21"/>
      <c r="L47" s="21"/>
      <c r="M47" s="21"/>
      <c r="N47" s="21"/>
    </row>
    <row r="48" spans="3:70" ht="30" customHeight="1">
      <c r="C48" s="21"/>
      <c r="D48" s="21"/>
      <c r="E48" s="21"/>
      <c r="F48" s="21"/>
      <c r="G48" s="21"/>
      <c r="H48" s="21"/>
      <c r="I48" s="21"/>
      <c r="J48" s="21"/>
      <c r="K48" s="21"/>
      <c r="L48" s="21"/>
      <c r="M48" s="21"/>
      <c r="N48" s="21"/>
    </row>
    <row r="49" spans="3:14" ht="30" customHeight="1">
      <c r="C49" s="21"/>
      <c r="D49" s="21"/>
      <c r="E49" s="21"/>
      <c r="F49" s="21"/>
      <c r="G49" s="21"/>
      <c r="H49" s="21"/>
      <c r="I49" s="21"/>
      <c r="J49" s="21"/>
      <c r="K49" s="21"/>
      <c r="L49" s="21"/>
      <c r="M49" s="21"/>
      <c r="N49" s="21"/>
    </row>
    <row r="50" spans="3:14" ht="30" customHeight="1">
      <c r="C50" s="21"/>
      <c r="D50" s="21"/>
      <c r="E50" s="21"/>
      <c r="F50" s="21"/>
      <c r="G50" s="21"/>
      <c r="H50" s="21"/>
      <c r="I50" s="21"/>
      <c r="J50" s="21"/>
      <c r="K50" s="21"/>
      <c r="L50" s="21"/>
      <c r="M50" s="21"/>
      <c r="N50" s="21"/>
    </row>
    <row r="51" spans="3:14" ht="30" customHeight="1">
      <c r="C51" s="21"/>
      <c r="D51" s="21"/>
      <c r="E51" s="21"/>
      <c r="F51" s="21"/>
      <c r="G51" s="21"/>
      <c r="H51" s="21"/>
      <c r="I51" s="21"/>
      <c r="J51" s="21"/>
      <c r="K51" s="21"/>
      <c r="L51" s="21"/>
      <c r="M51" s="21"/>
      <c r="N51" s="21"/>
    </row>
    <row r="52" spans="3:14" ht="30" customHeight="1">
      <c r="C52" s="21"/>
      <c r="D52" s="21"/>
      <c r="E52" s="21"/>
      <c r="F52" s="21"/>
      <c r="G52" s="21"/>
      <c r="H52" s="21"/>
      <c r="I52" s="21"/>
      <c r="J52" s="21"/>
      <c r="K52" s="21"/>
      <c r="L52" s="21"/>
      <c r="M52" s="21"/>
      <c r="N52" s="21"/>
    </row>
    <row r="53" spans="3:14" ht="30" customHeight="1">
      <c r="C53" s="21"/>
      <c r="D53" s="21"/>
      <c r="E53" s="21"/>
      <c r="F53" s="21"/>
      <c r="G53" s="21"/>
      <c r="H53" s="21"/>
      <c r="I53" s="21"/>
      <c r="J53" s="21"/>
      <c r="K53" s="21"/>
      <c r="L53" s="21"/>
      <c r="M53" s="21"/>
      <c r="N53" s="21"/>
    </row>
    <row r="54" spans="3:14" ht="30" customHeight="1">
      <c r="C54" s="21"/>
      <c r="D54" s="21"/>
      <c r="E54" s="21"/>
      <c r="F54" s="21"/>
      <c r="G54" s="21"/>
      <c r="H54" s="21"/>
      <c r="I54" s="21"/>
      <c r="J54" s="21"/>
      <c r="K54" s="21"/>
      <c r="L54" s="21"/>
      <c r="M54" s="21"/>
      <c r="N54" s="21"/>
    </row>
    <row r="55" spans="3:14" ht="30" customHeight="1">
      <c r="C55" s="21"/>
      <c r="D55" s="21"/>
      <c r="E55" s="21"/>
      <c r="F55" s="21"/>
      <c r="G55" s="21"/>
      <c r="H55" s="21"/>
      <c r="I55" s="21"/>
      <c r="J55" s="21"/>
      <c r="K55" s="21"/>
      <c r="L55" s="21"/>
      <c r="M55" s="21"/>
      <c r="N55" s="21"/>
    </row>
    <row r="56" spans="3:14" ht="30" customHeight="1">
      <c r="C56" s="21"/>
      <c r="D56" s="21"/>
      <c r="E56" s="21"/>
      <c r="F56" s="21"/>
      <c r="G56" s="21"/>
      <c r="H56" s="21"/>
      <c r="I56" s="21"/>
      <c r="J56" s="21"/>
      <c r="K56" s="21"/>
      <c r="L56" s="21"/>
      <c r="M56" s="21"/>
      <c r="N56" s="21"/>
    </row>
    <row r="57" spans="3:14" ht="30" customHeight="1">
      <c r="C57" s="21"/>
      <c r="D57" s="21"/>
      <c r="E57" s="21"/>
      <c r="F57" s="21"/>
      <c r="G57" s="21"/>
      <c r="H57" s="21"/>
      <c r="I57" s="21"/>
      <c r="J57" s="21"/>
      <c r="K57" s="21"/>
      <c r="L57" s="21"/>
      <c r="M57" s="21"/>
      <c r="N57" s="21"/>
    </row>
    <row r="58" spans="3:14" ht="30" customHeight="1">
      <c r="C58" s="21"/>
      <c r="D58" s="21"/>
      <c r="E58" s="21"/>
      <c r="F58" s="21"/>
      <c r="G58" s="21"/>
      <c r="H58" s="21"/>
      <c r="I58" s="21"/>
      <c r="J58" s="21"/>
      <c r="K58" s="21"/>
      <c r="L58" s="21"/>
      <c r="M58" s="21"/>
      <c r="N58" s="21"/>
    </row>
    <row r="59" spans="3:14" ht="30" customHeight="1">
      <c r="C59" s="21"/>
      <c r="D59" s="21"/>
      <c r="E59" s="21"/>
      <c r="F59" s="21"/>
      <c r="G59" s="21"/>
      <c r="H59" s="21"/>
      <c r="I59" s="21"/>
      <c r="J59" s="21"/>
      <c r="K59" s="21"/>
      <c r="L59" s="21"/>
      <c r="M59" s="21"/>
      <c r="N59" s="21"/>
    </row>
    <row r="60" spans="3:14" ht="30" customHeight="1">
      <c r="C60" s="21"/>
      <c r="D60" s="21"/>
      <c r="E60" s="21"/>
      <c r="F60" s="21"/>
      <c r="G60" s="21"/>
      <c r="H60" s="21"/>
      <c r="I60" s="21"/>
      <c r="J60" s="21"/>
      <c r="K60" s="21"/>
      <c r="L60" s="21"/>
      <c r="M60" s="21"/>
      <c r="N60" s="21"/>
    </row>
    <row r="61" spans="3:14" ht="30" customHeight="1">
      <c r="C61" s="21"/>
      <c r="D61" s="21"/>
      <c r="E61" s="21"/>
      <c r="F61" s="21"/>
      <c r="G61" s="21"/>
      <c r="H61" s="21"/>
      <c r="I61" s="21"/>
      <c r="J61" s="21"/>
      <c r="K61" s="21"/>
      <c r="L61" s="21"/>
      <c r="M61" s="21"/>
      <c r="N61" s="21"/>
    </row>
    <row r="62" spans="3:14" ht="30" customHeight="1">
      <c r="C62" s="21"/>
      <c r="D62" s="21"/>
      <c r="E62" s="21"/>
      <c r="F62" s="21"/>
      <c r="G62" s="21"/>
      <c r="H62" s="21"/>
      <c r="I62" s="21"/>
      <c r="J62" s="21"/>
      <c r="K62" s="21"/>
      <c r="L62" s="21"/>
      <c r="M62" s="21"/>
      <c r="N62" s="21"/>
    </row>
    <row r="63" spans="3:14" ht="30" customHeight="1">
      <c r="C63" s="21"/>
      <c r="D63" s="21"/>
      <c r="E63" s="21"/>
      <c r="F63" s="21"/>
      <c r="G63" s="21"/>
      <c r="H63" s="21"/>
      <c r="I63" s="21"/>
      <c r="J63" s="21"/>
      <c r="K63" s="21"/>
      <c r="L63" s="21"/>
      <c r="M63" s="21"/>
      <c r="N63" s="21"/>
    </row>
    <row r="64" spans="3:14" ht="30" customHeight="1">
      <c r="C64" s="21"/>
      <c r="D64" s="21"/>
      <c r="E64" s="21"/>
      <c r="F64" s="21"/>
      <c r="G64" s="21"/>
      <c r="H64" s="21"/>
      <c r="I64" s="21"/>
      <c r="J64" s="21"/>
      <c r="K64" s="21"/>
      <c r="L64" s="21"/>
      <c r="M64" s="21"/>
      <c r="N64" s="21"/>
    </row>
    <row r="65" spans="3:14" ht="30" customHeight="1">
      <c r="C65" s="21"/>
      <c r="D65" s="21"/>
      <c r="E65" s="21"/>
      <c r="F65" s="21"/>
      <c r="G65" s="21"/>
      <c r="H65" s="21"/>
      <c r="I65" s="21"/>
      <c r="J65" s="21"/>
      <c r="K65" s="21"/>
      <c r="L65" s="21"/>
      <c r="M65" s="21"/>
      <c r="N65" s="21"/>
    </row>
    <row r="66" spans="3:14" ht="30" customHeight="1">
      <c r="C66" s="21"/>
      <c r="D66" s="21"/>
      <c r="E66" s="21"/>
      <c r="F66" s="21"/>
      <c r="G66" s="21"/>
      <c r="H66" s="21"/>
      <c r="I66" s="21"/>
      <c r="J66" s="21"/>
      <c r="K66" s="21"/>
      <c r="L66" s="21"/>
      <c r="M66" s="21"/>
      <c r="N66" s="21"/>
    </row>
    <row r="67" spans="3:14" ht="30" customHeight="1">
      <c r="C67" s="21"/>
      <c r="D67" s="21"/>
      <c r="E67" s="21"/>
      <c r="F67" s="21"/>
      <c r="G67" s="21"/>
      <c r="H67" s="21"/>
      <c r="I67" s="21"/>
      <c r="J67" s="21"/>
      <c r="K67" s="21"/>
      <c r="L67" s="21"/>
      <c r="M67" s="21"/>
      <c r="N67" s="21"/>
    </row>
    <row r="68" spans="3:14" ht="30" customHeight="1">
      <c r="C68" s="21"/>
      <c r="D68" s="21"/>
      <c r="E68" s="21"/>
      <c r="F68" s="21"/>
      <c r="G68" s="21"/>
      <c r="H68" s="21"/>
      <c r="I68" s="21"/>
      <c r="J68" s="21"/>
      <c r="K68" s="21"/>
      <c r="L68" s="21"/>
      <c r="M68" s="21"/>
      <c r="N68" s="21"/>
    </row>
    <row r="69" spans="3:14" ht="30" customHeight="1">
      <c r="C69" s="21"/>
      <c r="D69" s="21"/>
      <c r="E69" s="21"/>
      <c r="F69" s="21"/>
      <c r="G69" s="21"/>
      <c r="H69" s="21"/>
      <c r="I69" s="21"/>
      <c r="J69" s="21"/>
      <c r="K69" s="21"/>
      <c r="L69" s="21"/>
      <c r="M69" s="21"/>
      <c r="N69" s="21"/>
    </row>
    <row r="70" spans="3:14" ht="30" customHeight="1">
      <c r="C70" s="21"/>
      <c r="D70" s="21"/>
      <c r="E70" s="21"/>
      <c r="F70" s="21"/>
      <c r="G70" s="21"/>
      <c r="H70" s="21"/>
      <c r="I70" s="21"/>
      <c r="J70" s="21"/>
      <c r="K70" s="21"/>
      <c r="L70" s="21"/>
      <c r="M70" s="21"/>
      <c r="N70" s="21"/>
    </row>
    <row r="71" spans="3:14" ht="30" customHeight="1">
      <c r="C71" s="21"/>
      <c r="D71" s="21"/>
      <c r="E71" s="21"/>
      <c r="F71" s="21"/>
      <c r="G71" s="21"/>
      <c r="H71" s="21"/>
      <c r="I71" s="21"/>
      <c r="J71" s="21"/>
      <c r="K71" s="21"/>
      <c r="L71" s="21"/>
      <c r="M71" s="21"/>
      <c r="N71" s="21"/>
    </row>
    <row r="72" spans="3:14" ht="30" customHeight="1">
      <c r="C72" s="21"/>
      <c r="D72" s="21"/>
      <c r="E72" s="21"/>
      <c r="F72" s="21"/>
      <c r="G72" s="21"/>
      <c r="H72" s="21"/>
      <c r="I72" s="21"/>
      <c r="J72" s="21"/>
      <c r="K72" s="21"/>
      <c r="L72" s="21"/>
      <c r="M72" s="21"/>
      <c r="N72" s="21"/>
    </row>
    <row r="73" spans="3:14" ht="30" customHeight="1">
      <c r="C73" s="21"/>
      <c r="D73" s="21"/>
      <c r="E73" s="21"/>
      <c r="F73" s="21"/>
      <c r="G73" s="21"/>
      <c r="H73" s="21"/>
      <c r="I73" s="21"/>
      <c r="J73" s="21"/>
      <c r="K73" s="21"/>
      <c r="L73" s="21"/>
      <c r="M73" s="21"/>
      <c r="N73" s="21"/>
    </row>
    <row r="74" spans="3:14" ht="30" customHeight="1">
      <c r="C74" s="21"/>
      <c r="D74" s="21"/>
      <c r="E74" s="21"/>
      <c r="F74" s="21"/>
      <c r="G74" s="21"/>
      <c r="H74" s="21"/>
      <c r="I74" s="21"/>
      <c r="J74" s="21"/>
      <c r="K74" s="21"/>
      <c r="L74" s="21"/>
      <c r="M74" s="21"/>
      <c r="N74" s="21"/>
    </row>
    <row r="75" spans="3:14" ht="30" customHeight="1">
      <c r="C75" s="21"/>
      <c r="D75" s="21"/>
      <c r="E75" s="21"/>
      <c r="F75" s="21"/>
      <c r="G75" s="21"/>
      <c r="H75" s="21"/>
      <c r="I75" s="21"/>
      <c r="J75" s="21"/>
      <c r="K75" s="21"/>
      <c r="L75" s="21"/>
      <c r="M75" s="21"/>
      <c r="N75" s="21"/>
    </row>
    <row r="76" spans="3:14" ht="30" customHeight="1">
      <c r="C76" s="21"/>
      <c r="D76" s="21"/>
      <c r="E76" s="21"/>
      <c r="F76" s="21"/>
      <c r="G76" s="21"/>
      <c r="H76" s="21"/>
      <c r="I76" s="21"/>
      <c r="J76" s="21"/>
      <c r="K76" s="21"/>
      <c r="L76" s="21"/>
      <c r="M76" s="21"/>
      <c r="N76" s="21"/>
    </row>
    <row r="77" spans="3:14" ht="30" customHeight="1">
      <c r="C77" s="21"/>
      <c r="D77" s="21"/>
      <c r="E77" s="21"/>
      <c r="F77" s="21"/>
      <c r="G77" s="21"/>
      <c r="H77" s="21"/>
      <c r="I77" s="21"/>
      <c r="J77" s="21"/>
      <c r="K77" s="21"/>
      <c r="L77" s="21"/>
      <c r="M77" s="21"/>
      <c r="N77" s="21"/>
    </row>
    <row r="78" spans="3:14" ht="30" customHeight="1">
      <c r="C78" s="21"/>
      <c r="D78" s="21"/>
      <c r="E78" s="21"/>
      <c r="F78" s="21"/>
      <c r="G78" s="21"/>
      <c r="H78" s="21"/>
      <c r="I78" s="21"/>
      <c r="J78" s="21"/>
      <c r="K78" s="21"/>
      <c r="L78" s="21"/>
      <c r="M78" s="21"/>
      <c r="N78" s="21"/>
    </row>
    <row r="79" spans="3:14" ht="30" customHeight="1">
      <c r="C79" s="21"/>
      <c r="D79" s="21"/>
      <c r="E79" s="21"/>
      <c r="F79" s="21"/>
      <c r="G79" s="21"/>
      <c r="H79" s="21"/>
      <c r="I79" s="21"/>
      <c r="J79" s="21"/>
      <c r="K79" s="21"/>
      <c r="L79" s="21"/>
      <c r="M79" s="21"/>
      <c r="N79" s="21"/>
    </row>
    <row r="80" spans="3:14" ht="30" customHeight="1">
      <c r="C80" s="21"/>
      <c r="D80" s="21"/>
      <c r="E80" s="21"/>
      <c r="F80" s="21"/>
      <c r="G80" s="21"/>
      <c r="H80" s="21"/>
      <c r="I80" s="21"/>
      <c r="J80" s="21"/>
      <c r="K80" s="21"/>
      <c r="L80" s="21"/>
      <c r="M80" s="21"/>
      <c r="N80" s="21"/>
    </row>
    <row r="81" spans="3:14" ht="30" customHeight="1">
      <c r="C81" s="21"/>
      <c r="D81" s="21"/>
      <c r="E81" s="21"/>
      <c r="F81" s="21"/>
      <c r="G81" s="21"/>
      <c r="H81" s="21"/>
      <c r="I81" s="21"/>
      <c r="J81" s="21"/>
      <c r="K81" s="21"/>
      <c r="L81" s="21"/>
      <c r="M81" s="21"/>
      <c r="N81" s="21"/>
    </row>
    <row r="82" spans="3:14" ht="30" customHeight="1">
      <c r="C82" s="21"/>
      <c r="D82" s="21"/>
      <c r="E82" s="21"/>
      <c r="F82" s="21"/>
      <c r="G82" s="21"/>
      <c r="H82" s="21"/>
      <c r="I82" s="21"/>
      <c r="J82" s="21"/>
      <c r="K82" s="21"/>
      <c r="L82" s="21"/>
      <c r="M82" s="21"/>
      <c r="N82" s="21"/>
    </row>
    <row r="83" spans="3:14" ht="30" customHeight="1">
      <c r="C83" s="21"/>
      <c r="D83" s="21"/>
      <c r="E83" s="21"/>
      <c r="F83" s="21"/>
      <c r="G83" s="21"/>
      <c r="H83" s="21"/>
      <c r="I83" s="21"/>
      <c r="J83" s="21"/>
      <c r="K83" s="21"/>
      <c r="L83" s="21"/>
      <c r="M83" s="21"/>
      <c r="N83" s="21"/>
    </row>
    <row r="84" spans="3:14" ht="30" customHeight="1">
      <c r="C84" s="21"/>
      <c r="D84" s="21"/>
      <c r="E84" s="21"/>
      <c r="F84" s="21"/>
      <c r="G84" s="21"/>
      <c r="H84" s="21"/>
      <c r="I84" s="21"/>
      <c r="J84" s="21"/>
      <c r="K84" s="21"/>
      <c r="L84" s="21"/>
      <c r="M84" s="21"/>
      <c r="N84" s="21"/>
    </row>
    <row r="85" spans="3:14" ht="30" customHeight="1">
      <c r="C85" s="21"/>
      <c r="D85" s="21"/>
      <c r="E85" s="21"/>
      <c r="F85" s="21"/>
      <c r="G85" s="21"/>
      <c r="H85" s="21"/>
      <c r="I85" s="21"/>
      <c r="J85" s="21"/>
      <c r="K85" s="21"/>
      <c r="L85" s="21"/>
      <c r="M85" s="21"/>
      <c r="N85" s="21"/>
    </row>
    <row r="86" spans="3:14" ht="30" customHeight="1">
      <c r="C86" s="21"/>
      <c r="D86" s="21"/>
      <c r="E86" s="21"/>
      <c r="F86" s="21"/>
      <c r="G86" s="21"/>
      <c r="H86" s="21"/>
      <c r="I86" s="21"/>
      <c r="J86" s="21"/>
      <c r="K86" s="21"/>
      <c r="L86" s="21"/>
      <c r="M86" s="21"/>
      <c r="N86" s="21"/>
    </row>
    <row r="87" spans="3:14" ht="30" customHeight="1">
      <c r="C87" s="21"/>
      <c r="D87" s="21"/>
      <c r="E87" s="21"/>
      <c r="F87" s="21"/>
      <c r="G87" s="21"/>
      <c r="H87" s="21"/>
      <c r="I87" s="21"/>
      <c r="J87" s="21"/>
      <c r="K87" s="21"/>
      <c r="L87" s="21"/>
      <c r="M87" s="21"/>
      <c r="N87" s="21"/>
    </row>
    <row r="88" spans="3:14" ht="30" customHeight="1">
      <c r="C88" s="21"/>
      <c r="D88" s="21"/>
      <c r="E88" s="21"/>
      <c r="F88" s="21"/>
      <c r="G88" s="21"/>
      <c r="H88" s="21"/>
      <c r="I88" s="21"/>
      <c r="J88" s="21"/>
      <c r="K88" s="21"/>
      <c r="L88" s="21"/>
      <c r="M88" s="21"/>
      <c r="N88" s="21"/>
    </row>
    <row r="89" spans="3:14" ht="30" customHeight="1">
      <c r="C89" s="21"/>
      <c r="D89" s="21"/>
      <c r="E89" s="21"/>
      <c r="F89" s="21"/>
      <c r="G89" s="21"/>
      <c r="H89" s="21"/>
      <c r="I89" s="21"/>
      <c r="J89" s="21"/>
      <c r="K89" s="21"/>
      <c r="L89" s="21"/>
      <c r="M89" s="21"/>
      <c r="N89" s="21"/>
    </row>
    <row r="90" spans="3:14" ht="30" customHeight="1">
      <c r="C90" s="21"/>
      <c r="D90" s="21"/>
      <c r="E90" s="21"/>
      <c r="F90" s="21"/>
      <c r="G90" s="21"/>
      <c r="H90" s="21"/>
      <c r="I90" s="21"/>
      <c r="J90" s="21"/>
      <c r="K90" s="21"/>
      <c r="L90" s="21"/>
      <c r="M90" s="21"/>
      <c r="N90" s="21"/>
    </row>
    <row r="91" spans="3:14" ht="30" customHeight="1">
      <c r="C91" s="21"/>
      <c r="D91" s="21"/>
      <c r="E91" s="21"/>
      <c r="F91" s="21"/>
      <c r="G91" s="21"/>
      <c r="H91" s="21"/>
      <c r="I91" s="21"/>
      <c r="J91" s="21"/>
      <c r="K91" s="21"/>
      <c r="L91" s="21"/>
      <c r="M91" s="21"/>
      <c r="N91" s="21"/>
    </row>
    <row r="92" spans="3:14" ht="30" customHeight="1">
      <c r="C92" s="21"/>
      <c r="D92" s="21"/>
      <c r="E92" s="21"/>
      <c r="F92" s="21"/>
      <c r="G92" s="21"/>
      <c r="H92" s="21"/>
      <c r="I92" s="21"/>
      <c r="J92" s="21"/>
      <c r="K92" s="21"/>
      <c r="L92" s="21"/>
      <c r="M92" s="21"/>
      <c r="N92" s="21"/>
    </row>
    <row r="93" spans="3:14" ht="30" customHeight="1">
      <c r="C93" s="21"/>
      <c r="D93" s="21"/>
      <c r="E93" s="21"/>
      <c r="F93" s="21"/>
      <c r="G93" s="21"/>
      <c r="H93" s="21"/>
      <c r="I93" s="21"/>
      <c r="J93" s="21"/>
      <c r="K93" s="21"/>
      <c r="L93" s="21"/>
      <c r="M93" s="21"/>
      <c r="N93" s="21"/>
    </row>
    <row r="94" spans="3:14" ht="30" customHeight="1">
      <c r="C94" s="21"/>
      <c r="D94" s="21"/>
      <c r="E94" s="21"/>
      <c r="F94" s="21"/>
      <c r="G94" s="21"/>
      <c r="H94" s="21"/>
      <c r="I94" s="21"/>
      <c r="J94" s="21"/>
      <c r="K94" s="21"/>
      <c r="L94" s="21"/>
      <c r="M94" s="21"/>
      <c r="N94" s="21"/>
    </row>
    <row r="95" spans="3:14" ht="30" customHeight="1">
      <c r="C95" s="21"/>
      <c r="D95" s="21"/>
      <c r="E95" s="21"/>
      <c r="F95" s="21"/>
      <c r="G95" s="21"/>
      <c r="H95" s="21"/>
      <c r="I95" s="21"/>
      <c r="J95" s="21"/>
      <c r="K95" s="21"/>
      <c r="L95" s="21"/>
      <c r="M95" s="21"/>
      <c r="N95" s="21"/>
    </row>
    <row r="96" spans="3:14" ht="30" customHeight="1">
      <c r="C96" s="21"/>
      <c r="D96" s="21"/>
      <c r="E96" s="21"/>
      <c r="F96" s="21"/>
      <c r="G96" s="21"/>
      <c r="H96" s="21"/>
      <c r="I96" s="21"/>
      <c r="J96" s="21"/>
      <c r="K96" s="21"/>
      <c r="L96" s="21"/>
      <c r="M96" s="21"/>
      <c r="N96" s="21"/>
    </row>
    <row r="97" spans="3:14" ht="30" customHeight="1">
      <c r="C97" s="21"/>
      <c r="D97" s="21"/>
      <c r="E97" s="21"/>
      <c r="F97" s="21"/>
      <c r="G97" s="21"/>
      <c r="H97" s="21"/>
      <c r="I97" s="21"/>
      <c r="J97" s="21"/>
      <c r="K97" s="21"/>
      <c r="L97" s="21"/>
      <c r="M97" s="21"/>
      <c r="N97" s="21"/>
    </row>
    <row r="98" spans="3:14" ht="30" customHeight="1">
      <c r="C98" s="21"/>
      <c r="D98" s="21"/>
      <c r="E98" s="21"/>
      <c r="F98" s="21"/>
      <c r="G98" s="21"/>
      <c r="H98" s="21"/>
      <c r="I98" s="21"/>
      <c r="J98" s="21"/>
      <c r="K98" s="21"/>
      <c r="L98" s="21"/>
      <c r="M98" s="21"/>
      <c r="N98" s="21"/>
    </row>
    <row r="99" spans="3:14" ht="30" customHeight="1">
      <c r="C99" s="21"/>
      <c r="D99" s="21"/>
      <c r="E99" s="21"/>
      <c r="F99" s="21"/>
      <c r="G99" s="21"/>
      <c r="H99" s="21"/>
      <c r="I99" s="21"/>
      <c r="J99" s="21"/>
      <c r="K99" s="21"/>
      <c r="L99" s="21"/>
      <c r="M99" s="21"/>
      <c r="N99" s="21"/>
    </row>
    <row r="100" spans="3:14" ht="30" customHeight="1">
      <c r="C100" s="21"/>
      <c r="D100" s="21"/>
      <c r="E100" s="21"/>
      <c r="F100" s="21"/>
      <c r="G100" s="21"/>
      <c r="H100" s="21"/>
      <c r="I100" s="21"/>
      <c r="J100" s="21"/>
      <c r="K100" s="21"/>
      <c r="L100" s="21"/>
      <c r="M100" s="21"/>
      <c r="N100" s="21"/>
    </row>
    <row r="101" spans="3:14" ht="30" customHeight="1">
      <c r="C101" s="21"/>
      <c r="D101" s="21"/>
      <c r="E101" s="21"/>
      <c r="F101" s="21"/>
      <c r="G101" s="21"/>
      <c r="H101" s="21"/>
      <c r="I101" s="21"/>
      <c r="J101" s="21"/>
      <c r="K101" s="21"/>
      <c r="L101" s="21"/>
      <c r="M101" s="21"/>
      <c r="N101" s="21"/>
    </row>
    <row r="102" spans="3:14" ht="30" customHeight="1">
      <c r="C102" s="21"/>
      <c r="D102" s="21"/>
      <c r="E102" s="21"/>
      <c r="F102" s="21"/>
      <c r="G102" s="21"/>
      <c r="H102" s="21"/>
      <c r="I102" s="21"/>
      <c r="J102" s="21"/>
      <c r="K102" s="21"/>
      <c r="L102" s="21"/>
      <c r="M102" s="21"/>
      <c r="N102" s="21"/>
    </row>
    <row r="103" spans="3:14" ht="30" customHeight="1">
      <c r="C103" s="21"/>
      <c r="D103" s="21"/>
      <c r="E103" s="21"/>
      <c r="F103" s="21"/>
      <c r="G103" s="21"/>
      <c r="H103" s="21"/>
      <c r="I103" s="21"/>
      <c r="J103" s="21"/>
      <c r="K103" s="21"/>
      <c r="L103" s="21"/>
      <c r="M103" s="21"/>
      <c r="N103" s="21"/>
    </row>
    <row r="104" spans="3:14">
      <c r="C104" s="21"/>
      <c r="D104" s="21"/>
      <c r="E104" s="21"/>
      <c r="F104" s="21"/>
      <c r="G104" s="21"/>
      <c r="H104" s="21"/>
      <c r="I104" s="21"/>
      <c r="J104" s="21"/>
      <c r="K104" s="21"/>
      <c r="L104" s="21"/>
      <c r="M104" s="21"/>
      <c r="N104" s="21"/>
    </row>
    <row r="105" spans="3:14">
      <c r="C105" s="21"/>
      <c r="D105" s="21"/>
      <c r="E105" s="21"/>
      <c r="F105" s="21"/>
      <c r="G105" s="21"/>
      <c r="H105" s="21"/>
      <c r="I105" s="21"/>
      <c r="J105" s="21"/>
      <c r="K105" s="21"/>
      <c r="L105" s="21"/>
      <c r="M105" s="21"/>
      <c r="N105" s="21"/>
    </row>
    <row r="106" spans="3:14">
      <c r="C106" s="21"/>
      <c r="D106" s="21"/>
      <c r="E106" s="21"/>
      <c r="F106" s="21"/>
      <c r="G106" s="21"/>
      <c r="H106" s="21"/>
      <c r="I106" s="21"/>
      <c r="J106" s="21"/>
      <c r="K106" s="21"/>
      <c r="L106" s="21"/>
      <c r="M106" s="21"/>
      <c r="N106" s="21"/>
    </row>
    <row r="107" spans="3:14">
      <c r="C107" s="21"/>
      <c r="D107" s="21"/>
      <c r="E107" s="21"/>
      <c r="F107" s="21"/>
      <c r="G107" s="21"/>
      <c r="H107" s="21"/>
      <c r="I107" s="21"/>
      <c r="J107" s="21"/>
      <c r="K107" s="21"/>
      <c r="L107" s="21"/>
      <c r="M107" s="21"/>
      <c r="N107" s="21"/>
    </row>
    <row r="108" spans="3:14">
      <c r="C108" s="21"/>
      <c r="D108" s="21"/>
      <c r="E108" s="21"/>
      <c r="F108" s="21"/>
      <c r="G108" s="21"/>
      <c r="H108" s="21"/>
      <c r="I108" s="21"/>
      <c r="J108" s="21"/>
      <c r="K108" s="21"/>
      <c r="L108" s="21"/>
      <c r="M108" s="21"/>
      <c r="N108" s="21"/>
    </row>
  </sheetData>
  <sheetProtection formatColumns="0" formatRows="0" insertColumns="0" insertRows="0" insertHyperlinks="0" deleteColumns="0" deleteRows="0" selectLockedCells="1" sort="0" autoFilter="0" pivotTables="0"/>
  <hyperlinks>
    <hyperlink ref="E4" location="'Ano1'!A1" display="Ano 1" xr:uid="{ABD9464E-D1D7-4523-803F-DA2C406DAB68}"/>
    <hyperlink ref="F4" location="'Ano2'!A1" display="Ano 2" xr:uid="{C9128401-7C35-403C-A752-E145D649EB84}"/>
    <hyperlink ref="G4" location="'Ano3'!A1" display="Ano 3" xr:uid="{B588F11F-E05A-4100-B835-AE4815E1F593}"/>
    <hyperlink ref="D4" location="Resumo!A1" display="Resumo" xr:uid="{BC7EFBD2-1F80-4DB9-8A39-F8C2A73D449B}"/>
  </hyperlink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A872A-98ED-4D95-AAB4-058CF8CD2028}">
  <dimension ref="C1:CK108"/>
  <sheetViews>
    <sheetView showGridLines="0" topLeftCell="F1" zoomScale="90" zoomScaleNormal="90" zoomScalePageLayoutView="80" workbookViewId="0">
      <pane ySplit="7" topLeftCell="A8" activePane="bottomLeft" state="frozen"/>
      <selection activeCell="J4" sqref="J4"/>
      <selection pane="bottomLeft" activeCell="M8" sqref="M8"/>
    </sheetView>
  </sheetViews>
  <sheetFormatPr baseColWidth="10" defaultColWidth="11" defaultRowHeight="15.5"/>
  <cols>
    <col min="1" max="1" width="2.1640625" customWidth="1"/>
    <col min="2" max="2" width="1.33203125" customWidth="1"/>
    <col min="3" max="3" width="24.58203125" customWidth="1"/>
    <col min="4" max="6" width="10.6640625" customWidth="1"/>
    <col min="7" max="7" width="11.83203125" customWidth="1"/>
    <col min="8" max="13" width="10.6640625" customWidth="1"/>
    <col min="14" max="15" width="10.6640625" style="30" customWidth="1"/>
    <col min="16" max="16" width="13.1640625" style="30" customWidth="1"/>
    <col min="17" max="17" width="16.25" style="30" bestFit="1" customWidth="1"/>
    <col min="18" max="18" width="13.83203125" style="30" customWidth="1"/>
    <col min="19" max="19" width="11" style="30" customWidth="1"/>
    <col min="20" max="20" width="11.1640625" style="30" bestFit="1" customWidth="1"/>
    <col min="21" max="22" width="12" style="30" bestFit="1" customWidth="1"/>
    <col min="23" max="23" width="11.1640625" style="30" bestFit="1" customWidth="1"/>
    <col min="24" max="24" width="11" style="30" customWidth="1"/>
    <col min="25" max="31" width="11.1640625" style="30" bestFit="1" customWidth="1"/>
    <col min="32" max="32" width="11" style="30"/>
    <col min="33" max="34" width="11.1640625" style="30" bestFit="1" customWidth="1"/>
    <col min="35" max="35" width="12" style="30" bestFit="1" customWidth="1"/>
    <col min="36" max="44" width="11.1640625" style="30" bestFit="1" customWidth="1"/>
    <col min="45" max="45" width="11" style="30"/>
    <col min="46" max="46" width="11.5" style="30" bestFit="1" customWidth="1"/>
    <col min="47" max="49" width="12.5" style="30" bestFit="1" customWidth="1"/>
    <col min="50" max="57" width="11.5" style="30" bestFit="1" customWidth="1"/>
    <col min="58" max="58" width="11" style="30"/>
    <col min="59" max="70" width="13.33203125" style="30" customWidth="1"/>
    <col min="71" max="74" width="11" style="30"/>
    <col min="75" max="79" width="11" style="101"/>
    <col min="80" max="89" width="11" style="30"/>
  </cols>
  <sheetData>
    <row r="1" spans="3:89" s="1" customFormat="1" ht="39" customHeight="1">
      <c r="C1" s="259"/>
      <c r="D1" s="259"/>
      <c r="E1" s="259"/>
      <c r="F1" s="259"/>
      <c r="G1" s="259"/>
      <c r="H1" s="259"/>
      <c r="I1" s="259"/>
      <c r="J1" s="259"/>
      <c r="K1" s="259"/>
      <c r="L1" s="259"/>
      <c r="M1" s="259"/>
      <c r="N1" s="259"/>
      <c r="O1" s="39"/>
      <c r="P1" s="39"/>
      <c r="Q1" s="39"/>
      <c r="R1" s="39"/>
      <c r="S1" s="152"/>
      <c r="T1" s="152"/>
      <c r="U1" s="152"/>
      <c r="V1" s="152"/>
      <c r="W1" s="152"/>
      <c r="X1" s="152"/>
      <c r="Y1" s="152"/>
      <c r="Z1" s="152"/>
      <c r="AA1" s="152"/>
      <c r="AB1" s="152"/>
      <c r="AC1" s="152"/>
      <c r="AD1" s="152"/>
      <c r="AE1" s="152"/>
      <c r="AF1" s="152"/>
      <c r="AG1" s="152"/>
      <c r="AH1" s="152"/>
      <c r="AI1" s="152"/>
      <c r="AJ1" s="152"/>
      <c r="AK1" s="152"/>
      <c r="AL1" s="152"/>
      <c r="AM1" s="152"/>
      <c r="AN1" s="152"/>
      <c r="AO1" s="152"/>
      <c r="AP1" s="152"/>
      <c r="AQ1" s="152"/>
      <c r="AR1" s="152"/>
      <c r="AS1" s="152"/>
      <c r="AT1" s="152"/>
      <c r="AU1" s="152"/>
      <c r="AV1" s="152"/>
      <c r="AW1" s="152"/>
      <c r="AX1" s="152"/>
      <c r="AY1" s="152"/>
      <c r="AZ1" s="152"/>
      <c r="BA1" s="152"/>
      <c r="BB1" s="152"/>
      <c r="BC1" s="152"/>
      <c r="BD1" s="152"/>
      <c r="BE1" s="152"/>
      <c r="BF1" s="152"/>
      <c r="BG1" s="152"/>
      <c r="BH1" s="152"/>
      <c r="BI1" s="152"/>
      <c r="BJ1" s="152"/>
      <c r="BK1" s="152"/>
      <c r="BL1" s="152"/>
      <c r="BM1" s="152"/>
      <c r="BN1" s="152"/>
      <c r="BO1" s="152"/>
      <c r="BP1" s="152"/>
      <c r="BQ1" s="152"/>
      <c r="BR1" s="152"/>
      <c r="BS1" s="152"/>
      <c r="BT1" s="152"/>
      <c r="BU1" s="152"/>
      <c r="BV1" s="152"/>
      <c r="BW1" s="159"/>
      <c r="BX1" s="159"/>
      <c r="BY1" s="159"/>
      <c r="BZ1" s="159"/>
      <c r="CA1" s="159"/>
      <c r="CB1" s="152"/>
      <c r="CC1" s="152"/>
      <c r="CD1" s="152"/>
      <c r="CE1" s="152"/>
      <c r="CF1" s="152"/>
      <c r="CG1" s="152"/>
      <c r="CH1" s="152"/>
      <c r="CI1" s="152"/>
      <c r="CJ1" s="152"/>
      <c r="CK1" s="152"/>
    </row>
    <row r="2" spans="3:89" s="2" customFormat="1" ht="30" customHeight="1">
      <c r="F2" s="3"/>
      <c r="G2" s="4"/>
      <c r="H2" s="4"/>
      <c r="I2" s="4"/>
      <c r="J2" s="4"/>
      <c r="K2" s="5"/>
      <c r="L2" s="5"/>
      <c r="M2" s="5"/>
      <c r="N2" s="5"/>
      <c r="O2" s="5"/>
      <c r="P2" s="5"/>
      <c r="Q2" s="5"/>
      <c r="R2" s="5"/>
      <c r="S2" s="5"/>
      <c r="T2" s="5"/>
      <c r="U2" s="5"/>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100"/>
      <c r="BX2" s="100"/>
      <c r="BY2" s="100"/>
      <c r="BZ2" s="100"/>
      <c r="CA2" s="100"/>
      <c r="CB2" s="56"/>
      <c r="CC2" s="56"/>
      <c r="CD2" s="56"/>
      <c r="CE2" s="56"/>
      <c r="CF2" s="56"/>
      <c r="CG2" s="56"/>
      <c r="CH2" s="56"/>
      <c r="CI2" s="56"/>
      <c r="CJ2" s="56"/>
      <c r="CK2" s="56"/>
    </row>
    <row r="3" spans="3:89" ht="19.5" customHeight="1" thickBot="1">
      <c r="N3" s="29"/>
      <c r="O3" s="29"/>
      <c r="P3" s="29"/>
      <c r="Q3" s="29"/>
      <c r="R3" s="29"/>
    </row>
    <row r="4" spans="3:89" s="47" customFormat="1" ht="40" customHeight="1" thickTop="1" thickBot="1">
      <c r="C4" s="221" t="s">
        <v>14</v>
      </c>
      <c r="D4" s="222" t="s">
        <v>20</v>
      </c>
      <c r="E4" s="222" t="s">
        <v>21</v>
      </c>
      <c r="F4" s="223" t="s">
        <v>22</v>
      </c>
      <c r="G4" s="222" t="s">
        <v>23</v>
      </c>
      <c r="N4" s="48"/>
      <c r="O4" s="48"/>
      <c r="P4" s="48"/>
      <c r="Q4" s="48"/>
      <c r="R4" s="4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c r="BW4" s="108"/>
      <c r="BX4" s="108"/>
      <c r="BY4" s="108"/>
      <c r="BZ4" s="108"/>
      <c r="CA4" s="108"/>
      <c r="CB4" s="58"/>
      <c r="CC4" s="58"/>
      <c r="CD4" s="58"/>
      <c r="CE4" s="58"/>
      <c r="CF4" s="58"/>
      <c r="CG4" s="58"/>
      <c r="CH4" s="58"/>
      <c r="CI4" s="58"/>
      <c r="CJ4" s="58"/>
      <c r="CK4" s="58"/>
    </row>
    <row r="5" spans="3:89" ht="15" customHeight="1" thickTop="1" thickBot="1">
      <c r="N5" s="29"/>
      <c r="O5" s="29"/>
      <c r="P5" s="29"/>
      <c r="Q5" s="29"/>
      <c r="R5" s="29"/>
    </row>
    <row r="6" spans="3:89" s="11" customFormat="1" ht="30" customHeight="1" thickTop="1" thickBot="1">
      <c r="C6" s="167" t="s">
        <v>26</v>
      </c>
      <c r="D6" s="164"/>
      <c r="E6" s="164"/>
      <c r="F6" s="165"/>
      <c r="G6" s="165"/>
      <c r="H6" s="165"/>
      <c r="I6" s="165"/>
      <c r="J6" s="165"/>
      <c r="K6" s="165"/>
      <c r="L6" s="165"/>
      <c r="M6" s="165"/>
      <c r="N6" s="165"/>
      <c r="O6" s="165"/>
      <c r="P6" s="165"/>
      <c r="Q6" s="165"/>
      <c r="R6" s="62"/>
      <c r="S6" s="62"/>
      <c r="T6" s="59" t="s">
        <v>27</v>
      </c>
      <c r="U6" s="59"/>
      <c r="V6" s="59"/>
      <c r="W6" s="59"/>
      <c r="X6" s="59"/>
      <c r="Y6" s="59"/>
      <c r="Z6" s="59"/>
      <c r="AA6" s="59"/>
      <c r="AB6" s="59"/>
      <c r="AC6" s="59"/>
      <c r="AD6" s="59"/>
      <c r="AE6" s="59"/>
      <c r="AF6" s="59"/>
      <c r="AG6" s="59" t="s">
        <v>28</v>
      </c>
      <c r="AH6" s="59"/>
      <c r="AI6" s="59"/>
      <c r="AJ6" s="59"/>
      <c r="AK6" s="59"/>
      <c r="AL6" s="59"/>
      <c r="AM6" s="59"/>
      <c r="AN6" s="59"/>
      <c r="AO6" s="59"/>
      <c r="AP6" s="59"/>
      <c r="AQ6" s="59"/>
      <c r="AR6" s="59"/>
      <c r="AS6" s="59"/>
      <c r="AT6" s="59" t="s">
        <v>12</v>
      </c>
      <c r="AU6" s="59"/>
      <c r="AV6" s="59"/>
      <c r="AW6" s="59"/>
      <c r="AX6" s="59"/>
      <c r="AY6" s="59"/>
      <c r="AZ6" s="59"/>
      <c r="BA6" s="59"/>
      <c r="BB6" s="59"/>
      <c r="BC6" s="59"/>
      <c r="BD6" s="59"/>
      <c r="BE6" s="59"/>
      <c r="BF6" s="59"/>
      <c r="BG6" s="59" t="s">
        <v>13</v>
      </c>
      <c r="BH6" s="59"/>
      <c r="BI6" s="59"/>
      <c r="BJ6" s="59"/>
      <c r="BK6" s="59"/>
      <c r="BL6" s="59"/>
      <c r="BM6" s="59"/>
      <c r="BN6" s="59"/>
      <c r="BO6" s="59"/>
      <c r="BP6" s="59"/>
      <c r="BQ6" s="59"/>
      <c r="BR6" s="59"/>
      <c r="BS6" s="59"/>
      <c r="BT6" s="59"/>
      <c r="BU6" s="59"/>
      <c r="BV6" s="59"/>
      <c r="BW6" s="104"/>
      <c r="BX6" s="104"/>
      <c r="BY6" s="104"/>
      <c r="BZ6" s="104"/>
      <c r="CA6" s="104"/>
      <c r="CB6" s="59"/>
      <c r="CC6" s="59"/>
      <c r="CD6" s="59"/>
      <c r="CE6" s="59"/>
      <c r="CF6" s="59"/>
      <c r="CG6" s="59"/>
      <c r="CH6" s="59"/>
      <c r="CI6" s="59"/>
      <c r="CJ6" s="59"/>
      <c r="CK6" s="59"/>
    </row>
    <row r="7" spans="3:89" s="11" customFormat="1" ht="30" customHeight="1" thickTop="1" thickBot="1">
      <c r="C7" s="32" t="s">
        <v>280</v>
      </c>
      <c r="D7" s="32" t="str">
        <f>IF(PI!D6=0,"",PI!D6)</f>
        <v>enero</v>
      </c>
      <c r="E7" s="32" t="str">
        <f>IFERROR(VLOOKUP(D7,'Aux1'!$O$2:$P$13,2,FALSE),"")</f>
        <v>febrero</v>
      </c>
      <c r="F7" s="32" t="str">
        <f>IFERROR(VLOOKUP(E7,'Aux1'!$O$2:$P$13,2,FALSE),"")</f>
        <v>marzo</v>
      </c>
      <c r="G7" s="32" t="str">
        <f>IFERROR(VLOOKUP(F7,'Aux1'!$O$2:$P$13,2,FALSE),"")</f>
        <v>abril</v>
      </c>
      <c r="H7" s="32" t="str">
        <f>IFERROR(VLOOKUP(G7,'Aux1'!$O$2:$P$13,2,FALSE),"")</f>
        <v>mayo</v>
      </c>
      <c r="I7" s="32" t="str">
        <f>IFERROR(VLOOKUP(H7,'Aux1'!$O$2:$P$13,2,FALSE),"")</f>
        <v>junio</v>
      </c>
      <c r="J7" s="32" t="str">
        <f>IFERROR(VLOOKUP(I7,'Aux1'!$O$2:$P$13,2,FALSE),"")</f>
        <v>julio</v>
      </c>
      <c r="K7" s="32" t="str">
        <f>IFERROR(VLOOKUP(J7,'Aux1'!$O$2:$P$13,2,FALSE),"")</f>
        <v>agosto</v>
      </c>
      <c r="L7" s="32" t="str">
        <f>IFERROR(VLOOKUP(K7,'Aux1'!$O$2:$P$13,2,FALSE),"")</f>
        <v>septiembre</v>
      </c>
      <c r="M7" s="32" t="str">
        <f>IFERROR(VLOOKUP(L7,'Aux1'!$O$2:$P$13,2,FALSE),"")</f>
        <v>octubre</v>
      </c>
      <c r="N7" s="32" t="str">
        <f>IFERROR(VLOOKUP(M7,'Aux1'!$O$2:$P$13,2,FALSE),"")</f>
        <v>noviembre</v>
      </c>
      <c r="O7" s="32" t="str">
        <f>IFERROR(VLOOKUP(N7,'Aux1'!$O$2:$P$13,2,FALSE),"")</f>
        <v>diciembre</v>
      </c>
      <c r="P7" s="32" t="s">
        <v>282</v>
      </c>
      <c r="Q7" s="32" t="s">
        <v>324</v>
      </c>
      <c r="R7" s="62"/>
      <c r="S7" s="21" t="s">
        <v>42</v>
      </c>
      <c r="T7" s="59" t="s">
        <v>29</v>
      </c>
      <c r="U7" s="59" t="s">
        <v>30</v>
      </c>
      <c r="V7" s="59" t="s">
        <v>31</v>
      </c>
      <c r="W7" s="59" t="s">
        <v>32</v>
      </c>
      <c r="X7" s="59" t="s">
        <v>33</v>
      </c>
      <c r="Y7" s="59" t="s">
        <v>34</v>
      </c>
      <c r="Z7" s="59" t="s">
        <v>35</v>
      </c>
      <c r="AA7" s="59" t="s">
        <v>36</v>
      </c>
      <c r="AB7" s="59" t="s">
        <v>37</v>
      </c>
      <c r="AC7" s="59" t="s">
        <v>38</v>
      </c>
      <c r="AD7" s="59" t="s">
        <v>39</v>
      </c>
      <c r="AE7" s="59" t="s">
        <v>40</v>
      </c>
      <c r="AF7" s="59"/>
      <c r="AG7" s="59" t="s">
        <v>29</v>
      </c>
      <c r="AH7" s="59" t="s">
        <v>30</v>
      </c>
      <c r="AI7" s="59" t="s">
        <v>31</v>
      </c>
      <c r="AJ7" s="59" t="s">
        <v>32</v>
      </c>
      <c r="AK7" s="59" t="s">
        <v>33</v>
      </c>
      <c r="AL7" s="59" t="s">
        <v>34</v>
      </c>
      <c r="AM7" s="59" t="s">
        <v>35</v>
      </c>
      <c r="AN7" s="59" t="s">
        <v>36</v>
      </c>
      <c r="AO7" s="59" t="s">
        <v>37</v>
      </c>
      <c r="AP7" s="59" t="s">
        <v>38</v>
      </c>
      <c r="AQ7" s="59" t="s">
        <v>39</v>
      </c>
      <c r="AR7" s="59" t="s">
        <v>40</v>
      </c>
      <c r="AS7" s="59"/>
      <c r="AT7" s="59" t="s">
        <v>29</v>
      </c>
      <c r="AU7" s="59" t="s">
        <v>30</v>
      </c>
      <c r="AV7" s="59" t="s">
        <v>31</v>
      </c>
      <c r="AW7" s="59" t="s">
        <v>32</v>
      </c>
      <c r="AX7" s="59" t="s">
        <v>33</v>
      </c>
      <c r="AY7" s="59" t="s">
        <v>34</v>
      </c>
      <c r="AZ7" s="59" t="s">
        <v>35</v>
      </c>
      <c r="BA7" s="59" t="s">
        <v>36</v>
      </c>
      <c r="BB7" s="59" t="s">
        <v>37</v>
      </c>
      <c r="BC7" s="59" t="s">
        <v>38</v>
      </c>
      <c r="BD7" s="59" t="s">
        <v>39</v>
      </c>
      <c r="BE7" s="59" t="s">
        <v>40</v>
      </c>
      <c r="BF7" s="59"/>
      <c r="BG7" s="59" t="s">
        <v>29</v>
      </c>
      <c r="BH7" s="59" t="s">
        <v>30</v>
      </c>
      <c r="BI7" s="59" t="s">
        <v>31</v>
      </c>
      <c r="BJ7" s="59" t="s">
        <v>32</v>
      </c>
      <c r="BK7" s="59" t="s">
        <v>33</v>
      </c>
      <c r="BL7" s="59" t="s">
        <v>34</v>
      </c>
      <c r="BM7" s="59" t="s">
        <v>35</v>
      </c>
      <c r="BN7" s="59" t="s">
        <v>36</v>
      </c>
      <c r="BO7" s="59" t="s">
        <v>37</v>
      </c>
      <c r="BP7" s="59" t="s">
        <v>38</v>
      </c>
      <c r="BQ7" s="59" t="s">
        <v>39</v>
      </c>
      <c r="BR7" s="59" t="s">
        <v>40</v>
      </c>
      <c r="BS7" s="59"/>
      <c r="BT7" s="59"/>
      <c r="BU7" s="59"/>
      <c r="BV7" s="59"/>
      <c r="BW7" s="104"/>
      <c r="BX7" s="104"/>
      <c r="BY7" s="104"/>
      <c r="BZ7" s="104"/>
      <c r="CA7" s="104"/>
      <c r="CB7" s="59"/>
      <c r="CC7" s="59"/>
      <c r="CD7" s="59"/>
      <c r="CE7" s="59"/>
      <c r="CF7" s="59"/>
      <c r="CG7" s="59"/>
      <c r="CH7" s="59"/>
      <c r="CI7" s="59"/>
      <c r="CJ7" s="59"/>
      <c r="CK7" s="59"/>
    </row>
    <row r="8" spans="3:89" s="11" customFormat="1" ht="30" customHeight="1" thickTop="1" thickBot="1">
      <c r="C8" s="244" t="str">
        <f>IF(Precio!C5="","",Precio!C5)</f>
        <v>Diseño arquitectonico / M2</v>
      </c>
      <c r="D8" s="208">
        <v>500</v>
      </c>
      <c r="E8" s="208"/>
      <c r="F8" s="208"/>
      <c r="G8" s="208">
        <v>500</v>
      </c>
      <c r="H8" s="208"/>
      <c r="I8" s="208"/>
      <c r="J8" s="208">
        <v>500</v>
      </c>
      <c r="K8" s="208"/>
      <c r="L8" s="208"/>
      <c r="M8" s="208">
        <v>500</v>
      </c>
      <c r="N8" s="208"/>
      <c r="O8" s="208"/>
      <c r="P8" s="53">
        <f>SUM(D8:O8)</f>
        <v>2000</v>
      </c>
      <c r="Q8" s="232">
        <f>SUM(T8:AE8)</f>
        <v>83316049.382716045</v>
      </c>
      <c r="R8" s="62"/>
      <c r="S8" s="21" t="str">
        <f>C8</f>
        <v>Diseño arquitectonico / M2</v>
      </c>
      <c r="T8" s="57">
        <f>IFERROR(D8*Precio!$K5,0)</f>
        <v>20829012.345679011</v>
      </c>
      <c r="U8" s="57">
        <f>IFERROR(E8*Precio!$K5,0)</f>
        <v>0</v>
      </c>
      <c r="V8" s="57">
        <f>IFERROR(F8*Precio!$K5,0)</f>
        <v>0</v>
      </c>
      <c r="W8" s="57">
        <f>IFERROR(G8*Precio!$K5,0)</f>
        <v>20829012.345679011</v>
      </c>
      <c r="X8" s="57">
        <f>IFERROR(H8*Precio!$K5,0)</f>
        <v>0</v>
      </c>
      <c r="Y8" s="57">
        <f>IFERROR(I8*Precio!$K5,0)</f>
        <v>0</v>
      </c>
      <c r="Z8" s="57">
        <f>IFERROR(J8*Precio!$K5,0)</f>
        <v>20829012.345679011</v>
      </c>
      <c r="AA8" s="57">
        <f>IFERROR(K8*Precio!$K5,0)</f>
        <v>0</v>
      </c>
      <c r="AB8" s="57">
        <f>IFERROR(L8*Precio!$K5,0)</f>
        <v>0</v>
      </c>
      <c r="AC8" s="57">
        <f>IFERROR(M8*Precio!$K5,0)</f>
        <v>20829012.345679011</v>
      </c>
      <c r="AD8" s="57">
        <f>IFERROR(N8*Precio!$K5,0)</f>
        <v>0</v>
      </c>
      <c r="AE8" s="57">
        <f>IFERROR(O8*Precio!$K5,0)</f>
        <v>0</v>
      </c>
      <c r="AF8" s="59"/>
      <c r="AG8" s="57">
        <f>IFERROR(D8*Precio!$G5,0)</f>
        <v>14059500</v>
      </c>
      <c r="AH8" s="57">
        <f>IFERROR(E8*Precio!$G5,0)</f>
        <v>0</v>
      </c>
      <c r="AI8" s="57">
        <f>IFERROR(F8*Precio!$G5,0)</f>
        <v>0</v>
      </c>
      <c r="AJ8" s="57">
        <f>IFERROR(G8*Precio!$G5,0)</f>
        <v>14059500</v>
      </c>
      <c r="AK8" s="57">
        <f>IFERROR(H8*Precio!$G5,0)</f>
        <v>0</v>
      </c>
      <c r="AL8" s="57">
        <f>IFERROR(I8*Precio!$G5,0)</f>
        <v>0</v>
      </c>
      <c r="AM8" s="57">
        <f>IFERROR(J8*Precio!$G5,0)</f>
        <v>14059500</v>
      </c>
      <c r="AN8" s="57">
        <f>IFERROR(K8*Precio!$G5,0)</f>
        <v>0</v>
      </c>
      <c r="AO8" s="57">
        <f>IFERROR(L8*Precio!$G5,0)</f>
        <v>0</v>
      </c>
      <c r="AP8" s="57">
        <f>IFERROR(M8*Precio!$G5,0)</f>
        <v>14059500</v>
      </c>
      <c r="AQ8" s="57">
        <f>IFERROR(N8*Precio!$G5,0)</f>
        <v>0</v>
      </c>
      <c r="AR8" s="57">
        <f>IFERROR(O8*Precio!$G5,0)</f>
        <v>0</v>
      </c>
      <c r="AS8" s="59"/>
      <c r="AT8" s="61">
        <f>T8*Precio!$J5</f>
        <v>3957512.3456790121</v>
      </c>
      <c r="AU8" s="61">
        <f>U8*Precio!$J5</f>
        <v>0</v>
      </c>
      <c r="AV8" s="61">
        <f>V8*Precio!$J5</f>
        <v>0</v>
      </c>
      <c r="AW8" s="61">
        <f>W8*Precio!$J5</f>
        <v>3957512.3456790121</v>
      </c>
      <c r="AX8" s="61">
        <f>X8*Precio!$J5</f>
        <v>0</v>
      </c>
      <c r="AY8" s="61">
        <f>Y8*Precio!$J5</f>
        <v>0</v>
      </c>
      <c r="AZ8" s="61">
        <f>Z8*Precio!$J5</f>
        <v>3957512.3456790121</v>
      </c>
      <c r="BA8" s="61">
        <f>AA8*Precio!$J5</f>
        <v>0</v>
      </c>
      <c r="BB8" s="61">
        <f>AB8*Precio!$J5</f>
        <v>0</v>
      </c>
      <c r="BC8" s="61">
        <f>AC8*Precio!$J5</f>
        <v>3957512.3456790121</v>
      </c>
      <c r="BD8" s="61">
        <f>AD8*Precio!$J5</f>
        <v>0</v>
      </c>
      <c r="BE8" s="61">
        <f>AE8*Precio!$J5</f>
        <v>0</v>
      </c>
      <c r="BF8" s="59"/>
      <c r="BG8" s="61">
        <f>IFERROR(D8*Precio!$N5,0)</f>
        <v>2811999.9999999977</v>
      </c>
      <c r="BH8" s="61">
        <f>IFERROR(E8*Precio!$N5,0)</f>
        <v>0</v>
      </c>
      <c r="BI8" s="61">
        <f>IFERROR(F8*Precio!$N5,0)</f>
        <v>0</v>
      </c>
      <c r="BJ8" s="61">
        <f>IFERROR(G8*Precio!$N5,0)</f>
        <v>2811999.9999999977</v>
      </c>
      <c r="BK8" s="61">
        <f>IFERROR(H8*Precio!$N5,0)</f>
        <v>0</v>
      </c>
      <c r="BL8" s="61">
        <f>IFERROR(I8*Precio!$N5,0)</f>
        <v>0</v>
      </c>
      <c r="BM8" s="61">
        <f>IFERROR(J8*Precio!$N5,0)</f>
        <v>2811999.9999999977</v>
      </c>
      <c r="BN8" s="61">
        <f>IFERROR(K8*Precio!$N5,0)</f>
        <v>0</v>
      </c>
      <c r="BO8" s="61">
        <f>IFERROR(L8*Precio!$N5,0)</f>
        <v>0</v>
      </c>
      <c r="BP8" s="61">
        <f>IFERROR(M8*Precio!$N5,0)</f>
        <v>2811999.9999999977</v>
      </c>
      <c r="BQ8" s="61">
        <f>IFERROR(N8*Precio!$N5,0)</f>
        <v>0</v>
      </c>
      <c r="BR8" s="61">
        <f>IFERROR(O8*Precio!$N5,0)</f>
        <v>0</v>
      </c>
      <c r="BS8" s="59"/>
      <c r="BT8" s="59"/>
      <c r="BU8" s="59"/>
      <c r="BV8" s="59"/>
      <c r="BW8" s="104"/>
      <c r="BX8" s="104"/>
      <c r="BY8" s="104"/>
      <c r="BZ8" s="104"/>
      <c r="CA8" s="104"/>
      <c r="CB8" s="59"/>
      <c r="CC8" s="59"/>
      <c r="CD8" s="59"/>
      <c r="CE8" s="59"/>
      <c r="CF8" s="59"/>
      <c r="CG8" s="59"/>
      <c r="CH8" s="59"/>
      <c r="CI8" s="59"/>
      <c r="CJ8" s="59"/>
      <c r="CK8" s="59"/>
    </row>
    <row r="9" spans="3:89" s="11" customFormat="1" ht="30" customHeight="1" thickTop="1" thickBot="1">
      <c r="C9" s="244" t="str">
        <f>IF(Precio!C6="","",Precio!C6)</f>
        <v>Diseño estructural / M2</v>
      </c>
      <c r="D9" s="208">
        <v>500</v>
      </c>
      <c r="E9" s="208"/>
      <c r="F9" s="208"/>
      <c r="G9" s="208">
        <v>500</v>
      </c>
      <c r="H9" s="208"/>
      <c r="I9" s="208"/>
      <c r="J9" s="208">
        <v>500</v>
      </c>
      <c r="K9" s="208"/>
      <c r="L9" s="208"/>
      <c r="M9" s="208">
        <v>500</v>
      </c>
      <c r="N9" s="208"/>
      <c r="O9" s="208"/>
      <c r="P9" s="53">
        <f t="shared" ref="P9:P37" si="0">SUM(D9:O9)</f>
        <v>2000</v>
      </c>
      <c r="Q9" s="232">
        <f t="shared" ref="Q9:Q37" si="1">SUM(T9:AE9)</f>
        <v>55738271.604938269</v>
      </c>
      <c r="R9" s="62"/>
      <c r="S9" s="21" t="str">
        <f t="shared" ref="S9:S37" si="2">C9</f>
        <v>Diseño estructural / M2</v>
      </c>
      <c r="T9" s="57">
        <f>IFERROR(D9*Precio!$K6,0)</f>
        <v>13934567.901234567</v>
      </c>
      <c r="U9" s="57">
        <f>IFERROR(E9*Precio!$K6,0)</f>
        <v>0</v>
      </c>
      <c r="V9" s="57">
        <f>IFERROR(F9*Precio!$K6,0)</f>
        <v>0</v>
      </c>
      <c r="W9" s="57">
        <f>IFERROR(G9*Precio!$K6,0)</f>
        <v>13934567.901234567</v>
      </c>
      <c r="X9" s="57">
        <f>IFERROR(H9*Precio!$K6,0)</f>
        <v>0</v>
      </c>
      <c r="Y9" s="57">
        <f>IFERROR(I9*Precio!$K6,0)</f>
        <v>0</v>
      </c>
      <c r="Z9" s="57">
        <f>IFERROR(J9*Precio!$K6,0)</f>
        <v>13934567.901234567</v>
      </c>
      <c r="AA9" s="57">
        <f>IFERROR(K9*Precio!$K6,0)</f>
        <v>0</v>
      </c>
      <c r="AB9" s="57">
        <f>IFERROR(L9*Precio!$K6,0)</f>
        <v>0</v>
      </c>
      <c r="AC9" s="57">
        <f>IFERROR(M9*Precio!$K6,0)</f>
        <v>13934567.901234567</v>
      </c>
      <c r="AD9" s="57">
        <f>IFERROR(N9*Precio!$K6,0)</f>
        <v>0</v>
      </c>
      <c r="AE9" s="57">
        <f>IFERROR(O9*Precio!$K6,0)</f>
        <v>0</v>
      </c>
      <c r="AF9" s="59"/>
      <c r="AG9" s="57">
        <f>IFERROR(D9*Precio!$G6,0)</f>
        <v>9406000</v>
      </c>
      <c r="AH9" s="57">
        <f>IFERROR(E9*Precio!$G6,0)</f>
        <v>0</v>
      </c>
      <c r="AI9" s="57">
        <f>IFERROR(F9*Precio!$G6,0)</f>
        <v>0</v>
      </c>
      <c r="AJ9" s="57">
        <f>IFERROR(G9*Precio!$G6,0)</f>
        <v>9406000</v>
      </c>
      <c r="AK9" s="57">
        <f>IFERROR(H9*Precio!$G6,0)</f>
        <v>0</v>
      </c>
      <c r="AL9" s="57">
        <f>IFERROR(I9*Precio!$G6,0)</f>
        <v>0</v>
      </c>
      <c r="AM9" s="57">
        <f>IFERROR(J9*Precio!$G6,0)</f>
        <v>9406000</v>
      </c>
      <c r="AN9" s="57">
        <f>IFERROR(K9*Precio!$G6,0)</f>
        <v>0</v>
      </c>
      <c r="AO9" s="57">
        <f>IFERROR(L9*Precio!$G6,0)</f>
        <v>0</v>
      </c>
      <c r="AP9" s="57">
        <f>IFERROR(M9*Precio!$G6,0)</f>
        <v>9406000</v>
      </c>
      <c r="AQ9" s="57">
        <f>IFERROR(N9*Precio!$G6,0)</f>
        <v>0</v>
      </c>
      <c r="AR9" s="57">
        <f>IFERROR(O9*Precio!$G6,0)</f>
        <v>0</v>
      </c>
      <c r="AS9" s="59"/>
      <c r="AT9" s="61">
        <f>T9*Precio!$J6</f>
        <v>2647567.9012345676</v>
      </c>
      <c r="AU9" s="61">
        <f>U9*Precio!$J6</f>
        <v>0</v>
      </c>
      <c r="AV9" s="61">
        <f>V9*Precio!$J6</f>
        <v>0</v>
      </c>
      <c r="AW9" s="61">
        <f>W9*Precio!$J6</f>
        <v>2647567.9012345676</v>
      </c>
      <c r="AX9" s="61">
        <f>X9*Precio!$J6</f>
        <v>0</v>
      </c>
      <c r="AY9" s="61">
        <f>Y9*Precio!$J6</f>
        <v>0</v>
      </c>
      <c r="AZ9" s="61">
        <f>Z9*Precio!$J6</f>
        <v>2647567.9012345676</v>
      </c>
      <c r="BA9" s="61">
        <f>AA9*Precio!$J6</f>
        <v>0</v>
      </c>
      <c r="BB9" s="61">
        <f>AB9*Precio!$J6</f>
        <v>0</v>
      </c>
      <c r="BC9" s="61">
        <f>AC9*Precio!$J6</f>
        <v>2647567.9012345676</v>
      </c>
      <c r="BD9" s="61">
        <f>AD9*Precio!$J6</f>
        <v>0</v>
      </c>
      <c r="BE9" s="61">
        <f>AE9*Precio!$J6</f>
        <v>0</v>
      </c>
      <c r="BF9" s="59"/>
      <c r="BG9" s="61">
        <f>IFERROR(D9*Precio!$N6,0)</f>
        <v>1880999.9999999986</v>
      </c>
      <c r="BH9" s="61">
        <f>IFERROR(E9*Precio!$N6,0)</f>
        <v>0</v>
      </c>
      <c r="BI9" s="61">
        <f>IFERROR(F9*Precio!$N6,0)</f>
        <v>0</v>
      </c>
      <c r="BJ9" s="61">
        <f>IFERROR(G9*Precio!$N6,0)</f>
        <v>1880999.9999999986</v>
      </c>
      <c r="BK9" s="61">
        <f>IFERROR(H9*Precio!$N6,0)</f>
        <v>0</v>
      </c>
      <c r="BL9" s="61">
        <f>IFERROR(I9*Precio!$N6,0)</f>
        <v>0</v>
      </c>
      <c r="BM9" s="61">
        <f>IFERROR(J9*Precio!$N6,0)</f>
        <v>1880999.9999999986</v>
      </c>
      <c r="BN9" s="61">
        <f>IFERROR(K9*Precio!$N6,0)</f>
        <v>0</v>
      </c>
      <c r="BO9" s="61">
        <f>IFERROR(L9*Precio!$N6,0)</f>
        <v>0</v>
      </c>
      <c r="BP9" s="61">
        <f>IFERROR(M9*Precio!$N6,0)</f>
        <v>1880999.9999999986</v>
      </c>
      <c r="BQ9" s="61">
        <f>IFERROR(N9*Precio!$N6,0)</f>
        <v>0</v>
      </c>
      <c r="BR9" s="61">
        <f>IFERROR(O9*Precio!$N6,0)</f>
        <v>0</v>
      </c>
      <c r="BS9" s="59"/>
      <c r="BT9" s="59"/>
      <c r="BU9" s="59"/>
      <c r="BV9" s="59"/>
      <c r="BW9" s="104"/>
      <c r="BX9" s="104"/>
      <c r="BY9" s="104"/>
      <c r="BZ9" s="104"/>
      <c r="CA9" s="104"/>
      <c r="CB9" s="59"/>
      <c r="CC9" s="59"/>
      <c r="CD9" s="59"/>
      <c r="CE9" s="59"/>
      <c r="CF9" s="59"/>
      <c r="CG9" s="59"/>
      <c r="CH9" s="59"/>
      <c r="CI9" s="59"/>
      <c r="CJ9" s="59"/>
      <c r="CK9" s="59"/>
    </row>
    <row r="10" spans="3:89" s="11" customFormat="1" ht="30" customHeight="1" thickTop="1" thickBot="1">
      <c r="C10" s="244" t="str">
        <f>IF(Precio!C7="","",Precio!C7)</f>
        <v>Diseño redes eléctricas / M2</v>
      </c>
      <c r="D10" s="208">
        <v>500</v>
      </c>
      <c r="E10" s="60"/>
      <c r="F10" s="208"/>
      <c r="G10" s="208">
        <v>500</v>
      </c>
      <c r="H10" s="60"/>
      <c r="I10" s="60"/>
      <c r="J10" s="208">
        <v>500</v>
      </c>
      <c r="K10" s="208"/>
      <c r="L10" s="60"/>
      <c r="M10" s="208">
        <v>500</v>
      </c>
      <c r="N10" s="60"/>
      <c r="O10" s="60"/>
      <c r="P10" s="53">
        <f t="shared" si="0"/>
        <v>2000</v>
      </c>
      <c r="Q10" s="232">
        <f t="shared" si="1"/>
        <v>46545679.012345672</v>
      </c>
      <c r="R10" s="62"/>
      <c r="S10" s="21" t="str">
        <f t="shared" si="2"/>
        <v>Diseño redes eléctricas / M2</v>
      </c>
      <c r="T10" s="57">
        <f>IFERROR(D10*Precio!$K7,0)</f>
        <v>11636419.753086418</v>
      </c>
      <c r="U10" s="57">
        <f>IFERROR(E10*Precio!$K7,0)</f>
        <v>0</v>
      </c>
      <c r="V10" s="57">
        <f>IFERROR(F10*Precio!$K7,0)</f>
        <v>0</v>
      </c>
      <c r="W10" s="57">
        <f>IFERROR(G10*Precio!$K7,0)</f>
        <v>11636419.753086418</v>
      </c>
      <c r="X10" s="57">
        <f>IFERROR(H10*Precio!$K7,0)</f>
        <v>0</v>
      </c>
      <c r="Y10" s="57">
        <f>IFERROR(I10*Precio!$K7,0)</f>
        <v>0</v>
      </c>
      <c r="Z10" s="57">
        <f>IFERROR(J10*Precio!$K7,0)</f>
        <v>11636419.753086418</v>
      </c>
      <c r="AA10" s="57">
        <f>IFERROR(K10*Precio!$K7,0)</f>
        <v>0</v>
      </c>
      <c r="AB10" s="57">
        <f>IFERROR(L10*Precio!$K7,0)</f>
        <v>0</v>
      </c>
      <c r="AC10" s="57">
        <f>IFERROR(M10*Precio!$K7,0)</f>
        <v>11636419.753086418</v>
      </c>
      <c r="AD10" s="57">
        <f>IFERROR(N10*Precio!$K7,0)</f>
        <v>0</v>
      </c>
      <c r="AE10" s="57">
        <f>IFERROR(O10*Precio!$K7,0)</f>
        <v>0</v>
      </c>
      <c r="AF10" s="59"/>
      <c r="AG10" s="57">
        <f>IFERROR(D10*Precio!$G7,0)</f>
        <v>7854500</v>
      </c>
      <c r="AH10" s="57">
        <f>IFERROR(E10*Precio!$G7,0)</f>
        <v>0</v>
      </c>
      <c r="AI10" s="57">
        <f>IFERROR(F10*Precio!$G7,0)</f>
        <v>0</v>
      </c>
      <c r="AJ10" s="57">
        <f>IFERROR(G10*Precio!$G7,0)</f>
        <v>7854500</v>
      </c>
      <c r="AK10" s="57">
        <f>IFERROR(H10*Precio!$G7,0)</f>
        <v>0</v>
      </c>
      <c r="AL10" s="57">
        <f>IFERROR(I10*Precio!$G7,0)</f>
        <v>0</v>
      </c>
      <c r="AM10" s="57">
        <f>IFERROR(J10*Precio!$G7,0)</f>
        <v>7854500</v>
      </c>
      <c r="AN10" s="57">
        <f>IFERROR(K10*Precio!$G7,0)</f>
        <v>0</v>
      </c>
      <c r="AO10" s="57">
        <f>IFERROR(L10*Precio!$G7,0)</f>
        <v>0</v>
      </c>
      <c r="AP10" s="57">
        <f>IFERROR(M10*Precio!$G7,0)</f>
        <v>7854500</v>
      </c>
      <c r="AQ10" s="57">
        <f>IFERROR(N10*Precio!$G7,0)</f>
        <v>0</v>
      </c>
      <c r="AR10" s="57">
        <f>IFERROR(O10*Precio!$G7,0)</f>
        <v>0</v>
      </c>
      <c r="AS10" s="59"/>
      <c r="AT10" s="61">
        <f>T10*Precio!$J7</f>
        <v>2210919.7530864193</v>
      </c>
      <c r="AU10" s="61">
        <f>U10*Precio!$J7</f>
        <v>0</v>
      </c>
      <c r="AV10" s="61">
        <f>V10*Precio!$J7</f>
        <v>0</v>
      </c>
      <c r="AW10" s="61">
        <f>W10*Precio!$J7</f>
        <v>2210919.7530864193</v>
      </c>
      <c r="AX10" s="61">
        <f>X10*Precio!$J7</f>
        <v>0</v>
      </c>
      <c r="AY10" s="61">
        <f>Y10*Precio!$J7</f>
        <v>0</v>
      </c>
      <c r="AZ10" s="61">
        <f>Z10*Precio!$J7</f>
        <v>2210919.7530864193</v>
      </c>
      <c r="BA10" s="61">
        <f>AA10*Precio!$J7</f>
        <v>0</v>
      </c>
      <c r="BB10" s="61">
        <f>AB10*Precio!$J7</f>
        <v>0</v>
      </c>
      <c r="BC10" s="61">
        <f>AC10*Precio!$J7</f>
        <v>2210919.7530864193</v>
      </c>
      <c r="BD10" s="61">
        <f>AD10*Precio!$J7</f>
        <v>0</v>
      </c>
      <c r="BE10" s="61">
        <f>AE10*Precio!$J7</f>
        <v>0</v>
      </c>
      <c r="BF10" s="59"/>
      <c r="BG10" s="61">
        <f>IFERROR(D10*Precio!$N7,0)</f>
        <v>1570999.9999999991</v>
      </c>
      <c r="BH10" s="61">
        <f>IFERROR(E10*Precio!$N7,0)</f>
        <v>0</v>
      </c>
      <c r="BI10" s="61">
        <f>IFERROR(F10*Precio!$N7,0)</f>
        <v>0</v>
      </c>
      <c r="BJ10" s="61">
        <f>IFERROR(G10*Precio!$N7,0)</f>
        <v>1570999.9999999991</v>
      </c>
      <c r="BK10" s="61">
        <f>IFERROR(H10*Precio!$N7,0)</f>
        <v>0</v>
      </c>
      <c r="BL10" s="61">
        <f>IFERROR(I10*Precio!$N7,0)</f>
        <v>0</v>
      </c>
      <c r="BM10" s="61">
        <f>IFERROR(J10*Precio!$N7,0)</f>
        <v>1570999.9999999991</v>
      </c>
      <c r="BN10" s="61">
        <f>IFERROR(K10*Precio!$N7,0)</f>
        <v>0</v>
      </c>
      <c r="BO10" s="61">
        <f>IFERROR(L10*Precio!$N7,0)</f>
        <v>0</v>
      </c>
      <c r="BP10" s="61">
        <f>IFERROR(M10*Precio!$N7,0)</f>
        <v>1570999.9999999991</v>
      </c>
      <c r="BQ10" s="61">
        <f>IFERROR(N10*Precio!$N7,0)</f>
        <v>0</v>
      </c>
      <c r="BR10" s="61">
        <f>IFERROR(O10*Precio!$N7,0)</f>
        <v>0</v>
      </c>
      <c r="BS10" s="59"/>
      <c r="BT10" s="59"/>
      <c r="BU10" s="59"/>
      <c r="BV10" s="59"/>
      <c r="BW10" s="104"/>
      <c r="BX10" s="104"/>
      <c r="BY10" s="104"/>
      <c r="BZ10" s="104"/>
      <c r="CA10" s="104"/>
      <c r="CB10" s="59"/>
      <c r="CC10" s="59"/>
      <c r="CD10" s="59"/>
      <c r="CE10" s="59"/>
      <c r="CF10" s="59"/>
      <c r="CG10" s="59"/>
      <c r="CH10" s="59"/>
      <c r="CI10" s="59"/>
      <c r="CJ10" s="59"/>
      <c r="CK10" s="59"/>
    </row>
    <row r="11" spans="3:89" s="11" customFormat="1" ht="30" customHeight="1" thickTop="1" thickBot="1">
      <c r="C11" s="244" t="str">
        <f>IF(Precio!C8="","",Precio!C8)</f>
        <v>Diseño redes gases medicinales / M2</v>
      </c>
      <c r="D11" s="208">
        <v>500</v>
      </c>
      <c r="E11" s="60"/>
      <c r="F11" s="208"/>
      <c r="G11" s="208">
        <v>500</v>
      </c>
      <c r="H11" s="60"/>
      <c r="I11" s="60"/>
      <c r="J11" s="208">
        <v>500</v>
      </c>
      <c r="K11" s="208"/>
      <c r="L11" s="60"/>
      <c r="M11" s="208">
        <v>500</v>
      </c>
      <c r="N11" s="60"/>
      <c r="O11" s="60"/>
      <c r="P11" s="53">
        <f t="shared" si="0"/>
        <v>2000</v>
      </c>
      <c r="Q11" s="232">
        <f t="shared" si="1"/>
        <v>11896296.296296295</v>
      </c>
      <c r="R11" s="62"/>
      <c r="S11" s="21" t="str">
        <f t="shared" si="2"/>
        <v>Diseño redes gases medicinales / M2</v>
      </c>
      <c r="T11" s="57">
        <f>IFERROR(D11*Precio!$K8,0)</f>
        <v>2974074.0740740737</v>
      </c>
      <c r="U11" s="57">
        <f>IFERROR(E11*Precio!$K8,0)</f>
        <v>0</v>
      </c>
      <c r="V11" s="57">
        <f>IFERROR(F11*Precio!$K8,0)</f>
        <v>0</v>
      </c>
      <c r="W11" s="57">
        <f>IFERROR(G11*Precio!$K8,0)</f>
        <v>2974074.0740740737</v>
      </c>
      <c r="X11" s="57">
        <f>IFERROR(H11*Precio!$K8,0)</f>
        <v>0</v>
      </c>
      <c r="Y11" s="57">
        <f>IFERROR(I11*Precio!$K8,0)</f>
        <v>0</v>
      </c>
      <c r="Z11" s="57">
        <f>IFERROR(J11*Precio!$K8,0)</f>
        <v>2974074.0740740737</v>
      </c>
      <c r="AA11" s="57">
        <f>IFERROR(K11*Precio!$K8,0)</f>
        <v>0</v>
      </c>
      <c r="AB11" s="57">
        <f>IFERROR(L11*Precio!$K8,0)</f>
        <v>0</v>
      </c>
      <c r="AC11" s="57">
        <f>IFERROR(M11*Precio!$K8,0)</f>
        <v>2974074.0740740737</v>
      </c>
      <c r="AD11" s="57">
        <f>IFERROR(N11*Precio!$K8,0)</f>
        <v>0</v>
      </c>
      <c r="AE11" s="57">
        <f>IFERROR(O11*Precio!$K8,0)</f>
        <v>0</v>
      </c>
      <c r="AF11" s="59"/>
      <c r="AG11" s="57">
        <f>IFERROR(D11*Precio!$G8,0)</f>
        <v>2007500</v>
      </c>
      <c r="AH11" s="57">
        <f>IFERROR(E11*Precio!$G8,0)</f>
        <v>0</v>
      </c>
      <c r="AI11" s="57">
        <f>IFERROR(F11*Precio!$G8,0)</f>
        <v>0</v>
      </c>
      <c r="AJ11" s="57">
        <f>IFERROR(G11*Precio!$G8,0)</f>
        <v>2007500</v>
      </c>
      <c r="AK11" s="57">
        <f>IFERROR(H11*Precio!$G8,0)</f>
        <v>0</v>
      </c>
      <c r="AL11" s="57">
        <f>IFERROR(I11*Precio!$G8,0)</f>
        <v>0</v>
      </c>
      <c r="AM11" s="57">
        <f>IFERROR(J11*Precio!$G8,0)</f>
        <v>2007500</v>
      </c>
      <c r="AN11" s="57">
        <f>IFERROR(K11*Precio!$G8,0)</f>
        <v>0</v>
      </c>
      <c r="AO11" s="57">
        <f>IFERROR(L11*Precio!$G8,0)</f>
        <v>0</v>
      </c>
      <c r="AP11" s="57">
        <f>IFERROR(M11*Precio!$G8,0)</f>
        <v>2007500</v>
      </c>
      <c r="AQ11" s="57">
        <f>IFERROR(N11*Precio!$G8,0)</f>
        <v>0</v>
      </c>
      <c r="AR11" s="57">
        <f>IFERROR(O11*Precio!$G8,0)</f>
        <v>0</v>
      </c>
      <c r="AS11" s="59"/>
      <c r="AT11" s="61">
        <f>T11*Precio!$J8</f>
        <v>565074.07407407404</v>
      </c>
      <c r="AU11" s="61">
        <f>U11*Precio!$J8</f>
        <v>0</v>
      </c>
      <c r="AV11" s="61">
        <f>V11*Precio!$J8</f>
        <v>0</v>
      </c>
      <c r="AW11" s="61">
        <f>W11*Precio!$J8</f>
        <v>565074.07407407404</v>
      </c>
      <c r="AX11" s="61">
        <f>X11*Precio!$J8</f>
        <v>0</v>
      </c>
      <c r="AY11" s="61">
        <f>Y11*Precio!$J8</f>
        <v>0</v>
      </c>
      <c r="AZ11" s="61">
        <f>Z11*Precio!$J8</f>
        <v>565074.07407407404</v>
      </c>
      <c r="BA11" s="61">
        <f>AA11*Precio!$J8</f>
        <v>0</v>
      </c>
      <c r="BB11" s="61">
        <f>AB11*Precio!$J8</f>
        <v>0</v>
      </c>
      <c r="BC11" s="61">
        <f>AC11*Precio!$J8</f>
        <v>565074.07407407404</v>
      </c>
      <c r="BD11" s="61">
        <f>AD11*Precio!$J8</f>
        <v>0</v>
      </c>
      <c r="BE11" s="61">
        <f>AE11*Precio!$J8</f>
        <v>0</v>
      </c>
      <c r="BF11" s="59"/>
      <c r="BG11" s="61">
        <f>IFERROR(D11*Precio!$N8,0)</f>
        <v>401499.99999999988</v>
      </c>
      <c r="BH11" s="61">
        <f>IFERROR(E11*Precio!$N8,0)</f>
        <v>0</v>
      </c>
      <c r="BI11" s="61">
        <f>IFERROR(F11*Precio!$N8,0)</f>
        <v>0</v>
      </c>
      <c r="BJ11" s="61">
        <f>IFERROR(G11*Precio!$N8,0)</f>
        <v>401499.99999999988</v>
      </c>
      <c r="BK11" s="61">
        <f>IFERROR(H11*Precio!$N8,0)</f>
        <v>0</v>
      </c>
      <c r="BL11" s="61">
        <f>IFERROR(I11*Precio!$N8,0)</f>
        <v>0</v>
      </c>
      <c r="BM11" s="61">
        <f>IFERROR(J11*Precio!$N8,0)</f>
        <v>401499.99999999988</v>
      </c>
      <c r="BN11" s="61">
        <f>IFERROR(K11*Precio!$N8,0)</f>
        <v>0</v>
      </c>
      <c r="BO11" s="61">
        <f>IFERROR(L11*Precio!$N8,0)</f>
        <v>0</v>
      </c>
      <c r="BP11" s="61">
        <f>IFERROR(M11*Precio!$N8,0)</f>
        <v>401499.99999999988</v>
      </c>
      <c r="BQ11" s="61">
        <f>IFERROR(N11*Precio!$N8,0)</f>
        <v>0</v>
      </c>
      <c r="BR11" s="61">
        <f>IFERROR(O11*Precio!$N8,0)</f>
        <v>0</v>
      </c>
      <c r="BS11" s="59"/>
      <c r="BT11" s="59"/>
      <c r="BU11" s="59"/>
      <c r="BV11" s="59"/>
      <c r="BW11" s="104"/>
      <c r="BX11" s="104"/>
      <c r="BY11" s="104"/>
      <c r="BZ11" s="104"/>
      <c r="CA11" s="104"/>
      <c r="CB11" s="59"/>
      <c r="CC11" s="59"/>
      <c r="CD11" s="59"/>
      <c r="CE11" s="59"/>
      <c r="CF11" s="59"/>
      <c r="CG11" s="59"/>
      <c r="CH11" s="59"/>
      <c r="CI11" s="59"/>
      <c r="CJ11" s="59"/>
      <c r="CK11" s="59"/>
    </row>
    <row r="12" spans="3:89" s="11" customFormat="1" ht="30" customHeight="1" thickTop="1" thickBot="1">
      <c r="C12" s="244" t="str">
        <f>IF(Precio!C9="","",Precio!C9)</f>
        <v>Diseño sistema ventilación mecánica y AA / M2</v>
      </c>
      <c r="D12" s="208">
        <v>500</v>
      </c>
      <c r="E12" s="60"/>
      <c r="F12" s="208"/>
      <c r="G12" s="208">
        <v>500</v>
      </c>
      <c r="H12" s="60"/>
      <c r="I12" s="60"/>
      <c r="J12" s="208">
        <v>500</v>
      </c>
      <c r="K12" s="208"/>
      <c r="L12" s="60"/>
      <c r="M12" s="208">
        <v>500</v>
      </c>
      <c r="N12" s="60"/>
      <c r="O12" s="60"/>
      <c r="P12" s="53">
        <f t="shared" si="0"/>
        <v>2000</v>
      </c>
      <c r="Q12" s="232">
        <f t="shared" si="1"/>
        <v>20254320.987654317</v>
      </c>
      <c r="R12" s="62"/>
      <c r="S12" s="21" t="str">
        <f t="shared" si="2"/>
        <v>Diseño sistema ventilación mecánica y AA / M2</v>
      </c>
      <c r="T12" s="57">
        <f>IFERROR(D12*Precio!$K9,0)</f>
        <v>5063580.2469135793</v>
      </c>
      <c r="U12" s="57">
        <f>IFERROR(E12*Precio!$K9,0)</f>
        <v>0</v>
      </c>
      <c r="V12" s="57">
        <f>IFERROR(F12*Precio!$K9,0)</f>
        <v>0</v>
      </c>
      <c r="W12" s="57">
        <f>IFERROR(G12*Precio!$K9,0)</f>
        <v>5063580.2469135793</v>
      </c>
      <c r="X12" s="57">
        <f>IFERROR(H12*Precio!$K9,0)</f>
        <v>0</v>
      </c>
      <c r="Y12" s="57">
        <f>IFERROR(I12*Precio!$K9,0)</f>
        <v>0</v>
      </c>
      <c r="Z12" s="57">
        <f>IFERROR(J12*Precio!$K9,0)</f>
        <v>5063580.2469135793</v>
      </c>
      <c r="AA12" s="57">
        <f>IFERROR(K12*Precio!$K9,0)</f>
        <v>0</v>
      </c>
      <c r="AB12" s="57">
        <f>IFERROR(L12*Precio!$K9,0)</f>
        <v>0</v>
      </c>
      <c r="AC12" s="57">
        <f>IFERROR(M12*Precio!$K9,0)</f>
        <v>5063580.2469135793</v>
      </c>
      <c r="AD12" s="57">
        <f>IFERROR(N12*Precio!$K9,0)</f>
        <v>0</v>
      </c>
      <c r="AE12" s="57">
        <f>IFERROR(O12*Precio!$K9,0)</f>
        <v>0</v>
      </c>
      <c r="AF12" s="59"/>
      <c r="AG12" s="57">
        <f>IFERROR(D12*Precio!$G9,0)</f>
        <v>3418000</v>
      </c>
      <c r="AH12" s="57">
        <f>IFERROR(E12*Precio!$G9,0)</f>
        <v>0</v>
      </c>
      <c r="AI12" s="57">
        <f>IFERROR(F12*Precio!$G9,0)</f>
        <v>0</v>
      </c>
      <c r="AJ12" s="57">
        <f>IFERROR(G12*Precio!$G9,0)</f>
        <v>3418000</v>
      </c>
      <c r="AK12" s="57">
        <f>IFERROR(H12*Precio!$G9,0)</f>
        <v>0</v>
      </c>
      <c r="AL12" s="57">
        <f>IFERROR(I12*Precio!$G9,0)</f>
        <v>0</v>
      </c>
      <c r="AM12" s="57">
        <f>IFERROR(J12*Precio!$G9,0)</f>
        <v>3418000</v>
      </c>
      <c r="AN12" s="57">
        <f>IFERROR(K12*Precio!$G9,0)</f>
        <v>0</v>
      </c>
      <c r="AO12" s="57">
        <f>IFERROR(L12*Precio!$G9,0)</f>
        <v>0</v>
      </c>
      <c r="AP12" s="57">
        <f>IFERROR(M12*Precio!$G9,0)</f>
        <v>3418000</v>
      </c>
      <c r="AQ12" s="57">
        <f>IFERROR(N12*Precio!$G9,0)</f>
        <v>0</v>
      </c>
      <c r="AR12" s="57">
        <f>IFERROR(O12*Precio!$G9,0)</f>
        <v>0</v>
      </c>
      <c r="AS12" s="59"/>
      <c r="AT12" s="61">
        <f>T12*Precio!$J9</f>
        <v>962080.24691358011</v>
      </c>
      <c r="AU12" s="61">
        <f>U12*Precio!$J9</f>
        <v>0</v>
      </c>
      <c r="AV12" s="61">
        <f>V12*Precio!$J9</f>
        <v>0</v>
      </c>
      <c r="AW12" s="61">
        <f>W12*Precio!$J9</f>
        <v>962080.24691358011</v>
      </c>
      <c r="AX12" s="61">
        <f>X12*Precio!$J9</f>
        <v>0</v>
      </c>
      <c r="AY12" s="61">
        <f>Y12*Precio!$J9</f>
        <v>0</v>
      </c>
      <c r="AZ12" s="61">
        <f>Z12*Precio!$J9</f>
        <v>962080.24691358011</v>
      </c>
      <c r="BA12" s="61">
        <f>AA12*Precio!$J9</f>
        <v>0</v>
      </c>
      <c r="BB12" s="61">
        <f>AB12*Precio!$J9</f>
        <v>0</v>
      </c>
      <c r="BC12" s="61">
        <f>AC12*Precio!$J9</f>
        <v>962080.24691358011</v>
      </c>
      <c r="BD12" s="61">
        <f>AD12*Precio!$J9</f>
        <v>0</v>
      </c>
      <c r="BE12" s="61">
        <f>AE12*Precio!$J9</f>
        <v>0</v>
      </c>
      <c r="BF12" s="59"/>
      <c r="BG12" s="61">
        <f>IFERROR(D12*Precio!$N9,0)</f>
        <v>683499.99999999953</v>
      </c>
      <c r="BH12" s="61">
        <f>IFERROR(E12*Precio!$N9,0)</f>
        <v>0</v>
      </c>
      <c r="BI12" s="61">
        <f>IFERROR(F12*Precio!$N9,0)</f>
        <v>0</v>
      </c>
      <c r="BJ12" s="61">
        <f>IFERROR(G12*Precio!$N9,0)</f>
        <v>683499.99999999953</v>
      </c>
      <c r="BK12" s="61">
        <f>IFERROR(H12*Precio!$N9,0)</f>
        <v>0</v>
      </c>
      <c r="BL12" s="61">
        <f>IFERROR(I12*Precio!$N9,0)</f>
        <v>0</v>
      </c>
      <c r="BM12" s="61">
        <f>IFERROR(J12*Precio!$N9,0)</f>
        <v>683499.99999999953</v>
      </c>
      <c r="BN12" s="61">
        <f>IFERROR(K12*Precio!$N9,0)</f>
        <v>0</v>
      </c>
      <c r="BO12" s="61">
        <f>IFERROR(L12*Precio!$N9,0)</f>
        <v>0</v>
      </c>
      <c r="BP12" s="61">
        <f>IFERROR(M12*Precio!$N9,0)</f>
        <v>683499.99999999953</v>
      </c>
      <c r="BQ12" s="61">
        <f>IFERROR(N12*Precio!$N9,0)</f>
        <v>0</v>
      </c>
      <c r="BR12" s="61">
        <f>IFERROR(O12*Precio!$N9,0)</f>
        <v>0</v>
      </c>
      <c r="BS12" s="59"/>
      <c r="BT12" s="59"/>
      <c r="BU12" s="59"/>
      <c r="BV12" s="59"/>
      <c r="BW12" s="104"/>
      <c r="BX12" s="104"/>
      <c r="BY12" s="104"/>
      <c r="BZ12" s="104"/>
      <c r="CA12" s="104"/>
      <c r="CB12" s="59"/>
      <c r="CC12" s="59"/>
      <c r="CD12" s="59"/>
      <c r="CE12" s="59"/>
      <c r="CF12" s="59"/>
      <c r="CG12" s="59"/>
      <c r="CH12" s="59"/>
      <c r="CI12" s="59"/>
      <c r="CJ12" s="59"/>
      <c r="CK12" s="59"/>
    </row>
    <row r="13" spans="3:89" s="11" customFormat="1" ht="30" customHeight="1" thickTop="1" thickBot="1">
      <c r="C13" s="244" t="str">
        <f>IF(Precio!C10="","",Precio!C10)</f>
        <v>Diseño hidráulico, sanitario y aguas lluvias / M2</v>
      </c>
      <c r="D13" s="208">
        <v>500</v>
      </c>
      <c r="E13" s="60"/>
      <c r="F13" s="208"/>
      <c r="G13" s="208">
        <v>500</v>
      </c>
      <c r="H13" s="60"/>
      <c r="I13" s="60"/>
      <c r="J13" s="208">
        <v>500</v>
      </c>
      <c r="K13" s="208"/>
      <c r="L13" s="60"/>
      <c r="M13" s="208">
        <v>500</v>
      </c>
      <c r="N13" s="60"/>
      <c r="O13" s="60"/>
      <c r="P13" s="53">
        <f t="shared" si="0"/>
        <v>2000</v>
      </c>
      <c r="Q13" s="232">
        <f t="shared" si="1"/>
        <v>36088888.888888881</v>
      </c>
      <c r="R13" s="62"/>
      <c r="S13" s="21" t="str">
        <f t="shared" si="2"/>
        <v>Diseño hidráulico, sanitario y aguas lluvias / M2</v>
      </c>
      <c r="T13" s="57">
        <f>IFERROR(D13*Precio!$K10,0)</f>
        <v>9022222.2222222202</v>
      </c>
      <c r="U13" s="57">
        <f>IFERROR(E13*Precio!$K10,0)</f>
        <v>0</v>
      </c>
      <c r="V13" s="57">
        <f>IFERROR(F13*Precio!$K10,0)</f>
        <v>0</v>
      </c>
      <c r="W13" s="57">
        <f>IFERROR(G13*Precio!$K10,0)</f>
        <v>9022222.2222222202</v>
      </c>
      <c r="X13" s="57">
        <f>IFERROR(H13*Precio!$K10,0)</f>
        <v>0</v>
      </c>
      <c r="Y13" s="57">
        <f>IFERROR(I13*Precio!$K10,0)</f>
        <v>0</v>
      </c>
      <c r="Z13" s="57">
        <f>IFERROR(J13*Precio!$K10,0)</f>
        <v>9022222.2222222202</v>
      </c>
      <c r="AA13" s="57">
        <f>IFERROR(K13*Precio!$K10,0)</f>
        <v>0</v>
      </c>
      <c r="AB13" s="57">
        <f>IFERROR(L13*Precio!$K10,0)</f>
        <v>0</v>
      </c>
      <c r="AC13" s="57">
        <f>IFERROR(M13*Precio!$K10,0)</f>
        <v>9022222.2222222202</v>
      </c>
      <c r="AD13" s="57">
        <f>IFERROR(N13*Precio!$K10,0)</f>
        <v>0</v>
      </c>
      <c r="AE13" s="57">
        <f>IFERROR(O13*Precio!$K10,0)</f>
        <v>0</v>
      </c>
      <c r="AF13" s="59"/>
      <c r="AG13" s="57">
        <f>IFERROR(D13*Precio!$G10,0)</f>
        <v>6090000</v>
      </c>
      <c r="AH13" s="57">
        <f>IFERROR(E13*Precio!$G10,0)</f>
        <v>0</v>
      </c>
      <c r="AI13" s="57">
        <f>IFERROR(F13*Precio!$G10,0)</f>
        <v>0</v>
      </c>
      <c r="AJ13" s="57">
        <f>IFERROR(G13*Precio!$G10,0)</f>
        <v>6090000</v>
      </c>
      <c r="AK13" s="57">
        <f>IFERROR(H13*Precio!$G10,0)</f>
        <v>0</v>
      </c>
      <c r="AL13" s="57">
        <f>IFERROR(I13*Precio!$G10,0)</f>
        <v>0</v>
      </c>
      <c r="AM13" s="57">
        <f>IFERROR(J13*Precio!$G10,0)</f>
        <v>6090000</v>
      </c>
      <c r="AN13" s="57">
        <f>IFERROR(K13*Precio!$G10,0)</f>
        <v>0</v>
      </c>
      <c r="AO13" s="57">
        <f>IFERROR(L13*Precio!$G10,0)</f>
        <v>0</v>
      </c>
      <c r="AP13" s="57">
        <f>IFERROR(M13*Precio!$G10,0)</f>
        <v>6090000</v>
      </c>
      <c r="AQ13" s="57">
        <f>IFERROR(N13*Precio!$G10,0)</f>
        <v>0</v>
      </c>
      <c r="AR13" s="57">
        <f>IFERROR(O13*Precio!$G10,0)</f>
        <v>0</v>
      </c>
      <c r="AS13" s="59"/>
      <c r="AT13" s="61">
        <f>T13*Precio!$J10</f>
        <v>1714222.2222222218</v>
      </c>
      <c r="AU13" s="61">
        <f>U13*Precio!$J10</f>
        <v>0</v>
      </c>
      <c r="AV13" s="61">
        <f>V13*Precio!$J10</f>
        <v>0</v>
      </c>
      <c r="AW13" s="61">
        <f>W13*Precio!$J10</f>
        <v>1714222.2222222218</v>
      </c>
      <c r="AX13" s="61">
        <f>X13*Precio!$J10</f>
        <v>0</v>
      </c>
      <c r="AY13" s="61">
        <f>Y13*Precio!$J10</f>
        <v>0</v>
      </c>
      <c r="AZ13" s="61">
        <f>Z13*Precio!$J10</f>
        <v>1714222.2222222218</v>
      </c>
      <c r="BA13" s="61">
        <f>AA13*Precio!$J10</f>
        <v>0</v>
      </c>
      <c r="BB13" s="61">
        <f>AB13*Precio!$J10</f>
        <v>0</v>
      </c>
      <c r="BC13" s="61">
        <f>AC13*Precio!$J10</f>
        <v>1714222.2222222218</v>
      </c>
      <c r="BD13" s="61">
        <f>AD13*Precio!$J10</f>
        <v>0</v>
      </c>
      <c r="BE13" s="61">
        <f>AE13*Precio!$J10</f>
        <v>0</v>
      </c>
      <c r="BF13" s="59"/>
      <c r="BG13" s="61">
        <f>IFERROR(D13*Precio!$N10,0)</f>
        <v>1217999.9999999988</v>
      </c>
      <c r="BH13" s="61">
        <f>IFERROR(E13*Precio!$N10,0)</f>
        <v>0</v>
      </c>
      <c r="BI13" s="61">
        <f>IFERROR(F13*Precio!$N10,0)</f>
        <v>0</v>
      </c>
      <c r="BJ13" s="61">
        <f>IFERROR(G13*Precio!$N10,0)</f>
        <v>1217999.9999999988</v>
      </c>
      <c r="BK13" s="61">
        <f>IFERROR(H13*Precio!$N10,0)</f>
        <v>0</v>
      </c>
      <c r="BL13" s="61">
        <f>IFERROR(I13*Precio!$N10,0)</f>
        <v>0</v>
      </c>
      <c r="BM13" s="61">
        <f>IFERROR(J13*Precio!$N10,0)</f>
        <v>1217999.9999999988</v>
      </c>
      <c r="BN13" s="61">
        <f>IFERROR(K13*Precio!$N10,0)</f>
        <v>0</v>
      </c>
      <c r="BO13" s="61">
        <f>IFERROR(L13*Precio!$N10,0)</f>
        <v>0</v>
      </c>
      <c r="BP13" s="61">
        <f>IFERROR(M13*Precio!$N10,0)</f>
        <v>1217999.9999999988</v>
      </c>
      <c r="BQ13" s="61">
        <f>IFERROR(N13*Precio!$N10,0)</f>
        <v>0</v>
      </c>
      <c r="BR13" s="61">
        <f>IFERROR(O13*Precio!$N10,0)</f>
        <v>0</v>
      </c>
      <c r="BS13" s="59"/>
      <c r="BT13" s="59"/>
      <c r="BU13" s="59"/>
      <c r="BV13" s="59"/>
      <c r="BW13" s="104"/>
      <c r="BX13" s="104"/>
      <c r="BY13" s="104"/>
      <c r="BZ13" s="104"/>
      <c r="CA13" s="104"/>
      <c r="CB13" s="59"/>
      <c r="CC13" s="59"/>
      <c r="CD13" s="59"/>
      <c r="CE13" s="59"/>
      <c r="CF13" s="59"/>
      <c r="CG13" s="59"/>
      <c r="CH13" s="59"/>
      <c r="CI13" s="59"/>
      <c r="CJ13" s="59"/>
      <c r="CK13" s="59"/>
    </row>
    <row r="14" spans="3:89" s="11" customFormat="1" ht="30" customHeight="1" thickTop="1" thickBot="1">
      <c r="C14" s="244" t="str">
        <f>IF(Precio!C11="","",Precio!C11)</f>
        <v>Diseño red de incendios / M2</v>
      </c>
      <c r="D14" s="208">
        <v>500</v>
      </c>
      <c r="E14" s="60"/>
      <c r="F14" s="208"/>
      <c r="G14" s="208">
        <v>500</v>
      </c>
      <c r="H14" s="60"/>
      <c r="I14" s="60"/>
      <c r="J14" s="208">
        <v>500</v>
      </c>
      <c r="K14" s="208"/>
      <c r="L14" s="60"/>
      <c r="M14" s="208">
        <v>500</v>
      </c>
      <c r="N14" s="60"/>
      <c r="O14" s="60"/>
      <c r="P14" s="53">
        <f t="shared" si="0"/>
        <v>2000</v>
      </c>
      <c r="Q14" s="232">
        <f t="shared" si="1"/>
        <v>20553086.419753086</v>
      </c>
      <c r="R14" s="62"/>
      <c r="S14" s="21" t="str">
        <f t="shared" si="2"/>
        <v>Diseño red de incendios / M2</v>
      </c>
      <c r="T14" s="57">
        <f>IFERROR(D14*Precio!$K11,0)</f>
        <v>5138271.6049382715</v>
      </c>
      <c r="U14" s="57">
        <f>IFERROR(E14*Precio!$K11,0)</f>
        <v>0</v>
      </c>
      <c r="V14" s="57">
        <f>IFERROR(F14*Precio!$K11,0)</f>
        <v>0</v>
      </c>
      <c r="W14" s="57">
        <f>IFERROR(G14*Precio!$K11,0)</f>
        <v>5138271.6049382715</v>
      </c>
      <c r="X14" s="57">
        <f>IFERROR(H14*Precio!$K11,0)</f>
        <v>0</v>
      </c>
      <c r="Y14" s="57">
        <f>IFERROR(I14*Precio!$K11,0)</f>
        <v>0</v>
      </c>
      <c r="Z14" s="57">
        <f>IFERROR(J14*Precio!$K11,0)</f>
        <v>5138271.6049382715</v>
      </c>
      <c r="AA14" s="57">
        <f>IFERROR(K14*Precio!$K11,0)</f>
        <v>0</v>
      </c>
      <c r="AB14" s="57">
        <f>IFERROR(L14*Precio!$K11,0)</f>
        <v>0</v>
      </c>
      <c r="AC14" s="57">
        <f>IFERROR(M14*Precio!$K11,0)</f>
        <v>5138271.6049382715</v>
      </c>
      <c r="AD14" s="57">
        <f>IFERROR(N14*Precio!$K11,0)</f>
        <v>0</v>
      </c>
      <c r="AE14" s="57">
        <f>IFERROR(O14*Precio!$K11,0)</f>
        <v>0</v>
      </c>
      <c r="AF14" s="59"/>
      <c r="AG14" s="57">
        <f>IFERROR(D14*Precio!$G11,0)</f>
        <v>3468500</v>
      </c>
      <c r="AH14" s="57">
        <f>IFERROR(E14*Precio!$G11,0)</f>
        <v>0</v>
      </c>
      <c r="AI14" s="57">
        <f>IFERROR(F14*Precio!$G11,0)</f>
        <v>0</v>
      </c>
      <c r="AJ14" s="57">
        <f>IFERROR(G14*Precio!$G11,0)</f>
        <v>3468500</v>
      </c>
      <c r="AK14" s="57">
        <f>IFERROR(H14*Precio!$G11,0)</f>
        <v>0</v>
      </c>
      <c r="AL14" s="57">
        <f>IFERROR(I14*Precio!$G11,0)</f>
        <v>0</v>
      </c>
      <c r="AM14" s="57">
        <f>IFERROR(J14*Precio!$G11,0)</f>
        <v>3468500</v>
      </c>
      <c r="AN14" s="57">
        <f>IFERROR(K14*Precio!$G11,0)</f>
        <v>0</v>
      </c>
      <c r="AO14" s="57">
        <f>IFERROR(L14*Precio!$G11,0)</f>
        <v>0</v>
      </c>
      <c r="AP14" s="57">
        <f>IFERROR(M14*Precio!$G11,0)</f>
        <v>3468500</v>
      </c>
      <c r="AQ14" s="57">
        <f>IFERROR(N14*Precio!$G11,0)</f>
        <v>0</v>
      </c>
      <c r="AR14" s="57">
        <f>IFERROR(O14*Precio!$G11,0)</f>
        <v>0</v>
      </c>
      <c r="AS14" s="59"/>
      <c r="AT14" s="61">
        <f>T14*Precio!$J11</f>
        <v>976271.60493827157</v>
      </c>
      <c r="AU14" s="61">
        <f>U14*Precio!$J11</f>
        <v>0</v>
      </c>
      <c r="AV14" s="61">
        <f>V14*Precio!$J11</f>
        <v>0</v>
      </c>
      <c r="AW14" s="61">
        <f>W14*Precio!$J11</f>
        <v>976271.60493827157</v>
      </c>
      <c r="AX14" s="61">
        <f>X14*Precio!$J11</f>
        <v>0</v>
      </c>
      <c r="AY14" s="61">
        <f>Y14*Precio!$J11</f>
        <v>0</v>
      </c>
      <c r="AZ14" s="61">
        <f>Z14*Precio!$J11</f>
        <v>976271.60493827157</v>
      </c>
      <c r="BA14" s="61">
        <f>AA14*Precio!$J11</f>
        <v>0</v>
      </c>
      <c r="BB14" s="61">
        <f>AB14*Precio!$J11</f>
        <v>0</v>
      </c>
      <c r="BC14" s="61">
        <f>AC14*Precio!$J11</f>
        <v>976271.60493827157</v>
      </c>
      <c r="BD14" s="61">
        <f>AD14*Precio!$J11</f>
        <v>0</v>
      </c>
      <c r="BE14" s="61">
        <f>AE14*Precio!$J11</f>
        <v>0</v>
      </c>
      <c r="BF14" s="59"/>
      <c r="BG14" s="61">
        <f>IFERROR(D14*Precio!$N11,0)</f>
        <v>693500</v>
      </c>
      <c r="BH14" s="61">
        <f>IFERROR(E14*Precio!$N11,0)</f>
        <v>0</v>
      </c>
      <c r="BI14" s="61">
        <f>IFERROR(F14*Precio!$N11,0)</f>
        <v>0</v>
      </c>
      <c r="BJ14" s="61">
        <f>IFERROR(G14*Precio!$N11,0)</f>
        <v>693500</v>
      </c>
      <c r="BK14" s="61">
        <f>IFERROR(H14*Precio!$N11,0)</f>
        <v>0</v>
      </c>
      <c r="BL14" s="61">
        <f>IFERROR(I14*Precio!$N11,0)</f>
        <v>0</v>
      </c>
      <c r="BM14" s="61">
        <f>IFERROR(J14*Precio!$N11,0)</f>
        <v>693500</v>
      </c>
      <c r="BN14" s="61">
        <f>IFERROR(K14*Precio!$N11,0)</f>
        <v>0</v>
      </c>
      <c r="BO14" s="61">
        <f>IFERROR(L14*Precio!$N11,0)</f>
        <v>0</v>
      </c>
      <c r="BP14" s="61">
        <f>IFERROR(M14*Precio!$N11,0)</f>
        <v>693500</v>
      </c>
      <c r="BQ14" s="61">
        <f>IFERROR(N14*Precio!$N11,0)</f>
        <v>0</v>
      </c>
      <c r="BR14" s="61">
        <f>IFERROR(O14*Precio!$N11,0)</f>
        <v>0</v>
      </c>
      <c r="BS14" s="59"/>
      <c r="BT14" s="59"/>
      <c r="BU14" s="59"/>
      <c r="BV14" s="59"/>
      <c r="BW14" s="104"/>
      <c r="BX14" s="104"/>
      <c r="BY14" s="104"/>
      <c r="BZ14" s="104"/>
      <c r="CA14" s="104"/>
      <c r="CB14" s="59"/>
      <c r="CC14" s="59"/>
      <c r="CD14" s="59"/>
      <c r="CE14" s="59"/>
      <c r="CF14" s="59"/>
      <c r="CG14" s="59"/>
      <c r="CH14" s="59"/>
      <c r="CI14" s="59"/>
      <c r="CJ14" s="59"/>
      <c r="CK14" s="59"/>
    </row>
    <row r="15" spans="3:89" s="11" customFormat="1" ht="30" customHeight="1" thickTop="1" thickBot="1">
      <c r="C15" s="244" t="str">
        <f>IF(Precio!C12="","",Precio!C12)</f>
        <v>Levantamiento topográfico / M2</v>
      </c>
      <c r="D15" s="208">
        <v>500</v>
      </c>
      <c r="E15" s="60"/>
      <c r="F15" s="208"/>
      <c r="G15" s="208">
        <v>500</v>
      </c>
      <c r="H15" s="60"/>
      <c r="I15" s="60"/>
      <c r="J15" s="208">
        <v>500</v>
      </c>
      <c r="K15" s="208"/>
      <c r="L15" s="60"/>
      <c r="M15" s="208">
        <v>500</v>
      </c>
      <c r="N15" s="60"/>
      <c r="O15" s="60"/>
      <c r="P15" s="53">
        <f t="shared" si="0"/>
        <v>2000</v>
      </c>
      <c r="Q15" s="232">
        <f t="shared" si="1"/>
        <v>12464197.530864196</v>
      </c>
      <c r="R15" s="62"/>
      <c r="S15" s="21" t="str">
        <f t="shared" si="2"/>
        <v>Levantamiento topográfico / M2</v>
      </c>
      <c r="T15" s="57">
        <f>IFERROR(D15*Precio!$K12,0)</f>
        <v>3116049.382716049</v>
      </c>
      <c r="U15" s="57">
        <f>IFERROR(E15*Precio!$K12,0)</f>
        <v>0</v>
      </c>
      <c r="V15" s="57">
        <f>IFERROR(F15*Precio!$K12,0)</f>
        <v>0</v>
      </c>
      <c r="W15" s="57">
        <f>IFERROR(G15*Precio!$K12,0)</f>
        <v>3116049.382716049</v>
      </c>
      <c r="X15" s="57">
        <f>IFERROR(H15*Precio!$K12,0)</f>
        <v>0</v>
      </c>
      <c r="Y15" s="57">
        <f>IFERROR(I15*Precio!$K12,0)</f>
        <v>0</v>
      </c>
      <c r="Z15" s="57">
        <f>IFERROR(J15*Precio!$K12,0)</f>
        <v>3116049.382716049</v>
      </c>
      <c r="AA15" s="57">
        <f>IFERROR(K15*Precio!$K12,0)</f>
        <v>0</v>
      </c>
      <c r="AB15" s="57">
        <f>IFERROR(L15*Precio!$K12,0)</f>
        <v>0</v>
      </c>
      <c r="AC15" s="57">
        <f>IFERROR(M15*Precio!$K12,0)</f>
        <v>3116049.382716049</v>
      </c>
      <c r="AD15" s="57">
        <f>IFERROR(N15*Precio!$K12,0)</f>
        <v>0</v>
      </c>
      <c r="AE15" s="57">
        <f>IFERROR(O15*Precio!$K12,0)</f>
        <v>0</v>
      </c>
      <c r="AF15" s="59"/>
      <c r="AG15" s="57">
        <f>IFERROR(D15*Precio!$G12,0)</f>
        <v>2103500</v>
      </c>
      <c r="AH15" s="57">
        <f>IFERROR(E15*Precio!$G12,0)</f>
        <v>0</v>
      </c>
      <c r="AI15" s="57">
        <f>IFERROR(F15*Precio!$G12,0)</f>
        <v>0</v>
      </c>
      <c r="AJ15" s="57">
        <f>IFERROR(G15*Precio!$G12,0)</f>
        <v>2103500</v>
      </c>
      <c r="AK15" s="57">
        <f>IFERROR(H15*Precio!$G12,0)</f>
        <v>0</v>
      </c>
      <c r="AL15" s="57">
        <f>IFERROR(I15*Precio!$G12,0)</f>
        <v>0</v>
      </c>
      <c r="AM15" s="57">
        <f>IFERROR(J15*Precio!$G12,0)</f>
        <v>2103500</v>
      </c>
      <c r="AN15" s="57">
        <f>IFERROR(K15*Precio!$G12,0)</f>
        <v>0</v>
      </c>
      <c r="AO15" s="57">
        <f>IFERROR(L15*Precio!$G12,0)</f>
        <v>0</v>
      </c>
      <c r="AP15" s="57">
        <f>IFERROR(M15*Precio!$G12,0)</f>
        <v>2103500</v>
      </c>
      <c r="AQ15" s="57">
        <f>IFERROR(N15*Precio!$G12,0)</f>
        <v>0</v>
      </c>
      <c r="AR15" s="57">
        <f>IFERROR(O15*Precio!$G12,0)</f>
        <v>0</v>
      </c>
      <c r="AS15" s="59"/>
      <c r="AT15" s="61">
        <f>T15*Precio!$J12</f>
        <v>592049.38271604932</v>
      </c>
      <c r="AU15" s="61">
        <f>U15*Precio!$J12</f>
        <v>0</v>
      </c>
      <c r="AV15" s="61">
        <f>V15*Precio!$J12</f>
        <v>0</v>
      </c>
      <c r="AW15" s="61">
        <f>W15*Precio!$J12</f>
        <v>592049.38271604932</v>
      </c>
      <c r="AX15" s="61">
        <f>X15*Precio!$J12</f>
        <v>0</v>
      </c>
      <c r="AY15" s="61">
        <f>Y15*Precio!$J12</f>
        <v>0</v>
      </c>
      <c r="AZ15" s="61">
        <f>Z15*Precio!$J12</f>
        <v>592049.38271604932</v>
      </c>
      <c r="BA15" s="61">
        <f>AA15*Precio!$J12</f>
        <v>0</v>
      </c>
      <c r="BB15" s="61">
        <f>AB15*Precio!$J12</f>
        <v>0</v>
      </c>
      <c r="BC15" s="61">
        <f>AC15*Precio!$J12</f>
        <v>592049.38271604932</v>
      </c>
      <c r="BD15" s="61">
        <f>AD15*Precio!$J12</f>
        <v>0</v>
      </c>
      <c r="BE15" s="61">
        <f>AE15*Precio!$J12</f>
        <v>0</v>
      </c>
      <c r="BF15" s="59"/>
      <c r="BG15" s="61">
        <f>IFERROR(D15*Precio!$N12,0)</f>
        <v>420499.99999999965</v>
      </c>
      <c r="BH15" s="61">
        <f>IFERROR(E15*Precio!$N12,0)</f>
        <v>0</v>
      </c>
      <c r="BI15" s="61">
        <f>IFERROR(F15*Precio!$N12,0)</f>
        <v>0</v>
      </c>
      <c r="BJ15" s="61">
        <f>IFERROR(G15*Precio!$N12,0)</f>
        <v>420499.99999999965</v>
      </c>
      <c r="BK15" s="61">
        <f>IFERROR(H15*Precio!$N12,0)</f>
        <v>0</v>
      </c>
      <c r="BL15" s="61">
        <f>IFERROR(I15*Precio!$N12,0)</f>
        <v>0</v>
      </c>
      <c r="BM15" s="61">
        <f>IFERROR(J15*Precio!$N12,0)</f>
        <v>420499.99999999965</v>
      </c>
      <c r="BN15" s="61">
        <f>IFERROR(K15*Precio!$N12,0)</f>
        <v>0</v>
      </c>
      <c r="BO15" s="61">
        <f>IFERROR(L15*Precio!$N12,0)</f>
        <v>0</v>
      </c>
      <c r="BP15" s="61">
        <f>IFERROR(M15*Precio!$N12,0)</f>
        <v>420499.99999999965</v>
      </c>
      <c r="BQ15" s="61">
        <f>IFERROR(N15*Precio!$N12,0)</f>
        <v>0</v>
      </c>
      <c r="BR15" s="61">
        <f>IFERROR(O15*Precio!$N12,0)</f>
        <v>0</v>
      </c>
      <c r="BS15" s="59"/>
      <c r="BT15" s="59"/>
      <c r="BU15" s="59"/>
      <c r="BV15" s="59"/>
      <c r="BW15" s="104"/>
      <c r="BX15" s="104"/>
      <c r="BY15" s="104"/>
      <c r="BZ15" s="104"/>
      <c r="CA15" s="104"/>
      <c r="CB15" s="59"/>
      <c r="CC15" s="59"/>
      <c r="CD15" s="59"/>
      <c r="CE15" s="59"/>
      <c r="CF15" s="59"/>
      <c r="CG15" s="59"/>
      <c r="CH15" s="59"/>
      <c r="CI15" s="59"/>
      <c r="CJ15" s="59"/>
      <c r="CK15" s="59"/>
    </row>
    <row r="16" spans="3:89" s="11" customFormat="1" ht="30" customHeight="1" thickTop="1" thickBot="1">
      <c r="C16" s="244" t="str">
        <f>IF(Precio!C13="","",Precio!C13)</f>
        <v>Estudio de suelos / M2</v>
      </c>
      <c r="D16" s="208">
        <v>500</v>
      </c>
      <c r="E16" s="60"/>
      <c r="F16" s="208"/>
      <c r="G16" s="208">
        <v>500</v>
      </c>
      <c r="H16" s="60"/>
      <c r="I16" s="60"/>
      <c r="J16" s="208">
        <v>500</v>
      </c>
      <c r="K16" s="208"/>
      <c r="L16" s="60"/>
      <c r="M16" s="208">
        <v>500</v>
      </c>
      <c r="N16" s="60"/>
      <c r="O16" s="60"/>
      <c r="P16" s="53">
        <f t="shared" si="0"/>
        <v>2000</v>
      </c>
      <c r="Q16" s="232">
        <f t="shared" si="1"/>
        <v>34204938.27160494</v>
      </c>
      <c r="R16" s="62"/>
      <c r="S16" s="21" t="str">
        <f t="shared" si="2"/>
        <v>Estudio de suelos / M2</v>
      </c>
      <c r="T16" s="57">
        <f>IFERROR(D16*Precio!$K13,0)</f>
        <v>8551234.5679012351</v>
      </c>
      <c r="U16" s="57">
        <f>IFERROR(E16*Precio!$K13,0)</f>
        <v>0</v>
      </c>
      <c r="V16" s="57">
        <f>IFERROR(F16*Precio!$K13,0)</f>
        <v>0</v>
      </c>
      <c r="W16" s="57">
        <f>IFERROR(G16*Precio!$K13,0)</f>
        <v>8551234.5679012351</v>
      </c>
      <c r="X16" s="57">
        <f>IFERROR(H16*Precio!$K13,0)</f>
        <v>0</v>
      </c>
      <c r="Y16" s="57">
        <f>IFERROR(I16*Precio!$K13,0)</f>
        <v>0</v>
      </c>
      <c r="Z16" s="57">
        <f>IFERROR(J16*Precio!$K13,0)</f>
        <v>8551234.5679012351</v>
      </c>
      <c r="AA16" s="57">
        <f>IFERROR(K16*Precio!$K13,0)</f>
        <v>0</v>
      </c>
      <c r="AB16" s="57">
        <f>IFERROR(L16*Precio!$K13,0)</f>
        <v>0</v>
      </c>
      <c r="AC16" s="57">
        <f>IFERROR(M16*Precio!$K13,0)</f>
        <v>8551234.5679012351</v>
      </c>
      <c r="AD16" s="57">
        <f>IFERROR(N16*Precio!$K13,0)</f>
        <v>0</v>
      </c>
      <c r="AE16" s="57">
        <f>IFERROR(O16*Precio!$K13,0)</f>
        <v>0</v>
      </c>
      <c r="AF16" s="59"/>
      <c r="AG16" s="57">
        <f>IFERROR(D16*Precio!$G13,0)</f>
        <v>5772000</v>
      </c>
      <c r="AH16" s="57">
        <f>IFERROR(E16*Precio!$G13,0)</f>
        <v>0</v>
      </c>
      <c r="AI16" s="57">
        <f>IFERROR(F16*Precio!$G13,0)</f>
        <v>0</v>
      </c>
      <c r="AJ16" s="57">
        <f>IFERROR(G16*Precio!$G13,0)</f>
        <v>5772000</v>
      </c>
      <c r="AK16" s="57">
        <f>IFERROR(H16*Precio!$G13,0)</f>
        <v>0</v>
      </c>
      <c r="AL16" s="57">
        <f>IFERROR(I16*Precio!$G13,0)</f>
        <v>0</v>
      </c>
      <c r="AM16" s="57">
        <f>IFERROR(J16*Precio!$G13,0)</f>
        <v>5772000</v>
      </c>
      <c r="AN16" s="57">
        <f>IFERROR(K16*Precio!$G13,0)</f>
        <v>0</v>
      </c>
      <c r="AO16" s="57">
        <f>IFERROR(L16*Precio!$G13,0)</f>
        <v>0</v>
      </c>
      <c r="AP16" s="57">
        <f>IFERROR(M16*Precio!$G13,0)</f>
        <v>5772000</v>
      </c>
      <c r="AQ16" s="57">
        <f>IFERROR(N16*Precio!$G13,0)</f>
        <v>0</v>
      </c>
      <c r="AR16" s="57">
        <f>IFERROR(O16*Precio!$G13,0)</f>
        <v>0</v>
      </c>
      <c r="AS16" s="59"/>
      <c r="AT16" s="61">
        <f>T16*Precio!$J13</f>
        <v>1624734.5679012346</v>
      </c>
      <c r="AU16" s="61">
        <f>U16*Precio!$J13</f>
        <v>0</v>
      </c>
      <c r="AV16" s="61">
        <f>V16*Precio!$J13</f>
        <v>0</v>
      </c>
      <c r="AW16" s="61">
        <f>W16*Precio!$J13</f>
        <v>1624734.5679012346</v>
      </c>
      <c r="AX16" s="61">
        <f>X16*Precio!$J13</f>
        <v>0</v>
      </c>
      <c r="AY16" s="61">
        <f>Y16*Precio!$J13</f>
        <v>0</v>
      </c>
      <c r="AZ16" s="61">
        <f>Z16*Precio!$J13</f>
        <v>1624734.5679012346</v>
      </c>
      <c r="BA16" s="61">
        <f>AA16*Precio!$J13</f>
        <v>0</v>
      </c>
      <c r="BB16" s="61">
        <f>AB16*Precio!$J13</f>
        <v>0</v>
      </c>
      <c r="BC16" s="61">
        <f>AC16*Precio!$J13</f>
        <v>1624734.5679012346</v>
      </c>
      <c r="BD16" s="61">
        <f>AD16*Precio!$J13</f>
        <v>0</v>
      </c>
      <c r="BE16" s="61">
        <f>AE16*Precio!$J13</f>
        <v>0</v>
      </c>
      <c r="BF16" s="59"/>
      <c r="BG16" s="61">
        <f>IFERROR(D16*Precio!$N13,0)</f>
        <v>1154499.9999999998</v>
      </c>
      <c r="BH16" s="61">
        <f>IFERROR(E16*Precio!$N13,0)</f>
        <v>0</v>
      </c>
      <c r="BI16" s="61">
        <f>IFERROR(F16*Precio!$N13,0)</f>
        <v>0</v>
      </c>
      <c r="BJ16" s="61">
        <f>IFERROR(G16*Precio!$N13,0)</f>
        <v>1154499.9999999998</v>
      </c>
      <c r="BK16" s="61">
        <f>IFERROR(H16*Precio!$N13,0)</f>
        <v>0</v>
      </c>
      <c r="BL16" s="61">
        <f>IFERROR(I16*Precio!$N13,0)</f>
        <v>0</v>
      </c>
      <c r="BM16" s="61">
        <f>IFERROR(J16*Precio!$N13,0)</f>
        <v>1154499.9999999998</v>
      </c>
      <c r="BN16" s="61">
        <f>IFERROR(K16*Precio!$N13,0)</f>
        <v>0</v>
      </c>
      <c r="BO16" s="61">
        <f>IFERROR(L16*Precio!$N13,0)</f>
        <v>0</v>
      </c>
      <c r="BP16" s="61">
        <f>IFERROR(M16*Precio!$N13,0)</f>
        <v>1154499.9999999998</v>
      </c>
      <c r="BQ16" s="61">
        <f>IFERROR(N16*Precio!$N13,0)</f>
        <v>0</v>
      </c>
      <c r="BR16" s="61">
        <f>IFERROR(O16*Precio!$N13,0)</f>
        <v>0</v>
      </c>
      <c r="BS16" s="59"/>
      <c r="BT16" s="59"/>
      <c r="BU16" s="59"/>
      <c r="BV16" s="59"/>
      <c r="BW16" s="104"/>
      <c r="BX16" s="104"/>
      <c r="BY16" s="104"/>
      <c r="BZ16" s="104"/>
      <c r="CA16" s="104"/>
      <c r="CB16" s="59"/>
      <c r="CC16" s="59"/>
      <c r="CD16" s="59"/>
      <c r="CE16" s="59"/>
      <c r="CF16" s="59"/>
      <c r="CG16" s="59"/>
      <c r="CH16" s="59"/>
      <c r="CI16" s="59"/>
      <c r="CJ16" s="59"/>
      <c r="CK16" s="59"/>
    </row>
    <row r="17" spans="3:70" ht="30" customHeight="1" thickTop="1" thickBot="1">
      <c r="C17" s="244" t="str">
        <f>IF(Precio!C14="","",Precio!C14)</f>
        <v>Presupuesto / M2</v>
      </c>
      <c r="D17" s="208">
        <v>500</v>
      </c>
      <c r="E17" s="60"/>
      <c r="F17" s="208"/>
      <c r="G17" s="208">
        <v>500</v>
      </c>
      <c r="H17" s="60"/>
      <c r="I17" s="60"/>
      <c r="J17" s="208">
        <v>500</v>
      </c>
      <c r="K17" s="208"/>
      <c r="L17" s="60"/>
      <c r="M17" s="208">
        <v>500</v>
      </c>
      <c r="N17" s="60"/>
      <c r="O17" s="60"/>
      <c r="P17" s="53">
        <f t="shared" si="0"/>
        <v>2000</v>
      </c>
      <c r="Q17" s="232">
        <f t="shared" si="1"/>
        <v>24365432.098765433</v>
      </c>
      <c r="R17" s="62"/>
      <c r="S17" s="21" t="str">
        <f t="shared" si="2"/>
        <v>Presupuesto / M2</v>
      </c>
      <c r="T17" s="57">
        <f>IFERROR(D17*Precio!$K14,0)</f>
        <v>6091358.0246913582</v>
      </c>
      <c r="U17" s="57">
        <f>IFERROR(E17*Precio!$K14,0)</f>
        <v>0</v>
      </c>
      <c r="V17" s="57">
        <f>IFERROR(F17*Precio!$K14,0)</f>
        <v>0</v>
      </c>
      <c r="W17" s="57">
        <f>IFERROR(G17*Precio!$K14,0)</f>
        <v>6091358.0246913582</v>
      </c>
      <c r="X17" s="57">
        <f>IFERROR(H17*Precio!$K14,0)</f>
        <v>0</v>
      </c>
      <c r="Y17" s="57">
        <f>IFERROR(I17*Precio!$K14,0)</f>
        <v>0</v>
      </c>
      <c r="Z17" s="57">
        <f>IFERROR(J17*Precio!$K14,0)</f>
        <v>6091358.0246913582</v>
      </c>
      <c r="AA17" s="57">
        <f>IFERROR(K17*Precio!$K14,0)</f>
        <v>0</v>
      </c>
      <c r="AB17" s="57">
        <f>IFERROR(L17*Precio!$K14,0)</f>
        <v>0</v>
      </c>
      <c r="AC17" s="57">
        <f>IFERROR(M17*Precio!$K14,0)</f>
        <v>6091358.0246913582</v>
      </c>
      <c r="AD17" s="57">
        <f>IFERROR(N17*Precio!$K14,0)</f>
        <v>0</v>
      </c>
      <c r="AE17" s="57">
        <f>IFERROR(O17*Precio!$K14,0)</f>
        <v>0</v>
      </c>
      <c r="AG17" s="57">
        <f>IFERROR(D17*Precio!$G14,0)</f>
        <v>4111500</v>
      </c>
      <c r="AH17" s="57">
        <f>IFERROR(E17*Precio!$G14,0)</f>
        <v>0</v>
      </c>
      <c r="AI17" s="57">
        <f>IFERROR(F17*Precio!$G14,0)</f>
        <v>0</v>
      </c>
      <c r="AJ17" s="57">
        <f>IFERROR(G17*Precio!$G14,0)</f>
        <v>4111500</v>
      </c>
      <c r="AK17" s="57">
        <f>IFERROR(H17*Precio!$G14,0)</f>
        <v>0</v>
      </c>
      <c r="AL17" s="57">
        <f>IFERROR(I17*Precio!$G14,0)</f>
        <v>0</v>
      </c>
      <c r="AM17" s="57">
        <f>IFERROR(J17*Precio!$G14,0)</f>
        <v>4111500</v>
      </c>
      <c r="AN17" s="57">
        <f>IFERROR(K17*Precio!$G14,0)</f>
        <v>0</v>
      </c>
      <c r="AO17" s="57">
        <f>IFERROR(L17*Precio!$G14,0)</f>
        <v>0</v>
      </c>
      <c r="AP17" s="57">
        <f>IFERROR(M17*Precio!$G14,0)</f>
        <v>4111500</v>
      </c>
      <c r="AQ17" s="57">
        <f>IFERROR(N17*Precio!$G14,0)</f>
        <v>0</v>
      </c>
      <c r="AR17" s="57">
        <f>IFERROR(O17*Precio!$G14,0)</f>
        <v>0</v>
      </c>
      <c r="AT17" s="61">
        <f>T17*Precio!$J14</f>
        <v>1157358.024691358</v>
      </c>
      <c r="AU17" s="61">
        <f>U17*Precio!$J14</f>
        <v>0</v>
      </c>
      <c r="AV17" s="61">
        <f>V17*Precio!$J14</f>
        <v>0</v>
      </c>
      <c r="AW17" s="61">
        <f>W17*Precio!$J14</f>
        <v>1157358.024691358</v>
      </c>
      <c r="AX17" s="61">
        <f>X17*Precio!$J14</f>
        <v>0</v>
      </c>
      <c r="AY17" s="61">
        <f>Y17*Precio!$J14</f>
        <v>0</v>
      </c>
      <c r="AZ17" s="61">
        <f>Z17*Precio!$J14</f>
        <v>1157358.024691358</v>
      </c>
      <c r="BA17" s="61">
        <f>AA17*Precio!$J14</f>
        <v>0</v>
      </c>
      <c r="BB17" s="61">
        <f>AB17*Precio!$J14</f>
        <v>0</v>
      </c>
      <c r="BC17" s="61">
        <f>AC17*Precio!$J14</f>
        <v>1157358.024691358</v>
      </c>
      <c r="BD17" s="61">
        <f>AD17*Precio!$J14</f>
        <v>0</v>
      </c>
      <c r="BE17" s="61">
        <f>AE17*Precio!$J14</f>
        <v>0</v>
      </c>
      <c r="BG17" s="61">
        <f>IFERROR(D17*Precio!$N14,0)</f>
        <v>822500</v>
      </c>
      <c r="BH17" s="61">
        <f>IFERROR(E17*Precio!$N14,0)</f>
        <v>0</v>
      </c>
      <c r="BI17" s="61">
        <f>IFERROR(F17*Precio!$N14,0)</f>
        <v>0</v>
      </c>
      <c r="BJ17" s="61">
        <f>IFERROR(G17*Precio!$N14,0)</f>
        <v>822500</v>
      </c>
      <c r="BK17" s="61">
        <f>IFERROR(H17*Precio!$N14,0)</f>
        <v>0</v>
      </c>
      <c r="BL17" s="61">
        <f>IFERROR(I17*Precio!$N14,0)</f>
        <v>0</v>
      </c>
      <c r="BM17" s="61">
        <f>IFERROR(J17*Precio!$N14,0)</f>
        <v>822500</v>
      </c>
      <c r="BN17" s="61">
        <f>IFERROR(K17*Precio!$N14,0)</f>
        <v>0</v>
      </c>
      <c r="BO17" s="61">
        <f>IFERROR(L17*Precio!$N14,0)</f>
        <v>0</v>
      </c>
      <c r="BP17" s="61">
        <f>IFERROR(M17*Precio!$N14,0)</f>
        <v>822500</v>
      </c>
      <c r="BQ17" s="61">
        <f>IFERROR(N17*Precio!$N14,0)</f>
        <v>0</v>
      </c>
      <c r="BR17" s="61">
        <f>IFERROR(O17*Precio!$N14,0)</f>
        <v>0</v>
      </c>
    </row>
    <row r="18" spans="3:70" ht="30" customHeight="1" thickTop="1" thickBot="1">
      <c r="C18" s="244" t="str">
        <f>IF(Precio!C15="","",Precio!C15)</f>
        <v>Imágenes de referencia o Renders / M2</v>
      </c>
      <c r="D18" s="208">
        <v>500</v>
      </c>
      <c r="E18" s="60"/>
      <c r="F18" s="208"/>
      <c r="G18" s="208">
        <v>500</v>
      </c>
      <c r="H18" s="60"/>
      <c r="I18" s="60"/>
      <c r="J18" s="208">
        <v>500</v>
      </c>
      <c r="K18" s="208"/>
      <c r="L18" s="60"/>
      <c r="M18" s="208">
        <v>500</v>
      </c>
      <c r="N18" s="60"/>
      <c r="O18" s="60"/>
      <c r="P18" s="53">
        <f t="shared" si="0"/>
        <v>2000</v>
      </c>
      <c r="Q18" s="232">
        <f t="shared" si="1"/>
        <v>10800000</v>
      </c>
      <c r="R18" s="62"/>
      <c r="S18" s="21" t="str">
        <f t="shared" si="2"/>
        <v>Imágenes de referencia o Renders / M2</v>
      </c>
      <c r="T18" s="57">
        <f>IFERROR(D18*Precio!$K15,0)</f>
        <v>2700000</v>
      </c>
      <c r="U18" s="57">
        <f>IFERROR(E18*Precio!$K15,0)</f>
        <v>0</v>
      </c>
      <c r="V18" s="57">
        <f>IFERROR(F18*Precio!$K15,0)</f>
        <v>0</v>
      </c>
      <c r="W18" s="57">
        <f>IFERROR(G18*Precio!$K15,0)</f>
        <v>2700000</v>
      </c>
      <c r="X18" s="57">
        <f>IFERROR(H18*Precio!$K15,0)</f>
        <v>0</v>
      </c>
      <c r="Y18" s="57">
        <f>IFERROR(I18*Precio!$K15,0)</f>
        <v>0</v>
      </c>
      <c r="Z18" s="57">
        <f>IFERROR(J18*Precio!$K15,0)</f>
        <v>2700000</v>
      </c>
      <c r="AA18" s="57">
        <f>IFERROR(K18*Precio!$K15,0)</f>
        <v>0</v>
      </c>
      <c r="AB18" s="57">
        <f>IFERROR(L18*Precio!$K15,0)</f>
        <v>0</v>
      </c>
      <c r="AC18" s="57">
        <f>IFERROR(M18*Precio!$K15,0)</f>
        <v>2700000</v>
      </c>
      <c r="AD18" s="57">
        <f>IFERROR(N18*Precio!$K15,0)</f>
        <v>0</v>
      </c>
      <c r="AE18" s="57">
        <f>IFERROR(O18*Precio!$K15,0)</f>
        <v>0</v>
      </c>
      <c r="AG18" s="57">
        <f>IFERROR(D18*Precio!$G15,0)</f>
        <v>1822500</v>
      </c>
      <c r="AH18" s="57">
        <f>IFERROR(E18*Precio!$G15,0)</f>
        <v>0</v>
      </c>
      <c r="AI18" s="57">
        <f>IFERROR(F18*Precio!$G15,0)</f>
        <v>0</v>
      </c>
      <c r="AJ18" s="57">
        <f>IFERROR(G18*Precio!$G15,0)</f>
        <v>1822500</v>
      </c>
      <c r="AK18" s="57">
        <f>IFERROR(H18*Precio!$G15,0)</f>
        <v>0</v>
      </c>
      <c r="AL18" s="57">
        <f>IFERROR(I18*Precio!$G15,0)</f>
        <v>0</v>
      </c>
      <c r="AM18" s="57">
        <f>IFERROR(J18*Precio!$G15,0)</f>
        <v>1822500</v>
      </c>
      <c r="AN18" s="57">
        <f>IFERROR(K18*Precio!$G15,0)</f>
        <v>0</v>
      </c>
      <c r="AO18" s="57">
        <f>IFERROR(L18*Precio!$G15,0)</f>
        <v>0</v>
      </c>
      <c r="AP18" s="57">
        <f>IFERROR(M18*Precio!$G15,0)</f>
        <v>1822500</v>
      </c>
      <c r="AQ18" s="57">
        <f>IFERROR(N18*Precio!$G15,0)</f>
        <v>0</v>
      </c>
      <c r="AR18" s="57">
        <f>IFERROR(O18*Precio!$G15,0)</f>
        <v>0</v>
      </c>
      <c r="AT18" s="61">
        <f>T18*Precio!$J15</f>
        <v>513000</v>
      </c>
      <c r="AU18" s="61">
        <f>U18*Precio!$J15</f>
        <v>0</v>
      </c>
      <c r="AV18" s="61">
        <f>V18*Precio!$J15</f>
        <v>0</v>
      </c>
      <c r="AW18" s="61">
        <f>W18*Precio!$J15</f>
        <v>513000</v>
      </c>
      <c r="AX18" s="61">
        <f>X18*Precio!$J15</f>
        <v>0</v>
      </c>
      <c r="AY18" s="61">
        <f>Y18*Precio!$J15</f>
        <v>0</v>
      </c>
      <c r="AZ18" s="61">
        <f>Z18*Precio!$J15</f>
        <v>513000</v>
      </c>
      <c r="BA18" s="61">
        <f>AA18*Precio!$J15</f>
        <v>0</v>
      </c>
      <c r="BB18" s="61">
        <f>AB18*Precio!$J15</f>
        <v>0</v>
      </c>
      <c r="BC18" s="61">
        <f>AC18*Precio!$J15</f>
        <v>513000</v>
      </c>
      <c r="BD18" s="61">
        <f>AD18*Precio!$J15</f>
        <v>0</v>
      </c>
      <c r="BE18" s="61">
        <f>AE18*Precio!$J15</f>
        <v>0</v>
      </c>
      <c r="BG18" s="61">
        <f>IFERROR(D18*Precio!$N15,0)</f>
        <v>364500</v>
      </c>
      <c r="BH18" s="61">
        <f>IFERROR(E18*Precio!$N15,0)</f>
        <v>0</v>
      </c>
      <c r="BI18" s="61">
        <f>IFERROR(F18*Precio!$N15,0)</f>
        <v>0</v>
      </c>
      <c r="BJ18" s="61">
        <f>IFERROR(G18*Precio!$N15,0)</f>
        <v>364500</v>
      </c>
      <c r="BK18" s="61">
        <f>IFERROR(H18*Precio!$N15,0)</f>
        <v>0</v>
      </c>
      <c r="BL18" s="61">
        <f>IFERROR(I18*Precio!$N15,0)</f>
        <v>0</v>
      </c>
      <c r="BM18" s="61">
        <f>IFERROR(J18*Precio!$N15,0)</f>
        <v>364500</v>
      </c>
      <c r="BN18" s="61">
        <f>IFERROR(K18*Precio!$N15,0)</f>
        <v>0</v>
      </c>
      <c r="BO18" s="61">
        <f>IFERROR(L18*Precio!$N15,0)</f>
        <v>0</v>
      </c>
      <c r="BP18" s="61">
        <f>IFERROR(M18*Precio!$N15,0)</f>
        <v>364500</v>
      </c>
      <c r="BQ18" s="61">
        <f>IFERROR(N18*Precio!$N15,0)</f>
        <v>0</v>
      </c>
      <c r="BR18" s="61">
        <f>IFERROR(O18*Precio!$N15,0)</f>
        <v>0</v>
      </c>
    </row>
    <row r="19" spans="3:70" ht="30" customHeight="1" thickTop="1" thickBot="1">
      <c r="C19" s="53" t="str">
        <f>IF(Precio!C16="","",Precio!C16)</f>
        <v/>
      </c>
      <c r="D19" s="60"/>
      <c r="E19" s="60"/>
      <c r="F19" s="60"/>
      <c r="G19" s="60"/>
      <c r="H19" s="60"/>
      <c r="I19" s="60"/>
      <c r="J19" s="60"/>
      <c r="K19" s="60"/>
      <c r="L19" s="60"/>
      <c r="M19" s="60"/>
      <c r="N19" s="60"/>
      <c r="O19" s="60"/>
      <c r="P19" s="53">
        <f t="shared" si="0"/>
        <v>0</v>
      </c>
      <c r="Q19" s="232">
        <f t="shared" si="1"/>
        <v>0</v>
      </c>
      <c r="R19" s="62"/>
      <c r="S19" s="21" t="str">
        <f t="shared" si="2"/>
        <v/>
      </c>
      <c r="T19" s="57">
        <f>IFERROR(D19*Precio!$K16,0)</f>
        <v>0</v>
      </c>
      <c r="U19" s="57">
        <f>IFERROR(E19*Precio!$K16,0)</f>
        <v>0</v>
      </c>
      <c r="V19" s="57">
        <f>IFERROR(F19*Precio!$K16,0)</f>
        <v>0</v>
      </c>
      <c r="W19" s="57">
        <f>IFERROR(G19*Precio!$K16,0)</f>
        <v>0</v>
      </c>
      <c r="X19" s="57">
        <f>IFERROR(H19*Precio!$K16,0)</f>
        <v>0</v>
      </c>
      <c r="Y19" s="57">
        <f>IFERROR(I19*Precio!$K16,0)</f>
        <v>0</v>
      </c>
      <c r="Z19" s="57">
        <f>IFERROR(J19*Precio!$K16,0)</f>
        <v>0</v>
      </c>
      <c r="AA19" s="57">
        <f>IFERROR(K19*Precio!$K16,0)</f>
        <v>0</v>
      </c>
      <c r="AB19" s="57">
        <f>IFERROR(L19*Precio!$K16,0)</f>
        <v>0</v>
      </c>
      <c r="AC19" s="57">
        <f>IFERROR(M19*Precio!$K16,0)</f>
        <v>0</v>
      </c>
      <c r="AD19" s="57">
        <f>IFERROR(N19*Precio!$K16,0)</f>
        <v>0</v>
      </c>
      <c r="AE19" s="57">
        <f>IFERROR(O19*Precio!$K16,0)</f>
        <v>0</v>
      </c>
      <c r="AG19" s="57">
        <f>IFERROR(D19*Precio!$G16,0)</f>
        <v>0</v>
      </c>
      <c r="AH19" s="57">
        <f>IFERROR(E19*Precio!$G16,0)</f>
        <v>0</v>
      </c>
      <c r="AI19" s="57">
        <f>IFERROR(F19*Precio!$G16,0)</f>
        <v>0</v>
      </c>
      <c r="AJ19" s="57">
        <f>IFERROR(G19*Precio!$G16,0)</f>
        <v>0</v>
      </c>
      <c r="AK19" s="57">
        <f>IFERROR(H19*Precio!$G16,0)</f>
        <v>0</v>
      </c>
      <c r="AL19" s="57">
        <f>IFERROR(I19*Precio!$G16,0)</f>
        <v>0</v>
      </c>
      <c r="AM19" s="57">
        <f>IFERROR(J19*Precio!$G16,0)</f>
        <v>0</v>
      </c>
      <c r="AN19" s="57">
        <f>IFERROR(K19*Precio!$G16,0)</f>
        <v>0</v>
      </c>
      <c r="AO19" s="57">
        <f>IFERROR(L19*Precio!$G16,0)</f>
        <v>0</v>
      </c>
      <c r="AP19" s="57">
        <f>IFERROR(M19*Precio!$G16,0)</f>
        <v>0</v>
      </c>
      <c r="AQ19" s="57">
        <f>IFERROR(N19*Precio!$G16,0)</f>
        <v>0</v>
      </c>
      <c r="AR19" s="57">
        <f>IFERROR(O19*Precio!$G16,0)</f>
        <v>0</v>
      </c>
      <c r="AT19" s="61">
        <f>T19*Precio!$J16</f>
        <v>0</v>
      </c>
      <c r="AU19" s="61">
        <f>U19*Precio!$J16</f>
        <v>0</v>
      </c>
      <c r="AV19" s="61">
        <f>V19*Precio!$J16</f>
        <v>0</v>
      </c>
      <c r="AW19" s="61">
        <f>W19*Precio!$J16</f>
        <v>0</v>
      </c>
      <c r="AX19" s="61">
        <f>X19*Precio!$J16</f>
        <v>0</v>
      </c>
      <c r="AY19" s="61">
        <f>Y19*Precio!$J16</f>
        <v>0</v>
      </c>
      <c r="AZ19" s="61">
        <f>Z19*Precio!$J16</f>
        <v>0</v>
      </c>
      <c r="BA19" s="61">
        <f>AA19*Precio!$J16</f>
        <v>0</v>
      </c>
      <c r="BB19" s="61">
        <f>AB19*Precio!$J16</f>
        <v>0</v>
      </c>
      <c r="BC19" s="61">
        <f>AC19*Precio!$J16</f>
        <v>0</v>
      </c>
      <c r="BD19" s="61">
        <f>AD19*Precio!$J16</f>
        <v>0</v>
      </c>
      <c r="BE19" s="61">
        <f>AE19*Precio!$J16</f>
        <v>0</v>
      </c>
      <c r="BG19" s="61">
        <f>IFERROR(D19*Precio!$N16,0)</f>
        <v>0</v>
      </c>
      <c r="BH19" s="61">
        <f>IFERROR(E19*Precio!$N16,0)</f>
        <v>0</v>
      </c>
      <c r="BI19" s="61">
        <f>IFERROR(F19*Precio!$N16,0)</f>
        <v>0</v>
      </c>
      <c r="BJ19" s="61">
        <f>IFERROR(G19*Precio!$N16,0)</f>
        <v>0</v>
      </c>
      <c r="BK19" s="61">
        <f>IFERROR(H19*Precio!$N16,0)</f>
        <v>0</v>
      </c>
      <c r="BL19" s="61">
        <f>IFERROR(I19*Precio!$N16,0)</f>
        <v>0</v>
      </c>
      <c r="BM19" s="61">
        <f>IFERROR(J19*Precio!$N16,0)</f>
        <v>0</v>
      </c>
      <c r="BN19" s="61">
        <f>IFERROR(K19*Precio!$N16,0)</f>
        <v>0</v>
      </c>
      <c r="BO19" s="61">
        <f>IFERROR(L19*Precio!$N16,0)</f>
        <v>0</v>
      </c>
      <c r="BP19" s="61">
        <f>IFERROR(M19*Precio!$N16,0)</f>
        <v>0</v>
      </c>
      <c r="BQ19" s="61">
        <f>IFERROR(N19*Precio!$N16,0)</f>
        <v>0</v>
      </c>
      <c r="BR19" s="61">
        <f>IFERROR(O19*Precio!$N16,0)</f>
        <v>0</v>
      </c>
    </row>
    <row r="20" spans="3:70" ht="30" customHeight="1" thickTop="1" thickBot="1">
      <c r="C20" s="53" t="str">
        <f>IF(Precio!C17="","",Precio!C17)</f>
        <v/>
      </c>
      <c r="D20" s="60"/>
      <c r="E20" s="60"/>
      <c r="F20" s="60"/>
      <c r="G20" s="60"/>
      <c r="H20" s="60"/>
      <c r="I20" s="60"/>
      <c r="J20" s="60"/>
      <c r="K20" s="60"/>
      <c r="L20" s="60"/>
      <c r="M20" s="60"/>
      <c r="N20" s="60"/>
      <c r="O20" s="60"/>
      <c r="P20" s="53">
        <f t="shared" si="0"/>
        <v>0</v>
      </c>
      <c r="Q20" s="232">
        <f t="shared" si="1"/>
        <v>0</v>
      </c>
      <c r="R20" s="62"/>
      <c r="S20" s="21" t="str">
        <f t="shared" si="2"/>
        <v/>
      </c>
      <c r="T20" s="57">
        <f>IFERROR(D20*Precio!$K17,0)</f>
        <v>0</v>
      </c>
      <c r="U20" s="57">
        <f>IFERROR(E20*Precio!$K17,0)</f>
        <v>0</v>
      </c>
      <c r="V20" s="57">
        <f>IFERROR(F20*Precio!$K17,0)</f>
        <v>0</v>
      </c>
      <c r="W20" s="57">
        <f>IFERROR(G20*Precio!$K17,0)</f>
        <v>0</v>
      </c>
      <c r="X20" s="57">
        <f>IFERROR(H20*Precio!$K17,0)</f>
        <v>0</v>
      </c>
      <c r="Y20" s="57">
        <f>IFERROR(I20*Precio!$K17,0)</f>
        <v>0</v>
      </c>
      <c r="Z20" s="57">
        <f>IFERROR(J20*Precio!$K17,0)</f>
        <v>0</v>
      </c>
      <c r="AA20" s="57">
        <f>IFERROR(K20*Precio!$K17,0)</f>
        <v>0</v>
      </c>
      <c r="AB20" s="57">
        <f>IFERROR(L20*Precio!$K17,0)</f>
        <v>0</v>
      </c>
      <c r="AC20" s="57">
        <f>IFERROR(M20*Precio!$K17,0)</f>
        <v>0</v>
      </c>
      <c r="AD20" s="57">
        <f>IFERROR(N20*Precio!$K17,0)</f>
        <v>0</v>
      </c>
      <c r="AE20" s="57">
        <f>IFERROR(O20*Precio!$K17,0)</f>
        <v>0</v>
      </c>
      <c r="AG20" s="57">
        <f>IFERROR(D20*Precio!$G17,0)</f>
        <v>0</v>
      </c>
      <c r="AH20" s="57">
        <f>IFERROR(E20*Precio!$G17,0)</f>
        <v>0</v>
      </c>
      <c r="AI20" s="57">
        <f>IFERROR(F20*Precio!$G17,0)</f>
        <v>0</v>
      </c>
      <c r="AJ20" s="57">
        <f>IFERROR(G20*Precio!$G17,0)</f>
        <v>0</v>
      </c>
      <c r="AK20" s="57">
        <f>IFERROR(H20*Precio!$G17,0)</f>
        <v>0</v>
      </c>
      <c r="AL20" s="57">
        <f>IFERROR(I20*Precio!$G17,0)</f>
        <v>0</v>
      </c>
      <c r="AM20" s="57">
        <f>IFERROR(J20*Precio!$G17,0)</f>
        <v>0</v>
      </c>
      <c r="AN20" s="57">
        <f>IFERROR(K20*Precio!$G17,0)</f>
        <v>0</v>
      </c>
      <c r="AO20" s="57">
        <f>IFERROR(L20*Precio!$G17,0)</f>
        <v>0</v>
      </c>
      <c r="AP20" s="57">
        <f>IFERROR(M20*Precio!$G17,0)</f>
        <v>0</v>
      </c>
      <c r="AQ20" s="57">
        <f>IFERROR(N20*Precio!$G17,0)</f>
        <v>0</v>
      </c>
      <c r="AR20" s="57">
        <f>IFERROR(O20*Precio!$G17,0)</f>
        <v>0</v>
      </c>
      <c r="AT20" s="61">
        <f>T20*Precio!$J17</f>
        <v>0</v>
      </c>
      <c r="AU20" s="61">
        <f>U20*Precio!$J17</f>
        <v>0</v>
      </c>
      <c r="AV20" s="61">
        <f>V20*Precio!$J17</f>
        <v>0</v>
      </c>
      <c r="AW20" s="61">
        <f>W20*Precio!$J17</f>
        <v>0</v>
      </c>
      <c r="AX20" s="61">
        <f>X20*Precio!$J17</f>
        <v>0</v>
      </c>
      <c r="AY20" s="61">
        <f>Y20*Precio!$J17</f>
        <v>0</v>
      </c>
      <c r="AZ20" s="61">
        <f>Z20*Precio!$J17</f>
        <v>0</v>
      </c>
      <c r="BA20" s="61">
        <f>AA20*Precio!$J17</f>
        <v>0</v>
      </c>
      <c r="BB20" s="61">
        <f>AB20*Precio!$J17</f>
        <v>0</v>
      </c>
      <c r="BC20" s="61">
        <f>AC20*Precio!$J17</f>
        <v>0</v>
      </c>
      <c r="BD20" s="61">
        <f>AD20*Precio!$J17</f>
        <v>0</v>
      </c>
      <c r="BE20" s="61">
        <f>AE20*Precio!$J17</f>
        <v>0</v>
      </c>
      <c r="BG20" s="61">
        <f>IFERROR(D20*Precio!$N17,0)</f>
        <v>0</v>
      </c>
      <c r="BH20" s="61">
        <f>IFERROR(E20*Precio!$N17,0)</f>
        <v>0</v>
      </c>
      <c r="BI20" s="61">
        <f>IFERROR(F20*Precio!$N17,0)</f>
        <v>0</v>
      </c>
      <c r="BJ20" s="61">
        <f>IFERROR(G20*Precio!$N17,0)</f>
        <v>0</v>
      </c>
      <c r="BK20" s="61">
        <f>IFERROR(H20*Precio!$N17,0)</f>
        <v>0</v>
      </c>
      <c r="BL20" s="61">
        <f>IFERROR(I20*Precio!$N17,0)</f>
        <v>0</v>
      </c>
      <c r="BM20" s="61">
        <f>IFERROR(J20*Precio!$N17,0)</f>
        <v>0</v>
      </c>
      <c r="BN20" s="61">
        <f>IFERROR(K20*Precio!$N17,0)</f>
        <v>0</v>
      </c>
      <c r="BO20" s="61">
        <f>IFERROR(L20*Precio!$N17,0)</f>
        <v>0</v>
      </c>
      <c r="BP20" s="61">
        <f>IFERROR(M20*Precio!$N17,0)</f>
        <v>0</v>
      </c>
      <c r="BQ20" s="61">
        <f>IFERROR(N20*Precio!$N17,0)</f>
        <v>0</v>
      </c>
      <c r="BR20" s="61">
        <f>IFERROR(O20*Precio!$N17,0)</f>
        <v>0</v>
      </c>
    </row>
    <row r="21" spans="3:70" ht="30" customHeight="1" thickTop="1" thickBot="1">
      <c r="C21" s="53" t="str">
        <f>IF(Precio!C18="","",Precio!C18)</f>
        <v/>
      </c>
      <c r="D21" s="60"/>
      <c r="E21" s="60"/>
      <c r="F21" s="60"/>
      <c r="G21" s="60"/>
      <c r="H21" s="60"/>
      <c r="I21" s="60"/>
      <c r="J21" s="60"/>
      <c r="K21" s="60"/>
      <c r="L21" s="60"/>
      <c r="M21" s="60"/>
      <c r="N21" s="60"/>
      <c r="O21" s="60"/>
      <c r="P21" s="53">
        <f t="shared" si="0"/>
        <v>0</v>
      </c>
      <c r="Q21" s="232">
        <f t="shared" si="1"/>
        <v>0</v>
      </c>
      <c r="R21" s="62"/>
      <c r="S21" s="21" t="str">
        <f t="shared" si="2"/>
        <v/>
      </c>
      <c r="T21" s="57">
        <f>IFERROR(D21*Precio!$K18,0)</f>
        <v>0</v>
      </c>
      <c r="U21" s="57">
        <f>IFERROR(E21*Precio!$K18,0)</f>
        <v>0</v>
      </c>
      <c r="V21" s="57">
        <f>IFERROR(F21*Precio!$K18,0)</f>
        <v>0</v>
      </c>
      <c r="W21" s="57">
        <f>IFERROR(G21*Precio!$K18,0)</f>
        <v>0</v>
      </c>
      <c r="X21" s="57">
        <f>IFERROR(H21*Precio!$K18,0)</f>
        <v>0</v>
      </c>
      <c r="Y21" s="57">
        <f>IFERROR(I21*Precio!$K18,0)</f>
        <v>0</v>
      </c>
      <c r="Z21" s="57">
        <f>IFERROR(J21*Precio!$K18,0)</f>
        <v>0</v>
      </c>
      <c r="AA21" s="57">
        <f>IFERROR(K21*Precio!$K18,0)</f>
        <v>0</v>
      </c>
      <c r="AB21" s="57">
        <f>IFERROR(L21*Precio!$K18,0)</f>
        <v>0</v>
      </c>
      <c r="AC21" s="57">
        <f>IFERROR(M21*Precio!$K18,0)</f>
        <v>0</v>
      </c>
      <c r="AD21" s="57">
        <f>IFERROR(N21*Precio!$K18,0)</f>
        <v>0</v>
      </c>
      <c r="AE21" s="57">
        <f>IFERROR(O21*Precio!$K18,0)</f>
        <v>0</v>
      </c>
      <c r="AG21" s="57">
        <f>IFERROR(D21*Precio!$G18,0)</f>
        <v>0</v>
      </c>
      <c r="AH21" s="57">
        <f>IFERROR(E21*Precio!$G18,0)</f>
        <v>0</v>
      </c>
      <c r="AI21" s="57">
        <f>IFERROR(F21*Precio!$G18,0)</f>
        <v>0</v>
      </c>
      <c r="AJ21" s="57">
        <f>IFERROR(G21*Precio!$G18,0)</f>
        <v>0</v>
      </c>
      <c r="AK21" s="57">
        <f>IFERROR(H21*Precio!$G18,0)</f>
        <v>0</v>
      </c>
      <c r="AL21" s="57">
        <f>IFERROR(I21*Precio!$G18,0)</f>
        <v>0</v>
      </c>
      <c r="AM21" s="57">
        <f>IFERROR(J21*Precio!$G18,0)</f>
        <v>0</v>
      </c>
      <c r="AN21" s="57">
        <f>IFERROR(K21*Precio!$G18,0)</f>
        <v>0</v>
      </c>
      <c r="AO21" s="57">
        <f>IFERROR(L21*Precio!$G18,0)</f>
        <v>0</v>
      </c>
      <c r="AP21" s="57">
        <f>IFERROR(M21*Precio!$G18,0)</f>
        <v>0</v>
      </c>
      <c r="AQ21" s="57">
        <f>IFERROR(N21*Precio!$G18,0)</f>
        <v>0</v>
      </c>
      <c r="AR21" s="57">
        <f>IFERROR(O21*Precio!$G18,0)</f>
        <v>0</v>
      </c>
      <c r="AT21" s="61">
        <f>T21*Precio!$J18</f>
        <v>0</v>
      </c>
      <c r="AU21" s="61">
        <f>U21*Precio!$J18</f>
        <v>0</v>
      </c>
      <c r="AV21" s="61">
        <f>V21*Precio!$J18</f>
        <v>0</v>
      </c>
      <c r="AW21" s="61">
        <f>W21*Precio!$J18</f>
        <v>0</v>
      </c>
      <c r="AX21" s="61">
        <f>X21*Precio!$J18</f>
        <v>0</v>
      </c>
      <c r="AY21" s="61">
        <f>Y21*Precio!$J18</f>
        <v>0</v>
      </c>
      <c r="AZ21" s="61">
        <f>Z21*Precio!$J18</f>
        <v>0</v>
      </c>
      <c r="BA21" s="61">
        <f>AA21*Precio!$J18</f>
        <v>0</v>
      </c>
      <c r="BB21" s="61">
        <f>AB21*Precio!$J18</f>
        <v>0</v>
      </c>
      <c r="BC21" s="61">
        <f>AC21*Precio!$J18</f>
        <v>0</v>
      </c>
      <c r="BD21" s="61">
        <f>AD21*Precio!$J18</f>
        <v>0</v>
      </c>
      <c r="BE21" s="61">
        <f>AE21*Precio!$J18</f>
        <v>0</v>
      </c>
      <c r="BG21" s="61">
        <f>IFERROR(D21*Precio!$N18,0)</f>
        <v>0</v>
      </c>
      <c r="BH21" s="61">
        <f>IFERROR(E21*Precio!$N18,0)</f>
        <v>0</v>
      </c>
      <c r="BI21" s="61">
        <f>IFERROR(F21*Precio!$N18,0)</f>
        <v>0</v>
      </c>
      <c r="BJ21" s="61">
        <f>IFERROR(G21*Precio!$N18,0)</f>
        <v>0</v>
      </c>
      <c r="BK21" s="61">
        <f>IFERROR(H21*Precio!$N18,0)</f>
        <v>0</v>
      </c>
      <c r="BL21" s="61">
        <f>IFERROR(I21*Precio!$N18,0)</f>
        <v>0</v>
      </c>
      <c r="BM21" s="61">
        <f>IFERROR(J21*Precio!$N18,0)</f>
        <v>0</v>
      </c>
      <c r="BN21" s="61">
        <f>IFERROR(K21*Precio!$N18,0)</f>
        <v>0</v>
      </c>
      <c r="BO21" s="61">
        <f>IFERROR(L21*Precio!$N18,0)</f>
        <v>0</v>
      </c>
      <c r="BP21" s="61">
        <f>IFERROR(M21*Precio!$N18,0)</f>
        <v>0</v>
      </c>
      <c r="BQ21" s="61">
        <f>IFERROR(N21*Precio!$N18,0)</f>
        <v>0</v>
      </c>
      <c r="BR21" s="61">
        <f>IFERROR(O21*Precio!$N18,0)</f>
        <v>0</v>
      </c>
    </row>
    <row r="22" spans="3:70" ht="30" customHeight="1" thickTop="1" thickBot="1">
      <c r="C22" s="53" t="str">
        <f>IF(Precio!C19="","",Precio!C19)</f>
        <v/>
      </c>
      <c r="D22" s="60"/>
      <c r="E22" s="60"/>
      <c r="F22" s="60"/>
      <c r="G22" s="60"/>
      <c r="H22" s="60"/>
      <c r="I22" s="60"/>
      <c r="J22" s="60"/>
      <c r="K22" s="60"/>
      <c r="L22" s="60"/>
      <c r="M22" s="60"/>
      <c r="N22" s="60"/>
      <c r="O22" s="60"/>
      <c r="P22" s="53">
        <f t="shared" si="0"/>
        <v>0</v>
      </c>
      <c r="Q22" s="232">
        <f t="shared" si="1"/>
        <v>0</v>
      </c>
      <c r="R22" s="62"/>
      <c r="S22" s="21" t="str">
        <f t="shared" si="2"/>
        <v/>
      </c>
      <c r="T22" s="57">
        <f>IFERROR(D22*Precio!$K19,0)</f>
        <v>0</v>
      </c>
      <c r="U22" s="57">
        <f>IFERROR(E22*Precio!$K19,0)</f>
        <v>0</v>
      </c>
      <c r="V22" s="57">
        <f>IFERROR(F22*Precio!$K19,0)</f>
        <v>0</v>
      </c>
      <c r="W22" s="57">
        <f>IFERROR(G22*Precio!$K19,0)</f>
        <v>0</v>
      </c>
      <c r="X22" s="57">
        <f>IFERROR(H22*Precio!$K19,0)</f>
        <v>0</v>
      </c>
      <c r="Y22" s="57">
        <f>IFERROR(I22*Precio!$K19,0)</f>
        <v>0</v>
      </c>
      <c r="Z22" s="57">
        <f>IFERROR(J22*Precio!$K19,0)</f>
        <v>0</v>
      </c>
      <c r="AA22" s="57">
        <f>IFERROR(K22*Precio!$K19,0)</f>
        <v>0</v>
      </c>
      <c r="AB22" s="57">
        <f>IFERROR(L22*Precio!$K19,0)</f>
        <v>0</v>
      </c>
      <c r="AC22" s="57">
        <f>IFERROR(M22*Precio!$K19,0)</f>
        <v>0</v>
      </c>
      <c r="AD22" s="57">
        <f>IFERROR(N22*Precio!$K19,0)</f>
        <v>0</v>
      </c>
      <c r="AE22" s="57">
        <f>IFERROR(O22*Precio!$K19,0)</f>
        <v>0</v>
      </c>
      <c r="AG22" s="57">
        <f>IFERROR(D22*Precio!$G19,0)</f>
        <v>0</v>
      </c>
      <c r="AH22" s="57">
        <f>IFERROR(E22*Precio!$G19,0)</f>
        <v>0</v>
      </c>
      <c r="AI22" s="57">
        <f>IFERROR(F22*Precio!$G19,0)</f>
        <v>0</v>
      </c>
      <c r="AJ22" s="57">
        <f>IFERROR(G22*Precio!$G19,0)</f>
        <v>0</v>
      </c>
      <c r="AK22" s="57">
        <f>IFERROR(H22*Precio!$G19,0)</f>
        <v>0</v>
      </c>
      <c r="AL22" s="57">
        <f>IFERROR(I22*Precio!$G19,0)</f>
        <v>0</v>
      </c>
      <c r="AM22" s="57">
        <f>IFERROR(J22*Precio!$G19,0)</f>
        <v>0</v>
      </c>
      <c r="AN22" s="57">
        <f>IFERROR(K22*Precio!$G19,0)</f>
        <v>0</v>
      </c>
      <c r="AO22" s="57">
        <f>IFERROR(L22*Precio!$G19,0)</f>
        <v>0</v>
      </c>
      <c r="AP22" s="57">
        <f>IFERROR(M22*Precio!$G19,0)</f>
        <v>0</v>
      </c>
      <c r="AQ22" s="57">
        <f>IFERROR(N22*Precio!$G19,0)</f>
        <v>0</v>
      </c>
      <c r="AR22" s="57">
        <f>IFERROR(O22*Precio!$G19,0)</f>
        <v>0</v>
      </c>
      <c r="AT22" s="61">
        <f>T22*Precio!$J19</f>
        <v>0</v>
      </c>
      <c r="AU22" s="61">
        <f>U22*Precio!$J19</f>
        <v>0</v>
      </c>
      <c r="AV22" s="61">
        <f>V22*Precio!$J19</f>
        <v>0</v>
      </c>
      <c r="AW22" s="61">
        <f>W22*Precio!$J19</f>
        <v>0</v>
      </c>
      <c r="AX22" s="61">
        <f>X22*Precio!$J19</f>
        <v>0</v>
      </c>
      <c r="AY22" s="61">
        <f>Y22*Precio!$J19</f>
        <v>0</v>
      </c>
      <c r="AZ22" s="61">
        <f>Z22*Precio!$J19</f>
        <v>0</v>
      </c>
      <c r="BA22" s="61">
        <f>AA22*Precio!$J19</f>
        <v>0</v>
      </c>
      <c r="BB22" s="61">
        <f>AB22*Precio!$J19</f>
        <v>0</v>
      </c>
      <c r="BC22" s="61">
        <f>AC22*Precio!$J19</f>
        <v>0</v>
      </c>
      <c r="BD22" s="61">
        <f>AD22*Precio!$J19</f>
        <v>0</v>
      </c>
      <c r="BE22" s="61">
        <f>AE22*Precio!$J19</f>
        <v>0</v>
      </c>
      <c r="BG22" s="61">
        <f>IFERROR(D22*Precio!$N19,0)</f>
        <v>0</v>
      </c>
      <c r="BH22" s="61">
        <f>IFERROR(E22*Precio!$N19,0)</f>
        <v>0</v>
      </c>
      <c r="BI22" s="61">
        <f>IFERROR(F22*Precio!$N19,0)</f>
        <v>0</v>
      </c>
      <c r="BJ22" s="61">
        <f>IFERROR(G22*Precio!$N19,0)</f>
        <v>0</v>
      </c>
      <c r="BK22" s="61">
        <f>IFERROR(H22*Precio!$N19,0)</f>
        <v>0</v>
      </c>
      <c r="BL22" s="61">
        <f>IFERROR(I22*Precio!$N19,0)</f>
        <v>0</v>
      </c>
      <c r="BM22" s="61">
        <f>IFERROR(J22*Precio!$N19,0)</f>
        <v>0</v>
      </c>
      <c r="BN22" s="61">
        <f>IFERROR(K22*Precio!$N19,0)</f>
        <v>0</v>
      </c>
      <c r="BO22" s="61">
        <f>IFERROR(L22*Precio!$N19,0)</f>
        <v>0</v>
      </c>
      <c r="BP22" s="61">
        <f>IFERROR(M22*Precio!$N19,0)</f>
        <v>0</v>
      </c>
      <c r="BQ22" s="61">
        <f>IFERROR(N22*Precio!$N19,0)</f>
        <v>0</v>
      </c>
      <c r="BR22" s="61">
        <f>IFERROR(O22*Precio!$N19,0)</f>
        <v>0</v>
      </c>
    </row>
    <row r="23" spans="3:70" ht="30" customHeight="1" thickTop="1" thickBot="1">
      <c r="C23" s="53" t="str">
        <f>IF(Precio!C20="","",Precio!C20)</f>
        <v/>
      </c>
      <c r="D23" s="60"/>
      <c r="E23" s="60"/>
      <c r="F23" s="60"/>
      <c r="G23" s="60"/>
      <c r="H23" s="60"/>
      <c r="I23" s="60"/>
      <c r="J23" s="60"/>
      <c r="K23" s="60"/>
      <c r="L23" s="60"/>
      <c r="M23" s="60"/>
      <c r="N23" s="60"/>
      <c r="O23" s="60"/>
      <c r="P23" s="53">
        <f t="shared" si="0"/>
        <v>0</v>
      </c>
      <c r="Q23" s="232">
        <f t="shared" si="1"/>
        <v>0</v>
      </c>
      <c r="R23" s="62"/>
      <c r="S23" s="21" t="str">
        <f t="shared" si="2"/>
        <v/>
      </c>
      <c r="T23" s="57">
        <f>IFERROR(D23*Precio!$K20,0)</f>
        <v>0</v>
      </c>
      <c r="U23" s="57">
        <f>IFERROR(E23*Precio!$K20,0)</f>
        <v>0</v>
      </c>
      <c r="V23" s="57">
        <f>IFERROR(F23*Precio!$K20,0)</f>
        <v>0</v>
      </c>
      <c r="W23" s="57">
        <f>IFERROR(G23*Precio!$K20,0)</f>
        <v>0</v>
      </c>
      <c r="X23" s="57">
        <f>IFERROR(H23*Precio!$K20,0)</f>
        <v>0</v>
      </c>
      <c r="Y23" s="57">
        <f>IFERROR(I23*Precio!$K20,0)</f>
        <v>0</v>
      </c>
      <c r="Z23" s="57">
        <f>IFERROR(J23*Precio!$K20,0)</f>
        <v>0</v>
      </c>
      <c r="AA23" s="57">
        <f>IFERROR(K23*Precio!$K20,0)</f>
        <v>0</v>
      </c>
      <c r="AB23" s="57">
        <f>IFERROR(L23*Precio!$K20,0)</f>
        <v>0</v>
      </c>
      <c r="AC23" s="57">
        <f>IFERROR(M23*Precio!$K20,0)</f>
        <v>0</v>
      </c>
      <c r="AD23" s="57">
        <f>IFERROR(N23*Precio!$K20,0)</f>
        <v>0</v>
      </c>
      <c r="AE23" s="57">
        <f>IFERROR(O23*Precio!$K20,0)</f>
        <v>0</v>
      </c>
      <c r="AG23" s="57">
        <f>IFERROR(D23*Precio!$G20,0)</f>
        <v>0</v>
      </c>
      <c r="AH23" s="57">
        <f>IFERROR(E23*Precio!$G20,0)</f>
        <v>0</v>
      </c>
      <c r="AI23" s="57">
        <f>IFERROR(F23*Precio!$G20,0)</f>
        <v>0</v>
      </c>
      <c r="AJ23" s="57">
        <f>IFERROR(G23*Precio!$G20,0)</f>
        <v>0</v>
      </c>
      <c r="AK23" s="57">
        <f>IFERROR(H23*Precio!$G20,0)</f>
        <v>0</v>
      </c>
      <c r="AL23" s="57">
        <f>IFERROR(I23*Precio!$G20,0)</f>
        <v>0</v>
      </c>
      <c r="AM23" s="57">
        <f>IFERROR(J23*Precio!$G20,0)</f>
        <v>0</v>
      </c>
      <c r="AN23" s="57">
        <f>IFERROR(K23*Precio!$G20,0)</f>
        <v>0</v>
      </c>
      <c r="AO23" s="57">
        <f>IFERROR(L23*Precio!$G20,0)</f>
        <v>0</v>
      </c>
      <c r="AP23" s="57">
        <f>IFERROR(M23*Precio!$G20,0)</f>
        <v>0</v>
      </c>
      <c r="AQ23" s="57">
        <f>IFERROR(N23*Precio!$G20,0)</f>
        <v>0</v>
      </c>
      <c r="AR23" s="57">
        <f>IFERROR(O23*Precio!$G20,0)</f>
        <v>0</v>
      </c>
      <c r="AT23" s="61">
        <f>T23*Precio!$J20</f>
        <v>0</v>
      </c>
      <c r="AU23" s="61">
        <f>U23*Precio!$J20</f>
        <v>0</v>
      </c>
      <c r="AV23" s="61">
        <f>V23*Precio!$J20</f>
        <v>0</v>
      </c>
      <c r="AW23" s="61">
        <f>W23*Precio!$J20</f>
        <v>0</v>
      </c>
      <c r="AX23" s="61">
        <f>X23*Precio!$J20</f>
        <v>0</v>
      </c>
      <c r="AY23" s="61">
        <f>Y23*Precio!$J20</f>
        <v>0</v>
      </c>
      <c r="AZ23" s="61">
        <f>Z23*Precio!$J20</f>
        <v>0</v>
      </c>
      <c r="BA23" s="61">
        <f>AA23*Precio!$J20</f>
        <v>0</v>
      </c>
      <c r="BB23" s="61">
        <f>AB23*Precio!$J20</f>
        <v>0</v>
      </c>
      <c r="BC23" s="61">
        <f>AC23*Precio!$J20</f>
        <v>0</v>
      </c>
      <c r="BD23" s="61">
        <f>AD23*Precio!$J20</f>
        <v>0</v>
      </c>
      <c r="BE23" s="61">
        <f>AE23*Precio!$J20</f>
        <v>0</v>
      </c>
      <c r="BG23" s="61">
        <f>IFERROR(D23*Precio!$N20,0)</f>
        <v>0</v>
      </c>
      <c r="BH23" s="61">
        <f>IFERROR(E23*Precio!$N20,0)</f>
        <v>0</v>
      </c>
      <c r="BI23" s="61">
        <f>IFERROR(F23*Precio!$N20,0)</f>
        <v>0</v>
      </c>
      <c r="BJ23" s="61">
        <f>IFERROR(G23*Precio!$N20,0)</f>
        <v>0</v>
      </c>
      <c r="BK23" s="61">
        <f>IFERROR(H23*Precio!$N20,0)</f>
        <v>0</v>
      </c>
      <c r="BL23" s="61">
        <f>IFERROR(I23*Precio!$N20,0)</f>
        <v>0</v>
      </c>
      <c r="BM23" s="61">
        <f>IFERROR(J23*Precio!$N20,0)</f>
        <v>0</v>
      </c>
      <c r="BN23" s="61">
        <f>IFERROR(K23*Precio!$N20,0)</f>
        <v>0</v>
      </c>
      <c r="BO23" s="61">
        <f>IFERROR(L23*Precio!$N20,0)</f>
        <v>0</v>
      </c>
      <c r="BP23" s="61">
        <f>IFERROR(M23*Precio!$N20,0)</f>
        <v>0</v>
      </c>
      <c r="BQ23" s="61">
        <f>IFERROR(N23*Precio!$N20,0)</f>
        <v>0</v>
      </c>
      <c r="BR23" s="61">
        <f>IFERROR(O23*Precio!$N20,0)</f>
        <v>0</v>
      </c>
    </row>
    <row r="24" spans="3:70" ht="30" customHeight="1" thickTop="1" thickBot="1">
      <c r="C24" s="53" t="str">
        <f>IF(Precio!C21="","",Precio!C21)</f>
        <v/>
      </c>
      <c r="D24" s="60"/>
      <c r="E24" s="60"/>
      <c r="F24" s="60"/>
      <c r="G24" s="60"/>
      <c r="H24" s="60"/>
      <c r="I24" s="60"/>
      <c r="J24" s="60"/>
      <c r="K24" s="60"/>
      <c r="L24" s="60"/>
      <c r="M24" s="60"/>
      <c r="N24" s="60"/>
      <c r="O24" s="60"/>
      <c r="P24" s="53">
        <f t="shared" si="0"/>
        <v>0</v>
      </c>
      <c r="Q24" s="232">
        <f t="shared" si="1"/>
        <v>0</v>
      </c>
      <c r="R24" s="62"/>
      <c r="S24" s="21" t="str">
        <f t="shared" si="2"/>
        <v/>
      </c>
      <c r="T24" s="57">
        <f>IFERROR(D24*Precio!$K21,0)</f>
        <v>0</v>
      </c>
      <c r="U24" s="57">
        <f>IFERROR(E24*Precio!$K21,0)</f>
        <v>0</v>
      </c>
      <c r="V24" s="57">
        <f>IFERROR(F24*Precio!$K21,0)</f>
        <v>0</v>
      </c>
      <c r="W24" s="57">
        <f>IFERROR(G24*Precio!$K21,0)</f>
        <v>0</v>
      </c>
      <c r="X24" s="57">
        <f>IFERROR(H24*Precio!$K21,0)</f>
        <v>0</v>
      </c>
      <c r="Y24" s="57">
        <f>IFERROR(I24*Precio!$K21,0)</f>
        <v>0</v>
      </c>
      <c r="Z24" s="57">
        <f>IFERROR(J24*Precio!$K21,0)</f>
        <v>0</v>
      </c>
      <c r="AA24" s="57">
        <f>IFERROR(K24*Precio!$K21,0)</f>
        <v>0</v>
      </c>
      <c r="AB24" s="57">
        <f>IFERROR(L24*Precio!$K21,0)</f>
        <v>0</v>
      </c>
      <c r="AC24" s="57">
        <f>IFERROR(M24*Precio!$K21,0)</f>
        <v>0</v>
      </c>
      <c r="AD24" s="57">
        <f>IFERROR(N24*Precio!$K21,0)</f>
        <v>0</v>
      </c>
      <c r="AE24" s="57">
        <f>IFERROR(O24*Precio!$K21,0)</f>
        <v>0</v>
      </c>
      <c r="AG24" s="57">
        <f>IFERROR(D24*Precio!$G21,0)</f>
        <v>0</v>
      </c>
      <c r="AH24" s="57">
        <f>IFERROR(E24*Precio!$G21,0)</f>
        <v>0</v>
      </c>
      <c r="AI24" s="57">
        <f>IFERROR(F24*Precio!$G21,0)</f>
        <v>0</v>
      </c>
      <c r="AJ24" s="57">
        <f>IFERROR(G24*Precio!$G21,0)</f>
        <v>0</v>
      </c>
      <c r="AK24" s="57">
        <f>IFERROR(H24*Precio!$G21,0)</f>
        <v>0</v>
      </c>
      <c r="AL24" s="57">
        <f>IFERROR(I24*Precio!$G21,0)</f>
        <v>0</v>
      </c>
      <c r="AM24" s="57">
        <f>IFERROR(J24*Precio!$G21,0)</f>
        <v>0</v>
      </c>
      <c r="AN24" s="57">
        <f>IFERROR(K24*Precio!$G21,0)</f>
        <v>0</v>
      </c>
      <c r="AO24" s="57">
        <f>IFERROR(L24*Precio!$G21,0)</f>
        <v>0</v>
      </c>
      <c r="AP24" s="57">
        <f>IFERROR(M24*Precio!$G21,0)</f>
        <v>0</v>
      </c>
      <c r="AQ24" s="57">
        <f>IFERROR(N24*Precio!$G21,0)</f>
        <v>0</v>
      </c>
      <c r="AR24" s="57">
        <f>IFERROR(O24*Precio!$G21,0)</f>
        <v>0</v>
      </c>
      <c r="AT24" s="61">
        <f>T24*Precio!$J21</f>
        <v>0</v>
      </c>
      <c r="AU24" s="61">
        <f>U24*Precio!$J21</f>
        <v>0</v>
      </c>
      <c r="AV24" s="61">
        <f>V24*Precio!$J21</f>
        <v>0</v>
      </c>
      <c r="AW24" s="61">
        <f>W24*Precio!$J21</f>
        <v>0</v>
      </c>
      <c r="AX24" s="61">
        <f>X24*Precio!$J21</f>
        <v>0</v>
      </c>
      <c r="AY24" s="61">
        <f>Y24*Precio!$J21</f>
        <v>0</v>
      </c>
      <c r="AZ24" s="61">
        <f>Z24*Precio!$J21</f>
        <v>0</v>
      </c>
      <c r="BA24" s="61">
        <f>AA24*Precio!$J21</f>
        <v>0</v>
      </c>
      <c r="BB24" s="61">
        <f>AB24*Precio!$J21</f>
        <v>0</v>
      </c>
      <c r="BC24" s="61">
        <f>AC24*Precio!$J21</f>
        <v>0</v>
      </c>
      <c r="BD24" s="61">
        <f>AD24*Precio!$J21</f>
        <v>0</v>
      </c>
      <c r="BE24" s="61">
        <f>AE24*Precio!$J21</f>
        <v>0</v>
      </c>
      <c r="BG24" s="61">
        <f>IFERROR(D24*Precio!$N21,0)</f>
        <v>0</v>
      </c>
      <c r="BH24" s="61">
        <f>IFERROR(E24*Precio!$N21,0)</f>
        <v>0</v>
      </c>
      <c r="BI24" s="61">
        <f>IFERROR(F24*Precio!$N21,0)</f>
        <v>0</v>
      </c>
      <c r="BJ24" s="61">
        <f>IFERROR(G24*Precio!$N21,0)</f>
        <v>0</v>
      </c>
      <c r="BK24" s="61">
        <f>IFERROR(H24*Precio!$N21,0)</f>
        <v>0</v>
      </c>
      <c r="BL24" s="61">
        <f>IFERROR(I24*Precio!$N21,0)</f>
        <v>0</v>
      </c>
      <c r="BM24" s="61">
        <f>IFERROR(J24*Precio!$N21,0)</f>
        <v>0</v>
      </c>
      <c r="BN24" s="61">
        <f>IFERROR(K24*Precio!$N21,0)</f>
        <v>0</v>
      </c>
      <c r="BO24" s="61">
        <f>IFERROR(L24*Precio!$N21,0)</f>
        <v>0</v>
      </c>
      <c r="BP24" s="61">
        <f>IFERROR(M24*Precio!$N21,0)</f>
        <v>0</v>
      </c>
      <c r="BQ24" s="61">
        <f>IFERROR(N24*Precio!$N21,0)</f>
        <v>0</v>
      </c>
      <c r="BR24" s="61">
        <f>IFERROR(O24*Precio!$N21,0)</f>
        <v>0</v>
      </c>
    </row>
    <row r="25" spans="3:70" ht="30" customHeight="1" thickTop="1" thickBot="1">
      <c r="C25" s="53" t="str">
        <f>IF(Precio!C22="","",Precio!C22)</f>
        <v/>
      </c>
      <c r="D25" s="60"/>
      <c r="E25" s="60"/>
      <c r="F25" s="60"/>
      <c r="G25" s="60"/>
      <c r="H25" s="60"/>
      <c r="I25" s="60"/>
      <c r="J25" s="60"/>
      <c r="K25" s="60"/>
      <c r="L25" s="60"/>
      <c r="M25" s="60"/>
      <c r="N25" s="60"/>
      <c r="O25" s="60"/>
      <c r="P25" s="53">
        <f t="shared" si="0"/>
        <v>0</v>
      </c>
      <c r="Q25" s="232">
        <f t="shared" si="1"/>
        <v>0</v>
      </c>
      <c r="R25" s="62"/>
      <c r="S25" s="21" t="str">
        <f t="shared" si="2"/>
        <v/>
      </c>
      <c r="T25" s="57">
        <f>IFERROR(D25*Precio!$K22,0)</f>
        <v>0</v>
      </c>
      <c r="U25" s="57">
        <f>IFERROR(E25*Precio!$K22,0)</f>
        <v>0</v>
      </c>
      <c r="V25" s="57">
        <f>IFERROR(F25*Precio!$K22,0)</f>
        <v>0</v>
      </c>
      <c r="W25" s="57">
        <f>IFERROR(G25*Precio!$K22,0)</f>
        <v>0</v>
      </c>
      <c r="X25" s="57">
        <f>IFERROR(H25*Precio!$K22,0)</f>
        <v>0</v>
      </c>
      <c r="Y25" s="57">
        <f>IFERROR(I25*Precio!$K22,0)</f>
        <v>0</v>
      </c>
      <c r="Z25" s="57">
        <f>IFERROR(J25*Precio!$K22,0)</f>
        <v>0</v>
      </c>
      <c r="AA25" s="57">
        <f>IFERROR(K25*Precio!$K22,0)</f>
        <v>0</v>
      </c>
      <c r="AB25" s="57">
        <f>IFERROR(L25*Precio!$K22,0)</f>
        <v>0</v>
      </c>
      <c r="AC25" s="57">
        <f>IFERROR(M25*Precio!$K22,0)</f>
        <v>0</v>
      </c>
      <c r="AD25" s="57">
        <f>IFERROR(N25*Precio!$K22,0)</f>
        <v>0</v>
      </c>
      <c r="AE25" s="57">
        <f>IFERROR(O25*Precio!$K22,0)</f>
        <v>0</v>
      </c>
      <c r="AG25" s="57">
        <f>IFERROR(D25*Precio!$G22,0)</f>
        <v>0</v>
      </c>
      <c r="AH25" s="57">
        <f>IFERROR(E25*Precio!$G22,0)</f>
        <v>0</v>
      </c>
      <c r="AI25" s="57">
        <f>IFERROR(F25*Precio!$G22,0)</f>
        <v>0</v>
      </c>
      <c r="AJ25" s="57">
        <f>IFERROR(G25*Precio!$G22,0)</f>
        <v>0</v>
      </c>
      <c r="AK25" s="57">
        <f>IFERROR(H25*Precio!$G22,0)</f>
        <v>0</v>
      </c>
      <c r="AL25" s="57">
        <f>IFERROR(I25*Precio!$G22,0)</f>
        <v>0</v>
      </c>
      <c r="AM25" s="57">
        <f>IFERROR(J25*Precio!$G22,0)</f>
        <v>0</v>
      </c>
      <c r="AN25" s="57">
        <f>IFERROR(K25*Precio!$G22,0)</f>
        <v>0</v>
      </c>
      <c r="AO25" s="57">
        <f>IFERROR(L25*Precio!$G22,0)</f>
        <v>0</v>
      </c>
      <c r="AP25" s="57">
        <f>IFERROR(M25*Precio!$G22,0)</f>
        <v>0</v>
      </c>
      <c r="AQ25" s="57">
        <f>IFERROR(N25*Precio!$G22,0)</f>
        <v>0</v>
      </c>
      <c r="AR25" s="57">
        <f>IFERROR(O25*Precio!$G22,0)</f>
        <v>0</v>
      </c>
      <c r="AT25" s="61">
        <f>T25*Precio!$J22</f>
        <v>0</v>
      </c>
      <c r="AU25" s="61">
        <f>U25*Precio!$J22</f>
        <v>0</v>
      </c>
      <c r="AV25" s="61">
        <f>V25*Precio!$J22</f>
        <v>0</v>
      </c>
      <c r="AW25" s="61">
        <f>W25*Precio!$J22</f>
        <v>0</v>
      </c>
      <c r="AX25" s="61">
        <f>X25*Precio!$J22</f>
        <v>0</v>
      </c>
      <c r="AY25" s="61">
        <f>Y25*Precio!$J22</f>
        <v>0</v>
      </c>
      <c r="AZ25" s="61">
        <f>Z25*Precio!$J22</f>
        <v>0</v>
      </c>
      <c r="BA25" s="61">
        <f>AA25*Precio!$J22</f>
        <v>0</v>
      </c>
      <c r="BB25" s="61">
        <f>AB25*Precio!$J22</f>
        <v>0</v>
      </c>
      <c r="BC25" s="61">
        <f>AC25*Precio!$J22</f>
        <v>0</v>
      </c>
      <c r="BD25" s="61">
        <f>AD25*Precio!$J22</f>
        <v>0</v>
      </c>
      <c r="BE25" s="61">
        <f>AE25*Precio!$J22</f>
        <v>0</v>
      </c>
      <c r="BG25" s="61">
        <f>IFERROR(D25*Precio!$N22,0)</f>
        <v>0</v>
      </c>
      <c r="BH25" s="61">
        <f>IFERROR(E25*Precio!$N22,0)</f>
        <v>0</v>
      </c>
      <c r="BI25" s="61">
        <f>IFERROR(F25*Precio!$N22,0)</f>
        <v>0</v>
      </c>
      <c r="BJ25" s="61">
        <f>IFERROR(G25*Precio!$N22,0)</f>
        <v>0</v>
      </c>
      <c r="BK25" s="61">
        <f>IFERROR(H25*Precio!$N22,0)</f>
        <v>0</v>
      </c>
      <c r="BL25" s="61">
        <f>IFERROR(I25*Precio!$N22,0)</f>
        <v>0</v>
      </c>
      <c r="BM25" s="61">
        <f>IFERROR(J25*Precio!$N22,0)</f>
        <v>0</v>
      </c>
      <c r="BN25" s="61">
        <f>IFERROR(K25*Precio!$N22,0)</f>
        <v>0</v>
      </c>
      <c r="BO25" s="61">
        <f>IFERROR(L25*Precio!$N22,0)</f>
        <v>0</v>
      </c>
      <c r="BP25" s="61">
        <f>IFERROR(M25*Precio!$N22,0)</f>
        <v>0</v>
      </c>
      <c r="BQ25" s="61">
        <f>IFERROR(N25*Precio!$N22,0)</f>
        <v>0</v>
      </c>
      <c r="BR25" s="61">
        <f>IFERROR(O25*Precio!$N22,0)</f>
        <v>0</v>
      </c>
    </row>
    <row r="26" spans="3:70" ht="30" customHeight="1" thickTop="1" thickBot="1">
      <c r="C26" s="53" t="str">
        <f>IF(Precio!C23="","",Precio!C23)</f>
        <v/>
      </c>
      <c r="D26" s="60"/>
      <c r="E26" s="60"/>
      <c r="F26" s="60"/>
      <c r="G26" s="60"/>
      <c r="H26" s="60"/>
      <c r="I26" s="60"/>
      <c r="J26" s="60"/>
      <c r="K26" s="60"/>
      <c r="L26" s="60"/>
      <c r="M26" s="60"/>
      <c r="N26" s="60"/>
      <c r="O26" s="60"/>
      <c r="P26" s="53">
        <f t="shared" si="0"/>
        <v>0</v>
      </c>
      <c r="Q26" s="232">
        <f t="shared" si="1"/>
        <v>0</v>
      </c>
      <c r="R26" s="62"/>
      <c r="S26" s="21" t="str">
        <f t="shared" si="2"/>
        <v/>
      </c>
      <c r="T26" s="57">
        <f>IFERROR(D26*Precio!$K23,0)</f>
        <v>0</v>
      </c>
      <c r="U26" s="57">
        <f>IFERROR(E26*Precio!$K23,0)</f>
        <v>0</v>
      </c>
      <c r="V26" s="57">
        <f>IFERROR(F26*Precio!$K23,0)</f>
        <v>0</v>
      </c>
      <c r="W26" s="57">
        <f>IFERROR(G26*Precio!$K23,0)</f>
        <v>0</v>
      </c>
      <c r="X26" s="57">
        <f>IFERROR(H26*Precio!$K23,0)</f>
        <v>0</v>
      </c>
      <c r="Y26" s="57">
        <f>IFERROR(I26*Precio!$K23,0)</f>
        <v>0</v>
      </c>
      <c r="Z26" s="57">
        <f>IFERROR(J26*Precio!$K23,0)</f>
        <v>0</v>
      </c>
      <c r="AA26" s="57">
        <f>IFERROR(K26*Precio!$K23,0)</f>
        <v>0</v>
      </c>
      <c r="AB26" s="57">
        <f>IFERROR(L26*Precio!$K23,0)</f>
        <v>0</v>
      </c>
      <c r="AC26" s="57">
        <f>IFERROR(M26*Precio!$K23,0)</f>
        <v>0</v>
      </c>
      <c r="AD26" s="57">
        <f>IFERROR(N26*Precio!$K23,0)</f>
        <v>0</v>
      </c>
      <c r="AE26" s="57">
        <f>IFERROR(O26*Precio!$K23,0)</f>
        <v>0</v>
      </c>
      <c r="AG26" s="57">
        <f>IFERROR(D26*Precio!$G23,0)</f>
        <v>0</v>
      </c>
      <c r="AH26" s="57">
        <f>IFERROR(E26*Precio!$G23,0)</f>
        <v>0</v>
      </c>
      <c r="AI26" s="57">
        <f>IFERROR(F26*Precio!$G23,0)</f>
        <v>0</v>
      </c>
      <c r="AJ26" s="57">
        <f>IFERROR(G26*Precio!$G23,0)</f>
        <v>0</v>
      </c>
      <c r="AK26" s="57">
        <f>IFERROR(H26*Precio!$G23,0)</f>
        <v>0</v>
      </c>
      <c r="AL26" s="57">
        <f>IFERROR(I26*Precio!$G23,0)</f>
        <v>0</v>
      </c>
      <c r="AM26" s="57">
        <f>IFERROR(J26*Precio!$G23,0)</f>
        <v>0</v>
      </c>
      <c r="AN26" s="57">
        <f>IFERROR(K26*Precio!$G23,0)</f>
        <v>0</v>
      </c>
      <c r="AO26" s="57">
        <f>IFERROR(L26*Precio!$G23,0)</f>
        <v>0</v>
      </c>
      <c r="AP26" s="57">
        <f>IFERROR(M26*Precio!$G23,0)</f>
        <v>0</v>
      </c>
      <c r="AQ26" s="57">
        <f>IFERROR(N26*Precio!$G23,0)</f>
        <v>0</v>
      </c>
      <c r="AR26" s="57">
        <f>IFERROR(O26*Precio!$G23,0)</f>
        <v>0</v>
      </c>
      <c r="AT26" s="61">
        <f>T26*Precio!$J23</f>
        <v>0</v>
      </c>
      <c r="AU26" s="61">
        <f>U26*Precio!$J23</f>
        <v>0</v>
      </c>
      <c r="AV26" s="61">
        <f>V26*Precio!$J23</f>
        <v>0</v>
      </c>
      <c r="AW26" s="61">
        <f>W26*Precio!$J23</f>
        <v>0</v>
      </c>
      <c r="AX26" s="61">
        <f>X26*Precio!$J23</f>
        <v>0</v>
      </c>
      <c r="AY26" s="61">
        <f>Y26*Precio!$J23</f>
        <v>0</v>
      </c>
      <c r="AZ26" s="61">
        <f>Z26*Precio!$J23</f>
        <v>0</v>
      </c>
      <c r="BA26" s="61">
        <f>AA26*Precio!$J23</f>
        <v>0</v>
      </c>
      <c r="BB26" s="61">
        <f>AB26*Precio!$J23</f>
        <v>0</v>
      </c>
      <c r="BC26" s="61">
        <f>AC26*Precio!$J23</f>
        <v>0</v>
      </c>
      <c r="BD26" s="61">
        <f>AD26*Precio!$J23</f>
        <v>0</v>
      </c>
      <c r="BE26" s="61">
        <f>AE26*Precio!$J23</f>
        <v>0</v>
      </c>
      <c r="BG26" s="61">
        <f>IFERROR(D26*Precio!$N23,0)</f>
        <v>0</v>
      </c>
      <c r="BH26" s="61">
        <f>IFERROR(E26*Precio!$N23,0)</f>
        <v>0</v>
      </c>
      <c r="BI26" s="61">
        <f>IFERROR(F26*Precio!$N23,0)</f>
        <v>0</v>
      </c>
      <c r="BJ26" s="61">
        <f>IFERROR(G26*Precio!$N23,0)</f>
        <v>0</v>
      </c>
      <c r="BK26" s="61">
        <f>IFERROR(H26*Precio!$N23,0)</f>
        <v>0</v>
      </c>
      <c r="BL26" s="61">
        <f>IFERROR(I26*Precio!$N23,0)</f>
        <v>0</v>
      </c>
      <c r="BM26" s="61">
        <f>IFERROR(J26*Precio!$N23,0)</f>
        <v>0</v>
      </c>
      <c r="BN26" s="61">
        <f>IFERROR(K26*Precio!$N23,0)</f>
        <v>0</v>
      </c>
      <c r="BO26" s="61">
        <f>IFERROR(L26*Precio!$N23,0)</f>
        <v>0</v>
      </c>
      <c r="BP26" s="61">
        <f>IFERROR(M26*Precio!$N23,0)</f>
        <v>0</v>
      </c>
      <c r="BQ26" s="61">
        <f>IFERROR(N26*Precio!$N23,0)</f>
        <v>0</v>
      </c>
      <c r="BR26" s="61">
        <f>IFERROR(O26*Precio!$N23,0)</f>
        <v>0</v>
      </c>
    </row>
    <row r="27" spans="3:70" ht="30" customHeight="1" thickTop="1" thickBot="1">
      <c r="C27" s="53" t="str">
        <f>IF(Precio!C24="","",Precio!C24)</f>
        <v/>
      </c>
      <c r="D27" s="60"/>
      <c r="E27" s="60"/>
      <c r="F27" s="60"/>
      <c r="G27" s="60"/>
      <c r="H27" s="60"/>
      <c r="I27" s="60"/>
      <c r="J27" s="60"/>
      <c r="K27" s="60"/>
      <c r="L27" s="60"/>
      <c r="M27" s="60"/>
      <c r="N27" s="60"/>
      <c r="O27" s="60"/>
      <c r="P27" s="53">
        <f t="shared" si="0"/>
        <v>0</v>
      </c>
      <c r="Q27" s="232">
        <f t="shared" si="1"/>
        <v>0</v>
      </c>
      <c r="R27" s="62"/>
      <c r="S27" s="21" t="str">
        <f t="shared" si="2"/>
        <v/>
      </c>
      <c r="T27" s="57">
        <f>IFERROR(D27*Precio!$K24,0)</f>
        <v>0</v>
      </c>
      <c r="U27" s="57">
        <f>IFERROR(E27*Precio!$K24,0)</f>
        <v>0</v>
      </c>
      <c r="V27" s="57">
        <f>IFERROR(F27*Precio!$K24,0)</f>
        <v>0</v>
      </c>
      <c r="W27" s="57">
        <f>IFERROR(G27*Precio!$K24,0)</f>
        <v>0</v>
      </c>
      <c r="X27" s="57">
        <f>IFERROR(H27*Precio!$K24,0)</f>
        <v>0</v>
      </c>
      <c r="Y27" s="57">
        <f>IFERROR(I27*Precio!$K24,0)</f>
        <v>0</v>
      </c>
      <c r="Z27" s="57">
        <f>IFERROR(J27*Precio!$K24,0)</f>
        <v>0</v>
      </c>
      <c r="AA27" s="57">
        <f>IFERROR(K27*Precio!$K24,0)</f>
        <v>0</v>
      </c>
      <c r="AB27" s="57">
        <f>IFERROR(L27*Precio!$K24,0)</f>
        <v>0</v>
      </c>
      <c r="AC27" s="57">
        <f>IFERROR(M27*Precio!$K24,0)</f>
        <v>0</v>
      </c>
      <c r="AD27" s="57">
        <f>IFERROR(N27*Precio!$K24,0)</f>
        <v>0</v>
      </c>
      <c r="AE27" s="57">
        <f>IFERROR(O27*Precio!$K24,0)</f>
        <v>0</v>
      </c>
      <c r="AG27" s="57">
        <f>IFERROR(D27*Precio!$G24,0)</f>
        <v>0</v>
      </c>
      <c r="AH27" s="57">
        <f>IFERROR(E27*Precio!$G24,0)</f>
        <v>0</v>
      </c>
      <c r="AI27" s="57">
        <f>IFERROR(F27*Precio!$G24,0)</f>
        <v>0</v>
      </c>
      <c r="AJ27" s="57">
        <f>IFERROR(G27*Precio!$G24,0)</f>
        <v>0</v>
      </c>
      <c r="AK27" s="57">
        <f>IFERROR(H27*Precio!$G24,0)</f>
        <v>0</v>
      </c>
      <c r="AL27" s="57">
        <f>IFERROR(I27*Precio!$G24,0)</f>
        <v>0</v>
      </c>
      <c r="AM27" s="57">
        <f>IFERROR(J27*Precio!$G24,0)</f>
        <v>0</v>
      </c>
      <c r="AN27" s="57">
        <f>IFERROR(K27*Precio!$G24,0)</f>
        <v>0</v>
      </c>
      <c r="AO27" s="57">
        <f>IFERROR(L27*Precio!$G24,0)</f>
        <v>0</v>
      </c>
      <c r="AP27" s="57">
        <f>IFERROR(M27*Precio!$G24,0)</f>
        <v>0</v>
      </c>
      <c r="AQ27" s="57">
        <f>IFERROR(N27*Precio!$G24,0)</f>
        <v>0</v>
      </c>
      <c r="AR27" s="57">
        <f>IFERROR(O27*Precio!$G24,0)</f>
        <v>0</v>
      </c>
      <c r="AT27" s="61">
        <f>T27*Precio!$J24</f>
        <v>0</v>
      </c>
      <c r="AU27" s="61">
        <f>U27*Precio!$J24</f>
        <v>0</v>
      </c>
      <c r="AV27" s="61">
        <f>V27*Precio!$J24</f>
        <v>0</v>
      </c>
      <c r="AW27" s="61">
        <f>W27*Precio!$J24</f>
        <v>0</v>
      </c>
      <c r="AX27" s="61">
        <f>X27*Precio!$J24</f>
        <v>0</v>
      </c>
      <c r="AY27" s="61">
        <f>Y27*Precio!$J24</f>
        <v>0</v>
      </c>
      <c r="AZ27" s="61">
        <f>Z27*Precio!$J24</f>
        <v>0</v>
      </c>
      <c r="BA27" s="61">
        <f>AA27*Precio!$J24</f>
        <v>0</v>
      </c>
      <c r="BB27" s="61">
        <f>AB27*Precio!$J24</f>
        <v>0</v>
      </c>
      <c r="BC27" s="61">
        <f>AC27*Precio!$J24</f>
        <v>0</v>
      </c>
      <c r="BD27" s="61">
        <f>AD27*Precio!$J24</f>
        <v>0</v>
      </c>
      <c r="BE27" s="61">
        <f>AE27*Precio!$J24</f>
        <v>0</v>
      </c>
      <c r="BG27" s="61">
        <f>IFERROR(D27*Precio!$N24,0)</f>
        <v>0</v>
      </c>
      <c r="BH27" s="61">
        <f>IFERROR(E27*Precio!$N24,0)</f>
        <v>0</v>
      </c>
      <c r="BI27" s="61">
        <f>IFERROR(F27*Precio!$N24,0)</f>
        <v>0</v>
      </c>
      <c r="BJ27" s="61">
        <f>IFERROR(G27*Precio!$N24,0)</f>
        <v>0</v>
      </c>
      <c r="BK27" s="61">
        <f>IFERROR(H27*Precio!$N24,0)</f>
        <v>0</v>
      </c>
      <c r="BL27" s="61">
        <f>IFERROR(I27*Precio!$N24,0)</f>
        <v>0</v>
      </c>
      <c r="BM27" s="61">
        <f>IFERROR(J27*Precio!$N24,0)</f>
        <v>0</v>
      </c>
      <c r="BN27" s="61">
        <f>IFERROR(K27*Precio!$N24,0)</f>
        <v>0</v>
      </c>
      <c r="BO27" s="61">
        <f>IFERROR(L27*Precio!$N24,0)</f>
        <v>0</v>
      </c>
      <c r="BP27" s="61">
        <f>IFERROR(M27*Precio!$N24,0)</f>
        <v>0</v>
      </c>
      <c r="BQ27" s="61">
        <f>IFERROR(N27*Precio!$N24,0)</f>
        <v>0</v>
      </c>
      <c r="BR27" s="61">
        <f>IFERROR(O27*Precio!$N24,0)</f>
        <v>0</v>
      </c>
    </row>
    <row r="28" spans="3:70" ht="30" customHeight="1" thickTop="1" thickBot="1">
      <c r="C28" s="53" t="str">
        <f>IF(Precio!C25="","",Precio!C25)</f>
        <v/>
      </c>
      <c r="D28" s="60"/>
      <c r="E28" s="60"/>
      <c r="F28" s="60"/>
      <c r="G28" s="60"/>
      <c r="H28" s="60"/>
      <c r="I28" s="60"/>
      <c r="J28" s="60"/>
      <c r="K28" s="60"/>
      <c r="L28" s="60"/>
      <c r="M28" s="60"/>
      <c r="N28" s="60"/>
      <c r="O28" s="60"/>
      <c r="P28" s="53">
        <f t="shared" si="0"/>
        <v>0</v>
      </c>
      <c r="Q28" s="232">
        <f t="shared" si="1"/>
        <v>0</v>
      </c>
      <c r="R28" s="62"/>
      <c r="S28" s="21" t="str">
        <f t="shared" si="2"/>
        <v/>
      </c>
      <c r="T28" s="57">
        <f>IFERROR(D28*Precio!$K25,0)</f>
        <v>0</v>
      </c>
      <c r="U28" s="57">
        <f>IFERROR(E28*Precio!$K25,0)</f>
        <v>0</v>
      </c>
      <c r="V28" s="57">
        <f>IFERROR(F28*Precio!$K25,0)</f>
        <v>0</v>
      </c>
      <c r="W28" s="57">
        <f>IFERROR(G28*Precio!$K25,0)</f>
        <v>0</v>
      </c>
      <c r="X28" s="57">
        <f>IFERROR(H28*Precio!$K25,0)</f>
        <v>0</v>
      </c>
      <c r="Y28" s="57">
        <f>IFERROR(I28*Precio!$K25,0)</f>
        <v>0</v>
      </c>
      <c r="Z28" s="57">
        <f>IFERROR(J28*Precio!$K25,0)</f>
        <v>0</v>
      </c>
      <c r="AA28" s="57">
        <f>IFERROR(K28*Precio!$K25,0)</f>
        <v>0</v>
      </c>
      <c r="AB28" s="57">
        <f>IFERROR(L28*Precio!$K25,0)</f>
        <v>0</v>
      </c>
      <c r="AC28" s="57">
        <f>IFERROR(M28*Precio!$K25,0)</f>
        <v>0</v>
      </c>
      <c r="AD28" s="57">
        <f>IFERROR(N28*Precio!$K25,0)</f>
        <v>0</v>
      </c>
      <c r="AE28" s="57">
        <f>IFERROR(O28*Precio!$K25,0)</f>
        <v>0</v>
      </c>
      <c r="AG28" s="57">
        <f>IFERROR(D28*Precio!$G25,0)</f>
        <v>0</v>
      </c>
      <c r="AH28" s="57">
        <f>IFERROR(E28*Precio!$G25,0)</f>
        <v>0</v>
      </c>
      <c r="AI28" s="57">
        <f>IFERROR(F28*Precio!$G25,0)</f>
        <v>0</v>
      </c>
      <c r="AJ28" s="57">
        <f>IFERROR(G28*Precio!$G25,0)</f>
        <v>0</v>
      </c>
      <c r="AK28" s="57">
        <f>IFERROR(H28*Precio!$G25,0)</f>
        <v>0</v>
      </c>
      <c r="AL28" s="57">
        <f>IFERROR(I28*Precio!$G25,0)</f>
        <v>0</v>
      </c>
      <c r="AM28" s="57">
        <f>IFERROR(J28*Precio!$G25,0)</f>
        <v>0</v>
      </c>
      <c r="AN28" s="57">
        <f>IFERROR(K28*Precio!$G25,0)</f>
        <v>0</v>
      </c>
      <c r="AO28" s="57">
        <f>IFERROR(L28*Precio!$G25,0)</f>
        <v>0</v>
      </c>
      <c r="AP28" s="57">
        <f>IFERROR(M28*Precio!$G25,0)</f>
        <v>0</v>
      </c>
      <c r="AQ28" s="57">
        <f>IFERROR(N28*Precio!$G25,0)</f>
        <v>0</v>
      </c>
      <c r="AR28" s="57">
        <f>IFERROR(O28*Precio!$G25,0)</f>
        <v>0</v>
      </c>
      <c r="AT28" s="61">
        <f>T28*Precio!$J25</f>
        <v>0</v>
      </c>
      <c r="AU28" s="61">
        <f>U28*Precio!$J25</f>
        <v>0</v>
      </c>
      <c r="AV28" s="61">
        <f>V28*Precio!$J25</f>
        <v>0</v>
      </c>
      <c r="AW28" s="61">
        <f>W28*Precio!$J25</f>
        <v>0</v>
      </c>
      <c r="AX28" s="61">
        <f>X28*Precio!$J25</f>
        <v>0</v>
      </c>
      <c r="AY28" s="61">
        <f>Y28*Precio!$J25</f>
        <v>0</v>
      </c>
      <c r="AZ28" s="61">
        <f>Z28*Precio!$J25</f>
        <v>0</v>
      </c>
      <c r="BA28" s="61">
        <f>AA28*Precio!$J25</f>
        <v>0</v>
      </c>
      <c r="BB28" s="61">
        <f>AB28*Precio!$J25</f>
        <v>0</v>
      </c>
      <c r="BC28" s="61">
        <f>AC28*Precio!$J25</f>
        <v>0</v>
      </c>
      <c r="BD28" s="61">
        <f>AD28*Precio!$J25</f>
        <v>0</v>
      </c>
      <c r="BE28" s="61">
        <f>AE28*Precio!$J25</f>
        <v>0</v>
      </c>
      <c r="BG28" s="61">
        <f>IFERROR(D28*Precio!$N25,0)</f>
        <v>0</v>
      </c>
      <c r="BH28" s="61">
        <f>IFERROR(E28*Precio!$N25,0)</f>
        <v>0</v>
      </c>
      <c r="BI28" s="61">
        <f>IFERROR(F28*Precio!$N25,0)</f>
        <v>0</v>
      </c>
      <c r="BJ28" s="61">
        <f>IFERROR(G28*Precio!$N25,0)</f>
        <v>0</v>
      </c>
      <c r="BK28" s="61">
        <f>IFERROR(H28*Precio!$N25,0)</f>
        <v>0</v>
      </c>
      <c r="BL28" s="61">
        <f>IFERROR(I28*Precio!$N25,0)</f>
        <v>0</v>
      </c>
      <c r="BM28" s="61">
        <f>IFERROR(J28*Precio!$N25,0)</f>
        <v>0</v>
      </c>
      <c r="BN28" s="61">
        <f>IFERROR(K28*Precio!$N25,0)</f>
        <v>0</v>
      </c>
      <c r="BO28" s="61">
        <f>IFERROR(L28*Precio!$N25,0)</f>
        <v>0</v>
      </c>
      <c r="BP28" s="61">
        <f>IFERROR(M28*Precio!$N25,0)</f>
        <v>0</v>
      </c>
      <c r="BQ28" s="61">
        <f>IFERROR(N28*Precio!$N25,0)</f>
        <v>0</v>
      </c>
      <c r="BR28" s="61">
        <f>IFERROR(O28*Precio!$N25,0)</f>
        <v>0</v>
      </c>
    </row>
    <row r="29" spans="3:70" ht="30" customHeight="1" thickTop="1" thickBot="1">
      <c r="C29" s="53" t="str">
        <f>IF(Precio!C26="","",Precio!C26)</f>
        <v/>
      </c>
      <c r="D29" s="60"/>
      <c r="E29" s="60"/>
      <c r="F29" s="60"/>
      <c r="G29" s="60"/>
      <c r="H29" s="60"/>
      <c r="I29" s="60"/>
      <c r="J29" s="60"/>
      <c r="K29" s="60"/>
      <c r="L29" s="60"/>
      <c r="M29" s="60"/>
      <c r="N29" s="60"/>
      <c r="O29" s="60"/>
      <c r="P29" s="53">
        <f t="shared" si="0"/>
        <v>0</v>
      </c>
      <c r="Q29" s="232">
        <f t="shared" si="1"/>
        <v>0</v>
      </c>
      <c r="R29" s="62"/>
      <c r="S29" s="21" t="str">
        <f t="shared" si="2"/>
        <v/>
      </c>
      <c r="T29" s="57">
        <f>IFERROR(D29*Precio!$K26,0)</f>
        <v>0</v>
      </c>
      <c r="U29" s="57">
        <f>IFERROR(E29*Precio!$K26,0)</f>
        <v>0</v>
      </c>
      <c r="V29" s="57">
        <f>IFERROR(F29*Precio!$K26,0)</f>
        <v>0</v>
      </c>
      <c r="W29" s="57">
        <f>IFERROR(G29*Precio!$K26,0)</f>
        <v>0</v>
      </c>
      <c r="X29" s="57">
        <f>IFERROR(H29*Precio!$K26,0)</f>
        <v>0</v>
      </c>
      <c r="Y29" s="57">
        <f>IFERROR(I29*Precio!$K26,0)</f>
        <v>0</v>
      </c>
      <c r="Z29" s="57">
        <f>IFERROR(J29*Precio!$K26,0)</f>
        <v>0</v>
      </c>
      <c r="AA29" s="57">
        <f>IFERROR(K29*Precio!$K26,0)</f>
        <v>0</v>
      </c>
      <c r="AB29" s="57">
        <f>IFERROR(L29*Precio!$K26,0)</f>
        <v>0</v>
      </c>
      <c r="AC29" s="57">
        <f>IFERROR(M29*Precio!$K26,0)</f>
        <v>0</v>
      </c>
      <c r="AD29" s="57">
        <f>IFERROR(N29*Precio!$K26,0)</f>
        <v>0</v>
      </c>
      <c r="AE29" s="57">
        <f>IFERROR(O29*Precio!$K26,0)</f>
        <v>0</v>
      </c>
      <c r="AG29" s="57">
        <f>IFERROR(D29*Precio!$G26,0)</f>
        <v>0</v>
      </c>
      <c r="AH29" s="57">
        <f>IFERROR(E29*Precio!$G26,0)</f>
        <v>0</v>
      </c>
      <c r="AI29" s="57">
        <f>IFERROR(F29*Precio!$G26,0)</f>
        <v>0</v>
      </c>
      <c r="AJ29" s="57">
        <f>IFERROR(G29*Precio!$G26,0)</f>
        <v>0</v>
      </c>
      <c r="AK29" s="57">
        <f>IFERROR(H29*Precio!$G26,0)</f>
        <v>0</v>
      </c>
      <c r="AL29" s="57">
        <f>IFERROR(I29*Precio!$G26,0)</f>
        <v>0</v>
      </c>
      <c r="AM29" s="57">
        <f>IFERROR(J29*Precio!$G26,0)</f>
        <v>0</v>
      </c>
      <c r="AN29" s="57">
        <f>IFERROR(K29*Precio!$G26,0)</f>
        <v>0</v>
      </c>
      <c r="AO29" s="57">
        <f>IFERROR(L29*Precio!$G26,0)</f>
        <v>0</v>
      </c>
      <c r="AP29" s="57">
        <f>IFERROR(M29*Precio!$G26,0)</f>
        <v>0</v>
      </c>
      <c r="AQ29" s="57">
        <f>IFERROR(N29*Precio!$G26,0)</f>
        <v>0</v>
      </c>
      <c r="AR29" s="57">
        <f>IFERROR(O29*Precio!$G26,0)</f>
        <v>0</v>
      </c>
      <c r="AT29" s="61">
        <f>T29*Precio!$J26</f>
        <v>0</v>
      </c>
      <c r="AU29" s="61">
        <f>U29*Precio!$J26</f>
        <v>0</v>
      </c>
      <c r="AV29" s="61">
        <f>V29*Precio!$J26</f>
        <v>0</v>
      </c>
      <c r="AW29" s="61">
        <f>W29*Precio!$J26</f>
        <v>0</v>
      </c>
      <c r="AX29" s="61">
        <f>X29*Precio!$J26</f>
        <v>0</v>
      </c>
      <c r="AY29" s="61">
        <f>Y29*Precio!$J26</f>
        <v>0</v>
      </c>
      <c r="AZ29" s="61">
        <f>Z29*Precio!$J26</f>
        <v>0</v>
      </c>
      <c r="BA29" s="61">
        <f>AA29*Precio!$J26</f>
        <v>0</v>
      </c>
      <c r="BB29" s="61">
        <f>AB29*Precio!$J26</f>
        <v>0</v>
      </c>
      <c r="BC29" s="61">
        <f>AC29*Precio!$J26</f>
        <v>0</v>
      </c>
      <c r="BD29" s="61">
        <f>AD29*Precio!$J26</f>
        <v>0</v>
      </c>
      <c r="BE29" s="61">
        <f>AE29*Precio!$J26</f>
        <v>0</v>
      </c>
      <c r="BG29" s="61">
        <f>IFERROR(D29*Precio!$N26,0)</f>
        <v>0</v>
      </c>
      <c r="BH29" s="61">
        <f>IFERROR(E29*Precio!$N26,0)</f>
        <v>0</v>
      </c>
      <c r="BI29" s="61">
        <f>IFERROR(F29*Precio!$N26,0)</f>
        <v>0</v>
      </c>
      <c r="BJ29" s="61">
        <f>IFERROR(G29*Precio!$N26,0)</f>
        <v>0</v>
      </c>
      <c r="BK29" s="61">
        <f>IFERROR(H29*Precio!$N26,0)</f>
        <v>0</v>
      </c>
      <c r="BL29" s="61">
        <f>IFERROR(I29*Precio!$N26,0)</f>
        <v>0</v>
      </c>
      <c r="BM29" s="61">
        <f>IFERROR(J29*Precio!$N26,0)</f>
        <v>0</v>
      </c>
      <c r="BN29" s="61">
        <f>IFERROR(K29*Precio!$N26,0)</f>
        <v>0</v>
      </c>
      <c r="BO29" s="61">
        <f>IFERROR(L29*Precio!$N26,0)</f>
        <v>0</v>
      </c>
      <c r="BP29" s="61">
        <f>IFERROR(M29*Precio!$N26,0)</f>
        <v>0</v>
      </c>
      <c r="BQ29" s="61">
        <f>IFERROR(N29*Precio!$N26,0)</f>
        <v>0</v>
      </c>
      <c r="BR29" s="61">
        <f>IFERROR(O29*Precio!$N26,0)</f>
        <v>0</v>
      </c>
    </row>
    <row r="30" spans="3:70" ht="30" customHeight="1" thickTop="1" thickBot="1">
      <c r="C30" s="53" t="str">
        <f>IF(Precio!C27="","",Precio!C27)</f>
        <v/>
      </c>
      <c r="D30" s="60"/>
      <c r="E30" s="60"/>
      <c r="F30" s="60"/>
      <c r="G30" s="60"/>
      <c r="H30" s="60"/>
      <c r="I30" s="60"/>
      <c r="J30" s="60"/>
      <c r="K30" s="60"/>
      <c r="L30" s="60"/>
      <c r="M30" s="60"/>
      <c r="N30" s="60"/>
      <c r="O30" s="60"/>
      <c r="P30" s="53">
        <f t="shared" si="0"/>
        <v>0</v>
      </c>
      <c r="Q30" s="232">
        <f t="shared" si="1"/>
        <v>0</v>
      </c>
      <c r="R30" s="62"/>
      <c r="S30" s="21" t="str">
        <f t="shared" si="2"/>
        <v/>
      </c>
      <c r="T30" s="57">
        <f>IFERROR(D30*Precio!$K27,0)</f>
        <v>0</v>
      </c>
      <c r="U30" s="57">
        <f>IFERROR(E30*Precio!$K27,0)</f>
        <v>0</v>
      </c>
      <c r="V30" s="57">
        <f>IFERROR(F30*Precio!$K27,0)</f>
        <v>0</v>
      </c>
      <c r="W30" s="57">
        <f>IFERROR(G30*Precio!$K27,0)</f>
        <v>0</v>
      </c>
      <c r="X30" s="57">
        <f>IFERROR(H30*Precio!$K27,0)</f>
        <v>0</v>
      </c>
      <c r="Y30" s="57">
        <f>IFERROR(I30*Precio!$K27,0)</f>
        <v>0</v>
      </c>
      <c r="Z30" s="57">
        <f>IFERROR(J30*Precio!$K27,0)</f>
        <v>0</v>
      </c>
      <c r="AA30" s="57">
        <f>IFERROR(K30*Precio!$K27,0)</f>
        <v>0</v>
      </c>
      <c r="AB30" s="57">
        <f>IFERROR(L30*Precio!$K27,0)</f>
        <v>0</v>
      </c>
      <c r="AC30" s="57">
        <f>IFERROR(M30*Precio!$K27,0)</f>
        <v>0</v>
      </c>
      <c r="AD30" s="57">
        <f>IFERROR(N30*Precio!$K27,0)</f>
        <v>0</v>
      </c>
      <c r="AE30" s="57">
        <f>IFERROR(O30*Precio!$K27,0)</f>
        <v>0</v>
      </c>
      <c r="AG30" s="57">
        <f>IFERROR(D30*Precio!$G27,0)</f>
        <v>0</v>
      </c>
      <c r="AH30" s="57">
        <f>IFERROR(E30*Precio!$G27,0)</f>
        <v>0</v>
      </c>
      <c r="AI30" s="57">
        <f>IFERROR(F30*Precio!$G27,0)</f>
        <v>0</v>
      </c>
      <c r="AJ30" s="57">
        <f>IFERROR(G30*Precio!$G27,0)</f>
        <v>0</v>
      </c>
      <c r="AK30" s="57">
        <f>IFERROR(H30*Precio!$G27,0)</f>
        <v>0</v>
      </c>
      <c r="AL30" s="57">
        <f>IFERROR(I30*Precio!$G27,0)</f>
        <v>0</v>
      </c>
      <c r="AM30" s="57">
        <f>IFERROR(J30*Precio!$G27,0)</f>
        <v>0</v>
      </c>
      <c r="AN30" s="57">
        <f>IFERROR(K30*Precio!$G27,0)</f>
        <v>0</v>
      </c>
      <c r="AO30" s="57">
        <f>IFERROR(L30*Precio!$G27,0)</f>
        <v>0</v>
      </c>
      <c r="AP30" s="57">
        <f>IFERROR(M30*Precio!$G27,0)</f>
        <v>0</v>
      </c>
      <c r="AQ30" s="57">
        <f>IFERROR(N30*Precio!$G27,0)</f>
        <v>0</v>
      </c>
      <c r="AR30" s="57">
        <f>IFERROR(O30*Precio!$G27,0)</f>
        <v>0</v>
      </c>
      <c r="AT30" s="61">
        <f>T30*Precio!$J27</f>
        <v>0</v>
      </c>
      <c r="AU30" s="61">
        <f>U30*Precio!$J27</f>
        <v>0</v>
      </c>
      <c r="AV30" s="61">
        <f>V30*Precio!$J27</f>
        <v>0</v>
      </c>
      <c r="AW30" s="61">
        <f>W30*Precio!$J27</f>
        <v>0</v>
      </c>
      <c r="AX30" s="61">
        <f>X30*Precio!$J27</f>
        <v>0</v>
      </c>
      <c r="AY30" s="61">
        <f>Y30*Precio!$J27</f>
        <v>0</v>
      </c>
      <c r="AZ30" s="61">
        <f>Z30*Precio!$J27</f>
        <v>0</v>
      </c>
      <c r="BA30" s="61">
        <f>AA30*Precio!$J27</f>
        <v>0</v>
      </c>
      <c r="BB30" s="61">
        <f>AB30*Precio!$J27</f>
        <v>0</v>
      </c>
      <c r="BC30" s="61">
        <f>AC30*Precio!$J27</f>
        <v>0</v>
      </c>
      <c r="BD30" s="61">
        <f>AD30*Precio!$J27</f>
        <v>0</v>
      </c>
      <c r="BE30" s="61">
        <f>AE30*Precio!$J27</f>
        <v>0</v>
      </c>
      <c r="BG30" s="61">
        <f>IFERROR(D30*Precio!$N27,0)</f>
        <v>0</v>
      </c>
      <c r="BH30" s="61">
        <f>IFERROR(E30*Precio!$N27,0)</f>
        <v>0</v>
      </c>
      <c r="BI30" s="61">
        <f>IFERROR(F30*Precio!$N27,0)</f>
        <v>0</v>
      </c>
      <c r="BJ30" s="61">
        <f>IFERROR(G30*Precio!$N27,0)</f>
        <v>0</v>
      </c>
      <c r="BK30" s="61">
        <f>IFERROR(H30*Precio!$N27,0)</f>
        <v>0</v>
      </c>
      <c r="BL30" s="61">
        <f>IFERROR(I30*Precio!$N27,0)</f>
        <v>0</v>
      </c>
      <c r="BM30" s="61">
        <f>IFERROR(J30*Precio!$N27,0)</f>
        <v>0</v>
      </c>
      <c r="BN30" s="61">
        <f>IFERROR(K30*Precio!$N27,0)</f>
        <v>0</v>
      </c>
      <c r="BO30" s="61">
        <f>IFERROR(L30*Precio!$N27,0)</f>
        <v>0</v>
      </c>
      <c r="BP30" s="61">
        <f>IFERROR(M30*Precio!$N27,0)</f>
        <v>0</v>
      </c>
      <c r="BQ30" s="61">
        <f>IFERROR(N30*Precio!$N27,0)</f>
        <v>0</v>
      </c>
      <c r="BR30" s="61">
        <f>IFERROR(O30*Precio!$N27,0)</f>
        <v>0</v>
      </c>
    </row>
    <row r="31" spans="3:70" ht="30" customHeight="1" thickTop="1" thickBot="1">
      <c r="C31" s="53" t="str">
        <f>IF(Precio!C28="","",Precio!C28)</f>
        <v/>
      </c>
      <c r="D31" s="60"/>
      <c r="E31" s="60"/>
      <c r="F31" s="60"/>
      <c r="G31" s="60"/>
      <c r="H31" s="60"/>
      <c r="I31" s="60"/>
      <c r="J31" s="60"/>
      <c r="K31" s="60"/>
      <c r="L31" s="60"/>
      <c r="M31" s="60"/>
      <c r="N31" s="60"/>
      <c r="O31" s="60"/>
      <c r="P31" s="53">
        <f t="shared" si="0"/>
        <v>0</v>
      </c>
      <c r="Q31" s="232">
        <f t="shared" si="1"/>
        <v>0</v>
      </c>
      <c r="R31" s="62"/>
      <c r="S31" s="21" t="str">
        <f t="shared" si="2"/>
        <v/>
      </c>
      <c r="T31" s="57">
        <f>IFERROR(D31*Precio!$K28,0)</f>
        <v>0</v>
      </c>
      <c r="U31" s="57">
        <f>IFERROR(E31*Precio!$K28,0)</f>
        <v>0</v>
      </c>
      <c r="V31" s="57">
        <f>IFERROR(F31*Precio!$K28,0)</f>
        <v>0</v>
      </c>
      <c r="W31" s="57">
        <f>IFERROR(G31*Precio!$K28,0)</f>
        <v>0</v>
      </c>
      <c r="X31" s="57">
        <f>IFERROR(H31*Precio!$K28,0)</f>
        <v>0</v>
      </c>
      <c r="Y31" s="57">
        <f>IFERROR(I31*Precio!$K28,0)</f>
        <v>0</v>
      </c>
      <c r="Z31" s="57">
        <f>IFERROR(J31*Precio!$K28,0)</f>
        <v>0</v>
      </c>
      <c r="AA31" s="57">
        <f>IFERROR(K31*Precio!$K28,0)</f>
        <v>0</v>
      </c>
      <c r="AB31" s="57">
        <f>IFERROR(L31*Precio!$K28,0)</f>
        <v>0</v>
      </c>
      <c r="AC31" s="57">
        <f>IFERROR(M31*Precio!$K28,0)</f>
        <v>0</v>
      </c>
      <c r="AD31" s="57">
        <f>IFERROR(N31*Precio!$K28,0)</f>
        <v>0</v>
      </c>
      <c r="AE31" s="57">
        <f>IFERROR(O31*Precio!$K28,0)</f>
        <v>0</v>
      </c>
      <c r="AG31" s="57">
        <f>IFERROR(D31*Precio!$G28,0)</f>
        <v>0</v>
      </c>
      <c r="AH31" s="57">
        <f>IFERROR(E31*Precio!$G28,0)</f>
        <v>0</v>
      </c>
      <c r="AI31" s="57">
        <f>IFERROR(F31*Precio!$G28,0)</f>
        <v>0</v>
      </c>
      <c r="AJ31" s="57">
        <f>IFERROR(G31*Precio!$G28,0)</f>
        <v>0</v>
      </c>
      <c r="AK31" s="57">
        <f>IFERROR(H31*Precio!$G28,0)</f>
        <v>0</v>
      </c>
      <c r="AL31" s="57">
        <f>IFERROR(I31*Precio!$G28,0)</f>
        <v>0</v>
      </c>
      <c r="AM31" s="57">
        <f>IFERROR(J31*Precio!$G28,0)</f>
        <v>0</v>
      </c>
      <c r="AN31" s="57">
        <f>IFERROR(K31*Precio!$G28,0)</f>
        <v>0</v>
      </c>
      <c r="AO31" s="57">
        <f>IFERROR(L31*Precio!$G28,0)</f>
        <v>0</v>
      </c>
      <c r="AP31" s="57">
        <f>IFERROR(M31*Precio!$G28,0)</f>
        <v>0</v>
      </c>
      <c r="AQ31" s="57">
        <f>IFERROR(N31*Precio!$G28,0)</f>
        <v>0</v>
      </c>
      <c r="AR31" s="57">
        <f>IFERROR(O31*Precio!$G28,0)</f>
        <v>0</v>
      </c>
      <c r="AT31" s="61">
        <f>T31*Precio!$J28</f>
        <v>0</v>
      </c>
      <c r="AU31" s="61">
        <f>U31*Precio!$J28</f>
        <v>0</v>
      </c>
      <c r="AV31" s="61">
        <f>V31*Precio!$J28</f>
        <v>0</v>
      </c>
      <c r="AW31" s="61">
        <f>W31*Precio!$J28</f>
        <v>0</v>
      </c>
      <c r="AX31" s="61">
        <f>X31*Precio!$J28</f>
        <v>0</v>
      </c>
      <c r="AY31" s="61">
        <f>Y31*Precio!$J28</f>
        <v>0</v>
      </c>
      <c r="AZ31" s="61">
        <f>Z31*Precio!$J28</f>
        <v>0</v>
      </c>
      <c r="BA31" s="61">
        <f>AA31*Precio!$J28</f>
        <v>0</v>
      </c>
      <c r="BB31" s="61">
        <f>AB31*Precio!$J28</f>
        <v>0</v>
      </c>
      <c r="BC31" s="61">
        <f>AC31*Precio!$J28</f>
        <v>0</v>
      </c>
      <c r="BD31" s="61">
        <f>AD31*Precio!$J28</f>
        <v>0</v>
      </c>
      <c r="BE31" s="61">
        <f>AE31*Precio!$J28</f>
        <v>0</v>
      </c>
      <c r="BG31" s="61">
        <f>IFERROR(D31*Precio!$N28,0)</f>
        <v>0</v>
      </c>
      <c r="BH31" s="61">
        <f>IFERROR(E31*Precio!$N28,0)</f>
        <v>0</v>
      </c>
      <c r="BI31" s="61">
        <f>IFERROR(F31*Precio!$N28,0)</f>
        <v>0</v>
      </c>
      <c r="BJ31" s="61">
        <f>IFERROR(G31*Precio!$N28,0)</f>
        <v>0</v>
      </c>
      <c r="BK31" s="61">
        <f>IFERROR(H31*Precio!$N28,0)</f>
        <v>0</v>
      </c>
      <c r="BL31" s="61">
        <f>IFERROR(I31*Precio!$N28,0)</f>
        <v>0</v>
      </c>
      <c r="BM31" s="61">
        <f>IFERROR(J31*Precio!$N28,0)</f>
        <v>0</v>
      </c>
      <c r="BN31" s="61">
        <f>IFERROR(K31*Precio!$N28,0)</f>
        <v>0</v>
      </c>
      <c r="BO31" s="61">
        <f>IFERROR(L31*Precio!$N28,0)</f>
        <v>0</v>
      </c>
      <c r="BP31" s="61">
        <f>IFERROR(M31*Precio!$N28,0)</f>
        <v>0</v>
      </c>
      <c r="BQ31" s="61">
        <f>IFERROR(N31*Precio!$N28,0)</f>
        <v>0</v>
      </c>
      <c r="BR31" s="61">
        <f>IFERROR(O31*Precio!$N28,0)</f>
        <v>0</v>
      </c>
    </row>
    <row r="32" spans="3:70" ht="30" customHeight="1" thickTop="1" thickBot="1">
      <c r="C32" s="53" t="str">
        <f>IF(Precio!C29="","",Precio!C29)</f>
        <v/>
      </c>
      <c r="D32" s="60"/>
      <c r="E32" s="60"/>
      <c r="F32" s="60"/>
      <c r="G32" s="60"/>
      <c r="H32" s="60"/>
      <c r="I32" s="60"/>
      <c r="J32" s="60"/>
      <c r="K32" s="60"/>
      <c r="L32" s="60"/>
      <c r="M32" s="60"/>
      <c r="N32" s="60"/>
      <c r="O32" s="60"/>
      <c r="P32" s="53">
        <f t="shared" si="0"/>
        <v>0</v>
      </c>
      <c r="Q32" s="232">
        <f t="shared" si="1"/>
        <v>0</v>
      </c>
      <c r="R32" s="62"/>
      <c r="S32" s="21" t="str">
        <f t="shared" si="2"/>
        <v/>
      </c>
      <c r="T32" s="57">
        <f>IFERROR(D32*Precio!$K29,0)</f>
        <v>0</v>
      </c>
      <c r="U32" s="57">
        <f>IFERROR(E32*Precio!$K29,0)</f>
        <v>0</v>
      </c>
      <c r="V32" s="57">
        <f>IFERROR(F32*Precio!$K29,0)</f>
        <v>0</v>
      </c>
      <c r="W32" s="57">
        <f>IFERROR(G32*Precio!$K29,0)</f>
        <v>0</v>
      </c>
      <c r="X32" s="57">
        <f>IFERROR(H32*Precio!$K29,0)</f>
        <v>0</v>
      </c>
      <c r="Y32" s="57">
        <f>IFERROR(I32*Precio!$K29,0)</f>
        <v>0</v>
      </c>
      <c r="Z32" s="57">
        <f>IFERROR(J32*Precio!$K29,0)</f>
        <v>0</v>
      </c>
      <c r="AA32" s="57">
        <f>IFERROR(K32*Precio!$K29,0)</f>
        <v>0</v>
      </c>
      <c r="AB32" s="57">
        <f>IFERROR(L32*Precio!$K29,0)</f>
        <v>0</v>
      </c>
      <c r="AC32" s="57">
        <f>IFERROR(M32*Precio!$K29,0)</f>
        <v>0</v>
      </c>
      <c r="AD32" s="57">
        <f>IFERROR(N32*Precio!$K29,0)</f>
        <v>0</v>
      </c>
      <c r="AE32" s="57">
        <f>IFERROR(O32*Precio!$K29,0)</f>
        <v>0</v>
      </c>
      <c r="AG32" s="57">
        <f>IFERROR(D32*Precio!$G29,0)</f>
        <v>0</v>
      </c>
      <c r="AH32" s="57">
        <f>IFERROR(E32*Precio!$G29,0)</f>
        <v>0</v>
      </c>
      <c r="AI32" s="57">
        <f>IFERROR(F32*Precio!$G29,0)</f>
        <v>0</v>
      </c>
      <c r="AJ32" s="57">
        <f>IFERROR(G32*Precio!$G29,0)</f>
        <v>0</v>
      </c>
      <c r="AK32" s="57">
        <f>IFERROR(H32*Precio!$G29,0)</f>
        <v>0</v>
      </c>
      <c r="AL32" s="57">
        <f>IFERROR(I32*Precio!$G29,0)</f>
        <v>0</v>
      </c>
      <c r="AM32" s="57">
        <f>IFERROR(J32*Precio!$G29,0)</f>
        <v>0</v>
      </c>
      <c r="AN32" s="57">
        <f>IFERROR(K32*Precio!$G29,0)</f>
        <v>0</v>
      </c>
      <c r="AO32" s="57">
        <f>IFERROR(L32*Precio!$G29,0)</f>
        <v>0</v>
      </c>
      <c r="AP32" s="57">
        <f>IFERROR(M32*Precio!$G29,0)</f>
        <v>0</v>
      </c>
      <c r="AQ32" s="57">
        <f>IFERROR(N32*Precio!$G29,0)</f>
        <v>0</v>
      </c>
      <c r="AR32" s="57">
        <f>IFERROR(O32*Precio!$G29,0)</f>
        <v>0</v>
      </c>
      <c r="AT32" s="61">
        <f>T32*Precio!$J29</f>
        <v>0</v>
      </c>
      <c r="AU32" s="61">
        <f>U32*Precio!$J29</f>
        <v>0</v>
      </c>
      <c r="AV32" s="61">
        <f>V32*Precio!$J29</f>
        <v>0</v>
      </c>
      <c r="AW32" s="61">
        <f>W32*Precio!$J29</f>
        <v>0</v>
      </c>
      <c r="AX32" s="61">
        <f>X32*Precio!$J29</f>
        <v>0</v>
      </c>
      <c r="AY32" s="61">
        <f>Y32*Precio!$J29</f>
        <v>0</v>
      </c>
      <c r="AZ32" s="61">
        <f>Z32*Precio!$J29</f>
        <v>0</v>
      </c>
      <c r="BA32" s="61">
        <f>AA32*Precio!$J29</f>
        <v>0</v>
      </c>
      <c r="BB32" s="61">
        <f>AB32*Precio!$J29</f>
        <v>0</v>
      </c>
      <c r="BC32" s="61">
        <f>AC32*Precio!$J29</f>
        <v>0</v>
      </c>
      <c r="BD32" s="61">
        <f>AD32*Precio!$J29</f>
        <v>0</v>
      </c>
      <c r="BE32" s="61">
        <f>AE32*Precio!$J29</f>
        <v>0</v>
      </c>
      <c r="BG32" s="61">
        <f>IFERROR(D32*Precio!$N29,0)</f>
        <v>0</v>
      </c>
      <c r="BH32" s="61">
        <f>IFERROR(E32*Precio!$N29,0)</f>
        <v>0</v>
      </c>
      <c r="BI32" s="61">
        <f>IFERROR(F32*Precio!$N29,0)</f>
        <v>0</v>
      </c>
      <c r="BJ32" s="61">
        <f>IFERROR(G32*Precio!$N29,0)</f>
        <v>0</v>
      </c>
      <c r="BK32" s="61">
        <f>IFERROR(H32*Precio!$N29,0)</f>
        <v>0</v>
      </c>
      <c r="BL32" s="61">
        <f>IFERROR(I32*Precio!$N29,0)</f>
        <v>0</v>
      </c>
      <c r="BM32" s="61">
        <f>IFERROR(J32*Precio!$N29,0)</f>
        <v>0</v>
      </c>
      <c r="BN32" s="61">
        <f>IFERROR(K32*Precio!$N29,0)</f>
        <v>0</v>
      </c>
      <c r="BO32" s="61">
        <f>IFERROR(L32*Precio!$N29,0)</f>
        <v>0</v>
      </c>
      <c r="BP32" s="61">
        <f>IFERROR(M32*Precio!$N29,0)</f>
        <v>0</v>
      </c>
      <c r="BQ32" s="61">
        <f>IFERROR(N32*Precio!$N29,0)</f>
        <v>0</v>
      </c>
      <c r="BR32" s="61">
        <f>IFERROR(O32*Precio!$N29,0)</f>
        <v>0</v>
      </c>
    </row>
    <row r="33" spans="3:70" ht="30" customHeight="1" thickTop="1" thickBot="1">
      <c r="C33" s="53" t="str">
        <f>IF(Precio!C30="","",Precio!C30)</f>
        <v/>
      </c>
      <c r="D33" s="60"/>
      <c r="E33" s="60"/>
      <c r="F33" s="60"/>
      <c r="G33" s="60"/>
      <c r="H33" s="60"/>
      <c r="I33" s="60"/>
      <c r="J33" s="60"/>
      <c r="K33" s="60"/>
      <c r="L33" s="60"/>
      <c r="M33" s="60"/>
      <c r="N33" s="60"/>
      <c r="O33" s="60"/>
      <c r="P33" s="53">
        <f t="shared" si="0"/>
        <v>0</v>
      </c>
      <c r="Q33" s="232">
        <f t="shared" si="1"/>
        <v>0</v>
      </c>
      <c r="R33" s="62"/>
      <c r="S33" s="21" t="str">
        <f t="shared" si="2"/>
        <v/>
      </c>
      <c r="T33" s="57">
        <f>IFERROR(D33*Precio!$K30,0)</f>
        <v>0</v>
      </c>
      <c r="U33" s="57">
        <f>IFERROR(E33*Precio!$K30,0)</f>
        <v>0</v>
      </c>
      <c r="V33" s="57">
        <f>IFERROR(F33*Precio!$K30,0)</f>
        <v>0</v>
      </c>
      <c r="W33" s="57">
        <f>IFERROR(G33*Precio!$K30,0)</f>
        <v>0</v>
      </c>
      <c r="X33" s="57">
        <f>IFERROR(H33*Precio!$K30,0)</f>
        <v>0</v>
      </c>
      <c r="Y33" s="57">
        <f>IFERROR(I33*Precio!$K30,0)</f>
        <v>0</v>
      </c>
      <c r="Z33" s="57">
        <f>IFERROR(J33*Precio!$K30,0)</f>
        <v>0</v>
      </c>
      <c r="AA33" s="57">
        <f>IFERROR(K33*Precio!$K30,0)</f>
        <v>0</v>
      </c>
      <c r="AB33" s="57">
        <f>IFERROR(L33*Precio!$K30,0)</f>
        <v>0</v>
      </c>
      <c r="AC33" s="57">
        <f>IFERROR(M33*Precio!$K30,0)</f>
        <v>0</v>
      </c>
      <c r="AD33" s="57">
        <f>IFERROR(N33*Precio!$K30,0)</f>
        <v>0</v>
      </c>
      <c r="AE33" s="57">
        <f>IFERROR(O33*Precio!$K30,0)</f>
        <v>0</v>
      </c>
      <c r="AG33" s="57">
        <f>IFERROR(D33*Precio!$G30,0)</f>
        <v>0</v>
      </c>
      <c r="AH33" s="57">
        <f>IFERROR(E33*Precio!$G30,0)</f>
        <v>0</v>
      </c>
      <c r="AI33" s="57">
        <f>IFERROR(F33*Precio!$G30,0)</f>
        <v>0</v>
      </c>
      <c r="AJ33" s="57">
        <f>IFERROR(G33*Precio!$G30,0)</f>
        <v>0</v>
      </c>
      <c r="AK33" s="57">
        <f>IFERROR(H33*Precio!$G30,0)</f>
        <v>0</v>
      </c>
      <c r="AL33" s="57">
        <f>IFERROR(I33*Precio!$G30,0)</f>
        <v>0</v>
      </c>
      <c r="AM33" s="57">
        <f>IFERROR(J33*Precio!$G30,0)</f>
        <v>0</v>
      </c>
      <c r="AN33" s="57">
        <f>IFERROR(K33*Precio!$G30,0)</f>
        <v>0</v>
      </c>
      <c r="AO33" s="57">
        <f>IFERROR(L33*Precio!$G30,0)</f>
        <v>0</v>
      </c>
      <c r="AP33" s="57">
        <f>IFERROR(M33*Precio!$G30,0)</f>
        <v>0</v>
      </c>
      <c r="AQ33" s="57">
        <f>IFERROR(N33*Precio!$G30,0)</f>
        <v>0</v>
      </c>
      <c r="AR33" s="57">
        <f>IFERROR(O33*Precio!$G30,0)</f>
        <v>0</v>
      </c>
      <c r="AT33" s="61">
        <f>T33*Precio!$J30</f>
        <v>0</v>
      </c>
      <c r="AU33" s="61">
        <f>U33*Precio!$J30</f>
        <v>0</v>
      </c>
      <c r="AV33" s="61">
        <f>V33*Precio!$J30</f>
        <v>0</v>
      </c>
      <c r="AW33" s="61">
        <f>W33*Precio!$J30</f>
        <v>0</v>
      </c>
      <c r="AX33" s="61">
        <f>X33*Precio!$J30</f>
        <v>0</v>
      </c>
      <c r="AY33" s="61">
        <f>Y33*Precio!$J30</f>
        <v>0</v>
      </c>
      <c r="AZ33" s="61">
        <f>Z33*Precio!$J30</f>
        <v>0</v>
      </c>
      <c r="BA33" s="61">
        <f>AA33*Precio!$J30</f>
        <v>0</v>
      </c>
      <c r="BB33" s="61">
        <f>AB33*Precio!$J30</f>
        <v>0</v>
      </c>
      <c r="BC33" s="61">
        <f>AC33*Precio!$J30</f>
        <v>0</v>
      </c>
      <c r="BD33" s="61">
        <f>AD33*Precio!$J30</f>
        <v>0</v>
      </c>
      <c r="BE33" s="61">
        <f>AE33*Precio!$J30</f>
        <v>0</v>
      </c>
      <c r="BG33" s="61">
        <f>IFERROR(D33*Precio!$N30,0)</f>
        <v>0</v>
      </c>
      <c r="BH33" s="61">
        <f>IFERROR(E33*Precio!$N30,0)</f>
        <v>0</v>
      </c>
      <c r="BI33" s="61">
        <f>IFERROR(F33*Precio!$N30,0)</f>
        <v>0</v>
      </c>
      <c r="BJ33" s="61">
        <f>IFERROR(G33*Precio!$N30,0)</f>
        <v>0</v>
      </c>
      <c r="BK33" s="61">
        <f>IFERROR(H33*Precio!$N30,0)</f>
        <v>0</v>
      </c>
      <c r="BL33" s="61">
        <f>IFERROR(I33*Precio!$N30,0)</f>
        <v>0</v>
      </c>
      <c r="BM33" s="61">
        <f>IFERROR(J33*Precio!$N30,0)</f>
        <v>0</v>
      </c>
      <c r="BN33" s="61">
        <f>IFERROR(K33*Precio!$N30,0)</f>
        <v>0</v>
      </c>
      <c r="BO33" s="61">
        <f>IFERROR(L33*Precio!$N30,0)</f>
        <v>0</v>
      </c>
      <c r="BP33" s="61">
        <f>IFERROR(M33*Precio!$N30,0)</f>
        <v>0</v>
      </c>
      <c r="BQ33" s="61">
        <f>IFERROR(N33*Precio!$N30,0)</f>
        <v>0</v>
      </c>
      <c r="BR33" s="61">
        <f>IFERROR(O33*Precio!$N30,0)</f>
        <v>0</v>
      </c>
    </row>
    <row r="34" spans="3:70" ht="30" customHeight="1" thickTop="1" thickBot="1">
      <c r="C34" s="53" t="str">
        <f>IF(Precio!C31="","",Precio!C31)</f>
        <v/>
      </c>
      <c r="D34" s="60"/>
      <c r="E34" s="60"/>
      <c r="F34" s="60"/>
      <c r="G34" s="60"/>
      <c r="H34" s="60"/>
      <c r="I34" s="60"/>
      <c r="J34" s="60"/>
      <c r="K34" s="60"/>
      <c r="L34" s="60"/>
      <c r="M34" s="60"/>
      <c r="N34" s="60"/>
      <c r="O34" s="60"/>
      <c r="P34" s="53">
        <f t="shared" si="0"/>
        <v>0</v>
      </c>
      <c r="Q34" s="232">
        <f t="shared" si="1"/>
        <v>0</v>
      </c>
      <c r="R34" s="62"/>
      <c r="S34" s="21" t="str">
        <f t="shared" si="2"/>
        <v/>
      </c>
      <c r="T34" s="57">
        <f>IFERROR(D34*Precio!$K31,0)</f>
        <v>0</v>
      </c>
      <c r="U34" s="57">
        <f>IFERROR(E34*Precio!$K31,0)</f>
        <v>0</v>
      </c>
      <c r="V34" s="57">
        <f>IFERROR(F34*Precio!$K31,0)</f>
        <v>0</v>
      </c>
      <c r="W34" s="57">
        <f>IFERROR(G34*Precio!$K31,0)</f>
        <v>0</v>
      </c>
      <c r="X34" s="57">
        <f>IFERROR(H34*Precio!$K31,0)</f>
        <v>0</v>
      </c>
      <c r="Y34" s="57">
        <f>IFERROR(I34*Precio!$K31,0)</f>
        <v>0</v>
      </c>
      <c r="Z34" s="57">
        <f>IFERROR(J34*Precio!$K31,0)</f>
        <v>0</v>
      </c>
      <c r="AA34" s="57">
        <f>IFERROR(K34*Precio!$K31,0)</f>
        <v>0</v>
      </c>
      <c r="AB34" s="57">
        <f>IFERROR(L34*Precio!$K31,0)</f>
        <v>0</v>
      </c>
      <c r="AC34" s="57">
        <f>IFERROR(M34*Precio!$K31,0)</f>
        <v>0</v>
      </c>
      <c r="AD34" s="57">
        <f>IFERROR(N34*Precio!$K31,0)</f>
        <v>0</v>
      </c>
      <c r="AE34" s="57">
        <f>IFERROR(O34*Precio!$K31,0)</f>
        <v>0</v>
      </c>
      <c r="AG34" s="57">
        <f>IFERROR(D34*Precio!$G31,0)</f>
        <v>0</v>
      </c>
      <c r="AH34" s="57">
        <f>IFERROR(E34*Precio!$G31,0)</f>
        <v>0</v>
      </c>
      <c r="AI34" s="57">
        <f>IFERROR(F34*Precio!$G31,0)</f>
        <v>0</v>
      </c>
      <c r="AJ34" s="57">
        <f>IFERROR(G34*Precio!$G31,0)</f>
        <v>0</v>
      </c>
      <c r="AK34" s="57">
        <f>IFERROR(H34*Precio!$G31,0)</f>
        <v>0</v>
      </c>
      <c r="AL34" s="57">
        <f>IFERROR(I34*Precio!$G31,0)</f>
        <v>0</v>
      </c>
      <c r="AM34" s="57">
        <f>IFERROR(J34*Precio!$G31,0)</f>
        <v>0</v>
      </c>
      <c r="AN34" s="57">
        <f>IFERROR(K34*Precio!$G31,0)</f>
        <v>0</v>
      </c>
      <c r="AO34" s="57">
        <f>IFERROR(L34*Precio!$G31,0)</f>
        <v>0</v>
      </c>
      <c r="AP34" s="57">
        <f>IFERROR(M34*Precio!$G31,0)</f>
        <v>0</v>
      </c>
      <c r="AQ34" s="57">
        <f>IFERROR(N34*Precio!$G31,0)</f>
        <v>0</v>
      </c>
      <c r="AR34" s="57">
        <f>IFERROR(O34*Precio!$G31,0)</f>
        <v>0</v>
      </c>
      <c r="AT34" s="61">
        <f>T34*Precio!$J31</f>
        <v>0</v>
      </c>
      <c r="AU34" s="61">
        <f>U34*Precio!$J31</f>
        <v>0</v>
      </c>
      <c r="AV34" s="61">
        <f>V34*Precio!$J31</f>
        <v>0</v>
      </c>
      <c r="AW34" s="61">
        <f>W34*Precio!$J31</f>
        <v>0</v>
      </c>
      <c r="AX34" s="61">
        <f>X34*Precio!$J31</f>
        <v>0</v>
      </c>
      <c r="AY34" s="61">
        <f>Y34*Precio!$J31</f>
        <v>0</v>
      </c>
      <c r="AZ34" s="61">
        <f>Z34*Precio!$J31</f>
        <v>0</v>
      </c>
      <c r="BA34" s="61">
        <f>AA34*Precio!$J31</f>
        <v>0</v>
      </c>
      <c r="BB34" s="61">
        <f>AB34*Precio!$J31</f>
        <v>0</v>
      </c>
      <c r="BC34" s="61">
        <f>AC34*Precio!$J31</f>
        <v>0</v>
      </c>
      <c r="BD34" s="61">
        <f>AD34*Precio!$J31</f>
        <v>0</v>
      </c>
      <c r="BE34" s="61">
        <f>AE34*Precio!$J31</f>
        <v>0</v>
      </c>
      <c r="BG34" s="61">
        <f>IFERROR(D34*Precio!$N31,0)</f>
        <v>0</v>
      </c>
      <c r="BH34" s="61">
        <f>IFERROR(E34*Precio!$N31,0)</f>
        <v>0</v>
      </c>
      <c r="BI34" s="61">
        <f>IFERROR(F34*Precio!$N31,0)</f>
        <v>0</v>
      </c>
      <c r="BJ34" s="61">
        <f>IFERROR(G34*Precio!$N31,0)</f>
        <v>0</v>
      </c>
      <c r="BK34" s="61">
        <f>IFERROR(H34*Precio!$N31,0)</f>
        <v>0</v>
      </c>
      <c r="BL34" s="61">
        <f>IFERROR(I34*Precio!$N31,0)</f>
        <v>0</v>
      </c>
      <c r="BM34" s="61">
        <f>IFERROR(J34*Precio!$N31,0)</f>
        <v>0</v>
      </c>
      <c r="BN34" s="61">
        <f>IFERROR(K34*Precio!$N31,0)</f>
        <v>0</v>
      </c>
      <c r="BO34" s="61">
        <f>IFERROR(L34*Precio!$N31,0)</f>
        <v>0</v>
      </c>
      <c r="BP34" s="61">
        <f>IFERROR(M34*Precio!$N31,0)</f>
        <v>0</v>
      </c>
      <c r="BQ34" s="61">
        <f>IFERROR(N34*Precio!$N31,0)</f>
        <v>0</v>
      </c>
      <c r="BR34" s="61">
        <f>IFERROR(O34*Precio!$N31,0)</f>
        <v>0</v>
      </c>
    </row>
    <row r="35" spans="3:70" ht="30" customHeight="1" thickTop="1" thickBot="1">
      <c r="C35" s="53" t="str">
        <f>IF(Precio!C32="","",Precio!C32)</f>
        <v/>
      </c>
      <c r="D35" s="60"/>
      <c r="E35" s="60"/>
      <c r="F35" s="60"/>
      <c r="G35" s="60"/>
      <c r="H35" s="60"/>
      <c r="I35" s="60"/>
      <c r="J35" s="60"/>
      <c r="K35" s="60"/>
      <c r="L35" s="60"/>
      <c r="M35" s="60"/>
      <c r="N35" s="60"/>
      <c r="O35" s="60"/>
      <c r="P35" s="53">
        <f t="shared" si="0"/>
        <v>0</v>
      </c>
      <c r="Q35" s="232">
        <f t="shared" si="1"/>
        <v>0</v>
      </c>
      <c r="R35" s="62"/>
      <c r="S35" s="21" t="str">
        <f t="shared" si="2"/>
        <v/>
      </c>
      <c r="T35" s="57">
        <f>IFERROR(D35*Precio!$K32,0)</f>
        <v>0</v>
      </c>
      <c r="U35" s="57">
        <f>IFERROR(E35*Precio!$K32,0)</f>
        <v>0</v>
      </c>
      <c r="V35" s="57">
        <f>IFERROR(F35*Precio!$K32,0)</f>
        <v>0</v>
      </c>
      <c r="W35" s="57">
        <f>IFERROR(G35*Precio!$K32,0)</f>
        <v>0</v>
      </c>
      <c r="X35" s="57">
        <f>IFERROR(H35*Precio!$K32,0)</f>
        <v>0</v>
      </c>
      <c r="Y35" s="57">
        <f>IFERROR(I35*Precio!$K32,0)</f>
        <v>0</v>
      </c>
      <c r="Z35" s="57">
        <f>IFERROR(J35*Precio!$K32,0)</f>
        <v>0</v>
      </c>
      <c r="AA35" s="57">
        <f>IFERROR(K35*Precio!$K32,0)</f>
        <v>0</v>
      </c>
      <c r="AB35" s="57">
        <f>IFERROR(L35*Precio!$K32,0)</f>
        <v>0</v>
      </c>
      <c r="AC35" s="57">
        <f>IFERROR(M35*Precio!$K32,0)</f>
        <v>0</v>
      </c>
      <c r="AD35" s="57">
        <f>IFERROR(N35*Precio!$K32,0)</f>
        <v>0</v>
      </c>
      <c r="AE35" s="57">
        <f>IFERROR(O35*Precio!$K32,0)</f>
        <v>0</v>
      </c>
      <c r="AG35" s="57">
        <f>IFERROR(D35*Precio!$G32,0)</f>
        <v>0</v>
      </c>
      <c r="AH35" s="57">
        <f>IFERROR(E35*Precio!$G32,0)</f>
        <v>0</v>
      </c>
      <c r="AI35" s="57">
        <f>IFERROR(F35*Precio!$G32,0)</f>
        <v>0</v>
      </c>
      <c r="AJ35" s="57">
        <f>IFERROR(G35*Precio!$G32,0)</f>
        <v>0</v>
      </c>
      <c r="AK35" s="57">
        <f>IFERROR(H35*Precio!$G32,0)</f>
        <v>0</v>
      </c>
      <c r="AL35" s="57">
        <f>IFERROR(I35*Precio!$G32,0)</f>
        <v>0</v>
      </c>
      <c r="AM35" s="57">
        <f>IFERROR(J35*Precio!$G32,0)</f>
        <v>0</v>
      </c>
      <c r="AN35" s="57">
        <f>IFERROR(K35*Precio!$G32,0)</f>
        <v>0</v>
      </c>
      <c r="AO35" s="57">
        <f>IFERROR(L35*Precio!$G32,0)</f>
        <v>0</v>
      </c>
      <c r="AP35" s="57">
        <f>IFERROR(M35*Precio!$G32,0)</f>
        <v>0</v>
      </c>
      <c r="AQ35" s="57">
        <f>IFERROR(N35*Precio!$G32,0)</f>
        <v>0</v>
      </c>
      <c r="AR35" s="57">
        <f>IFERROR(O35*Precio!$G32,0)</f>
        <v>0</v>
      </c>
      <c r="AT35" s="61">
        <f>T35*Precio!$J32</f>
        <v>0</v>
      </c>
      <c r="AU35" s="61">
        <f>U35*Precio!$J32</f>
        <v>0</v>
      </c>
      <c r="AV35" s="61">
        <f>V35*Precio!$J32</f>
        <v>0</v>
      </c>
      <c r="AW35" s="61">
        <f>W35*Precio!$J32</f>
        <v>0</v>
      </c>
      <c r="AX35" s="61">
        <f>X35*Precio!$J32</f>
        <v>0</v>
      </c>
      <c r="AY35" s="61">
        <f>Y35*Precio!$J32</f>
        <v>0</v>
      </c>
      <c r="AZ35" s="61">
        <f>Z35*Precio!$J32</f>
        <v>0</v>
      </c>
      <c r="BA35" s="61">
        <f>AA35*Precio!$J32</f>
        <v>0</v>
      </c>
      <c r="BB35" s="61">
        <f>AB35*Precio!$J32</f>
        <v>0</v>
      </c>
      <c r="BC35" s="61">
        <f>AC35*Precio!$J32</f>
        <v>0</v>
      </c>
      <c r="BD35" s="61">
        <f>AD35*Precio!$J32</f>
        <v>0</v>
      </c>
      <c r="BE35" s="61">
        <f>AE35*Precio!$J32</f>
        <v>0</v>
      </c>
      <c r="BG35" s="61">
        <f>IFERROR(D35*Precio!$N32,0)</f>
        <v>0</v>
      </c>
      <c r="BH35" s="61">
        <f>IFERROR(E35*Precio!$N32,0)</f>
        <v>0</v>
      </c>
      <c r="BI35" s="61">
        <f>IFERROR(F35*Precio!$N32,0)</f>
        <v>0</v>
      </c>
      <c r="BJ35" s="61">
        <f>IFERROR(G35*Precio!$N32,0)</f>
        <v>0</v>
      </c>
      <c r="BK35" s="61">
        <f>IFERROR(H35*Precio!$N32,0)</f>
        <v>0</v>
      </c>
      <c r="BL35" s="61">
        <f>IFERROR(I35*Precio!$N32,0)</f>
        <v>0</v>
      </c>
      <c r="BM35" s="61">
        <f>IFERROR(J35*Precio!$N32,0)</f>
        <v>0</v>
      </c>
      <c r="BN35" s="61">
        <f>IFERROR(K35*Precio!$N32,0)</f>
        <v>0</v>
      </c>
      <c r="BO35" s="61">
        <f>IFERROR(L35*Precio!$N32,0)</f>
        <v>0</v>
      </c>
      <c r="BP35" s="61">
        <f>IFERROR(M35*Precio!$N32,0)</f>
        <v>0</v>
      </c>
      <c r="BQ35" s="61">
        <f>IFERROR(N35*Precio!$N32,0)</f>
        <v>0</v>
      </c>
      <c r="BR35" s="61">
        <f>IFERROR(O35*Precio!$N32,0)</f>
        <v>0</v>
      </c>
    </row>
    <row r="36" spans="3:70" ht="30" customHeight="1" thickTop="1" thickBot="1">
      <c r="C36" s="53" t="str">
        <f>IF(Precio!C33="","",Precio!C33)</f>
        <v/>
      </c>
      <c r="D36" s="60"/>
      <c r="E36" s="60"/>
      <c r="F36" s="60"/>
      <c r="G36" s="60"/>
      <c r="H36" s="60"/>
      <c r="I36" s="60"/>
      <c r="J36" s="60"/>
      <c r="K36" s="60"/>
      <c r="L36" s="60"/>
      <c r="M36" s="60"/>
      <c r="N36" s="60"/>
      <c r="O36" s="60"/>
      <c r="P36" s="53">
        <f t="shared" si="0"/>
        <v>0</v>
      </c>
      <c r="Q36" s="232">
        <f t="shared" si="1"/>
        <v>0</v>
      </c>
      <c r="R36" s="62"/>
      <c r="S36" s="21" t="str">
        <f t="shared" si="2"/>
        <v/>
      </c>
      <c r="T36" s="57">
        <f>IFERROR(D36*Precio!$K33,0)</f>
        <v>0</v>
      </c>
      <c r="U36" s="57">
        <f>IFERROR(E36*Precio!$K33,0)</f>
        <v>0</v>
      </c>
      <c r="V36" s="57">
        <f>IFERROR(F36*Precio!$K33,0)</f>
        <v>0</v>
      </c>
      <c r="W36" s="57">
        <f>IFERROR(G36*Precio!$K33,0)</f>
        <v>0</v>
      </c>
      <c r="X36" s="57">
        <f>IFERROR(H36*Precio!$K33,0)</f>
        <v>0</v>
      </c>
      <c r="Y36" s="57">
        <f>IFERROR(I36*Precio!$K33,0)</f>
        <v>0</v>
      </c>
      <c r="Z36" s="57">
        <f>IFERROR(J36*Precio!$K33,0)</f>
        <v>0</v>
      </c>
      <c r="AA36" s="57">
        <f>IFERROR(K36*Precio!$K33,0)</f>
        <v>0</v>
      </c>
      <c r="AB36" s="57">
        <f>IFERROR(L36*Precio!$K33,0)</f>
        <v>0</v>
      </c>
      <c r="AC36" s="57">
        <f>IFERROR(M36*Precio!$K33,0)</f>
        <v>0</v>
      </c>
      <c r="AD36" s="57">
        <f>IFERROR(N36*Precio!$K33,0)</f>
        <v>0</v>
      </c>
      <c r="AE36" s="57">
        <f>IFERROR(O36*Precio!$K33,0)</f>
        <v>0</v>
      </c>
      <c r="AG36" s="57">
        <f>IFERROR(D36*Precio!$G33,0)</f>
        <v>0</v>
      </c>
      <c r="AH36" s="57">
        <f>IFERROR(E36*Precio!$G33,0)</f>
        <v>0</v>
      </c>
      <c r="AI36" s="57">
        <f>IFERROR(F36*Precio!$G33,0)</f>
        <v>0</v>
      </c>
      <c r="AJ36" s="57">
        <f>IFERROR(G36*Precio!$G33,0)</f>
        <v>0</v>
      </c>
      <c r="AK36" s="57">
        <f>IFERROR(H36*Precio!$G33,0)</f>
        <v>0</v>
      </c>
      <c r="AL36" s="57">
        <f>IFERROR(I36*Precio!$G33,0)</f>
        <v>0</v>
      </c>
      <c r="AM36" s="57">
        <f>IFERROR(J36*Precio!$G33,0)</f>
        <v>0</v>
      </c>
      <c r="AN36" s="57">
        <f>IFERROR(K36*Precio!$G33,0)</f>
        <v>0</v>
      </c>
      <c r="AO36" s="57">
        <f>IFERROR(L36*Precio!$G33,0)</f>
        <v>0</v>
      </c>
      <c r="AP36" s="57">
        <f>IFERROR(M36*Precio!$G33,0)</f>
        <v>0</v>
      </c>
      <c r="AQ36" s="57">
        <f>IFERROR(N36*Precio!$G33,0)</f>
        <v>0</v>
      </c>
      <c r="AR36" s="57">
        <f>IFERROR(O36*Precio!$G33,0)</f>
        <v>0</v>
      </c>
      <c r="AT36" s="61">
        <f>T36*Precio!$J33</f>
        <v>0</v>
      </c>
      <c r="AU36" s="61">
        <f>U36*Precio!$J33</f>
        <v>0</v>
      </c>
      <c r="AV36" s="61">
        <f>V36*Precio!$J33</f>
        <v>0</v>
      </c>
      <c r="AW36" s="61">
        <f>W36*Precio!$J33</f>
        <v>0</v>
      </c>
      <c r="AX36" s="61">
        <f>X36*Precio!$J33</f>
        <v>0</v>
      </c>
      <c r="AY36" s="61">
        <f>Y36*Precio!$J33</f>
        <v>0</v>
      </c>
      <c r="AZ36" s="61">
        <f>Z36*Precio!$J33</f>
        <v>0</v>
      </c>
      <c r="BA36" s="61">
        <f>AA36*Precio!$J33</f>
        <v>0</v>
      </c>
      <c r="BB36" s="61">
        <f>AB36*Precio!$J33</f>
        <v>0</v>
      </c>
      <c r="BC36" s="61">
        <f>AC36*Precio!$J33</f>
        <v>0</v>
      </c>
      <c r="BD36" s="61">
        <f>AD36*Precio!$J33</f>
        <v>0</v>
      </c>
      <c r="BE36" s="61">
        <f>AE36*Precio!$J33</f>
        <v>0</v>
      </c>
      <c r="BG36" s="61">
        <f>IFERROR(D36*Precio!$N33,0)</f>
        <v>0</v>
      </c>
      <c r="BH36" s="61">
        <f>IFERROR(E36*Precio!$N33,0)</f>
        <v>0</v>
      </c>
      <c r="BI36" s="61">
        <f>IFERROR(F36*Precio!$N33,0)</f>
        <v>0</v>
      </c>
      <c r="BJ36" s="61">
        <f>IFERROR(G36*Precio!$N33,0)</f>
        <v>0</v>
      </c>
      <c r="BK36" s="61">
        <f>IFERROR(H36*Precio!$N33,0)</f>
        <v>0</v>
      </c>
      <c r="BL36" s="61">
        <f>IFERROR(I36*Precio!$N33,0)</f>
        <v>0</v>
      </c>
      <c r="BM36" s="61">
        <f>IFERROR(J36*Precio!$N33,0)</f>
        <v>0</v>
      </c>
      <c r="BN36" s="61">
        <f>IFERROR(K36*Precio!$N33,0)</f>
        <v>0</v>
      </c>
      <c r="BO36" s="61">
        <f>IFERROR(L36*Precio!$N33,0)</f>
        <v>0</v>
      </c>
      <c r="BP36" s="61">
        <f>IFERROR(M36*Precio!$N33,0)</f>
        <v>0</v>
      </c>
      <c r="BQ36" s="61">
        <f>IFERROR(N36*Precio!$N33,0)</f>
        <v>0</v>
      </c>
      <c r="BR36" s="61">
        <f>IFERROR(O36*Precio!$N33,0)</f>
        <v>0</v>
      </c>
    </row>
    <row r="37" spans="3:70" ht="30" customHeight="1" thickTop="1" thickBot="1">
      <c r="C37" s="53" t="str">
        <f>IF(Precio!C34="","",Precio!C34)</f>
        <v/>
      </c>
      <c r="D37" s="60"/>
      <c r="E37" s="60"/>
      <c r="F37" s="60"/>
      <c r="G37" s="60"/>
      <c r="H37" s="60"/>
      <c r="I37" s="60"/>
      <c r="J37" s="60"/>
      <c r="K37" s="60"/>
      <c r="L37" s="60"/>
      <c r="M37" s="60"/>
      <c r="N37" s="60"/>
      <c r="O37" s="60"/>
      <c r="P37" s="53">
        <f t="shared" si="0"/>
        <v>0</v>
      </c>
      <c r="Q37" s="232">
        <f t="shared" si="1"/>
        <v>0</v>
      </c>
      <c r="R37" s="62"/>
      <c r="S37" s="21" t="str">
        <f t="shared" si="2"/>
        <v/>
      </c>
      <c r="T37" s="57">
        <f>IFERROR(D37*Precio!$K34,0)</f>
        <v>0</v>
      </c>
      <c r="U37" s="57">
        <f>IFERROR(E37*Precio!$K34,0)</f>
        <v>0</v>
      </c>
      <c r="V37" s="57">
        <f>IFERROR(F37*Precio!$K34,0)</f>
        <v>0</v>
      </c>
      <c r="W37" s="57">
        <f>IFERROR(G37*Precio!$K34,0)</f>
        <v>0</v>
      </c>
      <c r="X37" s="57">
        <f>IFERROR(H37*Precio!$K34,0)</f>
        <v>0</v>
      </c>
      <c r="Y37" s="57">
        <f>IFERROR(I37*Precio!$K34,0)</f>
        <v>0</v>
      </c>
      <c r="Z37" s="57">
        <f>IFERROR(J37*Precio!$K34,0)</f>
        <v>0</v>
      </c>
      <c r="AA37" s="57">
        <f>IFERROR(K37*Precio!$K34,0)</f>
        <v>0</v>
      </c>
      <c r="AB37" s="57">
        <f>IFERROR(L37*Precio!$K34,0)</f>
        <v>0</v>
      </c>
      <c r="AC37" s="57">
        <f>IFERROR(M37*Precio!$K34,0)</f>
        <v>0</v>
      </c>
      <c r="AD37" s="57">
        <f>IFERROR(N37*Precio!$K34,0)</f>
        <v>0</v>
      </c>
      <c r="AE37" s="57">
        <f>IFERROR(O37*Precio!$K34,0)</f>
        <v>0</v>
      </c>
      <c r="AG37" s="57">
        <f>IFERROR(D37*Precio!$G34,0)</f>
        <v>0</v>
      </c>
      <c r="AH37" s="57">
        <f>IFERROR(E37*Precio!$G34,0)</f>
        <v>0</v>
      </c>
      <c r="AI37" s="57">
        <f>IFERROR(F37*Precio!$G34,0)</f>
        <v>0</v>
      </c>
      <c r="AJ37" s="57">
        <f>IFERROR(G37*Precio!$G34,0)</f>
        <v>0</v>
      </c>
      <c r="AK37" s="57">
        <f>IFERROR(H37*Precio!$G34,0)</f>
        <v>0</v>
      </c>
      <c r="AL37" s="57">
        <f>IFERROR(I37*Precio!$G34,0)</f>
        <v>0</v>
      </c>
      <c r="AM37" s="57">
        <f>IFERROR(J37*Precio!$G34,0)</f>
        <v>0</v>
      </c>
      <c r="AN37" s="57">
        <f>IFERROR(K37*Precio!$G34,0)</f>
        <v>0</v>
      </c>
      <c r="AO37" s="57">
        <f>IFERROR(L37*Precio!$G34,0)</f>
        <v>0</v>
      </c>
      <c r="AP37" s="57">
        <f>IFERROR(M37*Precio!$G34,0)</f>
        <v>0</v>
      </c>
      <c r="AQ37" s="57">
        <f>IFERROR(N37*Precio!$G34,0)</f>
        <v>0</v>
      </c>
      <c r="AR37" s="57">
        <f>IFERROR(O37*Precio!$G34,0)</f>
        <v>0</v>
      </c>
      <c r="AT37" s="61">
        <f>T37*Precio!$J34</f>
        <v>0</v>
      </c>
      <c r="AU37" s="61">
        <f>U37*Precio!$J34</f>
        <v>0</v>
      </c>
      <c r="AV37" s="61">
        <f>V37*Precio!$J34</f>
        <v>0</v>
      </c>
      <c r="AW37" s="61">
        <f>W37*Precio!$J34</f>
        <v>0</v>
      </c>
      <c r="AX37" s="61">
        <f>X37*Precio!$J34</f>
        <v>0</v>
      </c>
      <c r="AY37" s="61">
        <f>Y37*Precio!$J34</f>
        <v>0</v>
      </c>
      <c r="AZ37" s="61">
        <f>Z37*Precio!$J34</f>
        <v>0</v>
      </c>
      <c r="BA37" s="61">
        <f>AA37*Precio!$J34</f>
        <v>0</v>
      </c>
      <c r="BB37" s="61">
        <f>AB37*Precio!$J34</f>
        <v>0</v>
      </c>
      <c r="BC37" s="61">
        <f>AC37*Precio!$J34</f>
        <v>0</v>
      </c>
      <c r="BD37" s="61">
        <f>AD37*Precio!$J34</f>
        <v>0</v>
      </c>
      <c r="BE37" s="61">
        <f>AE37*Precio!$J34</f>
        <v>0</v>
      </c>
      <c r="BG37" s="61">
        <f>IFERROR(D37*Precio!$N34,0)</f>
        <v>0</v>
      </c>
      <c r="BH37" s="61">
        <f>IFERROR(E37*Precio!$N34,0)</f>
        <v>0</v>
      </c>
      <c r="BI37" s="61">
        <f>IFERROR(F37*Precio!$N34,0)</f>
        <v>0</v>
      </c>
      <c r="BJ37" s="61">
        <f>IFERROR(G37*Precio!$N34,0)</f>
        <v>0</v>
      </c>
      <c r="BK37" s="61">
        <f>IFERROR(H37*Precio!$N34,0)</f>
        <v>0</v>
      </c>
      <c r="BL37" s="61">
        <f>IFERROR(I37*Precio!$N34,0)</f>
        <v>0</v>
      </c>
      <c r="BM37" s="61">
        <f>IFERROR(J37*Precio!$N34,0)</f>
        <v>0</v>
      </c>
      <c r="BN37" s="61">
        <f>IFERROR(K37*Precio!$N34,0)</f>
        <v>0</v>
      </c>
      <c r="BO37" s="61">
        <f>IFERROR(L37*Precio!$N34,0)</f>
        <v>0</v>
      </c>
      <c r="BP37" s="61">
        <f>IFERROR(M37*Precio!$N34,0)</f>
        <v>0</v>
      </c>
      <c r="BQ37" s="61">
        <f>IFERROR(N37*Precio!$N34,0)</f>
        <v>0</v>
      </c>
      <c r="BR37" s="61">
        <f>IFERROR(O37*Precio!$N34,0)</f>
        <v>0</v>
      </c>
    </row>
    <row r="38" spans="3:70" ht="30" customHeight="1" thickTop="1" thickBot="1">
      <c r="C38" s="209" t="s">
        <v>205</v>
      </c>
      <c r="D38" s="210">
        <f t="shared" ref="D38:Q38" si="3">SUM(D8:D37)</f>
        <v>5500</v>
      </c>
      <c r="E38" s="210">
        <f t="shared" si="3"/>
        <v>0</v>
      </c>
      <c r="F38" s="210">
        <f t="shared" si="3"/>
        <v>0</v>
      </c>
      <c r="G38" s="210">
        <f t="shared" si="3"/>
        <v>5500</v>
      </c>
      <c r="H38" s="210">
        <f t="shared" si="3"/>
        <v>0</v>
      </c>
      <c r="I38" s="210">
        <f t="shared" si="3"/>
        <v>0</v>
      </c>
      <c r="J38" s="210">
        <f t="shared" si="3"/>
        <v>5500</v>
      </c>
      <c r="K38" s="210">
        <f t="shared" si="3"/>
        <v>0</v>
      </c>
      <c r="L38" s="210">
        <f t="shared" si="3"/>
        <v>0</v>
      </c>
      <c r="M38" s="210">
        <f t="shared" si="3"/>
        <v>5500</v>
      </c>
      <c r="N38" s="210">
        <f t="shared" si="3"/>
        <v>0</v>
      </c>
      <c r="O38" s="210">
        <f t="shared" si="3"/>
        <v>0</v>
      </c>
      <c r="P38" s="210">
        <f t="shared" si="3"/>
        <v>22000</v>
      </c>
      <c r="Q38" s="238">
        <f t="shared" si="3"/>
        <v>356227160.49382716</v>
      </c>
      <c r="S38" s="30" t="s">
        <v>41</v>
      </c>
      <c r="T38" s="57">
        <f t="shared" ref="T38:AE38" si="4">SUM(T8:T37)</f>
        <v>89056790.123456791</v>
      </c>
      <c r="U38" s="57">
        <f t="shared" si="4"/>
        <v>0</v>
      </c>
      <c r="V38" s="57">
        <f t="shared" si="4"/>
        <v>0</v>
      </c>
      <c r="W38" s="57">
        <f t="shared" si="4"/>
        <v>89056790.123456791</v>
      </c>
      <c r="X38" s="57">
        <f t="shared" si="4"/>
        <v>0</v>
      </c>
      <c r="Y38" s="57">
        <f t="shared" si="4"/>
        <v>0</v>
      </c>
      <c r="Z38" s="57">
        <f t="shared" si="4"/>
        <v>89056790.123456791</v>
      </c>
      <c r="AA38" s="57">
        <f t="shared" si="4"/>
        <v>0</v>
      </c>
      <c r="AB38" s="57">
        <f t="shared" si="4"/>
        <v>0</v>
      </c>
      <c r="AC38" s="57">
        <f t="shared" si="4"/>
        <v>89056790.123456791</v>
      </c>
      <c r="AD38" s="57">
        <f t="shared" si="4"/>
        <v>0</v>
      </c>
      <c r="AE38" s="57">
        <f t="shared" si="4"/>
        <v>0</v>
      </c>
      <c r="AF38" s="30" t="s">
        <v>41</v>
      </c>
      <c r="AG38" s="57">
        <f t="shared" ref="AG38:AR38" si="5">SUM(AG8:AG37)</f>
        <v>60113500</v>
      </c>
      <c r="AH38" s="57">
        <f t="shared" si="5"/>
        <v>0</v>
      </c>
      <c r="AI38" s="57">
        <f t="shared" si="5"/>
        <v>0</v>
      </c>
      <c r="AJ38" s="57">
        <f t="shared" si="5"/>
        <v>60113500</v>
      </c>
      <c r="AK38" s="57">
        <f t="shared" si="5"/>
        <v>0</v>
      </c>
      <c r="AL38" s="57">
        <f t="shared" si="5"/>
        <v>0</v>
      </c>
      <c r="AM38" s="57">
        <f t="shared" si="5"/>
        <v>60113500</v>
      </c>
      <c r="AN38" s="57">
        <f t="shared" si="5"/>
        <v>0</v>
      </c>
      <c r="AO38" s="57">
        <f t="shared" si="5"/>
        <v>0</v>
      </c>
      <c r="AP38" s="57">
        <f t="shared" si="5"/>
        <v>60113500</v>
      </c>
      <c r="AQ38" s="57">
        <f t="shared" si="5"/>
        <v>0</v>
      </c>
      <c r="AR38" s="57">
        <f t="shared" si="5"/>
        <v>0</v>
      </c>
      <c r="AS38" s="30" t="s">
        <v>41</v>
      </c>
      <c r="AT38" s="57">
        <f t="shared" ref="AT38:BE38" si="6">SUM(AT8:AT37)</f>
        <v>16920790.123456791</v>
      </c>
      <c r="AU38" s="57">
        <f t="shared" si="6"/>
        <v>0</v>
      </c>
      <c r="AV38" s="57">
        <f t="shared" si="6"/>
        <v>0</v>
      </c>
      <c r="AW38" s="57">
        <f t="shared" si="6"/>
        <v>16920790.123456791</v>
      </c>
      <c r="AX38" s="57">
        <f t="shared" si="6"/>
        <v>0</v>
      </c>
      <c r="AY38" s="57">
        <f t="shared" si="6"/>
        <v>0</v>
      </c>
      <c r="AZ38" s="57">
        <f t="shared" si="6"/>
        <v>16920790.123456791</v>
      </c>
      <c r="BA38" s="57">
        <f t="shared" si="6"/>
        <v>0</v>
      </c>
      <c r="BB38" s="57">
        <f t="shared" si="6"/>
        <v>0</v>
      </c>
      <c r="BC38" s="57">
        <f t="shared" si="6"/>
        <v>16920790.123456791</v>
      </c>
      <c r="BD38" s="57">
        <f t="shared" si="6"/>
        <v>0</v>
      </c>
      <c r="BE38" s="57">
        <f t="shared" si="6"/>
        <v>0</v>
      </c>
      <c r="BF38" s="30" t="s">
        <v>41</v>
      </c>
      <c r="BG38" s="57">
        <f t="shared" ref="BG38:BR38" si="7">SUM(BG8:BG37)</f>
        <v>12022499.999999993</v>
      </c>
      <c r="BH38" s="57">
        <f t="shared" si="7"/>
        <v>0</v>
      </c>
      <c r="BI38" s="57">
        <f t="shared" si="7"/>
        <v>0</v>
      </c>
      <c r="BJ38" s="57">
        <f t="shared" si="7"/>
        <v>12022499.999999993</v>
      </c>
      <c r="BK38" s="57">
        <f t="shared" si="7"/>
        <v>0</v>
      </c>
      <c r="BL38" s="57">
        <f t="shared" si="7"/>
        <v>0</v>
      </c>
      <c r="BM38" s="57">
        <f t="shared" si="7"/>
        <v>12022499.999999993</v>
      </c>
      <c r="BN38" s="57">
        <f t="shared" si="7"/>
        <v>0</v>
      </c>
      <c r="BO38" s="57">
        <f t="shared" si="7"/>
        <v>0</v>
      </c>
      <c r="BP38" s="57">
        <f t="shared" si="7"/>
        <v>12022499.999999993</v>
      </c>
      <c r="BQ38" s="57">
        <f t="shared" si="7"/>
        <v>0</v>
      </c>
      <c r="BR38" s="57">
        <f t="shared" si="7"/>
        <v>0</v>
      </c>
    </row>
    <row r="39" spans="3:70" ht="30" customHeight="1" thickTop="1">
      <c r="C39" s="21"/>
      <c r="D39" s="21"/>
      <c r="E39" s="21"/>
      <c r="F39" s="21"/>
      <c r="G39" s="21"/>
      <c r="H39" s="21"/>
      <c r="I39" s="21"/>
      <c r="J39" s="21"/>
      <c r="K39" s="21"/>
      <c r="L39" s="21"/>
      <c r="M39" s="21"/>
      <c r="N39" s="21"/>
    </row>
    <row r="40" spans="3:70" ht="30" customHeight="1">
      <c r="C40" s="21"/>
      <c r="D40" s="21"/>
      <c r="E40" s="21"/>
      <c r="F40" s="21"/>
      <c r="G40" s="21"/>
      <c r="H40" s="21"/>
      <c r="I40" s="21"/>
      <c r="J40" s="21"/>
      <c r="K40" s="21"/>
      <c r="L40" s="21"/>
      <c r="M40" s="21"/>
      <c r="N40" s="21"/>
    </row>
    <row r="41" spans="3:70" ht="30" customHeight="1">
      <c r="C41" s="21"/>
      <c r="D41" s="21"/>
      <c r="E41" s="21"/>
      <c r="F41" s="21"/>
      <c r="G41" s="21"/>
      <c r="H41" s="21"/>
      <c r="I41" s="21"/>
      <c r="J41" s="21"/>
      <c r="K41" s="21"/>
      <c r="L41" s="21"/>
      <c r="M41" s="21"/>
      <c r="N41" s="21"/>
    </row>
    <row r="42" spans="3:70" ht="30" customHeight="1">
      <c r="C42" s="21"/>
      <c r="D42" s="21"/>
      <c r="E42" s="21"/>
      <c r="F42" s="21"/>
      <c r="G42" s="21"/>
      <c r="H42" s="21"/>
      <c r="I42" s="21"/>
      <c r="J42" s="21"/>
      <c r="K42" s="21"/>
      <c r="L42" s="21"/>
      <c r="M42" s="21"/>
      <c r="N42" s="21"/>
    </row>
    <row r="43" spans="3:70" ht="30" customHeight="1">
      <c r="C43" s="21"/>
      <c r="D43" s="21"/>
      <c r="E43" s="21"/>
      <c r="F43" s="21"/>
      <c r="G43" s="21"/>
      <c r="H43" s="21"/>
      <c r="I43" s="21"/>
      <c r="J43" s="21"/>
      <c r="K43" s="21"/>
      <c r="L43" s="21"/>
      <c r="M43" s="21"/>
      <c r="N43" s="21"/>
    </row>
    <row r="44" spans="3:70" ht="30" customHeight="1">
      <c r="C44" s="21"/>
      <c r="D44" s="21"/>
      <c r="E44" s="21"/>
      <c r="F44" s="21"/>
      <c r="G44" s="21"/>
      <c r="H44" s="21"/>
      <c r="I44" s="21"/>
      <c r="J44" s="21"/>
      <c r="K44" s="21"/>
      <c r="L44" s="21"/>
      <c r="M44" s="21"/>
      <c r="N44" s="21"/>
    </row>
    <row r="45" spans="3:70" ht="30" customHeight="1">
      <c r="C45" s="21"/>
      <c r="D45" s="21"/>
      <c r="E45" s="21"/>
      <c r="F45" s="21"/>
      <c r="G45" s="21"/>
      <c r="H45" s="21"/>
      <c r="I45" s="21"/>
      <c r="J45" s="21"/>
      <c r="K45" s="21"/>
      <c r="L45" s="21"/>
      <c r="M45" s="21"/>
      <c r="N45" s="21"/>
    </row>
    <row r="46" spans="3:70" ht="30" customHeight="1">
      <c r="C46" s="21"/>
      <c r="D46" s="21"/>
      <c r="E46" s="21"/>
      <c r="F46" s="21"/>
      <c r="G46" s="21"/>
      <c r="H46" s="21"/>
      <c r="I46" s="21"/>
      <c r="J46" s="21"/>
      <c r="K46" s="21"/>
      <c r="L46" s="21"/>
      <c r="M46" s="21"/>
      <c r="N46" s="21"/>
    </row>
    <row r="47" spans="3:70" ht="30" customHeight="1">
      <c r="C47" s="21"/>
      <c r="D47" s="21"/>
      <c r="E47" s="21"/>
      <c r="F47" s="21"/>
      <c r="G47" s="21"/>
      <c r="H47" s="21"/>
      <c r="I47" s="21"/>
      <c r="J47" s="21"/>
      <c r="K47" s="21"/>
      <c r="L47" s="21"/>
      <c r="M47" s="21"/>
      <c r="N47" s="21"/>
    </row>
    <row r="48" spans="3:70" ht="30" customHeight="1">
      <c r="C48" s="21"/>
      <c r="D48" s="21"/>
      <c r="E48" s="21"/>
      <c r="F48" s="21"/>
      <c r="G48" s="21"/>
      <c r="H48" s="21"/>
      <c r="I48" s="21"/>
      <c r="J48" s="21"/>
      <c r="K48" s="21"/>
      <c r="L48" s="21"/>
      <c r="M48" s="21"/>
      <c r="N48" s="21"/>
    </row>
    <row r="49" spans="3:14" ht="30" customHeight="1">
      <c r="C49" s="21"/>
      <c r="D49" s="21"/>
      <c r="E49" s="21"/>
      <c r="F49" s="21"/>
      <c r="G49" s="21"/>
      <c r="H49" s="21"/>
      <c r="I49" s="21"/>
      <c r="J49" s="21"/>
      <c r="K49" s="21"/>
      <c r="L49" s="21"/>
      <c r="M49" s="21"/>
      <c r="N49" s="21"/>
    </row>
    <row r="50" spans="3:14" ht="30" customHeight="1">
      <c r="C50" s="21"/>
      <c r="D50" s="21"/>
      <c r="E50" s="21"/>
      <c r="F50" s="21"/>
      <c r="G50" s="21"/>
      <c r="H50" s="21"/>
      <c r="I50" s="21"/>
      <c r="J50" s="21"/>
      <c r="K50" s="21"/>
      <c r="L50" s="21"/>
      <c r="M50" s="21"/>
      <c r="N50" s="21"/>
    </row>
    <row r="51" spans="3:14" ht="30" customHeight="1">
      <c r="C51" s="21"/>
      <c r="D51" s="21"/>
      <c r="E51" s="21"/>
      <c r="F51" s="21"/>
      <c r="G51" s="21"/>
      <c r="H51" s="21"/>
      <c r="I51" s="21"/>
      <c r="J51" s="21"/>
      <c r="K51" s="21"/>
      <c r="L51" s="21"/>
      <c r="M51" s="21"/>
      <c r="N51" s="21"/>
    </row>
    <row r="52" spans="3:14" ht="30" customHeight="1">
      <c r="C52" s="21"/>
      <c r="D52" s="21"/>
      <c r="E52" s="21"/>
      <c r="F52" s="21"/>
      <c r="G52" s="21"/>
      <c r="H52" s="21"/>
      <c r="I52" s="21"/>
      <c r="J52" s="21"/>
      <c r="K52" s="21"/>
      <c r="L52" s="21"/>
      <c r="M52" s="21"/>
      <c r="N52" s="21"/>
    </row>
    <row r="53" spans="3:14" ht="30" customHeight="1">
      <c r="C53" s="21"/>
      <c r="D53" s="21"/>
      <c r="E53" s="21"/>
      <c r="F53" s="21"/>
      <c r="G53" s="21"/>
      <c r="H53" s="21"/>
      <c r="I53" s="21"/>
      <c r="J53" s="21"/>
      <c r="K53" s="21"/>
      <c r="L53" s="21"/>
      <c r="M53" s="21"/>
      <c r="N53" s="21"/>
    </row>
    <row r="54" spans="3:14" ht="30" customHeight="1">
      <c r="C54" s="21"/>
      <c r="D54" s="21"/>
      <c r="E54" s="21"/>
      <c r="F54" s="21"/>
      <c r="G54" s="21"/>
      <c r="H54" s="21"/>
      <c r="I54" s="21"/>
      <c r="J54" s="21"/>
      <c r="K54" s="21"/>
      <c r="L54" s="21"/>
      <c r="M54" s="21"/>
      <c r="N54" s="21"/>
    </row>
    <row r="55" spans="3:14" ht="30" customHeight="1">
      <c r="C55" s="21"/>
      <c r="D55" s="21"/>
      <c r="E55" s="21"/>
      <c r="F55" s="21"/>
      <c r="G55" s="21"/>
      <c r="H55" s="21"/>
      <c r="I55" s="21"/>
      <c r="J55" s="21"/>
      <c r="K55" s="21"/>
      <c r="L55" s="21"/>
      <c r="M55" s="21"/>
      <c r="N55" s="21"/>
    </row>
    <row r="56" spans="3:14" ht="30" customHeight="1">
      <c r="C56" s="21"/>
      <c r="D56" s="21"/>
      <c r="E56" s="21"/>
      <c r="F56" s="21"/>
      <c r="G56" s="21"/>
      <c r="H56" s="21"/>
      <c r="I56" s="21"/>
      <c r="J56" s="21"/>
      <c r="K56" s="21"/>
      <c r="L56" s="21"/>
      <c r="M56" s="21"/>
      <c r="N56" s="21"/>
    </row>
    <row r="57" spans="3:14" ht="30" customHeight="1">
      <c r="C57" s="21"/>
      <c r="D57" s="21"/>
      <c r="E57" s="21"/>
      <c r="F57" s="21"/>
      <c r="G57" s="21"/>
      <c r="H57" s="21"/>
      <c r="I57" s="21"/>
      <c r="J57" s="21"/>
      <c r="K57" s="21"/>
      <c r="L57" s="21"/>
      <c r="M57" s="21"/>
      <c r="N57" s="21"/>
    </row>
    <row r="58" spans="3:14" ht="30" customHeight="1">
      <c r="C58" s="21"/>
      <c r="D58" s="21"/>
      <c r="E58" s="21"/>
      <c r="F58" s="21"/>
      <c r="G58" s="21"/>
      <c r="H58" s="21"/>
      <c r="I58" s="21"/>
      <c r="J58" s="21"/>
      <c r="K58" s="21"/>
      <c r="L58" s="21"/>
      <c r="M58" s="21"/>
      <c r="N58" s="21"/>
    </row>
    <row r="59" spans="3:14" ht="30" customHeight="1">
      <c r="C59" s="21"/>
      <c r="D59" s="21"/>
      <c r="E59" s="21"/>
      <c r="F59" s="21"/>
      <c r="G59" s="21"/>
      <c r="H59" s="21"/>
      <c r="I59" s="21"/>
      <c r="J59" s="21"/>
      <c r="K59" s="21"/>
      <c r="L59" s="21"/>
      <c r="M59" s="21"/>
      <c r="N59" s="21"/>
    </row>
    <row r="60" spans="3:14" ht="30" customHeight="1">
      <c r="C60" s="21"/>
      <c r="D60" s="21"/>
      <c r="E60" s="21"/>
      <c r="F60" s="21"/>
      <c r="G60" s="21"/>
      <c r="H60" s="21"/>
      <c r="I60" s="21"/>
      <c r="J60" s="21"/>
      <c r="K60" s="21"/>
      <c r="L60" s="21"/>
      <c r="M60" s="21"/>
      <c r="N60" s="21"/>
    </row>
    <row r="61" spans="3:14" ht="30" customHeight="1">
      <c r="C61" s="21"/>
      <c r="D61" s="21"/>
      <c r="E61" s="21"/>
      <c r="F61" s="21"/>
      <c r="G61" s="21"/>
      <c r="H61" s="21"/>
      <c r="I61" s="21"/>
      <c r="J61" s="21"/>
      <c r="K61" s="21"/>
      <c r="L61" s="21"/>
      <c r="M61" s="21"/>
      <c r="N61" s="21"/>
    </row>
    <row r="62" spans="3:14" ht="30" customHeight="1">
      <c r="C62" s="21"/>
      <c r="D62" s="21"/>
      <c r="E62" s="21"/>
      <c r="F62" s="21"/>
      <c r="G62" s="21"/>
      <c r="H62" s="21"/>
      <c r="I62" s="21"/>
      <c r="J62" s="21"/>
      <c r="K62" s="21"/>
      <c r="L62" s="21"/>
      <c r="M62" s="21"/>
      <c r="N62" s="21"/>
    </row>
    <row r="63" spans="3:14" ht="30" customHeight="1">
      <c r="C63" s="21"/>
      <c r="D63" s="21"/>
      <c r="E63" s="21"/>
      <c r="F63" s="21"/>
      <c r="G63" s="21"/>
      <c r="H63" s="21"/>
      <c r="I63" s="21"/>
      <c r="J63" s="21"/>
      <c r="K63" s="21"/>
      <c r="L63" s="21"/>
      <c r="M63" s="21"/>
      <c r="N63" s="21"/>
    </row>
    <row r="64" spans="3:14" ht="30" customHeight="1">
      <c r="C64" s="21"/>
      <c r="D64" s="21"/>
      <c r="E64" s="21"/>
      <c r="F64" s="21"/>
      <c r="G64" s="21"/>
      <c r="H64" s="21"/>
      <c r="I64" s="21"/>
      <c r="J64" s="21"/>
      <c r="K64" s="21"/>
      <c r="L64" s="21"/>
      <c r="M64" s="21"/>
      <c r="N64" s="21"/>
    </row>
    <row r="65" spans="3:14" ht="30" customHeight="1">
      <c r="C65" s="21"/>
      <c r="D65" s="21"/>
      <c r="E65" s="21"/>
      <c r="F65" s="21"/>
      <c r="G65" s="21"/>
      <c r="H65" s="21"/>
      <c r="I65" s="21"/>
      <c r="J65" s="21"/>
      <c r="K65" s="21"/>
      <c r="L65" s="21"/>
      <c r="M65" s="21"/>
      <c r="N65" s="21"/>
    </row>
    <row r="66" spans="3:14" ht="30" customHeight="1">
      <c r="C66" s="21"/>
      <c r="D66" s="21"/>
      <c r="E66" s="21"/>
      <c r="F66" s="21"/>
      <c r="G66" s="21"/>
      <c r="H66" s="21"/>
      <c r="I66" s="21"/>
      <c r="J66" s="21"/>
      <c r="K66" s="21"/>
      <c r="L66" s="21"/>
      <c r="M66" s="21"/>
      <c r="N66" s="21"/>
    </row>
    <row r="67" spans="3:14" ht="30" customHeight="1">
      <c r="C67" s="21"/>
      <c r="D67" s="21"/>
      <c r="E67" s="21"/>
      <c r="F67" s="21"/>
      <c r="G67" s="21"/>
      <c r="H67" s="21"/>
      <c r="I67" s="21"/>
      <c r="J67" s="21"/>
      <c r="K67" s="21"/>
      <c r="L67" s="21"/>
      <c r="M67" s="21"/>
      <c r="N67" s="21"/>
    </row>
    <row r="68" spans="3:14" ht="30" customHeight="1">
      <c r="C68" s="21"/>
      <c r="D68" s="21"/>
      <c r="E68" s="21"/>
      <c r="F68" s="21"/>
      <c r="G68" s="21"/>
      <c r="H68" s="21"/>
      <c r="I68" s="21"/>
      <c r="J68" s="21"/>
      <c r="K68" s="21"/>
      <c r="L68" s="21"/>
      <c r="M68" s="21"/>
      <c r="N68" s="21"/>
    </row>
    <row r="69" spans="3:14" ht="30" customHeight="1">
      <c r="C69" s="21"/>
      <c r="D69" s="21"/>
      <c r="E69" s="21"/>
      <c r="F69" s="21"/>
      <c r="G69" s="21"/>
      <c r="H69" s="21"/>
      <c r="I69" s="21"/>
      <c r="J69" s="21"/>
      <c r="K69" s="21"/>
      <c r="L69" s="21"/>
      <c r="M69" s="21"/>
      <c r="N69" s="21"/>
    </row>
    <row r="70" spans="3:14" ht="30" customHeight="1">
      <c r="C70" s="21"/>
      <c r="D70" s="21"/>
      <c r="E70" s="21"/>
      <c r="F70" s="21"/>
      <c r="G70" s="21"/>
      <c r="H70" s="21"/>
      <c r="I70" s="21"/>
      <c r="J70" s="21"/>
      <c r="K70" s="21"/>
      <c r="L70" s="21"/>
      <c r="M70" s="21"/>
      <c r="N70" s="21"/>
    </row>
    <row r="71" spans="3:14" ht="30" customHeight="1">
      <c r="C71" s="21"/>
      <c r="D71" s="21"/>
      <c r="E71" s="21"/>
      <c r="F71" s="21"/>
      <c r="G71" s="21"/>
      <c r="H71" s="21"/>
      <c r="I71" s="21"/>
      <c r="J71" s="21"/>
      <c r="K71" s="21"/>
      <c r="L71" s="21"/>
      <c r="M71" s="21"/>
      <c r="N71" s="21"/>
    </row>
    <row r="72" spans="3:14" ht="30" customHeight="1">
      <c r="C72" s="21"/>
      <c r="D72" s="21"/>
      <c r="E72" s="21"/>
      <c r="F72" s="21"/>
      <c r="G72" s="21"/>
      <c r="H72" s="21"/>
      <c r="I72" s="21"/>
      <c r="J72" s="21"/>
      <c r="K72" s="21"/>
      <c r="L72" s="21"/>
      <c r="M72" s="21"/>
      <c r="N72" s="21"/>
    </row>
    <row r="73" spans="3:14" ht="30" customHeight="1">
      <c r="C73" s="21"/>
      <c r="D73" s="21"/>
      <c r="E73" s="21"/>
      <c r="F73" s="21"/>
      <c r="G73" s="21"/>
      <c r="H73" s="21"/>
      <c r="I73" s="21"/>
      <c r="J73" s="21"/>
      <c r="K73" s="21"/>
      <c r="L73" s="21"/>
      <c r="M73" s="21"/>
      <c r="N73" s="21"/>
    </row>
    <row r="74" spans="3:14" ht="30" customHeight="1">
      <c r="C74" s="21"/>
      <c r="D74" s="21"/>
      <c r="E74" s="21"/>
      <c r="F74" s="21"/>
      <c r="G74" s="21"/>
      <c r="H74" s="21"/>
      <c r="I74" s="21"/>
      <c r="J74" s="21"/>
      <c r="K74" s="21"/>
      <c r="L74" s="21"/>
      <c r="M74" s="21"/>
      <c r="N74" s="21"/>
    </row>
    <row r="75" spans="3:14" ht="30" customHeight="1">
      <c r="C75" s="21"/>
      <c r="D75" s="21"/>
      <c r="E75" s="21"/>
      <c r="F75" s="21"/>
      <c r="G75" s="21"/>
      <c r="H75" s="21"/>
      <c r="I75" s="21"/>
      <c r="J75" s="21"/>
      <c r="K75" s="21"/>
      <c r="L75" s="21"/>
      <c r="M75" s="21"/>
      <c r="N75" s="21"/>
    </row>
    <row r="76" spans="3:14" ht="30" customHeight="1">
      <c r="C76" s="21"/>
      <c r="D76" s="21"/>
      <c r="E76" s="21"/>
      <c r="F76" s="21"/>
      <c r="G76" s="21"/>
      <c r="H76" s="21"/>
      <c r="I76" s="21"/>
      <c r="J76" s="21"/>
      <c r="K76" s="21"/>
      <c r="L76" s="21"/>
      <c r="M76" s="21"/>
      <c r="N76" s="21"/>
    </row>
    <row r="77" spans="3:14" ht="30" customHeight="1">
      <c r="C77" s="21"/>
      <c r="D77" s="21"/>
      <c r="E77" s="21"/>
      <c r="F77" s="21"/>
      <c r="G77" s="21"/>
      <c r="H77" s="21"/>
      <c r="I77" s="21"/>
      <c r="J77" s="21"/>
      <c r="K77" s="21"/>
      <c r="L77" s="21"/>
      <c r="M77" s="21"/>
      <c r="N77" s="21"/>
    </row>
    <row r="78" spans="3:14" ht="30" customHeight="1">
      <c r="C78" s="21"/>
      <c r="D78" s="21"/>
      <c r="E78" s="21"/>
      <c r="F78" s="21"/>
      <c r="G78" s="21"/>
      <c r="H78" s="21"/>
      <c r="I78" s="21"/>
      <c r="J78" s="21"/>
      <c r="K78" s="21"/>
      <c r="L78" s="21"/>
      <c r="M78" s="21"/>
      <c r="N78" s="21"/>
    </row>
    <row r="79" spans="3:14" ht="30" customHeight="1">
      <c r="C79" s="21"/>
      <c r="D79" s="21"/>
      <c r="E79" s="21"/>
      <c r="F79" s="21"/>
      <c r="G79" s="21"/>
      <c r="H79" s="21"/>
      <c r="I79" s="21"/>
      <c r="J79" s="21"/>
      <c r="K79" s="21"/>
      <c r="L79" s="21"/>
      <c r="M79" s="21"/>
      <c r="N79" s="21"/>
    </row>
    <row r="80" spans="3:14" ht="30" customHeight="1">
      <c r="C80" s="21"/>
      <c r="D80" s="21"/>
      <c r="E80" s="21"/>
      <c r="F80" s="21"/>
      <c r="G80" s="21"/>
      <c r="H80" s="21"/>
      <c r="I80" s="21"/>
      <c r="J80" s="21"/>
      <c r="K80" s="21"/>
      <c r="L80" s="21"/>
      <c r="M80" s="21"/>
      <c r="N80" s="21"/>
    </row>
    <row r="81" spans="3:14" ht="30" customHeight="1">
      <c r="C81" s="21"/>
      <c r="D81" s="21"/>
      <c r="E81" s="21"/>
      <c r="F81" s="21"/>
      <c r="G81" s="21"/>
      <c r="H81" s="21"/>
      <c r="I81" s="21"/>
      <c r="J81" s="21"/>
      <c r="K81" s="21"/>
      <c r="L81" s="21"/>
      <c r="M81" s="21"/>
      <c r="N81" s="21"/>
    </row>
    <row r="82" spans="3:14" ht="30" customHeight="1">
      <c r="C82" s="21"/>
      <c r="D82" s="21"/>
      <c r="E82" s="21"/>
      <c r="F82" s="21"/>
      <c r="G82" s="21"/>
      <c r="H82" s="21"/>
      <c r="I82" s="21"/>
      <c r="J82" s="21"/>
      <c r="K82" s="21"/>
      <c r="L82" s="21"/>
      <c r="M82" s="21"/>
      <c r="N82" s="21"/>
    </row>
    <row r="83" spans="3:14" ht="30" customHeight="1">
      <c r="C83" s="21"/>
      <c r="D83" s="21"/>
      <c r="E83" s="21"/>
      <c r="F83" s="21"/>
      <c r="G83" s="21"/>
      <c r="H83" s="21"/>
      <c r="I83" s="21"/>
      <c r="J83" s="21"/>
      <c r="K83" s="21"/>
      <c r="L83" s="21"/>
      <c r="M83" s="21"/>
      <c r="N83" s="21"/>
    </row>
    <row r="84" spans="3:14" ht="30" customHeight="1">
      <c r="C84" s="21"/>
      <c r="D84" s="21"/>
      <c r="E84" s="21"/>
      <c r="F84" s="21"/>
      <c r="G84" s="21"/>
      <c r="H84" s="21"/>
      <c r="I84" s="21"/>
      <c r="J84" s="21"/>
      <c r="K84" s="21"/>
      <c r="L84" s="21"/>
      <c r="M84" s="21"/>
      <c r="N84" s="21"/>
    </row>
    <row r="85" spans="3:14" ht="30" customHeight="1">
      <c r="C85" s="21"/>
      <c r="D85" s="21"/>
      <c r="E85" s="21"/>
      <c r="F85" s="21"/>
      <c r="G85" s="21"/>
      <c r="H85" s="21"/>
      <c r="I85" s="21"/>
      <c r="J85" s="21"/>
      <c r="K85" s="21"/>
      <c r="L85" s="21"/>
      <c r="M85" s="21"/>
      <c r="N85" s="21"/>
    </row>
    <row r="86" spans="3:14" ht="30" customHeight="1">
      <c r="C86" s="21"/>
      <c r="D86" s="21"/>
      <c r="E86" s="21"/>
      <c r="F86" s="21"/>
      <c r="G86" s="21"/>
      <c r="H86" s="21"/>
      <c r="I86" s="21"/>
      <c r="J86" s="21"/>
      <c r="K86" s="21"/>
      <c r="L86" s="21"/>
      <c r="M86" s="21"/>
      <c r="N86" s="21"/>
    </row>
    <row r="87" spans="3:14" ht="30" customHeight="1">
      <c r="C87" s="21"/>
      <c r="D87" s="21"/>
      <c r="E87" s="21"/>
      <c r="F87" s="21"/>
      <c r="G87" s="21"/>
      <c r="H87" s="21"/>
      <c r="I87" s="21"/>
      <c r="J87" s="21"/>
      <c r="K87" s="21"/>
      <c r="L87" s="21"/>
      <c r="M87" s="21"/>
      <c r="N87" s="21"/>
    </row>
    <row r="88" spans="3:14" ht="30" customHeight="1">
      <c r="C88" s="21"/>
      <c r="D88" s="21"/>
      <c r="E88" s="21"/>
      <c r="F88" s="21"/>
      <c r="G88" s="21"/>
      <c r="H88" s="21"/>
      <c r="I88" s="21"/>
      <c r="J88" s="21"/>
      <c r="K88" s="21"/>
      <c r="L88" s="21"/>
      <c r="M88" s="21"/>
      <c r="N88" s="21"/>
    </row>
    <row r="89" spans="3:14" ht="30" customHeight="1">
      <c r="C89" s="21"/>
      <c r="D89" s="21"/>
      <c r="E89" s="21"/>
      <c r="F89" s="21"/>
      <c r="G89" s="21"/>
      <c r="H89" s="21"/>
      <c r="I89" s="21"/>
      <c r="J89" s="21"/>
      <c r="K89" s="21"/>
      <c r="L89" s="21"/>
      <c r="M89" s="21"/>
      <c r="N89" s="21"/>
    </row>
    <row r="90" spans="3:14" ht="30" customHeight="1">
      <c r="C90" s="21"/>
      <c r="D90" s="21"/>
      <c r="E90" s="21"/>
      <c r="F90" s="21"/>
      <c r="G90" s="21"/>
      <c r="H90" s="21"/>
      <c r="I90" s="21"/>
      <c r="J90" s="21"/>
      <c r="K90" s="21"/>
      <c r="L90" s="21"/>
      <c r="M90" s="21"/>
      <c r="N90" s="21"/>
    </row>
    <row r="91" spans="3:14" ht="30" customHeight="1">
      <c r="C91" s="21"/>
      <c r="D91" s="21"/>
      <c r="E91" s="21"/>
      <c r="F91" s="21"/>
      <c r="G91" s="21"/>
      <c r="H91" s="21"/>
      <c r="I91" s="21"/>
      <c r="J91" s="21"/>
      <c r="K91" s="21"/>
      <c r="L91" s="21"/>
      <c r="M91" s="21"/>
      <c r="N91" s="21"/>
    </row>
    <row r="92" spans="3:14" ht="30" customHeight="1">
      <c r="C92" s="21"/>
      <c r="D92" s="21"/>
      <c r="E92" s="21"/>
      <c r="F92" s="21"/>
      <c r="G92" s="21"/>
      <c r="H92" s="21"/>
      <c r="I92" s="21"/>
      <c r="J92" s="21"/>
      <c r="K92" s="21"/>
      <c r="L92" s="21"/>
      <c r="M92" s="21"/>
      <c r="N92" s="21"/>
    </row>
    <row r="93" spans="3:14" ht="30" customHeight="1">
      <c r="C93" s="21"/>
      <c r="D93" s="21"/>
      <c r="E93" s="21"/>
      <c r="F93" s="21"/>
      <c r="G93" s="21"/>
      <c r="H93" s="21"/>
      <c r="I93" s="21"/>
      <c r="J93" s="21"/>
      <c r="K93" s="21"/>
      <c r="L93" s="21"/>
      <c r="M93" s="21"/>
      <c r="N93" s="21"/>
    </row>
    <row r="94" spans="3:14" ht="30" customHeight="1">
      <c r="C94" s="21"/>
      <c r="D94" s="21"/>
      <c r="E94" s="21"/>
      <c r="F94" s="21"/>
      <c r="G94" s="21"/>
      <c r="H94" s="21"/>
      <c r="I94" s="21"/>
      <c r="J94" s="21"/>
      <c r="K94" s="21"/>
      <c r="L94" s="21"/>
      <c r="M94" s="21"/>
      <c r="N94" s="21"/>
    </row>
    <row r="95" spans="3:14" ht="30" customHeight="1">
      <c r="C95" s="21"/>
      <c r="D95" s="21"/>
      <c r="E95" s="21"/>
      <c r="F95" s="21"/>
      <c r="G95" s="21"/>
      <c r="H95" s="21"/>
      <c r="I95" s="21"/>
      <c r="J95" s="21"/>
      <c r="K95" s="21"/>
      <c r="L95" s="21"/>
      <c r="M95" s="21"/>
      <c r="N95" s="21"/>
    </row>
    <row r="96" spans="3:14" ht="30" customHeight="1">
      <c r="C96" s="21"/>
      <c r="D96" s="21"/>
      <c r="E96" s="21"/>
      <c r="F96" s="21"/>
      <c r="G96" s="21"/>
      <c r="H96" s="21"/>
      <c r="I96" s="21"/>
      <c r="J96" s="21"/>
      <c r="K96" s="21"/>
      <c r="L96" s="21"/>
      <c r="M96" s="21"/>
      <c r="N96" s="21"/>
    </row>
    <row r="97" spans="3:14" ht="30" customHeight="1">
      <c r="C97" s="21"/>
      <c r="D97" s="21"/>
      <c r="E97" s="21"/>
      <c r="F97" s="21"/>
      <c r="G97" s="21"/>
      <c r="H97" s="21"/>
      <c r="I97" s="21"/>
      <c r="J97" s="21"/>
      <c r="K97" s="21"/>
      <c r="L97" s="21"/>
      <c r="M97" s="21"/>
      <c r="N97" s="21"/>
    </row>
    <row r="98" spans="3:14" ht="30" customHeight="1">
      <c r="C98" s="21"/>
      <c r="D98" s="21"/>
      <c r="E98" s="21"/>
      <c r="F98" s="21"/>
      <c r="G98" s="21"/>
      <c r="H98" s="21"/>
      <c r="I98" s="21"/>
      <c r="J98" s="21"/>
      <c r="K98" s="21"/>
      <c r="L98" s="21"/>
      <c r="M98" s="21"/>
      <c r="N98" s="21"/>
    </row>
    <row r="99" spans="3:14" ht="30" customHeight="1">
      <c r="C99" s="21"/>
      <c r="D99" s="21"/>
      <c r="E99" s="21"/>
      <c r="F99" s="21"/>
      <c r="G99" s="21"/>
      <c r="H99" s="21"/>
      <c r="I99" s="21"/>
      <c r="J99" s="21"/>
      <c r="K99" s="21"/>
      <c r="L99" s="21"/>
      <c r="M99" s="21"/>
      <c r="N99" s="21"/>
    </row>
    <row r="100" spans="3:14" ht="30" customHeight="1">
      <c r="C100" s="21"/>
      <c r="D100" s="21"/>
      <c r="E100" s="21"/>
      <c r="F100" s="21"/>
      <c r="G100" s="21"/>
      <c r="H100" s="21"/>
      <c r="I100" s="21"/>
      <c r="J100" s="21"/>
      <c r="K100" s="21"/>
      <c r="L100" s="21"/>
      <c r="M100" s="21"/>
      <c r="N100" s="21"/>
    </row>
    <row r="101" spans="3:14" ht="30" customHeight="1">
      <c r="C101" s="21"/>
      <c r="D101" s="21"/>
      <c r="E101" s="21"/>
      <c r="F101" s="21"/>
      <c r="G101" s="21"/>
      <c r="H101" s="21"/>
      <c r="I101" s="21"/>
      <c r="J101" s="21"/>
      <c r="K101" s="21"/>
      <c r="L101" s="21"/>
      <c r="M101" s="21"/>
      <c r="N101" s="21"/>
    </row>
    <row r="102" spans="3:14" ht="30" customHeight="1">
      <c r="C102" s="21"/>
      <c r="D102" s="21"/>
      <c r="E102" s="21"/>
      <c r="F102" s="21"/>
      <c r="G102" s="21"/>
      <c r="H102" s="21"/>
      <c r="I102" s="21"/>
      <c r="J102" s="21"/>
      <c r="K102" s="21"/>
      <c r="L102" s="21"/>
      <c r="M102" s="21"/>
      <c r="N102" s="21"/>
    </row>
    <row r="103" spans="3:14" ht="30" customHeight="1">
      <c r="C103" s="21"/>
      <c r="D103" s="21"/>
      <c r="E103" s="21"/>
      <c r="F103" s="21"/>
      <c r="G103" s="21"/>
      <c r="H103" s="21"/>
      <c r="I103" s="21"/>
      <c r="J103" s="21"/>
      <c r="K103" s="21"/>
      <c r="L103" s="21"/>
      <c r="M103" s="21"/>
      <c r="N103" s="21"/>
    </row>
    <row r="104" spans="3:14" ht="30" customHeight="1">
      <c r="C104" s="21"/>
      <c r="D104" s="21"/>
      <c r="E104" s="21"/>
      <c r="F104" s="21"/>
      <c r="G104" s="21"/>
      <c r="H104" s="21"/>
      <c r="I104" s="21"/>
      <c r="J104" s="21"/>
      <c r="K104" s="21"/>
      <c r="L104" s="21"/>
      <c r="M104" s="21"/>
      <c r="N104" s="21"/>
    </row>
    <row r="105" spans="3:14" ht="30" customHeight="1">
      <c r="C105" s="21"/>
      <c r="D105" s="21"/>
      <c r="E105" s="21"/>
      <c r="F105" s="21"/>
      <c r="G105" s="21"/>
      <c r="H105" s="21"/>
      <c r="I105" s="21"/>
      <c r="J105" s="21"/>
      <c r="K105" s="21"/>
      <c r="L105" s="21"/>
      <c r="M105" s="21"/>
      <c r="N105" s="21"/>
    </row>
    <row r="106" spans="3:14">
      <c r="C106" s="21"/>
      <c r="D106" s="21"/>
      <c r="E106" s="21"/>
      <c r="F106" s="21"/>
      <c r="G106" s="21"/>
      <c r="H106" s="21"/>
      <c r="I106" s="21"/>
      <c r="J106" s="21"/>
      <c r="K106" s="21"/>
      <c r="L106" s="21"/>
      <c r="M106" s="21"/>
      <c r="N106" s="21"/>
    </row>
    <row r="107" spans="3:14">
      <c r="C107" s="21"/>
      <c r="D107" s="21"/>
      <c r="E107" s="21"/>
      <c r="F107" s="21"/>
      <c r="G107" s="21"/>
      <c r="H107" s="21"/>
      <c r="I107" s="21"/>
      <c r="J107" s="21"/>
      <c r="K107" s="21"/>
      <c r="L107" s="21"/>
      <c r="M107" s="21"/>
      <c r="N107" s="21"/>
    </row>
    <row r="108" spans="3:14">
      <c r="C108" s="21"/>
      <c r="D108" s="21"/>
      <c r="E108" s="21"/>
      <c r="F108" s="21"/>
      <c r="G108" s="21"/>
      <c r="H108" s="21"/>
      <c r="I108" s="21"/>
      <c r="J108" s="21"/>
      <c r="K108" s="21"/>
      <c r="L108" s="21"/>
      <c r="M108" s="21"/>
      <c r="N108" s="21"/>
    </row>
  </sheetData>
  <sheetProtection formatColumns="0" formatRows="0" insertColumns="0" insertRows="0" insertHyperlinks="0" deleteColumns="0" deleteRows="0" selectLockedCells="1" sort="0" autoFilter="0" pivotTables="0"/>
  <mergeCells count="5">
    <mergeCell ref="C1:F1"/>
    <mergeCell ref="G1:H1"/>
    <mergeCell ref="I1:J1"/>
    <mergeCell ref="K1:L1"/>
    <mergeCell ref="M1:N1"/>
  </mergeCells>
  <hyperlinks>
    <hyperlink ref="E4" location="'Ano1'!A1" display="Ano 1" xr:uid="{2CB7AED3-1DE6-46EE-876A-E103CD5478A3}"/>
    <hyperlink ref="F4" location="'Ano2'!A1" display="Ano 2" xr:uid="{F6E88C23-0587-4771-A83B-423788B506D9}"/>
    <hyperlink ref="G4" location="'Ano3'!A1" display="Ano 3" xr:uid="{E6A97A74-7A3A-4886-B4E9-0B4BE9DCE450}"/>
    <hyperlink ref="D4" location="Resumo!A1" display="Resumo" xr:uid="{9F1FA22D-410D-41EC-AA28-AA7386181F9E}"/>
  </hyperlink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8A3C5-7E5A-445B-8A0A-FF5648266ED1}">
  <dimension ref="C1:CK108"/>
  <sheetViews>
    <sheetView showGridLines="0" topLeftCell="D1" zoomScale="90" zoomScaleNormal="90" zoomScalePageLayoutView="80" workbookViewId="0">
      <pane ySplit="7" topLeftCell="A8" activePane="bottomLeft" state="frozen"/>
      <selection activeCell="C8" sqref="C8:C18"/>
      <selection pane="bottomLeft" activeCell="N8" sqref="N8:N18"/>
    </sheetView>
  </sheetViews>
  <sheetFormatPr baseColWidth="10" defaultColWidth="11" defaultRowHeight="15.5"/>
  <cols>
    <col min="1" max="1" width="2.1640625" customWidth="1"/>
    <col min="2" max="2" width="1.33203125" customWidth="1"/>
    <col min="3" max="3" width="24.58203125" customWidth="1"/>
    <col min="4" max="6" width="10.6640625" customWidth="1"/>
    <col min="7" max="7" width="12" customWidth="1"/>
    <col min="8" max="13" width="10.6640625" customWidth="1"/>
    <col min="14" max="15" width="10.6640625" style="30" customWidth="1"/>
    <col min="16" max="16" width="13.1640625" style="30" customWidth="1"/>
    <col min="17" max="17" width="16.25" style="30" bestFit="1" customWidth="1"/>
    <col min="18" max="18" width="13.83203125" style="30" customWidth="1"/>
    <col min="19" max="19" width="11" style="30" customWidth="1"/>
    <col min="20" max="20" width="11.1640625" style="30" bestFit="1" customWidth="1"/>
    <col min="21" max="22" width="12" style="30" bestFit="1" customWidth="1"/>
    <col min="23" max="23" width="11.1640625" style="30" bestFit="1" customWidth="1"/>
    <col min="24" max="24" width="11" style="30" customWidth="1"/>
    <col min="25" max="31" width="11.1640625" style="30" bestFit="1" customWidth="1"/>
    <col min="32" max="32" width="11" style="30"/>
    <col min="33" max="34" width="11.1640625" style="30" bestFit="1" customWidth="1"/>
    <col min="35" max="35" width="12" style="30" bestFit="1" customWidth="1"/>
    <col min="36" max="44" width="11.1640625" style="30" bestFit="1" customWidth="1"/>
    <col min="45" max="45" width="11" style="30"/>
    <col min="46" max="46" width="11.5" style="30" bestFit="1" customWidth="1"/>
    <col min="47" max="49" width="12.5" style="30" bestFit="1" customWidth="1"/>
    <col min="50" max="57" width="11.5" style="30" bestFit="1" customWidth="1"/>
    <col min="58" max="58" width="11" style="30"/>
    <col min="59" max="70" width="13.33203125" style="30" customWidth="1"/>
    <col min="71" max="74" width="11" style="30"/>
    <col min="75" max="79" width="11" style="101"/>
    <col min="80" max="89" width="11" style="30"/>
  </cols>
  <sheetData>
    <row r="1" spans="3:89" s="1" customFormat="1" ht="39" customHeight="1">
      <c r="C1" s="259"/>
      <c r="D1" s="259"/>
      <c r="E1" s="259"/>
      <c r="F1" s="259"/>
      <c r="G1" s="259"/>
      <c r="H1" s="259"/>
      <c r="I1" s="259"/>
      <c r="J1" s="259"/>
      <c r="K1" s="259"/>
      <c r="L1" s="259"/>
      <c r="M1" s="259"/>
      <c r="N1" s="259"/>
      <c r="O1" s="39"/>
      <c r="P1" s="39"/>
      <c r="Q1" s="39"/>
      <c r="R1" s="39"/>
      <c r="S1" s="152"/>
      <c r="T1" s="152"/>
      <c r="U1" s="152"/>
      <c r="V1" s="152"/>
      <c r="W1" s="152"/>
      <c r="X1" s="152"/>
      <c r="Y1" s="152"/>
      <c r="Z1" s="152"/>
      <c r="AA1" s="152"/>
      <c r="AB1" s="152"/>
      <c r="AC1" s="152"/>
      <c r="AD1" s="152"/>
      <c r="AE1" s="152"/>
      <c r="AF1" s="152"/>
      <c r="AG1" s="152"/>
      <c r="AH1" s="152"/>
      <c r="AI1" s="152"/>
      <c r="AJ1" s="152"/>
      <c r="AK1" s="152"/>
      <c r="AL1" s="152"/>
      <c r="AM1" s="152"/>
      <c r="AN1" s="152"/>
      <c r="AO1" s="152"/>
      <c r="AP1" s="152"/>
      <c r="AQ1" s="152"/>
      <c r="AR1" s="152"/>
      <c r="AS1" s="152"/>
      <c r="AT1" s="152"/>
      <c r="AU1" s="152"/>
      <c r="AV1" s="152"/>
      <c r="AW1" s="152"/>
      <c r="AX1" s="152"/>
      <c r="AY1" s="152"/>
      <c r="AZ1" s="152"/>
      <c r="BA1" s="152"/>
      <c r="BB1" s="152"/>
      <c r="BC1" s="152"/>
      <c r="BD1" s="152"/>
      <c r="BE1" s="152"/>
      <c r="BF1" s="152"/>
      <c r="BG1" s="152"/>
      <c r="BH1" s="152"/>
      <c r="BI1" s="152"/>
      <c r="BJ1" s="152"/>
      <c r="BK1" s="152"/>
      <c r="BL1" s="152"/>
      <c r="BM1" s="152"/>
      <c r="BN1" s="152"/>
      <c r="BO1" s="152"/>
      <c r="BP1" s="152"/>
      <c r="BQ1" s="152"/>
      <c r="BR1" s="152"/>
      <c r="BS1" s="152"/>
      <c r="BT1" s="152"/>
      <c r="BU1" s="152"/>
      <c r="BV1" s="152"/>
      <c r="BW1" s="159"/>
      <c r="BX1" s="159"/>
      <c r="BY1" s="159"/>
      <c r="BZ1" s="159"/>
      <c r="CA1" s="159"/>
      <c r="CB1" s="152"/>
      <c r="CC1" s="152"/>
      <c r="CD1" s="152"/>
      <c r="CE1" s="152"/>
      <c r="CF1" s="152"/>
      <c r="CG1" s="152"/>
      <c r="CH1" s="152"/>
      <c r="CI1" s="152"/>
      <c r="CJ1" s="152"/>
      <c r="CK1" s="152"/>
    </row>
    <row r="2" spans="3:89" s="2" customFormat="1" ht="30" customHeight="1">
      <c r="F2" s="3"/>
      <c r="G2" s="4"/>
      <c r="H2" s="4"/>
      <c r="I2" s="4"/>
      <c r="J2" s="4"/>
      <c r="K2" s="5"/>
      <c r="L2" s="5"/>
      <c r="M2" s="5"/>
      <c r="N2" s="5"/>
      <c r="O2" s="5"/>
      <c r="P2" s="5"/>
      <c r="Q2" s="5"/>
      <c r="R2" s="5"/>
      <c r="S2" s="5"/>
      <c r="T2" s="5"/>
      <c r="U2" s="5"/>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100"/>
      <c r="BX2" s="100"/>
      <c r="BY2" s="100"/>
      <c r="BZ2" s="100"/>
      <c r="CA2" s="100"/>
      <c r="CB2" s="56"/>
      <c r="CC2" s="56"/>
      <c r="CD2" s="56"/>
      <c r="CE2" s="56"/>
      <c r="CF2" s="56"/>
      <c r="CG2" s="56"/>
      <c r="CH2" s="56"/>
      <c r="CI2" s="56"/>
      <c r="CJ2" s="56"/>
      <c r="CK2" s="56"/>
    </row>
    <row r="3" spans="3:89" ht="19.5" customHeight="1" thickBot="1">
      <c r="N3" s="29"/>
      <c r="O3" s="29"/>
      <c r="P3" s="29"/>
      <c r="Q3" s="29"/>
      <c r="R3" s="29"/>
    </row>
    <row r="4" spans="3:89" s="47" customFormat="1" ht="40" customHeight="1" thickTop="1" thickBot="1">
      <c r="C4" s="221" t="s">
        <v>14</v>
      </c>
      <c r="D4" s="222" t="s">
        <v>20</v>
      </c>
      <c r="E4" s="222" t="s">
        <v>21</v>
      </c>
      <c r="F4" s="222" t="s">
        <v>22</v>
      </c>
      <c r="G4" s="223" t="s">
        <v>23</v>
      </c>
      <c r="N4" s="48"/>
      <c r="O4" s="48"/>
      <c r="P4" s="48"/>
      <c r="Q4" s="48"/>
      <c r="R4" s="4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c r="BP4" s="58"/>
      <c r="BQ4" s="58"/>
      <c r="BR4" s="58"/>
      <c r="BS4" s="58"/>
      <c r="BT4" s="58"/>
      <c r="BU4" s="58"/>
      <c r="BV4" s="58"/>
      <c r="BW4" s="108"/>
      <c r="BX4" s="108"/>
      <c r="BY4" s="108"/>
      <c r="BZ4" s="108"/>
      <c r="CA4" s="108"/>
      <c r="CB4" s="58"/>
      <c r="CC4" s="58"/>
      <c r="CD4" s="58"/>
      <c r="CE4" s="58"/>
      <c r="CF4" s="58"/>
      <c r="CG4" s="58"/>
      <c r="CH4" s="58"/>
      <c r="CI4" s="58"/>
      <c r="CJ4" s="58"/>
      <c r="CK4" s="58"/>
    </row>
    <row r="5" spans="3:89" ht="15" customHeight="1" thickTop="1" thickBot="1">
      <c r="N5" s="29"/>
      <c r="O5" s="29"/>
      <c r="P5" s="29"/>
      <c r="Q5" s="29"/>
      <c r="R5" s="29"/>
    </row>
    <row r="6" spans="3:89" s="11" customFormat="1" ht="30" customHeight="1" thickTop="1" thickBot="1">
      <c r="C6" s="167" t="s">
        <v>26</v>
      </c>
      <c r="D6" s="164"/>
      <c r="E6" s="164"/>
      <c r="F6" s="165"/>
      <c r="G6" s="165"/>
      <c r="H6" s="165"/>
      <c r="I6" s="165"/>
      <c r="J6" s="165"/>
      <c r="K6" s="165"/>
      <c r="L6" s="165"/>
      <c r="M6" s="165"/>
      <c r="N6" s="165"/>
      <c r="O6" s="165"/>
      <c r="P6" s="165"/>
      <c r="Q6" s="165"/>
      <c r="R6" s="62"/>
      <c r="S6" s="62"/>
      <c r="T6" s="59" t="s">
        <v>27</v>
      </c>
      <c r="U6" s="59"/>
      <c r="V6" s="59"/>
      <c r="W6" s="59"/>
      <c r="X6" s="59"/>
      <c r="Y6" s="59"/>
      <c r="Z6" s="59"/>
      <c r="AA6" s="59"/>
      <c r="AB6" s="59"/>
      <c r="AC6" s="59"/>
      <c r="AD6" s="59"/>
      <c r="AE6" s="59"/>
      <c r="AF6" s="59"/>
      <c r="AG6" s="59" t="s">
        <v>28</v>
      </c>
      <c r="AH6" s="59"/>
      <c r="AI6" s="59"/>
      <c r="AJ6" s="59"/>
      <c r="AK6" s="59"/>
      <c r="AL6" s="59"/>
      <c r="AM6" s="59"/>
      <c r="AN6" s="59"/>
      <c r="AO6" s="59"/>
      <c r="AP6" s="59"/>
      <c r="AQ6" s="59"/>
      <c r="AR6" s="59"/>
      <c r="AS6" s="59"/>
      <c r="AT6" s="59" t="s">
        <v>12</v>
      </c>
      <c r="AU6" s="59"/>
      <c r="AV6" s="59"/>
      <c r="AW6" s="59"/>
      <c r="AX6" s="59"/>
      <c r="AY6" s="59"/>
      <c r="AZ6" s="59"/>
      <c r="BA6" s="59"/>
      <c r="BB6" s="59"/>
      <c r="BC6" s="59"/>
      <c r="BD6" s="59"/>
      <c r="BE6" s="59"/>
      <c r="BF6" s="59"/>
      <c r="BG6" s="59" t="s">
        <v>13</v>
      </c>
      <c r="BH6" s="59"/>
      <c r="BI6" s="59"/>
      <c r="BJ6" s="59"/>
      <c r="BK6" s="59"/>
      <c r="BL6" s="59"/>
      <c r="BM6" s="59"/>
      <c r="BN6" s="59"/>
      <c r="BO6" s="59"/>
      <c r="BP6" s="59"/>
      <c r="BQ6" s="59"/>
      <c r="BR6" s="59"/>
      <c r="BS6" s="59"/>
      <c r="BT6" s="59"/>
      <c r="BU6" s="59"/>
      <c r="BV6" s="59"/>
      <c r="BW6" s="104"/>
      <c r="BX6" s="104"/>
      <c r="BY6" s="104"/>
      <c r="BZ6" s="104"/>
      <c r="CA6" s="104"/>
      <c r="CB6" s="59"/>
      <c r="CC6" s="59"/>
      <c r="CD6" s="59"/>
      <c r="CE6" s="59"/>
      <c r="CF6" s="59"/>
      <c r="CG6" s="59"/>
      <c r="CH6" s="59"/>
      <c r="CI6" s="59"/>
      <c r="CJ6" s="59"/>
      <c r="CK6" s="59"/>
    </row>
    <row r="7" spans="3:89" s="11" customFormat="1" ht="30" customHeight="1" thickTop="1" thickBot="1">
      <c r="C7" s="32" t="s">
        <v>280</v>
      </c>
      <c r="D7" s="32" t="str">
        <f>IF(PI!D6=0,"",PI!D6)</f>
        <v>enero</v>
      </c>
      <c r="E7" s="32" t="str">
        <f>IFERROR(VLOOKUP(D7,'Aux1'!$O$2:$P$13,2,FALSE),"")</f>
        <v>febrero</v>
      </c>
      <c r="F7" s="32" t="str">
        <f>IFERROR(VLOOKUP(E7,'Aux1'!$O$2:$P$13,2,FALSE),"")</f>
        <v>marzo</v>
      </c>
      <c r="G7" s="32" t="str">
        <f>IFERROR(VLOOKUP(F7,'Aux1'!$O$2:$P$13,2,FALSE),"")</f>
        <v>abril</v>
      </c>
      <c r="H7" s="32" t="str">
        <f>IFERROR(VLOOKUP(G7,'Aux1'!$O$2:$P$13,2,FALSE),"")</f>
        <v>mayo</v>
      </c>
      <c r="I7" s="32" t="str">
        <f>IFERROR(VLOOKUP(H7,'Aux1'!$O$2:$P$13,2,FALSE),"")</f>
        <v>junio</v>
      </c>
      <c r="J7" s="32" t="str">
        <f>IFERROR(VLOOKUP(I7,'Aux1'!$O$2:$P$13,2,FALSE),"")</f>
        <v>julio</v>
      </c>
      <c r="K7" s="32" t="str">
        <f>IFERROR(VLOOKUP(J7,'Aux1'!$O$2:$P$13,2,FALSE),"")</f>
        <v>agosto</v>
      </c>
      <c r="L7" s="32" t="str">
        <f>IFERROR(VLOOKUP(K7,'Aux1'!$O$2:$P$13,2,FALSE),"")</f>
        <v>septiembre</v>
      </c>
      <c r="M7" s="32" t="str">
        <f>IFERROR(VLOOKUP(L7,'Aux1'!$O$2:$P$13,2,FALSE),"")</f>
        <v>octubre</v>
      </c>
      <c r="N7" s="32" t="str">
        <f>IFERROR(VLOOKUP(M7,'Aux1'!$O$2:$P$13,2,FALSE),"")</f>
        <v>noviembre</v>
      </c>
      <c r="O7" s="32" t="str">
        <f>IFERROR(VLOOKUP(N7,'Aux1'!$O$2:$P$13,2,FALSE),"")</f>
        <v>diciembre</v>
      </c>
      <c r="P7" s="32" t="s">
        <v>282</v>
      </c>
      <c r="Q7" s="32" t="s">
        <v>324</v>
      </c>
      <c r="R7" s="62"/>
      <c r="S7" s="21" t="s">
        <v>42</v>
      </c>
      <c r="T7" s="59" t="s">
        <v>29</v>
      </c>
      <c r="U7" s="59" t="s">
        <v>30</v>
      </c>
      <c r="V7" s="59" t="s">
        <v>31</v>
      </c>
      <c r="W7" s="59" t="s">
        <v>32</v>
      </c>
      <c r="X7" s="59" t="s">
        <v>33</v>
      </c>
      <c r="Y7" s="59" t="s">
        <v>34</v>
      </c>
      <c r="Z7" s="59" t="s">
        <v>35</v>
      </c>
      <c r="AA7" s="59" t="s">
        <v>36</v>
      </c>
      <c r="AB7" s="59" t="s">
        <v>37</v>
      </c>
      <c r="AC7" s="59" t="s">
        <v>38</v>
      </c>
      <c r="AD7" s="59" t="s">
        <v>39</v>
      </c>
      <c r="AE7" s="59" t="s">
        <v>40</v>
      </c>
      <c r="AF7" s="59"/>
      <c r="AG7" s="59" t="s">
        <v>29</v>
      </c>
      <c r="AH7" s="59" t="s">
        <v>30</v>
      </c>
      <c r="AI7" s="59" t="s">
        <v>31</v>
      </c>
      <c r="AJ7" s="59" t="s">
        <v>32</v>
      </c>
      <c r="AK7" s="59" t="s">
        <v>33</v>
      </c>
      <c r="AL7" s="59" t="s">
        <v>34</v>
      </c>
      <c r="AM7" s="59" t="s">
        <v>35</v>
      </c>
      <c r="AN7" s="59" t="s">
        <v>36</v>
      </c>
      <c r="AO7" s="59" t="s">
        <v>37</v>
      </c>
      <c r="AP7" s="59" t="s">
        <v>38</v>
      </c>
      <c r="AQ7" s="59" t="s">
        <v>39</v>
      </c>
      <c r="AR7" s="59" t="s">
        <v>40</v>
      </c>
      <c r="AS7" s="59"/>
      <c r="AT7" s="59" t="s">
        <v>29</v>
      </c>
      <c r="AU7" s="59" t="s">
        <v>30</v>
      </c>
      <c r="AV7" s="59" t="s">
        <v>31</v>
      </c>
      <c r="AW7" s="59" t="s">
        <v>32</v>
      </c>
      <c r="AX7" s="59" t="s">
        <v>33</v>
      </c>
      <c r="AY7" s="59" t="s">
        <v>34</v>
      </c>
      <c r="AZ7" s="59" t="s">
        <v>35</v>
      </c>
      <c r="BA7" s="59" t="s">
        <v>36</v>
      </c>
      <c r="BB7" s="59" t="s">
        <v>37</v>
      </c>
      <c r="BC7" s="59" t="s">
        <v>38</v>
      </c>
      <c r="BD7" s="59" t="s">
        <v>39</v>
      </c>
      <c r="BE7" s="59" t="s">
        <v>40</v>
      </c>
      <c r="BF7" s="59"/>
      <c r="BG7" s="59" t="s">
        <v>29</v>
      </c>
      <c r="BH7" s="59" t="s">
        <v>30</v>
      </c>
      <c r="BI7" s="59" t="s">
        <v>31</v>
      </c>
      <c r="BJ7" s="59" t="s">
        <v>32</v>
      </c>
      <c r="BK7" s="59" t="s">
        <v>33</v>
      </c>
      <c r="BL7" s="59" t="s">
        <v>34</v>
      </c>
      <c r="BM7" s="59" t="s">
        <v>35</v>
      </c>
      <c r="BN7" s="59" t="s">
        <v>36</v>
      </c>
      <c r="BO7" s="59" t="s">
        <v>37</v>
      </c>
      <c r="BP7" s="59" t="s">
        <v>38</v>
      </c>
      <c r="BQ7" s="59" t="s">
        <v>39</v>
      </c>
      <c r="BR7" s="59" t="s">
        <v>40</v>
      </c>
      <c r="BS7" s="59"/>
      <c r="BT7" s="59"/>
      <c r="BU7" s="59"/>
      <c r="BV7" s="59"/>
      <c r="BW7" s="104"/>
      <c r="BX7" s="104"/>
      <c r="BY7" s="104"/>
      <c r="BZ7" s="104"/>
      <c r="CA7" s="104"/>
      <c r="CB7" s="59"/>
      <c r="CC7" s="59"/>
      <c r="CD7" s="59"/>
      <c r="CE7" s="59"/>
      <c r="CF7" s="59"/>
      <c r="CG7" s="59"/>
      <c r="CH7" s="59"/>
      <c r="CI7" s="59"/>
      <c r="CJ7" s="59"/>
      <c r="CK7" s="59"/>
    </row>
    <row r="8" spans="3:89" s="11" customFormat="1" ht="30" customHeight="1" thickTop="1" thickBot="1">
      <c r="C8" s="244" t="str">
        <f>IF(Precio!C5="","",Precio!C5)</f>
        <v>Diseño arquitectonico / M2</v>
      </c>
      <c r="D8" s="208">
        <v>500</v>
      </c>
      <c r="E8" s="208"/>
      <c r="F8" s="208"/>
      <c r="G8" s="208">
        <v>1000</v>
      </c>
      <c r="H8" s="208"/>
      <c r="I8" s="208"/>
      <c r="J8" s="208">
        <v>1000</v>
      </c>
      <c r="K8" s="208"/>
      <c r="L8" s="208"/>
      <c r="M8" s="208">
        <v>2000</v>
      </c>
      <c r="N8" s="208"/>
      <c r="O8" s="208"/>
      <c r="P8" s="53">
        <f>SUM(D8:O8)</f>
        <v>4500</v>
      </c>
      <c r="Q8" s="232">
        <f>SUM(T8:AE8)</f>
        <v>187461111.1111111</v>
      </c>
      <c r="R8" s="62"/>
      <c r="S8" s="21" t="str">
        <f>C8</f>
        <v>Diseño arquitectonico / M2</v>
      </c>
      <c r="T8" s="57">
        <f>IFERROR(D8*Precio!$K5,0)</f>
        <v>20829012.345679011</v>
      </c>
      <c r="U8" s="57">
        <f>IFERROR(E8*Precio!$K5,0)</f>
        <v>0</v>
      </c>
      <c r="V8" s="57">
        <f>IFERROR(F8*Precio!$K5,0)</f>
        <v>0</v>
      </c>
      <c r="W8" s="57">
        <f>IFERROR(G8*Precio!$K5,0)</f>
        <v>41658024.691358022</v>
      </c>
      <c r="X8" s="57">
        <f>IFERROR(H8*Precio!$K5,0)</f>
        <v>0</v>
      </c>
      <c r="Y8" s="57">
        <f>IFERROR(I8*Precio!$K5,0)</f>
        <v>0</v>
      </c>
      <c r="Z8" s="57">
        <f>IFERROR(J8*Precio!$K5,0)</f>
        <v>41658024.691358022</v>
      </c>
      <c r="AA8" s="57">
        <f>IFERROR(K8*Precio!$K5,0)</f>
        <v>0</v>
      </c>
      <c r="AB8" s="57">
        <f>IFERROR(L8*Precio!$K5,0)</f>
        <v>0</v>
      </c>
      <c r="AC8" s="57">
        <f>IFERROR(M8*Precio!$K5,0)</f>
        <v>83316049.382716045</v>
      </c>
      <c r="AD8" s="57">
        <f>IFERROR(N8*Precio!$K5,0)</f>
        <v>0</v>
      </c>
      <c r="AE8" s="57">
        <f>IFERROR(O8*Precio!$K5,0)</f>
        <v>0</v>
      </c>
      <c r="AF8" s="59"/>
      <c r="AG8" s="57">
        <f>IFERROR(D8*Precio!$G5,0)</f>
        <v>14059500</v>
      </c>
      <c r="AH8" s="57">
        <f>IFERROR(E8*Precio!$G5,0)</f>
        <v>0</v>
      </c>
      <c r="AI8" s="57">
        <f>IFERROR(F8*Precio!$G5,0)</f>
        <v>0</v>
      </c>
      <c r="AJ8" s="57">
        <f>IFERROR(G8*Precio!$G5,0)</f>
        <v>28119000</v>
      </c>
      <c r="AK8" s="57">
        <f>IFERROR(H8*Precio!$G5,0)</f>
        <v>0</v>
      </c>
      <c r="AL8" s="57">
        <f>IFERROR(I8*Precio!$G5,0)</f>
        <v>0</v>
      </c>
      <c r="AM8" s="57">
        <f>IFERROR(J8*Precio!$G5,0)</f>
        <v>28119000</v>
      </c>
      <c r="AN8" s="57">
        <f>IFERROR(K8*Precio!$G5,0)</f>
        <v>0</v>
      </c>
      <c r="AO8" s="57">
        <f>IFERROR(L8*Precio!$G5,0)</f>
        <v>0</v>
      </c>
      <c r="AP8" s="57">
        <f>IFERROR(M8*Precio!$G5,0)</f>
        <v>56238000</v>
      </c>
      <c r="AQ8" s="57">
        <f>IFERROR(N8*Precio!$G5,0)</f>
        <v>0</v>
      </c>
      <c r="AR8" s="57">
        <f>IFERROR(O8*Precio!$G5,0)</f>
        <v>0</v>
      </c>
      <c r="AS8" s="59"/>
      <c r="AT8" s="61">
        <f>T8*Precio!$J5</f>
        <v>3957512.3456790121</v>
      </c>
      <c r="AU8" s="61">
        <f>U8*Precio!$J5</f>
        <v>0</v>
      </c>
      <c r="AV8" s="61">
        <f>V8*Precio!$J5</f>
        <v>0</v>
      </c>
      <c r="AW8" s="61">
        <f>W8*Precio!$J5</f>
        <v>7915024.6913580243</v>
      </c>
      <c r="AX8" s="61">
        <f>X8*Precio!$J5</f>
        <v>0</v>
      </c>
      <c r="AY8" s="61">
        <f>Y8*Precio!$J5</f>
        <v>0</v>
      </c>
      <c r="AZ8" s="61">
        <f>Z8*Precio!$J5</f>
        <v>7915024.6913580243</v>
      </c>
      <c r="BA8" s="61">
        <f>AA8*Precio!$J5</f>
        <v>0</v>
      </c>
      <c r="BB8" s="61">
        <f>AB8*Precio!$J5</f>
        <v>0</v>
      </c>
      <c r="BC8" s="61">
        <f>AC8*Precio!$J5</f>
        <v>15830049.382716049</v>
      </c>
      <c r="BD8" s="61">
        <f>AD8*Precio!$J5</f>
        <v>0</v>
      </c>
      <c r="BE8" s="61">
        <f>AE8*Precio!$J5</f>
        <v>0</v>
      </c>
      <c r="BF8" s="59"/>
      <c r="BG8" s="61">
        <f>IFERROR(D8*Precio!$N5,0)</f>
        <v>2811999.9999999977</v>
      </c>
      <c r="BH8" s="61">
        <f>IFERROR(E8*Precio!$N5,0)</f>
        <v>0</v>
      </c>
      <c r="BI8" s="61">
        <f>IFERROR(F8*Precio!$N5,0)</f>
        <v>0</v>
      </c>
      <c r="BJ8" s="61">
        <f>IFERROR(G8*Precio!$N5,0)</f>
        <v>5623999.9999999953</v>
      </c>
      <c r="BK8" s="61">
        <f>IFERROR(H8*Precio!$N5,0)</f>
        <v>0</v>
      </c>
      <c r="BL8" s="61">
        <f>IFERROR(I8*Precio!$N5,0)</f>
        <v>0</v>
      </c>
      <c r="BM8" s="61">
        <f>IFERROR(J8*Precio!$N5,0)</f>
        <v>5623999.9999999953</v>
      </c>
      <c r="BN8" s="61">
        <f>IFERROR(K8*Precio!$N5,0)</f>
        <v>0</v>
      </c>
      <c r="BO8" s="61">
        <f>IFERROR(L8*Precio!$N5,0)</f>
        <v>0</v>
      </c>
      <c r="BP8" s="61">
        <f>IFERROR(M8*Precio!$N5,0)</f>
        <v>11247999.999999991</v>
      </c>
      <c r="BQ8" s="61">
        <f>IFERROR(N8*Precio!$N5,0)</f>
        <v>0</v>
      </c>
      <c r="BR8" s="61">
        <f>IFERROR(O8*Precio!$N5,0)</f>
        <v>0</v>
      </c>
      <c r="BS8" s="59"/>
      <c r="BT8" s="59"/>
      <c r="BU8" s="59"/>
      <c r="BV8" s="59"/>
      <c r="BW8" s="104"/>
      <c r="BX8" s="104"/>
      <c r="BY8" s="104"/>
      <c r="BZ8" s="104"/>
      <c r="CA8" s="104"/>
      <c r="CB8" s="59"/>
      <c r="CC8" s="59"/>
      <c r="CD8" s="59"/>
      <c r="CE8" s="59"/>
      <c r="CF8" s="59"/>
      <c r="CG8" s="59"/>
      <c r="CH8" s="59"/>
      <c r="CI8" s="59"/>
      <c r="CJ8" s="59"/>
      <c r="CK8" s="59"/>
    </row>
    <row r="9" spans="3:89" s="11" customFormat="1" ht="30" customHeight="1" thickTop="1" thickBot="1">
      <c r="C9" s="244" t="str">
        <f>IF(Precio!C6="","",Precio!C6)</f>
        <v>Diseño estructural / M2</v>
      </c>
      <c r="D9" s="208">
        <f>D8</f>
        <v>500</v>
      </c>
      <c r="E9" s="208"/>
      <c r="F9" s="208"/>
      <c r="G9" s="208">
        <f>G8</f>
        <v>1000</v>
      </c>
      <c r="H9" s="208"/>
      <c r="I9" s="208"/>
      <c r="J9" s="208">
        <f>J8</f>
        <v>1000</v>
      </c>
      <c r="K9" s="208"/>
      <c r="L9" s="208"/>
      <c r="M9" s="208">
        <f>M8</f>
        <v>2000</v>
      </c>
      <c r="N9" s="208"/>
      <c r="O9" s="208"/>
      <c r="P9" s="53">
        <f t="shared" ref="P9:P37" si="0">SUM(D9:O9)</f>
        <v>4500</v>
      </c>
      <c r="Q9" s="232">
        <f t="shared" ref="Q9:Q37" si="1">SUM(T9:AE9)</f>
        <v>125411111.1111111</v>
      </c>
      <c r="R9" s="62"/>
      <c r="S9" s="21" t="str">
        <f t="shared" ref="S9:S37" si="2">C9</f>
        <v>Diseño estructural / M2</v>
      </c>
      <c r="T9" s="57">
        <f>IFERROR(D9*Precio!$K6,0)</f>
        <v>13934567.901234567</v>
      </c>
      <c r="U9" s="57">
        <f>IFERROR(E9*Precio!$K6,0)</f>
        <v>0</v>
      </c>
      <c r="V9" s="57">
        <f>IFERROR(F9*Precio!$K6,0)</f>
        <v>0</v>
      </c>
      <c r="W9" s="57">
        <f>IFERROR(G9*Precio!$K6,0)</f>
        <v>27869135.802469134</v>
      </c>
      <c r="X9" s="57">
        <f>IFERROR(H9*Precio!$K6,0)</f>
        <v>0</v>
      </c>
      <c r="Y9" s="57">
        <f>IFERROR(I9*Precio!$K6,0)</f>
        <v>0</v>
      </c>
      <c r="Z9" s="57">
        <f>IFERROR(J9*Precio!$K6,0)</f>
        <v>27869135.802469134</v>
      </c>
      <c r="AA9" s="57">
        <f>IFERROR(K9*Precio!$K6,0)</f>
        <v>0</v>
      </c>
      <c r="AB9" s="57">
        <f>IFERROR(L9*Precio!$K6,0)</f>
        <v>0</v>
      </c>
      <c r="AC9" s="57">
        <f>IFERROR(M9*Precio!$K6,0)</f>
        <v>55738271.604938269</v>
      </c>
      <c r="AD9" s="57">
        <f>IFERROR(N9*Precio!$K6,0)</f>
        <v>0</v>
      </c>
      <c r="AE9" s="57">
        <f>IFERROR(O9*Precio!$K6,0)</f>
        <v>0</v>
      </c>
      <c r="AF9" s="59"/>
      <c r="AG9" s="57">
        <f>IFERROR(D9*Precio!$G6,0)</f>
        <v>9406000</v>
      </c>
      <c r="AH9" s="57">
        <f>IFERROR(E9*Precio!$G6,0)</f>
        <v>0</v>
      </c>
      <c r="AI9" s="57">
        <f>IFERROR(F9*Precio!$G6,0)</f>
        <v>0</v>
      </c>
      <c r="AJ9" s="57">
        <f>IFERROR(G9*Precio!$G6,0)</f>
        <v>18812000</v>
      </c>
      <c r="AK9" s="57">
        <f>IFERROR(H9*Precio!$G6,0)</f>
        <v>0</v>
      </c>
      <c r="AL9" s="57">
        <f>IFERROR(I9*Precio!$G6,0)</f>
        <v>0</v>
      </c>
      <c r="AM9" s="57">
        <f>IFERROR(J9*Precio!$G6,0)</f>
        <v>18812000</v>
      </c>
      <c r="AN9" s="57">
        <f>IFERROR(K9*Precio!$G6,0)</f>
        <v>0</v>
      </c>
      <c r="AO9" s="57">
        <f>IFERROR(L9*Precio!$G6,0)</f>
        <v>0</v>
      </c>
      <c r="AP9" s="57">
        <f>IFERROR(M9*Precio!$G6,0)</f>
        <v>37624000</v>
      </c>
      <c r="AQ9" s="57">
        <f>IFERROR(N9*Precio!$G6,0)</f>
        <v>0</v>
      </c>
      <c r="AR9" s="57">
        <f>IFERROR(O9*Precio!$G6,0)</f>
        <v>0</v>
      </c>
      <c r="AS9" s="59"/>
      <c r="AT9" s="61">
        <f>T9*Precio!$J6</f>
        <v>2647567.9012345676</v>
      </c>
      <c r="AU9" s="61">
        <f>U9*Precio!$J6</f>
        <v>0</v>
      </c>
      <c r="AV9" s="61">
        <f>V9*Precio!$J6</f>
        <v>0</v>
      </c>
      <c r="AW9" s="61">
        <f>W9*Precio!$J6</f>
        <v>5295135.8024691353</v>
      </c>
      <c r="AX9" s="61">
        <f>X9*Precio!$J6</f>
        <v>0</v>
      </c>
      <c r="AY9" s="61">
        <f>Y9*Precio!$J6</f>
        <v>0</v>
      </c>
      <c r="AZ9" s="61">
        <f>Z9*Precio!$J6</f>
        <v>5295135.8024691353</v>
      </c>
      <c r="BA9" s="61">
        <f>AA9*Precio!$J6</f>
        <v>0</v>
      </c>
      <c r="BB9" s="61">
        <f>AB9*Precio!$J6</f>
        <v>0</v>
      </c>
      <c r="BC9" s="61">
        <f>AC9*Precio!$J6</f>
        <v>10590271.604938271</v>
      </c>
      <c r="BD9" s="61">
        <f>AD9*Precio!$J6</f>
        <v>0</v>
      </c>
      <c r="BE9" s="61">
        <f>AE9*Precio!$J6</f>
        <v>0</v>
      </c>
      <c r="BF9" s="59"/>
      <c r="BG9" s="61">
        <f>IFERROR(D9*Precio!$N6,0)</f>
        <v>1880999.9999999986</v>
      </c>
      <c r="BH9" s="61">
        <f>IFERROR(E9*Precio!$N6,0)</f>
        <v>0</v>
      </c>
      <c r="BI9" s="61">
        <f>IFERROR(F9*Precio!$N6,0)</f>
        <v>0</v>
      </c>
      <c r="BJ9" s="61">
        <f>IFERROR(G9*Precio!$N6,0)</f>
        <v>3761999.9999999972</v>
      </c>
      <c r="BK9" s="61">
        <f>IFERROR(H9*Precio!$N6,0)</f>
        <v>0</v>
      </c>
      <c r="BL9" s="61">
        <f>IFERROR(I9*Precio!$N6,0)</f>
        <v>0</v>
      </c>
      <c r="BM9" s="61">
        <f>IFERROR(J9*Precio!$N6,0)</f>
        <v>3761999.9999999972</v>
      </c>
      <c r="BN9" s="61">
        <f>IFERROR(K9*Precio!$N6,0)</f>
        <v>0</v>
      </c>
      <c r="BO9" s="61">
        <f>IFERROR(L9*Precio!$N6,0)</f>
        <v>0</v>
      </c>
      <c r="BP9" s="61">
        <f>IFERROR(M9*Precio!$N6,0)</f>
        <v>7523999.9999999944</v>
      </c>
      <c r="BQ9" s="61">
        <f>IFERROR(N9*Precio!$N6,0)</f>
        <v>0</v>
      </c>
      <c r="BR9" s="61">
        <f>IFERROR(O9*Precio!$N6,0)</f>
        <v>0</v>
      </c>
      <c r="BS9" s="59"/>
      <c r="BT9" s="59"/>
      <c r="BU9" s="59"/>
      <c r="BV9" s="59"/>
      <c r="BW9" s="104"/>
      <c r="BX9" s="104"/>
      <c r="BY9" s="104"/>
      <c r="BZ9" s="104"/>
      <c r="CA9" s="104"/>
      <c r="CB9" s="59"/>
      <c r="CC9" s="59"/>
      <c r="CD9" s="59"/>
      <c r="CE9" s="59"/>
      <c r="CF9" s="59"/>
      <c r="CG9" s="59"/>
      <c r="CH9" s="59"/>
      <c r="CI9" s="59"/>
      <c r="CJ9" s="59"/>
      <c r="CK9" s="59"/>
    </row>
    <row r="10" spans="3:89" s="11" customFormat="1" ht="30" customHeight="1" thickTop="1" thickBot="1">
      <c r="C10" s="244" t="str">
        <f>IF(Precio!C7="","",Precio!C7)</f>
        <v>Diseño redes eléctricas / M2</v>
      </c>
      <c r="D10" s="208">
        <f t="shared" ref="D10:D18" si="3">D9</f>
        <v>500</v>
      </c>
      <c r="E10" s="60"/>
      <c r="F10" s="60"/>
      <c r="G10" s="208">
        <f t="shared" ref="G10:J18" si="4">G9</f>
        <v>1000</v>
      </c>
      <c r="H10" s="60"/>
      <c r="I10" s="208"/>
      <c r="J10" s="208">
        <f t="shared" si="4"/>
        <v>1000</v>
      </c>
      <c r="K10" s="60"/>
      <c r="L10" s="60"/>
      <c r="M10" s="208">
        <f t="shared" ref="M10:M18" si="5">M9</f>
        <v>2000</v>
      </c>
      <c r="N10" s="208"/>
      <c r="O10" s="60"/>
      <c r="P10" s="53">
        <f t="shared" si="0"/>
        <v>4500</v>
      </c>
      <c r="Q10" s="232">
        <f t="shared" si="1"/>
        <v>104727777.77777776</v>
      </c>
      <c r="R10" s="62"/>
      <c r="S10" s="21" t="str">
        <f t="shared" si="2"/>
        <v>Diseño redes eléctricas / M2</v>
      </c>
      <c r="T10" s="57">
        <f>IFERROR(D10*Precio!$K7,0)</f>
        <v>11636419.753086418</v>
      </c>
      <c r="U10" s="57">
        <f>IFERROR(E10*Precio!$K7,0)</f>
        <v>0</v>
      </c>
      <c r="V10" s="57">
        <f>IFERROR(F10*Precio!$K7,0)</f>
        <v>0</v>
      </c>
      <c r="W10" s="57">
        <f>IFERROR(G10*Precio!$K7,0)</f>
        <v>23272839.506172836</v>
      </c>
      <c r="X10" s="57">
        <f>IFERROR(H10*Precio!$K7,0)</f>
        <v>0</v>
      </c>
      <c r="Y10" s="57">
        <f>IFERROR(I10*Precio!$K7,0)</f>
        <v>0</v>
      </c>
      <c r="Z10" s="57">
        <f>IFERROR(J10*Precio!$K7,0)</f>
        <v>23272839.506172836</v>
      </c>
      <c r="AA10" s="57">
        <f>IFERROR(K10*Precio!$K7,0)</f>
        <v>0</v>
      </c>
      <c r="AB10" s="57">
        <f>IFERROR(L10*Precio!$K7,0)</f>
        <v>0</v>
      </c>
      <c r="AC10" s="57">
        <f>IFERROR(M10*Precio!$K7,0)</f>
        <v>46545679.012345672</v>
      </c>
      <c r="AD10" s="57">
        <f>IFERROR(N10*Precio!$K7,0)</f>
        <v>0</v>
      </c>
      <c r="AE10" s="57">
        <f>IFERROR(O10*Precio!$K7,0)</f>
        <v>0</v>
      </c>
      <c r="AF10" s="59"/>
      <c r="AG10" s="57">
        <f>IFERROR(D10*Precio!$G7,0)</f>
        <v>7854500</v>
      </c>
      <c r="AH10" s="57">
        <f>IFERROR(E10*Precio!$G7,0)</f>
        <v>0</v>
      </c>
      <c r="AI10" s="57">
        <f>IFERROR(F10*Precio!$G7,0)</f>
        <v>0</v>
      </c>
      <c r="AJ10" s="57">
        <f>IFERROR(G10*Precio!$G7,0)</f>
        <v>15709000</v>
      </c>
      <c r="AK10" s="57">
        <f>IFERROR(H10*Precio!$G7,0)</f>
        <v>0</v>
      </c>
      <c r="AL10" s="57">
        <f>IFERROR(I10*Precio!$G7,0)</f>
        <v>0</v>
      </c>
      <c r="AM10" s="57">
        <f>IFERROR(J10*Precio!$G7,0)</f>
        <v>15709000</v>
      </c>
      <c r="AN10" s="57">
        <f>IFERROR(K10*Precio!$G7,0)</f>
        <v>0</v>
      </c>
      <c r="AO10" s="57">
        <f>IFERROR(L10*Precio!$G7,0)</f>
        <v>0</v>
      </c>
      <c r="AP10" s="57">
        <f>IFERROR(M10*Precio!$G7,0)</f>
        <v>31418000</v>
      </c>
      <c r="AQ10" s="57">
        <f>IFERROR(N10*Precio!$G7,0)</f>
        <v>0</v>
      </c>
      <c r="AR10" s="57">
        <f>IFERROR(O10*Precio!$G7,0)</f>
        <v>0</v>
      </c>
      <c r="AS10" s="59"/>
      <c r="AT10" s="61">
        <f>T10*Precio!$J7</f>
        <v>2210919.7530864193</v>
      </c>
      <c r="AU10" s="61">
        <f>U10*Precio!$J7</f>
        <v>0</v>
      </c>
      <c r="AV10" s="61">
        <f>V10*Precio!$J7</f>
        <v>0</v>
      </c>
      <c r="AW10" s="61">
        <f>W10*Precio!$J7</f>
        <v>4421839.5061728386</v>
      </c>
      <c r="AX10" s="61">
        <f>X10*Precio!$J7</f>
        <v>0</v>
      </c>
      <c r="AY10" s="61">
        <f>Y10*Precio!$J7</f>
        <v>0</v>
      </c>
      <c r="AZ10" s="61">
        <f>Z10*Precio!$J7</f>
        <v>4421839.5061728386</v>
      </c>
      <c r="BA10" s="61">
        <f>AA10*Precio!$J7</f>
        <v>0</v>
      </c>
      <c r="BB10" s="61">
        <f>AB10*Precio!$J7</f>
        <v>0</v>
      </c>
      <c r="BC10" s="61">
        <f>AC10*Precio!$J7</f>
        <v>8843679.0123456772</v>
      </c>
      <c r="BD10" s="61">
        <f>AD10*Precio!$J7</f>
        <v>0</v>
      </c>
      <c r="BE10" s="61">
        <f>AE10*Precio!$J7</f>
        <v>0</v>
      </c>
      <c r="BF10" s="59"/>
      <c r="BG10" s="61">
        <f>IFERROR(D10*Precio!$N7,0)</f>
        <v>1570999.9999999991</v>
      </c>
      <c r="BH10" s="61">
        <f>IFERROR(E10*Precio!$N7,0)</f>
        <v>0</v>
      </c>
      <c r="BI10" s="61">
        <f>IFERROR(F10*Precio!$N7,0)</f>
        <v>0</v>
      </c>
      <c r="BJ10" s="61">
        <f>IFERROR(G10*Precio!$N7,0)</f>
        <v>3141999.9999999981</v>
      </c>
      <c r="BK10" s="61">
        <f>IFERROR(H10*Precio!$N7,0)</f>
        <v>0</v>
      </c>
      <c r="BL10" s="61">
        <f>IFERROR(I10*Precio!$N7,0)</f>
        <v>0</v>
      </c>
      <c r="BM10" s="61">
        <f>IFERROR(J10*Precio!$N7,0)</f>
        <v>3141999.9999999981</v>
      </c>
      <c r="BN10" s="61">
        <f>IFERROR(K10*Precio!$N7,0)</f>
        <v>0</v>
      </c>
      <c r="BO10" s="61">
        <f>IFERROR(L10*Precio!$N7,0)</f>
        <v>0</v>
      </c>
      <c r="BP10" s="61">
        <f>IFERROR(M10*Precio!$N7,0)</f>
        <v>6283999.9999999963</v>
      </c>
      <c r="BQ10" s="61">
        <f>IFERROR(N10*Precio!$N7,0)</f>
        <v>0</v>
      </c>
      <c r="BR10" s="61">
        <f>IFERROR(O10*Precio!$N7,0)</f>
        <v>0</v>
      </c>
      <c r="BS10" s="59"/>
      <c r="BT10" s="59"/>
      <c r="BU10" s="59"/>
      <c r="BV10" s="59"/>
      <c r="BW10" s="104"/>
      <c r="BX10" s="104"/>
      <c r="BY10" s="104"/>
      <c r="BZ10" s="104"/>
      <c r="CA10" s="104"/>
      <c r="CB10" s="59"/>
      <c r="CC10" s="59"/>
      <c r="CD10" s="59"/>
      <c r="CE10" s="59"/>
      <c r="CF10" s="59"/>
      <c r="CG10" s="59"/>
      <c r="CH10" s="59"/>
      <c r="CI10" s="59"/>
      <c r="CJ10" s="59"/>
      <c r="CK10" s="59"/>
    </row>
    <row r="11" spans="3:89" s="11" customFormat="1" ht="30" customHeight="1" thickTop="1" thickBot="1">
      <c r="C11" s="244" t="str">
        <f>IF(Precio!C8="","",Precio!C8)</f>
        <v>Diseño redes gases medicinales / M2</v>
      </c>
      <c r="D11" s="208">
        <f t="shared" si="3"/>
        <v>500</v>
      </c>
      <c r="E11" s="60"/>
      <c r="F11" s="60"/>
      <c r="G11" s="208">
        <f t="shared" si="4"/>
        <v>1000</v>
      </c>
      <c r="H11" s="60"/>
      <c r="I11" s="208"/>
      <c r="J11" s="208">
        <f t="shared" si="4"/>
        <v>1000</v>
      </c>
      <c r="K11" s="60"/>
      <c r="L11" s="60"/>
      <c r="M11" s="208">
        <f t="shared" si="5"/>
        <v>2000</v>
      </c>
      <c r="N11" s="208"/>
      <c r="O11" s="60"/>
      <c r="P11" s="53">
        <f t="shared" si="0"/>
        <v>4500</v>
      </c>
      <c r="Q11" s="232">
        <f t="shared" si="1"/>
        <v>26766666.666666664</v>
      </c>
      <c r="R11" s="62"/>
      <c r="S11" s="21" t="str">
        <f t="shared" si="2"/>
        <v>Diseño redes gases medicinales / M2</v>
      </c>
      <c r="T11" s="57">
        <f>IFERROR(D11*Precio!$K8,0)</f>
        <v>2974074.0740740737</v>
      </c>
      <c r="U11" s="57">
        <f>IFERROR(E11*Precio!$K8,0)</f>
        <v>0</v>
      </c>
      <c r="V11" s="57">
        <f>IFERROR(F11*Precio!$K8,0)</f>
        <v>0</v>
      </c>
      <c r="W11" s="57">
        <f>IFERROR(G11*Precio!$K8,0)</f>
        <v>5948148.1481481474</v>
      </c>
      <c r="X11" s="57">
        <f>IFERROR(H11*Precio!$K8,0)</f>
        <v>0</v>
      </c>
      <c r="Y11" s="57">
        <f>IFERROR(I11*Precio!$K8,0)</f>
        <v>0</v>
      </c>
      <c r="Z11" s="57">
        <f>IFERROR(J11*Precio!$K8,0)</f>
        <v>5948148.1481481474</v>
      </c>
      <c r="AA11" s="57">
        <f>IFERROR(K11*Precio!$K8,0)</f>
        <v>0</v>
      </c>
      <c r="AB11" s="57">
        <f>IFERROR(L11*Precio!$K8,0)</f>
        <v>0</v>
      </c>
      <c r="AC11" s="57">
        <f>IFERROR(M11*Precio!$K8,0)</f>
        <v>11896296.296296295</v>
      </c>
      <c r="AD11" s="57">
        <f>IFERROR(N11*Precio!$K8,0)</f>
        <v>0</v>
      </c>
      <c r="AE11" s="57">
        <f>IFERROR(O11*Precio!$K8,0)</f>
        <v>0</v>
      </c>
      <c r="AF11" s="59"/>
      <c r="AG11" s="57">
        <f>IFERROR(D11*Precio!$G8,0)</f>
        <v>2007500</v>
      </c>
      <c r="AH11" s="57">
        <f>IFERROR(E11*Precio!$G8,0)</f>
        <v>0</v>
      </c>
      <c r="AI11" s="57">
        <f>IFERROR(F11*Precio!$G8,0)</f>
        <v>0</v>
      </c>
      <c r="AJ11" s="57">
        <f>IFERROR(G11*Precio!$G8,0)</f>
        <v>4015000</v>
      </c>
      <c r="AK11" s="57">
        <f>IFERROR(H11*Precio!$G8,0)</f>
        <v>0</v>
      </c>
      <c r="AL11" s="57">
        <f>IFERROR(I11*Precio!$G8,0)</f>
        <v>0</v>
      </c>
      <c r="AM11" s="57">
        <f>IFERROR(J11*Precio!$G8,0)</f>
        <v>4015000</v>
      </c>
      <c r="AN11" s="57">
        <f>IFERROR(K11*Precio!$G8,0)</f>
        <v>0</v>
      </c>
      <c r="AO11" s="57">
        <f>IFERROR(L11*Precio!$G8,0)</f>
        <v>0</v>
      </c>
      <c r="AP11" s="57">
        <f>IFERROR(M11*Precio!$G8,0)</f>
        <v>8030000</v>
      </c>
      <c r="AQ11" s="57">
        <f>IFERROR(N11*Precio!$G8,0)</f>
        <v>0</v>
      </c>
      <c r="AR11" s="57">
        <f>IFERROR(O11*Precio!$G8,0)</f>
        <v>0</v>
      </c>
      <c r="AS11" s="59"/>
      <c r="AT11" s="61">
        <f>T11*Precio!$J8</f>
        <v>565074.07407407404</v>
      </c>
      <c r="AU11" s="61">
        <f>U11*Precio!$J8</f>
        <v>0</v>
      </c>
      <c r="AV11" s="61">
        <f>V11*Precio!$J8</f>
        <v>0</v>
      </c>
      <c r="AW11" s="61">
        <f>W11*Precio!$J8</f>
        <v>1130148.1481481481</v>
      </c>
      <c r="AX11" s="61">
        <f>X11*Precio!$J8</f>
        <v>0</v>
      </c>
      <c r="AY11" s="61">
        <f>Y11*Precio!$J8</f>
        <v>0</v>
      </c>
      <c r="AZ11" s="61">
        <f>Z11*Precio!$J8</f>
        <v>1130148.1481481481</v>
      </c>
      <c r="BA11" s="61">
        <f>AA11*Precio!$J8</f>
        <v>0</v>
      </c>
      <c r="BB11" s="61">
        <f>AB11*Precio!$J8</f>
        <v>0</v>
      </c>
      <c r="BC11" s="61">
        <f>AC11*Precio!$J8</f>
        <v>2260296.2962962962</v>
      </c>
      <c r="BD11" s="61">
        <f>AD11*Precio!$J8</f>
        <v>0</v>
      </c>
      <c r="BE11" s="61">
        <f>AE11*Precio!$J8</f>
        <v>0</v>
      </c>
      <c r="BF11" s="59"/>
      <c r="BG11" s="61">
        <f>IFERROR(D11*Precio!$N8,0)</f>
        <v>401499.99999999988</v>
      </c>
      <c r="BH11" s="61">
        <f>IFERROR(E11*Precio!$N8,0)</f>
        <v>0</v>
      </c>
      <c r="BI11" s="61">
        <f>IFERROR(F11*Precio!$N8,0)</f>
        <v>0</v>
      </c>
      <c r="BJ11" s="61">
        <f>IFERROR(G11*Precio!$N8,0)</f>
        <v>802999.99999999977</v>
      </c>
      <c r="BK11" s="61">
        <f>IFERROR(H11*Precio!$N8,0)</f>
        <v>0</v>
      </c>
      <c r="BL11" s="61">
        <f>IFERROR(I11*Precio!$N8,0)</f>
        <v>0</v>
      </c>
      <c r="BM11" s="61">
        <f>IFERROR(J11*Precio!$N8,0)</f>
        <v>802999.99999999977</v>
      </c>
      <c r="BN11" s="61">
        <f>IFERROR(K11*Precio!$N8,0)</f>
        <v>0</v>
      </c>
      <c r="BO11" s="61">
        <f>IFERROR(L11*Precio!$N8,0)</f>
        <v>0</v>
      </c>
      <c r="BP11" s="61">
        <f>IFERROR(M11*Precio!$N8,0)</f>
        <v>1605999.9999999995</v>
      </c>
      <c r="BQ11" s="61">
        <f>IFERROR(N11*Precio!$N8,0)</f>
        <v>0</v>
      </c>
      <c r="BR11" s="61">
        <f>IFERROR(O11*Precio!$N8,0)</f>
        <v>0</v>
      </c>
      <c r="BS11" s="59"/>
      <c r="BT11" s="59"/>
      <c r="BU11" s="59"/>
      <c r="BV11" s="59"/>
      <c r="BW11" s="104"/>
      <c r="BX11" s="104"/>
      <c r="BY11" s="104"/>
      <c r="BZ11" s="104"/>
      <c r="CA11" s="104"/>
      <c r="CB11" s="59"/>
      <c r="CC11" s="59"/>
      <c r="CD11" s="59"/>
      <c r="CE11" s="59"/>
      <c r="CF11" s="59"/>
      <c r="CG11" s="59"/>
      <c r="CH11" s="59"/>
      <c r="CI11" s="59"/>
      <c r="CJ11" s="59"/>
      <c r="CK11" s="59"/>
    </row>
    <row r="12" spans="3:89" s="11" customFormat="1" ht="30" customHeight="1" thickTop="1" thickBot="1">
      <c r="C12" s="244" t="str">
        <f>IF(Precio!C9="","",Precio!C9)</f>
        <v>Diseño sistema ventilación mecánica y AA / M2</v>
      </c>
      <c r="D12" s="208">
        <f t="shared" si="3"/>
        <v>500</v>
      </c>
      <c r="E12" s="60"/>
      <c r="F12" s="60"/>
      <c r="G12" s="208">
        <f t="shared" si="4"/>
        <v>1000</v>
      </c>
      <c r="H12" s="60"/>
      <c r="I12" s="208"/>
      <c r="J12" s="208">
        <f t="shared" si="4"/>
        <v>1000</v>
      </c>
      <c r="K12" s="60"/>
      <c r="L12" s="60"/>
      <c r="M12" s="208">
        <f t="shared" si="5"/>
        <v>2000</v>
      </c>
      <c r="N12" s="208"/>
      <c r="O12" s="60"/>
      <c r="P12" s="53">
        <f t="shared" si="0"/>
        <v>4500</v>
      </c>
      <c r="Q12" s="232">
        <f t="shared" si="1"/>
        <v>45572222.222222209</v>
      </c>
      <c r="R12" s="62"/>
      <c r="S12" s="21" t="str">
        <f t="shared" si="2"/>
        <v>Diseño sistema ventilación mecánica y AA / M2</v>
      </c>
      <c r="T12" s="57">
        <f>IFERROR(D12*Precio!$K9,0)</f>
        <v>5063580.2469135793</v>
      </c>
      <c r="U12" s="57">
        <f>IFERROR(E12*Precio!$K9,0)</f>
        <v>0</v>
      </c>
      <c r="V12" s="57">
        <f>IFERROR(F12*Precio!$K9,0)</f>
        <v>0</v>
      </c>
      <c r="W12" s="57">
        <f>IFERROR(G12*Precio!$K9,0)</f>
        <v>10127160.493827159</v>
      </c>
      <c r="X12" s="57">
        <f>IFERROR(H12*Precio!$K9,0)</f>
        <v>0</v>
      </c>
      <c r="Y12" s="57">
        <f>IFERROR(I12*Precio!$K9,0)</f>
        <v>0</v>
      </c>
      <c r="Z12" s="57">
        <f>IFERROR(J12*Precio!$K9,0)</f>
        <v>10127160.493827159</v>
      </c>
      <c r="AA12" s="57">
        <f>IFERROR(K12*Precio!$K9,0)</f>
        <v>0</v>
      </c>
      <c r="AB12" s="57">
        <f>IFERROR(L12*Precio!$K9,0)</f>
        <v>0</v>
      </c>
      <c r="AC12" s="57">
        <f>IFERROR(M12*Precio!$K9,0)</f>
        <v>20254320.987654317</v>
      </c>
      <c r="AD12" s="57">
        <f>IFERROR(N12*Precio!$K9,0)</f>
        <v>0</v>
      </c>
      <c r="AE12" s="57">
        <f>IFERROR(O12*Precio!$K9,0)</f>
        <v>0</v>
      </c>
      <c r="AF12" s="59"/>
      <c r="AG12" s="57">
        <f>IFERROR(D12*Precio!$G9,0)</f>
        <v>3418000</v>
      </c>
      <c r="AH12" s="57">
        <f>IFERROR(E12*Precio!$G9,0)</f>
        <v>0</v>
      </c>
      <c r="AI12" s="57">
        <f>IFERROR(F12*Precio!$G9,0)</f>
        <v>0</v>
      </c>
      <c r="AJ12" s="57">
        <f>IFERROR(G12*Precio!$G9,0)</f>
        <v>6836000</v>
      </c>
      <c r="AK12" s="57">
        <f>IFERROR(H12*Precio!$G9,0)</f>
        <v>0</v>
      </c>
      <c r="AL12" s="57">
        <f>IFERROR(I12*Precio!$G9,0)</f>
        <v>0</v>
      </c>
      <c r="AM12" s="57">
        <f>IFERROR(J12*Precio!$G9,0)</f>
        <v>6836000</v>
      </c>
      <c r="AN12" s="57">
        <f>IFERROR(K12*Precio!$G9,0)</f>
        <v>0</v>
      </c>
      <c r="AO12" s="57">
        <f>IFERROR(L12*Precio!$G9,0)</f>
        <v>0</v>
      </c>
      <c r="AP12" s="57">
        <f>IFERROR(M12*Precio!$G9,0)</f>
        <v>13672000</v>
      </c>
      <c r="AQ12" s="57">
        <f>IFERROR(N12*Precio!$G9,0)</f>
        <v>0</v>
      </c>
      <c r="AR12" s="57">
        <f>IFERROR(O12*Precio!$G9,0)</f>
        <v>0</v>
      </c>
      <c r="AS12" s="59"/>
      <c r="AT12" s="61">
        <f>T12*Precio!$J9</f>
        <v>962080.24691358011</v>
      </c>
      <c r="AU12" s="61">
        <f>U12*Precio!$J9</f>
        <v>0</v>
      </c>
      <c r="AV12" s="61">
        <f>V12*Precio!$J9</f>
        <v>0</v>
      </c>
      <c r="AW12" s="61">
        <f>W12*Precio!$J9</f>
        <v>1924160.4938271602</v>
      </c>
      <c r="AX12" s="61">
        <f>X12*Precio!$J9</f>
        <v>0</v>
      </c>
      <c r="AY12" s="61">
        <f>Y12*Precio!$J9</f>
        <v>0</v>
      </c>
      <c r="AZ12" s="61">
        <f>Z12*Precio!$J9</f>
        <v>1924160.4938271602</v>
      </c>
      <c r="BA12" s="61">
        <f>AA12*Precio!$J9</f>
        <v>0</v>
      </c>
      <c r="BB12" s="61">
        <f>AB12*Precio!$J9</f>
        <v>0</v>
      </c>
      <c r="BC12" s="61">
        <f>AC12*Precio!$J9</f>
        <v>3848320.9876543204</v>
      </c>
      <c r="BD12" s="61">
        <f>AD12*Precio!$J9</f>
        <v>0</v>
      </c>
      <c r="BE12" s="61">
        <f>AE12*Precio!$J9</f>
        <v>0</v>
      </c>
      <c r="BF12" s="59"/>
      <c r="BG12" s="61">
        <f>IFERROR(D12*Precio!$N9,0)</f>
        <v>683499.99999999953</v>
      </c>
      <c r="BH12" s="61">
        <f>IFERROR(E12*Precio!$N9,0)</f>
        <v>0</v>
      </c>
      <c r="BI12" s="61">
        <f>IFERROR(F12*Precio!$N9,0)</f>
        <v>0</v>
      </c>
      <c r="BJ12" s="61">
        <f>IFERROR(G12*Precio!$N9,0)</f>
        <v>1366999.9999999991</v>
      </c>
      <c r="BK12" s="61">
        <f>IFERROR(H12*Precio!$N9,0)</f>
        <v>0</v>
      </c>
      <c r="BL12" s="61">
        <f>IFERROR(I12*Precio!$N9,0)</f>
        <v>0</v>
      </c>
      <c r="BM12" s="61">
        <f>IFERROR(J12*Precio!$N9,0)</f>
        <v>1366999.9999999991</v>
      </c>
      <c r="BN12" s="61">
        <f>IFERROR(K12*Precio!$N9,0)</f>
        <v>0</v>
      </c>
      <c r="BO12" s="61">
        <f>IFERROR(L12*Precio!$N9,0)</f>
        <v>0</v>
      </c>
      <c r="BP12" s="61">
        <f>IFERROR(M12*Precio!$N9,0)</f>
        <v>2733999.9999999981</v>
      </c>
      <c r="BQ12" s="61">
        <f>IFERROR(N12*Precio!$N9,0)</f>
        <v>0</v>
      </c>
      <c r="BR12" s="61">
        <f>IFERROR(O12*Precio!$N9,0)</f>
        <v>0</v>
      </c>
      <c r="BS12" s="59"/>
      <c r="BT12" s="59"/>
      <c r="BU12" s="59"/>
      <c r="BV12" s="59"/>
      <c r="BW12" s="104"/>
      <c r="BX12" s="104"/>
      <c r="BY12" s="104"/>
      <c r="BZ12" s="104"/>
      <c r="CA12" s="104"/>
      <c r="CB12" s="59"/>
      <c r="CC12" s="59"/>
      <c r="CD12" s="59"/>
      <c r="CE12" s="59"/>
      <c r="CF12" s="59"/>
      <c r="CG12" s="59"/>
      <c r="CH12" s="59"/>
      <c r="CI12" s="59"/>
      <c r="CJ12" s="59"/>
      <c r="CK12" s="59"/>
    </row>
    <row r="13" spans="3:89" s="11" customFormat="1" ht="30" customHeight="1" thickTop="1" thickBot="1">
      <c r="C13" s="244" t="str">
        <f>IF(Precio!C10="","",Precio!C10)</f>
        <v>Diseño hidráulico, sanitario y aguas lluvias / M2</v>
      </c>
      <c r="D13" s="208">
        <f t="shared" si="3"/>
        <v>500</v>
      </c>
      <c r="E13" s="60"/>
      <c r="F13" s="60"/>
      <c r="G13" s="208">
        <f t="shared" si="4"/>
        <v>1000</v>
      </c>
      <c r="H13" s="60"/>
      <c r="I13" s="208"/>
      <c r="J13" s="208">
        <f t="shared" si="4"/>
        <v>1000</v>
      </c>
      <c r="K13" s="60"/>
      <c r="L13" s="60"/>
      <c r="M13" s="208">
        <f t="shared" si="5"/>
        <v>2000</v>
      </c>
      <c r="N13" s="208"/>
      <c r="O13" s="60"/>
      <c r="P13" s="53">
        <f t="shared" si="0"/>
        <v>4500</v>
      </c>
      <c r="Q13" s="232">
        <f t="shared" si="1"/>
        <v>81199999.999999985</v>
      </c>
      <c r="R13" s="62"/>
      <c r="S13" s="21" t="str">
        <f t="shared" si="2"/>
        <v>Diseño hidráulico, sanitario y aguas lluvias / M2</v>
      </c>
      <c r="T13" s="57">
        <f>IFERROR(D13*Precio!$K10,0)</f>
        <v>9022222.2222222202</v>
      </c>
      <c r="U13" s="57">
        <f>IFERROR(E13*Precio!$K10,0)</f>
        <v>0</v>
      </c>
      <c r="V13" s="57">
        <f>IFERROR(F13*Precio!$K10,0)</f>
        <v>0</v>
      </c>
      <c r="W13" s="57">
        <f>IFERROR(G13*Precio!$K10,0)</f>
        <v>18044444.44444444</v>
      </c>
      <c r="X13" s="57">
        <f>IFERROR(H13*Precio!$K10,0)</f>
        <v>0</v>
      </c>
      <c r="Y13" s="57">
        <f>IFERROR(I13*Precio!$K10,0)</f>
        <v>0</v>
      </c>
      <c r="Z13" s="57">
        <f>IFERROR(J13*Precio!$K10,0)</f>
        <v>18044444.44444444</v>
      </c>
      <c r="AA13" s="57">
        <f>IFERROR(K13*Precio!$K10,0)</f>
        <v>0</v>
      </c>
      <c r="AB13" s="57">
        <f>IFERROR(L13*Precio!$K10,0)</f>
        <v>0</v>
      </c>
      <c r="AC13" s="57">
        <f>IFERROR(M13*Precio!$K10,0)</f>
        <v>36088888.888888881</v>
      </c>
      <c r="AD13" s="57">
        <f>IFERROR(N13*Precio!$K10,0)</f>
        <v>0</v>
      </c>
      <c r="AE13" s="57">
        <f>IFERROR(O13*Precio!$K10,0)</f>
        <v>0</v>
      </c>
      <c r="AF13" s="59"/>
      <c r="AG13" s="57">
        <f>IFERROR(D13*Precio!$G10,0)</f>
        <v>6090000</v>
      </c>
      <c r="AH13" s="57">
        <f>IFERROR(E13*Precio!$G10,0)</f>
        <v>0</v>
      </c>
      <c r="AI13" s="57">
        <f>IFERROR(F13*Precio!$G10,0)</f>
        <v>0</v>
      </c>
      <c r="AJ13" s="57">
        <f>IFERROR(G13*Precio!$G10,0)</f>
        <v>12180000</v>
      </c>
      <c r="AK13" s="57">
        <f>IFERROR(H13*Precio!$G10,0)</f>
        <v>0</v>
      </c>
      <c r="AL13" s="57">
        <f>IFERROR(I13*Precio!$G10,0)</f>
        <v>0</v>
      </c>
      <c r="AM13" s="57">
        <f>IFERROR(J13*Precio!$G10,0)</f>
        <v>12180000</v>
      </c>
      <c r="AN13" s="57">
        <f>IFERROR(K13*Precio!$G10,0)</f>
        <v>0</v>
      </c>
      <c r="AO13" s="57">
        <f>IFERROR(L13*Precio!$G10,0)</f>
        <v>0</v>
      </c>
      <c r="AP13" s="57">
        <f>IFERROR(M13*Precio!$G10,0)</f>
        <v>24360000</v>
      </c>
      <c r="AQ13" s="57">
        <f>IFERROR(N13*Precio!$G10,0)</f>
        <v>0</v>
      </c>
      <c r="AR13" s="57">
        <f>IFERROR(O13*Precio!$G10,0)</f>
        <v>0</v>
      </c>
      <c r="AS13" s="59"/>
      <c r="AT13" s="61">
        <f>T13*Precio!$J10</f>
        <v>1714222.2222222218</v>
      </c>
      <c r="AU13" s="61">
        <f>U13*Precio!$J10</f>
        <v>0</v>
      </c>
      <c r="AV13" s="61">
        <f>V13*Precio!$J10</f>
        <v>0</v>
      </c>
      <c r="AW13" s="61">
        <f>W13*Precio!$J10</f>
        <v>3428444.4444444436</v>
      </c>
      <c r="AX13" s="61">
        <f>X13*Precio!$J10</f>
        <v>0</v>
      </c>
      <c r="AY13" s="61">
        <f>Y13*Precio!$J10</f>
        <v>0</v>
      </c>
      <c r="AZ13" s="61">
        <f>Z13*Precio!$J10</f>
        <v>3428444.4444444436</v>
      </c>
      <c r="BA13" s="61">
        <f>AA13*Precio!$J10</f>
        <v>0</v>
      </c>
      <c r="BB13" s="61">
        <f>AB13*Precio!$J10</f>
        <v>0</v>
      </c>
      <c r="BC13" s="61">
        <f>AC13*Precio!$J10</f>
        <v>6856888.8888888871</v>
      </c>
      <c r="BD13" s="61">
        <f>AD13*Precio!$J10</f>
        <v>0</v>
      </c>
      <c r="BE13" s="61">
        <f>AE13*Precio!$J10</f>
        <v>0</v>
      </c>
      <c r="BF13" s="59"/>
      <c r="BG13" s="61">
        <f>IFERROR(D13*Precio!$N10,0)</f>
        <v>1217999.9999999988</v>
      </c>
      <c r="BH13" s="61">
        <f>IFERROR(E13*Precio!$N10,0)</f>
        <v>0</v>
      </c>
      <c r="BI13" s="61">
        <f>IFERROR(F13*Precio!$N10,0)</f>
        <v>0</v>
      </c>
      <c r="BJ13" s="61">
        <f>IFERROR(G13*Precio!$N10,0)</f>
        <v>2435999.9999999977</v>
      </c>
      <c r="BK13" s="61">
        <f>IFERROR(H13*Precio!$N10,0)</f>
        <v>0</v>
      </c>
      <c r="BL13" s="61">
        <f>IFERROR(I13*Precio!$N10,0)</f>
        <v>0</v>
      </c>
      <c r="BM13" s="61">
        <f>IFERROR(J13*Precio!$N10,0)</f>
        <v>2435999.9999999977</v>
      </c>
      <c r="BN13" s="61">
        <f>IFERROR(K13*Precio!$N10,0)</f>
        <v>0</v>
      </c>
      <c r="BO13" s="61">
        <f>IFERROR(L13*Precio!$N10,0)</f>
        <v>0</v>
      </c>
      <c r="BP13" s="61">
        <f>IFERROR(M13*Precio!$N10,0)</f>
        <v>4871999.9999999953</v>
      </c>
      <c r="BQ13" s="61">
        <f>IFERROR(N13*Precio!$N10,0)</f>
        <v>0</v>
      </c>
      <c r="BR13" s="61">
        <f>IFERROR(O13*Precio!$N10,0)</f>
        <v>0</v>
      </c>
      <c r="BS13" s="59"/>
      <c r="BT13" s="59"/>
      <c r="BU13" s="59"/>
      <c r="BV13" s="59"/>
      <c r="BW13" s="104"/>
      <c r="BX13" s="104"/>
      <c r="BY13" s="104"/>
      <c r="BZ13" s="104"/>
      <c r="CA13" s="104"/>
      <c r="CB13" s="59"/>
      <c r="CC13" s="59"/>
      <c r="CD13" s="59"/>
      <c r="CE13" s="59"/>
      <c r="CF13" s="59"/>
      <c r="CG13" s="59"/>
      <c r="CH13" s="59"/>
      <c r="CI13" s="59"/>
      <c r="CJ13" s="59"/>
      <c r="CK13" s="59"/>
    </row>
    <row r="14" spans="3:89" s="11" customFormat="1" ht="30" customHeight="1" thickTop="1" thickBot="1">
      <c r="C14" s="244" t="str">
        <f>IF(Precio!C11="","",Precio!C11)</f>
        <v>Diseño red de incendios / M2</v>
      </c>
      <c r="D14" s="208">
        <f t="shared" si="3"/>
        <v>500</v>
      </c>
      <c r="E14" s="60"/>
      <c r="F14" s="60"/>
      <c r="G14" s="208">
        <f t="shared" si="4"/>
        <v>1000</v>
      </c>
      <c r="H14" s="60"/>
      <c r="I14" s="208"/>
      <c r="J14" s="208">
        <f t="shared" si="4"/>
        <v>1000</v>
      </c>
      <c r="K14" s="60"/>
      <c r="L14" s="60"/>
      <c r="M14" s="208">
        <f t="shared" si="5"/>
        <v>2000</v>
      </c>
      <c r="N14" s="208"/>
      <c r="O14" s="60"/>
      <c r="P14" s="53">
        <f t="shared" si="0"/>
        <v>4500</v>
      </c>
      <c r="Q14" s="232">
        <f t="shared" si="1"/>
        <v>46244444.444444448</v>
      </c>
      <c r="R14" s="62"/>
      <c r="S14" s="21" t="str">
        <f t="shared" si="2"/>
        <v>Diseño red de incendios / M2</v>
      </c>
      <c r="T14" s="57">
        <f>IFERROR(D14*Precio!$K11,0)</f>
        <v>5138271.6049382715</v>
      </c>
      <c r="U14" s="57">
        <f>IFERROR(E14*Precio!$K11,0)</f>
        <v>0</v>
      </c>
      <c r="V14" s="57">
        <f>IFERROR(F14*Precio!$K11,0)</f>
        <v>0</v>
      </c>
      <c r="W14" s="57">
        <f>IFERROR(G14*Precio!$K11,0)</f>
        <v>10276543.209876543</v>
      </c>
      <c r="X14" s="57">
        <f>IFERROR(H14*Precio!$K11,0)</f>
        <v>0</v>
      </c>
      <c r="Y14" s="57">
        <f>IFERROR(I14*Precio!$K11,0)</f>
        <v>0</v>
      </c>
      <c r="Z14" s="57">
        <f>IFERROR(J14*Precio!$K11,0)</f>
        <v>10276543.209876543</v>
      </c>
      <c r="AA14" s="57">
        <f>IFERROR(K14*Precio!$K11,0)</f>
        <v>0</v>
      </c>
      <c r="AB14" s="57">
        <f>IFERROR(L14*Precio!$K11,0)</f>
        <v>0</v>
      </c>
      <c r="AC14" s="57">
        <f>IFERROR(M14*Precio!$K11,0)</f>
        <v>20553086.419753086</v>
      </c>
      <c r="AD14" s="57">
        <f>IFERROR(N14*Precio!$K11,0)</f>
        <v>0</v>
      </c>
      <c r="AE14" s="57">
        <f>IFERROR(O14*Precio!$K11,0)</f>
        <v>0</v>
      </c>
      <c r="AF14" s="59"/>
      <c r="AG14" s="57">
        <f>IFERROR(D14*Precio!$G11,0)</f>
        <v>3468500</v>
      </c>
      <c r="AH14" s="57">
        <f>IFERROR(E14*Precio!$G11,0)</f>
        <v>0</v>
      </c>
      <c r="AI14" s="57">
        <f>IFERROR(F14*Precio!$G11,0)</f>
        <v>0</v>
      </c>
      <c r="AJ14" s="57">
        <f>IFERROR(G14*Precio!$G11,0)</f>
        <v>6937000</v>
      </c>
      <c r="AK14" s="57">
        <f>IFERROR(H14*Precio!$G11,0)</f>
        <v>0</v>
      </c>
      <c r="AL14" s="57">
        <f>IFERROR(I14*Precio!$G11,0)</f>
        <v>0</v>
      </c>
      <c r="AM14" s="57">
        <f>IFERROR(J14*Precio!$G11,0)</f>
        <v>6937000</v>
      </c>
      <c r="AN14" s="57">
        <f>IFERROR(K14*Precio!$G11,0)</f>
        <v>0</v>
      </c>
      <c r="AO14" s="57">
        <f>IFERROR(L14*Precio!$G11,0)</f>
        <v>0</v>
      </c>
      <c r="AP14" s="57">
        <f>IFERROR(M14*Precio!$G11,0)</f>
        <v>13874000</v>
      </c>
      <c r="AQ14" s="57">
        <f>IFERROR(N14*Precio!$G11,0)</f>
        <v>0</v>
      </c>
      <c r="AR14" s="57">
        <f>IFERROR(O14*Precio!$G11,0)</f>
        <v>0</v>
      </c>
      <c r="AS14" s="59"/>
      <c r="AT14" s="61">
        <f>T14*Precio!$J11</f>
        <v>976271.60493827157</v>
      </c>
      <c r="AU14" s="61">
        <f>U14*Precio!$J11</f>
        <v>0</v>
      </c>
      <c r="AV14" s="61">
        <f>V14*Precio!$J11</f>
        <v>0</v>
      </c>
      <c r="AW14" s="61">
        <f>W14*Precio!$J11</f>
        <v>1952543.2098765431</v>
      </c>
      <c r="AX14" s="61">
        <f>X14*Precio!$J11</f>
        <v>0</v>
      </c>
      <c r="AY14" s="61">
        <f>Y14*Precio!$J11</f>
        <v>0</v>
      </c>
      <c r="AZ14" s="61">
        <f>Z14*Precio!$J11</f>
        <v>1952543.2098765431</v>
      </c>
      <c r="BA14" s="61">
        <f>AA14*Precio!$J11</f>
        <v>0</v>
      </c>
      <c r="BB14" s="61">
        <f>AB14*Precio!$J11</f>
        <v>0</v>
      </c>
      <c r="BC14" s="61">
        <f>AC14*Precio!$J11</f>
        <v>3905086.4197530863</v>
      </c>
      <c r="BD14" s="61">
        <f>AD14*Precio!$J11</f>
        <v>0</v>
      </c>
      <c r="BE14" s="61">
        <f>AE14*Precio!$J11</f>
        <v>0</v>
      </c>
      <c r="BF14" s="59"/>
      <c r="BG14" s="61">
        <f>IFERROR(D14*Precio!$N11,0)</f>
        <v>693500</v>
      </c>
      <c r="BH14" s="61">
        <f>IFERROR(E14*Precio!$N11,0)</f>
        <v>0</v>
      </c>
      <c r="BI14" s="61">
        <f>IFERROR(F14*Precio!$N11,0)</f>
        <v>0</v>
      </c>
      <c r="BJ14" s="61">
        <f>IFERROR(G14*Precio!$N11,0)</f>
        <v>1387000</v>
      </c>
      <c r="BK14" s="61">
        <f>IFERROR(H14*Precio!$N11,0)</f>
        <v>0</v>
      </c>
      <c r="BL14" s="61">
        <f>IFERROR(I14*Precio!$N11,0)</f>
        <v>0</v>
      </c>
      <c r="BM14" s="61">
        <f>IFERROR(J14*Precio!$N11,0)</f>
        <v>1387000</v>
      </c>
      <c r="BN14" s="61">
        <f>IFERROR(K14*Precio!$N11,0)</f>
        <v>0</v>
      </c>
      <c r="BO14" s="61">
        <f>IFERROR(L14*Precio!$N11,0)</f>
        <v>0</v>
      </c>
      <c r="BP14" s="61">
        <f>IFERROR(M14*Precio!$N11,0)</f>
        <v>2774000</v>
      </c>
      <c r="BQ14" s="61">
        <f>IFERROR(N14*Precio!$N11,0)</f>
        <v>0</v>
      </c>
      <c r="BR14" s="61">
        <f>IFERROR(O14*Precio!$N11,0)</f>
        <v>0</v>
      </c>
      <c r="BS14" s="59"/>
      <c r="BT14" s="59"/>
      <c r="BU14" s="59"/>
      <c r="BV14" s="59"/>
      <c r="BW14" s="104"/>
      <c r="BX14" s="104"/>
      <c r="BY14" s="104"/>
      <c r="BZ14" s="104"/>
      <c r="CA14" s="104"/>
      <c r="CB14" s="59"/>
      <c r="CC14" s="59"/>
      <c r="CD14" s="59"/>
      <c r="CE14" s="59"/>
      <c r="CF14" s="59"/>
      <c r="CG14" s="59"/>
      <c r="CH14" s="59"/>
      <c r="CI14" s="59"/>
      <c r="CJ14" s="59"/>
      <c r="CK14" s="59"/>
    </row>
    <row r="15" spans="3:89" s="11" customFormat="1" ht="30" customHeight="1" thickTop="1" thickBot="1">
      <c r="C15" s="244" t="str">
        <f>IF(Precio!C12="","",Precio!C12)</f>
        <v>Levantamiento topográfico / M2</v>
      </c>
      <c r="D15" s="208">
        <f t="shared" si="3"/>
        <v>500</v>
      </c>
      <c r="E15" s="60"/>
      <c r="F15" s="60"/>
      <c r="G15" s="208">
        <f t="shared" si="4"/>
        <v>1000</v>
      </c>
      <c r="H15" s="60"/>
      <c r="I15" s="208"/>
      <c r="J15" s="208">
        <f t="shared" si="4"/>
        <v>1000</v>
      </c>
      <c r="K15" s="60"/>
      <c r="L15" s="60"/>
      <c r="M15" s="208">
        <f t="shared" si="5"/>
        <v>2000</v>
      </c>
      <c r="N15" s="208"/>
      <c r="O15" s="60"/>
      <c r="P15" s="53">
        <f t="shared" si="0"/>
        <v>4500</v>
      </c>
      <c r="Q15" s="232">
        <f t="shared" si="1"/>
        <v>28044444.44444444</v>
      </c>
      <c r="R15" s="62"/>
      <c r="S15" s="21" t="str">
        <f t="shared" si="2"/>
        <v>Levantamiento topográfico / M2</v>
      </c>
      <c r="T15" s="57">
        <f>IFERROR(D15*Precio!$K12,0)</f>
        <v>3116049.382716049</v>
      </c>
      <c r="U15" s="57">
        <f>IFERROR(E15*Precio!$K12,0)</f>
        <v>0</v>
      </c>
      <c r="V15" s="57">
        <f>IFERROR(F15*Precio!$K12,0)</f>
        <v>0</v>
      </c>
      <c r="W15" s="57">
        <f>IFERROR(G15*Precio!$K12,0)</f>
        <v>6232098.7654320979</v>
      </c>
      <c r="X15" s="57">
        <f>IFERROR(H15*Precio!$K12,0)</f>
        <v>0</v>
      </c>
      <c r="Y15" s="57">
        <f>IFERROR(I15*Precio!$K12,0)</f>
        <v>0</v>
      </c>
      <c r="Z15" s="57">
        <f>IFERROR(J15*Precio!$K12,0)</f>
        <v>6232098.7654320979</v>
      </c>
      <c r="AA15" s="57">
        <f>IFERROR(K15*Precio!$K12,0)</f>
        <v>0</v>
      </c>
      <c r="AB15" s="57">
        <f>IFERROR(L15*Precio!$K12,0)</f>
        <v>0</v>
      </c>
      <c r="AC15" s="57">
        <f>IFERROR(M15*Precio!$K12,0)</f>
        <v>12464197.530864196</v>
      </c>
      <c r="AD15" s="57">
        <f>IFERROR(N15*Precio!$K12,0)</f>
        <v>0</v>
      </c>
      <c r="AE15" s="57">
        <f>IFERROR(O15*Precio!$K12,0)</f>
        <v>0</v>
      </c>
      <c r="AF15" s="59"/>
      <c r="AG15" s="57">
        <f>IFERROR(D15*Precio!$G12,0)</f>
        <v>2103500</v>
      </c>
      <c r="AH15" s="57">
        <f>IFERROR(E15*Precio!$G12,0)</f>
        <v>0</v>
      </c>
      <c r="AI15" s="57">
        <f>IFERROR(F15*Precio!$G12,0)</f>
        <v>0</v>
      </c>
      <c r="AJ15" s="57">
        <f>IFERROR(G15*Precio!$G12,0)</f>
        <v>4207000</v>
      </c>
      <c r="AK15" s="57">
        <f>IFERROR(H15*Precio!$G12,0)</f>
        <v>0</v>
      </c>
      <c r="AL15" s="57">
        <f>IFERROR(I15*Precio!$G12,0)</f>
        <v>0</v>
      </c>
      <c r="AM15" s="57">
        <f>IFERROR(J15*Precio!$G12,0)</f>
        <v>4207000</v>
      </c>
      <c r="AN15" s="57">
        <f>IFERROR(K15*Precio!$G12,0)</f>
        <v>0</v>
      </c>
      <c r="AO15" s="57">
        <f>IFERROR(L15*Precio!$G12,0)</f>
        <v>0</v>
      </c>
      <c r="AP15" s="57">
        <f>IFERROR(M15*Precio!$G12,0)</f>
        <v>8414000</v>
      </c>
      <c r="AQ15" s="57">
        <f>IFERROR(N15*Precio!$G12,0)</f>
        <v>0</v>
      </c>
      <c r="AR15" s="57">
        <f>IFERROR(O15*Precio!$G12,0)</f>
        <v>0</v>
      </c>
      <c r="AS15" s="59"/>
      <c r="AT15" s="61">
        <f>T15*Precio!$J12</f>
        <v>592049.38271604932</v>
      </c>
      <c r="AU15" s="61">
        <f>U15*Precio!$J12</f>
        <v>0</v>
      </c>
      <c r="AV15" s="61">
        <f>V15*Precio!$J12</f>
        <v>0</v>
      </c>
      <c r="AW15" s="61">
        <f>W15*Precio!$J12</f>
        <v>1184098.7654320986</v>
      </c>
      <c r="AX15" s="61">
        <f>X15*Precio!$J12</f>
        <v>0</v>
      </c>
      <c r="AY15" s="61">
        <f>Y15*Precio!$J12</f>
        <v>0</v>
      </c>
      <c r="AZ15" s="61">
        <f>Z15*Precio!$J12</f>
        <v>1184098.7654320986</v>
      </c>
      <c r="BA15" s="61">
        <f>AA15*Precio!$J12</f>
        <v>0</v>
      </c>
      <c r="BB15" s="61">
        <f>AB15*Precio!$J12</f>
        <v>0</v>
      </c>
      <c r="BC15" s="61">
        <f>AC15*Precio!$J12</f>
        <v>2368197.5308641973</v>
      </c>
      <c r="BD15" s="61">
        <f>AD15*Precio!$J12</f>
        <v>0</v>
      </c>
      <c r="BE15" s="61">
        <f>AE15*Precio!$J12</f>
        <v>0</v>
      </c>
      <c r="BF15" s="59"/>
      <c r="BG15" s="61">
        <f>IFERROR(D15*Precio!$N12,0)</f>
        <v>420499.99999999965</v>
      </c>
      <c r="BH15" s="61">
        <f>IFERROR(E15*Precio!$N12,0)</f>
        <v>0</v>
      </c>
      <c r="BI15" s="61">
        <f>IFERROR(F15*Precio!$N12,0)</f>
        <v>0</v>
      </c>
      <c r="BJ15" s="61">
        <f>IFERROR(G15*Precio!$N12,0)</f>
        <v>840999.9999999993</v>
      </c>
      <c r="BK15" s="61">
        <f>IFERROR(H15*Precio!$N12,0)</f>
        <v>0</v>
      </c>
      <c r="BL15" s="61">
        <f>IFERROR(I15*Precio!$N12,0)</f>
        <v>0</v>
      </c>
      <c r="BM15" s="61">
        <f>IFERROR(J15*Precio!$N12,0)</f>
        <v>840999.9999999993</v>
      </c>
      <c r="BN15" s="61">
        <f>IFERROR(K15*Precio!$N12,0)</f>
        <v>0</v>
      </c>
      <c r="BO15" s="61">
        <f>IFERROR(L15*Precio!$N12,0)</f>
        <v>0</v>
      </c>
      <c r="BP15" s="61">
        <f>IFERROR(M15*Precio!$N12,0)</f>
        <v>1681999.9999999986</v>
      </c>
      <c r="BQ15" s="61">
        <f>IFERROR(N15*Precio!$N12,0)</f>
        <v>0</v>
      </c>
      <c r="BR15" s="61">
        <f>IFERROR(O15*Precio!$N12,0)</f>
        <v>0</v>
      </c>
      <c r="BS15" s="59"/>
      <c r="BT15" s="59"/>
      <c r="BU15" s="59"/>
      <c r="BV15" s="59"/>
      <c r="BW15" s="104"/>
      <c r="BX15" s="104"/>
      <c r="BY15" s="104"/>
      <c r="BZ15" s="104"/>
      <c r="CA15" s="104"/>
      <c r="CB15" s="59"/>
      <c r="CC15" s="59"/>
      <c r="CD15" s="59"/>
      <c r="CE15" s="59"/>
      <c r="CF15" s="59"/>
      <c r="CG15" s="59"/>
      <c r="CH15" s="59"/>
      <c r="CI15" s="59"/>
      <c r="CJ15" s="59"/>
      <c r="CK15" s="59"/>
    </row>
    <row r="16" spans="3:89" s="11" customFormat="1" ht="30" customHeight="1" thickTop="1" thickBot="1">
      <c r="C16" s="244" t="str">
        <f>IF(Precio!C13="","",Precio!C13)</f>
        <v>Estudio de suelos / M2</v>
      </c>
      <c r="D16" s="208">
        <f t="shared" si="3"/>
        <v>500</v>
      </c>
      <c r="E16" s="60"/>
      <c r="F16" s="60"/>
      <c r="G16" s="208">
        <f t="shared" si="4"/>
        <v>1000</v>
      </c>
      <c r="H16" s="60"/>
      <c r="I16" s="208"/>
      <c r="J16" s="208">
        <f t="shared" si="4"/>
        <v>1000</v>
      </c>
      <c r="K16" s="60"/>
      <c r="L16" s="60"/>
      <c r="M16" s="208">
        <f t="shared" si="5"/>
        <v>2000</v>
      </c>
      <c r="N16" s="208"/>
      <c r="O16" s="60"/>
      <c r="P16" s="53">
        <f t="shared" si="0"/>
        <v>4500</v>
      </c>
      <c r="Q16" s="232">
        <f t="shared" si="1"/>
        <v>76961111.111111119</v>
      </c>
      <c r="R16" s="62"/>
      <c r="S16" s="21" t="str">
        <f t="shared" si="2"/>
        <v>Estudio de suelos / M2</v>
      </c>
      <c r="T16" s="57">
        <f>IFERROR(D16*Precio!$K13,0)</f>
        <v>8551234.5679012351</v>
      </c>
      <c r="U16" s="57">
        <f>IFERROR(E16*Precio!$K13,0)</f>
        <v>0</v>
      </c>
      <c r="V16" s="57">
        <f>IFERROR(F16*Precio!$K13,0)</f>
        <v>0</v>
      </c>
      <c r="W16" s="57">
        <f>IFERROR(G16*Precio!$K13,0)</f>
        <v>17102469.13580247</v>
      </c>
      <c r="X16" s="57">
        <f>IFERROR(H16*Precio!$K13,0)</f>
        <v>0</v>
      </c>
      <c r="Y16" s="57">
        <f>IFERROR(I16*Precio!$K13,0)</f>
        <v>0</v>
      </c>
      <c r="Z16" s="57">
        <f>IFERROR(J16*Precio!$K13,0)</f>
        <v>17102469.13580247</v>
      </c>
      <c r="AA16" s="57">
        <f>IFERROR(K16*Precio!$K13,0)</f>
        <v>0</v>
      </c>
      <c r="AB16" s="57">
        <f>IFERROR(L16*Precio!$K13,0)</f>
        <v>0</v>
      </c>
      <c r="AC16" s="57">
        <f>IFERROR(M16*Precio!$K13,0)</f>
        <v>34204938.27160494</v>
      </c>
      <c r="AD16" s="57">
        <f>IFERROR(N16*Precio!$K13,0)</f>
        <v>0</v>
      </c>
      <c r="AE16" s="57">
        <f>IFERROR(O16*Precio!$K13,0)</f>
        <v>0</v>
      </c>
      <c r="AF16" s="59"/>
      <c r="AG16" s="57">
        <f>IFERROR(D16*Precio!$G13,0)</f>
        <v>5772000</v>
      </c>
      <c r="AH16" s="57">
        <f>IFERROR(E16*Precio!$G13,0)</f>
        <v>0</v>
      </c>
      <c r="AI16" s="57">
        <f>IFERROR(F16*Precio!$G13,0)</f>
        <v>0</v>
      </c>
      <c r="AJ16" s="57">
        <f>IFERROR(G16*Precio!$G13,0)</f>
        <v>11544000</v>
      </c>
      <c r="AK16" s="57">
        <f>IFERROR(H16*Precio!$G13,0)</f>
        <v>0</v>
      </c>
      <c r="AL16" s="57">
        <f>IFERROR(I16*Precio!$G13,0)</f>
        <v>0</v>
      </c>
      <c r="AM16" s="57">
        <f>IFERROR(J16*Precio!$G13,0)</f>
        <v>11544000</v>
      </c>
      <c r="AN16" s="57">
        <f>IFERROR(K16*Precio!$G13,0)</f>
        <v>0</v>
      </c>
      <c r="AO16" s="57">
        <f>IFERROR(L16*Precio!$G13,0)</f>
        <v>0</v>
      </c>
      <c r="AP16" s="57">
        <f>IFERROR(M16*Precio!$G13,0)</f>
        <v>23088000</v>
      </c>
      <c r="AQ16" s="57">
        <f>IFERROR(N16*Precio!$G13,0)</f>
        <v>0</v>
      </c>
      <c r="AR16" s="57">
        <f>IFERROR(O16*Precio!$G13,0)</f>
        <v>0</v>
      </c>
      <c r="AS16" s="59"/>
      <c r="AT16" s="61">
        <f>T16*Precio!$J13</f>
        <v>1624734.5679012346</v>
      </c>
      <c r="AU16" s="61">
        <f>U16*Precio!$J13</f>
        <v>0</v>
      </c>
      <c r="AV16" s="61">
        <f>V16*Precio!$J13</f>
        <v>0</v>
      </c>
      <c r="AW16" s="61">
        <f>W16*Precio!$J13</f>
        <v>3249469.1358024692</v>
      </c>
      <c r="AX16" s="61">
        <f>X16*Precio!$J13</f>
        <v>0</v>
      </c>
      <c r="AY16" s="61">
        <f>Y16*Precio!$J13</f>
        <v>0</v>
      </c>
      <c r="AZ16" s="61">
        <f>Z16*Precio!$J13</f>
        <v>3249469.1358024692</v>
      </c>
      <c r="BA16" s="61">
        <f>AA16*Precio!$J13</f>
        <v>0</v>
      </c>
      <c r="BB16" s="61">
        <f>AB16*Precio!$J13</f>
        <v>0</v>
      </c>
      <c r="BC16" s="61">
        <f>AC16*Precio!$J13</f>
        <v>6498938.2716049384</v>
      </c>
      <c r="BD16" s="61">
        <f>AD16*Precio!$J13</f>
        <v>0</v>
      </c>
      <c r="BE16" s="61">
        <f>AE16*Precio!$J13</f>
        <v>0</v>
      </c>
      <c r="BF16" s="59"/>
      <c r="BG16" s="61">
        <f>IFERROR(D16*Precio!$N13,0)</f>
        <v>1154499.9999999998</v>
      </c>
      <c r="BH16" s="61">
        <f>IFERROR(E16*Precio!$N13,0)</f>
        <v>0</v>
      </c>
      <c r="BI16" s="61">
        <f>IFERROR(F16*Precio!$N13,0)</f>
        <v>0</v>
      </c>
      <c r="BJ16" s="61">
        <f>IFERROR(G16*Precio!$N13,0)</f>
        <v>2308999.9999999995</v>
      </c>
      <c r="BK16" s="61">
        <f>IFERROR(H16*Precio!$N13,0)</f>
        <v>0</v>
      </c>
      <c r="BL16" s="61">
        <f>IFERROR(I16*Precio!$N13,0)</f>
        <v>0</v>
      </c>
      <c r="BM16" s="61">
        <f>IFERROR(J16*Precio!$N13,0)</f>
        <v>2308999.9999999995</v>
      </c>
      <c r="BN16" s="61">
        <f>IFERROR(K16*Precio!$N13,0)</f>
        <v>0</v>
      </c>
      <c r="BO16" s="61">
        <f>IFERROR(L16*Precio!$N13,0)</f>
        <v>0</v>
      </c>
      <c r="BP16" s="61">
        <f>IFERROR(M16*Precio!$N13,0)</f>
        <v>4617999.9999999991</v>
      </c>
      <c r="BQ16" s="61">
        <f>IFERROR(N16*Precio!$N13,0)</f>
        <v>0</v>
      </c>
      <c r="BR16" s="61">
        <f>IFERROR(O16*Precio!$N13,0)</f>
        <v>0</v>
      </c>
      <c r="BS16" s="59"/>
      <c r="BT16" s="59"/>
      <c r="BU16" s="59"/>
      <c r="BV16" s="59"/>
      <c r="BW16" s="104"/>
      <c r="BX16" s="104"/>
      <c r="BY16" s="104"/>
      <c r="BZ16" s="104"/>
      <c r="CA16" s="104"/>
      <c r="CB16" s="59"/>
      <c r="CC16" s="59"/>
      <c r="CD16" s="59"/>
      <c r="CE16" s="59"/>
      <c r="CF16" s="59"/>
      <c r="CG16" s="59"/>
      <c r="CH16" s="59"/>
      <c r="CI16" s="59"/>
      <c r="CJ16" s="59"/>
      <c r="CK16" s="59"/>
    </row>
    <row r="17" spans="3:70" ht="30" customHeight="1" thickTop="1" thickBot="1">
      <c r="C17" s="244" t="str">
        <f>IF(Precio!C14="","",Precio!C14)</f>
        <v>Presupuesto / M2</v>
      </c>
      <c r="D17" s="208">
        <f t="shared" si="3"/>
        <v>500</v>
      </c>
      <c r="E17" s="60"/>
      <c r="F17" s="60"/>
      <c r="G17" s="208">
        <f t="shared" si="4"/>
        <v>1000</v>
      </c>
      <c r="H17" s="60"/>
      <c r="I17" s="208"/>
      <c r="J17" s="208">
        <f t="shared" si="4"/>
        <v>1000</v>
      </c>
      <c r="K17" s="60"/>
      <c r="L17" s="60"/>
      <c r="M17" s="208">
        <f t="shared" si="5"/>
        <v>2000</v>
      </c>
      <c r="N17" s="208"/>
      <c r="O17" s="60"/>
      <c r="P17" s="53">
        <f t="shared" si="0"/>
        <v>4500</v>
      </c>
      <c r="Q17" s="232">
        <f t="shared" si="1"/>
        <v>54822222.222222224</v>
      </c>
      <c r="R17" s="62"/>
      <c r="S17" s="21" t="str">
        <f t="shared" si="2"/>
        <v>Presupuesto / M2</v>
      </c>
      <c r="T17" s="57">
        <f>IFERROR(D17*Precio!$K14,0)</f>
        <v>6091358.0246913582</v>
      </c>
      <c r="U17" s="57">
        <f>IFERROR(E17*Precio!$K14,0)</f>
        <v>0</v>
      </c>
      <c r="V17" s="57">
        <f>IFERROR(F17*Precio!$K14,0)</f>
        <v>0</v>
      </c>
      <c r="W17" s="57">
        <f>IFERROR(G17*Precio!$K14,0)</f>
        <v>12182716.049382716</v>
      </c>
      <c r="X17" s="57">
        <f>IFERROR(H17*Precio!$K14,0)</f>
        <v>0</v>
      </c>
      <c r="Y17" s="57">
        <f>IFERROR(I17*Precio!$K14,0)</f>
        <v>0</v>
      </c>
      <c r="Z17" s="57">
        <f>IFERROR(J17*Precio!$K14,0)</f>
        <v>12182716.049382716</v>
      </c>
      <c r="AA17" s="57">
        <f>IFERROR(K17*Precio!$K14,0)</f>
        <v>0</v>
      </c>
      <c r="AB17" s="57">
        <f>IFERROR(L17*Precio!$K14,0)</f>
        <v>0</v>
      </c>
      <c r="AC17" s="57">
        <f>IFERROR(M17*Precio!$K14,0)</f>
        <v>24365432.098765433</v>
      </c>
      <c r="AD17" s="57">
        <f>IFERROR(N17*Precio!$K14,0)</f>
        <v>0</v>
      </c>
      <c r="AE17" s="57">
        <f>IFERROR(O17*Precio!$K14,0)</f>
        <v>0</v>
      </c>
      <c r="AG17" s="57">
        <f>IFERROR(D17*Precio!$G14,0)</f>
        <v>4111500</v>
      </c>
      <c r="AH17" s="57">
        <f>IFERROR(E17*Precio!$G14,0)</f>
        <v>0</v>
      </c>
      <c r="AI17" s="57">
        <f>IFERROR(F17*Precio!$G14,0)</f>
        <v>0</v>
      </c>
      <c r="AJ17" s="57">
        <f>IFERROR(G17*Precio!$G14,0)</f>
        <v>8223000</v>
      </c>
      <c r="AK17" s="57">
        <f>IFERROR(H17*Precio!$G14,0)</f>
        <v>0</v>
      </c>
      <c r="AL17" s="57">
        <f>IFERROR(I17*Precio!$G14,0)</f>
        <v>0</v>
      </c>
      <c r="AM17" s="57">
        <f>IFERROR(J17*Precio!$G14,0)</f>
        <v>8223000</v>
      </c>
      <c r="AN17" s="57">
        <f>IFERROR(K17*Precio!$G14,0)</f>
        <v>0</v>
      </c>
      <c r="AO17" s="57">
        <f>IFERROR(L17*Precio!$G14,0)</f>
        <v>0</v>
      </c>
      <c r="AP17" s="57">
        <f>IFERROR(M17*Precio!$G14,0)</f>
        <v>16446000</v>
      </c>
      <c r="AQ17" s="57">
        <f>IFERROR(N17*Precio!$G14,0)</f>
        <v>0</v>
      </c>
      <c r="AR17" s="57">
        <f>IFERROR(O17*Precio!$G14,0)</f>
        <v>0</v>
      </c>
      <c r="AT17" s="61">
        <f>T17*Precio!$J14</f>
        <v>1157358.024691358</v>
      </c>
      <c r="AU17" s="61">
        <f>U17*Precio!$J14</f>
        <v>0</v>
      </c>
      <c r="AV17" s="61">
        <f>V17*Precio!$J14</f>
        <v>0</v>
      </c>
      <c r="AW17" s="61">
        <f>W17*Precio!$J14</f>
        <v>2314716.049382716</v>
      </c>
      <c r="AX17" s="61">
        <f>X17*Precio!$J14</f>
        <v>0</v>
      </c>
      <c r="AY17" s="61">
        <f>Y17*Precio!$J14</f>
        <v>0</v>
      </c>
      <c r="AZ17" s="61">
        <f>Z17*Precio!$J14</f>
        <v>2314716.049382716</v>
      </c>
      <c r="BA17" s="61">
        <f>AA17*Precio!$J14</f>
        <v>0</v>
      </c>
      <c r="BB17" s="61">
        <f>AB17*Precio!$J14</f>
        <v>0</v>
      </c>
      <c r="BC17" s="61">
        <f>AC17*Precio!$J14</f>
        <v>4629432.0987654319</v>
      </c>
      <c r="BD17" s="61">
        <f>AD17*Precio!$J14</f>
        <v>0</v>
      </c>
      <c r="BE17" s="61">
        <f>AE17*Precio!$J14</f>
        <v>0</v>
      </c>
      <c r="BG17" s="61">
        <f>IFERROR(D17*Precio!$N14,0)</f>
        <v>822500</v>
      </c>
      <c r="BH17" s="61">
        <f>IFERROR(E17*Precio!$N14,0)</f>
        <v>0</v>
      </c>
      <c r="BI17" s="61">
        <f>IFERROR(F17*Precio!$N14,0)</f>
        <v>0</v>
      </c>
      <c r="BJ17" s="61">
        <f>IFERROR(G17*Precio!$N14,0)</f>
        <v>1645000</v>
      </c>
      <c r="BK17" s="61">
        <f>IFERROR(H17*Precio!$N14,0)</f>
        <v>0</v>
      </c>
      <c r="BL17" s="61">
        <f>IFERROR(I17*Precio!$N14,0)</f>
        <v>0</v>
      </c>
      <c r="BM17" s="61">
        <f>IFERROR(J17*Precio!$N14,0)</f>
        <v>1645000</v>
      </c>
      <c r="BN17" s="61">
        <f>IFERROR(K17*Precio!$N14,0)</f>
        <v>0</v>
      </c>
      <c r="BO17" s="61">
        <f>IFERROR(L17*Precio!$N14,0)</f>
        <v>0</v>
      </c>
      <c r="BP17" s="61">
        <f>IFERROR(M17*Precio!$N14,0)</f>
        <v>3290000</v>
      </c>
      <c r="BQ17" s="61">
        <f>IFERROR(N17*Precio!$N14,0)</f>
        <v>0</v>
      </c>
      <c r="BR17" s="61">
        <f>IFERROR(O17*Precio!$N14,0)</f>
        <v>0</v>
      </c>
    </row>
    <row r="18" spans="3:70" ht="30" customHeight="1" thickTop="1" thickBot="1">
      <c r="C18" s="244" t="str">
        <f>IF(Precio!C15="","",Precio!C15)</f>
        <v>Imágenes de referencia o Renders / M2</v>
      </c>
      <c r="D18" s="208">
        <f t="shared" si="3"/>
        <v>500</v>
      </c>
      <c r="E18" s="60"/>
      <c r="F18" s="60"/>
      <c r="G18" s="208">
        <f t="shared" si="4"/>
        <v>1000</v>
      </c>
      <c r="H18" s="60"/>
      <c r="I18" s="208"/>
      <c r="J18" s="208">
        <f t="shared" si="4"/>
        <v>1000</v>
      </c>
      <c r="K18" s="60"/>
      <c r="L18" s="60"/>
      <c r="M18" s="208">
        <f t="shared" si="5"/>
        <v>2000</v>
      </c>
      <c r="N18" s="208"/>
      <c r="O18" s="60"/>
      <c r="P18" s="53">
        <f t="shared" si="0"/>
        <v>4500</v>
      </c>
      <c r="Q18" s="232">
        <f t="shared" si="1"/>
        <v>24300000</v>
      </c>
      <c r="R18" s="62"/>
      <c r="S18" s="21" t="str">
        <f t="shared" si="2"/>
        <v>Imágenes de referencia o Renders / M2</v>
      </c>
      <c r="T18" s="57">
        <f>IFERROR(D18*Precio!$K15,0)</f>
        <v>2700000</v>
      </c>
      <c r="U18" s="57">
        <f>IFERROR(E18*Precio!$K15,0)</f>
        <v>0</v>
      </c>
      <c r="V18" s="57">
        <f>IFERROR(F18*Precio!$K15,0)</f>
        <v>0</v>
      </c>
      <c r="W18" s="57">
        <f>IFERROR(G18*Precio!$K15,0)</f>
        <v>5400000</v>
      </c>
      <c r="X18" s="57">
        <f>IFERROR(H18*Precio!$K15,0)</f>
        <v>0</v>
      </c>
      <c r="Y18" s="57">
        <f>IFERROR(I18*Precio!$K15,0)</f>
        <v>0</v>
      </c>
      <c r="Z18" s="57">
        <f>IFERROR(J18*Precio!$K15,0)</f>
        <v>5400000</v>
      </c>
      <c r="AA18" s="57">
        <f>IFERROR(K18*Precio!$K15,0)</f>
        <v>0</v>
      </c>
      <c r="AB18" s="57">
        <f>IFERROR(L18*Precio!$K15,0)</f>
        <v>0</v>
      </c>
      <c r="AC18" s="57">
        <f>IFERROR(M18*Precio!$K15,0)</f>
        <v>10800000</v>
      </c>
      <c r="AD18" s="57">
        <f>IFERROR(N18*Precio!$K15,0)</f>
        <v>0</v>
      </c>
      <c r="AE18" s="57">
        <f>IFERROR(O18*Precio!$K15,0)</f>
        <v>0</v>
      </c>
      <c r="AG18" s="57">
        <f>IFERROR(D18*Precio!$G15,0)</f>
        <v>1822500</v>
      </c>
      <c r="AH18" s="57">
        <f>IFERROR(E18*Precio!$G15,0)</f>
        <v>0</v>
      </c>
      <c r="AI18" s="57">
        <f>IFERROR(F18*Precio!$G15,0)</f>
        <v>0</v>
      </c>
      <c r="AJ18" s="57">
        <f>IFERROR(G18*Precio!$G15,0)</f>
        <v>3645000</v>
      </c>
      <c r="AK18" s="57">
        <f>IFERROR(H18*Precio!$G15,0)</f>
        <v>0</v>
      </c>
      <c r="AL18" s="57">
        <f>IFERROR(I18*Precio!$G15,0)</f>
        <v>0</v>
      </c>
      <c r="AM18" s="57">
        <f>IFERROR(J18*Precio!$G15,0)</f>
        <v>3645000</v>
      </c>
      <c r="AN18" s="57">
        <f>IFERROR(K18*Precio!$G15,0)</f>
        <v>0</v>
      </c>
      <c r="AO18" s="57">
        <f>IFERROR(L18*Precio!$G15,0)</f>
        <v>0</v>
      </c>
      <c r="AP18" s="57">
        <f>IFERROR(M18*Precio!$G15,0)</f>
        <v>7290000</v>
      </c>
      <c r="AQ18" s="57">
        <f>IFERROR(N18*Precio!$G15,0)</f>
        <v>0</v>
      </c>
      <c r="AR18" s="57">
        <f>IFERROR(O18*Precio!$G15,0)</f>
        <v>0</v>
      </c>
      <c r="AT18" s="61">
        <f>T18*Precio!$J15</f>
        <v>513000</v>
      </c>
      <c r="AU18" s="61">
        <f>U18*Precio!$J15</f>
        <v>0</v>
      </c>
      <c r="AV18" s="61">
        <f>V18*Precio!$J15</f>
        <v>0</v>
      </c>
      <c r="AW18" s="61">
        <f>W18*Precio!$J15</f>
        <v>1026000</v>
      </c>
      <c r="AX18" s="61">
        <f>X18*Precio!$J15</f>
        <v>0</v>
      </c>
      <c r="AY18" s="61">
        <f>Y18*Precio!$J15</f>
        <v>0</v>
      </c>
      <c r="AZ18" s="61">
        <f>Z18*Precio!$J15</f>
        <v>1026000</v>
      </c>
      <c r="BA18" s="61">
        <f>AA18*Precio!$J15</f>
        <v>0</v>
      </c>
      <c r="BB18" s="61">
        <f>AB18*Precio!$J15</f>
        <v>0</v>
      </c>
      <c r="BC18" s="61">
        <f>AC18*Precio!$J15</f>
        <v>2052000</v>
      </c>
      <c r="BD18" s="61">
        <f>AD18*Precio!$J15</f>
        <v>0</v>
      </c>
      <c r="BE18" s="61">
        <f>AE18*Precio!$J15</f>
        <v>0</v>
      </c>
      <c r="BG18" s="61">
        <f>IFERROR(D18*Precio!$N15,0)</f>
        <v>364500</v>
      </c>
      <c r="BH18" s="61">
        <f>IFERROR(E18*Precio!$N15,0)</f>
        <v>0</v>
      </c>
      <c r="BI18" s="61">
        <f>IFERROR(F18*Precio!$N15,0)</f>
        <v>0</v>
      </c>
      <c r="BJ18" s="61">
        <f>IFERROR(G18*Precio!$N15,0)</f>
        <v>729000</v>
      </c>
      <c r="BK18" s="61">
        <f>IFERROR(H18*Precio!$N15,0)</f>
        <v>0</v>
      </c>
      <c r="BL18" s="61">
        <f>IFERROR(I18*Precio!$N15,0)</f>
        <v>0</v>
      </c>
      <c r="BM18" s="61">
        <f>IFERROR(J18*Precio!$N15,0)</f>
        <v>729000</v>
      </c>
      <c r="BN18" s="61">
        <f>IFERROR(K18*Precio!$N15,0)</f>
        <v>0</v>
      </c>
      <c r="BO18" s="61">
        <f>IFERROR(L18*Precio!$N15,0)</f>
        <v>0</v>
      </c>
      <c r="BP18" s="61">
        <f>IFERROR(M18*Precio!$N15,0)</f>
        <v>1458000</v>
      </c>
      <c r="BQ18" s="61">
        <f>IFERROR(N18*Precio!$N15,0)</f>
        <v>0</v>
      </c>
      <c r="BR18" s="61">
        <f>IFERROR(O18*Precio!$N15,0)</f>
        <v>0</v>
      </c>
    </row>
    <row r="19" spans="3:70" ht="30" customHeight="1" thickTop="1" thickBot="1">
      <c r="C19" s="53" t="str">
        <f>IF(Precio!C16="","",Precio!C16)</f>
        <v/>
      </c>
      <c r="D19" s="60"/>
      <c r="E19" s="60"/>
      <c r="F19" s="60"/>
      <c r="G19" s="60"/>
      <c r="H19" s="60"/>
      <c r="I19" s="60"/>
      <c r="J19" s="60"/>
      <c r="K19" s="60"/>
      <c r="L19" s="60"/>
      <c r="M19" s="60"/>
      <c r="N19" s="60"/>
      <c r="O19" s="60"/>
      <c r="P19" s="53">
        <f t="shared" si="0"/>
        <v>0</v>
      </c>
      <c r="Q19" s="232">
        <f t="shared" si="1"/>
        <v>0</v>
      </c>
      <c r="R19" s="62"/>
      <c r="S19" s="21" t="str">
        <f t="shared" si="2"/>
        <v/>
      </c>
      <c r="T19" s="57">
        <f>IFERROR(D19*Precio!$K16,0)</f>
        <v>0</v>
      </c>
      <c r="U19" s="57">
        <f>IFERROR(E19*Precio!$K16,0)</f>
        <v>0</v>
      </c>
      <c r="V19" s="57">
        <f>IFERROR(F19*Precio!$K16,0)</f>
        <v>0</v>
      </c>
      <c r="W19" s="57">
        <f>IFERROR(G19*Precio!$K16,0)</f>
        <v>0</v>
      </c>
      <c r="X19" s="57">
        <f>IFERROR(H19*Precio!$K16,0)</f>
        <v>0</v>
      </c>
      <c r="Y19" s="57">
        <f>IFERROR(I19*Precio!$K16,0)</f>
        <v>0</v>
      </c>
      <c r="Z19" s="57">
        <f>IFERROR(J19*Precio!$K16,0)</f>
        <v>0</v>
      </c>
      <c r="AA19" s="57">
        <f>IFERROR(K19*Precio!$K16,0)</f>
        <v>0</v>
      </c>
      <c r="AB19" s="57">
        <f>IFERROR(L19*Precio!$K16,0)</f>
        <v>0</v>
      </c>
      <c r="AC19" s="57">
        <f>IFERROR(M19*Precio!$K16,0)</f>
        <v>0</v>
      </c>
      <c r="AD19" s="57">
        <f>IFERROR(N19*Precio!$K16,0)</f>
        <v>0</v>
      </c>
      <c r="AE19" s="57">
        <f>IFERROR(O19*Precio!$K16,0)</f>
        <v>0</v>
      </c>
      <c r="AG19" s="57">
        <f>IFERROR(D19*Precio!$G16,0)</f>
        <v>0</v>
      </c>
      <c r="AH19" s="57">
        <f>IFERROR(E19*Precio!$G16,0)</f>
        <v>0</v>
      </c>
      <c r="AI19" s="57">
        <f>IFERROR(F19*Precio!$G16,0)</f>
        <v>0</v>
      </c>
      <c r="AJ19" s="57">
        <f>IFERROR(G19*Precio!$G16,0)</f>
        <v>0</v>
      </c>
      <c r="AK19" s="57">
        <f>IFERROR(H19*Precio!$G16,0)</f>
        <v>0</v>
      </c>
      <c r="AL19" s="57">
        <f>IFERROR(I19*Precio!$G16,0)</f>
        <v>0</v>
      </c>
      <c r="AM19" s="57">
        <f>IFERROR(J19*Precio!$G16,0)</f>
        <v>0</v>
      </c>
      <c r="AN19" s="57">
        <f>IFERROR(K19*Precio!$G16,0)</f>
        <v>0</v>
      </c>
      <c r="AO19" s="57">
        <f>IFERROR(L19*Precio!$G16,0)</f>
        <v>0</v>
      </c>
      <c r="AP19" s="57">
        <f>IFERROR(M19*Precio!$G16,0)</f>
        <v>0</v>
      </c>
      <c r="AQ19" s="57">
        <f>IFERROR(N19*Precio!$G16,0)</f>
        <v>0</v>
      </c>
      <c r="AR19" s="57">
        <f>IFERROR(O19*Precio!$G16,0)</f>
        <v>0</v>
      </c>
      <c r="AT19" s="61">
        <f>T19*Precio!$J16</f>
        <v>0</v>
      </c>
      <c r="AU19" s="61">
        <f>U19*Precio!$J16</f>
        <v>0</v>
      </c>
      <c r="AV19" s="61">
        <f>V19*Precio!$J16</f>
        <v>0</v>
      </c>
      <c r="AW19" s="61">
        <f>W19*Precio!$J16</f>
        <v>0</v>
      </c>
      <c r="AX19" s="61">
        <f>X19*Precio!$J16</f>
        <v>0</v>
      </c>
      <c r="AY19" s="61">
        <f>Y19*Precio!$J16</f>
        <v>0</v>
      </c>
      <c r="AZ19" s="61">
        <f>Z19*Precio!$J16</f>
        <v>0</v>
      </c>
      <c r="BA19" s="61">
        <f>AA19*Precio!$J16</f>
        <v>0</v>
      </c>
      <c r="BB19" s="61">
        <f>AB19*Precio!$J16</f>
        <v>0</v>
      </c>
      <c r="BC19" s="61">
        <f>AC19*Precio!$J16</f>
        <v>0</v>
      </c>
      <c r="BD19" s="61">
        <f>AD19*Precio!$J16</f>
        <v>0</v>
      </c>
      <c r="BE19" s="61">
        <f>AE19*Precio!$J16</f>
        <v>0</v>
      </c>
      <c r="BG19" s="61">
        <f>IFERROR(D19*Precio!$N16,0)</f>
        <v>0</v>
      </c>
      <c r="BH19" s="61">
        <f>IFERROR(E19*Precio!$N16,0)</f>
        <v>0</v>
      </c>
      <c r="BI19" s="61">
        <f>IFERROR(F19*Precio!$N16,0)</f>
        <v>0</v>
      </c>
      <c r="BJ19" s="61">
        <f>IFERROR(G19*Precio!$N16,0)</f>
        <v>0</v>
      </c>
      <c r="BK19" s="61">
        <f>IFERROR(H19*Precio!$N16,0)</f>
        <v>0</v>
      </c>
      <c r="BL19" s="61">
        <f>IFERROR(I19*Precio!$N16,0)</f>
        <v>0</v>
      </c>
      <c r="BM19" s="61">
        <f>IFERROR(J19*Precio!$N16,0)</f>
        <v>0</v>
      </c>
      <c r="BN19" s="61">
        <f>IFERROR(K19*Precio!$N16,0)</f>
        <v>0</v>
      </c>
      <c r="BO19" s="61">
        <f>IFERROR(L19*Precio!$N16,0)</f>
        <v>0</v>
      </c>
      <c r="BP19" s="61">
        <f>IFERROR(M19*Precio!$N16,0)</f>
        <v>0</v>
      </c>
      <c r="BQ19" s="61">
        <f>IFERROR(N19*Precio!$N16,0)</f>
        <v>0</v>
      </c>
      <c r="BR19" s="61">
        <f>IFERROR(O19*Precio!$N16,0)</f>
        <v>0</v>
      </c>
    </row>
    <row r="20" spans="3:70" ht="30" customHeight="1" thickTop="1" thickBot="1">
      <c r="C20" s="53" t="str">
        <f>IF(Precio!C17="","",Precio!C17)</f>
        <v/>
      </c>
      <c r="D20" s="60"/>
      <c r="E20" s="60"/>
      <c r="F20" s="60"/>
      <c r="G20" s="60"/>
      <c r="H20" s="60"/>
      <c r="I20" s="60"/>
      <c r="J20" s="60"/>
      <c r="K20" s="60"/>
      <c r="L20" s="60"/>
      <c r="M20" s="60"/>
      <c r="N20" s="60"/>
      <c r="O20" s="60"/>
      <c r="P20" s="53">
        <f t="shared" si="0"/>
        <v>0</v>
      </c>
      <c r="Q20" s="232">
        <f t="shared" si="1"/>
        <v>0</v>
      </c>
      <c r="R20" s="62"/>
      <c r="S20" s="21" t="str">
        <f t="shared" si="2"/>
        <v/>
      </c>
      <c r="T20" s="57">
        <f>IFERROR(D20*Precio!$K17,0)</f>
        <v>0</v>
      </c>
      <c r="U20" s="57">
        <f>IFERROR(E20*Precio!$K17,0)</f>
        <v>0</v>
      </c>
      <c r="V20" s="57">
        <f>IFERROR(F20*Precio!$K17,0)</f>
        <v>0</v>
      </c>
      <c r="W20" s="57">
        <f>IFERROR(G20*Precio!$K17,0)</f>
        <v>0</v>
      </c>
      <c r="X20" s="57">
        <f>IFERROR(H20*Precio!$K17,0)</f>
        <v>0</v>
      </c>
      <c r="Y20" s="57">
        <f>IFERROR(I20*Precio!$K17,0)</f>
        <v>0</v>
      </c>
      <c r="Z20" s="57">
        <f>IFERROR(J20*Precio!$K17,0)</f>
        <v>0</v>
      </c>
      <c r="AA20" s="57">
        <f>IFERROR(K20*Precio!$K17,0)</f>
        <v>0</v>
      </c>
      <c r="AB20" s="57">
        <f>IFERROR(L20*Precio!$K17,0)</f>
        <v>0</v>
      </c>
      <c r="AC20" s="57">
        <f>IFERROR(M20*Precio!$K17,0)</f>
        <v>0</v>
      </c>
      <c r="AD20" s="57">
        <f>IFERROR(N20*Precio!$K17,0)</f>
        <v>0</v>
      </c>
      <c r="AE20" s="57">
        <f>IFERROR(O20*Precio!$K17,0)</f>
        <v>0</v>
      </c>
      <c r="AG20" s="57">
        <f>IFERROR(D20*Precio!$G17,0)</f>
        <v>0</v>
      </c>
      <c r="AH20" s="57">
        <f>IFERROR(E20*Precio!$G17,0)</f>
        <v>0</v>
      </c>
      <c r="AI20" s="57">
        <f>IFERROR(F20*Precio!$G17,0)</f>
        <v>0</v>
      </c>
      <c r="AJ20" s="57">
        <f>IFERROR(G20*Precio!$G17,0)</f>
        <v>0</v>
      </c>
      <c r="AK20" s="57">
        <f>IFERROR(H20*Precio!$G17,0)</f>
        <v>0</v>
      </c>
      <c r="AL20" s="57">
        <f>IFERROR(I20*Precio!$G17,0)</f>
        <v>0</v>
      </c>
      <c r="AM20" s="57">
        <f>IFERROR(J20*Precio!$G17,0)</f>
        <v>0</v>
      </c>
      <c r="AN20" s="57">
        <f>IFERROR(K20*Precio!$G17,0)</f>
        <v>0</v>
      </c>
      <c r="AO20" s="57">
        <f>IFERROR(L20*Precio!$G17,0)</f>
        <v>0</v>
      </c>
      <c r="AP20" s="57">
        <f>IFERROR(M20*Precio!$G17,0)</f>
        <v>0</v>
      </c>
      <c r="AQ20" s="57">
        <f>IFERROR(N20*Precio!$G17,0)</f>
        <v>0</v>
      </c>
      <c r="AR20" s="57">
        <f>IFERROR(O20*Precio!$G17,0)</f>
        <v>0</v>
      </c>
      <c r="AT20" s="61">
        <f>T20*Precio!$J17</f>
        <v>0</v>
      </c>
      <c r="AU20" s="61">
        <f>U20*Precio!$J17</f>
        <v>0</v>
      </c>
      <c r="AV20" s="61">
        <f>V20*Precio!$J17</f>
        <v>0</v>
      </c>
      <c r="AW20" s="61">
        <f>W20*Precio!$J17</f>
        <v>0</v>
      </c>
      <c r="AX20" s="61">
        <f>X20*Precio!$J17</f>
        <v>0</v>
      </c>
      <c r="AY20" s="61">
        <f>Y20*Precio!$J17</f>
        <v>0</v>
      </c>
      <c r="AZ20" s="61">
        <f>Z20*Precio!$J17</f>
        <v>0</v>
      </c>
      <c r="BA20" s="61">
        <f>AA20*Precio!$J17</f>
        <v>0</v>
      </c>
      <c r="BB20" s="61">
        <f>AB20*Precio!$J17</f>
        <v>0</v>
      </c>
      <c r="BC20" s="61">
        <f>AC20*Precio!$J17</f>
        <v>0</v>
      </c>
      <c r="BD20" s="61">
        <f>AD20*Precio!$J17</f>
        <v>0</v>
      </c>
      <c r="BE20" s="61">
        <f>AE20*Precio!$J17</f>
        <v>0</v>
      </c>
      <c r="BG20" s="61">
        <f>IFERROR(D20*Precio!$N17,0)</f>
        <v>0</v>
      </c>
      <c r="BH20" s="61">
        <f>IFERROR(E20*Precio!$N17,0)</f>
        <v>0</v>
      </c>
      <c r="BI20" s="61">
        <f>IFERROR(F20*Precio!$N17,0)</f>
        <v>0</v>
      </c>
      <c r="BJ20" s="61">
        <f>IFERROR(G20*Precio!$N17,0)</f>
        <v>0</v>
      </c>
      <c r="BK20" s="61">
        <f>IFERROR(H20*Precio!$N17,0)</f>
        <v>0</v>
      </c>
      <c r="BL20" s="61">
        <f>IFERROR(I20*Precio!$N17,0)</f>
        <v>0</v>
      </c>
      <c r="BM20" s="61">
        <f>IFERROR(J20*Precio!$N17,0)</f>
        <v>0</v>
      </c>
      <c r="BN20" s="61">
        <f>IFERROR(K20*Precio!$N17,0)</f>
        <v>0</v>
      </c>
      <c r="BO20" s="61">
        <f>IFERROR(L20*Precio!$N17,0)</f>
        <v>0</v>
      </c>
      <c r="BP20" s="61">
        <f>IFERROR(M20*Precio!$N17,0)</f>
        <v>0</v>
      </c>
      <c r="BQ20" s="61">
        <f>IFERROR(N20*Precio!$N17,0)</f>
        <v>0</v>
      </c>
      <c r="BR20" s="61">
        <f>IFERROR(O20*Precio!$N17,0)</f>
        <v>0</v>
      </c>
    </row>
    <row r="21" spans="3:70" ht="30" customHeight="1" thickTop="1" thickBot="1">
      <c r="C21" s="53" t="str">
        <f>IF(Precio!C18="","",Precio!C18)</f>
        <v/>
      </c>
      <c r="D21" s="60"/>
      <c r="E21" s="60"/>
      <c r="F21" s="60"/>
      <c r="G21" s="60"/>
      <c r="H21" s="60"/>
      <c r="I21" s="60"/>
      <c r="J21" s="60"/>
      <c r="K21" s="60"/>
      <c r="L21" s="60"/>
      <c r="M21" s="60"/>
      <c r="N21" s="60"/>
      <c r="O21" s="60"/>
      <c r="P21" s="53">
        <f t="shared" si="0"/>
        <v>0</v>
      </c>
      <c r="Q21" s="232">
        <f t="shared" si="1"/>
        <v>0</v>
      </c>
      <c r="R21" s="62"/>
      <c r="S21" s="21" t="str">
        <f t="shared" si="2"/>
        <v/>
      </c>
      <c r="T21" s="57">
        <f>IFERROR(D21*Precio!$K18,0)</f>
        <v>0</v>
      </c>
      <c r="U21" s="57">
        <f>IFERROR(E21*Precio!$K18,0)</f>
        <v>0</v>
      </c>
      <c r="V21" s="57">
        <f>IFERROR(F21*Precio!$K18,0)</f>
        <v>0</v>
      </c>
      <c r="W21" s="57">
        <f>IFERROR(G21*Precio!$K18,0)</f>
        <v>0</v>
      </c>
      <c r="X21" s="57">
        <f>IFERROR(H21*Precio!$K18,0)</f>
        <v>0</v>
      </c>
      <c r="Y21" s="57">
        <f>IFERROR(I21*Precio!$K18,0)</f>
        <v>0</v>
      </c>
      <c r="Z21" s="57">
        <f>IFERROR(J21*Precio!$K18,0)</f>
        <v>0</v>
      </c>
      <c r="AA21" s="57">
        <f>IFERROR(K21*Precio!$K18,0)</f>
        <v>0</v>
      </c>
      <c r="AB21" s="57">
        <f>IFERROR(L21*Precio!$K18,0)</f>
        <v>0</v>
      </c>
      <c r="AC21" s="57">
        <f>IFERROR(M21*Precio!$K18,0)</f>
        <v>0</v>
      </c>
      <c r="AD21" s="57">
        <f>IFERROR(N21*Precio!$K18,0)</f>
        <v>0</v>
      </c>
      <c r="AE21" s="57">
        <f>IFERROR(O21*Precio!$K18,0)</f>
        <v>0</v>
      </c>
      <c r="AG21" s="57">
        <f>IFERROR(D21*Precio!$G18,0)</f>
        <v>0</v>
      </c>
      <c r="AH21" s="57">
        <f>IFERROR(E21*Precio!$G18,0)</f>
        <v>0</v>
      </c>
      <c r="AI21" s="57">
        <f>IFERROR(F21*Precio!$G18,0)</f>
        <v>0</v>
      </c>
      <c r="AJ21" s="57">
        <f>IFERROR(G21*Precio!$G18,0)</f>
        <v>0</v>
      </c>
      <c r="AK21" s="57">
        <f>IFERROR(H21*Precio!$G18,0)</f>
        <v>0</v>
      </c>
      <c r="AL21" s="57">
        <f>IFERROR(I21*Precio!$G18,0)</f>
        <v>0</v>
      </c>
      <c r="AM21" s="57">
        <f>IFERROR(J21*Precio!$G18,0)</f>
        <v>0</v>
      </c>
      <c r="AN21" s="57">
        <f>IFERROR(K21*Precio!$G18,0)</f>
        <v>0</v>
      </c>
      <c r="AO21" s="57">
        <f>IFERROR(L21*Precio!$G18,0)</f>
        <v>0</v>
      </c>
      <c r="AP21" s="57">
        <f>IFERROR(M21*Precio!$G18,0)</f>
        <v>0</v>
      </c>
      <c r="AQ21" s="57">
        <f>IFERROR(N21*Precio!$G18,0)</f>
        <v>0</v>
      </c>
      <c r="AR21" s="57">
        <f>IFERROR(O21*Precio!$G18,0)</f>
        <v>0</v>
      </c>
      <c r="AT21" s="61">
        <f>T21*Precio!$J18</f>
        <v>0</v>
      </c>
      <c r="AU21" s="61">
        <f>U21*Precio!$J18</f>
        <v>0</v>
      </c>
      <c r="AV21" s="61">
        <f>V21*Precio!$J18</f>
        <v>0</v>
      </c>
      <c r="AW21" s="61">
        <f>W21*Precio!$J18</f>
        <v>0</v>
      </c>
      <c r="AX21" s="61">
        <f>X21*Precio!$J18</f>
        <v>0</v>
      </c>
      <c r="AY21" s="61">
        <f>Y21*Precio!$J18</f>
        <v>0</v>
      </c>
      <c r="AZ21" s="61">
        <f>Z21*Precio!$J18</f>
        <v>0</v>
      </c>
      <c r="BA21" s="61">
        <f>AA21*Precio!$J18</f>
        <v>0</v>
      </c>
      <c r="BB21" s="61">
        <f>AB21*Precio!$J18</f>
        <v>0</v>
      </c>
      <c r="BC21" s="61">
        <f>AC21*Precio!$J18</f>
        <v>0</v>
      </c>
      <c r="BD21" s="61">
        <f>AD21*Precio!$J18</f>
        <v>0</v>
      </c>
      <c r="BE21" s="61">
        <f>AE21*Precio!$J18</f>
        <v>0</v>
      </c>
      <c r="BG21" s="61">
        <f>IFERROR(D21*Precio!$N18,0)</f>
        <v>0</v>
      </c>
      <c r="BH21" s="61">
        <f>IFERROR(E21*Precio!$N18,0)</f>
        <v>0</v>
      </c>
      <c r="BI21" s="61">
        <f>IFERROR(F21*Precio!$N18,0)</f>
        <v>0</v>
      </c>
      <c r="BJ21" s="61">
        <f>IFERROR(G21*Precio!$N18,0)</f>
        <v>0</v>
      </c>
      <c r="BK21" s="61">
        <f>IFERROR(H21*Precio!$N18,0)</f>
        <v>0</v>
      </c>
      <c r="BL21" s="61">
        <f>IFERROR(I21*Precio!$N18,0)</f>
        <v>0</v>
      </c>
      <c r="BM21" s="61">
        <f>IFERROR(J21*Precio!$N18,0)</f>
        <v>0</v>
      </c>
      <c r="BN21" s="61">
        <f>IFERROR(K21*Precio!$N18,0)</f>
        <v>0</v>
      </c>
      <c r="BO21" s="61">
        <f>IFERROR(L21*Precio!$N18,0)</f>
        <v>0</v>
      </c>
      <c r="BP21" s="61">
        <f>IFERROR(M21*Precio!$N18,0)</f>
        <v>0</v>
      </c>
      <c r="BQ21" s="61">
        <f>IFERROR(N21*Precio!$N18,0)</f>
        <v>0</v>
      </c>
      <c r="BR21" s="61">
        <f>IFERROR(O21*Precio!$N18,0)</f>
        <v>0</v>
      </c>
    </row>
    <row r="22" spans="3:70" ht="30" customHeight="1" thickTop="1" thickBot="1">
      <c r="C22" s="53" t="str">
        <f>IF(Precio!C19="","",Precio!C19)</f>
        <v/>
      </c>
      <c r="D22" s="60"/>
      <c r="E22" s="60"/>
      <c r="F22" s="60"/>
      <c r="G22" s="60"/>
      <c r="H22" s="60"/>
      <c r="I22" s="60"/>
      <c r="J22" s="60"/>
      <c r="K22" s="60"/>
      <c r="L22" s="60"/>
      <c r="M22" s="60"/>
      <c r="N22" s="60"/>
      <c r="O22" s="60"/>
      <c r="P22" s="53">
        <f t="shared" si="0"/>
        <v>0</v>
      </c>
      <c r="Q22" s="232">
        <f t="shared" si="1"/>
        <v>0</v>
      </c>
      <c r="R22" s="62"/>
      <c r="S22" s="21" t="str">
        <f t="shared" si="2"/>
        <v/>
      </c>
      <c r="T22" s="57">
        <f>IFERROR(D22*Precio!$K19,0)</f>
        <v>0</v>
      </c>
      <c r="U22" s="57">
        <f>IFERROR(E22*Precio!$K19,0)</f>
        <v>0</v>
      </c>
      <c r="V22" s="57">
        <f>IFERROR(F22*Precio!$K19,0)</f>
        <v>0</v>
      </c>
      <c r="W22" s="57">
        <f>IFERROR(G22*Precio!$K19,0)</f>
        <v>0</v>
      </c>
      <c r="X22" s="57">
        <f>IFERROR(H22*Precio!$K19,0)</f>
        <v>0</v>
      </c>
      <c r="Y22" s="57">
        <f>IFERROR(I22*Precio!$K19,0)</f>
        <v>0</v>
      </c>
      <c r="Z22" s="57">
        <f>IFERROR(J22*Precio!$K19,0)</f>
        <v>0</v>
      </c>
      <c r="AA22" s="57">
        <f>IFERROR(K22*Precio!$K19,0)</f>
        <v>0</v>
      </c>
      <c r="AB22" s="57">
        <f>IFERROR(L22*Precio!$K19,0)</f>
        <v>0</v>
      </c>
      <c r="AC22" s="57">
        <f>IFERROR(M22*Precio!$K19,0)</f>
        <v>0</v>
      </c>
      <c r="AD22" s="57">
        <f>IFERROR(N22*Precio!$K19,0)</f>
        <v>0</v>
      </c>
      <c r="AE22" s="57">
        <f>IFERROR(O22*Precio!$K19,0)</f>
        <v>0</v>
      </c>
      <c r="AG22" s="57">
        <f>IFERROR(D22*Precio!$G19,0)</f>
        <v>0</v>
      </c>
      <c r="AH22" s="57">
        <f>IFERROR(E22*Precio!$G19,0)</f>
        <v>0</v>
      </c>
      <c r="AI22" s="57">
        <f>IFERROR(F22*Precio!$G19,0)</f>
        <v>0</v>
      </c>
      <c r="AJ22" s="57">
        <f>IFERROR(G22*Precio!$G19,0)</f>
        <v>0</v>
      </c>
      <c r="AK22" s="57">
        <f>IFERROR(H22*Precio!$G19,0)</f>
        <v>0</v>
      </c>
      <c r="AL22" s="57">
        <f>IFERROR(I22*Precio!$G19,0)</f>
        <v>0</v>
      </c>
      <c r="AM22" s="57">
        <f>IFERROR(J22*Precio!$G19,0)</f>
        <v>0</v>
      </c>
      <c r="AN22" s="57">
        <f>IFERROR(K22*Precio!$G19,0)</f>
        <v>0</v>
      </c>
      <c r="AO22" s="57">
        <f>IFERROR(L22*Precio!$G19,0)</f>
        <v>0</v>
      </c>
      <c r="AP22" s="57">
        <f>IFERROR(M22*Precio!$G19,0)</f>
        <v>0</v>
      </c>
      <c r="AQ22" s="57">
        <f>IFERROR(N22*Precio!$G19,0)</f>
        <v>0</v>
      </c>
      <c r="AR22" s="57">
        <f>IFERROR(O22*Precio!$G19,0)</f>
        <v>0</v>
      </c>
      <c r="AT22" s="61">
        <f>T22*Precio!$J19</f>
        <v>0</v>
      </c>
      <c r="AU22" s="61">
        <f>U22*Precio!$J19</f>
        <v>0</v>
      </c>
      <c r="AV22" s="61">
        <f>V22*Precio!$J19</f>
        <v>0</v>
      </c>
      <c r="AW22" s="61">
        <f>W22*Precio!$J19</f>
        <v>0</v>
      </c>
      <c r="AX22" s="61">
        <f>X22*Precio!$J19</f>
        <v>0</v>
      </c>
      <c r="AY22" s="61">
        <f>Y22*Precio!$J19</f>
        <v>0</v>
      </c>
      <c r="AZ22" s="61">
        <f>Z22*Precio!$J19</f>
        <v>0</v>
      </c>
      <c r="BA22" s="61">
        <f>AA22*Precio!$J19</f>
        <v>0</v>
      </c>
      <c r="BB22" s="61">
        <f>AB22*Precio!$J19</f>
        <v>0</v>
      </c>
      <c r="BC22" s="61">
        <f>AC22*Precio!$J19</f>
        <v>0</v>
      </c>
      <c r="BD22" s="61">
        <f>AD22*Precio!$J19</f>
        <v>0</v>
      </c>
      <c r="BE22" s="61">
        <f>AE22*Precio!$J19</f>
        <v>0</v>
      </c>
      <c r="BG22" s="61">
        <f>IFERROR(D22*Precio!$N19,0)</f>
        <v>0</v>
      </c>
      <c r="BH22" s="61">
        <f>IFERROR(E22*Precio!$N19,0)</f>
        <v>0</v>
      </c>
      <c r="BI22" s="61">
        <f>IFERROR(F22*Precio!$N19,0)</f>
        <v>0</v>
      </c>
      <c r="BJ22" s="61">
        <f>IFERROR(G22*Precio!$N19,0)</f>
        <v>0</v>
      </c>
      <c r="BK22" s="61">
        <f>IFERROR(H22*Precio!$N19,0)</f>
        <v>0</v>
      </c>
      <c r="BL22" s="61">
        <f>IFERROR(I22*Precio!$N19,0)</f>
        <v>0</v>
      </c>
      <c r="BM22" s="61">
        <f>IFERROR(J22*Precio!$N19,0)</f>
        <v>0</v>
      </c>
      <c r="BN22" s="61">
        <f>IFERROR(K22*Precio!$N19,0)</f>
        <v>0</v>
      </c>
      <c r="BO22" s="61">
        <f>IFERROR(L22*Precio!$N19,0)</f>
        <v>0</v>
      </c>
      <c r="BP22" s="61">
        <f>IFERROR(M22*Precio!$N19,0)</f>
        <v>0</v>
      </c>
      <c r="BQ22" s="61">
        <f>IFERROR(N22*Precio!$N19,0)</f>
        <v>0</v>
      </c>
      <c r="BR22" s="61">
        <f>IFERROR(O22*Precio!$N19,0)</f>
        <v>0</v>
      </c>
    </row>
    <row r="23" spans="3:70" ht="30" customHeight="1" thickTop="1" thickBot="1">
      <c r="C23" s="53" t="str">
        <f>IF(Precio!C20="","",Precio!C20)</f>
        <v/>
      </c>
      <c r="D23" s="60"/>
      <c r="E23" s="60"/>
      <c r="F23" s="60"/>
      <c r="G23" s="60"/>
      <c r="H23" s="60"/>
      <c r="I23" s="60"/>
      <c r="J23" s="60"/>
      <c r="K23" s="60"/>
      <c r="L23" s="60"/>
      <c r="M23" s="60"/>
      <c r="N23" s="60"/>
      <c r="O23" s="60"/>
      <c r="P23" s="53">
        <f t="shared" si="0"/>
        <v>0</v>
      </c>
      <c r="Q23" s="232">
        <f t="shared" si="1"/>
        <v>0</v>
      </c>
      <c r="R23" s="62"/>
      <c r="S23" s="21" t="str">
        <f t="shared" si="2"/>
        <v/>
      </c>
      <c r="T23" s="57">
        <f>IFERROR(D23*Precio!$K20,0)</f>
        <v>0</v>
      </c>
      <c r="U23" s="57">
        <f>IFERROR(E23*Precio!$K20,0)</f>
        <v>0</v>
      </c>
      <c r="V23" s="57">
        <f>IFERROR(F23*Precio!$K20,0)</f>
        <v>0</v>
      </c>
      <c r="W23" s="57">
        <f>IFERROR(G23*Precio!$K20,0)</f>
        <v>0</v>
      </c>
      <c r="X23" s="57">
        <f>IFERROR(H23*Precio!$K20,0)</f>
        <v>0</v>
      </c>
      <c r="Y23" s="57">
        <f>IFERROR(I23*Precio!$K20,0)</f>
        <v>0</v>
      </c>
      <c r="Z23" s="57">
        <f>IFERROR(J23*Precio!$K20,0)</f>
        <v>0</v>
      </c>
      <c r="AA23" s="57">
        <f>IFERROR(K23*Precio!$K20,0)</f>
        <v>0</v>
      </c>
      <c r="AB23" s="57">
        <f>IFERROR(L23*Precio!$K20,0)</f>
        <v>0</v>
      </c>
      <c r="AC23" s="57">
        <f>IFERROR(M23*Precio!$K20,0)</f>
        <v>0</v>
      </c>
      <c r="AD23" s="57">
        <f>IFERROR(N23*Precio!$K20,0)</f>
        <v>0</v>
      </c>
      <c r="AE23" s="57">
        <f>IFERROR(O23*Precio!$K20,0)</f>
        <v>0</v>
      </c>
      <c r="AG23" s="57">
        <f>IFERROR(D23*Precio!$G20,0)</f>
        <v>0</v>
      </c>
      <c r="AH23" s="57">
        <f>IFERROR(E23*Precio!$G20,0)</f>
        <v>0</v>
      </c>
      <c r="AI23" s="57">
        <f>IFERROR(F23*Precio!$G20,0)</f>
        <v>0</v>
      </c>
      <c r="AJ23" s="57">
        <f>IFERROR(G23*Precio!$G20,0)</f>
        <v>0</v>
      </c>
      <c r="AK23" s="57">
        <f>IFERROR(H23*Precio!$G20,0)</f>
        <v>0</v>
      </c>
      <c r="AL23" s="57">
        <f>IFERROR(I23*Precio!$G20,0)</f>
        <v>0</v>
      </c>
      <c r="AM23" s="57">
        <f>IFERROR(J23*Precio!$G20,0)</f>
        <v>0</v>
      </c>
      <c r="AN23" s="57">
        <f>IFERROR(K23*Precio!$G20,0)</f>
        <v>0</v>
      </c>
      <c r="AO23" s="57">
        <f>IFERROR(L23*Precio!$G20,0)</f>
        <v>0</v>
      </c>
      <c r="AP23" s="57">
        <f>IFERROR(M23*Precio!$G20,0)</f>
        <v>0</v>
      </c>
      <c r="AQ23" s="57">
        <f>IFERROR(N23*Precio!$G20,0)</f>
        <v>0</v>
      </c>
      <c r="AR23" s="57">
        <f>IFERROR(O23*Precio!$G20,0)</f>
        <v>0</v>
      </c>
      <c r="AT23" s="61">
        <f>T23*Precio!$J20</f>
        <v>0</v>
      </c>
      <c r="AU23" s="61">
        <f>U23*Precio!$J20</f>
        <v>0</v>
      </c>
      <c r="AV23" s="61">
        <f>V23*Precio!$J20</f>
        <v>0</v>
      </c>
      <c r="AW23" s="61">
        <f>W23*Precio!$J20</f>
        <v>0</v>
      </c>
      <c r="AX23" s="61">
        <f>X23*Precio!$J20</f>
        <v>0</v>
      </c>
      <c r="AY23" s="61">
        <f>Y23*Precio!$J20</f>
        <v>0</v>
      </c>
      <c r="AZ23" s="61">
        <f>Z23*Precio!$J20</f>
        <v>0</v>
      </c>
      <c r="BA23" s="61">
        <f>AA23*Precio!$J20</f>
        <v>0</v>
      </c>
      <c r="BB23" s="61">
        <f>AB23*Precio!$J20</f>
        <v>0</v>
      </c>
      <c r="BC23" s="61">
        <f>AC23*Precio!$J20</f>
        <v>0</v>
      </c>
      <c r="BD23" s="61">
        <f>AD23*Precio!$J20</f>
        <v>0</v>
      </c>
      <c r="BE23" s="61">
        <f>AE23*Precio!$J20</f>
        <v>0</v>
      </c>
      <c r="BG23" s="61">
        <f>IFERROR(D23*Precio!$N20,0)</f>
        <v>0</v>
      </c>
      <c r="BH23" s="61">
        <f>IFERROR(E23*Precio!$N20,0)</f>
        <v>0</v>
      </c>
      <c r="BI23" s="61">
        <f>IFERROR(F23*Precio!$N20,0)</f>
        <v>0</v>
      </c>
      <c r="BJ23" s="61">
        <f>IFERROR(G23*Precio!$N20,0)</f>
        <v>0</v>
      </c>
      <c r="BK23" s="61">
        <f>IFERROR(H23*Precio!$N20,0)</f>
        <v>0</v>
      </c>
      <c r="BL23" s="61">
        <f>IFERROR(I23*Precio!$N20,0)</f>
        <v>0</v>
      </c>
      <c r="BM23" s="61">
        <f>IFERROR(J23*Precio!$N20,0)</f>
        <v>0</v>
      </c>
      <c r="BN23" s="61">
        <f>IFERROR(K23*Precio!$N20,0)</f>
        <v>0</v>
      </c>
      <c r="BO23" s="61">
        <f>IFERROR(L23*Precio!$N20,0)</f>
        <v>0</v>
      </c>
      <c r="BP23" s="61">
        <f>IFERROR(M23*Precio!$N20,0)</f>
        <v>0</v>
      </c>
      <c r="BQ23" s="61">
        <f>IFERROR(N23*Precio!$N20,0)</f>
        <v>0</v>
      </c>
      <c r="BR23" s="61">
        <f>IFERROR(O23*Precio!$N20,0)</f>
        <v>0</v>
      </c>
    </row>
    <row r="24" spans="3:70" ht="30" customHeight="1" thickTop="1" thickBot="1">
      <c r="C24" s="53" t="str">
        <f>IF(Precio!C21="","",Precio!C21)</f>
        <v/>
      </c>
      <c r="D24" s="60"/>
      <c r="E24" s="60"/>
      <c r="F24" s="60"/>
      <c r="G24" s="60"/>
      <c r="H24" s="60"/>
      <c r="I24" s="60"/>
      <c r="J24" s="60"/>
      <c r="K24" s="60"/>
      <c r="L24" s="60"/>
      <c r="M24" s="60"/>
      <c r="N24" s="60"/>
      <c r="O24" s="60"/>
      <c r="P24" s="53">
        <f t="shared" si="0"/>
        <v>0</v>
      </c>
      <c r="Q24" s="232">
        <f t="shared" si="1"/>
        <v>0</v>
      </c>
      <c r="R24" s="62"/>
      <c r="S24" s="21" t="str">
        <f t="shared" si="2"/>
        <v/>
      </c>
      <c r="T24" s="57">
        <f>IFERROR(D24*Precio!$K21,0)</f>
        <v>0</v>
      </c>
      <c r="U24" s="57">
        <f>IFERROR(E24*Precio!$K21,0)</f>
        <v>0</v>
      </c>
      <c r="V24" s="57">
        <f>IFERROR(F24*Precio!$K21,0)</f>
        <v>0</v>
      </c>
      <c r="W24" s="57">
        <f>IFERROR(G24*Precio!$K21,0)</f>
        <v>0</v>
      </c>
      <c r="X24" s="57">
        <f>IFERROR(H24*Precio!$K21,0)</f>
        <v>0</v>
      </c>
      <c r="Y24" s="57">
        <f>IFERROR(I24*Precio!$K21,0)</f>
        <v>0</v>
      </c>
      <c r="Z24" s="57">
        <f>IFERROR(J24*Precio!$K21,0)</f>
        <v>0</v>
      </c>
      <c r="AA24" s="57">
        <f>IFERROR(K24*Precio!$K21,0)</f>
        <v>0</v>
      </c>
      <c r="AB24" s="57">
        <f>IFERROR(L24*Precio!$K21,0)</f>
        <v>0</v>
      </c>
      <c r="AC24" s="57">
        <f>IFERROR(M24*Precio!$K21,0)</f>
        <v>0</v>
      </c>
      <c r="AD24" s="57">
        <f>IFERROR(N24*Precio!$K21,0)</f>
        <v>0</v>
      </c>
      <c r="AE24" s="57">
        <f>IFERROR(O24*Precio!$K21,0)</f>
        <v>0</v>
      </c>
      <c r="AG24" s="57">
        <f>IFERROR(D24*Precio!$G21,0)</f>
        <v>0</v>
      </c>
      <c r="AH24" s="57">
        <f>IFERROR(E24*Precio!$G21,0)</f>
        <v>0</v>
      </c>
      <c r="AI24" s="57">
        <f>IFERROR(F24*Precio!$G21,0)</f>
        <v>0</v>
      </c>
      <c r="AJ24" s="57">
        <f>IFERROR(G24*Precio!$G21,0)</f>
        <v>0</v>
      </c>
      <c r="AK24" s="57">
        <f>IFERROR(H24*Precio!$G21,0)</f>
        <v>0</v>
      </c>
      <c r="AL24" s="57">
        <f>IFERROR(I24*Precio!$G21,0)</f>
        <v>0</v>
      </c>
      <c r="AM24" s="57">
        <f>IFERROR(J24*Precio!$G21,0)</f>
        <v>0</v>
      </c>
      <c r="AN24" s="57">
        <f>IFERROR(K24*Precio!$G21,0)</f>
        <v>0</v>
      </c>
      <c r="AO24" s="57">
        <f>IFERROR(L24*Precio!$G21,0)</f>
        <v>0</v>
      </c>
      <c r="AP24" s="57">
        <f>IFERROR(M24*Precio!$G21,0)</f>
        <v>0</v>
      </c>
      <c r="AQ24" s="57">
        <f>IFERROR(N24*Precio!$G21,0)</f>
        <v>0</v>
      </c>
      <c r="AR24" s="57">
        <f>IFERROR(O24*Precio!$G21,0)</f>
        <v>0</v>
      </c>
      <c r="AT24" s="61">
        <f>T24*Precio!$J21</f>
        <v>0</v>
      </c>
      <c r="AU24" s="61">
        <f>U24*Precio!$J21</f>
        <v>0</v>
      </c>
      <c r="AV24" s="61">
        <f>V24*Precio!$J21</f>
        <v>0</v>
      </c>
      <c r="AW24" s="61">
        <f>W24*Precio!$J21</f>
        <v>0</v>
      </c>
      <c r="AX24" s="61">
        <f>X24*Precio!$J21</f>
        <v>0</v>
      </c>
      <c r="AY24" s="61">
        <f>Y24*Precio!$J21</f>
        <v>0</v>
      </c>
      <c r="AZ24" s="61">
        <f>Z24*Precio!$J21</f>
        <v>0</v>
      </c>
      <c r="BA24" s="61">
        <f>AA24*Precio!$J21</f>
        <v>0</v>
      </c>
      <c r="BB24" s="61">
        <f>AB24*Precio!$J21</f>
        <v>0</v>
      </c>
      <c r="BC24" s="61">
        <f>AC24*Precio!$J21</f>
        <v>0</v>
      </c>
      <c r="BD24" s="61">
        <f>AD24*Precio!$J21</f>
        <v>0</v>
      </c>
      <c r="BE24" s="61">
        <f>AE24*Precio!$J21</f>
        <v>0</v>
      </c>
      <c r="BG24" s="61">
        <f>IFERROR(D24*Precio!$N21,0)</f>
        <v>0</v>
      </c>
      <c r="BH24" s="61">
        <f>IFERROR(E24*Precio!$N21,0)</f>
        <v>0</v>
      </c>
      <c r="BI24" s="61">
        <f>IFERROR(F24*Precio!$N21,0)</f>
        <v>0</v>
      </c>
      <c r="BJ24" s="61">
        <f>IFERROR(G24*Precio!$N21,0)</f>
        <v>0</v>
      </c>
      <c r="BK24" s="61">
        <f>IFERROR(H24*Precio!$N21,0)</f>
        <v>0</v>
      </c>
      <c r="BL24" s="61">
        <f>IFERROR(I24*Precio!$N21,0)</f>
        <v>0</v>
      </c>
      <c r="BM24" s="61">
        <f>IFERROR(J24*Precio!$N21,0)</f>
        <v>0</v>
      </c>
      <c r="BN24" s="61">
        <f>IFERROR(K24*Precio!$N21,0)</f>
        <v>0</v>
      </c>
      <c r="BO24" s="61">
        <f>IFERROR(L24*Precio!$N21,0)</f>
        <v>0</v>
      </c>
      <c r="BP24" s="61">
        <f>IFERROR(M24*Precio!$N21,0)</f>
        <v>0</v>
      </c>
      <c r="BQ24" s="61">
        <f>IFERROR(N24*Precio!$N21,0)</f>
        <v>0</v>
      </c>
      <c r="BR24" s="61">
        <f>IFERROR(O24*Precio!$N21,0)</f>
        <v>0</v>
      </c>
    </row>
    <row r="25" spans="3:70" ht="30" customHeight="1" thickTop="1" thickBot="1">
      <c r="C25" s="53" t="str">
        <f>IF(Precio!C22="","",Precio!C22)</f>
        <v/>
      </c>
      <c r="D25" s="60"/>
      <c r="E25" s="60"/>
      <c r="F25" s="60"/>
      <c r="G25" s="60"/>
      <c r="H25" s="60"/>
      <c r="I25" s="60"/>
      <c r="J25" s="60"/>
      <c r="K25" s="60"/>
      <c r="L25" s="60"/>
      <c r="M25" s="60"/>
      <c r="N25" s="60"/>
      <c r="O25" s="60"/>
      <c r="P25" s="53">
        <f t="shared" si="0"/>
        <v>0</v>
      </c>
      <c r="Q25" s="232">
        <f t="shared" si="1"/>
        <v>0</v>
      </c>
      <c r="R25" s="62"/>
      <c r="S25" s="21" t="str">
        <f t="shared" si="2"/>
        <v/>
      </c>
      <c r="T25" s="57">
        <f>IFERROR(D25*Precio!$K22,0)</f>
        <v>0</v>
      </c>
      <c r="U25" s="57">
        <f>IFERROR(E25*Precio!$K22,0)</f>
        <v>0</v>
      </c>
      <c r="V25" s="57">
        <f>IFERROR(F25*Precio!$K22,0)</f>
        <v>0</v>
      </c>
      <c r="W25" s="57">
        <f>IFERROR(G25*Precio!$K22,0)</f>
        <v>0</v>
      </c>
      <c r="X25" s="57">
        <f>IFERROR(H25*Precio!$K22,0)</f>
        <v>0</v>
      </c>
      <c r="Y25" s="57">
        <f>IFERROR(I25*Precio!$K22,0)</f>
        <v>0</v>
      </c>
      <c r="Z25" s="57">
        <f>IFERROR(J25*Precio!$K22,0)</f>
        <v>0</v>
      </c>
      <c r="AA25" s="57">
        <f>IFERROR(K25*Precio!$K22,0)</f>
        <v>0</v>
      </c>
      <c r="AB25" s="57">
        <f>IFERROR(L25*Precio!$K22,0)</f>
        <v>0</v>
      </c>
      <c r="AC25" s="57">
        <f>IFERROR(M25*Precio!$K22,0)</f>
        <v>0</v>
      </c>
      <c r="AD25" s="57">
        <f>IFERROR(N25*Precio!$K22,0)</f>
        <v>0</v>
      </c>
      <c r="AE25" s="57">
        <f>IFERROR(O25*Precio!$K22,0)</f>
        <v>0</v>
      </c>
      <c r="AG25" s="57">
        <f>IFERROR(D25*Precio!$G22,0)</f>
        <v>0</v>
      </c>
      <c r="AH25" s="57">
        <f>IFERROR(E25*Precio!$G22,0)</f>
        <v>0</v>
      </c>
      <c r="AI25" s="57">
        <f>IFERROR(F25*Precio!$G22,0)</f>
        <v>0</v>
      </c>
      <c r="AJ25" s="57">
        <f>IFERROR(G25*Precio!$G22,0)</f>
        <v>0</v>
      </c>
      <c r="AK25" s="57">
        <f>IFERROR(H25*Precio!$G22,0)</f>
        <v>0</v>
      </c>
      <c r="AL25" s="57">
        <f>IFERROR(I25*Precio!$G22,0)</f>
        <v>0</v>
      </c>
      <c r="AM25" s="57">
        <f>IFERROR(J25*Precio!$G22,0)</f>
        <v>0</v>
      </c>
      <c r="AN25" s="57">
        <f>IFERROR(K25*Precio!$G22,0)</f>
        <v>0</v>
      </c>
      <c r="AO25" s="57">
        <f>IFERROR(L25*Precio!$G22,0)</f>
        <v>0</v>
      </c>
      <c r="AP25" s="57">
        <f>IFERROR(M25*Precio!$G22,0)</f>
        <v>0</v>
      </c>
      <c r="AQ25" s="57">
        <f>IFERROR(N25*Precio!$G22,0)</f>
        <v>0</v>
      </c>
      <c r="AR25" s="57">
        <f>IFERROR(O25*Precio!$G22,0)</f>
        <v>0</v>
      </c>
      <c r="AT25" s="61">
        <f>T25*Precio!$J22</f>
        <v>0</v>
      </c>
      <c r="AU25" s="61">
        <f>U25*Precio!$J22</f>
        <v>0</v>
      </c>
      <c r="AV25" s="61">
        <f>V25*Precio!$J22</f>
        <v>0</v>
      </c>
      <c r="AW25" s="61">
        <f>W25*Precio!$J22</f>
        <v>0</v>
      </c>
      <c r="AX25" s="61">
        <f>X25*Precio!$J22</f>
        <v>0</v>
      </c>
      <c r="AY25" s="61">
        <f>Y25*Precio!$J22</f>
        <v>0</v>
      </c>
      <c r="AZ25" s="61">
        <f>Z25*Precio!$J22</f>
        <v>0</v>
      </c>
      <c r="BA25" s="61">
        <f>AA25*Precio!$J22</f>
        <v>0</v>
      </c>
      <c r="BB25" s="61">
        <f>AB25*Precio!$J22</f>
        <v>0</v>
      </c>
      <c r="BC25" s="61">
        <f>AC25*Precio!$J22</f>
        <v>0</v>
      </c>
      <c r="BD25" s="61">
        <f>AD25*Precio!$J22</f>
        <v>0</v>
      </c>
      <c r="BE25" s="61">
        <f>AE25*Precio!$J22</f>
        <v>0</v>
      </c>
      <c r="BG25" s="61">
        <f>IFERROR(D25*Precio!$N22,0)</f>
        <v>0</v>
      </c>
      <c r="BH25" s="61">
        <f>IFERROR(E25*Precio!$N22,0)</f>
        <v>0</v>
      </c>
      <c r="BI25" s="61">
        <f>IFERROR(F25*Precio!$N22,0)</f>
        <v>0</v>
      </c>
      <c r="BJ25" s="61">
        <f>IFERROR(G25*Precio!$N22,0)</f>
        <v>0</v>
      </c>
      <c r="BK25" s="61">
        <f>IFERROR(H25*Precio!$N22,0)</f>
        <v>0</v>
      </c>
      <c r="BL25" s="61">
        <f>IFERROR(I25*Precio!$N22,0)</f>
        <v>0</v>
      </c>
      <c r="BM25" s="61">
        <f>IFERROR(J25*Precio!$N22,0)</f>
        <v>0</v>
      </c>
      <c r="BN25" s="61">
        <f>IFERROR(K25*Precio!$N22,0)</f>
        <v>0</v>
      </c>
      <c r="BO25" s="61">
        <f>IFERROR(L25*Precio!$N22,0)</f>
        <v>0</v>
      </c>
      <c r="BP25" s="61">
        <f>IFERROR(M25*Precio!$N22,0)</f>
        <v>0</v>
      </c>
      <c r="BQ25" s="61">
        <f>IFERROR(N25*Precio!$N22,0)</f>
        <v>0</v>
      </c>
      <c r="BR25" s="61">
        <f>IFERROR(O25*Precio!$N22,0)</f>
        <v>0</v>
      </c>
    </row>
    <row r="26" spans="3:70" ht="30" customHeight="1" thickTop="1" thickBot="1">
      <c r="C26" s="53" t="str">
        <f>IF(Precio!C23="","",Precio!C23)</f>
        <v/>
      </c>
      <c r="D26" s="60"/>
      <c r="E26" s="60"/>
      <c r="F26" s="60"/>
      <c r="G26" s="60"/>
      <c r="H26" s="60"/>
      <c r="I26" s="60"/>
      <c r="J26" s="60"/>
      <c r="K26" s="60"/>
      <c r="L26" s="60"/>
      <c r="M26" s="60"/>
      <c r="N26" s="60"/>
      <c r="O26" s="60"/>
      <c r="P26" s="53">
        <f t="shared" si="0"/>
        <v>0</v>
      </c>
      <c r="Q26" s="232">
        <f t="shared" si="1"/>
        <v>0</v>
      </c>
      <c r="R26" s="62"/>
      <c r="S26" s="21" t="str">
        <f t="shared" si="2"/>
        <v/>
      </c>
      <c r="T26" s="57">
        <f>IFERROR(D26*Precio!$K23,0)</f>
        <v>0</v>
      </c>
      <c r="U26" s="57">
        <f>IFERROR(E26*Precio!$K23,0)</f>
        <v>0</v>
      </c>
      <c r="V26" s="57">
        <f>IFERROR(F26*Precio!$K23,0)</f>
        <v>0</v>
      </c>
      <c r="W26" s="57">
        <f>IFERROR(G26*Precio!$K23,0)</f>
        <v>0</v>
      </c>
      <c r="X26" s="57">
        <f>IFERROR(H26*Precio!$K23,0)</f>
        <v>0</v>
      </c>
      <c r="Y26" s="57">
        <f>IFERROR(I26*Precio!$K23,0)</f>
        <v>0</v>
      </c>
      <c r="Z26" s="57">
        <f>IFERROR(J26*Precio!$K23,0)</f>
        <v>0</v>
      </c>
      <c r="AA26" s="57">
        <f>IFERROR(K26*Precio!$K23,0)</f>
        <v>0</v>
      </c>
      <c r="AB26" s="57">
        <f>IFERROR(L26*Precio!$K23,0)</f>
        <v>0</v>
      </c>
      <c r="AC26" s="57">
        <f>IFERROR(M26*Precio!$K23,0)</f>
        <v>0</v>
      </c>
      <c r="AD26" s="57">
        <f>IFERROR(N26*Precio!$K23,0)</f>
        <v>0</v>
      </c>
      <c r="AE26" s="57">
        <f>IFERROR(O26*Precio!$K23,0)</f>
        <v>0</v>
      </c>
      <c r="AG26" s="57">
        <f>IFERROR(D26*Precio!$G23,0)</f>
        <v>0</v>
      </c>
      <c r="AH26" s="57">
        <f>IFERROR(E26*Precio!$G23,0)</f>
        <v>0</v>
      </c>
      <c r="AI26" s="57">
        <f>IFERROR(F26*Precio!$G23,0)</f>
        <v>0</v>
      </c>
      <c r="AJ26" s="57">
        <f>IFERROR(G26*Precio!$G23,0)</f>
        <v>0</v>
      </c>
      <c r="AK26" s="57">
        <f>IFERROR(H26*Precio!$G23,0)</f>
        <v>0</v>
      </c>
      <c r="AL26" s="57">
        <f>IFERROR(I26*Precio!$G23,0)</f>
        <v>0</v>
      </c>
      <c r="AM26" s="57">
        <f>IFERROR(J26*Precio!$G23,0)</f>
        <v>0</v>
      </c>
      <c r="AN26" s="57">
        <f>IFERROR(K26*Precio!$G23,0)</f>
        <v>0</v>
      </c>
      <c r="AO26" s="57">
        <f>IFERROR(L26*Precio!$G23,0)</f>
        <v>0</v>
      </c>
      <c r="AP26" s="57">
        <f>IFERROR(M26*Precio!$G23,0)</f>
        <v>0</v>
      </c>
      <c r="AQ26" s="57">
        <f>IFERROR(N26*Precio!$G23,0)</f>
        <v>0</v>
      </c>
      <c r="AR26" s="57">
        <f>IFERROR(O26*Precio!$G23,0)</f>
        <v>0</v>
      </c>
      <c r="AT26" s="61">
        <f>T26*Precio!$J23</f>
        <v>0</v>
      </c>
      <c r="AU26" s="61">
        <f>U26*Precio!$J23</f>
        <v>0</v>
      </c>
      <c r="AV26" s="61">
        <f>V26*Precio!$J23</f>
        <v>0</v>
      </c>
      <c r="AW26" s="61">
        <f>W26*Precio!$J23</f>
        <v>0</v>
      </c>
      <c r="AX26" s="61">
        <f>X26*Precio!$J23</f>
        <v>0</v>
      </c>
      <c r="AY26" s="61">
        <f>Y26*Precio!$J23</f>
        <v>0</v>
      </c>
      <c r="AZ26" s="61">
        <f>Z26*Precio!$J23</f>
        <v>0</v>
      </c>
      <c r="BA26" s="61">
        <f>AA26*Precio!$J23</f>
        <v>0</v>
      </c>
      <c r="BB26" s="61">
        <f>AB26*Precio!$J23</f>
        <v>0</v>
      </c>
      <c r="BC26" s="61">
        <f>AC26*Precio!$J23</f>
        <v>0</v>
      </c>
      <c r="BD26" s="61">
        <f>AD26*Precio!$J23</f>
        <v>0</v>
      </c>
      <c r="BE26" s="61">
        <f>AE26*Precio!$J23</f>
        <v>0</v>
      </c>
      <c r="BG26" s="61">
        <f>IFERROR(D26*Precio!$N23,0)</f>
        <v>0</v>
      </c>
      <c r="BH26" s="61">
        <f>IFERROR(E26*Precio!$N23,0)</f>
        <v>0</v>
      </c>
      <c r="BI26" s="61">
        <f>IFERROR(F26*Precio!$N23,0)</f>
        <v>0</v>
      </c>
      <c r="BJ26" s="61">
        <f>IFERROR(G26*Precio!$N23,0)</f>
        <v>0</v>
      </c>
      <c r="BK26" s="61">
        <f>IFERROR(H26*Precio!$N23,0)</f>
        <v>0</v>
      </c>
      <c r="BL26" s="61">
        <f>IFERROR(I26*Precio!$N23,0)</f>
        <v>0</v>
      </c>
      <c r="BM26" s="61">
        <f>IFERROR(J26*Precio!$N23,0)</f>
        <v>0</v>
      </c>
      <c r="BN26" s="61">
        <f>IFERROR(K26*Precio!$N23,0)</f>
        <v>0</v>
      </c>
      <c r="BO26" s="61">
        <f>IFERROR(L26*Precio!$N23,0)</f>
        <v>0</v>
      </c>
      <c r="BP26" s="61">
        <f>IFERROR(M26*Precio!$N23,0)</f>
        <v>0</v>
      </c>
      <c r="BQ26" s="61">
        <f>IFERROR(N26*Precio!$N23,0)</f>
        <v>0</v>
      </c>
      <c r="BR26" s="61">
        <f>IFERROR(O26*Precio!$N23,0)</f>
        <v>0</v>
      </c>
    </row>
    <row r="27" spans="3:70" ht="30" customHeight="1" thickTop="1" thickBot="1">
      <c r="C27" s="53" t="str">
        <f>IF(Precio!C24="","",Precio!C24)</f>
        <v/>
      </c>
      <c r="D27" s="60"/>
      <c r="E27" s="60"/>
      <c r="F27" s="60"/>
      <c r="G27" s="60"/>
      <c r="H27" s="60"/>
      <c r="I27" s="60"/>
      <c r="J27" s="60"/>
      <c r="K27" s="60"/>
      <c r="L27" s="60"/>
      <c r="M27" s="60"/>
      <c r="N27" s="60"/>
      <c r="O27" s="60"/>
      <c r="P27" s="53">
        <f t="shared" si="0"/>
        <v>0</v>
      </c>
      <c r="Q27" s="232">
        <f t="shared" si="1"/>
        <v>0</v>
      </c>
      <c r="R27" s="62"/>
      <c r="S27" s="21" t="str">
        <f t="shared" si="2"/>
        <v/>
      </c>
      <c r="T27" s="57">
        <f>IFERROR(D27*Precio!$K24,0)</f>
        <v>0</v>
      </c>
      <c r="U27" s="57">
        <f>IFERROR(E27*Precio!$K24,0)</f>
        <v>0</v>
      </c>
      <c r="V27" s="57">
        <f>IFERROR(F27*Precio!$K24,0)</f>
        <v>0</v>
      </c>
      <c r="W27" s="57">
        <f>IFERROR(G27*Precio!$K24,0)</f>
        <v>0</v>
      </c>
      <c r="X27" s="57">
        <f>IFERROR(H27*Precio!$K24,0)</f>
        <v>0</v>
      </c>
      <c r="Y27" s="57">
        <f>IFERROR(I27*Precio!$K24,0)</f>
        <v>0</v>
      </c>
      <c r="Z27" s="57">
        <f>IFERROR(J27*Precio!$K24,0)</f>
        <v>0</v>
      </c>
      <c r="AA27" s="57">
        <f>IFERROR(K27*Precio!$K24,0)</f>
        <v>0</v>
      </c>
      <c r="AB27" s="57">
        <f>IFERROR(L27*Precio!$K24,0)</f>
        <v>0</v>
      </c>
      <c r="AC27" s="57">
        <f>IFERROR(M27*Precio!$K24,0)</f>
        <v>0</v>
      </c>
      <c r="AD27" s="57">
        <f>IFERROR(N27*Precio!$K24,0)</f>
        <v>0</v>
      </c>
      <c r="AE27" s="57">
        <f>IFERROR(O27*Precio!$K24,0)</f>
        <v>0</v>
      </c>
      <c r="AG27" s="57">
        <f>IFERROR(D27*Precio!$G24,0)</f>
        <v>0</v>
      </c>
      <c r="AH27" s="57">
        <f>IFERROR(E27*Precio!$G24,0)</f>
        <v>0</v>
      </c>
      <c r="AI27" s="57">
        <f>IFERROR(F27*Precio!$G24,0)</f>
        <v>0</v>
      </c>
      <c r="AJ27" s="57">
        <f>IFERROR(G27*Precio!$G24,0)</f>
        <v>0</v>
      </c>
      <c r="AK27" s="57">
        <f>IFERROR(H27*Precio!$G24,0)</f>
        <v>0</v>
      </c>
      <c r="AL27" s="57">
        <f>IFERROR(I27*Precio!$G24,0)</f>
        <v>0</v>
      </c>
      <c r="AM27" s="57">
        <f>IFERROR(J27*Precio!$G24,0)</f>
        <v>0</v>
      </c>
      <c r="AN27" s="57">
        <f>IFERROR(K27*Precio!$G24,0)</f>
        <v>0</v>
      </c>
      <c r="AO27" s="57">
        <f>IFERROR(L27*Precio!$G24,0)</f>
        <v>0</v>
      </c>
      <c r="AP27" s="57">
        <f>IFERROR(M27*Precio!$G24,0)</f>
        <v>0</v>
      </c>
      <c r="AQ27" s="57">
        <f>IFERROR(N27*Precio!$G24,0)</f>
        <v>0</v>
      </c>
      <c r="AR27" s="57">
        <f>IFERROR(O27*Precio!$G24,0)</f>
        <v>0</v>
      </c>
      <c r="AT27" s="61">
        <f>T27*Precio!$J24</f>
        <v>0</v>
      </c>
      <c r="AU27" s="61">
        <f>U27*Precio!$J24</f>
        <v>0</v>
      </c>
      <c r="AV27" s="61">
        <f>V27*Precio!$J24</f>
        <v>0</v>
      </c>
      <c r="AW27" s="61">
        <f>W27*Precio!$J24</f>
        <v>0</v>
      </c>
      <c r="AX27" s="61">
        <f>X27*Precio!$J24</f>
        <v>0</v>
      </c>
      <c r="AY27" s="61">
        <f>Y27*Precio!$J24</f>
        <v>0</v>
      </c>
      <c r="AZ27" s="61">
        <f>Z27*Precio!$J24</f>
        <v>0</v>
      </c>
      <c r="BA27" s="61">
        <f>AA27*Precio!$J24</f>
        <v>0</v>
      </c>
      <c r="BB27" s="61">
        <f>AB27*Precio!$J24</f>
        <v>0</v>
      </c>
      <c r="BC27" s="61">
        <f>AC27*Precio!$J24</f>
        <v>0</v>
      </c>
      <c r="BD27" s="61">
        <f>AD27*Precio!$J24</f>
        <v>0</v>
      </c>
      <c r="BE27" s="61">
        <f>AE27*Precio!$J24</f>
        <v>0</v>
      </c>
      <c r="BG27" s="61">
        <f>IFERROR(D27*Precio!$N24,0)</f>
        <v>0</v>
      </c>
      <c r="BH27" s="61">
        <f>IFERROR(E27*Precio!$N24,0)</f>
        <v>0</v>
      </c>
      <c r="BI27" s="61">
        <f>IFERROR(F27*Precio!$N24,0)</f>
        <v>0</v>
      </c>
      <c r="BJ27" s="61">
        <f>IFERROR(G27*Precio!$N24,0)</f>
        <v>0</v>
      </c>
      <c r="BK27" s="61">
        <f>IFERROR(H27*Precio!$N24,0)</f>
        <v>0</v>
      </c>
      <c r="BL27" s="61">
        <f>IFERROR(I27*Precio!$N24,0)</f>
        <v>0</v>
      </c>
      <c r="BM27" s="61">
        <f>IFERROR(J27*Precio!$N24,0)</f>
        <v>0</v>
      </c>
      <c r="BN27" s="61">
        <f>IFERROR(K27*Precio!$N24,0)</f>
        <v>0</v>
      </c>
      <c r="BO27" s="61">
        <f>IFERROR(L27*Precio!$N24,0)</f>
        <v>0</v>
      </c>
      <c r="BP27" s="61">
        <f>IFERROR(M27*Precio!$N24,0)</f>
        <v>0</v>
      </c>
      <c r="BQ27" s="61">
        <f>IFERROR(N27*Precio!$N24,0)</f>
        <v>0</v>
      </c>
      <c r="BR27" s="61">
        <f>IFERROR(O27*Precio!$N24,0)</f>
        <v>0</v>
      </c>
    </row>
    <row r="28" spans="3:70" ht="30" customHeight="1" thickTop="1" thickBot="1">
      <c r="C28" s="53" t="str">
        <f>IF(Precio!C25="","",Precio!C25)</f>
        <v/>
      </c>
      <c r="D28" s="60"/>
      <c r="E28" s="60"/>
      <c r="F28" s="60"/>
      <c r="G28" s="60"/>
      <c r="H28" s="60"/>
      <c r="I28" s="60"/>
      <c r="J28" s="60"/>
      <c r="K28" s="60"/>
      <c r="L28" s="60"/>
      <c r="M28" s="60"/>
      <c r="N28" s="60"/>
      <c r="O28" s="60"/>
      <c r="P28" s="53">
        <f t="shared" si="0"/>
        <v>0</v>
      </c>
      <c r="Q28" s="232">
        <f t="shared" si="1"/>
        <v>0</v>
      </c>
      <c r="R28" s="62"/>
      <c r="S28" s="21" t="str">
        <f t="shared" si="2"/>
        <v/>
      </c>
      <c r="T28" s="57">
        <f>IFERROR(D28*Precio!$K25,0)</f>
        <v>0</v>
      </c>
      <c r="U28" s="57">
        <f>IFERROR(E28*Precio!$K25,0)</f>
        <v>0</v>
      </c>
      <c r="V28" s="57">
        <f>IFERROR(F28*Precio!$K25,0)</f>
        <v>0</v>
      </c>
      <c r="W28" s="57">
        <f>IFERROR(G28*Precio!$K25,0)</f>
        <v>0</v>
      </c>
      <c r="X28" s="57">
        <f>IFERROR(H28*Precio!$K25,0)</f>
        <v>0</v>
      </c>
      <c r="Y28" s="57">
        <f>IFERROR(I28*Precio!$K25,0)</f>
        <v>0</v>
      </c>
      <c r="Z28" s="57">
        <f>IFERROR(J28*Precio!$K25,0)</f>
        <v>0</v>
      </c>
      <c r="AA28" s="57">
        <f>IFERROR(K28*Precio!$K25,0)</f>
        <v>0</v>
      </c>
      <c r="AB28" s="57">
        <f>IFERROR(L28*Precio!$K25,0)</f>
        <v>0</v>
      </c>
      <c r="AC28" s="57">
        <f>IFERROR(M28*Precio!$K25,0)</f>
        <v>0</v>
      </c>
      <c r="AD28" s="57">
        <f>IFERROR(N28*Precio!$K25,0)</f>
        <v>0</v>
      </c>
      <c r="AE28" s="57">
        <f>IFERROR(O28*Precio!$K25,0)</f>
        <v>0</v>
      </c>
      <c r="AG28" s="57">
        <f>IFERROR(D28*Precio!$G25,0)</f>
        <v>0</v>
      </c>
      <c r="AH28" s="57">
        <f>IFERROR(E28*Precio!$G25,0)</f>
        <v>0</v>
      </c>
      <c r="AI28" s="57">
        <f>IFERROR(F28*Precio!$G25,0)</f>
        <v>0</v>
      </c>
      <c r="AJ28" s="57">
        <f>IFERROR(G28*Precio!$G25,0)</f>
        <v>0</v>
      </c>
      <c r="AK28" s="57">
        <f>IFERROR(H28*Precio!$G25,0)</f>
        <v>0</v>
      </c>
      <c r="AL28" s="57">
        <f>IFERROR(I28*Precio!$G25,0)</f>
        <v>0</v>
      </c>
      <c r="AM28" s="57">
        <f>IFERROR(J28*Precio!$G25,0)</f>
        <v>0</v>
      </c>
      <c r="AN28" s="57">
        <f>IFERROR(K28*Precio!$G25,0)</f>
        <v>0</v>
      </c>
      <c r="AO28" s="57">
        <f>IFERROR(L28*Precio!$G25,0)</f>
        <v>0</v>
      </c>
      <c r="AP28" s="57">
        <f>IFERROR(M28*Precio!$G25,0)</f>
        <v>0</v>
      </c>
      <c r="AQ28" s="57">
        <f>IFERROR(N28*Precio!$G25,0)</f>
        <v>0</v>
      </c>
      <c r="AR28" s="57">
        <f>IFERROR(O28*Precio!$G25,0)</f>
        <v>0</v>
      </c>
      <c r="AT28" s="61">
        <f>T28*Precio!$J25</f>
        <v>0</v>
      </c>
      <c r="AU28" s="61">
        <f>U28*Precio!$J25</f>
        <v>0</v>
      </c>
      <c r="AV28" s="61">
        <f>V28*Precio!$J25</f>
        <v>0</v>
      </c>
      <c r="AW28" s="61">
        <f>W28*Precio!$J25</f>
        <v>0</v>
      </c>
      <c r="AX28" s="61">
        <f>X28*Precio!$J25</f>
        <v>0</v>
      </c>
      <c r="AY28" s="61">
        <f>Y28*Precio!$J25</f>
        <v>0</v>
      </c>
      <c r="AZ28" s="61">
        <f>Z28*Precio!$J25</f>
        <v>0</v>
      </c>
      <c r="BA28" s="61">
        <f>AA28*Precio!$J25</f>
        <v>0</v>
      </c>
      <c r="BB28" s="61">
        <f>AB28*Precio!$J25</f>
        <v>0</v>
      </c>
      <c r="BC28" s="61">
        <f>AC28*Precio!$J25</f>
        <v>0</v>
      </c>
      <c r="BD28" s="61">
        <f>AD28*Precio!$J25</f>
        <v>0</v>
      </c>
      <c r="BE28" s="61">
        <f>AE28*Precio!$J25</f>
        <v>0</v>
      </c>
      <c r="BG28" s="61">
        <f>IFERROR(D28*Precio!$N25,0)</f>
        <v>0</v>
      </c>
      <c r="BH28" s="61">
        <f>IFERROR(E28*Precio!$N25,0)</f>
        <v>0</v>
      </c>
      <c r="BI28" s="61">
        <f>IFERROR(F28*Precio!$N25,0)</f>
        <v>0</v>
      </c>
      <c r="BJ28" s="61">
        <f>IFERROR(G28*Precio!$N25,0)</f>
        <v>0</v>
      </c>
      <c r="BK28" s="61">
        <f>IFERROR(H28*Precio!$N25,0)</f>
        <v>0</v>
      </c>
      <c r="BL28" s="61">
        <f>IFERROR(I28*Precio!$N25,0)</f>
        <v>0</v>
      </c>
      <c r="BM28" s="61">
        <f>IFERROR(J28*Precio!$N25,0)</f>
        <v>0</v>
      </c>
      <c r="BN28" s="61">
        <f>IFERROR(K28*Precio!$N25,0)</f>
        <v>0</v>
      </c>
      <c r="BO28" s="61">
        <f>IFERROR(L28*Precio!$N25,0)</f>
        <v>0</v>
      </c>
      <c r="BP28" s="61">
        <f>IFERROR(M28*Precio!$N25,0)</f>
        <v>0</v>
      </c>
      <c r="BQ28" s="61">
        <f>IFERROR(N28*Precio!$N25,0)</f>
        <v>0</v>
      </c>
      <c r="BR28" s="61">
        <f>IFERROR(O28*Precio!$N25,0)</f>
        <v>0</v>
      </c>
    </row>
    <row r="29" spans="3:70" ht="30" customHeight="1" thickTop="1" thickBot="1">
      <c r="C29" s="53" t="str">
        <f>IF(Precio!C26="","",Precio!C26)</f>
        <v/>
      </c>
      <c r="D29" s="60"/>
      <c r="E29" s="60"/>
      <c r="F29" s="60"/>
      <c r="G29" s="60"/>
      <c r="H29" s="60"/>
      <c r="I29" s="60"/>
      <c r="J29" s="60"/>
      <c r="K29" s="60"/>
      <c r="L29" s="60"/>
      <c r="M29" s="60"/>
      <c r="N29" s="60"/>
      <c r="O29" s="60"/>
      <c r="P29" s="53">
        <f t="shared" si="0"/>
        <v>0</v>
      </c>
      <c r="Q29" s="232">
        <f t="shared" si="1"/>
        <v>0</v>
      </c>
      <c r="R29" s="62"/>
      <c r="S29" s="21" t="str">
        <f t="shared" si="2"/>
        <v/>
      </c>
      <c r="T29" s="57">
        <f>IFERROR(D29*Precio!$K26,0)</f>
        <v>0</v>
      </c>
      <c r="U29" s="57">
        <f>IFERROR(E29*Precio!$K26,0)</f>
        <v>0</v>
      </c>
      <c r="V29" s="57">
        <f>IFERROR(F29*Precio!$K26,0)</f>
        <v>0</v>
      </c>
      <c r="W29" s="57">
        <f>IFERROR(G29*Precio!$K26,0)</f>
        <v>0</v>
      </c>
      <c r="X29" s="57">
        <f>IFERROR(H29*Precio!$K26,0)</f>
        <v>0</v>
      </c>
      <c r="Y29" s="57">
        <f>IFERROR(I29*Precio!$K26,0)</f>
        <v>0</v>
      </c>
      <c r="Z29" s="57">
        <f>IFERROR(J29*Precio!$K26,0)</f>
        <v>0</v>
      </c>
      <c r="AA29" s="57">
        <f>IFERROR(K29*Precio!$K26,0)</f>
        <v>0</v>
      </c>
      <c r="AB29" s="57">
        <f>IFERROR(L29*Precio!$K26,0)</f>
        <v>0</v>
      </c>
      <c r="AC29" s="57">
        <f>IFERROR(M29*Precio!$K26,0)</f>
        <v>0</v>
      </c>
      <c r="AD29" s="57">
        <f>IFERROR(N29*Precio!$K26,0)</f>
        <v>0</v>
      </c>
      <c r="AE29" s="57">
        <f>IFERROR(O29*Precio!$K26,0)</f>
        <v>0</v>
      </c>
      <c r="AG29" s="57">
        <f>IFERROR(D29*Precio!$G26,0)</f>
        <v>0</v>
      </c>
      <c r="AH29" s="57">
        <f>IFERROR(E29*Precio!$G26,0)</f>
        <v>0</v>
      </c>
      <c r="AI29" s="57">
        <f>IFERROR(F29*Precio!$G26,0)</f>
        <v>0</v>
      </c>
      <c r="AJ29" s="57">
        <f>IFERROR(G29*Precio!$G26,0)</f>
        <v>0</v>
      </c>
      <c r="AK29" s="57">
        <f>IFERROR(H29*Precio!$G26,0)</f>
        <v>0</v>
      </c>
      <c r="AL29" s="57">
        <f>IFERROR(I29*Precio!$G26,0)</f>
        <v>0</v>
      </c>
      <c r="AM29" s="57">
        <f>IFERROR(J29*Precio!$G26,0)</f>
        <v>0</v>
      </c>
      <c r="AN29" s="57">
        <f>IFERROR(K29*Precio!$G26,0)</f>
        <v>0</v>
      </c>
      <c r="AO29" s="57">
        <f>IFERROR(L29*Precio!$G26,0)</f>
        <v>0</v>
      </c>
      <c r="AP29" s="57">
        <f>IFERROR(M29*Precio!$G26,0)</f>
        <v>0</v>
      </c>
      <c r="AQ29" s="57">
        <f>IFERROR(N29*Precio!$G26,0)</f>
        <v>0</v>
      </c>
      <c r="AR29" s="57">
        <f>IFERROR(O29*Precio!$G26,0)</f>
        <v>0</v>
      </c>
      <c r="AT29" s="61">
        <f>T29*Precio!$J26</f>
        <v>0</v>
      </c>
      <c r="AU29" s="61">
        <f>U29*Precio!$J26</f>
        <v>0</v>
      </c>
      <c r="AV29" s="61">
        <f>V29*Precio!$J26</f>
        <v>0</v>
      </c>
      <c r="AW29" s="61">
        <f>W29*Precio!$J26</f>
        <v>0</v>
      </c>
      <c r="AX29" s="61">
        <f>X29*Precio!$J26</f>
        <v>0</v>
      </c>
      <c r="AY29" s="61">
        <f>Y29*Precio!$J26</f>
        <v>0</v>
      </c>
      <c r="AZ29" s="61">
        <f>Z29*Precio!$J26</f>
        <v>0</v>
      </c>
      <c r="BA29" s="61">
        <f>AA29*Precio!$J26</f>
        <v>0</v>
      </c>
      <c r="BB29" s="61">
        <f>AB29*Precio!$J26</f>
        <v>0</v>
      </c>
      <c r="BC29" s="61">
        <f>AC29*Precio!$J26</f>
        <v>0</v>
      </c>
      <c r="BD29" s="61">
        <f>AD29*Precio!$J26</f>
        <v>0</v>
      </c>
      <c r="BE29" s="61">
        <f>AE29*Precio!$J26</f>
        <v>0</v>
      </c>
      <c r="BG29" s="61">
        <f>IFERROR(D29*Precio!$N26,0)</f>
        <v>0</v>
      </c>
      <c r="BH29" s="61">
        <f>IFERROR(E29*Precio!$N26,0)</f>
        <v>0</v>
      </c>
      <c r="BI29" s="61">
        <f>IFERROR(F29*Precio!$N26,0)</f>
        <v>0</v>
      </c>
      <c r="BJ29" s="61">
        <f>IFERROR(G29*Precio!$N26,0)</f>
        <v>0</v>
      </c>
      <c r="BK29" s="61">
        <f>IFERROR(H29*Precio!$N26,0)</f>
        <v>0</v>
      </c>
      <c r="BL29" s="61">
        <f>IFERROR(I29*Precio!$N26,0)</f>
        <v>0</v>
      </c>
      <c r="BM29" s="61">
        <f>IFERROR(J29*Precio!$N26,0)</f>
        <v>0</v>
      </c>
      <c r="BN29" s="61">
        <f>IFERROR(K29*Precio!$N26,0)</f>
        <v>0</v>
      </c>
      <c r="BO29" s="61">
        <f>IFERROR(L29*Precio!$N26,0)</f>
        <v>0</v>
      </c>
      <c r="BP29" s="61">
        <f>IFERROR(M29*Precio!$N26,0)</f>
        <v>0</v>
      </c>
      <c r="BQ29" s="61">
        <f>IFERROR(N29*Precio!$N26,0)</f>
        <v>0</v>
      </c>
      <c r="BR29" s="61">
        <f>IFERROR(O29*Precio!$N26,0)</f>
        <v>0</v>
      </c>
    </row>
    <row r="30" spans="3:70" ht="30" customHeight="1" thickTop="1" thickBot="1">
      <c r="C30" s="53" t="str">
        <f>IF(Precio!C27="","",Precio!C27)</f>
        <v/>
      </c>
      <c r="D30" s="60"/>
      <c r="E30" s="60"/>
      <c r="F30" s="60"/>
      <c r="G30" s="60"/>
      <c r="H30" s="60"/>
      <c r="I30" s="60"/>
      <c r="J30" s="60"/>
      <c r="K30" s="60"/>
      <c r="L30" s="60"/>
      <c r="M30" s="60"/>
      <c r="N30" s="60"/>
      <c r="O30" s="60"/>
      <c r="P30" s="53">
        <f t="shared" si="0"/>
        <v>0</v>
      </c>
      <c r="Q30" s="232">
        <f t="shared" si="1"/>
        <v>0</v>
      </c>
      <c r="R30" s="62"/>
      <c r="S30" s="21" t="str">
        <f t="shared" si="2"/>
        <v/>
      </c>
      <c r="T30" s="57">
        <f>IFERROR(D30*Precio!$K27,0)</f>
        <v>0</v>
      </c>
      <c r="U30" s="57">
        <f>IFERROR(E30*Precio!$K27,0)</f>
        <v>0</v>
      </c>
      <c r="V30" s="57">
        <f>IFERROR(F30*Precio!$K27,0)</f>
        <v>0</v>
      </c>
      <c r="W30" s="57">
        <f>IFERROR(G30*Precio!$K27,0)</f>
        <v>0</v>
      </c>
      <c r="X30" s="57">
        <f>IFERROR(H30*Precio!$K27,0)</f>
        <v>0</v>
      </c>
      <c r="Y30" s="57">
        <f>IFERROR(I30*Precio!$K27,0)</f>
        <v>0</v>
      </c>
      <c r="Z30" s="57">
        <f>IFERROR(J30*Precio!$K27,0)</f>
        <v>0</v>
      </c>
      <c r="AA30" s="57">
        <f>IFERROR(K30*Precio!$K27,0)</f>
        <v>0</v>
      </c>
      <c r="AB30" s="57">
        <f>IFERROR(L30*Precio!$K27,0)</f>
        <v>0</v>
      </c>
      <c r="AC30" s="57">
        <f>IFERROR(M30*Precio!$K27,0)</f>
        <v>0</v>
      </c>
      <c r="AD30" s="57">
        <f>IFERROR(N30*Precio!$K27,0)</f>
        <v>0</v>
      </c>
      <c r="AE30" s="57">
        <f>IFERROR(O30*Precio!$K27,0)</f>
        <v>0</v>
      </c>
      <c r="AG30" s="57">
        <f>IFERROR(D30*Precio!$G27,0)</f>
        <v>0</v>
      </c>
      <c r="AH30" s="57">
        <f>IFERROR(E30*Precio!$G27,0)</f>
        <v>0</v>
      </c>
      <c r="AI30" s="57">
        <f>IFERROR(F30*Precio!$G27,0)</f>
        <v>0</v>
      </c>
      <c r="AJ30" s="57">
        <f>IFERROR(G30*Precio!$G27,0)</f>
        <v>0</v>
      </c>
      <c r="AK30" s="57">
        <f>IFERROR(H30*Precio!$G27,0)</f>
        <v>0</v>
      </c>
      <c r="AL30" s="57">
        <f>IFERROR(I30*Precio!$G27,0)</f>
        <v>0</v>
      </c>
      <c r="AM30" s="57">
        <f>IFERROR(J30*Precio!$G27,0)</f>
        <v>0</v>
      </c>
      <c r="AN30" s="57">
        <f>IFERROR(K30*Precio!$G27,0)</f>
        <v>0</v>
      </c>
      <c r="AO30" s="57">
        <f>IFERROR(L30*Precio!$G27,0)</f>
        <v>0</v>
      </c>
      <c r="AP30" s="57">
        <f>IFERROR(M30*Precio!$G27,0)</f>
        <v>0</v>
      </c>
      <c r="AQ30" s="57">
        <f>IFERROR(N30*Precio!$G27,0)</f>
        <v>0</v>
      </c>
      <c r="AR30" s="57">
        <f>IFERROR(O30*Precio!$G27,0)</f>
        <v>0</v>
      </c>
      <c r="AT30" s="61">
        <f>T30*Precio!$J27</f>
        <v>0</v>
      </c>
      <c r="AU30" s="61">
        <f>U30*Precio!$J27</f>
        <v>0</v>
      </c>
      <c r="AV30" s="61">
        <f>V30*Precio!$J27</f>
        <v>0</v>
      </c>
      <c r="AW30" s="61">
        <f>W30*Precio!$J27</f>
        <v>0</v>
      </c>
      <c r="AX30" s="61">
        <f>X30*Precio!$J27</f>
        <v>0</v>
      </c>
      <c r="AY30" s="61">
        <f>Y30*Precio!$J27</f>
        <v>0</v>
      </c>
      <c r="AZ30" s="61">
        <f>Z30*Precio!$J27</f>
        <v>0</v>
      </c>
      <c r="BA30" s="61">
        <f>AA30*Precio!$J27</f>
        <v>0</v>
      </c>
      <c r="BB30" s="61">
        <f>AB30*Precio!$J27</f>
        <v>0</v>
      </c>
      <c r="BC30" s="61">
        <f>AC30*Precio!$J27</f>
        <v>0</v>
      </c>
      <c r="BD30" s="61">
        <f>AD30*Precio!$J27</f>
        <v>0</v>
      </c>
      <c r="BE30" s="61">
        <f>AE30*Precio!$J27</f>
        <v>0</v>
      </c>
      <c r="BG30" s="61">
        <f>IFERROR(D30*Precio!$N27,0)</f>
        <v>0</v>
      </c>
      <c r="BH30" s="61">
        <f>IFERROR(E30*Precio!$N27,0)</f>
        <v>0</v>
      </c>
      <c r="BI30" s="61">
        <f>IFERROR(F30*Precio!$N27,0)</f>
        <v>0</v>
      </c>
      <c r="BJ30" s="61">
        <f>IFERROR(G30*Precio!$N27,0)</f>
        <v>0</v>
      </c>
      <c r="BK30" s="61">
        <f>IFERROR(H30*Precio!$N27,0)</f>
        <v>0</v>
      </c>
      <c r="BL30" s="61">
        <f>IFERROR(I30*Precio!$N27,0)</f>
        <v>0</v>
      </c>
      <c r="BM30" s="61">
        <f>IFERROR(J30*Precio!$N27,0)</f>
        <v>0</v>
      </c>
      <c r="BN30" s="61">
        <f>IFERROR(K30*Precio!$N27,0)</f>
        <v>0</v>
      </c>
      <c r="BO30" s="61">
        <f>IFERROR(L30*Precio!$N27,0)</f>
        <v>0</v>
      </c>
      <c r="BP30" s="61">
        <f>IFERROR(M30*Precio!$N27,0)</f>
        <v>0</v>
      </c>
      <c r="BQ30" s="61">
        <f>IFERROR(N30*Precio!$N27,0)</f>
        <v>0</v>
      </c>
      <c r="BR30" s="61">
        <f>IFERROR(O30*Precio!$N27,0)</f>
        <v>0</v>
      </c>
    </row>
    <row r="31" spans="3:70" ht="30" customHeight="1" thickTop="1" thickBot="1">
      <c r="C31" s="53" t="str">
        <f>IF(Precio!C28="","",Precio!C28)</f>
        <v/>
      </c>
      <c r="D31" s="60"/>
      <c r="E31" s="60"/>
      <c r="F31" s="60"/>
      <c r="G31" s="60"/>
      <c r="H31" s="60"/>
      <c r="I31" s="60"/>
      <c r="J31" s="60"/>
      <c r="K31" s="60"/>
      <c r="L31" s="60"/>
      <c r="M31" s="60"/>
      <c r="N31" s="60"/>
      <c r="O31" s="60"/>
      <c r="P31" s="53">
        <f t="shared" si="0"/>
        <v>0</v>
      </c>
      <c r="Q31" s="232">
        <f t="shared" si="1"/>
        <v>0</v>
      </c>
      <c r="R31" s="62"/>
      <c r="S31" s="21" t="str">
        <f t="shared" si="2"/>
        <v/>
      </c>
      <c r="T31" s="57">
        <f>IFERROR(D31*Precio!$K28,0)</f>
        <v>0</v>
      </c>
      <c r="U31" s="57">
        <f>IFERROR(E31*Precio!$K28,0)</f>
        <v>0</v>
      </c>
      <c r="V31" s="57">
        <f>IFERROR(F31*Precio!$K28,0)</f>
        <v>0</v>
      </c>
      <c r="W31" s="57">
        <f>IFERROR(G31*Precio!$K28,0)</f>
        <v>0</v>
      </c>
      <c r="X31" s="57">
        <f>IFERROR(H31*Precio!$K28,0)</f>
        <v>0</v>
      </c>
      <c r="Y31" s="57">
        <f>IFERROR(I31*Precio!$K28,0)</f>
        <v>0</v>
      </c>
      <c r="Z31" s="57">
        <f>IFERROR(J31*Precio!$K28,0)</f>
        <v>0</v>
      </c>
      <c r="AA31" s="57">
        <f>IFERROR(K31*Precio!$K28,0)</f>
        <v>0</v>
      </c>
      <c r="AB31" s="57">
        <f>IFERROR(L31*Precio!$K28,0)</f>
        <v>0</v>
      </c>
      <c r="AC31" s="57">
        <f>IFERROR(M31*Precio!$K28,0)</f>
        <v>0</v>
      </c>
      <c r="AD31" s="57">
        <f>IFERROR(N31*Precio!$K28,0)</f>
        <v>0</v>
      </c>
      <c r="AE31" s="57">
        <f>IFERROR(O31*Precio!$K28,0)</f>
        <v>0</v>
      </c>
      <c r="AG31" s="57">
        <f>IFERROR(D31*Precio!$G28,0)</f>
        <v>0</v>
      </c>
      <c r="AH31" s="57">
        <f>IFERROR(E31*Precio!$G28,0)</f>
        <v>0</v>
      </c>
      <c r="AI31" s="57">
        <f>IFERROR(F31*Precio!$G28,0)</f>
        <v>0</v>
      </c>
      <c r="AJ31" s="57">
        <f>IFERROR(G31*Precio!$G28,0)</f>
        <v>0</v>
      </c>
      <c r="AK31" s="57">
        <f>IFERROR(H31*Precio!$G28,0)</f>
        <v>0</v>
      </c>
      <c r="AL31" s="57">
        <f>IFERROR(I31*Precio!$G28,0)</f>
        <v>0</v>
      </c>
      <c r="AM31" s="57">
        <f>IFERROR(J31*Precio!$G28,0)</f>
        <v>0</v>
      </c>
      <c r="AN31" s="57">
        <f>IFERROR(K31*Precio!$G28,0)</f>
        <v>0</v>
      </c>
      <c r="AO31" s="57">
        <f>IFERROR(L31*Precio!$G28,0)</f>
        <v>0</v>
      </c>
      <c r="AP31" s="57">
        <f>IFERROR(M31*Precio!$G28,0)</f>
        <v>0</v>
      </c>
      <c r="AQ31" s="57">
        <f>IFERROR(N31*Precio!$G28,0)</f>
        <v>0</v>
      </c>
      <c r="AR31" s="57">
        <f>IFERROR(O31*Precio!$G28,0)</f>
        <v>0</v>
      </c>
      <c r="AT31" s="61">
        <f>T31*Precio!$J28</f>
        <v>0</v>
      </c>
      <c r="AU31" s="61">
        <f>U31*Precio!$J28</f>
        <v>0</v>
      </c>
      <c r="AV31" s="61">
        <f>V31*Precio!$J28</f>
        <v>0</v>
      </c>
      <c r="AW31" s="61">
        <f>W31*Precio!$J28</f>
        <v>0</v>
      </c>
      <c r="AX31" s="61">
        <f>X31*Precio!$J28</f>
        <v>0</v>
      </c>
      <c r="AY31" s="61">
        <f>Y31*Precio!$J28</f>
        <v>0</v>
      </c>
      <c r="AZ31" s="61">
        <f>Z31*Precio!$J28</f>
        <v>0</v>
      </c>
      <c r="BA31" s="61">
        <f>AA31*Precio!$J28</f>
        <v>0</v>
      </c>
      <c r="BB31" s="61">
        <f>AB31*Precio!$J28</f>
        <v>0</v>
      </c>
      <c r="BC31" s="61">
        <f>AC31*Precio!$J28</f>
        <v>0</v>
      </c>
      <c r="BD31" s="61">
        <f>AD31*Precio!$J28</f>
        <v>0</v>
      </c>
      <c r="BE31" s="61">
        <f>AE31*Precio!$J28</f>
        <v>0</v>
      </c>
      <c r="BG31" s="61">
        <f>IFERROR(D31*Precio!$N28,0)</f>
        <v>0</v>
      </c>
      <c r="BH31" s="61">
        <f>IFERROR(E31*Precio!$N28,0)</f>
        <v>0</v>
      </c>
      <c r="BI31" s="61">
        <f>IFERROR(F31*Precio!$N28,0)</f>
        <v>0</v>
      </c>
      <c r="BJ31" s="61">
        <f>IFERROR(G31*Precio!$N28,0)</f>
        <v>0</v>
      </c>
      <c r="BK31" s="61">
        <f>IFERROR(H31*Precio!$N28,0)</f>
        <v>0</v>
      </c>
      <c r="BL31" s="61">
        <f>IFERROR(I31*Precio!$N28,0)</f>
        <v>0</v>
      </c>
      <c r="BM31" s="61">
        <f>IFERROR(J31*Precio!$N28,0)</f>
        <v>0</v>
      </c>
      <c r="BN31" s="61">
        <f>IFERROR(K31*Precio!$N28,0)</f>
        <v>0</v>
      </c>
      <c r="BO31" s="61">
        <f>IFERROR(L31*Precio!$N28,0)</f>
        <v>0</v>
      </c>
      <c r="BP31" s="61">
        <f>IFERROR(M31*Precio!$N28,0)</f>
        <v>0</v>
      </c>
      <c r="BQ31" s="61">
        <f>IFERROR(N31*Precio!$N28,0)</f>
        <v>0</v>
      </c>
      <c r="BR31" s="61">
        <f>IFERROR(O31*Precio!$N28,0)</f>
        <v>0</v>
      </c>
    </row>
    <row r="32" spans="3:70" ht="30" customHeight="1" thickTop="1" thickBot="1">
      <c r="C32" s="53" t="str">
        <f>IF(Precio!C29="","",Precio!C29)</f>
        <v/>
      </c>
      <c r="D32" s="60"/>
      <c r="E32" s="60"/>
      <c r="F32" s="60"/>
      <c r="G32" s="60"/>
      <c r="H32" s="60"/>
      <c r="I32" s="60"/>
      <c r="J32" s="60"/>
      <c r="K32" s="60"/>
      <c r="L32" s="60"/>
      <c r="M32" s="60"/>
      <c r="N32" s="60"/>
      <c r="O32" s="60"/>
      <c r="P32" s="53">
        <f t="shared" si="0"/>
        <v>0</v>
      </c>
      <c r="Q32" s="232">
        <f t="shared" si="1"/>
        <v>0</v>
      </c>
      <c r="R32" s="62"/>
      <c r="S32" s="21" t="str">
        <f t="shared" si="2"/>
        <v/>
      </c>
      <c r="T32" s="57">
        <f>IFERROR(D32*Precio!$K29,0)</f>
        <v>0</v>
      </c>
      <c r="U32" s="57">
        <f>IFERROR(E32*Precio!$K29,0)</f>
        <v>0</v>
      </c>
      <c r="V32" s="57">
        <f>IFERROR(F32*Precio!$K29,0)</f>
        <v>0</v>
      </c>
      <c r="W32" s="57">
        <f>IFERROR(G32*Precio!$K29,0)</f>
        <v>0</v>
      </c>
      <c r="X32" s="57">
        <f>IFERROR(H32*Precio!$K29,0)</f>
        <v>0</v>
      </c>
      <c r="Y32" s="57">
        <f>IFERROR(I32*Precio!$K29,0)</f>
        <v>0</v>
      </c>
      <c r="Z32" s="57">
        <f>IFERROR(J32*Precio!$K29,0)</f>
        <v>0</v>
      </c>
      <c r="AA32" s="57">
        <f>IFERROR(K32*Precio!$K29,0)</f>
        <v>0</v>
      </c>
      <c r="AB32" s="57">
        <f>IFERROR(L32*Precio!$K29,0)</f>
        <v>0</v>
      </c>
      <c r="AC32" s="57">
        <f>IFERROR(M32*Precio!$K29,0)</f>
        <v>0</v>
      </c>
      <c r="AD32" s="57">
        <f>IFERROR(N32*Precio!$K29,0)</f>
        <v>0</v>
      </c>
      <c r="AE32" s="57">
        <f>IFERROR(O32*Precio!$K29,0)</f>
        <v>0</v>
      </c>
      <c r="AG32" s="57">
        <f>IFERROR(D32*Precio!$G29,0)</f>
        <v>0</v>
      </c>
      <c r="AH32" s="57">
        <f>IFERROR(E32*Precio!$G29,0)</f>
        <v>0</v>
      </c>
      <c r="AI32" s="57">
        <f>IFERROR(F32*Precio!$G29,0)</f>
        <v>0</v>
      </c>
      <c r="AJ32" s="57">
        <f>IFERROR(G32*Precio!$G29,0)</f>
        <v>0</v>
      </c>
      <c r="AK32" s="57">
        <f>IFERROR(H32*Precio!$G29,0)</f>
        <v>0</v>
      </c>
      <c r="AL32" s="57">
        <f>IFERROR(I32*Precio!$G29,0)</f>
        <v>0</v>
      </c>
      <c r="AM32" s="57">
        <f>IFERROR(J32*Precio!$G29,0)</f>
        <v>0</v>
      </c>
      <c r="AN32" s="57">
        <f>IFERROR(K32*Precio!$G29,0)</f>
        <v>0</v>
      </c>
      <c r="AO32" s="57">
        <f>IFERROR(L32*Precio!$G29,0)</f>
        <v>0</v>
      </c>
      <c r="AP32" s="57">
        <f>IFERROR(M32*Precio!$G29,0)</f>
        <v>0</v>
      </c>
      <c r="AQ32" s="57">
        <f>IFERROR(N32*Precio!$G29,0)</f>
        <v>0</v>
      </c>
      <c r="AR32" s="57">
        <f>IFERROR(O32*Precio!$G29,0)</f>
        <v>0</v>
      </c>
      <c r="AT32" s="61">
        <f>T32*Precio!$J29</f>
        <v>0</v>
      </c>
      <c r="AU32" s="61">
        <f>U32*Precio!$J29</f>
        <v>0</v>
      </c>
      <c r="AV32" s="61">
        <f>V32*Precio!$J29</f>
        <v>0</v>
      </c>
      <c r="AW32" s="61">
        <f>W32*Precio!$J29</f>
        <v>0</v>
      </c>
      <c r="AX32" s="61">
        <f>X32*Precio!$J29</f>
        <v>0</v>
      </c>
      <c r="AY32" s="61">
        <f>Y32*Precio!$J29</f>
        <v>0</v>
      </c>
      <c r="AZ32" s="61">
        <f>Z32*Precio!$J29</f>
        <v>0</v>
      </c>
      <c r="BA32" s="61">
        <f>AA32*Precio!$J29</f>
        <v>0</v>
      </c>
      <c r="BB32" s="61">
        <f>AB32*Precio!$J29</f>
        <v>0</v>
      </c>
      <c r="BC32" s="61">
        <f>AC32*Precio!$J29</f>
        <v>0</v>
      </c>
      <c r="BD32" s="61">
        <f>AD32*Precio!$J29</f>
        <v>0</v>
      </c>
      <c r="BE32" s="61">
        <f>AE32*Precio!$J29</f>
        <v>0</v>
      </c>
      <c r="BG32" s="61">
        <f>IFERROR(D32*Precio!$N29,0)</f>
        <v>0</v>
      </c>
      <c r="BH32" s="61">
        <f>IFERROR(E32*Precio!$N29,0)</f>
        <v>0</v>
      </c>
      <c r="BI32" s="61">
        <f>IFERROR(F32*Precio!$N29,0)</f>
        <v>0</v>
      </c>
      <c r="BJ32" s="61">
        <f>IFERROR(G32*Precio!$N29,0)</f>
        <v>0</v>
      </c>
      <c r="BK32" s="61">
        <f>IFERROR(H32*Precio!$N29,0)</f>
        <v>0</v>
      </c>
      <c r="BL32" s="61">
        <f>IFERROR(I32*Precio!$N29,0)</f>
        <v>0</v>
      </c>
      <c r="BM32" s="61">
        <f>IFERROR(J32*Precio!$N29,0)</f>
        <v>0</v>
      </c>
      <c r="BN32" s="61">
        <f>IFERROR(K32*Precio!$N29,0)</f>
        <v>0</v>
      </c>
      <c r="BO32" s="61">
        <f>IFERROR(L32*Precio!$N29,0)</f>
        <v>0</v>
      </c>
      <c r="BP32" s="61">
        <f>IFERROR(M32*Precio!$N29,0)</f>
        <v>0</v>
      </c>
      <c r="BQ32" s="61">
        <f>IFERROR(N32*Precio!$N29,0)</f>
        <v>0</v>
      </c>
      <c r="BR32" s="61">
        <f>IFERROR(O32*Precio!$N29,0)</f>
        <v>0</v>
      </c>
    </row>
    <row r="33" spans="3:70" ht="30" customHeight="1" thickTop="1" thickBot="1">
      <c r="C33" s="53" t="str">
        <f>IF(Precio!C30="","",Precio!C30)</f>
        <v/>
      </c>
      <c r="D33" s="60"/>
      <c r="E33" s="60"/>
      <c r="F33" s="60"/>
      <c r="G33" s="60"/>
      <c r="H33" s="60"/>
      <c r="I33" s="60"/>
      <c r="J33" s="60"/>
      <c r="K33" s="60"/>
      <c r="L33" s="60"/>
      <c r="M33" s="60"/>
      <c r="N33" s="60"/>
      <c r="O33" s="60"/>
      <c r="P33" s="53">
        <f t="shared" si="0"/>
        <v>0</v>
      </c>
      <c r="Q33" s="232">
        <f t="shared" si="1"/>
        <v>0</v>
      </c>
      <c r="R33" s="62"/>
      <c r="S33" s="21" t="str">
        <f t="shared" si="2"/>
        <v/>
      </c>
      <c r="T33" s="57">
        <f>IFERROR(D33*Precio!$K30,0)</f>
        <v>0</v>
      </c>
      <c r="U33" s="57">
        <f>IFERROR(E33*Precio!$K30,0)</f>
        <v>0</v>
      </c>
      <c r="V33" s="57">
        <f>IFERROR(F33*Precio!$K30,0)</f>
        <v>0</v>
      </c>
      <c r="W33" s="57">
        <f>IFERROR(G33*Precio!$K30,0)</f>
        <v>0</v>
      </c>
      <c r="X33" s="57">
        <f>IFERROR(H33*Precio!$K30,0)</f>
        <v>0</v>
      </c>
      <c r="Y33" s="57">
        <f>IFERROR(I33*Precio!$K30,0)</f>
        <v>0</v>
      </c>
      <c r="Z33" s="57">
        <f>IFERROR(J33*Precio!$K30,0)</f>
        <v>0</v>
      </c>
      <c r="AA33" s="57">
        <f>IFERROR(K33*Precio!$K30,0)</f>
        <v>0</v>
      </c>
      <c r="AB33" s="57">
        <f>IFERROR(L33*Precio!$K30,0)</f>
        <v>0</v>
      </c>
      <c r="AC33" s="57">
        <f>IFERROR(M33*Precio!$K30,0)</f>
        <v>0</v>
      </c>
      <c r="AD33" s="57">
        <f>IFERROR(N33*Precio!$K30,0)</f>
        <v>0</v>
      </c>
      <c r="AE33" s="57">
        <f>IFERROR(O33*Precio!$K30,0)</f>
        <v>0</v>
      </c>
      <c r="AG33" s="57">
        <f>IFERROR(D33*Precio!$G30,0)</f>
        <v>0</v>
      </c>
      <c r="AH33" s="57">
        <f>IFERROR(E33*Precio!$G30,0)</f>
        <v>0</v>
      </c>
      <c r="AI33" s="57">
        <f>IFERROR(F33*Precio!$G30,0)</f>
        <v>0</v>
      </c>
      <c r="AJ33" s="57">
        <f>IFERROR(G33*Precio!$G30,0)</f>
        <v>0</v>
      </c>
      <c r="AK33" s="57">
        <f>IFERROR(H33*Precio!$G30,0)</f>
        <v>0</v>
      </c>
      <c r="AL33" s="57">
        <f>IFERROR(I33*Precio!$G30,0)</f>
        <v>0</v>
      </c>
      <c r="AM33" s="57">
        <f>IFERROR(J33*Precio!$G30,0)</f>
        <v>0</v>
      </c>
      <c r="AN33" s="57">
        <f>IFERROR(K33*Precio!$G30,0)</f>
        <v>0</v>
      </c>
      <c r="AO33" s="57">
        <f>IFERROR(L33*Precio!$G30,0)</f>
        <v>0</v>
      </c>
      <c r="AP33" s="57">
        <f>IFERROR(M33*Precio!$G30,0)</f>
        <v>0</v>
      </c>
      <c r="AQ33" s="57">
        <f>IFERROR(N33*Precio!$G30,0)</f>
        <v>0</v>
      </c>
      <c r="AR33" s="57">
        <f>IFERROR(O33*Precio!$G30,0)</f>
        <v>0</v>
      </c>
      <c r="AT33" s="61">
        <f>T33*Precio!$J30</f>
        <v>0</v>
      </c>
      <c r="AU33" s="61">
        <f>U33*Precio!$J30</f>
        <v>0</v>
      </c>
      <c r="AV33" s="61">
        <f>V33*Precio!$J30</f>
        <v>0</v>
      </c>
      <c r="AW33" s="61">
        <f>W33*Precio!$J30</f>
        <v>0</v>
      </c>
      <c r="AX33" s="61">
        <f>X33*Precio!$J30</f>
        <v>0</v>
      </c>
      <c r="AY33" s="61">
        <f>Y33*Precio!$J30</f>
        <v>0</v>
      </c>
      <c r="AZ33" s="61">
        <f>Z33*Precio!$J30</f>
        <v>0</v>
      </c>
      <c r="BA33" s="61">
        <f>AA33*Precio!$J30</f>
        <v>0</v>
      </c>
      <c r="BB33" s="61">
        <f>AB33*Precio!$J30</f>
        <v>0</v>
      </c>
      <c r="BC33" s="61">
        <f>AC33*Precio!$J30</f>
        <v>0</v>
      </c>
      <c r="BD33" s="61">
        <f>AD33*Precio!$J30</f>
        <v>0</v>
      </c>
      <c r="BE33" s="61">
        <f>AE33*Precio!$J30</f>
        <v>0</v>
      </c>
      <c r="BG33" s="61">
        <f>IFERROR(D33*Precio!$N30,0)</f>
        <v>0</v>
      </c>
      <c r="BH33" s="61">
        <f>IFERROR(E33*Precio!$N30,0)</f>
        <v>0</v>
      </c>
      <c r="BI33" s="61">
        <f>IFERROR(F33*Precio!$N30,0)</f>
        <v>0</v>
      </c>
      <c r="BJ33" s="61">
        <f>IFERROR(G33*Precio!$N30,0)</f>
        <v>0</v>
      </c>
      <c r="BK33" s="61">
        <f>IFERROR(H33*Precio!$N30,0)</f>
        <v>0</v>
      </c>
      <c r="BL33" s="61">
        <f>IFERROR(I33*Precio!$N30,0)</f>
        <v>0</v>
      </c>
      <c r="BM33" s="61">
        <f>IFERROR(J33*Precio!$N30,0)</f>
        <v>0</v>
      </c>
      <c r="BN33" s="61">
        <f>IFERROR(K33*Precio!$N30,0)</f>
        <v>0</v>
      </c>
      <c r="BO33" s="61">
        <f>IFERROR(L33*Precio!$N30,0)</f>
        <v>0</v>
      </c>
      <c r="BP33" s="61">
        <f>IFERROR(M33*Precio!$N30,0)</f>
        <v>0</v>
      </c>
      <c r="BQ33" s="61">
        <f>IFERROR(N33*Precio!$N30,0)</f>
        <v>0</v>
      </c>
      <c r="BR33" s="61">
        <f>IFERROR(O33*Precio!$N30,0)</f>
        <v>0</v>
      </c>
    </row>
    <row r="34" spans="3:70" ht="30" customHeight="1" thickTop="1" thickBot="1">
      <c r="C34" s="53" t="str">
        <f>IF(Precio!C31="","",Precio!C31)</f>
        <v/>
      </c>
      <c r="D34" s="60"/>
      <c r="E34" s="60"/>
      <c r="F34" s="60"/>
      <c r="G34" s="60"/>
      <c r="H34" s="60"/>
      <c r="I34" s="60"/>
      <c r="J34" s="60"/>
      <c r="K34" s="60"/>
      <c r="L34" s="60"/>
      <c r="M34" s="60"/>
      <c r="N34" s="60"/>
      <c r="O34" s="60"/>
      <c r="P34" s="53">
        <f t="shared" si="0"/>
        <v>0</v>
      </c>
      <c r="Q34" s="232">
        <f t="shared" si="1"/>
        <v>0</v>
      </c>
      <c r="R34" s="62"/>
      <c r="S34" s="21" t="str">
        <f t="shared" si="2"/>
        <v/>
      </c>
      <c r="T34" s="57">
        <f>IFERROR(D34*Precio!$K31,0)</f>
        <v>0</v>
      </c>
      <c r="U34" s="57">
        <f>IFERROR(E34*Precio!$K31,0)</f>
        <v>0</v>
      </c>
      <c r="V34" s="57">
        <f>IFERROR(F34*Precio!$K31,0)</f>
        <v>0</v>
      </c>
      <c r="W34" s="57">
        <f>IFERROR(G34*Precio!$K31,0)</f>
        <v>0</v>
      </c>
      <c r="X34" s="57">
        <f>IFERROR(H34*Precio!$K31,0)</f>
        <v>0</v>
      </c>
      <c r="Y34" s="57">
        <f>IFERROR(I34*Precio!$K31,0)</f>
        <v>0</v>
      </c>
      <c r="Z34" s="57">
        <f>IFERROR(J34*Precio!$K31,0)</f>
        <v>0</v>
      </c>
      <c r="AA34" s="57">
        <f>IFERROR(K34*Precio!$K31,0)</f>
        <v>0</v>
      </c>
      <c r="AB34" s="57">
        <f>IFERROR(L34*Precio!$K31,0)</f>
        <v>0</v>
      </c>
      <c r="AC34" s="57">
        <f>IFERROR(M34*Precio!$K31,0)</f>
        <v>0</v>
      </c>
      <c r="AD34" s="57">
        <f>IFERROR(N34*Precio!$K31,0)</f>
        <v>0</v>
      </c>
      <c r="AE34" s="57">
        <f>IFERROR(O34*Precio!$K31,0)</f>
        <v>0</v>
      </c>
      <c r="AG34" s="57">
        <f>IFERROR(D34*Precio!$G31,0)</f>
        <v>0</v>
      </c>
      <c r="AH34" s="57">
        <f>IFERROR(E34*Precio!$G31,0)</f>
        <v>0</v>
      </c>
      <c r="AI34" s="57">
        <f>IFERROR(F34*Precio!$G31,0)</f>
        <v>0</v>
      </c>
      <c r="AJ34" s="57">
        <f>IFERROR(G34*Precio!$G31,0)</f>
        <v>0</v>
      </c>
      <c r="AK34" s="57">
        <f>IFERROR(H34*Precio!$G31,0)</f>
        <v>0</v>
      </c>
      <c r="AL34" s="57">
        <f>IFERROR(I34*Precio!$G31,0)</f>
        <v>0</v>
      </c>
      <c r="AM34" s="57">
        <f>IFERROR(J34*Precio!$G31,0)</f>
        <v>0</v>
      </c>
      <c r="AN34" s="57">
        <f>IFERROR(K34*Precio!$G31,0)</f>
        <v>0</v>
      </c>
      <c r="AO34" s="57">
        <f>IFERROR(L34*Precio!$G31,0)</f>
        <v>0</v>
      </c>
      <c r="AP34" s="57">
        <f>IFERROR(M34*Precio!$G31,0)</f>
        <v>0</v>
      </c>
      <c r="AQ34" s="57">
        <f>IFERROR(N34*Precio!$G31,0)</f>
        <v>0</v>
      </c>
      <c r="AR34" s="57">
        <f>IFERROR(O34*Precio!$G31,0)</f>
        <v>0</v>
      </c>
      <c r="AT34" s="61">
        <f>T34*Precio!$J31</f>
        <v>0</v>
      </c>
      <c r="AU34" s="61">
        <f>U34*Precio!$J31</f>
        <v>0</v>
      </c>
      <c r="AV34" s="61">
        <f>V34*Precio!$J31</f>
        <v>0</v>
      </c>
      <c r="AW34" s="61">
        <f>W34*Precio!$J31</f>
        <v>0</v>
      </c>
      <c r="AX34" s="61">
        <f>X34*Precio!$J31</f>
        <v>0</v>
      </c>
      <c r="AY34" s="61">
        <f>Y34*Precio!$J31</f>
        <v>0</v>
      </c>
      <c r="AZ34" s="61">
        <f>Z34*Precio!$J31</f>
        <v>0</v>
      </c>
      <c r="BA34" s="61">
        <f>AA34*Precio!$J31</f>
        <v>0</v>
      </c>
      <c r="BB34" s="61">
        <f>AB34*Precio!$J31</f>
        <v>0</v>
      </c>
      <c r="BC34" s="61">
        <f>AC34*Precio!$J31</f>
        <v>0</v>
      </c>
      <c r="BD34" s="61">
        <f>AD34*Precio!$J31</f>
        <v>0</v>
      </c>
      <c r="BE34" s="61">
        <f>AE34*Precio!$J31</f>
        <v>0</v>
      </c>
      <c r="BG34" s="61">
        <f>IFERROR(D34*Precio!$N31,0)</f>
        <v>0</v>
      </c>
      <c r="BH34" s="61">
        <f>IFERROR(E34*Precio!$N31,0)</f>
        <v>0</v>
      </c>
      <c r="BI34" s="61">
        <f>IFERROR(F34*Precio!$N31,0)</f>
        <v>0</v>
      </c>
      <c r="BJ34" s="61">
        <f>IFERROR(G34*Precio!$N31,0)</f>
        <v>0</v>
      </c>
      <c r="BK34" s="61">
        <f>IFERROR(H34*Precio!$N31,0)</f>
        <v>0</v>
      </c>
      <c r="BL34" s="61">
        <f>IFERROR(I34*Precio!$N31,0)</f>
        <v>0</v>
      </c>
      <c r="BM34" s="61">
        <f>IFERROR(J34*Precio!$N31,0)</f>
        <v>0</v>
      </c>
      <c r="BN34" s="61">
        <f>IFERROR(K34*Precio!$N31,0)</f>
        <v>0</v>
      </c>
      <c r="BO34" s="61">
        <f>IFERROR(L34*Precio!$N31,0)</f>
        <v>0</v>
      </c>
      <c r="BP34" s="61">
        <f>IFERROR(M34*Precio!$N31,0)</f>
        <v>0</v>
      </c>
      <c r="BQ34" s="61">
        <f>IFERROR(N34*Precio!$N31,0)</f>
        <v>0</v>
      </c>
      <c r="BR34" s="61">
        <f>IFERROR(O34*Precio!$N31,0)</f>
        <v>0</v>
      </c>
    </row>
    <row r="35" spans="3:70" ht="30" customHeight="1" thickTop="1" thickBot="1">
      <c r="C35" s="53" t="str">
        <f>IF(Precio!C32="","",Precio!C32)</f>
        <v/>
      </c>
      <c r="D35" s="60"/>
      <c r="E35" s="60"/>
      <c r="F35" s="60"/>
      <c r="G35" s="60"/>
      <c r="H35" s="60"/>
      <c r="I35" s="60"/>
      <c r="J35" s="60"/>
      <c r="K35" s="60"/>
      <c r="L35" s="60"/>
      <c r="M35" s="60"/>
      <c r="N35" s="60"/>
      <c r="O35" s="60"/>
      <c r="P35" s="53">
        <f t="shared" si="0"/>
        <v>0</v>
      </c>
      <c r="Q35" s="232">
        <f t="shared" si="1"/>
        <v>0</v>
      </c>
      <c r="R35" s="62"/>
      <c r="S35" s="21" t="str">
        <f t="shared" si="2"/>
        <v/>
      </c>
      <c r="T35" s="57">
        <f>IFERROR(D35*Precio!$K32,0)</f>
        <v>0</v>
      </c>
      <c r="U35" s="57">
        <f>IFERROR(E35*Precio!$K32,0)</f>
        <v>0</v>
      </c>
      <c r="V35" s="57">
        <f>IFERROR(F35*Precio!$K32,0)</f>
        <v>0</v>
      </c>
      <c r="W35" s="57">
        <f>IFERROR(G35*Precio!$K32,0)</f>
        <v>0</v>
      </c>
      <c r="X35" s="57">
        <f>IFERROR(H35*Precio!$K32,0)</f>
        <v>0</v>
      </c>
      <c r="Y35" s="57">
        <f>IFERROR(I35*Precio!$K32,0)</f>
        <v>0</v>
      </c>
      <c r="Z35" s="57">
        <f>IFERROR(J35*Precio!$K32,0)</f>
        <v>0</v>
      </c>
      <c r="AA35" s="57">
        <f>IFERROR(K35*Precio!$K32,0)</f>
        <v>0</v>
      </c>
      <c r="AB35" s="57">
        <f>IFERROR(L35*Precio!$K32,0)</f>
        <v>0</v>
      </c>
      <c r="AC35" s="57">
        <f>IFERROR(M35*Precio!$K32,0)</f>
        <v>0</v>
      </c>
      <c r="AD35" s="57">
        <f>IFERROR(N35*Precio!$K32,0)</f>
        <v>0</v>
      </c>
      <c r="AE35" s="57">
        <f>IFERROR(O35*Precio!$K32,0)</f>
        <v>0</v>
      </c>
      <c r="AG35" s="57">
        <f>IFERROR(D35*Precio!$G32,0)</f>
        <v>0</v>
      </c>
      <c r="AH35" s="57">
        <f>IFERROR(E35*Precio!$G32,0)</f>
        <v>0</v>
      </c>
      <c r="AI35" s="57">
        <f>IFERROR(F35*Precio!$G32,0)</f>
        <v>0</v>
      </c>
      <c r="AJ35" s="57">
        <f>IFERROR(G35*Precio!$G32,0)</f>
        <v>0</v>
      </c>
      <c r="AK35" s="57">
        <f>IFERROR(H35*Precio!$G32,0)</f>
        <v>0</v>
      </c>
      <c r="AL35" s="57">
        <f>IFERROR(I35*Precio!$G32,0)</f>
        <v>0</v>
      </c>
      <c r="AM35" s="57">
        <f>IFERROR(J35*Precio!$G32,0)</f>
        <v>0</v>
      </c>
      <c r="AN35" s="57">
        <f>IFERROR(K35*Precio!$G32,0)</f>
        <v>0</v>
      </c>
      <c r="AO35" s="57">
        <f>IFERROR(L35*Precio!$G32,0)</f>
        <v>0</v>
      </c>
      <c r="AP35" s="57">
        <f>IFERROR(M35*Precio!$G32,0)</f>
        <v>0</v>
      </c>
      <c r="AQ35" s="57">
        <f>IFERROR(N35*Precio!$G32,0)</f>
        <v>0</v>
      </c>
      <c r="AR35" s="57">
        <f>IFERROR(O35*Precio!$G32,0)</f>
        <v>0</v>
      </c>
      <c r="AT35" s="61">
        <f>T35*Precio!$J32</f>
        <v>0</v>
      </c>
      <c r="AU35" s="61">
        <f>U35*Precio!$J32</f>
        <v>0</v>
      </c>
      <c r="AV35" s="61">
        <f>V35*Precio!$J32</f>
        <v>0</v>
      </c>
      <c r="AW35" s="61">
        <f>W35*Precio!$J32</f>
        <v>0</v>
      </c>
      <c r="AX35" s="61">
        <f>X35*Precio!$J32</f>
        <v>0</v>
      </c>
      <c r="AY35" s="61">
        <f>Y35*Precio!$J32</f>
        <v>0</v>
      </c>
      <c r="AZ35" s="61">
        <f>Z35*Precio!$J32</f>
        <v>0</v>
      </c>
      <c r="BA35" s="61">
        <f>AA35*Precio!$J32</f>
        <v>0</v>
      </c>
      <c r="BB35" s="61">
        <f>AB35*Precio!$J32</f>
        <v>0</v>
      </c>
      <c r="BC35" s="61">
        <f>AC35*Precio!$J32</f>
        <v>0</v>
      </c>
      <c r="BD35" s="61">
        <f>AD35*Precio!$J32</f>
        <v>0</v>
      </c>
      <c r="BE35" s="61">
        <f>AE35*Precio!$J32</f>
        <v>0</v>
      </c>
      <c r="BG35" s="61">
        <f>IFERROR(D35*Precio!$N32,0)</f>
        <v>0</v>
      </c>
      <c r="BH35" s="61">
        <f>IFERROR(E35*Precio!$N32,0)</f>
        <v>0</v>
      </c>
      <c r="BI35" s="61">
        <f>IFERROR(F35*Precio!$N32,0)</f>
        <v>0</v>
      </c>
      <c r="BJ35" s="61">
        <f>IFERROR(G35*Precio!$N32,0)</f>
        <v>0</v>
      </c>
      <c r="BK35" s="61">
        <f>IFERROR(H35*Precio!$N32,0)</f>
        <v>0</v>
      </c>
      <c r="BL35" s="61">
        <f>IFERROR(I35*Precio!$N32,0)</f>
        <v>0</v>
      </c>
      <c r="BM35" s="61">
        <f>IFERROR(J35*Precio!$N32,0)</f>
        <v>0</v>
      </c>
      <c r="BN35" s="61">
        <f>IFERROR(K35*Precio!$N32,0)</f>
        <v>0</v>
      </c>
      <c r="BO35" s="61">
        <f>IFERROR(L35*Precio!$N32,0)</f>
        <v>0</v>
      </c>
      <c r="BP35" s="61">
        <f>IFERROR(M35*Precio!$N32,0)</f>
        <v>0</v>
      </c>
      <c r="BQ35" s="61">
        <f>IFERROR(N35*Precio!$N32,0)</f>
        <v>0</v>
      </c>
      <c r="BR35" s="61">
        <f>IFERROR(O35*Precio!$N32,0)</f>
        <v>0</v>
      </c>
    </row>
    <row r="36" spans="3:70" ht="30" customHeight="1" thickTop="1" thickBot="1">
      <c r="C36" s="53" t="str">
        <f>IF(Precio!C33="","",Precio!C33)</f>
        <v/>
      </c>
      <c r="D36" s="60"/>
      <c r="E36" s="60"/>
      <c r="F36" s="60"/>
      <c r="G36" s="60"/>
      <c r="H36" s="60"/>
      <c r="I36" s="60"/>
      <c r="J36" s="60"/>
      <c r="K36" s="60"/>
      <c r="L36" s="60"/>
      <c r="M36" s="60"/>
      <c r="N36" s="60"/>
      <c r="O36" s="60"/>
      <c r="P36" s="53">
        <f t="shared" si="0"/>
        <v>0</v>
      </c>
      <c r="Q36" s="232">
        <f t="shared" si="1"/>
        <v>0</v>
      </c>
      <c r="R36" s="62"/>
      <c r="S36" s="21" t="str">
        <f t="shared" si="2"/>
        <v/>
      </c>
      <c r="T36" s="57">
        <f>IFERROR(D36*Precio!$K33,0)</f>
        <v>0</v>
      </c>
      <c r="U36" s="57">
        <f>IFERROR(E36*Precio!$K33,0)</f>
        <v>0</v>
      </c>
      <c r="V36" s="57">
        <f>IFERROR(F36*Precio!$K33,0)</f>
        <v>0</v>
      </c>
      <c r="W36" s="57">
        <f>IFERROR(G36*Precio!$K33,0)</f>
        <v>0</v>
      </c>
      <c r="X36" s="57">
        <f>IFERROR(H36*Precio!$K33,0)</f>
        <v>0</v>
      </c>
      <c r="Y36" s="57">
        <f>IFERROR(I36*Precio!$K33,0)</f>
        <v>0</v>
      </c>
      <c r="Z36" s="57">
        <f>IFERROR(J36*Precio!$K33,0)</f>
        <v>0</v>
      </c>
      <c r="AA36" s="57">
        <f>IFERROR(K36*Precio!$K33,0)</f>
        <v>0</v>
      </c>
      <c r="AB36" s="57">
        <f>IFERROR(L36*Precio!$K33,0)</f>
        <v>0</v>
      </c>
      <c r="AC36" s="57">
        <f>IFERROR(M36*Precio!$K33,0)</f>
        <v>0</v>
      </c>
      <c r="AD36" s="57">
        <f>IFERROR(N36*Precio!$K33,0)</f>
        <v>0</v>
      </c>
      <c r="AE36" s="57">
        <f>IFERROR(O36*Precio!$K33,0)</f>
        <v>0</v>
      </c>
      <c r="AG36" s="57">
        <f>IFERROR(D36*Precio!$G33,0)</f>
        <v>0</v>
      </c>
      <c r="AH36" s="57">
        <f>IFERROR(E36*Precio!$G33,0)</f>
        <v>0</v>
      </c>
      <c r="AI36" s="57">
        <f>IFERROR(F36*Precio!$G33,0)</f>
        <v>0</v>
      </c>
      <c r="AJ36" s="57">
        <f>IFERROR(G36*Precio!$G33,0)</f>
        <v>0</v>
      </c>
      <c r="AK36" s="57">
        <f>IFERROR(H36*Precio!$G33,0)</f>
        <v>0</v>
      </c>
      <c r="AL36" s="57">
        <f>IFERROR(I36*Precio!$G33,0)</f>
        <v>0</v>
      </c>
      <c r="AM36" s="57">
        <f>IFERROR(J36*Precio!$G33,0)</f>
        <v>0</v>
      </c>
      <c r="AN36" s="57">
        <f>IFERROR(K36*Precio!$G33,0)</f>
        <v>0</v>
      </c>
      <c r="AO36" s="57">
        <f>IFERROR(L36*Precio!$G33,0)</f>
        <v>0</v>
      </c>
      <c r="AP36" s="57">
        <f>IFERROR(M36*Precio!$G33,0)</f>
        <v>0</v>
      </c>
      <c r="AQ36" s="57">
        <f>IFERROR(N36*Precio!$G33,0)</f>
        <v>0</v>
      </c>
      <c r="AR36" s="57">
        <f>IFERROR(O36*Precio!$G33,0)</f>
        <v>0</v>
      </c>
      <c r="AT36" s="61">
        <f>T36*Precio!$J33</f>
        <v>0</v>
      </c>
      <c r="AU36" s="61">
        <f>U36*Precio!$J33</f>
        <v>0</v>
      </c>
      <c r="AV36" s="61">
        <f>V36*Precio!$J33</f>
        <v>0</v>
      </c>
      <c r="AW36" s="61">
        <f>W36*Precio!$J33</f>
        <v>0</v>
      </c>
      <c r="AX36" s="61">
        <f>X36*Precio!$J33</f>
        <v>0</v>
      </c>
      <c r="AY36" s="61">
        <f>Y36*Precio!$J33</f>
        <v>0</v>
      </c>
      <c r="AZ36" s="61">
        <f>Z36*Precio!$J33</f>
        <v>0</v>
      </c>
      <c r="BA36" s="61">
        <f>AA36*Precio!$J33</f>
        <v>0</v>
      </c>
      <c r="BB36" s="61">
        <f>AB36*Precio!$J33</f>
        <v>0</v>
      </c>
      <c r="BC36" s="61">
        <f>AC36*Precio!$J33</f>
        <v>0</v>
      </c>
      <c r="BD36" s="61">
        <f>AD36*Precio!$J33</f>
        <v>0</v>
      </c>
      <c r="BE36" s="61">
        <f>AE36*Precio!$J33</f>
        <v>0</v>
      </c>
      <c r="BG36" s="61">
        <f>IFERROR(D36*Precio!$N33,0)</f>
        <v>0</v>
      </c>
      <c r="BH36" s="61">
        <f>IFERROR(E36*Precio!$N33,0)</f>
        <v>0</v>
      </c>
      <c r="BI36" s="61">
        <f>IFERROR(F36*Precio!$N33,0)</f>
        <v>0</v>
      </c>
      <c r="BJ36" s="61">
        <f>IFERROR(G36*Precio!$N33,0)</f>
        <v>0</v>
      </c>
      <c r="BK36" s="61">
        <f>IFERROR(H36*Precio!$N33,0)</f>
        <v>0</v>
      </c>
      <c r="BL36" s="61">
        <f>IFERROR(I36*Precio!$N33,0)</f>
        <v>0</v>
      </c>
      <c r="BM36" s="61">
        <f>IFERROR(J36*Precio!$N33,0)</f>
        <v>0</v>
      </c>
      <c r="BN36" s="61">
        <f>IFERROR(K36*Precio!$N33,0)</f>
        <v>0</v>
      </c>
      <c r="BO36" s="61">
        <f>IFERROR(L36*Precio!$N33,0)</f>
        <v>0</v>
      </c>
      <c r="BP36" s="61">
        <f>IFERROR(M36*Precio!$N33,0)</f>
        <v>0</v>
      </c>
      <c r="BQ36" s="61">
        <f>IFERROR(N36*Precio!$N33,0)</f>
        <v>0</v>
      </c>
      <c r="BR36" s="61">
        <f>IFERROR(O36*Precio!$N33,0)</f>
        <v>0</v>
      </c>
    </row>
    <row r="37" spans="3:70" ht="30" customHeight="1" thickTop="1" thickBot="1">
      <c r="C37" s="53" t="str">
        <f>IF(Precio!C34="","",Precio!C34)</f>
        <v/>
      </c>
      <c r="D37" s="60"/>
      <c r="E37" s="60"/>
      <c r="F37" s="60"/>
      <c r="G37" s="60"/>
      <c r="H37" s="60"/>
      <c r="I37" s="60"/>
      <c r="J37" s="60"/>
      <c r="K37" s="60"/>
      <c r="L37" s="60"/>
      <c r="M37" s="60"/>
      <c r="N37" s="60"/>
      <c r="O37" s="60"/>
      <c r="P37" s="53">
        <f t="shared" si="0"/>
        <v>0</v>
      </c>
      <c r="Q37" s="232">
        <f t="shared" si="1"/>
        <v>0</v>
      </c>
      <c r="R37" s="62"/>
      <c r="S37" s="21" t="str">
        <f t="shared" si="2"/>
        <v/>
      </c>
      <c r="T37" s="57">
        <f>IFERROR(D37*Precio!$K34,0)</f>
        <v>0</v>
      </c>
      <c r="U37" s="57">
        <f>IFERROR(E37*Precio!$K34,0)</f>
        <v>0</v>
      </c>
      <c r="V37" s="57">
        <f>IFERROR(F37*Precio!$K34,0)</f>
        <v>0</v>
      </c>
      <c r="W37" s="57">
        <f>IFERROR(G37*Precio!$K34,0)</f>
        <v>0</v>
      </c>
      <c r="X37" s="57">
        <f>IFERROR(H37*Precio!$K34,0)</f>
        <v>0</v>
      </c>
      <c r="Y37" s="57">
        <f>IFERROR(I37*Precio!$K34,0)</f>
        <v>0</v>
      </c>
      <c r="Z37" s="57">
        <f>IFERROR(J37*Precio!$K34,0)</f>
        <v>0</v>
      </c>
      <c r="AA37" s="57">
        <f>IFERROR(K37*Precio!$K34,0)</f>
        <v>0</v>
      </c>
      <c r="AB37" s="57">
        <f>IFERROR(L37*Precio!$K34,0)</f>
        <v>0</v>
      </c>
      <c r="AC37" s="57">
        <f>IFERROR(M37*Precio!$K34,0)</f>
        <v>0</v>
      </c>
      <c r="AD37" s="57">
        <f>IFERROR(N37*Precio!$K34,0)</f>
        <v>0</v>
      </c>
      <c r="AE37" s="57">
        <f>IFERROR(O37*Precio!$K34,0)</f>
        <v>0</v>
      </c>
      <c r="AG37" s="57">
        <f>IFERROR(D37*Precio!$G34,0)</f>
        <v>0</v>
      </c>
      <c r="AH37" s="57">
        <f>IFERROR(E37*Precio!$G34,0)</f>
        <v>0</v>
      </c>
      <c r="AI37" s="57">
        <f>IFERROR(F37*Precio!$G34,0)</f>
        <v>0</v>
      </c>
      <c r="AJ37" s="57">
        <f>IFERROR(G37*Precio!$G34,0)</f>
        <v>0</v>
      </c>
      <c r="AK37" s="57">
        <f>IFERROR(H37*Precio!$G34,0)</f>
        <v>0</v>
      </c>
      <c r="AL37" s="57">
        <f>IFERROR(I37*Precio!$G34,0)</f>
        <v>0</v>
      </c>
      <c r="AM37" s="57">
        <f>IFERROR(J37*Precio!$G34,0)</f>
        <v>0</v>
      </c>
      <c r="AN37" s="57">
        <f>IFERROR(K37*Precio!$G34,0)</f>
        <v>0</v>
      </c>
      <c r="AO37" s="57">
        <f>IFERROR(L37*Precio!$G34,0)</f>
        <v>0</v>
      </c>
      <c r="AP37" s="57">
        <f>IFERROR(M37*Precio!$G34,0)</f>
        <v>0</v>
      </c>
      <c r="AQ37" s="57">
        <f>IFERROR(N37*Precio!$G34,0)</f>
        <v>0</v>
      </c>
      <c r="AR37" s="57">
        <f>IFERROR(O37*Precio!$G34,0)</f>
        <v>0</v>
      </c>
      <c r="AT37" s="61">
        <f>T37*Precio!$J34</f>
        <v>0</v>
      </c>
      <c r="AU37" s="61">
        <f>U37*Precio!$J34</f>
        <v>0</v>
      </c>
      <c r="AV37" s="61">
        <f>V37*Precio!$J34</f>
        <v>0</v>
      </c>
      <c r="AW37" s="61">
        <f>W37*Precio!$J34</f>
        <v>0</v>
      </c>
      <c r="AX37" s="61">
        <f>X37*Precio!$J34</f>
        <v>0</v>
      </c>
      <c r="AY37" s="61">
        <f>Y37*Precio!$J34</f>
        <v>0</v>
      </c>
      <c r="AZ37" s="61">
        <f>Z37*Precio!$J34</f>
        <v>0</v>
      </c>
      <c r="BA37" s="61">
        <f>AA37*Precio!$J34</f>
        <v>0</v>
      </c>
      <c r="BB37" s="61">
        <f>AB37*Precio!$J34</f>
        <v>0</v>
      </c>
      <c r="BC37" s="61">
        <f>AC37*Precio!$J34</f>
        <v>0</v>
      </c>
      <c r="BD37" s="61">
        <f>AD37*Precio!$J34</f>
        <v>0</v>
      </c>
      <c r="BE37" s="61">
        <f>AE37*Precio!$J34</f>
        <v>0</v>
      </c>
      <c r="BG37" s="61">
        <f>IFERROR(D37*Precio!$N34,0)</f>
        <v>0</v>
      </c>
      <c r="BH37" s="61">
        <f>IFERROR(E37*Precio!$N34,0)</f>
        <v>0</v>
      </c>
      <c r="BI37" s="61">
        <f>IFERROR(F37*Precio!$N34,0)</f>
        <v>0</v>
      </c>
      <c r="BJ37" s="61">
        <f>IFERROR(G37*Precio!$N34,0)</f>
        <v>0</v>
      </c>
      <c r="BK37" s="61">
        <f>IFERROR(H37*Precio!$N34,0)</f>
        <v>0</v>
      </c>
      <c r="BL37" s="61">
        <f>IFERROR(I37*Precio!$N34,0)</f>
        <v>0</v>
      </c>
      <c r="BM37" s="61">
        <f>IFERROR(J37*Precio!$N34,0)</f>
        <v>0</v>
      </c>
      <c r="BN37" s="61">
        <f>IFERROR(K37*Precio!$N34,0)</f>
        <v>0</v>
      </c>
      <c r="BO37" s="61">
        <f>IFERROR(L37*Precio!$N34,0)</f>
        <v>0</v>
      </c>
      <c r="BP37" s="61">
        <f>IFERROR(M37*Precio!$N34,0)</f>
        <v>0</v>
      </c>
      <c r="BQ37" s="61">
        <f>IFERROR(N37*Precio!$N34,0)</f>
        <v>0</v>
      </c>
      <c r="BR37" s="61">
        <f>IFERROR(O37*Precio!$N34,0)</f>
        <v>0</v>
      </c>
    </row>
    <row r="38" spans="3:70" ht="30" customHeight="1" thickTop="1" thickBot="1">
      <c r="C38" s="209" t="s">
        <v>205</v>
      </c>
      <c r="D38" s="210">
        <f t="shared" ref="D38:Q38" si="6">SUM(D8:D37)</f>
        <v>5500</v>
      </c>
      <c r="E38" s="210">
        <f t="shared" si="6"/>
        <v>0</v>
      </c>
      <c r="F38" s="210">
        <f t="shared" si="6"/>
        <v>0</v>
      </c>
      <c r="G38" s="210">
        <f t="shared" si="6"/>
        <v>11000</v>
      </c>
      <c r="H38" s="210">
        <f t="shared" si="6"/>
        <v>0</v>
      </c>
      <c r="I38" s="210">
        <f t="shared" si="6"/>
        <v>0</v>
      </c>
      <c r="J38" s="210">
        <f t="shared" si="6"/>
        <v>11000</v>
      </c>
      <c r="K38" s="210">
        <f t="shared" si="6"/>
        <v>0</v>
      </c>
      <c r="L38" s="210">
        <f t="shared" si="6"/>
        <v>0</v>
      </c>
      <c r="M38" s="210">
        <f t="shared" si="6"/>
        <v>22000</v>
      </c>
      <c r="N38" s="210">
        <f t="shared" si="6"/>
        <v>0</v>
      </c>
      <c r="O38" s="210">
        <f t="shared" si="6"/>
        <v>0</v>
      </c>
      <c r="P38" s="210">
        <f t="shared" si="6"/>
        <v>49500</v>
      </c>
      <c r="Q38" s="238">
        <f t="shared" si="6"/>
        <v>801511111.11111104</v>
      </c>
      <c r="S38" s="30" t="s">
        <v>41</v>
      </c>
      <c r="T38" s="57">
        <f t="shared" ref="T38:AE38" si="7">SUM(T8:T37)</f>
        <v>89056790.123456791</v>
      </c>
      <c r="U38" s="57">
        <f t="shared" si="7"/>
        <v>0</v>
      </c>
      <c r="V38" s="57">
        <f t="shared" si="7"/>
        <v>0</v>
      </c>
      <c r="W38" s="57">
        <f t="shared" si="7"/>
        <v>178113580.24691358</v>
      </c>
      <c r="X38" s="57">
        <f t="shared" si="7"/>
        <v>0</v>
      </c>
      <c r="Y38" s="57">
        <f t="shared" si="7"/>
        <v>0</v>
      </c>
      <c r="Z38" s="57">
        <f t="shared" si="7"/>
        <v>178113580.24691358</v>
      </c>
      <c r="AA38" s="57">
        <f t="shared" si="7"/>
        <v>0</v>
      </c>
      <c r="AB38" s="57">
        <f t="shared" si="7"/>
        <v>0</v>
      </c>
      <c r="AC38" s="57">
        <f t="shared" si="7"/>
        <v>356227160.49382716</v>
      </c>
      <c r="AD38" s="57">
        <f t="shared" si="7"/>
        <v>0</v>
      </c>
      <c r="AE38" s="57">
        <f t="shared" si="7"/>
        <v>0</v>
      </c>
      <c r="AF38" s="30" t="s">
        <v>41</v>
      </c>
      <c r="AG38" s="57">
        <f t="shared" ref="AG38:AR38" si="8">SUM(AG8:AG37)</f>
        <v>60113500</v>
      </c>
      <c r="AH38" s="57">
        <f t="shared" si="8"/>
        <v>0</v>
      </c>
      <c r="AI38" s="57">
        <f t="shared" si="8"/>
        <v>0</v>
      </c>
      <c r="AJ38" s="57">
        <f t="shared" si="8"/>
        <v>120227000</v>
      </c>
      <c r="AK38" s="57">
        <f t="shared" si="8"/>
        <v>0</v>
      </c>
      <c r="AL38" s="57">
        <f t="shared" si="8"/>
        <v>0</v>
      </c>
      <c r="AM38" s="57">
        <f t="shared" si="8"/>
        <v>120227000</v>
      </c>
      <c r="AN38" s="57">
        <f t="shared" si="8"/>
        <v>0</v>
      </c>
      <c r="AO38" s="57">
        <f t="shared" si="8"/>
        <v>0</v>
      </c>
      <c r="AP38" s="57">
        <f t="shared" si="8"/>
        <v>240454000</v>
      </c>
      <c r="AQ38" s="57">
        <f t="shared" si="8"/>
        <v>0</v>
      </c>
      <c r="AR38" s="57">
        <f t="shared" si="8"/>
        <v>0</v>
      </c>
      <c r="AS38" s="30" t="s">
        <v>41</v>
      </c>
      <c r="AT38" s="57">
        <f t="shared" ref="AT38:BE38" si="9">SUM(AT8:AT37)</f>
        <v>16920790.123456791</v>
      </c>
      <c r="AU38" s="57">
        <f t="shared" si="9"/>
        <v>0</v>
      </c>
      <c r="AV38" s="57">
        <f t="shared" si="9"/>
        <v>0</v>
      </c>
      <c r="AW38" s="57">
        <f t="shared" si="9"/>
        <v>33841580.246913582</v>
      </c>
      <c r="AX38" s="57">
        <f t="shared" si="9"/>
        <v>0</v>
      </c>
      <c r="AY38" s="57">
        <f t="shared" si="9"/>
        <v>0</v>
      </c>
      <c r="AZ38" s="57">
        <f t="shared" si="9"/>
        <v>33841580.246913582</v>
      </c>
      <c r="BA38" s="57">
        <f t="shared" si="9"/>
        <v>0</v>
      </c>
      <c r="BB38" s="57">
        <f t="shared" si="9"/>
        <v>0</v>
      </c>
      <c r="BC38" s="57">
        <f t="shared" si="9"/>
        <v>67683160.493827164</v>
      </c>
      <c r="BD38" s="57">
        <f t="shared" si="9"/>
        <v>0</v>
      </c>
      <c r="BE38" s="57">
        <f t="shared" si="9"/>
        <v>0</v>
      </c>
      <c r="BF38" s="30" t="s">
        <v>41</v>
      </c>
      <c r="BG38" s="57">
        <f t="shared" ref="BG38:BR38" si="10">SUM(BG8:BG37)</f>
        <v>12022499.999999993</v>
      </c>
      <c r="BH38" s="57">
        <f t="shared" si="10"/>
        <v>0</v>
      </c>
      <c r="BI38" s="57">
        <f t="shared" si="10"/>
        <v>0</v>
      </c>
      <c r="BJ38" s="57">
        <f t="shared" si="10"/>
        <v>24044999.999999985</v>
      </c>
      <c r="BK38" s="57">
        <f t="shared" si="10"/>
        <v>0</v>
      </c>
      <c r="BL38" s="57">
        <f t="shared" si="10"/>
        <v>0</v>
      </c>
      <c r="BM38" s="57">
        <f t="shared" si="10"/>
        <v>24044999.999999985</v>
      </c>
      <c r="BN38" s="57">
        <f t="shared" si="10"/>
        <v>0</v>
      </c>
      <c r="BO38" s="57">
        <f t="shared" si="10"/>
        <v>0</v>
      </c>
      <c r="BP38" s="57">
        <f t="shared" si="10"/>
        <v>48089999.99999997</v>
      </c>
      <c r="BQ38" s="57">
        <f t="shared" si="10"/>
        <v>0</v>
      </c>
      <c r="BR38" s="57">
        <f t="shared" si="10"/>
        <v>0</v>
      </c>
    </row>
    <row r="39" spans="3:70" ht="30" customHeight="1" thickTop="1">
      <c r="C39" s="21"/>
      <c r="D39" s="21"/>
      <c r="E39" s="21"/>
      <c r="F39" s="21"/>
      <c r="G39" s="21"/>
      <c r="H39" s="21"/>
      <c r="I39" s="21"/>
      <c r="J39" s="21"/>
      <c r="K39" s="21"/>
      <c r="L39" s="21"/>
      <c r="M39" s="21"/>
      <c r="N39" s="21"/>
    </row>
    <row r="40" spans="3:70" ht="30" customHeight="1">
      <c r="C40" s="21"/>
      <c r="D40" s="21"/>
      <c r="E40" s="21"/>
      <c r="F40" s="21"/>
      <c r="G40" s="21"/>
      <c r="H40" s="21"/>
      <c r="I40" s="21"/>
      <c r="J40" s="21"/>
      <c r="K40" s="21"/>
      <c r="L40" s="21"/>
      <c r="M40" s="21"/>
      <c r="N40" s="21"/>
    </row>
    <row r="41" spans="3:70" ht="30" customHeight="1">
      <c r="C41" s="21"/>
      <c r="D41" s="21"/>
      <c r="E41" s="21"/>
      <c r="F41" s="21"/>
      <c r="G41" s="21"/>
      <c r="H41" s="21"/>
      <c r="I41" s="21"/>
      <c r="J41" s="21"/>
      <c r="K41" s="21"/>
      <c r="L41" s="21"/>
      <c r="M41" s="21"/>
      <c r="N41" s="21"/>
    </row>
    <row r="42" spans="3:70" ht="30" customHeight="1">
      <c r="C42" s="21"/>
      <c r="D42" s="21"/>
      <c r="E42" s="21"/>
      <c r="F42" s="21"/>
      <c r="G42" s="21"/>
      <c r="H42" s="21"/>
      <c r="I42" s="21"/>
      <c r="J42" s="21"/>
      <c r="K42" s="21"/>
      <c r="L42" s="21"/>
      <c r="M42" s="21"/>
      <c r="N42" s="21"/>
    </row>
    <row r="43" spans="3:70" ht="30" customHeight="1">
      <c r="C43" s="21"/>
      <c r="D43" s="21"/>
      <c r="E43" s="21"/>
      <c r="F43" s="21"/>
      <c r="G43" s="21"/>
      <c r="H43" s="21"/>
      <c r="I43" s="21"/>
      <c r="J43" s="21"/>
      <c r="K43" s="21"/>
      <c r="L43" s="21"/>
      <c r="M43" s="21"/>
      <c r="N43" s="21"/>
    </row>
    <row r="44" spans="3:70" ht="30" customHeight="1">
      <c r="C44" s="21"/>
      <c r="D44" s="21"/>
      <c r="E44" s="21"/>
      <c r="F44" s="21"/>
      <c r="G44" s="21"/>
      <c r="H44" s="21"/>
      <c r="I44" s="21"/>
      <c r="J44" s="21"/>
      <c r="K44" s="21"/>
      <c r="L44" s="21"/>
      <c r="M44" s="21"/>
      <c r="N44" s="21"/>
    </row>
    <row r="45" spans="3:70" ht="30" customHeight="1">
      <c r="C45" s="21"/>
      <c r="D45" s="21"/>
      <c r="E45" s="21"/>
      <c r="F45" s="21"/>
      <c r="G45" s="21"/>
      <c r="H45" s="21"/>
      <c r="I45" s="21"/>
      <c r="J45" s="21"/>
      <c r="K45" s="21"/>
      <c r="L45" s="21"/>
      <c r="M45" s="21"/>
      <c r="N45" s="21"/>
    </row>
    <row r="46" spans="3:70" ht="30" customHeight="1">
      <c r="C46" s="21"/>
      <c r="D46" s="21"/>
      <c r="E46" s="21"/>
      <c r="F46" s="21"/>
      <c r="G46" s="21"/>
      <c r="H46" s="21"/>
      <c r="I46" s="21"/>
      <c r="J46" s="21"/>
      <c r="K46" s="21"/>
      <c r="L46" s="21"/>
      <c r="M46" s="21"/>
      <c r="N46" s="21"/>
    </row>
    <row r="47" spans="3:70" ht="30" customHeight="1">
      <c r="C47" s="21"/>
      <c r="D47" s="21"/>
      <c r="E47" s="21"/>
      <c r="F47" s="21"/>
      <c r="G47" s="21"/>
      <c r="H47" s="21"/>
      <c r="I47" s="21"/>
      <c r="J47" s="21"/>
      <c r="K47" s="21"/>
      <c r="L47" s="21"/>
      <c r="M47" s="21"/>
      <c r="N47" s="21"/>
    </row>
    <row r="48" spans="3:70" ht="30" customHeight="1">
      <c r="C48" s="21"/>
      <c r="D48" s="21"/>
      <c r="E48" s="21"/>
      <c r="F48" s="21"/>
      <c r="G48" s="21"/>
      <c r="H48" s="21"/>
      <c r="I48" s="21"/>
      <c r="J48" s="21"/>
      <c r="K48" s="21"/>
      <c r="L48" s="21"/>
      <c r="M48" s="21"/>
      <c r="N48" s="21"/>
    </row>
    <row r="49" spans="3:14" ht="30" customHeight="1">
      <c r="C49" s="21"/>
      <c r="D49" s="21"/>
      <c r="E49" s="21"/>
      <c r="F49" s="21"/>
      <c r="G49" s="21"/>
      <c r="H49" s="21"/>
      <c r="I49" s="21"/>
      <c r="J49" s="21"/>
      <c r="K49" s="21"/>
      <c r="L49" s="21"/>
      <c r="M49" s="21"/>
      <c r="N49" s="21"/>
    </row>
    <row r="50" spans="3:14" ht="30" customHeight="1">
      <c r="C50" s="21"/>
      <c r="D50" s="21"/>
      <c r="E50" s="21"/>
      <c r="F50" s="21"/>
      <c r="G50" s="21"/>
      <c r="H50" s="21"/>
      <c r="I50" s="21"/>
      <c r="J50" s="21"/>
      <c r="K50" s="21"/>
      <c r="L50" s="21"/>
      <c r="M50" s="21"/>
      <c r="N50" s="21"/>
    </row>
    <row r="51" spans="3:14" ht="30" customHeight="1">
      <c r="C51" s="21"/>
      <c r="D51" s="21"/>
      <c r="E51" s="21"/>
      <c r="F51" s="21"/>
      <c r="G51" s="21"/>
      <c r="H51" s="21"/>
      <c r="I51" s="21"/>
      <c r="J51" s="21"/>
      <c r="K51" s="21"/>
      <c r="L51" s="21"/>
      <c r="M51" s="21"/>
      <c r="N51" s="21"/>
    </row>
    <row r="52" spans="3:14" ht="30" customHeight="1">
      <c r="C52" s="21"/>
      <c r="D52" s="21"/>
      <c r="E52" s="21"/>
      <c r="F52" s="21"/>
      <c r="G52" s="21"/>
      <c r="H52" s="21"/>
      <c r="I52" s="21"/>
      <c r="J52" s="21"/>
      <c r="K52" s="21"/>
      <c r="L52" s="21"/>
      <c r="M52" s="21"/>
      <c r="N52" s="21"/>
    </row>
    <row r="53" spans="3:14" ht="30" customHeight="1">
      <c r="C53" s="21"/>
      <c r="D53" s="21"/>
      <c r="E53" s="21"/>
      <c r="F53" s="21"/>
      <c r="G53" s="21"/>
      <c r="H53" s="21"/>
      <c r="I53" s="21"/>
      <c r="J53" s="21"/>
      <c r="K53" s="21"/>
      <c r="L53" s="21"/>
      <c r="M53" s="21"/>
      <c r="N53" s="21"/>
    </row>
    <row r="54" spans="3:14" ht="30" customHeight="1">
      <c r="C54" s="21"/>
      <c r="D54" s="21"/>
      <c r="E54" s="21"/>
      <c r="F54" s="21"/>
      <c r="G54" s="21"/>
      <c r="H54" s="21"/>
      <c r="I54" s="21"/>
      <c r="J54" s="21"/>
      <c r="K54" s="21"/>
      <c r="L54" s="21"/>
      <c r="M54" s="21"/>
      <c r="N54" s="21"/>
    </row>
    <row r="55" spans="3:14" ht="30" customHeight="1">
      <c r="C55" s="21"/>
      <c r="D55" s="21"/>
      <c r="E55" s="21"/>
      <c r="F55" s="21"/>
      <c r="G55" s="21"/>
      <c r="H55" s="21"/>
      <c r="I55" s="21"/>
      <c r="J55" s="21"/>
      <c r="K55" s="21"/>
      <c r="L55" s="21"/>
      <c r="M55" s="21"/>
      <c r="N55" s="21"/>
    </row>
    <row r="56" spans="3:14" ht="30" customHeight="1">
      <c r="C56" s="21"/>
      <c r="D56" s="21"/>
      <c r="E56" s="21"/>
      <c r="F56" s="21"/>
      <c r="G56" s="21"/>
      <c r="H56" s="21"/>
      <c r="I56" s="21"/>
      <c r="J56" s="21"/>
      <c r="K56" s="21"/>
      <c r="L56" s="21"/>
      <c r="M56" s="21"/>
      <c r="N56" s="21"/>
    </row>
    <row r="57" spans="3:14" ht="30" customHeight="1">
      <c r="C57" s="21"/>
      <c r="D57" s="21"/>
      <c r="E57" s="21"/>
      <c r="F57" s="21"/>
      <c r="G57" s="21"/>
      <c r="H57" s="21"/>
      <c r="I57" s="21"/>
      <c r="J57" s="21"/>
      <c r="K57" s="21"/>
      <c r="L57" s="21"/>
      <c r="M57" s="21"/>
      <c r="N57" s="21"/>
    </row>
    <row r="58" spans="3:14" ht="30" customHeight="1">
      <c r="C58" s="21"/>
      <c r="D58" s="21"/>
      <c r="E58" s="21"/>
      <c r="F58" s="21"/>
      <c r="G58" s="21"/>
      <c r="H58" s="21"/>
      <c r="I58" s="21"/>
      <c r="J58" s="21"/>
      <c r="K58" s="21"/>
      <c r="L58" s="21"/>
      <c r="M58" s="21"/>
      <c r="N58" s="21"/>
    </row>
    <row r="59" spans="3:14" ht="30" customHeight="1">
      <c r="C59" s="21"/>
      <c r="D59" s="21"/>
      <c r="E59" s="21"/>
      <c r="F59" s="21"/>
      <c r="G59" s="21"/>
      <c r="H59" s="21"/>
      <c r="I59" s="21"/>
      <c r="J59" s="21"/>
      <c r="K59" s="21"/>
      <c r="L59" s="21"/>
      <c r="M59" s="21"/>
      <c r="N59" s="21"/>
    </row>
    <row r="60" spans="3:14" ht="30" customHeight="1">
      <c r="C60" s="21"/>
      <c r="D60" s="21"/>
      <c r="E60" s="21"/>
      <c r="F60" s="21"/>
      <c r="G60" s="21"/>
      <c r="H60" s="21"/>
      <c r="I60" s="21"/>
      <c r="J60" s="21"/>
      <c r="K60" s="21"/>
      <c r="L60" s="21"/>
      <c r="M60" s="21"/>
      <c r="N60" s="21"/>
    </row>
    <row r="61" spans="3:14" ht="30" customHeight="1">
      <c r="C61" s="21"/>
      <c r="D61" s="21"/>
      <c r="E61" s="21"/>
      <c r="F61" s="21"/>
      <c r="G61" s="21"/>
      <c r="H61" s="21"/>
      <c r="I61" s="21"/>
      <c r="J61" s="21"/>
      <c r="K61" s="21"/>
      <c r="L61" s="21"/>
      <c r="M61" s="21"/>
      <c r="N61" s="21"/>
    </row>
    <row r="62" spans="3:14" ht="30" customHeight="1">
      <c r="C62" s="21"/>
      <c r="D62" s="21"/>
      <c r="E62" s="21"/>
      <c r="F62" s="21"/>
      <c r="G62" s="21"/>
      <c r="H62" s="21"/>
      <c r="I62" s="21"/>
      <c r="J62" s="21"/>
      <c r="K62" s="21"/>
      <c r="L62" s="21"/>
      <c r="M62" s="21"/>
      <c r="N62" s="21"/>
    </row>
    <row r="63" spans="3:14" ht="30" customHeight="1">
      <c r="C63" s="21"/>
      <c r="D63" s="21"/>
      <c r="E63" s="21"/>
      <c r="F63" s="21"/>
      <c r="G63" s="21"/>
      <c r="H63" s="21"/>
      <c r="I63" s="21"/>
      <c r="J63" s="21"/>
      <c r="K63" s="21"/>
      <c r="L63" s="21"/>
      <c r="M63" s="21"/>
      <c r="N63" s="21"/>
    </row>
    <row r="64" spans="3:14" ht="30" customHeight="1">
      <c r="C64" s="21"/>
      <c r="D64" s="21"/>
      <c r="E64" s="21"/>
      <c r="F64" s="21"/>
      <c r="G64" s="21"/>
      <c r="H64" s="21"/>
      <c r="I64" s="21"/>
      <c r="J64" s="21"/>
      <c r="K64" s="21"/>
      <c r="L64" s="21"/>
      <c r="M64" s="21"/>
      <c r="N64" s="21"/>
    </row>
    <row r="65" spans="3:14" ht="30" customHeight="1">
      <c r="C65" s="21"/>
      <c r="D65" s="21"/>
      <c r="E65" s="21"/>
      <c r="F65" s="21"/>
      <c r="G65" s="21"/>
      <c r="H65" s="21"/>
      <c r="I65" s="21"/>
      <c r="J65" s="21"/>
      <c r="K65" s="21"/>
      <c r="L65" s="21"/>
      <c r="M65" s="21"/>
      <c r="N65" s="21"/>
    </row>
    <row r="66" spans="3:14" ht="30" customHeight="1">
      <c r="C66" s="21"/>
      <c r="D66" s="21"/>
      <c r="E66" s="21"/>
      <c r="F66" s="21"/>
      <c r="G66" s="21"/>
      <c r="H66" s="21"/>
      <c r="I66" s="21"/>
      <c r="J66" s="21"/>
      <c r="K66" s="21"/>
      <c r="L66" s="21"/>
      <c r="M66" s="21"/>
      <c r="N66" s="21"/>
    </row>
    <row r="67" spans="3:14" ht="30" customHeight="1">
      <c r="C67" s="21"/>
      <c r="D67" s="21"/>
      <c r="E67" s="21"/>
      <c r="F67" s="21"/>
      <c r="G67" s="21"/>
      <c r="H67" s="21"/>
      <c r="I67" s="21"/>
      <c r="J67" s="21"/>
      <c r="K67" s="21"/>
      <c r="L67" s="21"/>
      <c r="M67" s="21"/>
      <c r="N67" s="21"/>
    </row>
    <row r="68" spans="3:14" ht="30" customHeight="1">
      <c r="C68" s="21"/>
      <c r="D68" s="21"/>
      <c r="E68" s="21"/>
      <c r="F68" s="21"/>
      <c r="G68" s="21"/>
      <c r="H68" s="21"/>
      <c r="I68" s="21"/>
      <c r="J68" s="21"/>
      <c r="K68" s="21"/>
      <c r="L68" s="21"/>
      <c r="M68" s="21"/>
      <c r="N68" s="21"/>
    </row>
    <row r="69" spans="3:14" ht="30" customHeight="1">
      <c r="C69" s="21"/>
      <c r="D69" s="21"/>
      <c r="E69" s="21"/>
      <c r="F69" s="21"/>
      <c r="G69" s="21"/>
      <c r="H69" s="21"/>
      <c r="I69" s="21"/>
      <c r="J69" s="21"/>
      <c r="K69" s="21"/>
      <c r="L69" s="21"/>
      <c r="M69" s="21"/>
      <c r="N69" s="21"/>
    </row>
    <row r="70" spans="3:14" ht="30" customHeight="1">
      <c r="C70" s="21"/>
      <c r="D70" s="21"/>
      <c r="E70" s="21"/>
      <c r="F70" s="21"/>
      <c r="G70" s="21"/>
      <c r="H70" s="21"/>
      <c r="I70" s="21"/>
      <c r="J70" s="21"/>
      <c r="K70" s="21"/>
      <c r="L70" s="21"/>
      <c r="M70" s="21"/>
      <c r="N70" s="21"/>
    </row>
    <row r="71" spans="3:14" ht="30" customHeight="1">
      <c r="C71" s="21"/>
      <c r="D71" s="21"/>
      <c r="E71" s="21"/>
      <c r="F71" s="21"/>
      <c r="G71" s="21"/>
      <c r="H71" s="21"/>
      <c r="I71" s="21"/>
      <c r="J71" s="21"/>
      <c r="K71" s="21"/>
      <c r="L71" s="21"/>
      <c r="M71" s="21"/>
      <c r="N71" s="21"/>
    </row>
    <row r="72" spans="3:14" ht="30" customHeight="1">
      <c r="C72" s="21"/>
      <c r="D72" s="21"/>
      <c r="E72" s="21"/>
      <c r="F72" s="21"/>
      <c r="G72" s="21"/>
      <c r="H72" s="21"/>
      <c r="I72" s="21"/>
      <c r="J72" s="21"/>
      <c r="K72" s="21"/>
      <c r="L72" s="21"/>
      <c r="M72" s="21"/>
      <c r="N72" s="21"/>
    </row>
    <row r="73" spans="3:14" ht="30" customHeight="1">
      <c r="C73" s="21"/>
      <c r="D73" s="21"/>
      <c r="E73" s="21"/>
      <c r="F73" s="21"/>
      <c r="G73" s="21"/>
      <c r="H73" s="21"/>
      <c r="I73" s="21"/>
      <c r="J73" s="21"/>
      <c r="K73" s="21"/>
      <c r="L73" s="21"/>
      <c r="M73" s="21"/>
      <c r="N73" s="21"/>
    </row>
    <row r="74" spans="3:14" ht="30" customHeight="1">
      <c r="C74" s="21"/>
      <c r="D74" s="21"/>
      <c r="E74" s="21"/>
      <c r="F74" s="21"/>
      <c r="G74" s="21"/>
      <c r="H74" s="21"/>
      <c r="I74" s="21"/>
      <c r="J74" s="21"/>
      <c r="K74" s="21"/>
      <c r="L74" s="21"/>
      <c r="M74" s="21"/>
      <c r="N74" s="21"/>
    </row>
    <row r="75" spans="3:14" ht="30" customHeight="1">
      <c r="C75" s="21"/>
      <c r="D75" s="21"/>
      <c r="E75" s="21"/>
      <c r="F75" s="21"/>
      <c r="G75" s="21"/>
      <c r="H75" s="21"/>
      <c r="I75" s="21"/>
      <c r="J75" s="21"/>
      <c r="K75" s="21"/>
      <c r="L75" s="21"/>
      <c r="M75" s="21"/>
      <c r="N75" s="21"/>
    </row>
    <row r="76" spans="3:14" ht="30" customHeight="1">
      <c r="C76" s="21"/>
      <c r="D76" s="21"/>
      <c r="E76" s="21"/>
      <c r="F76" s="21"/>
      <c r="G76" s="21"/>
      <c r="H76" s="21"/>
      <c r="I76" s="21"/>
      <c r="J76" s="21"/>
      <c r="K76" s="21"/>
      <c r="L76" s="21"/>
      <c r="M76" s="21"/>
      <c r="N76" s="21"/>
    </row>
    <row r="77" spans="3:14" ht="30" customHeight="1">
      <c r="C77" s="21"/>
      <c r="D77" s="21"/>
      <c r="E77" s="21"/>
      <c r="F77" s="21"/>
      <c r="G77" s="21"/>
      <c r="H77" s="21"/>
      <c r="I77" s="21"/>
      <c r="J77" s="21"/>
      <c r="K77" s="21"/>
      <c r="L77" s="21"/>
      <c r="M77" s="21"/>
      <c r="N77" s="21"/>
    </row>
    <row r="78" spans="3:14" ht="30" customHeight="1">
      <c r="C78" s="21"/>
      <c r="D78" s="21"/>
      <c r="E78" s="21"/>
      <c r="F78" s="21"/>
      <c r="G78" s="21"/>
      <c r="H78" s="21"/>
      <c r="I78" s="21"/>
      <c r="J78" s="21"/>
      <c r="K78" s="21"/>
      <c r="L78" s="21"/>
      <c r="M78" s="21"/>
      <c r="N78" s="21"/>
    </row>
    <row r="79" spans="3:14" ht="30" customHeight="1">
      <c r="C79" s="21"/>
      <c r="D79" s="21"/>
      <c r="E79" s="21"/>
      <c r="F79" s="21"/>
      <c r="G79" s="21"/>
      <c r="H79" s="21"/>
      <c r="I79" s="21"/>
      <c r="J79" s="21"/>
      <c r="K79" s="21"/>
      <c r="L79" s="21"/>
      <c r="M79" s="21"/>
      <c r="N79" s="21"/>
    </row>
    <row r="80" spans="3:14" ht="30" customHeight="1">
      <c r="C80" s="21"/>
      <c r="D80" s="21"/>
      <c r="E80" s="21"/>
      <c r="F80" s="21"/>
      <c r="G80" s="21"/>
      <c r="H80" s="21"/>
      <c r="I80" s="21"/>
      <c r="J80" s="21"/>
      <c r="K80" s="21"/>
      <c r="L80" s="21"/>
      <c r="M80" s="21"/>
      <c r="N80" s="21"/>
    </row>
    <row r="81" spans="3:14" ht="30" customHeight="1">
      <c r="C81" s="21"/>
      <c r="D81" s="21"/>
      <c r="E81" s="21"/>
      <c r="F81" s="21"/>
      <c r="G81" s="21"/>
      <c r="H81" s="21"/>
      <c r="I81" s="21"/>
      <c r="J81" s="21"/>
      <c r="K81" s="21"/>
      <c r="L81" s="21"/>
      <c r="M81" s="21"/>
      <c r="N81" s="21"/>
    </row>
    <row r="82" spans="3:14" ht="30" customHeight="1">
      <c r="C82" s="21"/>
      <c r="D82" s="21"/>
      <c r="E82" s="21"/>
      <c r="F82" s="21"/>
      <c r="G82" s="21"/>
      <c r="H82" s="21"/>
      <c r="I82" s="21"/>
      <c r="J82" s="21"/>
      <c r="K82" s="21"/>
      <c r="L82" s="21"/>
      <c r="M82" s="21"/>
      <c r="N82" s="21"/>
    </row>
    <row r="83" spans="3:14" ht="30" customHeight="1">
      <c r="C83" s="21"/>
      <c r="D83" s="21"/>
      <c r="E83" s="21"/>
      <c r="F83" s="21"/>
      <c r="G83" s="21"/>
      <c r="H83" s="21"/>
      <c r="I83" s="21"/>
      <c r="J83" s="21"/>
      <c r="K83" s="21"/>
      <c r="L83" s="21"/>
      <c r="M83" s="21"/>
      <c r="N83" s="21"/>
    </row>
    <row r="84" spans="3:14" ht="30" customHeight="1">
      <c r="C84" s="21"/>
      <c r="D84" s="21"/>
      <c r="E84" s="21"/>
      <c r="F84" s="21"/>
      <c r="G84" s="21"/>
      <c r="H84" s="21"/>
      <c r="I84" s="21"/>
      <c r="J84" s="21"/>
      <c r="K84" s="21"/>
      <c r="L84" s="21"/>
      <c r="M84" s="21"/>
      <c r="N84" s="21"/>
    </row>
    <row r="85" spans="3:14" ht="30" customHeight="1">
      <c r="C85" s="21"/>
      <c r="D85" s="21"/>
      <c r="E85" s="21"/>
      <c r="F85" s="21"/>
      <c r="G85" s="21"/>
      <c r="H85" s="21"/>
      <c r="I85" s="21"/>
      <c r="J85" s="21"/>
      <c r="K85" s="21"/>
      <c r="L85" s="21"/>
      <c r="M85" s="21"/>
      <c r="N85" s="21"/>
    </row>
    <row r="86" spans="3:14" ht="30" customHeight="1">
      <c r="C86" s="21"/>
      <c r="D86" s="21"/>
      <c r="E86" s="21"/>
      <c r="F86" s="21"/>
      <c r="G86" s="21"/>
      <c r="H86" s="21"/>
      <c r="I86" s="21"/>
      <c r="J86" s="21"/>
      <c r="K86" s="21"/>
      <c r="L86" s="21"/>
      <c r="M86" s="21"/>
      <c r="N86" s="21"/>
    </row>
    <row r="87" spans="3:14" ht="30" customHeight="1">
      <c r="C87" s="21"/>
      <c r="D87" s="21"/>
      <c r="E87" s="21"/>
      <c r="F87" s="21"/>
      <c r="G87" s="21"/>
      <c r="H87" s="21"/>
      <c r="I87" s="21"/>
      <c r="J87" s="21"/>
      <c r="K87" s="21"/>
      <c r="L87" s="21"/>
      <c r="M87" s="21"/>
      <c r="N87" s="21"/>
    </row>
    <row r="88" spans="3:14" ht="30" customHeight="1">
      <c r="C88" s="21"/>
      <c r="D88" s="21"/>
      <c r="E88" s="21"/>
      <c r="F88" s="21"/>
      <c r="G88" s="21"/>
      <c r="H88" s="21"/>
      <c r="I88" s="21"/>
      <c r="J88" s="21"/>
      <c r="K88" s="21"/>
      <c r="L88" s="21"/>
      <c r="M88" s="21"/>
      <c r="N88" s="21"/>
    </row>
    <row r="89" spans="3:14" ht="30" customHeight="1">
      <c r="C89" s="21"/>
      <c r="D89" s="21"/>
      <c r="E89" s="21"/>
      <c r="F89" s="21"/>
      <c r="G89" s="21"/>
      <c r="H89" s="21"/>
      <c r="I89" s="21"/>
      <c r="J89" s="21"/>
      <c r="K89" s="21"/>
      <c r="L89" s="21"/>
      <c r="M89" s="21"/>
      <c r="N89" s="21"/>
    </row>
    <row r="90" spans="3:14" ht="30" customHeight="1">
      <c r="C90" s="21"/>
      <c r="D90" s="21"/>
      <c r="E90" s="21"/>
      <c r="F90" s="21"/>
      <c r="G90" s="21"/>
      <c r="H90" s="21"/>
      <c r="I90" s="21"/>
      <c r="J90" s="21"/>
      <c r="K90" s="21"/>
      <c r="L90" s="21"/>
      <c r="M90" s="21"/>
      <c r="N90" s="21"/>
    </row>
    <row r="91" spans="3:14" ht="30" customHeight="1">
      <c r="C91" s="21"/>
      <c r="D91" s="21"/>
      <c r="E91" s="21"/>
      <c r="F91" s="21"/>
      <c r="G91" s="21"/>
      <c r="H91" s="21"/>
      <c r="I91" s="21"/>
      <c r="J91" s="21"/>
      <c r="K91" s="21"/>
      <c r="L91" s="21"/>
      <c r="M91" s="21"/>
      <c r="N91" s="21"/>
    </row>
    <row r="92" spans="3:14" ht="30" customHeight="1">
      <c r="C92" s="21"/>
      <c r="D92" s="21"/>
      <c r="E92" s="21"/>
      <c r="F92" s="21"/>
      <c r="G92" s="21"/>
      <c r="H92" s="21"/>
      <c r="I92" s="21"/>
      <c r="J92" s="21"/>
      <c r="K92" s="21"/>
      <c r="L92" s="21"/>
      <c r="M92" s="21"/>
      <c r="N92" s="21"/>
    </row>
    <row r="93" spans="3:14" ht="30" customHeight="1">
      <c r="C93" s="21"/>
      <c r="D93" s="21"/>
      <c r="E93" s="21"/>
      <c r="F93" s="21"/>
      <c r="G93" s="21"/>
      <c r="H93" s="21"/>
      <c r="I93" s="21"/>
      <c r="J93" s="21"/>
      <c r="K93" s="21"/>
      <c r="L93" s="21"/>
      <c r="M93" s="21"/>
      <c r="N93" s="21"/>
    </row>
    <row r="94" spans="3:14" ht="30" customHeight="1">
      <c r="C94" s="21"/>
      <c r="D94" s="21"/>
      <c r="E94" s="21"/>
      <c r="F94" s="21"/>
      <c r="G94" s="21"/>
      <c r="H94" s="21"/>
      <c r="I94" s="21"/>
      <c r="J94" s="21"/>
      <c r="K94" s="21"/>
      <c r="L94" s="21"/>
      <c r="M94" s="21"/>
      <c r="N94" s="21"/>
    </row>
    <row r="95" spans="3:14" ht="30" customHeight="1">
      <c r="C95" s="21"/>
      <c r="D95" s="21"/>
      <c r="E95" s="21"/>
      <c r="F95" s="21"/>
      <c r="G95" s="21"/>
      <c r="H95" s="21"/>
      <c r="I95" s="21"/>
      <c r="J95" s="21"/>
      <c r="K95" s="21"/>
      <c r="L95" s="21"/>
      <c r="M95" s="21"/>
      <c r="N95" s="21"/>
    </row>
    <row r="96" spans="3:14" ht="30" customHeight="1">
      <c r="C96" s="21"/>
      <c r="D96" s="21"/>
      <c r="E96" s="21"/>
      <c r="F96" s="21"/>
      <c r="G96" s="21"/>
      <c r="H96" s="21"/>
      <c r="I96" s="21"/>
      <c r="J96" s="21"/>
      <c r="K96" s="21"/>
      <c r="L96" s="21"/>
      <c r="M96" s="21"/>
      <c r="N96" s="21"/>
    </row>
    <row r="97" spans="3:14" ht="30" customHeight="1">
      <c r="C97" s="21"/>
      <c r="D97" s="21"/>
      <c r="E97" s="21"/>
      <c r="F97" s="21"/>
      <c r="G97" s="21"/>
      <c r="H97" s="21"/>
      <c r="I97" s="21"/>
      <c r="J97" s="21"/>
      <c r="K97" s="21"/>
      <c r="L97" s="21"/>
      <c r="M97" s="21"/>
      <c r="N97" s="21"/>
    </row>
    <row r="98" spans="3:14" ht="30" customHeight="1">
      <c r="C98" s="21"/>
      <c r="D98" s="21"/>
      <c r="E98" s="21"/>
      <c r="F98" s="21"/>
      <c r="G98" s="21"/>
      <c r="H98" s="21"/>
      <c r="I98" s="21"/>
      <c r="J98" s="21"/>
      <c r="K98" s="21"/>
      <c r="L98" s="21"/>
      <c r="M98" s="21"/>
      <c r="N98" s="21"/>
    </row>
    <row r="99" spans="3:14" ht="30" customHeight="1">
      <c r="C99" s="21"/>
      <c r="D99" s="21"/>
      <c r="E99" s="21"/>
      <c r="F99" s="21"/>
      <c r="G99" s="21"/>
      <c r="H99" s="21"/>
      <c r="I99" s="21"/>
      <c r="J99" s="21"/>
      <c r="K99" s="21"/>
      <c r="L99" s="21"/>
      <c r="M99" s="21"/>
      <c r="N99" s="21"/>
    </row>
    <row r="100" spans="3:14" ht="30" customHeight="1">
      <c r="C100" s="21"/>
      <c r="D100" s="21"/>
      <c r="E100" s="21"/>
      <c r="F100" s="21"/>
      <c r="G100" s="21"/>
      <c r="H100" s="21"/>
      <c r="I100" s="21"/>
      <c r="J100" s="21"/>
      <c r="K100" s="21"/>
      <c r="L100" s="21"/>
      <c r="M100" s="21"/>
      <c r="N100" s="21"/>
    </row>
    <row r="101" spans="3:14" ht="30" customHeight="1">
      <c r="C101" s="21"/>
      <c r="D101" s="21"/>
      <c r="E101" s="21"/>
      <c r="F101" s="21"/>
      <c r="G101" s="21"/>
      <c r="H101" s="21"/>
      <c r="I101" s="21"/>
      <c r="J101" s="21"/>
      <c r="K101" s="21"/>
      <c r="L101" s="21"/>
      <c r="M101" s="21"/>
      <c r="N101" s="21"/>
    </row>
    <row r="102" spans="3:14" ht="30" customHeight="1">
      <c r="C102" s="21"/>
      <c r="D102" s="21"/>
      <c r="E102" s="21"/>
      <c r="F102" s="21"/>
      <c r="G102" s="21"/>
      <c r="H102" s="21"/>
      <c r="I102" s="21"/>
      <c r="J102" s="21"/>
      <c r="K102" s="21"/>
      <c r="L102" s="21"/>
      <c r="M102" s="21"/>
      <c r="N102" s="21"/>
    </row>
    <row r="103" spans="3:14" ht="30" customHeight="1">
      <c r="C103" s="21"/>
      <c r="D103" s="21"/>
      <c r="E103" s="21"/>
      <c r="F103" s="21"/>
      <c r="G103" s="21"/>
      <c r="H103" s="21"/>
      <c r="I103" s="21"/>
      <c r="J103" s="21"/>
      <c r="K103" s="21"/>
      <c r="L103" s="21"/>
      <c r="M103" s="21"/>
      <c r="N103" s="21"/>
    </row>
    <row r="104" spans="3:14" ht="30" customHeight="1">
      <c r="C104" s="21"/>
      <c r="D104" s="21"/>
      <c r="E104" s="21"/>
      <c r="F104" s="21"/>
      <c r="G104" s="21"/>
      <c r="H104" s="21"/>
      <c r="I104" s="21"/>
      <c r="J104" s="21"/>
      <c r="K104" s="21"/>
      <c r="L104" s="21"/>
      <c r="M104" s="21"/>
      <c r="N104" s="21"/>
    </row>
    <row r="105" spans="3:14" ht="30" customHeight="1">
      <c r="C105" s="21"/>
      <c r="D105" s="21"/>
      <c r="E105" s="21"/>
      <c r="F105" s="21"/>
      <c r="G105" s="21"/>
      <c r="H105" s="21"/>
      <c r="I105" s="21"/>
      <c r="J105" s="21"/>
      <c r="K105" s="21"/>
      <c r="L105" s="21"/>
      <c r="M105" s="21"/>
      <c r="N105" s="21"/>
    </row>
    <row r="106" spans="3:14">
      <c r="C106" s="21"/>
      <c r="D106" s="21"/>
      <c r="E106" s="21"/>
      <c r="F106" s="21"/>
      <c r="G106" s="21"/>
      <c r="H106" s="21"/>
      <c r="I106" s="21"/>
      <c r="J106" s="21"/>
      <c r="K106" s="21"/>
      <c r="L106" s="21"/>
      <c r="M106" s="21"/>
      <c r="N106" s="21"/>
    </row>
    <row r="107" spans="3:14">
      <c r="C107" s="21"/>
      <c r="D107" s="21"/>
      <c r="E107" s="21"/>
      <c r="F107" s="21"/>
      <c r="G107" s="21"/>
      <c r="H107" s="21"/>
      <c r="I107" s="21"/>
      <c r="J107" s="21"/>
      <c r="K107" s="21"/>
      <c r="L107" s="21"/>
      <c r="M107" s="21"/>
      <c r="N107" s="21"/>
    </row>
    <row r="108" spans="3:14">
      <c r="C108" s="21"/>
      <c r="D108" s="21"/>
      <c r="E108" s="21"/>
      <c r="F108" s="21"/>
      <c r="G108" s="21"/>
      <c r="H108" s="21"/>
      <c r="I108" s="21"/>
      <c r="J108" s="21"/>
      <c r="K108" s="21"/>
      <c r="L108" s="21"/>
      <c r="M108" s="21"/>
      <c r="N108" s="21"/>
    </row>
  </sheetData>
  <sheetProtection formatColumns="0" formatRows="0" insertColumns="0" insertRows="0" insertHyperlinks="0" deleteColumns="0" deleteRows="0" selectLockedCells="1" sort="0" autoFilter="0" pivotTables="0"/>
  <mergeCells count="5">
    <mergeCell ref="C1:F1"/>
    <mergeCell ref="G1:H1"/>
    <mergeCell ref="I1:J1"/>
    <mergeCell ref="K1:L1"/>
    <mergeCell ref="M1:N1"/>
  </mergeCells>
  <hyperlinks>
    <hyperlink ref="E4" location="'Ano1'!A1" display="Ano 1" xr:uid="{65F68651-4964-4329-9DB9-1062DC0480E3}"/>
    <hyperlink ref="F4" location="'Ano2'!A1" display="Ano 2" xr:uid="{90845D75-2721-4BD7-AA59-9B2F2FFD7B32}"/>
    <hyperlink ref="G4" location="'Ano3'!A1" display="Ano 3" xr:uid="{05F07D13-B7F3-436A-8F3B-2A547E41D1FD}"/>
    <hyperlink ref="D4" location="Resumo!A1" display="Resumo" xr:uid="{F77A5523-C16E-42B9-939E-AF31B2E1E8CD}"/>
  </hyperlink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10BEA-DF2D-40C5-96EE-61DE0FCF0C7C}">
  <dimension ref="C1:EJ375"/>
  <sheetViews>
    <sheetView showGridLines="0" tabSelected="1" zoomScale="90" zoomScaleNormal="90" zoomScalePageLayoutView="80" workbookViewId="0">
      <pane ySplit="5" topLeftCell="A6" activePane="bottomLeft" state="frozen"/>
      <selection sqref="A1:XFD1048576"/>
      <selection pane="bottomLeft" activeCell="H6" sqref="H6"/>
    </sheetView>
  </sheetViews>
  <sheetFormatPr baseColWidth="10" defaultColWidth="11" defaultRowHeight="15.5"/>
  <cols>
    <col min="1" max="1" width="2.1640625" customWidth="1"/>
    <col min="2" max="2" width="1.33203125" customWidth="1"/>
    <col min="3" max="3" width="29.5" customWidth="1"/>
    <col min="4" max="5" width="17.83203125" customWidth="1"/>
    <col min="6" max="10" width="17.83203125" style="69" customWidth="1"/>
    <col min="11" max="11" width="11" style="30" customWidth="1"/>
    <col min="12" max="12" width="11" style="73" customWidth="1"/>
    <col min="13" max="13" width="21.1640625" style="73" customWidth="1"/>
    <col min="14" max="14" width="16.83203125" style="73" bestFit="1" customWidth="1"/>
    <col min="15" max="15" width="11" style="73" customWidth="1"/>
    <col min="16" max="16" width="13" style="30" customWidth="1"/>
    <col min="17" max="18" width="11" style="9" customWidth="1"/>
    <col min="19" max="22" width="11" style="9"/>
    <col min="23" max="23" width="11" style="9" customWidth="1"/>
    <col min="24" max="78" width="11" style="9"/>
    <col min="79" max="94" width="11" style="30"/>
    <col min="95" max="124" width="11" style="101"/>
  </cols>
  <sheetData>
    <row r="1" spans="3:124" s="1" customFormat="1" ht="39" customHeight="1">
      <c r="C1" s="259"/>
      <c r="D1" s="259"/>
      <c r="E1" s="259"/>
      <c r="F1" s="259"/>
      <c r="G1" s="275"/>
      <c r="H1" s="275"/>
      <c r="I1" s="275"/>
      <c r="J1" s="275"/>
      <c r="K1" s="266"/>
      <c r="L1" s="266"/>
      <c r="M1" s="152"/>
      <c r="N1" s="152"/>
      <c r="O1" s="152"/>
      <c r="P1" s="39"/>
      <c r="Q1" s="173"/>
      <c r="R1" s="173"/>
      <c r="S1" s="173"/>
      <c r="T1" s="173"/>
      <c r="U1" s="173"/>
      <c r="V1" s="173"/>
      <c r="W1" s="173"/>
      <c r="X1" s="173"/>
      <c r="Y1" s="173"/>
      <c r="Z1" s="173"/>
      <c r="AA1" s="173"/>
      <c r="AB1" s="173"/>
      <c r="AC1" s="173"/>
      <c r="AD1" s="173"/>
      <c r="AE1" s="173"/>
      <c r="AF1" s="173"/>
      <c r="AG1" s="173"/>
      <c r="AH1" s="173"/>
      <c r="AI1" s="173"/>
      <c r="AJ1" s="173"/>
      <c r="AK1" s="173"/>
      <c r="AL1" s="173"/>
      <c r="AM1" s="173"/>
      <c r="AN1" s="173"/>
      <c r="AO1" s="173"/>
      <c r="AP1" s="173"/>
      <c r="AQ1" s="173"/>
      <c r="AR1" s="173"/>
      <c r="AS1" s="173"/>
      <c r="AT1" s="173"/>
      <c r="AU1" s="173"/>
      <c r="AV1" s="173"/>
      <c r="AW1" s="173"/>
      <c r="AX1" s="173"/>
      <c r="AY1" s="173"/>
      <c r="AZ1" s="173"/>
      <c r="BA1" s="173"/>
      <c r="BB1" s="173"/>
      <c r="BC1" s="173"/>
      <c r="BD1" s="173"/>
      <c r="BE1" s="173"/>
      <c r="BF1" s="173"/>
      <c r="BG1" s="173"/>
      <c r="BH1" s="173"/>
      <c r="BI1" s="173"/>
      <c r="BJ1" s="173"/>
      <c r="BK1" s="173"/>
      <c r="BL1" s="173"/>
      <c r="BM1" s="173"/>
      <c r="BN1" s="173"/>
      <c r="BO1" s="173"/>
      <c r="BP1" s="173"/>
      <c r="BQ1" s="173"/>
      <c r="BR1" s="173"/>
      <c r="BS1" s="173"/>
      <c r="BT1" s="173"/>
      <c r="BU1" s="173"/>
      <c r="BV1" s="173"/>
      <c r="BW1" s="173"/>
      <c r="BX1" s="173"/>
      <c r="BY1" s="173"/>
      <c r="BZ1" s="173"/>
      <c r="CA1" s="152"/>
      <c r="CB1" s="152"/>
      <c r="CC1" s="152"/>
      <c r="CD1" s="152"/>
      <c r="CE1" s="152"/>
      <c r="CF1" s="152"/>
      <c r="CG1" s="152"/>
      <c r="CH1" s="152"/>
      <c r="CI1" s="152"/>
      <c r="CJ1" s="152"/>
      <c r="CK1" s="152"/>
      <c r="CL1" s="152"/>
      <c r="CM1" s="152"/>
      <c r="CN1" s="152"/>
      <c r="CO1" s="152"/>
      <c r="CP1" s="152"/>
      <c r="CQ1" s="159"/>
      <c r="CR1" s="159"/>
      <c r="CS1" s="159"/>
      <c r="CT1" s="159"/>
      <c r="CU1" s="159"/>
      <c r="CV1" s="159"/>
      <c r="CW1" s="159"/>
      <c r="CX1" s="159"/>
      <c r="CY1" s="159"/>
      <c r="CZ1" s="159"/>
      <c r="DA1" s="159"/>
      <c r="DB1" s="159"/>
      <c r="DC1" s="159"/>
      <c r="DD1" s="159"/>
      <c r="DE1" s="159"/>
      <c r="DF1" s="159"/>
      <c r="DG1" s="159"/>
      <c r="DH1" s="159"/>
      <c r="DI1" s="159"/>
      <c r="DJ1" s="159"/>
      <c r="DK1" s="159"/>
      <c r="DL1" s="159"/>
      <c r="DM1" s="159"/>
      <c r="DN1" s="159"/>
      <c r="DO1" s="159"/>
      <c r="DP1" s="159"/>
      <c r="DQ1" s="159"/>
      <c r="DR1" s="159"/>
      <c r="DS1" s="159"/>
      <c r="DT1" s="159"/>
    </row>
    <row r="2" spans="3:124" s="2" customFormat="1" ht="30" customHeight="1">
      <c r="D2" s="3"/>
      <c r="E2" s="4"/>
      <c r="F2" s="4"/>
      <c r="G2" s="4"/>
      <c r="H2" s="4"/>
      <c r="I2" s="5"/>
      <c r="J2" s="5"/>
      <c r="K2" s="5"/>
      <c r="L2" s="5"/>
      <c r="M2" s="5"/>
      <c r="N2" s="5"/>
      <c r="O2" s="5"/>
      <c r="P2" s="174"/>
      <c r="Q2" s="202" t="str">
        <f>L6</f>
        <v>1 año</v>
      </c>
      <c r="R2" s="202" t="str">
        <f>Q2</f>
        <v>1 año</v>
      </c>
      <c r="S2" s="202" t="str">
        <f t="shared" ref="S2:AB2" si="0">R2</f>
        <v>1 año</v>
      </c>
      <c r="T2" s="202" t="str">
        <f t="shared" si="0"/>
        <v>1 año</v>
      </c>
      <c r="U2" s="202" t="str">
        <f t="shared" si="0"/>
        <v>1 año</v>
      </c>
      <c r="V2" s="202" t="str">
        <f t="shared" si="0"/>
        <v>1 año</v>
      </c>
      <c r="W2" s="202" t="str">
        <f t="shared" si="0"/>
        <v>1 año</v>
      </c>
      <c r="X2" s="202" t="str">
        <f t="shared" si="0"/>
        <v>1 año</v>
      </c>
      <c r="Y2" s="202" t="str">
        <f t="shared" si="0"/>
        <v>1 año</v>
      </c>
      <c r="Z2" s="202" t="str">
        <f t="shared" si="0"/>
        <v>1 año</v>
      </c>
      <c r="AA2" s="202" t="str">
        <f t="shared" si="0"/>
        <v>1 año</v>
      </c>
      <c r="AB2" s="202" t="str">
        <f t="shared" si="0"/>
        <v>1 año</v>
      </c>
      <c r="AC2" s="203" t="str">
        <f>L7</f>
        <v>2 años</v>
      </c>
      <c r="AD2" s="203" t="str">
        <f>AC2</f>
        <v>2 años</v>
      </c>
      <c r="AE2" s="203" t="str">
        <f t="shared" ref="AE2:AN2" si="1">AD2</f>
        <v>2 años</v>
      </c>
      <c r="AF2" s="203" t="str">
        <f t="shared" si="1"/>
        <v>2 años</v>
      </c>
      <c r="AG2" s="203" t="str">
        <f t="shared" si="1"/>
        <v>2 años</v>
      </c>
      <c r="AH2" s="203" t="str">
        <f t="shared" si="1"/>
        <v>2 años</v>
      </c>
      <c r="AI2" s="203" t="str">
        <f t="shared" si="1"/>
        <v>2 años</v>
      </c>
      <c r="AJ2" s="203" t="str">
        <f t="shared" si="1"/>
        <v>2 años</v>
      </c>
      <c r="AK2" s="203" t="str">
        <f t="shared" si="1"/>
        <v>2 años</v>
      </c>
      <c r="AL2" s="203" t="str">
        <f t="shared" si="1"/>
        <v>2 años</v>
      </c>
      <c r="AM2" s="203" t="str">
        <f t="shared" si="1"/>
        <v>2 años</v>
      </c>
      <c r="AN2" s="203" t="str">
        <f t="shared" si="1"/>
        <v>2 años</v>
      </c>
      <c r="AO2" s="203" t="str">
        <f>L8</f>
        <v>3 años</v>
      </c>
      <c r="AP2" s="203" t="str">
        <f>AO2</f>
        <v>3 años</v>
      </c>
      <c r="AQ2" s="203" t="str">
        <f t="shared" ref="AQ2:AZ2" si="2">AP2</f>
        <v>3 años</v>
      </c>
      <c r="AR2" s="203" t="str">
        <f t="shared" si="2"/>
        <v>3 años</v>
      </c>
      <c r="AS2" s="203" t="str">
        <f t="shared" si="2"/>
        <v>3 años</v>
      </c>
      <c r="AT2" s="203" t="str">
        <f t="shared" si="2"/>
        <v>3 años</v>
      </c>
      <c r="AU2" s="203" t="str">
        <f t="shared" si="2"/>
        <v>3 años</v>
      </c>
      <c r="AV2" s="203" t="str">
        <f t="shared" si="2"/>
        <v>3 años</v>
      </c>
      <c r="AW2" s="203" t="str">
        <f t="shared" si="2"/>
        <v>3 años</v>
      </c>
      <c r="AX2" s="203" t="str">
        <f t="shared" si="2"/>
        <v>3 años</v>
      </c>
      <c r="AY2" s="203" t="str">
        <f t="shared" si="2"/>
        <v>3 años</v>
      </c>
      <c r="AZ2" s="203" t="str">
        <f t="shared" si="2"/>
        <v>3 años</v>
      </c>
      <c r="BA2" s="203">
        <f>L9</f>
        <v>0</v>
      </c>
      <c r="BB2" s="203">
        <f>BA2</f>
        <v>0</v>
      </c>
      <c r="BC2" s="203">
        <f t="shared" ref="BC2:BL2" si="3">BB2</f>
        <v>0</v>
      </c>
      <c r="BD2" s="203">
        <f t="shared" si="3"/>
        <v>0</v>
      </c>
      <c r="BE2" s="203">
        <f t="shared" si="3"/>
        <v>0</v>
      </c>
      <c r="BF2" s="203">
        <f t="shared" si="3"/>
        <v>0</v>
      </c>
      <c r="BG2" s="203">
        <f t="shared" si="3"/>
        <v>0</v>
      </c>
      <c r="BH2" s="203">
        <f t="shared" si="3"/>
        <v>0</v>
      </c>
      <c r="BI2" s="203">
        <f t="shared" si="3"/>
        <v>0</v>
      </c>
      <c r="BJ2" s="203">
        <f t="shared" si="3"/>
        <v>0</v>
      </c>
      <c r="BK2" s="203">
        <f t="shared" si="3"/>
        <v>0</v>
      </c>
      <c r="BL2" s="203">
        <f t="shared" si="3"/>
        <v>0</v>
      </c>
      <c r="BM2" s="203">
        <f>L10</f>
        <v>0</v>
      </c>
      <c r="BN2" s="203">
        <f t="shared" ref="BN2:BX2" si="4">BM2</f>
        <v>0</v>
      </c>
      <c r="BO2" s="203">
        <f t="shared" si="4"/>
        <v>0</v>
      </c>
      <c r="BP2" s="203">
        <f t="shared" si="4"/>
        <v>0</v>
      </c>
      <c r="BQ2" s="203">
        <f t="shared" si="4"/>
        <v>0</v>
      </c>
      <c r="BR2" s="203">
        <f t="shared" si="4"/>
        <v>0</v>
      </c>
      <c r="BS2" s="203">
        <f t="shared" si="4"/>
        <v>0</v>
      </c>
      <c r="BT2" s="203">
        <f t="shared" si="4"/>
        <v>0</v>
      </c>
      <c r="BU2" s="203">
        <f t="shared" si="4"/>
        <v>0</v>
      </c>
      <c r="BV2" s="203">
        <f t="shared" si="4"/>
        <v>0</v>
      </c>
      <c r="BW2" s="203">
        <f t="shared" si="4"/>
        <v>0</v>
      </c>
      <c r="BX2" s="203">
        <f t="shared" si="4"/>
        <v>0</v>
      </c>
      <c r="BY2" s="203"/>
      <c r="BZ2" s="203"/>
      <c r="CA2" s="204"/>
      <c r="CB2" s="204"/>
      <c r="CC2" s="204"/>
      <c r="CD2" s="204"/>
      <c r="CE2" s="204"/>
      <c r="CF2" s="56"/>
      <c r="CG2" s="56"/>
      <c r="CH2" s="56"/>
      <c r="CI2" s="56"/>
      <c r="CJ2" s="56"/>
      <c r="CK2" s="56"/>
      <c r="CL2" s="56"/>
      <c r="CM2" s="56"/>
      <c r="CN2" s="56"/>
      <c r="CO2" s="56"/>
      <c r="CP2" s="56"/>
      <c r="CQ2" s="100"/>
      <c r="CR2" s="100"/>
      <c r="CS2" s="100"/>
      <c r="CT2" s="100"/>
      <c r="CU2" s="100"/>
      <c r="CV2" s="100"/>
      <c r="CW2" s="100"/>
      <c r="CX2" s="100"/>
      <c r="CY2" s="100"/>
      <c r="CZ2" s="100"/>
      <c r="DA2" s="100"/>
      <c r="DB2" s="100"/>
      <c r="DC2" s="100"/>
      <c r="DD2" s="100"/>
      <c r="DE2" s="100"/>
      <c r="DF2" s="100"/>
      <c r="DG2" s="100"/>
      <c r="DH2" s="100"/>
      <c r="DI2" s="100"/>
      <c r="DJ2" s="100"/>
      <c r="DK2" s="100"/>
      <c r="DL2" s="100"/>
      <c r="DM2" s="100"/>
      <c r="DN2" s="100"/>
      <c r="DO2" s="100"/>
      <c r="DP2" s="100"/>
      <c r="DQ2" s="100"/>
      <c r="DR2" s="100"/>
      <c r="DS2" s="100"/>
      <c r="DT2" s="100"/>
    </row>
    <row r="3" spans="3:124" ht="19.5" customHeight="1" thickBot="1">
      <c r="G3" s="73" t="s">
        <v>227</v>
      </c>
      <c r="L3" s="171"/>
      <c r="M3" s="171"/>
      <c r="N3" s="171"/>
      <c r="O3" s="171"/>
      <c r="P3" s="21"/>
      <c r="Q3" s="175" t="str">
        <f>O_Inv!N6</f>
        <v>enero</v>
      </c>
      <c r="R3" s="175" t="str">
        <f>O_Inv!O6</f>
        <v>febrero</v>
      </c>
      <c r="S3" s="175" t="str">
        <f>O_Inv!P6</f>
        <v>marzo</v>
      </c>
      <c r="T3" s="175" t="str">
        <f>O_Inv!Q6</f>
        <v>abril</v>
      </c>
      <c r="U3" s="175" t="str">
        <f>O_Inv!R6</f>
        <v>mayo</v>
      </c>
      <c r="V3" s="175" t="str">
        <f>O_Inv!S6</f>
        <v>junio</v>
      </c>
      <c r="W3" s="175" t="str">
        <f>O_Inv!T6</f>
        <v>julio</v>
      </c>
      <c r="X3" s="175" t="str">
        <f>O_Inv!U6</f>
        <v>agosto</v>
      </c>
      <c r="Y3" s="175" t="str">
        <f>O_Inv!V6</f>
        <v>septiembre</v>
      </c>
      <c r="Z3" s="175" t="str">
        <f>O_Inv!W6</f>
        <v>octubre</v>
      </c>
      <c r="AA3" s="175" t="str">
        <f>O_Inv!X6</f>
        <v>noviembre</v>
      </c>
      <c r="AB3" s="175" t="str">
        <f>O_Inv!Y6</f>
        <v>diciembre</v>
      </c>
      <c r="AC3" s="175" t="str">
        <f>O_Inv!Z6</f>
        <v>enero</v>
      </c>
      <c r="AD3" s="175" t="str">
        <f>O_Inv!AA6</f>
        <v>febrero</v>
      </c>
      <c r="AE3" s="175" t="str">
        <f>O_Inv!AB6</f>
        <v>marzo</v>
      </c>
      <c r="AF3" s="175" t="str">
        <f>O_Inv!AC6</f>
        <v>abril</v>
      </c>
      <c r="AG3" s="175" t="str">
        <f>O_Inv!AD6</f>
        <v>mayo</v>
      </c>
      <c r="AH3" s="175" t="str">
        <f>O_Inv!AE6</f>
        <v>junio</v>
      </c>
      <c r="AI3" s="175" t="str">
        <f>O_Inv!AF6</f>
        <v>julio</v>
      </c>
      <c r="AJ3" s="175" t="str">
        <f>O_Inv!AG6</f>
        <v>agosto</v>
      </c>
      <c r="AK3" s="175" t="str">
        <f>O_Inv!AH6</f>
        <v>septiembre</v>
      </c>
      <c r="AL3" s="175" t="str">
        <f>O_Inv!AI6</f>
        <v>octubre</v>
      </c>
      <c r="AM3" s="175" t="str">
        <f>O_Inv!AJ6</f>
        <v>noviembre</v>
      </c>
      <c r="AN3" s="175" t="str">
        <f>O_Inv!AK6</f>
        <v>diciembre</v>
      </c>
      <c r="AO3" s="175" t="str">
        <f>O_Inv!AL6</f>
        <v>enero</v>
      </c>
      <c r="AP3" s="175" t="str">
        <f>O_Inv!AM6</f>
        <v>febrero</v>
      </c>
      <c r="AQ3" s="175" t="str">
        <f>O_Inv!AN6</f>
        <v>marzo</v>
      </c>
      <c r="AR3" s="175" t="str">
        <f>O_Inv!AO6</f>
        <v>abril</v>
      </c>
      <c r="AS3" s="175" t="str">
        <f>O_Inv!AP6</f>
        <v>mayo</v>
      </c>
      <c r="AT3" s="175" t="str">
        <f>O_Inv!AQ6</f>
        <v>junio</v>
      </c>
      <c r="AU3" s="175" t="str">
        <f>O_Inv!AR6</f>
        <v>julio</v>
      </c>
      <c r="AV3" s="175" t="str">
        <f>O_Inv!AS6</f>
        <v>agosto</v>
      </c>
      <c r="AW3" s="175" t="str">
        <f>O_Inv!AT6</f>
        <v>septiembre</v>
      </c>
      <c r="AX3" s="175" t="str">
        <f>O_Inv!AU6</f>
        <v>octubre</v>
      </c>
      <c r="AY3" s="175" t="str">
        <f>O_Inv!AV6</f>
        <v>noviembre</v>
      </c>
      <c r="AZ3" s="175" t="str">
        <f>O_Inv!AW6</f>
        <v>diciembre</v>
      </c>
      <c r="BA3" s="175">
        <f>O_Inv!AX6</f>
        <v>0</v>
      </c>
      <c r="BB3" s="175">
        <f>O_Inv!AY6</f>
        <v>0</v>
      </c>
      <c r="BC3" s="175">
        <f>O_Inv!AZ6</f>
        <v>0</v>
      </c>
      <c r="BD3" s="175">
        <f>O_Inv!BA6</f>
        <v>0</v>
      </c>
      <c r="BE3" s="175">
        <f>O_Inv!BB6</f>
        <v>0</v>
      </c>
      <c r="BF3" s="175">
        <f>O_Inv!BC6</f>
        <v>0</v>
      </c>
      <c r="BG3" s="175">
        <f>O_Inv!BD6</f>
        <v>0</v>
      </c>
      <c r="BH3" s="175">
        <f>O_Inv!BE6</f>
        <v>0</v>
      </c>
      <c r="BI3" s="175">
        <f>O_Inv!BF6</f>
        <v>0</v>
      </c>
      <c r="BJ3" s="175">
        <f>O_Inv!BG6</f>
        <v>0</v>
      </c>
      <c r="BK3" s="175">
        <f>O_Inv!BH6</f>
        <v>0</v>
      </c>
      <c r="BL3" s="175">
        <f>O_Inv!BI6</f>
        <v>0</v>
      </c>
      <c r="BM3" s="175">
        <f>O_Inv!BJ6</f>
        <v>0</v>
      </c>
      <c r="BN3" s="175">
        <f>O_Inv!BK6</f>
        <v>0</v>
      </c>
      <c r="BO3" s="175">
        <f>O_Inv!BL6</f>
        <v>0</v>
      </c>
      <c r="BP3" s="175">
        <f>O_Inv!BM6</f>
        <v>0</v>
      </c>
      <c r="BQ3" s="175">
        <f>O_Inv!BN6</f>
        <v>0</v>
      </c>
      <c r="BR3" s="175">
        <f>O_Inv!BO6</f>
        <v>0</v>
      </c>
      <c r="BS3" s="175">
        <f>O_Inv!BP6</f>
        <v>0</v>
      </c>
      <c r="BT3" s="175">
        <f>O_Inv!BQ6</f>
        <v>0</v>
      </c>
      <c r="BU3" s="175">
        <f>O_Inv!BR6</f>
        <v>0</v>
      </c>
      <c r="BV3" s="175">
        <f>O_Inv!BS6</f>
        <v>0</v>
      </c>
      <c r="BW3" s="175">
        <f>O_Inv!BT6</f>
        <v>0</v>
      </c>
      <c r="BX3" s="175">
        <f>O_Inv!BU6</f>
        <v>0</v>
      </c>
      <c r="BY3" s="175"/>
      <c r="BZ3" s="175"/>
    </row>
    <row r="4" spans="3:124" s="11" customFormat="1" ht="24" customHeight="1" thickTop="1" thickBot="1">
      <c r="C4" s="167" t="s">
        <v>52</v>
      </c>
      <c r="D4" s="165"/>
      <c r="E4" s="165"/>
      <c r="F4" s="166"/>
      <c r="G4" s="273" t="s">
        <v>53</v>
      </c>
      <c r="H4" s="274"/>
      <c r="I4" s="273" t="s">
        <v>54</v>
      </c>
      <c r="J4" s="274"/>
      <c r="K4" s="21"/>
      <c r="L4" s="70"/>
      <c r="M4" s="70"/>
      <c r="N4" s="70"/>
      <c r="O4" s="70"/>
      <c r="P4" s="21"/>
      <c r="Q4" s="175" t="str">
        <f t="shared" ref="Q4:AV4" si="5">Q3&amp;Q2</f>
        <v>enero1 año</v>
      </c>
      <c r="R4" s="175" t="str">
        <f t="shared" si="5"/>
        <v>febrero1 año</v>
      </c>
      <c r="S4" s="175" t="str">
        <f t="shared" si="5"/>
        <v>marzo1 año</v>
      </c>
      <c r="T4" s="175" t="str">
        <f t="shared" si="5"/>
        <v>abril1 año</v>
      </c>
      <c r="U4" s="175" t="str">
        <f t="shared" si="5"/>
        <v>mayo1 año</v>
      </c>
      <c r="V4" s="175" t="str">
        <f t="shared" si="5"/>
        <v>junio1 año</v>
      </c>
      <c r="W4" s="175" t="str">
        <f t="shared" si="5"/>
        <v>julio1 año</v>
      </c>
      <c r="X4" s="175" t="str">
        <f t="shared" si="5"/>
        <v>agosto1 año</v>
      </c>
      <c r="Y4" s="175" t="str">
        <f t="shared" si="5"/>
        <v>septiembre1 año</v>
      </c>
      <c r="Z4" s="175" t="str">
        <f t="shared" si="5"/>
        <v>octubre1 año</v>
      </c>
      <c r="AA4" s="175" t="str">
        <f t="shared" si="5"/>
        <v>noviembre1 año</v>
      </c>
      <c r="AB4" s="175" t="str">
        <f t="shared" si="5"/>
        <v>diciembre1 año</v>
      </c>
      <c r="AC4" s="175" t="str">
        <f t="shared" si="5"/>
        <v>enero2 años</v>
      </c>
      <c r="AD4" s="175" t="str">
        <f t="shared" si="5"/>
        <v>febrero2 años</v>
      </c>
      <c r="AE4" s="175" t="str">
        <f t="shared" si="5"/>
        <v>marzo2 años</v>
      </c>
      <c r="AF4" s="175" t="str">
        <f t="shared" si="5"/>
        <v>abril2 años</v>
      </c>
      <c r="AG4" s="175" t="str">
        <f t="shared" si="5"/>
        <v>mayo2 años</v>
      </c>
      <c r="AH4" s="175" t="str">
        <f t="shared" si="5"/>
        <v>junio2 años</v>
      </c>
      <c r="AI4" s="175" t="str">
        <f t="shared" si="5"/>
        <v>julio2 años</v>
      </c>
      <c r="AJ4" s="175" t="str">
        <f t="shared" si="5"/>
        <v>agosto2 años</v>
      </c>
      <c r="AK4" s="175" t="str">
        <f t="shared" si="5"/>
        <v>septiembre2 años</v>
      </c>
      <c r="AL4" s="175" t="str">
        <f t="shared" si="5"/>
        <v>octubre2 años</v>
      </c>
      <c r="AM4" s="175" t="str">
        <f t="shared" si="5"/>
        <v>noviembre2 años</v>
      </c>
      <c r="AN4" s="175" t="str">
        <f t="shared" si="5"/>
        <v>diciembre2 años</v>
      </c>
      <c r="AO4" s="175" t="str">
        <f t="shared" si="5"/>
        <v>enero3 años</v>
      </c>
      <c r="AP4" s="175" t="str">
        <f t="shared" si="5"/>
        <v>febrero3 años</v>
      </c>
      <c r="AQ4" s="175" t="str">
        <f t="shared" si="5"/>
        <v>marzo3 años</v>
      </c>
      <c r="AR4" s="175" t="str">
        <f t="shared" si="5"/>
        <v>abril3 años</v>
      </c>
      <c r="AS4" s="175" t="str">
        <f t="shared" si="5"/>
        <v>mayo3 años</v>
      </c>
      <c r="AT4" s="175" t="str">
        <f t="shared" si="5"/>
        <v>junio3 años</v>
      </c>
      <c r="AU4" s="175" t="str">
        <f t="shared" si="5"/>
        <v>julio3 años</v>
      </c>
      <c r="AV4" s="175" t="str">
        <f t="shared" si="5"/>
        <v>agosto3 años</v>
      </c>
      <c r="AW4" s="175" t="str">
        <f t="shared" ref="AW4:BX4" si="6">AW3&amp;AW2</f>
        <v>septiembre3 años</v>
      </c>
      <c r="AX4" s="175" t="str">
        <f t="shared" si="6"/>
        <v>octubre3 años</v>
      </c>
      <c r="AY4" s="175" t="str">
        <f t="shared" si="6"/>
        <v>noviembre3 años</v>
      </c>
      <c r="AZ4" s="175" t="str">
        <f t="shared" si="6"/>
        <v>diciembre3 años</v>
      </c>
      <c r="BA4" s="175" t="str">
        <f t="shared" si="6"/>
        <v>00</v>
      </c>
      <c r="BB4" s="175" t="str">
        <f t="shared" si="6"/>
        <v>00</v>
      </c>
      <c r="BC4" s="175" t="str">
        <f t="shared" si="6"/>
        <v>00</v>
      </c>
      <c r="BD4" s="175" t="str">
        <f t="shared" si="6"/>
        <v>00</v>
      </c>
      <c r="BE4" s="175" t="str">
        <f t="shared" si="6"/>
        <v>00</v>
      </c>
      <c r="BF4" s="175" t="str">
        <f t="shared" si="6"/>
        <v>00</v>
      </c>
      <c r="BG4" s="175" t="str">
        <f t="shared" si="6"/>
        <v>00</v>
      </c>
      <c r="BH4" s="175" t="str">
        <f t="shared" si="6"/>
        <v>00</v>
      </c>
      <c r="BI4" s="175" t="str">
        <f t="shared" si="6"/>
        <v>00</v>
      </c>
      <c r="BJ4" s="175" t="str">
        <f t="shared" si="6"/>
        <v>00</v>
      </c>
      <c r="BK4" s="175" t="str">
        <f t="shared" si="6"/>
        <v>00</v>
      </c>
      <c r="BL4" s="175" t="str">
        <f t="shared" si="6"/>
        <v>00</v>
      </c>
      <c r="BM4" s="175" t="str">
        <f t="shared" si="6"/>
        <v>00</v>
      </c>
      <c r="BN4" s="175" t="str">
        <f t="shared" si="6"/>
        <v>00</v>
      </c>
      <c r="BO4" s="175" t="str">
        <f t="shared" si="6"/>
        <v>00</v>
      </c>
      <c r="BP4" s="175" t="str">
        <f t="shared" si="6"/>
        <v>00</v>
      </c>
      <c r="BQ4" s="175" t="str">
        <f t="shared" si="6"/>
        <v>00</v>
      </c>
      <c r="BR4" s="175" t="str">
        <f t="shared" si="6"/>
        <v>00</v>
      </c>
      <c r="BS4" s="175" t="str">
        <f t="shared" si="6"/>
        <v>00</v>
      </c>
      <c r="BT4" s="175" t="str">
        <f t="shared" si="6"/>
        <v>00</v>
      </c>
      <c r="BU4" s="175" t="str">
        <f t="shared" si="6"/>
        <v>00</v>
      </c>
      <c r="BV4" s="175" t="str">
        <f t="shared" si="6"/>
        <v>00</v>
      </c>
      <c r="BW4" s="175" t="str">
        <f t="shared" si="6"/>
        <v>00</v>
      </c>
      <c r="BX4" s="175" t="str">
        <f t="shared" si="6"/>
        <v>00</v>
      </c>
      <c r="BY4" s="175"/>
      <c r="BZ4" s="175"/>
      <c r="CA4" s="59"/>
      <c r="CB4" s="59"/>
      <c r="CC4" s="59"/>
      <c r="CD4" s="59"/>
      <c r="CE4" s="59"/>
      <c r="CF4" s="59"/>
      <c r="CG4" s="59"/>
      <c r="CH4" s="59"/>
      <c r="CI4" s="59"/>
      <c r="CJ4" s="59"/>
      <c r="CK4" s="59"/>
      <c r="CL4" s="59"/>
      <c r="CM4" s="59"/>
      <c r="CN4" s="59"/>
      <c r="CO4" s="59"/>
      <c r="CP4" s="59"/>
      <c r="CQ4" s="104"/>
      <c r="CR4" s="104"/>
      <c r="CS4" s="104"/>
      <c r="CT4" s="104"/>
      <c r="CU4" s="104"/>
      <c r="CV4" s="104"/>
      <c r="CW4" s="104"/>
      <c r="CX4" s="104"/>
      <c r="CY4" s="104"/>
      <c r="CZ4" s="104"/>
      <c r="DA4" s="104"/>
      <c r="DB4" s="104"/>
      <c r="DC4" s="104"/>
      <c r="DD4" s="104"/>
      <c r="DE4" s="104"/>
      <c r="DF4" s="104"/>
      <c r="DG4" s="104"/>
      <c r="DH4" s="104"/>
      <c r="DI4" s="104"/>
      <c r="DJ4" s="104"/>
      <c r="DK4" s="104"/>
      <c r="DL4" s="104"/>
      <c r="DM4" s="104"/>
      <c r="DN4" s="104"/>
      <c r="DO4" s="104"/>
      <c r="DP4" s="104"/>
      <c r="DQ4" s="104"/>
      <c r="DR4" s="104"/>
      <c r="DS4" s="104"/>
      <c r="DT4" s="104"/>
    </row>
    <row r="5" spans="3:124" s="11" customFormat="1" ht="27" customHeight="1" thickTop="1" thickBot="1">
      <c r="C5" s="32" t="s">
        <v>9</v>
      </c>
      <c r="D5" s="52" t="s">
        <v>51</v>
      </c>
      <c r="E5" s="52" t="s">
        <v>55</v>
      </c>
      <c r="F5" s="52" t="s">
        <v>56</v>
      </c>
      <c r="G5" s="52" t="s">
        <v>57</v>
      </c>
      <c r="H5" s="52" t="s">
        <v>58</v>
      </c>
      <c r="I5" s="52" t="s">
        <v>57</v>
      </c>
      <c r="J5" s="52" t="s">
        <v>58</v>
      </c>
      <c r="K5" s="21"/>
      <c r="L5" s="70" t="s">
        <v>59</v>
      </c>
      <c r="M5" s="70" t="s">
        <v>60</v>
      </c>
      <c r="N5" s="70" t="s">
        <v>61</v>
      </c>
      <c r="O5" s="70"/>
      <c r="P5" s="148" t="s">
        <v>62</v>
      </c>
      <c r="Q5" s="175">
        <v>1</v>
      </c>
      <c r="R5" s="175">
        <v>2</v>
      </c>
      <c r="S5" s="175">
        <v>3</v>
      </c>
      <c r="T5" s="175">
        <v>4</v>
      </c>
      <c r="U5" s="175">
        <v>5</v>
      </c>
      <c r="V5" s="175">
        <v>6</v>
      </c>
      <c r="W5" s="175">
        <v>7</v>
      </c>
      <c r="X5" s="175">
        <v>8</v>
      </c>
      <c r="Y5" s="175">
        <v>9</v>
      </c>
      <c r="Z5" s="175">
        <v>10</v>
      </c>
      <c r="AA5" s="175">
        <v>11</v>
      </c>
      <c r="AB5" s="175">
        <v>12</v>
      </c>
      <c r="AC5" s="175">
        <v>13</v>
      </c>
      <c r="AD5" s="175">
        <v>14</v>
      </c>
      <c r="AE5" s="175">
        <v>15</v>
      </c>
      <c r="AF5" s="175">
        <v>16</v>
      </c>
      <c r="AG5" s="175">
        <v>17</v>
      </c>
      <c r="AH5" s="175">
        <v>18</v>
      </c>
      <c r="AI5" s="175">
        <v>19</v>
      </c>
      <c r="AJ5" s="175">
        <v>20</v>
      </c>
      <c r="AK5" s="175">
        <v>21</v>
      </c>
      <c r="AL5" s="175">
        <v>22</v>
      </c>
      <c r="AM5" s="175">
        <v>23</v>
      </c>
      <c r="AN5" s="175">
        <v>24</v>
      </c>
      <c r="AO5" s="175">
        <v>25</v>
      </c>
      <c r="AP5" s="175">
        <v>26</v>
      </c>
      <c r="AQ5" s="175">
        <v>27</v>
      </c>
      <c r="AR5" s="175">
        <v>28</v>
      </c>
      <c r="AS5" s="175">
        <v>29</v>
      </c>
      <c r="AT5" s="175">
        <v>30</v>
      </c>
      <c r="AU5" s="175">
        <v>31</v>
      </c>
      <c r="AV5" s="175">
        <v>32</v>
      </c>
      <c r="AW5" s="175">
        <v>33</v>
      </c>
      <c r="AX5" s="175">
        <v>34</v>
      </c>
      <c r="AY5" s="175">
        <v>35</v>
      </c>
      <c r="AZ5" s="175">
        <v>36</v>
      </c>
      <c r="BA5" s="175">
        <v>37</v>
      </c>
      <c r="BB5" s="175">
        <v>38</v>
      </c>
      <c r="BC5" s="175">
        <v>39</v>
      </c>
      <c r="BD5" s="175">
        <v>40</v>
      </c>
      <c r="BE5" s="175">
        <v>41</v>
      </c>
      <c r="BF5" s="175">
        <v>42</v>
      </c>
      <c r="BG5" s="175">
        <v>43</v>
      </c>
      <c r="BH5" s="175">
        <v>44</v>
      </c>
      <c r="BI5" s="175">
        <v>45</v>
      </c>
      <c r="BJ5" s="175">
        <v>46</v>
      </c>
      <c r="BK5" s="175">
        <v>47</v>
      </c>
      <c r="BL5" s="175">
        <v>48</v>
      </c>
      <c r="BM5" s="175">
        <v>49</v>
      </c>
      <c r="BN5" s="175">
        <v>50</v>
      </c>
      <c r="BO5" s="175">
        <v>51</v>
      </c>
      <c r="BP5" s="175">
        <v>52</v>
      </c>
      <c r="BQ5" s="175">
        <v>53</v>
      </c>
      <c r="BR5" s="175">
        <v>54</v>
      </c>
      <c r="BS5" s="175">
        <v>55</v>
      </c>
      <c r="BT5" s="175">
        <v>56</v>
      </c>
      <c r="BU5" s="175">
        <v>57</v>
      </c>
      <c r="BV5" s="175">
        <v>58</v>
      </c>
      <c r="BW5" s="175">
        <v>59</v>
      </c>
      <c r="BX5" s="175">
        <v>60</v>
      </c>
      <c r="BY5" s="175"/>
      <c r="BZ5" s="175"/>
      <c r="CA5" s="59"/>
      <c r="CB5" s="59"/>
      <c r="CC5" s="59"/>
      <c r="CD5" s="59"/>
      <c r="CE5" s="59"/>
      <c r="CF5" s="59"/>
      <c r="CG5" s="59"/>
      <c r="CH5" s="59"/>
      <c r="CI5" s="59"/>
      <c r="CJ5" s="59"/>
      <c r="CK5" s="59"/>
      <c r="CL5" s="59"/>
      <c r="CM5" s="59"/>
      <c r="CN5" s="59"/>
      <c r="CO5" s="59"/>
      <c r="CP5" s="59"/>
      <c r="CQ5" s="104"/>
      <c r="CR5" s="104"/>
      <c r="CS5" s="104"/>
      <c r="CT5" s="104"/>
      <c r="CU5" s="104"/>
      <c r="CV5" s="104"/>
      <c r="CW5" s="104"/>
      <c r="CX5" s="104"/>
      <c r="CY5" s="104"/>
      <c r="CZ5" s="104"/>
      <c r="DA5" s="104"/>
      <c r="DB5" s="104"/>
      <c r="DC5" s="104"/>
      <c r="DD5" s="104"/>
      <c r="DE5" s="104"/>
      <c r="DF5" s="104"/>
      <c r="DG5" s="104"/>
      <c r="DH5" s="104"/>
      <c r="DI5" s="104"/>
      <c r="DJ5" s="104"/>
      <c r="DK5" s="104"/>
      <c r="DL5" s="104"/>
      <c r="DM5" s="104"/>
      <c r="DN5" s="104"/>
      <c r="DO5" s="104"/>
      <c r="DP5" s="104"/>
      <c r="DQ5" s="104"/>
      <c r="DR5" s="104"/>
      <c r="DS5" s="104"/>
      <c r="DT5" s="104"/>
    </row>
    <row r="6" spans="3:124" s="11" customFormat="1" ht="30" customHeight="1" thickTop="1">
      <c r="C6" s="245" t="s">
        <v>340</v>
      </c>
      <c r="D6" s="249">
        <v>200000</v>
      </c>
      <c r="E6" s="71">
        <v>0.1</v>
      </c>
      <c r="F6" s="72" t="s">
        <v>343</v>
      </c>
      <c r="G6" s="72" t="s">
        <v>29</v>
      </c>
      <c r="H6" s="72" t="s">
        <v>21</v>
      </c>
      <c r="I6" s="72" t="s">
        <v>40</v>
      </c>
      <c r="J6" s="72" t="s">
        <v>23</v>
      </c>
      <c r="K6" s="21"/>
      <c r="L6" s="70" t="s">
        <v>21</v>
      </c>
      <c r="M6" s="70">
        <f>IF(ISERROR(HLOOKUP(G6&amp;H6,$Q$4:$BX$5,2,FALSE)),"",HLOOKUP(G6&amp;H6,$Q$4:$BX$5,2,FALSE))</f>
        <v>1</v>
      </c>
      <c r="N6" s="70">
        <f>IF(ISERROR(HLOOKUP(I6&amp;J6,$Q$4:$BX$5,2,FALSE)),"",HLOOKUP(I6&amp;J6,$Q$4:$BX$5,2,FALSE))</f>
        <v>36</v>
      </c>
      <c r="O6" s="70"/>
      <c r="P6" s="9">
        <v>1</v>
      </c>
      <c r="Q6" s="175" t="str">
        <f>IF(AND(Q$5&gt;=$M6,Q$5&lt;=$N6),IF($F6="SEM REAJUSTE",$D6,"NÃO"),"NÃO")</f>
        <v>NÃO</v>
      </c>
      <c r="R6" s="175" t="str">
        <f t="shared" ref="R6:BX10" si="7">IF(AND(R$5&gt;=$M6,R$5&lt;=$N6),IF($F6="SEM REAJUSTE",$D6,"NÃO"),"NÃO")</f>
        <v>NÃO</v>
      </c>
      <c r="S6" s="175" t="str">
        <f t="shared" si="7"/>
        <v>NÃO</v>
      </c>
      <c r="T6" s="175" t="str">
        <f t="shared" si="7"/>
        <v>NÃO</v>
      </c>
      <c r="U6" s="175" t="str">
        <f t="shared" si="7"/>
        <v>NÃO</v>
      </c>
      <c r="V6" s="175" t="str">
        <f t="shared" si="7"/>
        <v>NÃO</v>
      </c>
      <c r="W6" s="175" t="str">
        <f t="shared" si="7"/>
        <v>NÃO</v>
      </c>
      <c r="X6" s="175" t="str">
        <f t="shared" si="7"/>
        <v>NÃO</v>
      </c>
      <c r="Y6" s="175" t="str">
        <f t="shared" si="7"/>
        <v>NÃO</v>
      </c>
      <c r="Z6" s="175" t="str">
        <f t="shared" si="7"/>
        <v>NÃO</v>
      </c>
      <c r="AA6" s="175" t="str">
        <f t="shared" si="7"/>
        <v>NÃO</v>
      </c>
      <c r="AB6" s="175" t="str">
        <f t="shared" si="7"/>
        <v>NÃO</v>
      </c>
      <c r="AC6" s="175" t="str">
        <f t="shared" si="7"/>
        <v>NÃO</v>
      </c>
      <c r="AD6" s="175" t="str">
        <f t="shared" si="7"/>
        <v>NÃO</v>
      </c>
      <c r="AE6" s="175" t="str">
        <f t="shared" si="7"/>
        <v>NÃO</v>
      </c>
      <c r="AF6" s="175" t="str">
        <f t="shared" si="7"/>
        <v>NÃO</v>
      </c>
      <c r="AG6" s="175" t="str">
        <f t="shared" si="7"/>
        <v>NÃO</v>
      </c>
      <c r="AH6" s="175" t="str">
        <f t="shared" si="7"/>
        <v>NÃO</v>
      </c>
      <c r="AI6" s="175" t="str">
        <f t="shared" si="7"/>
        <v>NÃO</v>
      </c>
      <c r="AJ6" s="175" t="str">
        <f t="shared" si="7"/>
        <v>NÃO</v>
      </c>
      <c r="AK6" s="175" t="str">
        <f t="shared" si="7"/>
        <v>NÃO</v>
      </c>
      <c r="AL6" s="175" t="str">
        <f t="shared" si="7"/>
        <v>NÃO</v>
      </c>
      <c r="AM6" s="175" t="str">
        <f t="shared" si="7"/>
        <v>NÃO</v>
      </c>
      <c r="AN6" s="175" t="str">
        <f t="shared" si="7"/>
        <v>NÃO</v>
      </c>
      <c r="AO6" s="175" t="str">
        <f t="shared" si="7"/>
        <v>NÃO</v>
      </c>
      <c r="AP6" s="175" t="str">
        <f t="shared" si="7"/>
        <v>NÃO</v>
      </c>
      <c r="AQ6" s="175" t="str">
        <f t="shared" si="7"/>
        <v>NÃO</v>
      </c>
      <c r="AR6" s="175" t="str">
        <f t="shared" si="7"/>
        <v>NÃO</v>
      </c>
      <c r="AS6" s="175" t="str">
        <f t="shared" si="7"/>
        <v>NÃO</v>
      </c>
      <c r="AT6" s="175" t="str">
        <f t="shared" si="7"/>
        <v>NÃO</v>
      </c>
      <c r="AU6" s="175" t="str">
        <f t="shared" si="7"/>
        <v>NÃO</v>
      </c>
      <c r="AV6" s="175" t="str">
        <f t="shared" si="7"/>
        <v>NÃO</v>
      </c>
      <c r="AW6" s="175" t="str">
        <f t="shared" si="7"/>
        <v>NÃO</v>
      </c>
      <c r="AX6" s="175" t="str">
        <f t="shared" si="7"/>
        <v>NÃO</v>
      </c>
      <c r="AY6" s="175" t="str">
        <f t="shared" si="7"/>
        <v>NÃO</v>
      </c>
      <c r="AZ6" s="175" t="str">
        <f t="shared" si="7"/>
        <v>NÃO</v>
      </c>
      <c r="BA6" s="175" t="str">
        <f t="shared" si="7"/>
        <v>NÃO</v>
      </c>
      <c r="BB6" s="175" t="str">
        <f t="shared" si="7"/>
        <v>NÃO</v>
      </c>
      <c r="BC6" s="175" t="str">
        <f t="shared" si="7"/>
        <v>NÃO</v>
      </c>
      <c r="BD6" s="175" t="str">
        <f t="shared" si="7"/>
        <v>NÃO</v>
      </c>
      <c r="BE6" s="175" t="str">
        <f t="shared" si="7"/>
        <v>NÃO</v>
      </c>
      <c r="BF6" s="175" t="str">
        <f t="shared" si="7"/>
        <v>NÃO</v>
      </c>
      <c r="BG6" s="175" t="str">
        <f t="shared" si="7"/>
        <v>NÃO</v>
      </c>
      <c r="BH6" s="175" t="str">
        <f t="shared" si="7"/>
        <v>NÃO</v>
      </c>
      <c r="BI6" s="175" t="str">
        <f t="shared" si="7"/>
        <v>NÃO</v>
      </c>
      <c r="BJ6" s="175" t="str">
        <f t="shared" si="7"/>
        <v>NÃO</v>
      </c>
      <c r="BK6" s="175" t="str">
        <f t="shared" si="7"/>
        <v>NÃO</v>
      </c>
      <c r="BL6" s="175" t="str">
        <f t="shared" si="7"/>
        <v>NÃO</v>
      </c>
      <c r="BM6" s="175" t="str">
        <f t="shared" si="7"/>
        <v>NÃO</v>
      </c>
      <c r="BN6" s="175" t="str">
        <f t="shared" si="7"/>
        <v>NÃO</v>
      </c>
      <c r="BO6" s="175" t="str">
        <f t="shared" si="7"/>
        <v>NÃO</v>
      </c>
      <c r="BP6" s="175" t="str">
        <f t="shared" si="7"/>
        <v>NÃO</v>
      </c>
      <c r="BQ6" s="175" t="str">
        <f t="shared" si="7"/>
        <v>NÃO</v>
      </c>
      <c r="BR6" s="175" t="str">
        <f t="shared" si="7"/>
        <v>NÃO</v>
      </c>
      <c r="BS6" s="175" t="str">
        <f t="shared" si="7"/>
        <v>NÃO</v>
      </c>
      <c r="BT6" s="175" t="str">
        <f t="shared" si="7"/>
        <v>NÃO</v>
      </c>
      <c r="BU6" s="175" t="str">
        <f t="shared" si="7"/>
        <v>NÃO</v>
      </c>
      <c r="BV6" s="175" t="str">
        <f t="shared" si="7"/>
        <v>NÃO</v>
      </c>
      <c r="BW6" s="175" t="str">
        <f t="shared" si="7"/>
        <v>NÃO</v>
      </c>
      <c r="BX6" s="175" t="str">
        <f t="shared" si="7"/>
        <v>NÃO</v>
      </c>
      <c r="BY6" s="175"/>
      <c r="BZ6" s="175"/>
      <c r="CA6" s="59"/>
      <c r="CB6" s="59"/>
      <c r="CC6" s="59"/>
      <c r="CD6" s="59"/>
      <c r="CE6" s="59"/>
      <c r="CF6" s="59"/>
      <c r="CG6" s="59"/>
      <c r="CH6" s="59"/>
      <c r="CI6" s="59"/>
      <c r="CJ6" s="59"/>
      <c r="CK6" s="59"/>
      <c r="CL6" s="59"/>
      <c r="CM6" s="59"/>
      <c r="CN6" s="59"/>
      <c r="CO6" s="59"/>
      <c r="CP6" s="59"/>
      <c r="CQ6" s="104"/>
      <c r="CR6" s="104"/>
      <c r="CS6" s="104"/>
      <c r="CT6" s="104"/>
      <c r="CU6" s="104"/>
      <c r="CV6" s="104"/>
      <c r="CW6" s="104"/>
      <c r="CX6" s="104"/>
      <c r="CY6" s="104"/>
      <c r="CZ6" s="104"/>
      <c r="DA6" s="104"/>
      <c r="DB6" s="104"/>
      <c r="DC6" s="104"/>
      <c r="DD6" s="104"/>
      <c r="DE6" s="104"/>
      <c r="DF6" s="104"/>
      <c r="DG6" s="104"/>
      <c r="DH6" s="104"/>
      <c r="DI6" s="104"/>
      <c r="DJ6" s="104"/>
      <c r="DK6" s="104"/>
      <c r="DL6" s="104"/>
      <c r="DM6" s="104"/>
      <c r="DN6" s="104"/>
      <c r="DO6" s="104"/>
      <c r="DP6" s="104"/>
      <c r="DQ6" s="104"/>
      <c r="DR6" s="104"/>
      <c r="DS6" s="104"/>
      <c r="DT6" s="104"/>
    </row>
    <row r="7" spans="3:124" s="11" customFormat="1" ht="30" customHeight="1">
      <c r="C7" s="245" t="s">
        <v>341</v>
      </c>
      <c r="D7" s="249">
        <v>1200000</v>
      </c>
      <c r="E7" s="71">
        <f>E6</f>
        <v>0.1</v>
      </c>
      <c r="F7" s="72" t="s">
        <v>343</v>
      </c>
      <c r="G7" s="72" t="s">
        <v>29</v>
      </c>
      <c r="H7" s="72" t="s">
        <v>21</v>
      </c>
      <c r="I7" s="72" t="s">
        <v>40</v>
      </c>
      <c r="J7" s="72" t="s">
        <v>22</v>
      </c>
      <c r="K7" s="21"/>
      <c r="L7" s="70" t="s">
        <v>22</v>
      </c>
      <c r="M7" s="70">
        <f t="shared" ref="M7:M35" si="8">IF(ISERROR(HLOOKUP(G7&amp;H7,$Q$4:$BX$5,2,FALSE)),"",HLOOKUP(G7&amp;H7,$Q$4:$BX$5,2,FALSE))</f>
        <v>1</v>
      </c>
      <c r="N7" s="70">
        <f t="shared" ref="N7:N35" si="9">IF(ISERROR(HLOOKUP(I7&amp;J7,$Q$4:$BX$5,2,FALSE)),"",HLOOKUP(I7&amp;J7,$Q$4:$BX$5,2,FALSE))</f>
        <v>24</v>
      </c>
      <c r="O7" s="70"/>
      <c r="P7" s="9">
        <v>2</v>
      </c>
      <c r="Q7" s="175" t="str">
        <f t="shared" ref="Q7:AF25" si="10">IF(AND(Q$5&gt;=$M7,Q$5&lt;=$N7),IF($F7="SEM REAJUSTE",$D7,"NÃO"),"NÃO")</f>
        <v>NÃO</v>
      </c>
      <c r="R7" s="175" t="str">
        <f t="shared" si="10"/>
        <v>NÃO</v>
      </c>
      <c r="S7" s="175" t="str">
        <f t="shared" si="10"/>
        <v>NÃO</v>
      </c>
      <c r="T7" s="175" t="str">
        <f t="shared" si="10"/>
        <v>NÃO</v>
      </c>
      <c r="U7" s="175" t="str">
        <f t="shared" si="10"/>
        <v>NÃO</v>
      </c>
      <c r="V7" s="175" t="str">
        <f t="shared" si="10"/>
        <v>NÃO</v>
      </c>
      <c r="W7" s="175" t="str">
        <f t="shared" si="10"/>
        <v>NÃO</v>
      </c>
      <c r="X7" s="175" t="str">
        <f t="shared" si="10"/>
        <v>NÃO</v>
      </c>
      <c r="Y7" s="175" t="str">
        <f t="shared" si="10"/>
        <v>NÃO</v>
      </c>
      <c r="Z7" s="175" t="str">
        <f t="shared" si="10"/>
        <v>NÃO</v>
      </c>
      <c r="AA7" s="175" t="str">
        <f t="shared" si="10"/>
        <v>NÃO</v>
      </c>
      <c r="AB7" s="175" t="str">
        <f t="shared" si="10"/>
        <v>NÃO</v>
      </c>
      <c r="AC7" s="175" t="str">
        <f t="shared" si="10"/>
        <v>NÃO</v>
      </c>
      <c r="AD7" s="175" t="str">
        <f t="shared" si="10"/>
        <v>NÃO</v>
      </c>
      <c r="AE7" s="175" t="str">
        <f t="shared" si="10"/>
        <v>NÃO</v>
      </c>
      <c r="AF7" s="175" t="str">
        <f t="shared" si="10"/>
        <v>NÃO</v>
      </c>
      <c r="AG7" s="175" t="str">
        <f t="shared" si="7"/>
        <v>NÃO</v>
      </c>
      <c r="AH7" s="175" t="str">
        <f t="shared" si="7"/>
        <v>NÃO</v>
      </c>
      <c r="AI7" s="175" t="str">
        <f t="shared" si="7"/>
        <v>NÃO</v>
      </c>
      <c r="AJ7" s="175" t="str">
        <f t="shared" si="7"/>
        <v>NÃO</v>
      </c>
      <c r="AK7" s="175" t="str">
        <f t="shared" si="7"/>
        <v>NÃO</v>
      </c>
      <c r="AL7" s="175" t="str">
        <f t="shared" si="7"/>
        <v>NÃO</v>
      </c>
      <c r="AM7" s="175" t="str">
        <f t="shared" si="7"/>
        <v>NÃO</v>
      </c>
      <c r="AN7" s="175" t="str">
        <f t="shared" si="7"/>
        <v>NÃO</v>
      </c>
      <c r="AO7" s="175" t="str">
        <f t="shared" si="7"/>
        <v>NÃO</v>
      </c>
      <c r="AP7" s="175" t="str">
        <f t="shared" si="7"/>
        <v>NÃO</v>
      </c>
      <c r="AQ7" s="175" t="str">
        <f t="shared" si="7"/>
        <v>NÃO</v>
      </c>
      <c r="AR7" s="175" t="str">
        <f t="shared" si="7"/>
        <v>NÃO</v>
      </c>
      <c r="AS7" s="175" t="str">
        <f t="shared" si="7"/>
        <v>NÃO</v>
      </c>
      <c r="AT7" s="175" t="str">
        <f t="shared" si="7"/>
        <v>NÃO</v>
      </c>
      <c r="AU7" s="175" t="str">
        <f t="shared" si="7"/>
        <v>NÃO</v>
      </c>
      <c r="AV7" s="175" t="str">
        <f t="shared" si="7"/>
        <v>NÃO</v>
      </c>
      <c r="AW7" s="175" t="str">
        <f t="shared" si="7"/>
        <v>NÃO</v>
      </c>
      <c r="AX7" s="175" t="str">
        <f t="shared" si="7"/>
        <v>NÃO</v>
      </c>
      <c r="AY7" s="175" t="str">
        <f t="shared" si="7"/>
        <v>NÃO</v>
      </c>
      <c r="AZ7" s="175" t="str">
        <f t="shared" si="7"/>
        <v>NÃO</v>
      </c>
      <c r="BA7" s="175" t="str">
        <f t="shared" si="7"/>
        <v>NÃO</v>
      </c>
      <c r="BB7" s="175" t="str">
        <f t="shared" si="7"/>
        <v>NÃO</v>
      </c>
      <c r="BC7" s="175" t="str">
        <f t="shared" si="7"/>
        <v>NÃO</v>
      </c>
      <c r="BD7" s="175" t="str">
        <f t="shared" si="7"/>
        <v>NÃO</v>
      </c>
      <c r="BE7" s="175" t="str">
        <f t="shared" si="7"/>
        <v>NÃO</v>
      </c>
      <c r="BF7" s="175" t="str">
        <f t="shared" si="7"/>
        <v>NÃO</v>
      </c>
      <c r="BG7" s="175" t="str">
        <f t="shared" si="7"/>
        <v>NÃO</v>
      </c>
      <c r="BH7" s="175" t="str">
        <f t="shared" si="7"/>
        <v>NÃO</v>
      </c>
      <c r="BI7" s="175" t="str">
        <f t="shared" si="7"/>
        <v>NÃO</v>
      </c>
      <c r="BJ7" s="175" t="str">
        <f t="shared" si="7"/>
        <v>NÃO</v>
      </c>
      <c r="BK7" s="175" t="str">
        <f t="shared" si="7"/>
        <v>NÃO</v>
      </c>
      <c r="BL7" s="175" t="str">
        <f t="shared" si="7"/>
        <v>NÃO</v>
      </c>
      <c r="BM7" s="175" t="str">
        <f t="shared" si="7"/>
        <v>NÃO</v>
      </c>
      <c r="BN7" s="175" t="str">
        <f t="shared" si="7"/>
        <v>NÃO</v>
      </c>
      <c r="BO7" s="175" t="str">
        <f t="shared" si="7"/>
        <v>NÃO</v>
      </c>
      <c r="BP7" s="175" t="str">
        <f t="shared" si="7"/>
        <v>NÃO</v>
      </c>
      <c r="BQ7" s="175" t="str">
        <f t="shared" si="7"/>
        <v>NÃO</v>
      </c>
      <c r="BR7" s="175" t="str">
        <f t="shared" si="7"/>
        <v>NÃO</v>
      </c>
      <c r="BS7" s="175" t="str">
        <f t="shared" si="7"/>
        <v>NÃO</v>
      </c>
      <c r="BT7" s="175" t="str">
        <f t="shared" si="7"/>
        <v>NÃO</v>
      </c>
      <c r="BU7" s="175" t="str">
        <f t="shared" si="7"/>
        <v>NÃO</v>
      </c>
      <c r="BV7" s="175" t="str">
        <f t="shared" si="7"/>
        <v>NÃO</v>
      </c>
      <c r="BW7" s="175" t="str">
        <f t="shared" si="7"/>
        <v>NÃO</v>
      </c>
      <c r="BX7" s="175" t="str">
        <f t="shared" si="7"/>
        <v>NÃO</v>
      </c>
      <c r="BY7" s="175"/>
      <c r="BZ7" s="175"/>
      <c r="CA7" s="59"/>
      <c r="CB7" s="59"/>
      <c r="CC7" s="59"/>
      <c r="CD7" s="59"/>
      <c r="CE7" s="59"/>
      <c r="CF7" s="59"/>
      <c r="CG7" s="59"/>
      <c r="CH7" s="59"/>
      <c r="CI7" s="59"/>
      <c r="CJ7" s="59"/>
      <c r="CK7" s="59"/>
      <c r="CL7" s="59"/>
      <c r="CM7" s="59"/>
      <c r="CN7" s="59"/>
      <c r="CO7" s="59"/>
      <c r="CP7" s="59"/>
      <c r="CQ7" s="104"/>
      <c r="CR7" s="104"/>
      <c r="CS7" s="104"/>
      <c r="CT7" s="104"/>
      <c r="CU7" s="104"/>
      <c r="CV7" s="104"/>
      <c r="CW7" s="104"/>
      <c r="CX7" s="104"/>
      <c r="CY7" s="104"/>
      <c r="CZ7" s="104"/>
      <c r="DA7" s="104"/>
      <c r="DB7" s="104"/>
      <c r="DC7" s="104"/>
      <c r="DD7" s="104"/>
      <c r="DE7" s="104"/>
      <c r="DF7" s="104"/>
      <c r="DG7" s="104"/>
      <c r="DH7" s="104"/>
      <c r="DI7" s="104"/>
      <c r="DJ7" s="104"/>
      <c r="DK7" s="104"/>
      <c r="DL7" s="104"/>
      <c r="DM7" s="104"/>
      <c r="DN7" s="104"/>
      <c r="DO7" s="104"/>
      <c r="DP7" s="104"/>
      <c r="DQ7" s="104"/>
      <c r="DR7" s="104"/>
      <c r="DS7" s="104"/>
      <c r="DT7" s="104"/>
    </row>
    <row r="8" spans="3:124" s="11" customFormat="1" ht="30" customHeight="1">
      <c r="C8" s="245" t="s">
        <v>342</v>
      </c>
      <c r="D8" s="249">
        <v>1500000</v>
      </c>
      <c r="E8" s="71">
        <f t="shared" ref="E8:E11" si="11">E7</f>
        <v>0.1</v>
      </c>
      <c r="F8" s="72" t="s">
        <v>343</v>
      </c>
      <c r="G8" s="72" t="s">
        <v>29</v>
      </c>
      <c r="H8" s="72" t="s">
        <v>21</v>
      </c>
      <c r="I8" s="72" t="s">
        <v>40</v>
      </c>
      <c r="J8" s="72" t="s">
        <v>22</v>
      </c>
      <c r="K8" s="21"/>
      <c r="L8" s="70" t="s">
        <v>23</v>
      </c>
      <c r="M8" s="70">
        <f t="shared" si="8"/>
        <v>1</v>
      </c>
      <c r="N8" s="70">
        <f t="shared" si="9"/>
        <v>24</v>
      </c>
      <c r="O8" s="70"/>
      <c r="P8" s="9">
        <v>3</v>
      </c>
      <c r="Q8" s="175" t="str">
        <f t="shared" si="10"/>
        <v>NÃO</v>
      </c>
      <c r="R8" s="175" t="str">
        <f t="shared" si="7"/>
        <v>NÃO</v>
      </c>
      <c r="S8" s="175" t="str">
        <f t="shared" si="7"/>
        <v>NÃO</v>
      </c>
      <c r="T8" s="175" t="str">
        <f t="shared" si="7"/>
        <v>NÃO</v>
      </c>
      <c r="U8" s="175" t="str">
        <f t="shared" si="7"/>
        <v>NÃO</v>
      </c>
      <c r="V8" s="175" t="str">
        <f t="shared" si="7"/>
        <v>NÃO</v>
      </c>
      <c r="W8" s="175" t="str">
        <f t="shared" si="7"/>
        <v>NÃO</v>
      </c>
      <c r="X8" s="175" t="str">
        <f t="shared" si="7"/>
        <v>NÃO</v>
      </c>
      <c r="Y8" s="175" t="str">
        <f t="shared" si="7"/>
        <v>NÃO</v>
      </c>
      <c r="Z8" s="175" t="str">
        <f t="shared" si="7"/>
        <v>NÃO</v>
      </c>
      <c r="AA8" s="175" t="str">
        <f t="shared" si="7"/>
        <v>NÃO</v>
      </c>
      <c r="AB8" s="175" t="str">
        <f t="shared" si="7"/>
        <v>NÃO</v>
      </c>
      <c r="AC8" s="175" t="str">
        <f t="shared" si="7"/>
        <v>NÃO</v>
      </c>
      <c r="AD8" s="175" t="str">
        <f t="shared" si="7"/>
        <v>NÃO</v>
      </c>
      <c r="AE8" s="175" t="str">
        <f t="shared" si="7"/>
        <v>NÃO</v>
      </c>
      <c r="AF8" s="175" t="str">
        <f t="shared" si="7"/>
        <v>NÃO</v>
      </c>
      <c r="AG8" s="175" t="str">
        <f t="shared" si="7"/>
        <v>NÃO</v>
      </c>
      <c r="AH8" s="175" t="str">
        <f t="shared" si="7"/>
        <v>NÃO</v>
      </c>
      <c r="AI8" s="175" t="str">
        <f t="shared" si="7"/>
        <v>NÃO</v>
      </c>
      <c r="AJ8" s="175" t="str">
        <f t="shared" si="7"/>
        <v>NÃO</v>
      </c>
      <c r="AK8" s="175" t="str">
        <f t="shared" si="7"/>
        <v>NÃO</v>
      </c>
      <c r="AL8" s="175" t="str">
        <f t="shared" si="7"/>
        <v>NÃO</v>
      </c>
      <c r="AM8" s="175" t="str">
        <f t="shared" si="7"/>
        <v>NÃO</v>
      </c>
      <c r="AN8" s="175" t="str">
        <f t="shared" si="7"/>
        <v>NÃO</v>
      </c>
      <c r="AO8" s="175" t="str">
        <f t="shared" si="7"/>
        <v>NÃO</v>
      </c>
      <c r="AP8" s="175" t="str">
        <f t="shared" si="7"/>
        <v>NÃO</v>
      </c>
      <c r="AQ8" s="175" t="str">
        <f t="shared" si="7"/>
        <v>NÃO</v>
      </c>
      <c r="AR8" s="175" t="str">
        <f t="shared" si="7"/>
        <v>NÃO</v>
      </c>
      <c r="AS8" s="175" t="str">
        <f t="shared" si="7"/>
        <v>NÃO</v>
      </c>
      <c r="AT8" s="175" t="str">
        <f t="shared" si="7"/>
        <v>NÃO</v>
      </c>
      <c r="AU8" s="175" t="str">
        <f t="shared" si="7"/>
        <v>NÃO</v>
      </c>
      <c r="AV8" s="175" t="str">
        <f t="shared" si="7"/>
        <v>NÃO</v>
      </c>
      <c r="AW8" s="175" t="str">
        <f t="shared" si="7"/>
        <v>NÃO</v>
      </c>
      <c r="AX8" s="175" t="str">
        <f t="shared" si="7"/>
        <v>NÃO</v>
      </c>
      <c r="AY8" s="175" t="str">
        <f t="shared" si="7"/>
        <v>NÃO</v>
      </c>
      <c r="AZ8" s="175" t="str">
        <f t="shared" si="7"/>
        <v>NÃO</v>
      </c>
      <c r="BA8" s="175" t="str">
        <f t="shared" si="7"/>
        <v>NÃO</v>
      </c>
      <c r="BB8" s="175" t="str">
        <f t="shared" si="7"/>
        <v>NÃO</v>
      </c>
      <c r="BC8" s="175" t="str">
        <f t="shared" si="7"/>
        <v>NÃO</v>
      </c>
      <c r="BD8" s="175" t="str">
        <f t="shared" si="7"/>
        <v>NÃO</v>
      </c>
      <c r="BE8" s="175" t="str">
        <f t="shared" si="7"/>
        <v>NÃO</v>
      </c>
      <c r="BF8" s="175" t="str">
        <f t="shared" si="7"/>
        <v>NÃO</v>
      </c>
      <c r="BG8" s="175" t="str">
        <f t="shared" si="7"/>
        <v>NÃO</v>
      </c>
      <c r="BH8" s="175" t="str">
        <f t="shared" si="7"/>
        <v>NÃO</v>
      </c>
      <c r="BI8" s="175" t="str">
        <f t="shared" si="7"/>
        <v>NÃO</v>
      </c>
      <c r="BJ8" s="175" t="str">
        <f t="shared" si="7"/>
        <v>NÃO</v>
      </c>
      <c r="BK8" s="175" t="str">
        <f t="shared" si="7"/>
        <v>NÃO</v>
      </c>
      <c r="BL8" s="175" t="str">
        <f t="shared" si="7"/>
        <v>NÃO</v>
      </c>
      <c r="BM8" s="175" t="str">
        <f t="shared" si="7"/>
        <v>NÃO</v>
      </c>
      <c r="BN8" s="175" t="str">
        <f t="shared" si="7"/>
        <v>NÃO</v>
      </c>
      <c r="BO8" s="175" t="str">
        <f t="shared" si="7"/>
        <v>NÃO</v>
      </c>
      <c r="BP8" s="175" t="str">
        <f t="shared" si="7"/>
        <v>NÃO</v>
      </c>
      <c r="BQ8" s="175" t="str">
        <f t="shared" si="7"/>
        <v>NÃO</v>
      </c>
      <c r="BR8" s="175" t="str">
        <f t="shared" si="7"/>
        <v>NÃO</v>
      </c>
      <c r="BS8" s="175" t="str">
        <f t="shared" si="7"/>
        <v>NÃO</v>
      </c>
      <c r="BT8" s="175" t="str">
        <f t="shared" si="7"/>
        <v>NÃO</v>
      </c>
      <c r="BU8" s="175" t="str">
        <f t="shared" si="7"/>
        <v>NÃO</v>
      </c>
      <c r="BV8" s="175" t="str">
        <f t="shared" si="7"/>
        <v>NÃO</v>
      </c>
      <c r="BW8" s="175" t="str">
        <f t="shared" si="7"/>
        <v>NÃO</v>
      </c>
      <c r="BX8" s="175" t="str">
        <f t="shared" si="7"/>
        <v>NÃO</v>
      </c>
      <c r="BY8" s="175"/>
      <c r="BZ8" s="175"/>
      <c r="CA8" s="59"/>
      <c r="CB8" s="59"/>
      <c r="CC8" s="59"/>
      <c r="CD8" s="59"/>
      <c r="CE8" s="59"/>
      <c r="CF8" s="59"/>
      <c r="CG8" s="59"/>
      <c r="CH8" s="59"/>
      <c r="CI8" s="59"/>
      <c r="CJ8" s="59"/>
      <c r="CK8" s="59"/>
      <c r="CL8" s="59"/>
      <c r="CM8" s="59"/>
      <c r="CN8" s="59"/>
      <c r="CO8" s="59"/>
      <c r="CP8" s="59"/>
      <c r="CQ8" s="104"/>
      <c r="CR8" s="104"/>
      <c r="CS8" s="104"/>
      <c r="CT8" s="104"/>
      <c r="CU8" s="104"/>
      <c r="CV8" s="104"/>
      <c r="CW8" s="104"/>
      <c r="CX8" s="104"/>
      <c r="CY8" s="104"/>
      <c r="CZ8" s="104"/>
      <c r="DA8" s="104"/>
      <c r="DB8" s="104"/>
      <c r="DC8" s="104"/>
      <c r="DD8" s="104"/>
      <c r="DE8" s="104"/>
      <c r="DF8" s="104"/>
      <c r="DG8" s="104"/>
      <c r="DH8" s="104"/>
      <c r="DI8" s="104"/>
      <c r="DJ8" s="104"/>
      <c r="DK8" s="104"/>
      <c r="DL8" s="104"/>
      <c r="DM8" s="104"/>
      <c r="DN8" s="104"/>
      <c r="DO8" s="104"/>
      <c r="DP8" s="104"/>
      <c r="DQ8" s="104"/>
      <c r="DR8" s="104"/>
      <c r="DS8" s="104"/>
      <c r="DT8" s="104"/>
    </row>
    <row r="9" spans="3:124" s="11" customFormat="1" ht="30" customHeight="1">
      <c r="C9" s="256" t="s">
        <v>347</v>
      </c>
      <c r="D9" s="249">
        <v>600000</v>
      </c>
      <c r="E9" s="71">
        <f t="shared" si="11"/>
        <v>0.1</v>
      </c>
      <c r="F9" s="72" t="s">
        <v>343</v>
      </c>
      <c r="G9" s="72" t="s">
        <v>29</v>
      </c>
      <c r="H9" s="72" t="s">
        <v>21</v>
      </c>
      <c r="I9" s="72" t="s">
        <v>40</v>
      </c>
      <c r="J9" s="72" t="s">
        <v>23</v>
      </c>
      <c r="K9" s="21"/>
      <c r="L9" s="70"/>
      <c r="M9" s="70">
        <f t="shared" si="8"/>
        <v>1</v>
      </c>
      <c r="N9" s="70">
        <f t="shared" si="9"/>
        <v>36</v>
      </c>
      <c r="O9" s="70"/>
      <c r="P9" s="9">
        <v>4</v>
      </c>
      <c r="Q9" s="175" t="str">
        <f t="shared" si="10"/>
        <v>NÃO</v>
      </c>
      <c r="R9" s="175" t="str">
        <f t="shared" si="7"/>
        <v>NÃO</v>
      </c>
      <c r="S9" s="175" t="str">
        <f t="shared" si="7"/>
        <v>NÃO</v>
      </c>
      <c r="T9" s="175" t="str">
        <f t="shared" si="7"/>
        <v>NÃO</v>
      </c>
      <c r="U9" s="175" t="str">
        <f t="shared" si="7"/>
        <v>NÃO</v>
      </c>
      <c r="V9" s="175" t="str">
        <f t="shared" si="7"/>
        <v>NÃO</v>
      </c>
      <c r="W9" s="175" t="str">
        <f t="shared" si="7"/>
        <v>NÃO</v>
      </c>
      <c r="X9" s="175" t="str">
        <f t="shared" si="7"/>
        <v>NÃO</v>
      </c>
      <c r="Y9" s="175" t="str">
        <f t="shared" si="7"/>
        <v>NÃO</v>
      </c>
      <c r="Z9" s="175" t="str">
        <f t="shared" si="7"/>
        <v>NÃO</v>
      </c>
      <c r="AA9" s="175" t="str">
        <f t="shared" si="7"/>
        <v>NÃO</v>
      </c>
      <c r="AB9" s="175" t="str">
        <f t="shared" si="7"/>
        <v>NÃO</v>
      </c>
      <c r="AC9" s="175" t="str">
        <f t="shared" si="7"/>
        <v>NÃO</v>
      </c>
      <c r="AD9" s="175" t="str">
        <f t="shared" si="7"/>
        <v>NÃO</v>
      </c>
      <c r="AE9" s="175" t="str">
        <f t="shared" si="7"/>
        <v>NÃO</v>
      </c>
      <c r="AF9" s="175" t="str">
        <f t="shared" si="7"/>
        <v>NÃO</v>
      </c>
      <c r="AG9" s="175" t="str">
        <f t="shared" si="7"/>
        <v>NÃO</v>
      </c>
      <c r="AH9" s="175" t="str">
        <f t="shared" si="7"/>
        <v>NÃO</v>
      </c>
      <c r="AI9" s="175" t="str">
        <f t="shared" si="7"/>
        <v>NÃO</v>
      </c>
      <c r="AJ9" s="175" t="str">
        <f t="shared" si="7"/>
        <v>NÃO</v>
      </c>
      <c r="AK9" s="175" t="str">
        <f t="shared" si="7"/>
        <v>NÃO</v>
      </c>
      <c r="AL9" s="175" t="str">
        <f t="shared" si="7"/>
        <v>NÃO</v>
      </c>
      <c r="AM9" s="175" t="str">
        <f t="shared" si="7"/>
        <v>NÃO</v>
      </c>
      <c r="AN9" s="175" t="str">
        <f t="shared" si="7"/>
        <v>NÃO</v>
      </c>
      <c r="AO9" s="175" t="str">
        <f t="shared" si="7"/>
        <v>NÃO</v>
      </c>
      <c r="AP9" s="175" t="str">
        <f t="shared" si="7"/>
        <v>NÃO</v>
      </c>
      <c r="AQ9" s="175" t="str">
        <f t="shared" si="7"/>
        <v>NÃO</v>
      </c>
      <c r="AR9" s="175" t="str">
        <f t="shared" si="7"/>
        <v>NÃO</v>
      </c>
      <c r="AS9" s="175" t="str">
        <f t="shared" si="7"/>
        <v>NÃO</v>
      </c>
      <c r="AT9" s="175" t="str">
        <f t="shared" si="7"/>
        <v>NÃO</v>
      </c>
      <c r="AU9" s="175" t="str">
        <f t="shared" si="7"/>
        <v>NÃO</v>
      </c>
      <c r="AV9" s="175" t="str">
        <f t="shared" si="7"/>
        <v>NÃO</v>
      </c>
      <c r="AW9" s="175" t="str">
        <f t="shared" si="7"/>
        <v>NÃO</v>
      </c>
      <c r="AX9" s="175" t="str">
        <f t="shared" si="7"/>
        <v>NÃO</v>
      </c>
      <c r="AY9" s="175" t="str">
        <f t="shared" si="7"/>
        <v>NÃO</v>
      </c>
      <c r="AZ9" s="175" t="str">
        <f t="shared" si="7"/>
        <v>NÃO</v>
      </c>
      <c r="BA9" s="175" t="str">
        <f t="shared" si="7"/>
        <v>NÃO</v>
      </c>
      <c r="BB9" s="175" t="str">
        <f t="shared" si="7"/>
        <v>NÃO</v>
      </c>
      <c r="BC9" s="175" t="str">
        <f t="shared" si="7"/>
        <v>NÃO</v>
      </c>
      <c r="BD9" s="175" t="str">
        <f t="shared" si="7"/>
        <v>NÃO</v>
      </c>
      <c r="BE9" s="175" t="str">
        <f t="shared" si="7"/>
        <v>NÃO</v>
      </c>
      <c r="BF9" s="175" t="str">
        <f t="shared" si="7"/>
        <v>NÃO</v>
      </c>
      <c r="BG9" s="175" t="str">
        <f t="shared" si="7"/>
        <v>NÃO</v>
      </c>
      <c r="BH9" s="175" t="str">
        <f t="shared" si="7"/>
        <v>NÃO</v>
      </c>
      <c r="BI9" s="175" t="str">
        <f t="shared" si="7"/>
        <v>NÃO</v>
      </c>
      <c r="BJ9" s="175" t="str">
        <f t="shared" si="7"/>
        <v>NÃO</v>
      </c>
      <c r="BK9" s="175" t="str">
        <f t="shared" si="7"/>
        <v>NÃO</v>
      </c>
      <c r="BL9" s="175" t="str">
        <f t="shared" si="7"/>
        <v>NÃO</v>
      </c>
      <c r="BM9" s="175" t="str">
        <f t="shared" si="7"/>
        <v>NÃO</v>
      </c>
      <c r="BN9" s="175" t="str">
        <f t="shared" si="7"/>
        <v>NÃO</v>
      </c>
      <c r="BO9" s="175" t="str">
        <f t="shared" si="7"/>
        <v>NÃO</v>
      </c>
      <c r="BP9" s="175" t="str">
        <f t="shared" si="7"/>
        <v>NÃO</v>
      </c>
      <c r="BQ9" s="175" t="str">
        <f t="shared" si="7"/>
        <v>NÃO</v>
      </c>
      <c r="BR9" s="175" t="str">
        <f t="shared" si="7"/>
        <v>NÃO</v>
      </c>
      <c r="BS9" s="175" t="str">
        <f t="shared" si="7"/>
        <v>NÃO</v>
      </c>
      <c r="BT9" s="175" t="str">
        <f t="shared" si="7"/>
        <v>NÃO</v>
      </c>
      <c r="BU9" s="175" t="str">
        <f t="shared" si="7"/>
        <v>NÃO</v>
      </c>
      <c r="BV9" s="175" t="str">
        <f t="shared" si="7"/>
        <v>NÃO</v>
      </c>
      <c r="BW9" s="175" t="str">
        <f t="shared" si="7"/>
        <v>NÃO</v>
      </c>
      <c r="BX9" s="175" t="str">
        <f t="shared" si="7"/>
        <v>NÃO</v>
      </c>
      <c r="BY9" s="175"/>
      <c r="BZ9" s="175"/>
      <c r="CA9" s="59"/>
      <c r="CB9" s="59"/>
      <c r="CC9" s="59"/>
      <c r="CD9" s="59"/>
      <c r="CE9" s="59"/>
      <c r="CF9" s="59"/>
      <c r="CG9" s="59"/>
      <c r="CH9" s="59"/>
      <c r="CI9" s="59"/>
      <c r="CJ9" s="59"/>
      <c r="CK9" s="59"/>
      <c r="CL9" s="59"/>
      <c r="CM9" s="59"/>
      <c r="CN9" s="59"/>
      <c r="CO9" s="59"/>
      <c r="CP9" s="59"/>
      <c r="CQ9" s="104"/>
      <c r="CR9" s="104"/>
      <c r="CS9" s="104"/>
      <c r="CT9" s="104"/>
      <c r="CU9" s="104"/>
      <c r="CV9" s="104"/>
      <c r="CW9" s="104"/>
      <c r="CX9" s="104"/>
      <c r="CY9" s="104"/>
      <c r="CZ9" s="104"/>
      <c r="DA9" s="104"/>
      <c r="DB9" s="104"/>
      <c r="DC9" s="104"/>
      <c r="DD9" s="104"/>
      <c r="DE9" s="104"/>
      <c r="DF9" s="104"/>
      <c r="DG9" s="104"/>
      <c r="DH9" s="104"/>
      <c r="DI9" s="104"/>
      <c r="DJ9" s="104"/>
      <c r="DK9" s="104"/>
      <c r="DL9" s="104"/>
      <c r="DM9" s="104"/>
      <c r="DN9" s="104"/>
      <c r="DO9" s="104"/>
      <c r="DP9" s="104"/>
      <c r="DQ9" s="104"/>
      <c r="DR9" s="104"/>
      <c r="DS9" s="104"/>
      <c r="DT9" s="104"/>
    </row>
    <row r="10" spans="3:124" s="11" customFormat="1" ht="30" customHeight="1">
      <c r="C10" s="245" t="s">
        <v>344</v>
      </c>
      <c r="D10" s="249">
        <v>100000</v>
      </c>
      <c r="E10" s="71">
        <f t="shared" si="11"/>
        <v>0.1</v>
      </c>
      <c r="F10" s="72" t="s">
        <v>343</v>
      </c>
      <c r="G10" s="72" t="s">
        <v>29</v>
      </c>
      <c r="H10" s="72" t="s">
        <v>21</v>
      </c>
      <c r="I10" s="72" t="s">
        <v>40</v>
      </c>
      <c r="J10" s="72" t="s">
        <v>23</v>
      </c>
      <c r="K10" s="21"/>
      <c r="L10" s="70"/>
      <c r="M10" s="70">
        <f t="shared" si="8"/>
        <v>1</v>
      </c>
      <c r="N10" s="70">
        <f t="shared" si="9"/>
        <v>36</v>
      </c>
      <c r="O10" s="70"/>
      <c r="P10" s="9">
        <v>5</v>
      </c>
      <c r="Q10" s="175" t="str">
        <f t="shared" si="10"/>
        <v>NÃO</v>
      </c>
      <c r="R10" s="175" t="str">
        <f t="shared" si="7"/>
        <v>NÃO</v>
      </c>
      <c r="S10" s="175" t="str">
        <f t="shared" si="7"/>
        <v>NÃO</v>
      </c>
      <c r="T10" s="175" t="str">
        <f t="shared" si="7"/>
        <v>NÃO</v>
      </c>
      <c r="U10" s="175" t="str">
        <f t="shared" si="7"/>
        <v>NÃO</v>
      </c>
      <c r="V10" s="175" t="str">
        <f t="shared" si="7"/>
        <v>NÃO</v>
      </c>
      <c r="W10" s="175" t="str">
        <f t="shared" si="7"/>
        <v>NÃO</v>
      </c>
      <c r="X10" s="175" t="str">
        <f t="shared" si="7"/>
        <v>NÃO</v>
      </c>
      <c r="Y10" s="175" t="str">
        <f t="shared" si="7"/>
        <v>NÃO</v>
      </c>
      <c r="Z10" s="175" t="str">
        <f t="shared" si="7"/>
        <v>NÃO</v>
      </c>
      <c r="AA10" s="175" t="str">
        <f t="shared" si="7"/>
        <v>NÃO</v>
      </c>
      <c r="AB10" s="175" t="str">
        <f t="shared" si="7"/>
        <v>NÃO</v>
      </c>
      <c r="AC10" s="175" t="str">
        <f t="shared" si="7"/>
        <v>NÃO</v>
      </c>
      <c r="AD10" s="175" t="str">
        <f t="shared" si="7"/>
        <v>NÃO</v>
      </c>
      <c r="AE10" s="175" t="str">
        <f t="shared" si="7"/>
        <v>NÃO</v>
      </c>
      <c r="AF10" s="175" t="str">
        <f t="shared" si="7"/>
        <v>NÃO</v>
      </c>
      <c r="AG10" s="175" t="str">
        <f t="shared" si="7"/>
        <v>NÃO</v>
      </c>
      <c r="AH10" s="175" t="str">
        <f t="shared" si="7"/>
        <v>NÃO</v>
      </c>
      <c r="AI10" s="175" t="str">
        <f t="shared" si="7"/>
        <v>NÃO</v>
      </c>
      <c r="AJ10" s="175" t="str">
        <f t="shared" si="7"/>
        <v>NÃO</v>
      </c>
      <c r="AK10" s="175" t="str">
        <f t="shared" si="7"/>
        <v>NÃO</v>
      </c>
      <c r="AL10" s="175" t="str">
        <f t="shared" si="7"/>
        <v>NÃO</v>
      </c>
      <c r="AM10" s="175" t="str">
        <f t="shared" si="7"/>
        <v>NÃO</v>
      </c>
      <c r="AN10" s="175" t="str">
        <f t="shared" si="7"/>
        <v>NÃO</v>
      </c>
      <c r="AO10" s="175" t="str">
        <f t="shared" si="7"/>
        <v>NÃO</v>
      </c>
      <c r="AP10" s="175" t="str">
        <f t="shared" si="7"/>
        <v>NÃO</v>
      </c>
      <c r="AQ10" s="175" t="str">
        <f t="shared" si="7"/>
        <v>NÃO</v>
      </c>
      <c r="AR10" s="175" t="str">
        <f t="shared" si="7"/>
        <v>NÃO</v>
      </c>
      <c r="AS10" s="175" t="str">
        <f t="shared" si="7"/>
        <v>NÃO</v>
      </c>
      <c r="AT10" s="175" t="str">
        <f t="shared" si="7"/>
        <v>NÃO</v>
      </c>
      <c r="AU10" s="175" t="str">
        <f t="shared" si="7"/>
        <v>NÃO</v>
      </c>
      <c r="AV10" s="175" t="str">
        <f t="shared" si="7"/>
        <v>NÃO</v>
      </c>
      <c r="AW10" s="175" t="str">
        <f t="shared" si="7"/>
        <v>NÃO</v>
      </c>
      <c r="AX10" s="175" t="str">
        <f t="shared" si="7"/>
        <v>NÃO</v>
      </c>
      <c r="AY10" s="175" t="str">
        <f t="shared" si="7"/>
        <v>NÃO</v>
      </c>
      <c r="AZ10" s="175" t="str">
        <f t="shared" ref="AZ10:BX10" si="12">IF(AND(AZ$5&gt;=$M10,AZ$5&lt;=$N10),IF($F10="SEM REAJUSTE",$D10,"NÃO"),"NÃO")</f>
        <v>NÃO</v>
      </c>
      <c r="BA10" s="175" t="str">
        <f t="shared" si="12"/>
        <v>NÃO</v>
      </c>
      <c r="BB10" s="175" t="str">
        <f t="shared" si="12"/>
        <v>NÃO</v>
      </c>
      <c r="BC10" s="175" t="str">
        <f t="shared" si="12"/>
        <v>NÃO</v>
      </c>
      <c r="BD10" s="175" t="str">
        <f t="shared" si="12"/>
        <v>NÃO</v>
      </c>
      <c r="BE10" s="175" t="str">
        <f t="shared" si="12"/>
        <v>NÃO</v>
      </c>
      <c r="BF10" s="175" t="str">
        <f t="shared" si="12"/>
        <v>NÃO</v>
      </c>
      <c r="BG10" s="175" t="str">
        <f t="shared" si="12"/>
        <v>NÃO</v>
      </c>
      <c r="BH10" s="175" t="str">
        <f t="shared" si="12"/>
        <v>NÃO</v>
      </c>
      <c r="BI10" s="175" t="str">
        <f t="shared" si="12"/>
        <v>NÃO</v>
      </c>
      <c r="BJ10" s="175" t="str">
        <f t="shared" si="12"/>
        <v>NÃO</v>
      </c>
      <c r="BK10" s="175" t="str">
        <f t="shared" si="12"/>
        <v>NÃO</v>
      </c>
      <c r="BL10" s="175" t="str">
        <f t="shared" si="12"/>
        <v>NÃO</v>
      </c>
      <c r="BM10" s="175" t="str">
        <f t="shared" si="12"/>
        <v>NÃO</v>
      </c>
      <c r="BN10" s="175" t="str">
        <f t="shared" si="12"/>
        <v>NÃO</v>
      </c>
      <c r="BO10" s="175" t="str">
        <f t="shared" si="12"/>
        <v>NÃO</v>
      </c>
      <c r="BP10" s="175" t="str">
        <f t="shared" si="12"/>
        <v>NÃO</v>
      </c>
      <c r="BQ10" s="175" t="str">
        <f t="shared" si="12"/>
        <v>NÃO</v>
      </c>
      <c r="BR10" s="175" t="str">
        <f t="shared" si="12"/>
        <v>NÃO</v>
      </c>
      <c r="BS10" s="175" t="str">
        <f t="shared" si="12"/>
        <v>NÃO</v>
      </c>
      <c r="BT10" s="175" t="str">
        <f t="shared" si="12"/>
        <v>NÃO</v>
      </c>
      <c r="BU10" s="175" t="str">
        <f t="shared" si="12"/>
        <v>NÃO</v>
      </c>
      <c r="BV10" s="175" t="str">
        <f t="shared" si="12"/>
        <v>NÃO</v>
      </c>
      <c r="BW10" s="175" t="str">
        <f t="shared" si="12"/>
        <v>NÃO</v>
      </c>
      <c r="BX10" s="175" t="str">
        <f t="shared" si="12"/>
        <v>NÃO</v>
      </c>
      <c r="BY10" s="175"/>
      <c r="BZ10" s="175"/>
      <c r="CA10" s="59"/>
      <c r="CB10" s="59"/>
      <c r="CC10" s="59"/>
      <c r="CD10" s="59"/>
      <c r="CE10" s="59"/>
      <c r="CF10" s="59"/>
      <c r="CG10" s="59"/>
      <c r="CH10" s="59"/>
      <c r="CI10" s="59"/>
      <c r="CJ10" s="59"/>
      <c r="CK10" s="59"/>
      <c r="CL10" s="59"/>
      <c r="CM10" s="59"/>
      <c r="CN10" s="59"/>
      <c r="CO10" s="59"/>
      <c r="CP10" s="59"/>
      <c r="CQ10" s="104"/>
      <c r="CR10" s="104"/>
      <c r="CS10" s="104"/>
      <c r="CT10" s="104"/>
      <c r="CU10" s="104"/>
      <c r="CV10" s="104"/>
      <c r="CW10" s="104"/>
      <c r="CX10" s="104"/>
      <c r="CY10" s="104"/>
      <c r="CZ10" s="104"/>
      <c r="DA10" s="104"/>
      <c r="DB10" s="104"/>
      <c r="DC10" s="104"/>
      <c r="DD10" s="104"/>
      <c r="DE10" s="104"/>
      <c r="DF10" s="104"/>
      <c r="DG10" s="104"/>
      <c r="DH10" s="104"/>
      <c r="DI10" s="104"/>
      <c r="DJ10" s="104"/>
      <c r="DK10" s="104"/>
      <c r="DL10" s="104"/>
      <c r="DM10" s="104"/>
      <c r="DN10" s="104"/>
      <c r="DO10" s="104"/>
      <c r="DP10" s="104"/>
      <c r="DQ10" s="104"/>
      <c r="DR10" s="104"/>
      <c r="DS10" s="104"/>
      <c r="DT10" s="104"/>
    </row>
    <row r="11" spans="3:124" s="11" customFormat="1" ht="30" customHeight="1">
      <c r="C11" s="254" t="s">
        <v>346</v>
      </c>
      <c r="D11" s="249">
        <v>1500000</v>
      </c>
      <c r="E11" s="71">
        <f t="shared" si="11"/>
        <v>0.1</v>
      </c>
      <c r="F11" s="72" t="s">
        <v>343</v>
      </c>
      <c r="G11" s="72" t="s">
        <v>29</v>
      </c>
      <c r="H11" s="72" t="s">
        <v>21</v>
      </c>
      <c r="I11" s="72" t="s">
        <v>40</v>
      </c>
      <c r="J11" s="72" t="s">
        <v>21</v>
      </c>
      <c r="K11" s="21"/>
      <c r="L11" s="70"/>
      <c r="M11" s="70">
        <f t="shared" si="8"/>
        <v>1</v>
      </c>
      <c r="N11" s="70">
        <f t="shared" si="9"/>
        <v>12</v>
      </c>
      <c r="O11" s="70"/>
      <c r="P11" s="9">
        <v>6</v>
      </c>
      <c r="Q11" s="175" t="str">
        <f t="shared" si="10"/>
        <v>NÃO</v>
      </c>
      <c r="R11" s="175" t="str">
        <f t="shared" si="10"/>
        <v>NÃO</v>
      </c>
      <c r="S11" s="175" t="str">
        <f t="shared" si="10"/>
        <v>NÃO</v>
      </c>
      <c r="T11" s="175" t="str">
        <f t="shared" si="10"/>
        <v>NÃO</v>
      </c>
      <c r="U11" s="175" t="str">
        <f t="shared" si="10"/>
        <v>NÃO</v>
      </c>
      <c r="V11" s="175" t="str">
        <f t="shared" si="10"/>
        <v>NÃO</v>
      </c>
      <c r="W11" s="175" t="str">
        <f t="shared" si="10"/>
        <v>NÃO</v>
      </c>
      <c r="X11" s="175" t="str">
        <f t="shared" si="10"/>
        <v>NÃO</v>
      </c>
      <c r="Y11" s="175" t="str">
        <f t="shared" si="10"/>
        <v>NÃO</v>
      </c>
      <c r="Z11" s="175" t="str">
        <f t="shared" si="10"/>
        <v>NÃO</v>
      </c>
      <c r="AA11" s="175" t="str">
        <f t="shared" si="10"/>
        <v>NÃO</v>
      </c>
      <c r="AB11" s="175" t="str">
        <f t="shared" si="10"/>
        <v>NÃO</v>
      </c>
      <c r="AC11" s="175" t="str">
        <f t="shared" si="10"/>
        <v>NÃO</v>
      </c>
      <c r="AD11" s="175" t="str">
        <f t="shared" si="10"/>
        <v>NÃO</v>
      </c>
      <c r="AE11" s="175" t="str">
        <f t="shared" si="10"/>
        <v>NÃO</v>
      </c>
      <c r="AF11" s="175" t="str">
        <f t="shared" si="10"/>
        <v>NÃO</v>
      </c>
      <c r="AG11" s="175" t="str">
        <f t="shared" ref="AG11:BX16" si="13">IF(AND(AG$5&gt;=$M11,AG$5&lt;=$N11),IF($F11="SEM REAJUSTE",$D11,"NÃO"),"NÃO")</f>
        <v>NÃO</v>
      </c>
      <c r="AH11" s="175" t="str">
        <f t="shared" si="13"/>
        <v>NÃO</v>
      </c>
      <c r="AI11" s="175" t="str">
        <f t="shared" si="13"/>
        <v>NÃO</v>
      </c>
      <c r="AJ11" s="175" t="str">
        <f t="shared" si="13"/>
        <v>NÃO</v>
      </c>
      <c r="AK11" s="175" t="str">
        <f t="shared" si="13"/>
        <v>NÃO</v>
      </c>
      <c r="AL11" s="175" t="str">
        <f t="shared" si="13"/>
        <v>NÃO</v>
      </c>
      <c r="AM11" s="175" t="str">
        <f t="shared" si="13"/>
        <v>NÃO</v>
      </c>
      <c r="AN11" s="175" t="str">
        <f t="shared" si="13"/>
        <v>NÃO</v>
      </c>
      <c r="AO11" s="175" t="str">
        <f t="shared" si="13"/>
        <v>NÃO</v>
      </c>
      <c r="AP11" s="175" t="str">
        <f t="shared" si="13"/>
        <v>NÃO</v>
      </c>
      <c r="AQ11" s="175" t="str">
        <f t="shared" si="13"/>
        <v>NÃO</v>
      </c>
      <c r="AR11" s="175" t="str">
        <f t="shared" si="13"/>
        <v>NÃO</v>
      </c>
      <c r="AS11" s="175" t="str">
        <f t="shared" si="13"/>
        <v>NÃO</v>
      </c>
      <c r="AT11" s="175" t="str">
        <f t="shared" si="13"/>
        <v>NÃO</v>
      </c>
      <c r="AU11" s="175" t="str">
        <f t="shared" si="13"/>
        <v>NÃO</v>
      </c>
      <c r="AV11" s="175" t="str">
        <f t="shared" si="13"/>
        <v>NÃO</v>
      </c>
      <c r="AW11" s="175" t="str">
        <f t="shared" si="13"/>
        <v>NÃO</v>
      </c>
      <c r="AX11" s="175" t="str">
        <f t="shared" si="13"/>
        <v>NÃO</v>
      </c>
      <c r="AY11" s="175" t="str">
        <f t="shared" si="13"/>
        <v>NÃO</v>
      </c>
      <c r="AZ11" s="175" t="str">
        <f t="shared" si="13"/>
        <v>NÃO</v>
      </c>
      <c r="BA11" s="175" t="str">
        <f t="shared" si="13"/>
        <v>NÃO</v>
      </c>
      <c r="BB11" s="175" t="str">
        <f t="shared" si="13"/>
        <v>NÃO</v>
      </c>
      <c r="BC11" s="175" t="str">
        <f t="shared" si="13"/>
        <v>NÃO</v>
      </c>
      <c r="BD11" s="175" t="str">
        <f t="shared" si="13"/>
        <v>NÃO</v>
      </c>
      <c r="BE11" s="175" t="str">
        <f t="shared" si="13"/>
        <v>NÃO</v>
      </c>
      <c r="BF11" s="175" t="str">
        <f t="shared" si="13"/>
        <v>NÃO</v>
      </c>
      <c r="BG11" s="175" t="str">
        <f t="shared" si="13"/>
        <v>NÃO</v>
      </c>
      <c r="BH11" s="175" t="str">
        <f t="shared" si="13"/>
        <v>NÃO</v>
      </c>
      <c r="BI11" s="175" t="str">
        <f t="shared" si="13"/>
        <v>NÃO</v>
      </c>
      <c r="BJ11" s="175" t="str">
        <f t="shared" si="13"/>
        <v>NÃO</v>
      </c>
      <c r="BK11" s="175" t="str">
        <f t="shared" si="13"/>
        <v>NÃO</v>
      </c>
      <c r="BL11" s="175" t="str">
        <f t="shared" si="13"/>
        <v>NÃO</v>
      </c>
      <c r="BM11" s="175" t="str">
        <f t="shared" si="13"/>
        <v>NÃO</v>
      </c>
      <c r="BN11" s="175" t="str">
        <f t="shared" si="13"/>
        <v>NÃO</v>
      </c>
      <c r="BO11" s="175" t="str">
        <f t="shared" si="13"/>
        <v>NÃO</v>
      </c>
      <c r="BP11" s="175" t="str">
        <f t="shared" si="13"/>
        <v>NÃO</v>
      </c>
      <c r="BQ11" s="175" t="str">
        <f t="shared" si="13"/>
        <v>NÃO</v>
      </c>
      <c r="BR11" s="175" t="str">
        <f t="shared" si="13"/>
        <v>NÃO</v>
      </c>
      <c r="BS11" s="175" t="str">
        <f t="shared" si="13"/>
        <v>NÃO</v>
      </c>
      <c r="BT11" s="175" t="str">
        <f t="shared" si="13"/>
        <v>NÃO</v>
      </c>
      <c r="BU11" s="175" t="str">
        <f t="shared" si="13"/>
        <v>NÃO</v>
      </c>
      <c r="BV11" s="175" t="str">
        <f t="shared" si="13"/>
        <v>NÃO</v>
      </c>
      <c r="BW11" s="175" t="str">
        <f t="shared" si="13"/>
        <v>NÃO</v>
      </c>
      <c r="BX11" s="175" t="str">
        <f t="shared" si="13"/>
        <v>NÃO</v>
      </c>
      <c r="BY11" s="175"/>
      <c r="BZ11" s="175"/>
      <c r="CA11" s="59"/>
      <c r="CB11" s="59"/>
      <c r="CC11" s="59"/>
      <c r="CD11" s="59"/>
      <c r="CE11" s="59"/>
      <c r="CF11" s="59"/>
      <c r="CG11" s="59"/>
      <c r="CH11" s="59"/>
      <c r="CI11" s="59"/>
      <c r="CJ11" s="59"/>
      <c r="CK11" s="59"/>
      <c r="CL11" s="59"/>
      <c r="CM11" s="59"/>
      <c r="CN11" s="59"/>
      <c r="CO11" s="59"/>
      <c r="CP11" s="59"/>
      <c r="CQ11" s="104"/>
      <c r="CR11" s="104"/>
      <c r="CS11" s="104"/>
      <c r="CT11" s="104"/>
      <c r="CU11" s="104"/>
      <c r="CV11" s="104"/>
      <c r="CW11" s="104"/>
      <c r="CX11" s="104"/>
      <c r="CY11" s="104"/>
      <c r="CZ11" s="104"/>
      <c r="DA11" s="104"/>
      <c r="DB11" s="104"/>
      <c r="DC11" s="104"/>
      <c r="DD11" s="104"/>
      <c r="DE11" s="104"/>
      <c r="DF11" s="104"/>
      <c r="DG11" s="104"/>
      <c r="DH11" s="104"/>
      <c r="DI11" s="104"/>
      <c r="DJ11" s="104"/>
      <c r="DK11" s="104"/>
      <c r="DL11" s="104"/>
      <c r="DM11" s="104"/>
      <c r="DN11" s="104"/>
      <c r="DO11" s="104"/>
      <c r="DP11" s="104"/>
      <c r="DQ11" s="104"/>
      <c r="DR11" s="104"/>
      <c r="DS11" s="104"/>
      <c r="DT11" s="104"/>
    </row>
    <row r="12" spans="3:124" s="11" customFormat="1" ht="30" customHeight="1">
      <c r="C12" s="25"/>
      <c r="D12" s="229"/>
      <c r="E12" s="71"/>
      <c r="F12" s="72"/>
      <c r="G12" s="72"/>
      <c r="H12" s="72"/>
      <c r="I12" s="72"/>
      <c r="J12" s="72"/>
      <c r="K12" s="21"/>
      <c r="L12" s="70"/>
      <c r="M12" s="70" t="str">
        <f t="shared" si="8"/>
        <v/>
      </c>
      <c r="N12" s="70" t="str">
        <f t="shared" si="9"/>
        <v/>
      </c>
      <c r="O12" s="70"/>
      <c r="P12" s="9">
        <v>7</v>
      </c>
      <c r="Q12" s="175" t="str">
        <f t="shared" si="10"/>
        <v>NÃO</v>
      </c>
      <c r="R12" s="175" t="str">
        <f t="shared" si="10"/>
        <v>NÃO</v>
      </c>
      <c r="S12" s="175" t="str">
        <f t="shared" si="10"/>
        <v>NÃO</v>
      </c>
      <c r="T12" s="175" t="str">
        <f t="shared" si="10"/>
        <v>NÃO</v>
      </c>
      <c r="U12" s="175" t="str">
        <f t="shared" si="10"/>
        <v>NÃO</v>
      </c>
      <c r="V12" s="175" t="str">
        <f t="shared" si="10"/>
        <v>NÃO</v>
      </c>
      <c r="W12" s="175" t="str">
        <f t="shared" si="10"/>
        <v>NÃO</v>
      </c>
      <c r="X12" s="175" t="str">
        <f t="shared" si="10"/>
        <v>NÃO</v>
      </c>
      <c r="Y12" s="175" t="str">
        <f t="shared" si="10"/>
        <v>NÃO</v>
      </c>
      <c r="Z12" s="175" t="str">
        <f t="shared" si="10"/>
        <v>NÃO</v>
      </c>
      <c r="AA12" s="175" t="str">
        <f t="shared" si="10"/>
        <v>NÃO</v>
      </c>
      <c r="AB12" s="175" t="str">
        <f t="shared" si="10"/>
        <v>NÃO</v>
      </c>
      <c r="AC12" s="175" t="str">
        <f t="shared" si="10"/>
        <v>NÃO</v>
      </c>
      <c r="AD12" s="175" t="str">
        <f t="shared" si="10"/>
        <v>NÃO</v>
      </c>
      <c r="AE12" s="175" t="str">
        <f t="shared" si="10"/>
        <v>NÃO</v>
      </c>
      <c r="AF12" s="175" t="str">
        <f t="shared" si="10"/>
        <v>NÃO</v>
      </c>
      <c r="AG12" s="175" t="str">
        <f t="shared" si="13"/>
        <v>NÃO</v>
      </c>
      <c r="AH12" s="175" t="str">
        <f t="shared" si="13"/>
        <v>NÃO</v>
      </c>
      <c r="AI12" s="175" t="str">
        <f t="shared" si="13"/>
        <v>NÃO</v>
      </c>
      <c r="AJ12" s="175" t="str">
        <f t="shared" si="13"/>
        <v>NÃO</v>
      </c>
      <c r="AK12" s="175" t="str">
        <f t="shared" si="13"/>
        <v>NÃO</v>
      </c>
      <c r="AL12" s="175" t="str">
        <f t="shared" si="13"/>
        <v>NÃO</v>
      </c>
      <c r="AM12" s="175" t="str">
        <f t="shared" si="13"/>
        <v>NÃO</v>
      </c>
      <c r="AN12" s="175" t="str">
        <f t="shared" si="13"/>
        <v>NÃO</v>
      </c>
      <c r="AO12" s="175" t="str">
        <f t="shared" si="13"/>
        <v>NÃO</v>
      </c>
      <c r="AP12" s="175" t="str">
        <f t="shared" si="13"/>
        <v>NÃO</v>
      </c>
      <c r="AQ12" s="175" t="str">
        <f t="shared" si="13"/>
        <v>NÃO</v>
      </c>
      <c r="AR12" s="175" t="str">
        <f t="shared" si="13"/>
        <v>NÃO</v>
      </c>
      <c r="AS12" s="175" t="str">
        <f t="shared" si="13"/>
        <v>NÃO</v>
      </c>
      <c r="AT12" s="175" t="str">
        <f t="shared" si="13"/>
        <v>NÃO</v>
      </c>
      <c r="AU12" s="175" t="str">
        <f t="shared" si="13"/>
        <v>NÃO</v>
      </c>
      <c r="AV12" s="175" t="str">
        <f t="shared" si="13"/>
        <v>NÃO</v>
      </c>
      <c r="AW12" s="175" t="str">
        <f t="shared" si="13"/>
        <v>NÃO</v>
      </c>
      <c r="AX12" s="175" t="str">
        <f t="shared" si="13"/>
        <v>NÃO</v>
      </c>
      <c r="AY12" s="175" t="str">
        <f t="shared" si="13"/>
        <v>NÃO</v>
      </c>
      <c r="AZ12" s="175" t="str">
        <f t="shared" si="13"/>
        <v>NÃO</v>
      </c>
      <c r="BA12" s="175" t="str">
        <f t="shared" si="13"/>
        <v>NÃO</v>
      </c>
      <c r="BB12" s="175" t="str">
        <f t="shared" si="13"/>
        <v>NÃO</v>
      </c>
      <c r="BC12" s="175" t="str">
        <f t="shared" si="13"/>
        <v>NÃO</v>
      </c>
      <c r="BD12" s="175" t="str">
        <f t="shared" si="13"/>
        <v>NÃO</v>
      </c>
      <c r="BE12" s="175" t="str">
        <f t="shared" si="13"/>
        <v>NÃO</v>
      </c>
      <c r="BF12" s="175" t="str">
        <f t="shared" si="13"/>
        <v>NÃO</v>
      </c>
      <c r="BG12" s="175" t="str">
        <f t="shared" si="13"/>
        <v>NÃO</v>
      </c>
      <c r="BH12" s="175" t="str">
        <f t="shared" si="13"/>
        <v>NÃO</v>
      </c>
      <c r="BI12" s="175" t="str">
        <f t="shared" si="13"/>
        <v>NÃO</v>
      </c>
      <c r="BJ12" s="175" t="str">
        <f t="shared" si="13"/>
        <v>NÃO</v>
      </c>
      <c r="BK12" s="175" t="str">
        <f t="shared" si="13"/>
        <v>NÃO</v>
      </c>
      <c r="BL12" s="175" t="str">
        <f t="shared" si="13"/>
        <v>NÃO</v>
      </c>
      <c r="BM12" s="175" t="str">
        <f t="shared" si="13"/>
        <v>NÃO</v>
      </c>
      <c r="BN12" s="175" t="str">
        <f t="shared" si="13"/>
        <v>NÃO</v>
      </c>
      <c r="BO12" s="175" t="str">
        <f t="shared" si="13"/>
        <v>NÃO</v>
      </c>
      <c r="BP12" s="175" t="str">
        <f t="shared" si="13"/>
        <v>NÃO</v>
      </c>
      <c r="BQ12" s="175" t="str">
        <f t="shared" si="13"/>
        <v>NÃO</v>
      </c>
      <c r="BR12" s="175" t="str">
        <f t="shared" si="13"/>
        <v>NÃO</v>
      </c>
      <c r="BS12" s="175" t="str">
        <f t="shared" si="13"/>
        <v>NÃO</v>
      </c>
      <c r="BT12" s="175" t="str">
        <f t="shared" si="13"/>
        <v>NÃO</v>
      </c>
      <c r="BU12" s="175" t="str">
        <f t="shared" si="13"/>
        <v>NÃO</v>
      </c>
      <c r="BV12" s="175" t="str">
        <f t="shared" si="13"/>
        <v>NÃO</v>
      </c>
      <c r="BW12" s="175" t="str">
        <f t="shared" si="13"/>
        <v>NÃO</v>
      </c>
      <c r="BX12" s="175" t="str">
        <f t="shared" si="13"/>
        <v>NÃO</v>
      </c>
      <c r="BY12" s="175"/>
      <c r="BZ12" s="175"/>
      <c r="CA12" s="59"/>
      <c r="CB12" s="59"/>
      <c r="CC12" s="59"/>
      <c r="CD12" s="59"/>
      <c r="CE12" s="59"/>
      <c r="CF12" s="59"/>
      <c r="CG12" s="59"/>
      <c r="CH12" s="59"/>
      <c r="CI12" s="59"/>
      <c r="CJ12" s="59"/>
      <c r="CK12" s="59"/>
      <c r="CL12" s="59"/>
      <c r="CM12" s="59"/>
      <c r="CN12" s="59"/>
      <c r="CO12" s="59"/>
      <c r="CP12" s="59"/>
      <c r="CQ12" s="104"/>
      <c r="CR12" s="104"/>
      <c r="CS12" s="104"/>
      <c r="CT12" s="104"/>
      <c r="CU12" s="104"/>
      <c r="CV12" s="104"/>
      <c r="CW12" s="104"/>
      <c r="CX12" s="104"/>
      <c r="CY12" s="104"/>
      <c r="CZ12" s="104"/>
      <c r="DA12" s="104"/>
      <c r="DB12" s="104"/>
      <c r="DC12" s="104"/>
      <c r="DD12" s="104"/>
      <c r="DE12" s="104"/>
      <c r="DF12" s="104"/>
      <c r="DG12" s="104"/>
      <c r="DH12" s="104"/>
      <c r="DI12" s="104"/>
      <c r="DJ12" s="104"/>
      <c r="DK12" s="104"/>
      <c r="DL12" s="104"/>
      <c r="DM12" s="104"/>
      <c r="DN12" s="104"/>
      <c r="DO12" s="104"/>
      <c r="DP12" s="104"/>
      <c r="DQ12" s="104"/>
      <c r="DR12" s="104"/>
      <c r="DS12" s="104"/>
      <c r="DT12" s="104"/>
    </row>
    <row r="13" spans="3:124" s="11" customFormat="1" ht="30" customHeight="1">
      <c r="C13" s="25"/>
      <c r="D13" s="229"/>
      <c r="E13" s="71"/>
      <c r="F13" s="72"/>
      <c r="G13" s="72"/>
      <c r="H13" s="72"/>
      <c r="I13" s="72"/>
      <c r="J13" s="72"/>
      <c r="K13" s="21"/>
      <c r="L13" s="70"/>
      <c r="M13" s="70" t="str">
        <f t="shared" si="8"/>
        <v/>
      </c>
      <c r="N13" s="70" t="str">
        <f t="shared" si="9"/>
        <v/>
      </c>
      <c r="O13" s="70"/>
      <c r="P13" s="9">
        <v>8</v>
      </c>
      <c r="Q13" s="175" t="str">
        <f t="shared" si="10"/>
        <v>NÃO</v>
      </c>
      <c r="R13" s="175" t="str">
        <f t="shared" si="10"/>
        <v>NÃO</v>
      </c>
      <c r="S13" s="175" t="str">
        <f t="shared" si="10"/>
        <v>NÃO</v>
      </c>
      <c r="T13" s="175" t="str">
        <f t="shared" si="10"/>
        <v>NÃO</v>
      </c>
      <c r="U13" s="175" t="str">
        <f t="shared" si="10"/>
        <v>NÃO</v>
      </c>
      <c r="V13" s="175" t="str">
        <f t="shared" si="10"/>
        <v>NÃO</v>
      </c>
      <c r="W13" s="175" t="str">
        <f t="shared" si="10"/>
        <v>NÃO</v>
      </c>
      <c r="X13" s="175" t="str">
        <f t="shared" si="10"/>
        <v>NÃO</v>
      </c>
      <c r="Y13" s="175" t="str">
        <f t="shared" si="10"/>
        <v>NÃO</v>
      </c>
      <c r="Z13" s="175" t="str">
        <f t="shared" si="10"/>
        <v>NÃO</v>
      </c>
      <c r="AA13" s="175" t="str">
        <f t="shared" si="10"/>
        <v>NÃO</v>
      </c>
      <c r="AB13" s="175" t="str">
        <f t="shared" si="10"/>
        <v>NÃO</v>
      </c>
      <c r="AC13" s="175" t="str">
        <f t="shared" si="10"/>
        <v>NÃO</v>
      </c>
      <c r="AD13" s="175" t="str">
        <f t="shared" si="10"/>
        <v>NÃO</v>
      </c>
      <c r="AE13" s="175" t="str">
        <f t="shared" si="10"/>
        <v>NÃO</v>
      </c>
      <c r="AF13" s="175" t="str">
        <f t="shared" si="10"/>
        <v>NÃO</v>
      </c>
      <c r="AG13" s="175" t="str">
        <f t="shared" si="13"/>
        <v>NÃO</v>
      </c>
      <c r="AH13" s="175" t="str">
        <f t="shared" si="13"/>
        <v>NÃO</v>
      </c>
      <c r="AI13" s="175" t="str">
        <f t="shared" si="13"/>
        <v>NÃO</v>
      </c>
      <c r="AJ13" s="175" t="str">
        <f t="shared" si="13"/>
        <v>NÃO</v>
      </c>
      <c r="AK13" s="175" t="str">
        <f t="shared" si="13"/>
        <v>NÃO</v>
      </c>
      <c r="AL13" s="175" t="str">
        <f t="shared" si="13"/>
        <v>NÃO</v>
      </c>
      <c r="AM13" s="175" t="str">
        <f t="shared" si="13"/>
        <v>NÃO</v>
      </c>
      <c r="AN13" s="175" t="str">
        <f t="shared" si="13"/>
        <v>NÃO</v>
      </c>
      <c r="AO13" s="175" t="str">
        <f t="shared" si="13"/>
        <v>NÃO</v>
      </c>
      <c r="AP13" s="175" t="str">
        <f t="shared" si="13"/>
        <v>NÃO</v>
      </c>
      <c r="AQ13" s="175" t="str">
        <f t="shared" si="13"/>
        <v>NÃO</v>
      </c>
      <c r="AR13" s="175" t="str">
        <f t="shared" si="13"/>
        <v>NÃO</v>
      </c>
      <c r="AS13" s="175" t="str">
        <f t="shared" si="13"/>
        <v>NÃO</v>
      </c>
      <c r="AT13" s="175" t="str">
        <f t="shared" si="13"/>
        <v>NÃO</v>
      </c>
      <c r="AU13" s="175" t="str">
        <f t="shared" si="13"/>
        <v>NÃO</v>
      </c>
      <c r="AV13" s="175" t="str">
        <f t="shared" si="13"/>
        <v>NÃO</v>
      </c>
      <c r="AW13" s="175" t="str">
        <f t="shared" si="13"/>
        <v>NÃO</v>
      </c>
      <c r="AX13" s="175" t="str">
        <f t="shared" si="13"/>
        <v>NÃO</v>
      </c>
      <c r="AY13" s="175" t="str">
        <f t="shared" si="13"/>
        <v>NÃO</v>
      </c>
      <c r="AZ13" s="175" t="str">
        <f t="shared" si="13"/>
        <v>NÃO</v>
      </c>
      <c r="BA13" s="175" t="str">
        <f t="shared" si="13"/>
        <v>NÃO</v>
      </c>
      <c r="BB13" s="175" t="str">
        <f t="shared" si="13"/>
        <v>NÃO</v>
      </c>
      <c r="BC13" s="175" t="str">
        <f t="shared" si="13"/>
        <v>NÃO</v>
      </c>
      <c r="BD13" s="175" t="str">
        <f t="shared" si="13"/>
        <v>NÃO</v>
      </c>
      <c r="BE13" s="175" t="str">
        <f t="shared" si="13"/>
        <v>NÃO</v>
      </c>
      <c r="BF13" s="175" t="str">
        <f t="shared" si="13"/>
        <v>NÃO</v>
      </c>
      <c r="BG13" s="175" t="str">
        <f t="shared" si="13"/>
        <v>NÃO</v>
      </c>
      <c r="BH13" s="175" t="str">
        <f t="shared" si="13"/>
        <v>NÃO</v>
      </c>
      <c r="BI13" s="175" t="str">
        <f t="shared" si="13"/>
        <v>NÃO</v>
      </c>
      <c r="BJ13" s="175" t="str">
        <f t="shared" si="13"/>
        <v>NÃO</v>
      </c>
      <c r="BK13" s="175" t="str">
        <f t="shared" si="13"/>
        <v>NÃO</v>
      </c>
      <c r="BL13" s="175" t="str">
        <f t="shared" si="13"/>
        <v>NÃO</v>
      </c>
      <c r="BM13" s="175" t="str">
        <f t="shared" si="13"/>
        <v>NÃO</v>
      </c>
      <c r="BN13" s="175" t="str">
        <f t="shared" si="13"/>
        <v>NÃO</v>
      </c>
      <c r="BO13" s="175" t="str">
        <f t="shared" si="13"/>
        <v>NÃO</v>
      </c>
      <c r="BP13" s="175" t="str">
        <f t="shared" si="13"/>
        <v>NÃO</v>
      </c>
      <c r="BQ13" s="175" t="str">
        <f t="shared" si="13"/>
        <v>NÃO</v>
      </c>
      <c r="BR13" s="175" t="str">
        <f t="shared" si="13"/>
        <v>NÃO</v>
      </c>
      <c r="BS13" s="175" t="str">
        <f t="shared" si="13"/>
        <v>NÃO</v>
      </c>
      <c r="BT13" s="175" t="str">
        <f t="shared" si="13"/>
        <v>NÃO</v>
      </c>
      <c r="BU13" s="175" t="str">
        <f t="shared" si="13"/>
        <v>NÃO</v>
      </c>
      <c r="BV13" s="175" t="str">
        <f t="shared" si="13"/>
        <v>NÃO</v>
      </c>
      <c r="BW13" s="175" t="str">
        <f t="shared" si="13"/>
        <v>NÃO</v>
      </c>
      <c r="BX13" s="175" t="str">
        <f t="shared" si="13"/>
        <v>NÃO</v>
      </c>
      <c r="BY13" s="175"/>
      <c r="BZ13" s="175"/>
      <c r="CA13" s="59"/>
      <c r="CB13" s="59"/>
      <c r="CC13" s="59"/>
      <c r="CD13" s="59"/>
      <c r="CE13" s="59"/>
      <c r="CF13" s="59"/>
      <c r="CG13" s="59"/>
      <c r="CH13" s="59"/>
      <c r="CI13" s="59"/>
      <c r="CJ13" s="59"/>
      <c r="CK13" s="59"/>
      <c r="CL13" s="59"/>
      <c r="CM13" s="59"/>
      <c r="CN13" s="59"/>
      <c r="CO13" s="59"/>
      <c r="CP13" s="59"/>
      <c r="CQ13" s="104"/>
      <c r="CR13" s="104"/>
      <c r="CS13" s="104"/>
      <c r="CT13" s="104"/>
      <c r="CU13" s="104"/>
      <c r="CV13" s="104"/>
      <c r="CW13" s="104"/>
      <c r="CX13" s="104"/>
      <c r="CY13" s="104"/>
      <c r="CZ13" s="104"/>
      <c r="DA13" s="104"/>
      <c r="DB13" s="104"/>
      <c r="DC13" s="104"/>
      <c r="DD13" s="104"/>
      <c r="DE13" s="104"/>
      <c r="DF13" s="104"/>
      <c r="DG13" s="104"/>
      <c r="DH13" s="104"/>
      <c r="DI13" s="104"/>
      <c r="DJ13" s="104"/>
      <c r="DK13" s="104"/>
      <c r="DL13" s="104"/>
      <c r="DM13" s="104"/>
      <c r="DN13" s="104"/>
      <c r="DO13" s="104"/>
      <c r="DP13" s="104"/>
      <c r="DQ13" s="104"/>
      <c r="DR13" s="104"/>
      <c r="DS13" s="104"/>
      <c r="DT13" s="104"/>
    </row>
    <row r="14" spans="3:124" s="11" customFormat="1" ht="30" customHeight="1">
      <c r="C14" s="25"/>
      <c r="D14" s="229"/>
      <c r="E14" s="71"/>
      <c r="F14" s="72"/>
      <c r="G14" s="72"/>
      <c r="H14" s="72"/>
      <c r="I14" s="72"/>
      <c r="J14" s="72"/>
      <c r="K14" s="21"/>
      <c r="L14" s="70"/>
      <c r="M14" s="70" t="str">
        <f t="shared" si="8"/>
        <v/>
      </c>
      <c r="N14" s="70" t="str">
        <f t="shared" si="9"/>
        <v/>
      </c>
      <c r="O14" s="70"/>
      <c r="P14" s="9">
        <v>9</v>
      </c>
      <c r="Q14" s="175" t="str">
        <f t="shared" si="10"/>
        <v>NÃO</v>
      </c>
      <c r="R14" s="175" t="str">
        <f t="shared" si="10"/>
        <v>NÃO</v>
      </c>
      <c r="S14" s="175" t="str">
        <f t="shared" si="10"/>
        <v>NÃO</v>
      </c>
      <c r="T14" s="175" t="str">
        <f t="shared" si="10"/>
        <v>NÃO</v>
      </c>
      <c r="U14" s="175" t="str">
        <f t="shared" si="10"/>
        <v>NÃO</v>
      </c>
      <c r="V14" s="175" t="str">
        <f t="shared" si="10"/>
        <v>NÃO</v>
      </c>
      <c r="W14" s="175" t="str">
        <f t="shared" si="10"/>
        <v>NÃO</v>
      </c>
      <c r="X14" s="175" t="str">
        <f t="shared" si="10"/>
        <v>NÃO</v>
      </c>
      <c r="Y14" s="175" t="str">
        <f t="shared" si="10"/>
        <v>NÃO</v>
      </c>
      <c r="Z14" s="175" t="str">
        <f t="shared" si="10"/>
        <v>NÃO</v>
      </c>
      <c r="AA14" s="175" t="str">
        <f t="shared" si="10"/>
        <v>NÃO</v>
      </c>
      <c r="AB14" s="175" t="str">
        <f t="shared" si="10"/>
        <v>NÃO</v>
      </c>
      <c r="AC14" s="175" t="str">
        <f t="shared" si="10"/>
        <v>NÃO</v>
      </c>
      <c r="AD14" s="175" t="str">
        <f t="shared" si="10"/>
        <v>NÃO</v>
      </c>
      <c r="AE14" s="175" t="str">
        <f t="shared" si="10"/>
        <v>NÃO</v>
      </c>
      <c r="AF14" s="175" t="str">
        <f t="shared" si="10"/>
        <v>NÃO</v>
      </c>
      <c r="AG14" s="175" t="str">
        <f t="shared" si="13"/>
        <v>NÃO</v>
      </c>
      <c r="AH14" s="175" t="str">
        <f t="shared" si="13"/>
        <v>NÃO</v>
      </c>
      <c r="AI14" s="175" t="str">
        <f t="shared" si="13"/>
        <v>NÃO</v>
      </c>
      <c r="AJ14" s="175" t="str">
        <f t="shared" si="13"/>
        <v>NÃO</v>
      </c>
      <c r="AK14" s="175" t="str">
        <f t="shared" si="13"/>
        <v>NÃO</v>
      </c>
      <c r="AL14" s="175" t="str">
        <f t="shared" si="13"/>
        <v>NÃO</v>
      </c>
      <c r="AM14" s="175" t="str">
        <f t="shared" si="13"/>
        <v>NÃO</v>
      </c>
      <c r="AN14" s="175" t="str">
        <f t="shared" si="13"/>
        <v>NÃO</v>
      </c>
      <c r="AO14" s="175" t="str">
        <f t="shared" si="13"/>
        <v>NÃO</v>
      </c>
      <c r="AP14" s="175" t="str">
        <f t="shared" si="13"/>
        <v>NÃO</v>
      </c>
      <c r="AQ14" s="175" t="str">
        <f t="shared" si="13"/>
        <v>NÃO</v>
      </c>
      <c r="AR14" s="175" t="str">
        <f t="shared" si="13"/>
        <v>NÃO</v>
      </c>
      <c r="AS14" s="175" t="str">
        <f t="shared" si="13"/>
        <v>NÃO</v>
      </c>
      <c r="AT14" s="175" t="str">
        <f t="shared" si="13"/>
        <v>NÃO</v>
      </c>
      <c r="AU14" s="175" t="str">
        <f t="shared" si="13"/>
        <v>NÃO</v>
      </c>
      <c r="AV14" s="175" t="str">
        <f t="shared" si="13"/>
        <v>NÃO</v>
      </c>
      <c r="AW14" s="175" t="str">
        <f t="shared" si="13"/>
        <v>NÃO</v>
      </c>
      <c r="AX14" s="175" t="str">
        <f t="shared" si="13"/>
        <v>NÃO</v>
      </c>
      <c r="AY14" s="175" t="str">
        <f t="shared" si="13"/>
        <v>NÃO</v>
      </c>
      <c r="AZ14" s="175" t="str">
        <f t="shared" si="13"/>
        <v>NÃO</v>
      </c>
      <c r="BA14" s="175" t="str">
        <f t="shared" si="13"/>
        <v>NÃO</v>
      </c>
      <c r="BB14" s="175" t="str">
        <f t="shared" si="13"/>
        <v>NÃO</v>
      </c>
      <c r="BC14" s="175" t="str">
        <f t="shared" si="13"/>
        <v>NÃO</v>
      </c>
      <c r="BD14" s="175" t="str">
        <f t="shared" si="13"/>
        <v>NÃO</v>
      </c>
      <c r="BE14" s="175" t="str">
        <f t="shared" si="13"/>
        <v>NÃO</v>
      </c>
      <c r="BF14" s="175" t="str">
        <f t="shared" si="13"/>
        <v>NÃO</v>
      </c>
      <c r="BG14" s="175" t="str">
        <f t="shared" si="13"/>
        <v>NÃO</v>
      </c>
      <c r="BH14" s="175" t="str">
        <f t="shared" si="13"/>
        <v>NÃO</v>
      </c>
      <c r="BI14" s="175" t="str">
        <f t="shared" si="13"/>
        <v>NÃO</v>
      </c>
      <c r="BJ14" s="175" t="str">
        <f t="shared" si="13"/>
        <v>NÃO</v>
      </c>
      <c r="BK14" s="175" t="str">
        <f t="shared" si="13"/>
        <v>NÃO</v>
      </c>
      <c r="BL14" s="175" t="str">
        <f t="shared" si="13"/>
        <v>NÃO</v>
      </c>
      <c r="BM14" s="175" t="str">
        <f t="shared" si="13"/>
        <v>NÃO</v>
      </c>
      <c r="BN14" s="175" t="str">
        <f t="shared" si="13"/>
        <v>NÃO</v>
      </c>
      <c r="BO14" s="175" t="str">
        <f t="shared" si="13"/>
        <v>NÃO</v>
      </c>
      <c r="BP14" s="175" t="str">
        <f t="shared" si="13"/>
        <v>NÃO</v>
      </c>
      <c r="BQ14" s="175" t="str">
        <f t="shared" si="13"/>
        <v>NÃO</v>
      </c>
      <c r="BR14" s="175" t="str">
        <f t="shared" si="13"/>
        <v>NÃO</v>
      </c>
      <c r="BS14" s="175" t="str">
        <f t="shared" si="13"/>
        <v>NÃO</v>
      </c>
      <c r="BT14" s="175" t="str">
        <f t="shared" si="13"/>
        <v>NÃO</v>
      </c>
      <c r="BU14" s="175" t="str">
        <f t="shared" si="13"/>
        <v>NÃO</v>
      </c>
      <c r="BV14" s="175" t="str">
        <f t="shared" si="13"/>
        <v>NÃO</v>
      </c>
      <c r="BW14" s="175" t="str">
        <f t="shared" si="13"/>
        <v>NÃO</v>
      </c>
      <c r="BX14" s="175" t="str">
        <f t="shared" si="13"/>
        <v>NÃO</v>
      </c>
      <c r="BY14" s="175"/>
      <c r="BZ14" s="175"/>
      <c r="CA14" s="59"/>
      <c r="CB14" s="59"/>
      <c r="CC14" s="59"/>
      <c r="CD14" s="59"/>
      <c r="CE14" s="59"/>
      <c r="CF14" s="59"/>
      <c r="CG14" s="59"/>
      <c r="CH14" s="59"/>
      <c r="CI14" s="59"/>
      <c r="CJ14" s="59"/>
      <c r="CK14" s="59"/>
      <c r="CL14" s="59"/>
      <c r="CM14" s="59"/>
      <c r="CN14" s="59"/>
      <c r="CO14" s="59"/>
      <c r="CP14" s="59"/>
      <c r="CQ14" s="104"/>
      <c r="CR14" s="104"/>
      <c r="CS14" s="104"/>
      <c r="CT14" s="104"/>
      <c r="CU14" s="104"/>
      <c r="CV14" s="104"/>
      <c r="CW14" s="104"/>
      <c r="CX14" s="104"/>
      <c r="CY14" s="104"/>
      <c r="CZ14" s="104"/>
      <c r="DA14" s="104"/>
      <c r="DB14" s="104"/>
      <c r="DC14" s="104"/>
      <c r="DD14" s="104"/>
      <c r="DE14" s="104"/>
      <c r="DF14" s="104"/>
      <c r="DG14" s="104"/>
      <c r="DH14" s="104"/>
      <c r="DI14" s="104"/>
      <c r="DJ14" s="104"/>
      <c r="DK14" s="104"/>
      <c r="DL14" s="104"/>
      <c r="DM14" s="104"/>
      <c r="DN14" s="104"/>
      <c r="DO14" s="104"/>
      <c r="DP14" s="104"/>
      <c r="DQ14" s="104"/>
      <c r="DR14" s="104"/>
      <c r="DS14" s="104"/>
      <c r="DT14" s="104"/>
    </row>
    <row r="15" spans="3:124" ht="30" customHeight="1">
      <c r="C15" s="25"/>
      <c r="D15" s="229"/>
      <c r="E15" s="71"/>
      <c r="F15" s="72"/>
      <c r="G15" s="72"/>
      <c r="H15" s="72"/>
      <c r="I15" s="72"/>
      <c r="J15" s="72"/>
      <c r="K15" s="21"/>
      <c r="L15" s="70"/>
      <c r="M15" s="70" t="str">
        <f t="shared" si="8"/>
        <v/>
      </c>
      <c r="N15" s="70" t="str">
        <f t="shared" si="9"/>
        <v/>
      </c>
      <c r="O15" s="70"/>
      <c r="P15" s="9">
        <v>10</v>
      </c>
      <c r="Q15" s="175" t="str">
        <f t="shared" si="10"/>
        <v>NÃO</v>
      </c>
      <c r="R15" s="175" t="str">
        <f t="shared" si="10"/>
        <v>NÃO</v>
      </c>
      <c r="S15" s="175" t="str">
        <f t="shared" si="10"/>
        <v>NÃO</v>
      </c>
      <c r="T15" s="175" t="str">
        <f t="shared" si="10"/>
        <v>NÃO</v>
      </c>
      <c r="U15" s="175" t="str">
        <f t="shared" si="10"/>
        <v>NÃO</v>
      </c>
      <c r="V15" s="175" t="str">
        <f t="shared" si="10"/>
        <v>NÃO</v>
      </c>
      <c r="W15" s="175" t="str">
        <f t="shared" si="10"/>
        <v>NÃO</v>
      </c>
      <c r="X15" s="175" t="str">
        <f t="shared" si="10"/>
        <v>NÃO</v>
      </c>
      <c r="Y15" s="175" t="str">
        <f t="shared" si="10"/>
        <v>NÃO</v>
      </c>
      <c r="Z15" s="175" t="str">
        <f t="shared" si="10"/>
        <v>NÃO</v>
      </c>
      <c r="AA15" s="175" t="str">
        <f t="shared" si="10"/>
        <v>NÃO</v>
      </c>
      <c r="AB15" s="175" t="str">
        <f t="shared" si="10"/>
        <v>NÃO</v>
      </c>
      <c r="AC15" s="175" t="str">
        <f t="shared" si="10"/>
        <v>NÃO</v>
      </c>
      <c r="AD15" s="175" t="str">
        <f t="shared" si="10"/>
        <v>NÃO</v>
      </c>
      <c r="AE15" s="175" t="str">
        <f t="shared" si="10"/>
        <v>NÃO</v>
      </c>
      <c r="AF15" s="175" t="str">
        <f t="shared" si="10"/>
        <v>NÃO</v>
      </c>
      <c r="AG15" s="175" t="str">
        <f t="shared" si="13"/>
        <v>NÃO</v>
      </c>
      <c r="AH15" s="175" t="str">
        <f t="shared" si="13"/>
        <v>NÃO</v>
      </c>
      <c r="AI15" s="175" t="str">
        <f t="shared" si="13"/>
        <v>NÃO</v>
      </c>
      <c r="AJ15" s="175" t="str">
        <f t="shared" si="13"/>
        <v>NÃO</v>
      </c>
      <c r="AK15" s="175" t="str">
        <f t="shared" si="13"/>
        <v>NÃO</v>
      </c>
      <c r="AL15" s="175" t="str">
        <f t="shared" si="13"/>
        <v>NÃO</v>
      </c>
      <c r="AM15" s="175" t="str">
        <f t="shared" si="13"/>
        <v>NÃO</v>
      </c>
      <c r="AN15" s="175" t="str">
        <f t="shared" si="13"/>
        <v>NÃO</v>
      </c>
      <c r="AO15" s="175" t="str">
        <f t="shared" si="13"/>
        <v>NÃO</v>
      </c>
      <c r="AP15" s="175" t="str">
        <f t="shared" si="13"/>
        <v>NÃO</v>
      </c>
      <c r="AQ15" s="175" t="str">
        <f t="shared" si="13"/>
        <v>NÃO</v>
      </c>
      <c r="AR15" s="175" t="str">
        <f t="shared" si="13"/>
        <v>NÃO</v>
      </c>
      <c r="AS15" s="175" t="str">
        <f t="shared" si="13"/>
        <v>NÃO</v>
      </c>
      <c r="AT15" s="175" t="str">
        <f t="shared" si="13"/>
        <v>NÃO</v>
      </c>
      <c r="AU15" s="175" t="str">
        <f t="shared" si="13"/>
        <v>NÃO</v>
      </c>
      <c r="AV15" s="175" t="str">
        <f t="shared" si="13"/>
        <v>NÃO</v>
      </c>
      <c r="AW15" s="175" t="str">
        <f t="shared" si="13"/>
        <v>NÃO</v>
      </c>
      <c r="AX15" s="175" t="str">
        <f t="shared" si="13"/>
        <v>NÃO</v>
      </c>
      <c r="AY15" s="175" t="str">
        <f t="shared" si="13"/>
        <v>NÃO</v>
      </c>
      <c r="AZ15" s="175" t="str">
        <f t="shared" si="13"/>
        <v>NÃO</v>
      </c>
      <c r="BA15" s="175" t="str">
        <f t="shared" si="13"/>
        <v>NÃO</v>
      </c>
      <c r="BB15" s="175" t="str">
        <f t="shared" si="13"/>
        <v>NÃO</v>
      </c>
      <c r="BC15" s="175" t="str">
        <f t="shared" si="13"/>
        <v>NÃO</v>
      </c>
      <c r="BD15" s="175" t="str">
        <f t="shared" si="13"/>
        <v>NÃO</v>
      </c>
      <c r="BE15" s="175" t="str">
        <f t="shared" si="13"/>
        <v>NÃO</v>
      </c>
      <c r="BF15" s="175" t="str">
        <f t="shared" si="13"/>
        <v>NÃO</v>
      </c>
      <c r="BG15" s="175" t="str">
        <f t="shared" si="13"/>
        <v>NÃO</v>
      </c>
      <c r="BH15" s="175" t="str">
        <f t="shared" si="13"/>
        <v>NÃO</v>
      </c>
      <c r="BI15" s="175" t="str">
        <f t="shared" si="13"/>
        <v>NÃO</v>
      </c>
      <c r="BJ15" s="175" t="str">
        <f t="shared" si="13"/>
        <v>NÃO</v>
      </c>
      <c r="BK15" s="175" t="str">
        <f t="shared" si="13"/>
        <v>NÃO</v>
      </c>
      <c r="BL15" s="175" t="str">
        <f t="shared" si="13"/>
        <v>NÃO</v>
      </c>
      <c r="BM15" s="175" t="str">
        <f t="shared" si="13"/>
        <v>NÃO</v>
      </c>
      <c r="BN15" s="175" t="str">
        <f t="shared" si="13"/>
        <v>NÃO</v>
      </c>
      <c r="BO15" s="175" t="str">
        <f t="shared" si="13"/>
        <v>NÃO</v>
      </c>
      <c r="BP15" s="175" t="str">
        <f t="shared" si="13"/>
        <v>NÃO</v>
      </c>
      <c r="BQ15" s="175" t="str">
        <f t="shared" si="13"/>
        <v>NÃO</v>
      </c>
      <c r="BR15" s="175" t="str">
        <f t="shared" si="13"/>
        <v>NÃO</v>
      </c>
      <c r="BS15" s="175" t="str">
        <f t="shared" si="13"/>
        <v>NÃO</v>
      </c>
      <c r="BT15" s="175" t="str">
        <f t="shared" si="13"/>
        <v>NÃO</v>
      </c>
      <c r="BU15" s="175" t="str">
        <f t="shared" si="13"/>
        <v>NÃO</v>
      </c>
      <c r="BV15" s="175" t="str">
        <f t="shared" si="13"/>
        <v>NÃO</v>
      </c>
      <c r="BW15" s="175" t="str">
        <f t="shared" si="13"/>
        <v>NÃO</v>
      </c>
      <c r="BX15" s="175" t="str">
        <f t="shared" si="13"/>
        <v>NÃO</v>
      </c>
      <c r="BY15" s="175"/>
      <c r="BZ15" s="175"/>
    </row>
    <row r="16" spans="3:124" ht="30" customHeight="1">
      <c r="C16" s="25"/>
      <c r="D16" s="229"/>
      <c r="E16" s="71"/>
      <c r="F16" s="72"/>
      <c r="G16" s="72"/>
      <c r="H16" s="72"/>
      <c r="I16" s="72"/>
      <c r="J16" s="72"/>
      <c r="K16" s="21"/>
      <c r="L16" s="70"/>
      <c r="M16" s="70" t="str">
        <f t="shared" si="8"/>
        <v/>
      </c>
      <c r="N16" s="70" t="str">
        <f t="shared" si="9"/>
        <v/>
      </c>
      <c r="O16" s="70"/>
      <c r="P16" s="9">
        <v>11</v>
      </c>
      <c r="Q16" s="175" t="str">
        <f t="shared" si="10"/>
        <v>NÃO</v>
      </c>
      <c r="R16" s="175" t="str">
        <f t="shared" si="10"/>
        <v>NÃO</v>
      </c>
      <c r="S16" s="175" t="str">
        <f t="shared" si="10"/>
        <v>NÃO</v>
      </c>
      <c r="T16" s="175" t="str">
        <f t="shared" si="10"/>
        <v>NÃO</v>
      </c>
      <c r="U16" s="175" t="str">
        <f t="shared" si="10"/>
        <v>NÃO</v>
      </c>
      <c r="V16" s="175" t="str">
        <f t="shared" si="10"/>
        <v>NÃO</v>
      </c>
      <c r="W16" s="175" t="str">
        <f t="shared" si="10"/>
        <v>NÃO</v>
      </c>
      <c r="X16" s="175" t="str">
        <f t="shared" si="10"/>
        <v>NÃO</v>
      </c>
      <c r="Y16" s="175" t="str">
        <f t="shared" si="10"/>
        <v>NÃO</v>
      </c>
      <c r="Z16" s="175" t="str">
        <f t="shared" si="10"/>
        <v>NÃO</v>
      </c>
      <c r="AA16" s="175" t="str">
        <f t="shared" si="10"/>
        <v>NÃO</v>
      </c>
      <c r="AB16" s="175" t="str">
        <f t="shared" si="10"/>
        <v>NÃO</v>
      </c>
      <c r="AC16" s="175" t="str">
        <f t="shared" si="10"/>
        <v>NÃO</v>
      </c>
      <c r="AD16" s="175" t="str">
        <f t="shared" si="10"/>
        <v>NÃO</v>
      </c>
      <c r="AE16" s="175" t="str">
        <f t="shared" si="10"/>
        <v>NÃO</v>
      </c>
      <c r="AF16" s="175" t="str">
        <f t="shared" si="10"/>
        <v>NÃO</v>
      </c>
      <c r="AG16" s="175" t="str">
        <f t="shared" si="13"/>
        <v>NÃO</v>
      </c>
      <c r="AH16" s="175" t="str">
        <f t="shared" si="13"/>
        <v>NÃO</v>
      </c>
      <c r="AI16" s="175" t="str">
        <f t="shared" si="13"/>
        <v>NÃO</v>
      </c>
      <c r="AJ16" s="175" t="str">
        <f t="shared" si="13"/>
        <v>NÃO</v>
      </c>
      <c r="AK16" s="175" t="str">
        <f t="shared" si="13"/>
        <v>NÃO</v>
      </c>
      <c r="AL16" s="175" t="str">
        <f t="shared" si="13"/>
        <v>NÃO</v>
      </c>
      <c r="AM16" s="175" t="str">
        <f t="shared" si="13"/>
        <v>NÃO</v>
      </c>
      <c r="AN16" s="175" t="str">
        <f t="shared" si="13"/>
        <v>NÃO</v>
      </c>
      <c r="AO16" s="175" t="str">
        <f t="shared" si="13"/>
        <v>NÃO</v>
      </c>
      <c r="AP16" s="175" t="str">
        <f t="shared" si="13"/>
        <v>NÃO</v>
      </c>
      <c r="AQ16" s="175" t="str">
        <f t="shared" si="13"/>
        <v>NÃO</v>
      </c>
      <c r="AR16" s="175" t="str">
        <f t="shared" si="13"/>
        <v>NÃO</v>
      </c>
      <c r="AS16" s="175" t="str">
        <f t="shared" si="13"/>
        <v>NÃO</v>
      </c>
      <c r="AT16" s="175" t="str">
        <f t="shared" si="13"/>
        <v>NÃO</v>
      </c>
      <c r="AU16" s="175" t="str">
        <f t="shared" si="13"/>
        <v>NÃO</v>
      </c>
      <c r="AV16" s="175" t="str">
        <f t="shared" si="13"/>
        <v>NÃO</v>
      </c>
      <c r="AW16" s="175" t="str">
        <f t="shared" si="13"/>
        <v>NÃO</v>
      </c>
      <c r="AX16" s="175" t="str">
        <f t="shared" si="13"/>
        <v>NÃO</v>
      </c>
      <c r="AY16" s="175" t="str">
        <f t="shared" si="13"/>
        <v>NÃO</v>
      </c>
      <c r="AZ16" s="175" t="str">
        <f t="shared" si="13"/>
        <v>NÃO</v>
      </c>
      <c r="BA16" s="175" t="str">
        <f t="shared" si="13"/>
        <v>NÃO</v>
      </c>
      <c r="BB16" s="175" t="str">
        <f t="shared" si="13"/>
        <v>NÃO</v>
      </c>
      <c r="BC16" s="175" t="str">
        <f t="shared" si="13"/>
        <v>NÃO</v>
      </c>
      <c r="BD16" s="175" t="str">
        <f t="shared" si="13"/>
        <v>NÃO</v>
      </c>
      <c r="BE16" s="175" t="str">
        <f t="shared" si="13"/>
        <v>NÃO</v>
      </c>
      <c r="BF16" s="175" t="str">
        <f t="shared" si="13"/>
        <v>NÃO</v>
      </c>
      <c r="BG16" s="175" t="str">
        <f t="shared" si="13"/>
        <v>NÃO</v>
      </c>
      <c r="BH16" s="175" t="str">
        <f t="shared" si="13"/>
        <v>NÃO</v>
      </c>
      <c r="BI16" s="175" t="str">
        <f t="shared" si="13"/>
        <v>NÃO</v>
      </c>
      <c r="BJ16" s="175" t="str">
        <f t="shared" si="13"/>
        <v>NÃO</v>
      </c>
      <c r="BK16" s="175" t="str">
        <f t="shared" si="13"/>
        <v>NÃO</v>
      </c>
      <c r="BL16" s="175" t="str">
        <f t="shared" si="13"/>
        <v>NÃO</v>
      </c>
      <c r="BM16" s="175" t="str">
        <f t="shared" si="13"/>
        <v>NÃO</v>
      </c>
      <c r="BN16" s="175" t="str">
        <f t="shared" si="13"/>
        <v>NÃO</v>
      </c>
      <c r="BO16" s="175" t="str">
        <f t="shared" si="13"/>
        <v>NÃO</v>
      </c>
      <c r="BP16" s="175" t="str">
        <f t="shared" ref="BP16:BX16" si="14">IF(AND(BP$5&gt;=$M16,BP$5&lt;=$N16),IF($F16="SEM REAJUSTE",$D16,"NÃO"),"NÃO")</f>
        <v>NÃO</v>
      </c>
      <c r="BQ16" s="175" t="str">
        <f t="shared" si="14"/>
        <v>NÃO</v>
      </c>
      <c r="BR16" s="175" t="str">
        <f t="shared" si="14"/>
        <v>NÃO</v>
      </c>
      <c r="BS16" s="175" t="str">
        <f t="shared" si="14"/>
        <v>NÃO</v>
      </c>
      <c r="BT16" s="175" t="str">
        <f t="shared" si="14"/>
        <v>NÃO</v>
      </c>
      <c r="BU16" s="175" t="str">
        <f t="shared" si="14"/>
        <v>NÃO</v>
      </c>
      <c r="BV16" s="175" t="str">
        <f t="shared" si="14"/>
        <v>NÃO</v>
      </c>
      <c r="BW16" s="175" t="str">
        <f t="shared" si="14"/>
        <v>NÃO</v>
      </c>
      <c r="BX16" s="175" t="str">
        <f t="shared" si="14"/>
        <v>NÃO</v>
      </c>
      <c r="BY16" s="175"/>
      <c r="BZ16" s="175"/>
    </row>
    <row r="17" spans="3:78" ht="30" customHeight="1">
      <c r="C17" s="25"/>
      <c r="D17" s="229"/>
      <c r="E17" s="71"/>
      <c r="F17" s="72"/>
      <c r="G17" s="72"/>
      <c r="H17" s="72"/>
      <c r="I17" s="72"/>
      <c r="J17" s="72"/>
      <c r="K17" s="21"/>
      <c r="L17" s="70"/>
      <c r="M17" s="70" t="str">
        <f t="shared" si="8"/>
        <v/>
      </c>
      <c r="N17" s="70" t="str">
        <f t="shared" si="9"/>
        <v/>
      </c>
      <c r="O17" s="70"/>
      <c r="P17" s="9">
        <v>12</v>
      </c>
      <c r="Q17" s="175" t="str">
        <f t="shared" si="10"/>
        <v>NÃO</v>
      </c>
      <c r="R17" s="175" t="str">
        <f t="shared" si="10"/>
        <v>NÃO</v>
      </c>
      <c r="S17" s="175" t="str">
        <f t="shared" si="10"/>
        <v>NÃO</v>
      </c>
      <c r="T17" s="175" t="str">
        <f t="shared" si="10"/>
        <v>NÃO</v>
      </c>
      <c r="U17" s="175" t="str">
        <f t="shared" si="10"/>
        <v>NÃO</v>
      </c>
      <c r="V17" s="175" t="str">
        <f t="shared" si="10"/>
        <v>NÃO</v>
      </c>
      <c r="W17" s="175" t="str">
        <f t="shared" si="10"/>
        <v>NÃO</v>
      </c>
      <c r="X17" s="175" t="str">
        <f t="shared" si="10"/>
        <v>NÃO</v>
      </c>
      <c r="Y17" s="175" t="str">
        <f t="shared" si="10"/>
        <v>NÃO</v>
      </c>
      <c r="Z17" s="175" t="str">
        <f t="shared" si="10"/>
        <v>NÃO</v>
      </c>
      <c r="AA17" s="175" t="str">
        <f t="shared" si="10"/>
        <v>NÃO</v>
      </c>
      <c r="AB17" s="175" t="str">
        <f t="shared" si="10"/>
        <v>NÃO</v>
      </c>
      <c r="AC17" s="175" t="str">
        <f t="shared" si="10"/>
        <v>NÃO</v>
      </c>
      <c r="AD17" s="175" t="str">
        <f t="shared" si="10"/>
        <v>NÃO</v>
      </c>
      <c r="AE17" s="175" t="str">
        <f t="shared" si="10"/>
        <v>NÃO</v>
      </c>
      <c r="AF17" s="175" t="str">
        <f t="shared" si="10"/>
        <v>NÃO</v>
      </c>
      <c r="AG17" s="175" t="str">
        <f t="shared" ref="AG17:BX22" si="15">IF(AND(AG$5&gt;=$M17,AG$5&lt;=$N17),IF($F17="SEM REAJUSTE",$D17,"NÃO"),"NÃO")</f>
        <v>NÃO</v>
      </c>
      <c r="AH17" s="175" t="str">
        <f t="shared" si="15"/>
        <v>NÃO</v>
      </c>
      <c r="AI17" s="175" t="str">
        <f t="shared" si="15"/>
        <v>NÃO</v>
      </c>
      <c r="AJ17" s="175" t="str">
        <f t="shared" si="15"/>
        <v>NÃO</v>
      </c>
      <c r="AK17" s="175" t="str">
        <f t="shared" si="15"/>
        <v>NÃO</v>
      </c>
      <c r="AL17" s="175" t="str">
        <f t="shared" si="15"/>
        <v>NÃO</v>
      </c>
      <c r="AM17" s="175" t="str">
        <f t="shared" si="15"/>
        <v>NÃO</v>
      </c>
      <c r="AN17" s="175" t="str">
        <f t="shared" si="15"/>
        <v>NÃO</v>
      </c>
      <c r="AO17" s="175" t="str">
        <f t="shared" si="15"/>
        <v>NÃO</v>
      </c>
      <c r="AP17" s="175" t="str">
        <f t="shared" si="15"/>
        <v>NÃO</v>
      </c>
      <c r="AQ17" s="175" t="str">
        <f t="shared" si="15"/>
        <v>NÃO</v>
      </c>
      <c r="AR17" s="175" t="str">
        <f t="shared" si="15"/>
        <v>NÃO</v>
      </c>
      <c r="AS17" s="175" t="str">
        <f t="shared" si="15"/>
        <v>NÃO</v>
      </c>
      <c r="AT17" s="175" t="str">
        <f t="shared" si="15"/>
        <v>NÃO</v>
      </c>
      <c r="AU17" s="175" t="str">
        <f t="shared" si="15"/>
        <v>NÃO</v>
      </c>
      <c r="AV17" s="175" t="str">
        <f t="shared" si="15"/>
        <v>NÃO</v>
      </c>
      <c r="AW17" s="175" t="str">
        <f t="shared" si="15"/>
        <v>NÃO</v>
      </c>
      <c r="AX17" s="175" t="str">
        <f t="shared" si="15"/>
        <v>NÃO</v>
      </c>
      <c r="AY17" s="175" t="str">
        <f t="shared" si="15"/>
        <v>NÃO</v>
      </c>
      <c r="AZ17" s="175" t="str">
        <f t="shared" si="15"/>
        <v>NÃO</v>
      </c>
      <c r="BA17" s="175" t="str">
        <f t="shared" si="15"/>
        <v>NÃO</v>
      </c>
      <c r="BB17" s="175" t="str">
        <f t="shared" si="15"/>
        <v>NÃO</v>
      </c>
      <c r="BC17" s="175" t="str">
        <f t="shared" si="15"/>
        <v>NÃO</v>
      </c>
      <c r="BD17" s="175" t="str">
        <f t="shared" si="15"/>
        <v>NÃO</v>
      </c>
      <c r="BE17" s="175" t="str">
        <f t="shared" si="15"/>
        <v>NÃO</v>
      </c>
      <c r="BF17" s="175" t="str">
        <f t="shared" si="15"/>
        <v>NÃO</v>
      </c>
      <c r="BG17" s="175" t="str">
        <f t="shared" si="15"/>
        <v>NÃO</v>
      </c>
      <c r="BH17" s="175" t="str">
        <f t="shared" si="15"/>
        <v>NÃO</v>
      </c>
      <c r="BI17" s="175" t="str">
        <f t="shared" si="15"/>
        <v>NÃO</v>
      </c>
      <c r="BJ17" s="175" t="str">
        <f t="shared" si="15"/>
        <v>NÃO</v>
      </c>
      <c r="BK17" s="175" t="str">
        <f t="shared" si="15"/>
        <v>NÃO</v>
      </c>
      <c r="BL17" s="175" t="str">
        <f t="shared" si="15"/>
        <v>NÃO</v>
      </c>
      <c r="BM17" s="175" t="str">
        <f t="shared" si="15"/>
        <v>NÃO</v>
      </c>
      <c r="BN17" s="175" t="str">
        <f t="shared" si="15"/>
        <v>NÃO</v>
      </c>
      <c r="BO17" s="175" t="str">
        <f t="shared" si="15"/>
        <v>NÃO</v>
      </c>
      <c r="BP17" s="175" t="str">
        <f t="shared" si="15"/>
        <v>NÃO</v>
      </c>
      <c r="BQ17" s="175" t="str">
        <f t="shared" si="15"/>
        <v>NÃO</v>
      </c>
      <c r="BR17" s="175" t="str">
        <f t="shared" si="15"/>
        <v>NÃO</v>
      </c>
      <c r="BS17" s="175" t="str">
        <f t="shared" si="15"/>
        <v>NÃO</v>
      </c>
      <c r="BT17" s="175" t="str">
        <f t="shared" si="15"/>
        <v>NÃO</v>
      </c>
      <c r="BU17" s="175" t="str">
        <f t="shared" si="15"/>
        <v>NÃO</v>
      </c>
      <c r="BV17" s="175" t="str">
        <f t="shared" si="15"/>
        <v>NÃO</v>
      </c>
      <c r="BW17" s="175" t="str">
        <f t="shared" si="15"/>
        <v>NÃO</v>
      </c>
      <c r="BX17" s="175" t="str">
        <f t="shared" si="15"/>
        <v>NÃO</v>
      </c>
      <c r="BY17" s="175"/>
      <c r="BZ17" s="175"/>
    </row>
    <row r="18" spans="3:78" ht="30" customHeight="1">
      <c r="C18" s="25"/>
      <c r="D18" s="229"/>
      <c r="E18" s="71"/>
      <c r="F18" s="72"/>
      <c r="G18" s="72"/>
      <c r="H18" s="72"/>
      <c r="I18" s="72"/>
      <c r="J18" s="72"/>
      <c r="K18" s="21"/>
      <c r="L18" s="70"/>
      <c r="M18" s="70" t="str">
        <f t="shared" si="8"/>
        <v/>
      </c>
      <c r="N18" s="70" t="str">
        <f t="shared" si="9"/>
        <v/>
      </c>
      <c r="O18" s="70"/>
      <c r="P18" s="9">
        <v>13</v>
      </c>
      <c r="Q18" s="175" t="str">
        <f t="shared" si="10"/>
        <v>NÃO</v>
      </c>
      <c r="R18" s="175" t="str">
        <f t="shared" si="10"/>
        <v>NÃO</v>
      </c>
      <c r="S18" s="175" t="str">
        <f t="shared" si="10"/>
        <v>NÃO</v>
      </c>
      <c r="T18" s="175" t="str">
        <f t="shared" si="10"/>
        <v>NÃO</v>
      </c>
      <c r="U18" s="175" t="str">
        <f t="shared" si="10"/>
        <v>NÃO</v>
      </c>
      <c r="V18" s="175" t="str">
        <f t="shared" si="10"/>
        <v>NÃO</v>
      </c>
      <c r="W18" s="175" t="str">
        <f t="shared" si="10"/>
        <v>NÃO</v>
      </c>
      <c r="X18" s="175" t="str">
        <f t="shared" si="10"/>
        <v>NÃO</v>
      </c>
      <c r="Y18" s="175" t="str">
        <f t="shared" si="10"/>
        <v>NÃO</v>
      </c>
      <c r="Z18" s="175" t="str">
        <f t="shared" si="10"/>
        <v>NÃO</v>
      </c>
      <c r="AA18" s="175" t="str">
        <f t="shared" si="10"/>
        <v>NÃO</v>
      </c>
      <c r="AB18" s="175" t="str">
        <f t="shared" si="10"/>
        <v>NÃO</v>
      </c>
      <c r="AC18" s="175" t="str">
        <f t="shared" si="10"/>
        <v>NÃO</v>
      </c>
      <c r="AD18" s="175" t="str">
        <f t="shared" si="10"/>
        <v>NÃO</v>
      </c>
      <c r="AE18" s="175" t="str">
        <f t="shared" si="10"/>
        <v>NÃO</v>
      </c>
      <c r="AF18" s="175" t="str">
        <f t="shared" si="10"/>
        <v>NÃO</v>
      </c>
      <c r="AG18" s="175" t="str">
        <f t="shared" si="15"/>
        <v>NÃO</v>
      </c>
      <c r="AH18" s="175" t="str">
        <f t="shared" si="15"/>
        <v>NÃO</v>
      </c>
      <c r="AI18" s="175" t="str">
        <f t="shared" si="15"/>
        <v>NÃO</v>
      </c>
      <c r="AJ18" s="175" t="str">
        <f t="shared" si="15"/>
        <v>NÃO</v>
      </c>
      <c r="AK18" s="175" t="str">
        <f t="shared" si="15"/>
        <v>NÃO</v>
      </c>
      <c r="AL18" s="175" t="str">
        <f t="shared" si="15"/>
        <v>NÃO</v>
      </c>
      <c r="AM18" s="175" t="str">
        <f t="shared" si="15"/>
        <v>NÃO</v>
      </c>
      <c r="AN18" s="175" t="str">
        <f t="shared" si="15"/>
        <v>NÃO</v>
      </c>
      <c r="AO18" s="175" t="str">
        <f t="shared" si="15"/>
        <v>NÃO</v>
      </c>
      <c r="AP18" s="175" t="str">
        <f t="shared" si="15"/>
        <v>NÃO</v>
      </c>
      <c r="AQ18" s="175" t="str">
        <f t="shared" si="15"/>
        <v>NÃO</v>
      </c>
      <c r="AR18" s="175" t="str">
        <f t="shared" si="15"/>
        <v>NÃO</v>
      </c>
      <c r="AS18" s="175" t="str">
        <f t="shared" si="15"/>
        <v>NÃO</v>
      </c>
      <c r="AT18" s="175" t="str">
        <f t="shared" si="15"/>
        <v>NÃO</v>
      </c>
      <c r="AU18" s="175" t="str">
        <f t="shared" si="15"/>
        <v>NÃO</v>
      </c>
      <c r="AV18" s="175" t="str">
        <f t="shared" si="15"/>
        <v>NÃO</v>
      </c>
      <c r="AW18" s="175" t="str">
        <f t="shared" si="15"/>
        <v>NÃO</v>
      </c>
      <c r="AX18" s="175" t="str">
        <f t="shared" si="15"/>
        <v>NÃO</v>
      </c>
      <c r="AY18" s="175" t="str">
        <f t="shared" si="15"/>
        <v>NÃO</v>
      </c>
      <c r="AZ18" s="175" t="str">
        <f t="shared" si="15"/>
        <v>NÃO</v>
      </c>
      <c r="BA18" s="175" t="str">
        <f t="shared" si="15"/>
        <v>NÃO</v>
      </c>
      <c r="BB18" s="175" t="str">
        <f t="shared" si="15"/>
        <v>NÃO</v>
      </c>
      <c r="BC18" s="175" t="str">
        <f t="shared" si="15"/>
        <v>NÃO</v>
      </c>
      <c r="BD18" s="175" t="str">
        <f t="shared" si="15"/>
        <v>NÃO</v>
      </c>
      <c r="BE18" s="175" t="str">
        <f t="shared" si="15"/>
        <v>NÃO</v>
      </c>
      <c r="BF18" s="175" t="str">
        <f t="shared" si="15"/>
        <v>NÃO</v>
      </c>
      <c r="BG18" s="175" t="str">
        <f t="shared" si="15"/>
        <v>NÃO</v>
      </c>
      <c r="BH18" s="175" t="str">
        <f t="shared" si="15"/>
        <v>NÃO</v>
      </c>
      <c r="BI18" s="175" t="str">
        <f t="shared" si="15"/>
        <v>NÃO</v>
      </c>
      <c r="BJ18" s="175" t="str">
        <f t="shared" si="15"/>
        <v>NÃO</v>
      </c>
      <c r="BK18" s="175" t="str">
        <f t="shared" si="15"/>
        <v>NÃO</v>
      </c>
      <c r="BL18" s="175" t="str">
        <f t="shared" si="15"/>
        <v>NÃO</v>
      </c>
      <c r="BM18" s="175" t="str">
        <f t="shared" si="15"/>
        <v>NÃO</v>
      </c>
      <c r="BN18" s="175" t="str">
        <f t="shared" si="15"/>
        <v>NÃO</v>
      </c>
      <c r="BO18" s="175" t="str">
        <f t="shared" si="15"/>
        <v>NÃO</v>
      </c>
      <c r="BP18" s="175" t="str">
        <f t="shared" si="15"/>
        <v>NÃO</v>
      </c>
      <c r="BQ18" s="175" t="str">
        <f t="shared" si="15"/>
        <v>NÃO</v>
      </c>
      <c r="BR18" s="175" t="str">
        <f t="shared" si="15"/>
        <v>NÃO</v>
      </c>
      <c r="BS18" s="175" t="str">
        <f t="shared" si="15"/>
        <v>NÃO</v>
      </c>
      <c r="BT18" s="175" t="str">
        <f t="shared" si="15"/>
        <v>NÃO</v>
      </c>
      <c r="BU18" s="175" t="str">
        <f t="shared" si="15"/>
        <v>NÃO</v>
      </c>
      <c r="BV18" s="175" t="str">
        <f t="shared" si="15"/>
        <v>NÃO</v>
      </c>
      <c r="BW18" s="175" t="str">
        <f t="shared" si="15"/>
        <v>NÃO</v>
      </c>
      <c r="BX18" s="175" t="str">
        <f t="shared" si="15"/>
        <v>NÃO</v>
      </c>
      <c r="BY18" s="175"/>
      <c r="BZ18" s="175"/>
    </row>
    <row r="19" spans="3:78" ht="30" customHeight="1">
      <c r="C19" s="25"/>
      <c r="D19" s="229"/>
      <c r="E19" s="71"/>
      <c r="F19" s="72"/>
      <c r="G19" s="72"/>
      <c r="H19" s="72"/>
      <c r="I19" s="72"/>
      <c r="J19" s="72"/>
      <c r="K19" s="21"/>
      <c r="L19" s="70"/>
      <c r="M19" s="70" t="str">
        <f t="shared" si="8"/>
        <v/>
      </c>
      <c r="N19" s="70" t="str">
        <f t="shared" si="9"/>
        <v/>
      </c>
      <c r="O19" s="70"/>
      <c r="P19" s="9">
        <v>14</v>
      </c>
      <c r="Q19" s="175" t="str">
        <f t="shared" si="10"/>
        <v>NÃO</v>
      </c>
      <c r="R19" s="175" t="str">
        <f t="shared" si="10"/>
        <v>NÃO</v>
      </c>
      <c r="S19" s="175" t="str">
        <f t="shared" si="10"/>
        <v>NÃO</v>
      </c>
      <c r="T19" s="175" t="str">
        <f t="shared" si="10"/>
        <v>NÃO</v>
      </c>
      <c r="U19" s="175" t="str">
        <f t="shared" si="10"/>
        <v>NÃO</v>
      </c>
      <c r="V19" s="175" t="str">
        <f t="shared" si="10"/>
        <v>NÃO</v>
      </c>
      <c r="W19" s="175" t="str">
        <f t="shared" si="10"/>
        <v>NÃO</v>
      </c>
      <c r="X19" s="175" t="str">
        <f t="shared" si="10"/>
        <v>NÃO</v>
      </c>
      <c r="Y19" s="175" t="str">
        <f t="shared" si="10"/>
        <v>NÃO</v>
      </c>
      <c r="Z19" s="175" t="str">
        <f t="shared" si="10"/>
        <v>NÃO</v>
      </c>
      <c r="AA19" s="175" t="str">
        <f t="shared" si="10"/>
        <v>NÃO</v>
      </c>
      <c r="AB19" s="175" t="str">
        <f t="shared" si="10"/>
        <v>NÃO</v>
      </c>
      <c r="AC19" s="175" t="str">
        <f t="shared" si="10"/>
        <v>NÃO</v>
      </c>
      <c r="AD19" s="175" t="str">
        <f t="shared" si="10"/>
        <v>NÃO</v>
      </c>
      <c r="AE19" s="175" t="str">
        <f t="shared" si="10"/>
        <v>NÃO</v>
      </c>
      <c r="AF19" s="175" t="str">
        <f t="shared" si="10"/>
        <v>NÃO</v>
      </c>
      <c r="AG19" s="175" t="str">
        <f t="shared" si="15"/>
        <v>NÃO</v>
      </c>
      <c r="AH19" s="175" t="str">
        <f t="shared" si="15"/>
        <v>NÃO</v>
      </c>
      <c r="AI19" s="175" t="str">
        <f t="shared" si="15"/>
        <v>NÃO</v>
      </c>
      <c r="AJ19" s="175" t="str">
        <f t="shared" si="15"/>
        <v>NÃO</v>
      </c>
      <c r="AK19" s="175" t="str">
        <f t="shared" si="15"/>
        <v>NÃO</v>
      </c>
      <c r="AL19" s="175" t="str">
        <f t="shared" si="15"/>
        <v>NÃO</v>
      </c>
      <c r="AM19" s="175" t="str">
        <f t="shared" si="15"/>
        <v>NÃO</v>
      </c>
      <c r="AN19" s="175" t="str">
        <f t="shared" si="15"/>
        <v>NÃO</v>
      </c>
      <c r="AO19" s="175" t="str">
        <f t="shared" si="15"/>
        <v>NÃO</v>
      </c>
      <c r="AP19" s="175" t="str">
        <f t="shared" si="15"/>
        <v>NÃO</v>
      </c>
      <c r="AQ19" s="175" t="str">
        <f t="shared" si="15"/>
        <v>NÃO</v>
      </c>
      <c r="AR19" s="175" t="str">
        <f t="shared" si="15"/>
        <v>NÃO</v>
      </c>
      <c r="AS19" s="175" t="str">
        <f t="shared" si="15"/>
        <v>NÃO</v>
      </c>
      <c r="AT19" s="175" t="str">
        <f t="shared" si="15"/>
        <v>NÃO</v>
      </c>
      <c r="AU19" s="175" t="str">
        <f t="shared" si="15"/>
        <v>NÃO</v>
      </c>
      <c r="AV19" s="175" t="str">
        <f t="shared" si="15"/>
        <v>NÃO</v>
      </c>
      <c r="AW19" s="175" t="str">
        <f t="shared" si="15"/>
        <v>NÃO</v>
      </c>
      <c r="AX19" s="175" t="str">
        <f t="shared" si="15"/>
        <v>NÃO</v>
      </c>
      <c r="AY19" s="175" t="str">
        <f t="shared" si="15"/>
        <v>NÃO</v>
      </c>
      <c r="AZ19" s="175" t="str">
        <f t="shared" si="15"/>
        <v>NÃO</v>
      </c>
      <c r="BA19" s="175" t="str">
        <f t="shared" si="15"/>
        <v>NÃO</v>
      </c>
      <c r="BB19" s="175" t="str">
        <f t="shared" si="15"/>
        <v>NÃO</v>
      </c>
      <c r="BC19" s="175" t="str">
        <f t="shared" si="15"/>
        <v>NÃO</v>
      </c>
      <c r="BD19" s="175" t="str">
        <f t="shared" si="15"/>
        <v>NÃO</v>
      </c>
      <c r="BE19" s="175" t="str">
        <f t="shared" si="15"/>
        <v>NÃO</v>
      </c>
      <c r="BF19" s="175" t="str">
        <f t="shared" si="15"/>
        <v>NÃO</v>
      </c>
      <c r="BG19" s="175" t="str">
        <f t="shared" si="15"/>
        <v>NÃO</v>
      </c>
      <c r="BH19" s="175" t="str">
        <f t="shared" si="15"/>
        <v>NÃO</v>
      </c>
      <c r="BI19" s="175" t="str">
        <f t="shared" si="15"/>
        <v>NÃO</v>
      </c>
      <c r="BJ19" s="175" t="str">
        <f t="shared" si="15"/>
        <v>NÃO</v>
      </c>
      <c r="BK19" s="175" t="str">
        <f t="shared" si="15"/>
        <v>NÃO</v>
      </c>
      <c r="BL19" s="175" t="str">
        <f t="shared" si="15"/>
        <v>NÃO</v>
      </c>
      <c r="BM19" s="175" t="str">
        <f t="shared" si="15"/>
        <v>NÃO</v>
      </c>
      <c r="BN19" s="175" t="str">
        <f t="shared" si="15"/>
        <v>NÃO</v>
      </c>
      <c r="BO19" s="175" t="str">
        <f t="shared" si="15"/>
        <v>NÃO</v>
      </c>
      <c r="BP19" s="175" t="str">
        <f t="shared" si="15"/>
        <v>NÃO</v>
      </c>
      <c r="BQ19" s="175" t="str">
        <f t="shared" si="15"/>
        <v>NÃO</v>
      </c>
      <c r="BR19" s="175" t="str">
        <f t="shared" si="15"/>
        <v>NÃO</v>
      </c>
      <c r="BS19" s="175" t="str">
        <f t="shared" si="15"/>
        <v>NÃO</v>
      </c>
      <c r="BT19" s="175" t="str">
        <f t="shared" si="15"/>
        <v>NÃO</v>
      </c>
      <c r="BU19" s="175" t="str">
        <f t="shared" si="15"/>
        <v>NÃO</v>
      </c>
      <c r="BV19" s="175" t="str">
        <f t="shared" si="15"/>
        <v>NÃO</v>
      </c>
      <c r="BW19" s="175" t="str">
        <f t="shared" si="15"/>
        <v>NÃO</v>
      </c>
      <c r="BX19" s="175" t="str">
        <f t="shared" si="15"/>
        <v>NÃO</v>
      </c>
      <c r="BY19" s="175"/>
      <c r="BZ19" s="175"/>
    </row>
    <row r="20" spans="3:78" ht="30" customHeight="1">
      <c r="C20" s="25"/>
      <c r="D20" s="229"/>
      <c r="E20" s="71"/>
      <c r="F20" s="72"/>
      <c r="G20" s="72"/>
      <c r="H20" s="72"/>
      <c r="I20" s="72"/>
      <c r="J20" s="72"/>
      <c r="K20" s="21"/>
      <c r="L20" s="70"/>
      <c r="M20" s="70" t="str">
        <f t="shared" si="8"/>
        <v/>
      </c>
      <c r="N20" s="70" t="str">
        <f t="shared" si="9"/>
        <v/>
      </c>
      <c r="O20" s="70"/>
      <c r="P20" s="9">
        <v>15</v>
      </c>
      <c r="Q20" s="175" t="str">
        <f t="shared" si="10"/>
        <v>NÃO</v>
      </c>
      <c r="R20" s="175" t="str">
        <f t="shared" si="10"/>
        <v>NÃO</v>
      </c>
      <c r="S20" s="175" t="str">
        <f t="shared" si="10"/>
        <v>NÃO</v>
      </c>
      <c r="T20" s="175" t="str">
        <f t="shared" si="10"/>
        <v>NÃO</v>
      </c>
      <c r="U20" s="175" t="str">
        <f t="shared" si="10"/>
        <v>NÃO</v>
      </c>
      <c r="V20" s="175" t="str">
        <f t="shared" si="10"/>
        <v>NÃO</v>
      </c>
      <c r="W20" s="175" t="str">
        <f t="shared" si="10"/>
        <v>NÃO</v>
      </c>
      <c r="X20" s="175" t="str">
        <f t="shared" si="10"/>
        <v>NÃO</v>
      </c>
      <c r="Y20" s="175" t="str">
        <f t="shared" si="10"/>
        <v>NÃO</v>
      </c>
      <c r="Z20" s="175" t="str">
        <f t="shared" si="10"/>
        <v>NÃO</v>
      </c>
      <c r="AA20" s="175" t="str">
        <f t="shared" si="10"/>
        <v>NÃO</v>
      </c>
      <c r="AB20" s="175" t="str">
        <f t="shared" si="10"/>
        <v>NÃO</v>
      </c>
      <c r="AC20" s="175" t="str">
        <f t="shared" si="10"/>
        <v>NÃO</v>
      </c>
      <c r="AD20" s="175" t="str">
        <f t="shared" si="10"/>
        <v>NÃO</v>
      </c>
      <c r="AE20" s="175" t="str">
        <f t="shared" si="10"/>
        <v>NÃO</v>
      </c>
      <c r="AF20" s="175" t="str">
        <f t="shared" si="10"/>
        <v>NÃO</v>
      </c>
      <c r="AG20" s="175" t="str">
        <f t="shared" si="15"/>
        <v>NÃO</v>
      </c>
      <c r="AH20" s="175" t="str">
        <f t="shared" si="15"/>
        <v>NÃO</v>
      </c>
      <c r="AI20" s="175" t="str">
        <f t="shared" si="15"/>
        <v>NÃO</v>
      </c>
      <c r="AJ20" s="175" t="str">
        <f t="shared" si="15"/>
        <v>NÃO</v>
      </c>
      <c r="AK20" s="175" t="str">
        <f t="shared" si="15"/>
        <v>NÃO</v>
      </c>
      <c r="AL20" s="175" t="str">
        <f t="shared" si="15"/>
        <v>NÃO</v>
      </c>
      <c r="AM20" s="175" t="str">
        <f t="shared" si="15"/>
        <v>NÃO</v>
      </c>
      <c r="AN20" s="175" t="str">
        <f t="shared" si="15"/>
        <v>NÃO</v>
      </c>
      <c r="AO20" s="175" t="str">
        <f t="shared" si="15"/>
        <v>NÃO</v>
      </c>
      <c r="AP20" s="175" t="str">
        <f t="shared" si="15"/>
        <v>NÃO</v>
      </c>
      <c r="AQ20" s="175" t="str">
        <f t="shared" si="15"/>
        <v>NÃO</v>
      </c>
      <c r="AR20" s="175" t="str">
        <f t="shared" si="15"/>
        <v>NÃO</v>
      </c>
      <c r="AS20" s="175" t="str">
        <f t="shared" si="15"/>
        <v>NÃO</v>
      </c>
      <c r="AT20" s="175" t="str">
        <f t="shared" si="15"/>
        <v>NÃO</v>
      </c>
      <c r="AU20" s="175" t="str">
        <f t="shared" si="15"/>
        <v>NÃO</v>
      </c>
      <c r="AV20" s="175" t="str">
        <f t="shared" si="15"/>
        <v>NÃO</v>
      </c>
      <c r="AW20" s="175" t="str">
        <f t="shared" si="15"/>
        <v>NÃO</v>
      </c>
      <c r="AX20" s="175" t="str">
        <f t="shared" si="15"/>
        <v>NÃO</v>
      </c>
      <c r="AY20" s="175" t="str">
        <f t="shared" si="15"/>
        <v>NÃO</v>
      </c>
      <c r="AZ20" s="175" t="str">
        <f t="shared" si="15"/>
        <v>NÃO</v>
      </c>
      <c r="BA20" s="175" t="str">
        <f t="shared" si="15"/>
        <v>NÃO</v>
      </c>
      <c r="BB20" s="175" t="str">
        <f t="shared" si="15"/>
        <v>NÃO</v>
      </c>
      <c r="BC20" s="175" t="str">
        <f t="shared" si="15"/>
        <v>NÃO</v>
      </c>
      <c r="BD20" s="175" t="str">
        <f t="shared" si="15"/>
        <v>NÃO</v>
      </c>
      <c r="BE20" s="175" t="str">
        <f t="shared" si="15"/>
        <v>NÃO</v>
      </c>
      <c r="BF20" s="175" t="str">
        <f t="shared" si="15"/>
        <v>NÃO</v>
      </c>
      <c r="BG20" s="175" t="str">
        <f t="shared" si="15"/>
        <v>NÃO</v>
      </c>
      <c r="BH20" s="175" t="str">
        <f t="shared" si="15"/>
        <v>NÃO</v>
      </c>
      <c r="BI20" s="175" t="str">
        <f t="shared" si="15"/>
        <v>NÃO</v>
      </c>
      <c r="BJ20" s="175" t="str">
        <f t="shared" si="15"/>
        <v>NÃO</v>
      </c>
      <c r="BK20" s="175" t="str">
        <f t="shared" si="15"/>
        <v>NÃO</v>
      </c>
      <c r="BL20" s="175" t="str">
        <f t="shared" si="15"/>
        <v>NÃO</v>
      </c>
      <c r="BM20" s="175" t="str">
        <f t="shared" si="15"/>
        <v>NÃO</v>
      </c>
      <c r="BN20" s="175" t="str">
        <f t="shared" si="15"/>
        <v>NÃO</v>
      </c>
      <c r="BO20" s="175" t="str">
        <f t="shared" si="15"/>
        <v>NÃO</v>
      </c>
      <c r="BP20" s="175" t="str">
        <f t="shared" si="15"/>
        <v>NÃO</v>
      </c>
      <c r="BQ20" s="175" t="str">
        <f t="shared" si="15"/>
        <v>NÃO</v>
      </c>
      <c r="BR20" s="175" t="str">
        <f t="shared" si="15"/>
        <v>NÃO</v>
      </c>
      <c r="BS20" s="175" t="str">
        <f t="shared" si="15"/>
        <v>NÃO</v>
      </c>
      <c r="BT20" s="175" t="str">
        <f t="shared" si="15"/>
        <v>NÃO</v>
      </c>
      <c r="BU20" s="175" t="str">
        <f t="shared" si="15"/>
        <v>NÃO</v>
      </c>
      <c r="BV20" s="175" t="str">
        <f t="shared" si="15"/>
        <v>NÃO</v>
      </c>
      <c r="BW20" s="175" t="str">
        <f t="shared" si="15"/>
        <v>NÃO</v>
      </c>
      <c r="BX20" s="175" t="str">
        <f t="shared" si="15"/>
        <v>NÃO</v>
      </c>
      <c r="BY20" s="175"/>
      <c r="BZ20" s="175"/>
    </row>
    <row r="21" spans="3:78" ht="30" customHeight="1">
      <c r="C21" s="25"/>
      <c r="D21" s="229"/>
      <c r="E21" s="71"/>
      <c r="F21" s="72"/>
      <c r="G21" s="72"/>
      <c r="H21" s="72"/>
      <c r="I21" s="72"/>
      <c r="J21" s="72"/>
      <c r="K21" s="21"/>
      <c r="L21" s="70"/>
      <c r="M21" s="70" t="str">
        <f t="shared" si="8"/>
        <v/>
      </c>
      <c r="N21" s="70" t="str">
        <f t="shared" si="9"/>
        <v/>
      </c>
      <c r="O21" s="70"/>
      <c r="P21" s="9">
        <v>16</v>
      </c>
      <c r="Q21" s="175" t="str">
        <f t="shared" si="10"/>
        <v>NÃO</v>
      </c>
      <c r="R21" s="175" t="str">
        <f t="shared" si="10"/>
        <v>NÃO</v>
      </c>
      <c r="S21" s="175" t="str">
        <f t="shared" si="10"/>
        <v>NÃO</v>
      </c>
      <c r="T21" s="175" t="str">
        <f t="shared" si="10"/>
        <v>NÃO</v>
      </c>
      <c r="U21" s="175" t="str">
        <f t="shared" si="10"/>
        <v>NÃO</v>
      </c>
      <c r="V21" s="175" t="str">
        <f t="shared" si="10"/>
        <v>NÃO</v>
      </c>
      <c r="W21" s="175" t="str">
        <f t="shared" si="10"/>
        <v>NÃO</v>
      </c>
      <c r="X21" s="175" t="str">
        <f t="shared" si="10"/>
        <v>NÃO</v>
      </c>
      <c r="Y21" s="175" t="str">
        <f t="shared" si="10"/>
        <v>NÃO</v>
      </c>
      <c r="Z21" s="175" t="str">
        <f t="shared" si="10"/>
        <v>NÃO</v>
      </c>
      <c r="AA21" s="175" t="str">
        <f t="shared" si="10"/>
        <v>NÃO</v>
      </c>
      <c r="AB21" s="175" t="str">
        <f t="shared" si="10"/>
        <v>NÃO</v>
      </c>
      <c r="AC21" s="175" t="str">
        <f t="shared" si="10"/>
        <v>NÃO</v>
      </c>
      <c r="AD21" s="175" t="str">
        <f t="shared" si="10"/>
        <v>NÃO</v>
      </c>
      <c r="AE21" s="175" t="str">
        <f t="shared" si="10"/>
        <v>NÃO</v>
      </c>
      <c r="AF21" s="175" t="str">
        <f t="shared" si="10"/>
        <v>NÃO</v>
      </c>
      <c r="AG21" s="175" t="str">
        <f t="shared" si="15"/>
        <v>NÃO</v>
      </c>
      <c r="AH21" s="175" t="str">
        <f t="shared" si="15"/>
        <v>NÃO</v>
      </c>
      <c r="AI21" s="175" t="str">
        <f t="shared" si="15"/>
        <v>NÃO</v>
      </c>
      <c r="AJ21" s="175" t="str">
        <f t="shared" si="15"/>
        <v>NÃO</v>
      </c>
      <c r="AK21" s="175" t="str">
        <f t="shared" si="15"/>
        <v>NÃO</v>
      </c>
      <c r="AL21" s="175" t="str">
        <f t="shared" si="15"/>
        <v>NÃO</v>
      </c>
      <c r="AM21" s="175" t="str">
        <f t="shared" si="15"/>
        <v>NÃO</v>
      </c>
      <c r="AN21" s="175" t="str">
        <f t="shared" si="15"/>
        <v>NÃO</v>
      </c>
      <c r="AO21" s="175" t="str">
        <f t="shared" si="15"/>
        <v>NÃO</v>
      </c>
      <c r="AP21" s="175" t="str">
        <f t="shared" si="15"/>
        <v>NÃO</v>
      </c>
      <c r="AQ21" s="175" t="str">
        <f t="shared" si="15"/>
        <v>NÃO</v>
      </c>
      <c r="AR21" s="175" t="str">
        <f t="shared" si="15"/>
        <v>NÃO</v>
      </c>
      <c r="AS21" s="175" t="str">
        <f t="shared" si="15"/>
        <v>NÃO</v>
      </c>
      <c r="AT21" s="175" t="str">
        <f t="shared" si="15"/>
        <v>NÃO</v>
      </c>
      <c r="AU21" s="175" t="str">
        <f t="shared" si="15"/>
        <v>NÃO</v>
      </c>
      <c r="AV21" s="175" t="str">
        <f t="shared" si="15"/>
        <v>NÃO</v>
      </c>
      <c r="AW21" s="175" t="str">
        <f t="shared" si="15"/>
        <v>NÃO</v>
      </c>
      <c r="AX21" s="175" t="str">
        <f t="shared" si="15"/>
        <v>NÃO</v>
      </c>
      <c r="AY21" s="175" t="str">
        <f t="shared" si="15"/>
        <v>NÃO</v>
      </c>
      <c r="AZ21" s="175" t="str">
        <f t="shared" si="15"/>
        <v>NÃO</v>
      </c>
      <c r="BA21" s="175" t="str">
        <f t="shared" si="15"/>
        <v>NÃO</v>
      </c>
      <c r="BB21" s="175" t="str">
        <f t="shared" si="15"/>
        <v>NÃO</v>
      </c>
      <c r="BC21" s="175" t="str">
        <f t="shared" si="15"/>
        <v>NÃO</v>
      </c>
      <c r="BD21" s="175" t="str">
        <f t="shared" si="15"/>
        <v>NÃO</v>
      </c>
      <c r="BE21" s="175" t="str">
        <f t="shared" si="15"/>
        <v>NÃO</v>
      </c>
      <c r="BF21" s="175" t="str">
        <f t="shared" si="15"/>
        <v>NÃO</v>
      </c>
      <c r="BG21" s="175" t="str">
        <f t="shared" si="15"/>
        <v>NÃO</v>
      </c>
      <c r="BH21" s="175" t="str">
        <f t="shared" si="15"/>
        <v>NÃO</v>
      </c>
      <c r="BI21" s="175" t="str">
        <f t="shared" si="15"/>
        <v>NÃO</v>
      </c>
      <c r="BJ21" s="175" t="str">
        <f t="shared" si="15"/>
        <v>NÃO</v>
      </c>
      <c r="BK21" s="175" t="str">
        <f t="shared" si="15"/>
        <v>NÃO</v>
      </c>
      <c r="BL21" s="175" t="str">
        <f t="shared" si="15"/>
        <v>NÃO</v>
      </c>
      <c r="BM21" s="175" t="str">
        <f t="shared" si="15"/>
        <v>NÃO</v>
      </c>
      <c r="BN21" s="175" t="str">
        <f t="shared" si="15"/>
        <v>NÃO</v>
      </c>
      <c r="BO21" s="175" t="str">
        <f t="shared" si="15"/>
        <v>NÃO</v>
      </c>
      <c r="BP21" s="175" t="str">
        <f t="shared" si="15"/>
        <v>NÃO</v>
      </c>
      <c r="BQ21" s="175" t="str">
        <f t="shared" si="15"/>
        <v>NÃO</v>
      </c>
      <c r="BR21" s="175" t="str">
        <f t="shared" si="15"/>
        <v>NÃO</v>
      </c>
      <c r="BS21" s="175" t="str">
        <f t="shared" si="15"/>
        <v>NÃO</v>
      </c>
      <c r="BT21" s="175" t="str">
        <f t="shared" si="15"/>
        <v>NÃO</v>
      </c>
      <c r="BU21" s="175" t="str">
        <f t="shared" si="15"/>
        <v>NÃO</v>
      </c>
      <c r="BV21" s="175" t="str">
        <f t="shared" si="15"/>
        <v>NÃO</v>
      </c>
      <c r="BW21" s="175" t="str">
        <f t="shared" si="15"/>
        <v>NÃO</v>
      </c>
      <c r="BX21" s="175" t="str">
        <f t="shared" si="15"/>
        <v>NÃO</v>
      </c>
      <c r="BY21" s="175"/>
      <c r="BZ21" s="175"/>
    </row>
    <row r="22" spans="3:78" ht="30" customHeight="1">
      <c r="C22" s="25"/>
      <c r="D22" s="229"/>
      <c r="E22" s="71"/>
      <c r="F22" s="72"/>
      <c r="G22" s="72"/>
      <c r="H22" s="72"/>
      <c r="I22" s="72"/>
      <c r="J22" s="72"/>
      <c r="K22" s="21"/>
      <c r="L22" s="70"/>
      <c r="M22" s="70" t="str">
        <f t="shared" si="8"/>
        <v/>
      </c>
      <c r="N22" s="70" t="str">
        <f t="shared" si="9"/>
        <v/>
      </c>
      <c r="O22" s="70"/>
      <c r="P22" s="9">
        <v>17</v>
      </c>
      <c r="Q22" s="175" t="str">
        <f t="shared" si="10"/>
        <v>NÃO</v>
      </c>
      <c r="R22" s="175" t="str">
        <f t="shared" si="10"/>
        <v>NÃO</v>
      </c>
      <c r="S22" s="175" t="str">
        <f t="shared" si="10"/>
        <v>NÃO</v>
      </c>
      <c r="T22" s="175" t="str">
        <f t="shared" si="10"/>
        <v>NÃO</v>
      </c>
      <c r="U22" s="175" t="str">
        <f t="shared" si="10"/>
        <v>NÃO</v>
      </c>
      <c r="V22" s="175" t="str">
        <f t="shared" si="10"/>
        <v>NÃO</v>
      </c>
      <c r="W22" s="175" t="str">
        <f t="shared" si="10"/>
        <v>NÃO</v>
      </c>
      <c r="X22" s="175" t="str">
        <f t="shared" si="10"/>
        <v>NÃO</v>
      </c>
      <c r="Y22" s="175" t="str">
        <f t="shared" si="10"/>
        <v>NÃO</v>
      </c>
      <c r="Z22" s="175" t="str">
        <f t="shared" si="10"/>
        <v>NÃO</v>
      </c>
      <c r="AA22" s="175" t="str">
        <f t="shared" si="10"/>
        <v>NÃO</v>
      </c>
      <c r="AB22" s="175" t="str">
        <f t="shared" si="10"/>
        <v>NÃO</v>
      </c>
      <c r="AC22" s="175" t="str">
        <f t="shared" si="10"/>
        <v>NÃO</v>
      </c>
      <c r="AD22" s="175" t="str">
        <f t="shared" si="10"/>
        <v>NÃO</v>
      </c>
      <c r="AE22" s="175" t="str">
        <f t="shared" si="10"/>
        <v>NÃO</v>
      </c>
      <c r="AF22" s="175" t="str">
        <f t="shared" si="10"/>
        <v>NÃO</v>
      </c>
      <c r="AG22" s="175" t="str">
        <f t="shared" si="15"/>
        <v>NÃO</v>
      </c>
      <c r="AH22" s="175" t="str">
        <f t="shared" si="15"/>
        <v>NÃO</v>
      </c>
      <c r="AI22" s="175" t="str">
        <f t="shared" si="15"/>
        <v>NÃO</v>
      </c>
      <c r="AJ22" s="175" t="str">
        <f t="shared" si="15"/>
        <v>NÃO</v>
      </c>
      <c r="AK22" s="175" t="str">
        <f t="shared" si="15"/>
        <v>NÃO</v>
      </c>
      <c r="AL22" s="175" t="str">
        <f t="shared" si="15"/>
        <v>NÃO</v>
      </c>
      <c r="AM22" s="175" t="str">
        <f t="shared" si="15"/>
        <v>NÃO</v>
      </c>
      <c r="AN22" s="175" t="str">
        <f t="shared" si="15"/>
        <v>NÃO</v>
      </c>
      <c r="AO22" s="175" t="str">
        <f t="shared" si="15"/>
        <v>NÃO</v>
      </c>
      <c r="AP22" s="175" t="str">
        <f t="shared" si="15"/>
        <v>NÃO</v>
      </c>
      <c r="AQ22" s="175" t="str">
        <f t="shared" si="15"/>
        <v>NÃO</v>
      </c>
      <c r="AR22" s="175" t="str">
        <f t="shared" si="15"/>
        <v>NÃO</v>
      </c>
      <c r="AS22" s="175" t="str">
        <f t="shared" si="15"/>
        <v>NÃO</v>
      </c>
      <c r="AT22" s="175" t="str">
        <f t="shared" si="15"/>
        <v>NÃO</v>
      </c>
      <c r="AU22" s="175" t="str">
        <f t="shared" si="15"/>
        <v>NÃO</v>
      </c>
      <c r="AV22" s="175" t="str">
        <f t="shared" si="15"/>
        <v>NÃO</v>
      </c>
      <c r="AW22" s="175" t="str">
        <f t="shared" si="15"/>
        <v>NÃO</v>
      </c>
      <c r="AX22" s="175" t="str">
        <f t="shared" si="15"/>
        <v>NÃO</v>
      </c>
      <c r="AY22" s="175" t="str">
        <f t="shared" si="15"/>
        <v>NÃO</v>
      </c>
      <c r="AZ22" s="175" t="str">
        <f t="shared" si="15"/>
        <v>NÃO</v>
      </c>
      <c r="BA22" s="175" t="str">
        <f t="shared" si="15"/>
        <v>NÃO</v>
      </c>
      <c r="BB22" s="175" t="str">
        <f t="shared" si="15"/>
        <v>NÃO</v>
      </c>
      <c r="BC22" s="175" t="str">
        <f t="shared" si="15"/>
        <v>NÃO</v>
      </c>
      <c r="BD22" s="175" t="str">
        <f t="shared" si="15"/>
        <v>NÃO</v>
      </c>
      <c r="BE22" s="175" t="str">
        <f t="shared" si="15"/>
        <v>NÃO</v>
      </c>
      <c r="BF22" s="175" t="str">
        <f t="shared" si="15"/>
        <v>NÃO</v>
      </c>
      <c r="BG22" s="175" t="str">
        <f t="shared" si="15"/>
        <v>NÃO</v>
      </c>
      <c r="BH22" s="175" t="str">
        <f t="shared" si="15"/>
        <v>NÃO</v>
      </c>
      <c r="BI22" s="175" t="str">
        <f t="shared" si="15"/>
        <v>NÃO</v>
      </c>
      <c r="BJ22" s="175" t="str">
        <f t="shared" si="15"/>
        <v>NÃO</v>
      </c>
      <c r="BK22" s="175" t="str">
        <f t="shared" si="15"/>
        <v>NÃO</v>
      </c>
      <c r="BL22" s="175" t="str">
        <f t="shared" si="15"/>
        <v>NÃO</v>
      </c>
      <c r="BM22" s="175" t="str">
        <f t="shared" si="15"/>
        <v>NÃO</v>
      </c>
      <c r="BN22" s="175" t="str">
        <f t="shared" si="15"/>
        <v>NÃO</v>
      </c>
      <c r="BO22" s="175" t="str">
        <f t="shared" si="15"/>
        <v>NÃO</v>
      </c>
      <c r="BP22" s="175" t="str">
        <f t="shared" ref="BP22:BX22" si="16">IF(AND(BP$5&gt;=$M22,BP$5&lt;=$N22),IF($F22="SEM REAJUSTE",$D22,"NÃO"),"NÃO")</f>
        <v>NÃO</v>
      </c>
      <c r="BQ22" s="175" t="str">
        <f t="shared" si="16"/>
        <v>NÃO</v>
      </c>
      <c r="BR22" s="175" t="str">
        <f t="shared" si="16"/>
        <v>NÃO</v>
      </c>
      <c r="BS22" s="175" t="str">
        <f t="shared" si="16"/>
        <v>NÃO</v>
      </c>
      <c r="BT22" s="175" t="str">
        <f t="shared" si="16"/>
        <v>NÃO</v>
      </c>
      <c r="BU22" s="175" t="str">
        <f t="shared" si="16"/>
        <v>NÃO</v>
      </c>
      <c r="BV22" s="175" t="str">
        <f t="shared" si="16"/>
        <v>NÃO</v>
      </c>
      <c r="BW22" s="175" t="str">
        <f t="shared" si="16"/>
        <v>NÃO</v>
      </c>
      <c r="BX22" s="175" t="str">
        <f t="shared" si="16"/>
        <v>NÃO</v>
      </c>
      <c r="BY22" s="175"/>
      <c r="BZ22" s="175"/>
    </row>
    <row r="23" spans="3:78" ht="30" customHeight="1">
      <c r="C23" s="25"/>
      <c r="D23" s="229"/>
      <c r="E23" s="71"/>
      <c r="F23" s="72"/>
      <c r="G23" s="72"/>
      <c r="H23" s="72"/>
      <c r="I23" s="72"/>
      <c r="J23" s="72"/>
      <c r="K23" s="21"/>
      <c r="L23" s="70"/>
      <c r="M23" s="70" t="str">
        <f t="shared" si="8"/>
        <v/>
      </c>
      <c r="N23" s="70" t="str">
        <f t="shared" si="9"/>
        <v/>
      </c>
      <c r="O23" s="70"/>
      <c r="P23" s="9">
        <v>18</v>
      </c>
      <c r="Q23" s="175" t="str">
        <f t="shared" si="10"/>
        <v>NÃO</v>
      </c>
      <c r="R23" s="175" t="str">
        <f t="shared" si="10"/>
        <v>NÃO</v>
      </c>
      <c r="S23" s="175" t="str">
        <f t="shared" si="10"/>
        <v>NÃO</v>
      </c>
      <c r="T23" s="175" t="str">
        <f t="shared" si="10"/>
        <v>NÃO</v>
      </c>
      <c r="U23" s="175" t="str">
        <f t="shared" si="10"/>
        <v>NÃO</v>
      </c>
      <c r="V23" s="175" t="str">
        <f t="shared" si="10"/>
        <v>NÃO</v>
      </c>
      <c r="W23" s="175" t="str">
        <f t="shared" si="10"/>
        <v>NÃO</v>
      </c>
      <c r="X23" s="175" t="str">
        <f t="shared" si="10"/>
        <v>NÃO</v>
      </c>
      <c r="Y23" s="175" t="str">
        <f t="shared" si="10"/>
        <v>NÃO</v>
      </c>
      <c r="Z23" s="175" t="str">
        <f t="shared" si="10"/>
        <v>NÃO</v>
      </c>
      <c r="AA23" s="175" t="str">
        <f t="shared" si="10"/>
        <v>NÃO</v>
      </c>
      <c r="AB23" s="175" t="str">
        <f t="shared" si="10"/>
        <v>NÃO</v>
      </c>
      <c r="AC23" s="175" t="str">
        <f t="shared" si="10"/>
        <v>NÃO</v>
      </c>
      <c r="AD23" s="175" t="str">
        <f t="shared" si="10"/>
        <v>NÃO</v>
      </c>
      <c r="AE23" s="175" t="str">
        <f t="shared" si="10"/>
        <v>NÃO</v>
      </c>
      <c r="AF23" s="175" t="str">
        <f t="shared" si="10"/>
        <v>NÃO</v>
      </c>
      <c r="AG23" s="175" t="str">
        <f t="shared" ref="AG23:BX24" si="17">IF(AND(AG$5&gt;=$M23,AG$5&lt;=$N23),IF($F23="SEM REAJUSTE",$D23,"NÃO"),"NÃO")</f>
        <v>NÃO</v>
      </c>
      <c r="AH23" s="175" t="str">
        <f t="shared" si="17"/>
        <v>NÃO</v>
      </c>
      <c r="AI23" s="175" t="str">
        <f t="shared" si="17"/>
        <v>NÃO</v>
      </c>
      <c r="AJ23" s="175" t="str">
        <f t="shared" si="17"/>
        <v>NÃO</v>
      </c>
      <c r="AK23" s="175" t="str">
        <f t="shared" si="17"/>
        <v>NÃO</v>
      </c>
      <c r="AL23" s="175" t="str">
        <f t="shared" si="17"/>
        <v>NÃO</v>
      </c>
      <c r="AM23" s="175" t="str">
        <f t="shared" si="17"/>
        <v>NÃO</v>
      </c>
      <c r="AN23" s="175" t="str">
        <f t="shared" si="17"/>
        <v>NÃO</v>
      </c>
      <c r="AO23" s="175" t="str">
        <f t="shared" si="17"/>
        <v>NÃO</v>
      </c>
      <c r="AP23" s="175" t="str">
        <f t="shared" si="17"/>
        <v>NÃO</v>
      </c>
      <c r="AQ23" s="175" t="str">
        <f t="shared" si="17"/>
        <v>NÃO</v>
      </c>
      <c r="AR23" s="175" t="str">
        <f t="shared" si="17"/>
        <v>NÃO</v>
      </c>
      <c r="AS23" s="175" t="str">
        <f t="shared" si="17"/>
        <v>NÃO</v>
      </c>
      <c r="AT23" s="175" t="str">
        <f t="shared" si="17"/>
        <v>NÃO</v>
      </c>
      <c r="AU23" s="175" t="str">
        <f t="shared" si="17"/>
        <v>NÃO</v>
      </c>
      <c r="AV23" s="175" t="str">
        <f t="shared" si="17"/>
        <v>NÃO</v>
      </c>
      <c r="AW23" s="175" t="str">
        <f t="shared" si="17"/>
        <v>NÃO</v>
      </c>
      <c r="AX23" s="175" t="str">
        <f t="shared" si="17"/>
        <v>NÃO</v>
      </c>
      <c r="AY23" s="175" t="str">
        <f t="shared" si="17"/>
        <v>NÃO</v>
      </c>
      <c r="AZ23" s="175" t="str">
        <f t="shared" si="17"/>
        <v>NÃO</v>
      </c>
      <c r="BA23" s="175" t="str">
        <f t="shared" si="17"/>
        <v>NÃO</v>
      </c>
      <c r="BB23" s="175" t="str">
        <f t="shared" si="17"/>
        <v>NÃO</v>
      </c>
      <c r="BC23" s="175" t="str">
        <f t="shared" si="17"/>
        <v>NÃO</v>
      </c>
      <c r="BD23" s="175" t="str">
        <f t="shared" si="17"/>
        <v>NÃO</v>
      </c>
      <c r="BE23" s="175" t="str">
        <f t="shared" si="17"/>
        <v>NÃO</v>
      </c>
      <c r="BF23" s="175" t="str">
        <f t="shared" si="17"/>
        <v>NÃO</v>
      </c>
      <c r="BG23" s="175" t="str">
        <f t="shared" si="17"/>
        <v>NÃO</v>
      </c>
      <c r="BH23" s="175" t="str">
        <f t="shared" si="17"/>
        <v>NÃO</v>
      </c>
      <c r="BI23" s="175" t="str">
        <f t="shared" si="17"/>
        <v>NÃO</v>
      </c>
      <c r="BJ23" s="175" t="str">
        <f t="shared" si="17"/>
        <v>NÃO</v>
      </c>
      <c r="BK23" s="175" t="str">
        <f t="shared" si="17"/>
        <v>NÃO</v>
      </c>
      <c r="BL23" s="175" t="str">
        <f t="shared" si="17"/>
        <v>NÃO</v>
      </c>
      <c r="BM23" s="175" t="str">
        <f t="shared" si="17"/>
        <v>NÃO</v>
      </c>
      <c r="BN23" s="175" t="str">
        <f t="shared" si="17"/>
        <v>NÃO</v>
      </c>
      <c r="BO23" s="175" t="str">
        <f t="shared" si="17"/>
        <v>NÃO</v>
      </c>
      <c r="BP23" s="175" t="str">
        <f t="shared" si="17"/>
        <v>NÃO</v>
      </c>
      <c r="BQ23" s="175" t="str">
        <f t="shared" si="17"/>
        <v>NÃO</v>
      </c>
      <c r="BR23" s="175" t="str">
        <f t="shared" si="17"/>
        <v>NÃO</v>
      </c>
      <c r="BS23" s="175" t="str">
        <f t="shared" si="17"/>
        <v>NÃO</v>
      </c>
      <c r="BT23" s="175" t="str">
        <f t="shared" si="17"/>
        <v>NÃO</v>
      </c>
      <c r="BU23" s="175" t="str">
        <f t="shared" si="17"/>
        <v>NÃO</v>
      </c>
      <c r="BV23" s="175" t="str">
        <f t="shared" si="17"/>
        <v>NÃO</v>
      </c>
      <c r="BW23" s="175" t="str">
        <f t="shared" si="17"/>
        <v>NÃO</v>
      </c>
      <c r="BX23" s="175" t="str">
        <f t="shared" si="17"/>
        <v>NÃO</v>
      </c>
      <c r="BY23" s="175"/>
      <c r="BZ23" s="175"/>
    </row>
    <row r="24" spans="3:78" ht="30" customHeight="1">
      <c r="C24" s="25"/>
      <c r="D24" s="229"/>
      <c r="E24" s="71"/>
      <c r="F24" s="72"/>
      <c r="G24" s="72"/>
      <c r="H24" s="72"/>
      <c r="I24" s="72"/>
      <c r="J24" s="72"/>
      <c r="K24" s="21"/>
      <c r="L24" s="70"/>
      <c r="M24" s="70" t="str">
        <f t="shared" si="8"/>
        <v/>
      </c>
      <c r="N24" s="70" t="str">
        <f t="shared" si="9"/>
        <v/>
      </c>
      <c r="O24" s="70"/>
      <c r="P24" s="9">
        <v>19</v>
      </c>
      <c r="Q24" s="175" t="str">
        <f t="shared" si="10"/>
        <v>NÃO</v>
      </c>
      <c r="R24" s="175" t="str">
        <f t="shared" si="10"/>
        <v>NÃO</v>
      </c>
      <c r="S24" s="175" t="str">
        <f t="shared" si="10"/>
        <v>NÃO</v>
      </c>
      <c r="T24" s="175" t="str">
        <f t="shared" si="10"/>
        <v>NÃO</v>
      </c>
      <c r="U24" s="175" t="str">
        <f t="shared" si="10"/>
        <v>NÃO</v>
      </c>
      <c r="V24" s="175" t="str">
        <f t="shared" si="10"/>
        <v>NÃO</v>
      </c>
      <c r="W24" s="175" t="str">
        <f t="shared" si="10"/>
        <v>NÃO</v>
      </c>
      <c r="X24" s="175" t="str">
        <f t="shared" si="10"/>
        <v>NÃO</v>
      </c>
      <c r="Y24" s="175" t="str">
        <f t="shared" si="10"/>
        <v>NÃO</v>
      </c>
      <c r="Z24" s="175" t="str">
        <f t="shared" si="10"/>
        <v>NÃO</v>
      </c>
      <c r="AA24" s="175" t="str">
        <f t="shared" si="10"/>
        <v>NÃO</v>
      </c>
      <c r="AB24" s="175" t="str">
        <f t="shared" si="10"/>
        <v>NÃO</v>
      </c>
      <c r="AC24" s="175" t="str">
        <f t="shared" si="10"/>
        <v>NÃO</v>
      </c>
      <c r="AD24" s="175" t="str">
        <f t="shared" si="10"/>
        <v>NÃO</v>
      </c>
      <c r="AE24" s="175" t="str">
        <f t="shared" si="10"/>
        <v>NÃO</v>
      </c>
      <c r="AF24" s="175" t="str">
        <f t="shared" si="10"/>
        <v>NÃO</v>
      </c>
      <c r="AG24" s="175" t="str">
        <f t="shared" si="17"/>
        <v>NÃO</v>
      </c>
      <c r="AH24" s="175" t="str">
        <f t="shared" si="17"/>
        <v>NÃO</v>
      </c>
      <c r="AI24" s="175" t="str">
        <f t="shared" si="17"/>
        <v>NÃO</v>
      </c>
      <c r="AJ24" s="175" t="str">
        <f t="shared" si="17"/>
        <v>NÃO</v>
      </c>
      <c r="AK24" s="175" t="str">
        <f t="shared" si="17"/>
        <v>NÃO</v>
      </c>
      <c r="AL24" s="175" t="str">
        <f t="shared" si="17"/>
        <v>NÃO</v>
      </c>
      <c r="AM24" s="175" t="str">
        <f t="shared" si="17"/>
        <v>NÃO</v>
      </c>
      <c r="AN24" s="175" t="str">
        <f t="shared" si="17"/>
        <v>NÃO</v>
      </c>
      <c r="AO24" s="175" t="str">
        <f t="shared" si="17"/>
        <v>NÃO</v>
      </c>
      <c r="AP24" s="175" t="str">
        <f t="shared" si="17"/>
        <v>NÃO</v>
      </c>
      <c r="AQ24" s="175" t="str">
        <f t="shared" si="17"/>
        <v>NÃO</v>
      </c>
      <c r="AR24" s="175" t="str">
        <f t="shared" si="17"/>
        <v>NÃO</v>
      </c>
      <c r="AS24" s="175" t="str">
        <f t="shared" si="17"/>
        <v>NÃO</v>
      </c>
      <c r="AT24" s="175" t="str">
        <f t="shared" si="17"/>
        <v>NÃO</v>
      </c>
      <c r="AU24" s="175" t="str">
        <f t="shared" si="17"/>
        <v>NÃO</v>
      </c>
      <c r="AV24" s="175" t="str">
        <f t="shared" si="17"/>
        <v>NÃO</v>
      </c>
      <c r="AW24" s="175" t="str">
        <f t="shared" si="17"/>
        <v>NÃO</v>
      </c>
      <c r="AX24" s="175" t="str">
        <f t="shared" si="17"/>
        <v>NÃO</v>
      </c>
      <c r="AY24" s="175" t="str">
        <f t="shared" si="17"/>
        <v>NÃO</v>
      </c>
      <c r="AZ24" s="175" t="str">
        <f t="shared" si="17"/>
        <v>NÃO</v>
      </c>
      <c r="BA24" s="175" t="str">
        <f t="shared" si="17"/>
        <v>NÃO</v>
      </c>
      <c r="BB24" s="175" t="str">
        <f t="shared" si="17"/>
        <v>NÃO</v>
      </c>
      <c r="BC24" s="175" t="str">
        <f t="shared" si="17"/>
        <v>NÃO</v>
      </c>
      <c r="BD24" s="175" t="str">
        <f t="shared" si="17"/>
        <v>NÃO</v>
      </c>
      <c r="BE24" s="175" t="str">
        <f t="shared" si="17"/>
        <v>NÃO</v>
      </c>
      <c r="BF24" s="175" t="str">
        <f t="shared" si="17"/>
        <v>NÃO</v>
      </c>
      <c r="BG24" s="175" t="str">
        <f t="shared" si="17"/>
        <v>NÃO</v>
      </c>
      <c r="BH24" s="175" t="str">
        <f t="shared" si="17"/>
        <v>NÃO</v>
      </c>
      <c r="BI24" s="175" t="str">
        <f t="shared" si="17"/>
        <v>NÃO</v>
      </c>
      <c r="BJ24" s="175" t="str">
        <f t="shared" si="17"/>
        <v>NÃO</v>
      </c>
      <c r="BK24" s="175" t="str">
        <f t="shared" si="17"/>
        <v>NÃO</v>
      </c>
      <c r="BL24" s="175" t="str">
        <f t="shared" si="17"/>
        <v>NÃO</v>
      </c>
      <c r="BM24" s="175" t="str">
        <f t="shared" si="17"/>
        <v>NÃO</v>
      </c>
      <c r="BN24" s="175" t="str">
        <f t="shared" si="17"/>
        <v>NÃO</v>
      </c>
      <c r="BO24" s="175" t="str">
        <f t="shared" si="17"/>
        <v>NÃO</v>
      </c>
      <c r="BP24" s="175" t="str">
        <f t="shared" si="17"/>
        <v>NÃO</v>
      </c>
      <c r="BQ24" s="175" t="str">
        <f t="shared" si="17"/>
        <v>NÃO</v>
      </c>
      <c r="BR24" s="175" t="str">
        <f t="shared" si="17"/>
        <v>NÃO</v>
      </c>
      <c r="BS24" s="175" t="str">
        <f t="shared" si="17"/>
        <v>NÃO</v>
      </c>
      <c r="BT24" s="175" t="str">
        <f t="shared" si="17"/>
        <v>NÃO</v>
      </c>
      <c r="BU24" s="175" t="str">
        <f t="shared" si="17"/>
        <v>NÃO</v>
      </c>
      <c r="BV24" s="175" t="str">
        <f t="shared" si="17"/>
        <v>NÃO</v>
      </c>
      <c r="BW24" s="175" t="str">
        <f t="shared" si="17"/>
        <v>NÃO</v>
      </c>
      <c r="BX24" s="175" t="str">
        <f t="shared" si="17"/>
        <v>NÃO</v>
      </c>
      <c r="BY24" s="175"/>
      <c r="BZ24" s="175"/>
    </row>
    <row r="25" spans="3:78" ht="30" customHeight="1">
      <c r="C25" s="25"/>
      <c r="D25" s="229"/>
      <c r="E25" s="71"/>
      <c r="F25" s="72"/>
      <c r="G25" s="72"/>
      <c r="H25" s="72"/>
      <c r="I25" s="72"/>
      <c r="J25" s="72"/>
      <c r="K25" s="21"/>
      <c r="L25" s="70"/>
      <c r="M25" s="70" t="str">
        <f t="shared" si="8"/>
        <v/>
      </c>
      <c r="N25" s="70" t="str">
        <f t="shared" si="9"/>
        <v/>
      </c>
      <c r="O25" s="70"/>
      <c r="P25" s="9">
        <v>20</v>
      </c>
      <c r="Q25" s="175" t="str">
        <f t="shared" si="10"/>
        <v>NÃO</v>
      </c>
      <c r="R25" s="175" t="str">
        <f t="shared" si="10"/>
        <v>NÃO</v>
      </c>
      <c r="S25" s="175" t="str">
        <f t="shared" si="10"/>
        <v>NÃO</v>
      </c>
      <c r="T25" s="175" t="str">
        <f t="shared" si="10"/>
        <v>NÃO</v>
      </c>
      <c r="U25" s="175" t="str">
        <f t="shared" si="10"/>
        <v>NÃO</v>
      </c>
      <c r="V25" s="175" t="str">
        <f t="shared" si="10"/>
        <v>NÃO</v>
      </c>
      <c r="W25" s="175" t="str">
        <f t="shared" si="10"/>
        <v>NÃO</v>
      </c>
      <c r="X25" s="175" t="str">
        <f t="shared" si="10"/>
        <v>NÃO</v>
      </c>
      <c r="Y25" s="175" t="str">
        <f t="shared" si="10"/>
        <v>NÃO</v>
      </c>
      <c r="Z25" s="175" t="str">
        <f t="shared" si="10"/>
        <v>NÃO</v>
      </c>
      <c r="AA25" s="175" t="str">
        <f t="shared" si="10"/>
        <v>NÃO</v>
      </c>
      <c r="AB25" s="175" t="str">
        <f t="shared" si="10"/>
        <v>NÃO</v>
      </c>
      <c r="AC25" s="175" t="str">
        <f t="shared" ref="AC25:BX30" si="18">IF(AND(AC$5&gt;=$M25,AC$5&lt;=$N25),IF($F25="SEM REAJUSTE",$D25,"NÃO"),"NÃO")</f>
        <v>NÃO</v>
      </c>
      <c r="AD25" s="175" t="str">
        <f t="shared" si="18"/>
        <v>NÃO</v>
      </c>
      <c r="AE25" s="175" t="str">
        <f t="shared" si="18"/>
        <v>NÃO</v>
      </c>
      <c r="AF25" s="175" t="str">
        <f t="shared" si="18"/>
        <v>NÃO</v>
      </c>
      <c r="AG25" s="175" t="str">
        <f t="shared" si="18"/>
        <v>NÃO</v>
      </c>
      <c r="AH25" s="175" t="str">
        <f t="shared" si="18"/>
        <v>NÃO</v>
      </c>
      <c r="AI25" s="175" t="str">
        <f t="shared" si="18"/>
        <v>NÃO</v>
      </c>
      <c r="AJ25" s="175" t="str">
        <f t="shared" si="18"/>
        <v>NÃO</v>
      </c>
      <c r="AK25" s="175" t="str">
        <f t="shared" si="18"/>
        <v>NÃO</v>
      </c>
      <c r="AL25" s="175" t="str">
        <f t="shared" si="18"/>
        <v>NÃO</v>
      </c>
      <c r="AM25" s="175" t="str">
        <f t="shared" si="18"/>
        <v>NÃO</v>
      </c>
      <c r="AN25" s="175" t="str">
        <f t="shared" si="18"/>
        <v>NÃO</v>
      </c>
      <c r="AO25" s="175" t="str">
        <f t="shared" si="18"/>
        <v>NÃO</v>
      </c>
      <c r="AP25" s="175" t="str">
        <f t="shared" si="18"/>
        <v>NÃO</v>
      </c>
      <c r="AQ25" s="175" t="str">
        <f t="shared" si="18"/>
        <v>NÃO</v>
      </c>
      <c r="AR25" s="175" t="str">
        <f t="shared" si="18"/>
        <v>NÃO</v>
      </c>
      <c r="AS25" s="175" t="str">
        <f t="shared" si="18"/>
        <v>NÃO</v>
      </c>
      <c r="AT25" s="175" t="str">
        <f t="shared" si="18"/>
        <v>NÃO</v>
      </c>
      <c r="AU25" s="175" t="str">
        <f t="shared" si="18"/>
        <v>NÃO</v>
      </c>
      <c r="AV25" s="175" t="str">
        <f t="shared" si="18"/>
        <v>NÃO</v>
      </c>
      <c r="AW25" s="175" t="str">
        <f t="shared" si="18"/>
        <v>NÃO</v>
      </c>
      <c r="AX25" s="175" t="str">
        <f t="shared" si="18"/>
        <v>NÃO</v>
      </c>
      <c r="AY25" s="175" t="str">
        <f t="shared" si="18"/>
        <v>NÃO</v>
      </c>
      <c r="AZ25" s="175" t="str">
        <f t="shared" si="18"/>
        <v>NÃO</v>
      </c>
      <c r="BA25" s="175" t="str">
        <f t="shared" si="18"/>
        <v>NÃO</v>
      </c>
      <c r="BB25" s="175" t="str">
        <f t="shared" si="18"/>
        <v>NÃO</v>
      </c>
      <c r="BC25" s="175" t="str">
        <f t="shared" si="18"/>
        <v>NÃO</v>
      </c>
      <c r="BD25" s="175" t="str">
        <f t="shared" si="18"/>
        <v>NÃO</v>
      </c>
      <c r="BE25" s="175" t="str">
        <f t="shared" si="18"/>
        <v>NÃO</v>
      </c>
      <c r="BF25" s="175" t="str">
        <f t="shared" si="18"/>
        <v>NÃO</v>
      </c>
      <c r="BG25" s="175" t="str">
        <f t="shared" si="18"/>
        <v>NÃO</v>
      </c>
      <c r="BH25" s="175" t="str">
        <f t="shared" si="18"/>
        <v>NÃO</v>
      </c>
      <c r="BI25" s="175" t="str">
        <f t="shared" si="18"/>
        <v>NÃO</v>
      </c>
      <c r="BJ25" s="175" t="str">
        <f t="shared" si="18"/>
        <v>NÃO</v>
      </c>
      <c r="BK25" s="175" t="str">
        <f t="shared" si="18"/>
        <v>NÃO</v>
      </c>
      <c r="BL25" s="175" t="str">
        <f t="shared" si="18"/>
        <v>NÃO</v>
      </c>
      <c r="BM25" s="175" t="str">
        <f t="shared" si="18"/>
        <v>NÃO</v>
      </c>
      <c r="BN25" s="175" t="str">
        <f t="shared" si="18"/>
        <v>NÃO</v>
      </c>
      <c r="BO25" s="175" t="str">
        <f t="shared" si="18"/>
        <v>NÃO</v>
      </c>
      <c r="BP25" s="175" t="str">
        <f t="shared" si="18"/>
        <v>NÃO</v>
      </c>
      <c r="BQ25" s="175" t="str">
        <f t="shared" si="18"/>
        <v>NÃO</v>
      </c>
      <c r="BR25" s="175" t="str">
        <f t="shared" si="18"/>
        <v>NÃO</v>
      </c>
      <c r="BS25" s="175" t="str">
        <f t="shared" si="18"/>
        <v>NÃO</v>
      </c>
      <c r="BT25" s="175" t="str">
        <f t="shared" si="18"/>
        <v>NÃO</v>
      </c>
      <c r="BU25" s="175" t="str">
        <f t="shared" si="18"/>
        <v>NÃO</v>
      </c>
      <c r="BV25" s="175" t="str">
        <f t="shared" si="18"/>
        <v>NÃO</v>
      </c>
      <c r="BW25" s="175" t="str">
        <f t="shared" si="18"/>
        <v>NÃO</v>
      </c>
      <c r="BX25" s="175" t="str">
        <f t="shared" si="18"/>
        <v>NÃO</v>
      </c>
      <c r="BY25" s="175"/>
      <c r="BZ25" s="175"/>
    </row>
    <row r="26" spans="3:78" ht="30" customHeight="1">
      <c r="C26" s="25"/>
      <c r="D26" s="229"/>
      <c r="E26" s="71"/>
      <c r="F26" s="72"/>
      <c r="G26" s="72"/>
      <c r="H26" s="72"/>
      <c r="I26" s="72"/>
      <c r="J26" s="72"/>
      <c r="K26" s="21"/>
      <c r="L26" s="70"/>
      <c r="M26" s="70" t="str">
        <f t="shared" si="8"/>
        <v/>
      </c>
      <c r="N26" s="70" t="str">
        <f t="shared" si="9"/>
        <v/>
      </c>
      <c r="O26" s="70"/>
      <c r="P26" s="9">
        <v>21</v>
      </c>
      <c r="Q26" s="175" t="str">
        <f t="shared" ref="Q26:AF35" si="19">IF(AND(Q$5&gt;=$M26,Q$5&lt;=$N26),IF($F26="SEM REAJUSTE",$D26,"NÃO"),"NÃO")</f>
        <v>NÃO</v>
      </c>
      <c r="R26" s="175" t="str">
        <f t="shared" si="19"/>
        <v>NÃO</v>
      </c>
      <c r="S26" s="175" t="str">
        <f t="shared" si="19"/>
        <v>NÃO</v>
      </c>
      <c r="T26" s="175" t="str">
        <f t="shared" si="19"/>
        <v>NÃO</v>
      </c>
      <c r="U26" s="175" t="str">
        <f t="shared" si="19"/>
        <v>NÃO</v>
      </c>
      <c r="V26" s="175" t="str">
        <f t="shared" si="19"/>
        <v>NÃO</v>
      </c>
      <c r="W26" s="175" t="str">
        <f t="shared" si="19"/>
        <v>NÃO</v>
      </c>
      <c r="X26" s="175" t="str">
        <f t="shared" si="19"/>
        <v>NÃO</v>
      </c>
      <c r="Y26" s="175" t="str">
        <f t="shared" si="19"/>
        <v>NÃO</v>
      </c>
      <c r="Z26" s="175" t="str">
        <f t="shared" si="19"/>
        <v>NÃO</v>
      </c>
      <c r="AA26" s="175" t="str">
        <f t="shared" si="19"/>
        <v>NÃO</v>
      </c>
      <c r="AB26" s="175" t="str">
        <f t="shared" si="19"/>
        <v>NÃO</v>
      </c>
      <c r="AC26" s="175" t="str">
        <f t="shared" si="19"/>
        <v>NÃO</v>
      </c>
      <c r="AD26" s="175" t="str">
        <f t="shared" si="19"/>
        <v>NÃO</v>
      </c>
      <c r="AE26" s="175" t="str">
        <f t="shared" si="19"/>
        <v>NÃO</v>
      </c>
      <c r="AF26" s="175" t="str">
        <f t="shared" si="19"/>
        <v>NÃO</v>
      </c>
      <c r="AG26" s="175" t="str">
        <f t="shared" si="18"/>
        <v>NÃO</v>
      </c>
      <c r="AH26" s="175" t="str">
        <f t="shared" si="18"/>
        <v>NÃO</v>
      </c>
      <c r="AI26" s="175" t="str">
        <f t="shared" si="18"/>
        <v>NÃO</v>
      </c>
      <c r="AJ26" s="175" t="str">
        <f t="shared" si="18"/>
        <v>NÃO</v>
      </c>
      <c r="AK26" s="175" t="str">
        <f t="shared" si="18"/>
        <v>NÃO</v>
      </c>
      <c r="AL26" s="175" t="str">
        <f t="shared" si="18"/>
        <v>NÃO</v>
      </c>
      <c r="AM26" s="175" t="str">
        <f t="shared" si="18"/>
        <v>NÃO</v>
      </c>
      <c r="AN26" s="175" t="str">
        <f t="shared" si="18"/>
        <v>NÃO</v>
      </c>
      <c r="AO26" s="175" t="str">
        <f t="shared" si="18"/>
        <v>NÃO</v>
      </c>
      <c r="AP26" s="175" t="str">
        <f t="shared" si="18"/>
        <v>NÃO</v>
      </c>
      <c r="AQ26" s="175" t="str">
        <f t="shared" si="18"/>
        <v>NÃO</v>
      </c>
      <c r="AR26" s="175" t="str">
        <f t="shared" si="18"/>
        <v>NÃO</v>
      </c>
      <c r="AS26" s="175" t="str">
        <f t="shared" si="18"/>
        <v>NÃO</v>
      </c>
      <c r="AT26" s="175" t="str">
        <f t="shared" si="18"/>
        <v>NÃO</v>
      </c>
      <c r="AU26" s="175" t="str">
        <f t="shared" si="18"/>
        <v>NÃO</v>
      </c>
      <c r="AV26" s="175" t="str">
        <f t="shared" si="18"/>
        <v>NÃO</v>
      </c>
      <c r="AW26" s="175" t="str">
        <f t="shared" si="18"/>
        <v>NÃO</v>
      </c>
      <c r="AX26" s="175" t="str">
        <f t="shared" si="18"/>
        <v>NÃO</v>
      </c>
      <c r="AY26" s="175" t="str">
        <f t="shared" si="18"/>
        <v>NÃO</v>
      </c>
      <c r="AZ26" s="175" t="str">
        <f t="shared" si="18"/>
        <v>NÃO</v>
      </c>
      <c r="BA26" s="175" t="str">
        <f t="shared" si="18"/>
        <v>NÃO</v>
      </c>
      <c r="BB26" s="175" t="str">
        <f t="shared" si="18"/>
        <v>NÃO</v>
      </c>
      <c r="BC26" s="175" t="str">
        <f t="shared" si="18"/>
        <v>NÃO</v>
      </c>
      <c r="BD26" s="175" t="str">
        <f t="shared" si="18"/>
        <v>NÃO</v>
      </c>
      <c r="BE26" s="175" t="str">
        <f t="shared" si="18"/>
        <v>NÃO</v>
      </c>
      <c r="BF26" s="175" t="str">
        <f t="shared" si="18"/>
        <v>NÃO</v>
      </c>
      <c r="BG26" s="175" t="str">
        <f t="shared" si="18"/>
        <v>NÃO</v>
      </c>
      <c r="BH26" s="175" t="str">
        <f t="shared" si="18"/>
        <v>NÃO</v>
      </c>
      <c r="BI26" s="175" t="str">
        <f t="shared" si="18"/>
        <v>NÃO</v>
      </c>
      <c r="BJ26" s="175" t="str">
        <f t="shared" si="18"/>
        <v>NÃO</v>
      </c>
      <c r="BK26" s="175" t="str">
        <f t="shared" si="18"/>
        <v>NÃO</v>
      </c>
      <c r="BL26" s="175" t="str">
        <f t="shared" si="18"/>
        <v>NÃO</v>
      </c>
      <c r="BM26" s="175" t="str">
        <f t="shared" si="18"/>
        <v>NÃO</v>
      </c>
      <c r="BN26" s="175" t="str">
        <f t="shared" si="18"/>
        <v>NÃO</v>
      </c>
      <c r="BO26" s="175" t="str">
        <f t="shared" si="18"/>
        <v>NÃO</v>
      </c>
      <c r="BP26" s="175" t="str">
        <f t="shared" si="18"/>
        <v>NÃO</v>
      </c>
      <c r="BQ26" s="175" t="str">
        <f t="shared" si="18"/>
        <v>NÃO</v>
      </c>
      <c r="BR26" s="175" t="str">
        <f t="shared" si="18"/>
        <v>NÃO</v>
      </c>
      <c r="BS26" s="175" t="str">
        <f t="shared" si="18"/>
        <v>NÃO</v>
      </c>
      <c r="BT26" s="175" t="str">
        <f t="shared" si="18"/>
        <v>NÃO</v>
      </c>
      <c r="BU26" s="175" t="str">
        <f t="shared" si="18"/>
        <v>NÃO</v>
      </c>
      <c r="BV26" s="175" t="str">
        <f t="shared" si="18"/>
        <v>NÃO</v>
      </c>
      <c r="BW26" s="175" t="str">
        <f t="shared" si="18"/>
        <v>NÃO</v>
      </c>
      <c r="BX26" s="175" t="str">
        <f t="shared" si="18"/>
        <v>NÃO</v>
      </c>
      <c r="BY26" s="175"/>
      <c r="BZ26" s="175"/>
    </row>
    <row r="27" spans="3:78" ht="30" customHeight="1">
      <c r="C27" s="25"/>
      <c r="D27" s="229"/>
      <c r="E27" s="71"/>
      <c r="F27" s="72"/>
      <c r="G27" s="72"/>
      <c r="H27" s="72"/>
      <c r="I27" s="72"/>
      <c r="J27" s="72"/>
      <c r="K27" s="21"/>
      <c r="L27" s="70"/>
      <c r="M27" s="70" t="str">
        <f t="shared" si="8"/>
        <v/>
      </c>
      <c r="N27" s="70" t="str">
        <f t="shared" si="9"/>
        <v/>
      </c>
      <c r="O27" s="70"/>
      <c r="P27" s="9">
        <v>22</v>
      </c>
      <c r="Q27" s="175" t="str">
        <f t="shared" si="19"/>
        <v>NÃO</v>
      </c>
      <c r="R27" s="175" t="str">
        <f t="shared" si="19"/>
        <v>NÃO</v>
      </c>
      <c r="S27" s="175" t="str">
        <f t="shared" si="19"/>
        <v>NÃO</v>
      </c>
      <c r="T27" s="175" t="str">
        <f t="shared" si="19"/>
        <v>NÃO</v>
      </c>
      <c r="U27" s="175" t="str">
        <f t="shared" si="19"/>
        <v>NÃO</v>
      </c>
      <c r="V27" s="175" t="str">
        <f t="shared" si="19"/>
        <v>NÃO</v>
      </c>
      <c r="W27" s="175" t="str">
        <f t="shared" si="19"/>
        <v>NÃO</v>
      </c>
      <c r="X27" s="175" t="str">
        <f t="shared" si="19"/>
        <v>NÃO</v>
      </c>
      <c r="Y27" s="175" t="str">
        <f t="shared" si="19"/>
        <v>NÃO</v>
      </c>
      <c r="Z27" s="175" t="str">
        <f t="shared" si="19"/>
        <v>NÃO</v>
      </c>
      <c r="AA27" s="175" t="str">
        <f t="shared" si="19"/>
        <v>NÃO</v>
      </c>
      <c r="AB27" s="175" t="str">
        <f t="shared" si="19"/>
        <v>NÃO</v>
      </c>
      <c r="AC27" s="175" t="str">
        <f t="shared" si="19"/>
        <v>NÃO</v>
      </c>
      <c r="AD27" s="175" t="str">
        <f t="shared" si="19"/>
        <v>NÃO</v>
      </c>
      <c r="AE27" s="175" t="str">
        <f t="shared" si="19"/>
        <v>NÃO</v>
      </c>
      <c r="AF27" s="175" t="str">
        <f t="shared" si="19"/>
        <v>NÃO</v>
      </c>
      <c r="AG27" s="175" t="str">
        <f t="shared" si="18"/>
        <v>NÃO</v>
      </c>
      <c r="AH27" s="175" t="str">
        <f t="shared" si="18"/>
        <v>NÃO</v>
      </c>
      <c r="AI27" s="175" t="str">
        <f t="shared" si="18"/>
        <v>NÃO</v>
      </c>
      <c r="AJ27" s="175" t="str">
        <f t="shared" si="18"/>
        <v>NÃO</v>
      </c>
      <c r="AK27" s="175" t="str">
        <f t="shared" si="18"/>
        <v>NÃO</v>
      </c>
      <c r="AL27" s="175" t="str">
        <f t="shared" si="18"/>
        <v>NÃO</v>
      </c>
      <c r="AM27" s="175" t="str">
        <f t="shared" si="18"/>
        <v>NÃO</v>
      </c>
      <c r="AN27" s="175" t="str">
        <f t="shared" si="18"/>
        <v>NÃO</v>
      </c>
      <c r="AO27" s="175" t="str">
        <f t="shared" si="18"/>
        <v>NÃO</v>
      </c>
      <c r="AP27" s="175" t="str">
        <f t="shared" si="18"/>
        <v>NÃO</v>
      </c>
      <c r="AQ27" s="175" t="str">
        <f t="shared" si="18"/>
        <v>NÃO</v>
      </c>
      <c r="AR27" s="175" t="str">
        <f t="shared" si="18"/>
        <v>NÃO</v>
      </c>
      <c r="AS27" s="175" t="str">
        <f t="shared" si="18"/>
        <v>NÃO</v>
      </c>
      <c r="AT27" s="175" t="str">
        <f t="shared" si="18"/>
        <v>NÃO</v>
      </c>
      <c r="AU27" s="175" t="str">
        <f t="shared" si="18"/>
        <v>NÃO</v>
      </c>
      <c r="AV27" s="175" t="str">
        <f t="shared" si="18"/>
        <v>NÃO</v>
      </c>
      <c r="AW27" s="175" t="str">
        <f t="shared" si="18"/>
        <v>NÃO</v>
      </c>
      <c r="AX27" s="175" t="str">
        <f t="shared" si="18"/>
        <v>NÃO</v>
      </c>
      <c r="AY27" s="175" t="str">
        <f t="shared" si="18"/>
        <v>NÃO</v>
      </c>
      <c r="AZ27" s="175" t="str">
        <f t="shared" si="18"/>
        <v>NÃO</v>
      </c>
      <c r="BA27" s="175" t="str">
        <f t="shared" si="18"/>
        <v>NÃO</v>
      </c>
      <c r="BB27" s="175" t="str">
        <f t="shared" si="18"/>
        <v>NÃO</v>
      </c>
      <c r="BC27" s="175" t="str">
        <f t="shared" si="18"/>
        <v>NÃO</v>
      </c>
      <c r="BD27" s="175" t="str">
        <f t="shared" si="18"/>
        <v>NÃO</v>
      </c>
      <c r="BE27" s="175" t="str">
        <f t="shared" si="18"/>
        <v>NÃO</v>
      </c>
      <c r="BF27" s="175" t="str">
        <f t="shared" si="18"/>
        <v>NÃO</v>
      </c>
      <c r="BG27" s="175" t="str">
        <f t="shared" si="18"/>
        <v>NÃO</v>
      </c>
      <c r="BH27" s="175" t="str">
        <f t="shared" si="18"/>
        <v>NÃO</v>
      </c>
      <c r="BI27" s="175" t="str">
        <f t="shared" si="18"/>
        <v>NÃO</v>
      </c>
      <c r="BJ27" s="175" t="str">
        <f t="shared" si="18"/>
        <v>NÃO</v>
      </c>
      <c r="BK27" s="175" t="str">
        <f t="shared" si="18"/>
        <v>NÃO</v>
      </c>
      <c r="BL27" s="175" t="str">
        <f t="shared" si="18"/>
        <v>NÃO</v>
      </c>
      <c r="BM27" s="175" t="str">
        <f t="shared" si="18"/>
        <v>NÃO</v>
      </c>
      <c r="BN27" s="175" t="str">
        <f t="shared" si="18"/>
        <v>NÃO</v>
      </c>
      <c r="BO27" s="175" t="str">
        <f t="shared" si="18"/>
        <v>NÃO</v>
      </c>
      <c r="BP27" s="175" t="str">
        <f t="shared" si="18"/>
        <v>NÃO</v>
      </c>
      <c r="BQ27" s="175" t="str">
        <f t="shared" si="18"/>
        <v>NÃO</v>
      </c>
      <c r="BR27" s="175" t="str">
        <f t="shared" si="18"/>
        <v>NÃO</v>
      </c>
      <c r="BS27" s="175" t="str">
        <f t="shared" si="18"/>
        <v>NÃO</v>
      </c>
      <c r="BT27" s="175" t="str">
        <f t="shared" si="18"/>
        <v>NÃO</v>
      </c>
      <c r="BU27" s="175" t="str">
        <f t="shared" si="18"/>
        <v>NÃO</v>
      </c>
      <c r="BV27" s="175" t="str">
        <f t="shared" si="18"/>
        <v>NÃO</v>
      </c>
      <c r="BW27" s="175" t="str">
        <f t="shared" si="18"/>
        <v>NÃO</v>
      </c>
      <c r="BX27" s="175" t="str">
        <f t="shared" si="18"/>
        <v>NÃO</v>
      </c>
      <c r="BY27" s="175"/>
      <c r="BZ27" s="175"/>
    </row>
    <row r="28" spans="3:78" ht="30" customHeight="1">
      <c r="C28" s="25"/>
      <c r="D28" s="229"/>
      <c r="E28" s="71"/>
      <c r="F28" s="72"/>
      <c r="G28" s="72"/>
      <c r="H28" s="72"/>
      <c r="I28" s="72"/>
      <c r="J28" s="72"/>
      <c r="K28" s="21"/>
      <c r="L28" s="70"/>
      <c r="M28" s="70" t="str">
        <f t="shared" si="8"/>
        <v/>
      </c>
      <c r="N28" s="70" t="str">
        <f t="shared" si="9"/>
        <v/>
      </c>
      <c r="O28" s="70"/>
      <c r="P28" s="9">
        <v>23</v>
      </c>
      <c r="Q28" s="175" t="str">
        <f t="shared" si="19"/>
        <v>NÃO</v>
      </c>
      <c r="R28" s="175" t="str">
        <f t="shared" si="19"/>
        <v>NÃO</v>
      </c>
      <c r="S28" s="175" t="str">
        <f t="shared" si="19"/>
        <v>NÃO</v>
      </c>
      <c r="T28" s="175" t="str">
        <f t="shared" si="19"/>
        <v>NÃO</v>
      </c>
      <c r="U28" s="175" t="str">
        <f t="shared" si="19"/>
        <v>NÃO</v>
      </c>
      <c r="V28" s="175" t="str">
        <f t="shared" si="19"/>
        <v>NÃO</v>
      </c>
      <c r="W28" s="175" t="str">
        <f t="shared" si="19"/>
        <v>NÃO</v>
      </c>
      <c r="X28" s="175" t="str">
        <f t="shared" si="19"/>
        <v>NÃO</v>
      </c>
      <c r="Y28" s="175" t="str">
        <f t="shared" si="19"/>
        <v>NÃO</v>
      </c>
      <c r="Z28" s="175" t="str">
        <f t="shared" si="19"/>
        <v>NÃO</v>
      </c>
      <c r="AA28" s="175" t="str">
        <f t="shared" si="19"/>
        <v>NÃO</v>
      </c>
      <c r="AB28" s="175" t="str">
        <f t="shared" si="19"/>
        <v>NÃO</v>
      </c>
      <c r="AC28" s="175" t="str">
        <f t="shared" si="19"/>
        <v>NÃO</v>
      </c>
      <c r="AD28" s="175" t="str">
        <f t="shared" si="19"/>
        <v>NÃO</v>
      </c>
      <c r="AE28" s="175" t="str">
        <f t="shared" si="19"/>
        <v>NÃO</v>
      </c>
      <c r="AF28" s="175" t="str">
        <f t="shared" si="19"/>
        <v>NÃO</v>
      </c>
      <c r="AG28" s="175" t="str">
        <f t="shared" si="18"/>
        <v>NÃO</v>
      </c>
      <c r="AH28" s="175" t="str">
        <f t="shared" si="18"/>
        <v>NÃO</v>
      </c>
      <c r="AI28" s="175" t="str">
        <f t="shared" si="18"/>
        <v>NÃO</v>
      </c>
      <c r="AJ28" s="175" t="str">
        <f t="shared" si="18"/>
        <v>NÃO</v>
      </c>
      <c r="AK28" s="175" t="str">
        <f t="shared" si="18"/>
        <v>NÃO</v>
      </c>
      <c r="AL28" s="175" t="str">
        <f t="shared" si="18"/>
        <v>NÃO</v>
      </c>
      <c r="AM28" s="175" t="str">
        <f t="shared" si="18"/>
        <v>NÃO</v>
      </c>
      <c r="AN28" s="175" t="str">
        <f t="shared" si="18"/>
        <v>NÃO</v>
      </c>
      <c r="AO28" s="175" t="str">
        <f t="shared" si="18"/>
        <v>NÃO</v>
      </c>
      <c r="AP28" s="175" t="str">
        <f t="shared" si="18"/>
        <v>NÃO</v>
      </c>
      <c r="AQ28" s="175" t="str">
        <f t="shared" si="18"/>
        <v>NÃO</v>
      </c>
      <c r="AR28" s="175" t="str">
        <f t="shared" si="18"/>
        <v>NÃO</v>
      </c>
      <c r="AS28" s="175" t="str">
        <f t="shared" si="18"/>
        <v>NÃO</v>
      </c>
      <c r="AT28" s="175" t="str">
        <f t="shared" si="18"/>
        <v>NÃO</v>
      </c>
      <c r="AU28" s="175" t="str">
        <f t="shared" si="18"/>
        <v>NÃO</v>
      </c>
      <c r="AV28" s="175" t="str">
        <f t="shared" si="18"/>
        <v>NÃO</v>
      </c>
      <c r="AW28" s="175" t="str">
        <f t="shared" si="18"/>
        <v>NÃO</v>
      </c>
      <c r="AX28" s="175" t="str">
        <f t="shared" si="18"/>
        <v>NÃO</v>
      </c>
      <c r="AY28" s="175" t="str">
        <f t="shared" si="18"/>
        <v>NÃO</v>
      </c>
      <c r="AZ28" s="175" t="str">
        <f t="shared" si="18"/>
        <v>NÃO</v>
      </c>
      <c r="BA28" s="175" t="str">
        <f t="shared" si="18"/>
        <v>NÃO</v>
      </c>
      <c r="BB28" s="175" t="str">
        <f t="shared" si="18"/>
        <v>NÃO</v>
      </c>
      <c r="BC28" s="175" t="str">
        <f t="shared" si="18"/>
        <v>NÃO</v>
      </c>
      <c r="BD28" s="175" t="str">
        <f t="shared" si="18"/>
        <v>NÃO</v>
      </c>
      <c r="BE28" s="175" t="str">
        <f t="shared" si="18"/>
        <v>NÃO</v>
      </c>
      <c r="BF28" s="175" t="str">
        <f t="shared" si="18"/>
        <v>NÃO</v>
      </c>
      <c r="BG28" s="175" t="str">
        <f t="shared" si="18"/>
        <v>NÃO</v>
      </c>
      <c r="BH28" s="175" t="str">
        <f t="shared" si="18"/>
        <v>NÃO</v>
      </c>
      <c r="BI28" s="175" t="str">
        <f t="shared" si="18"/>
        <v>NÃO</v>
      </c>
      <c r="BJ28" s="175" t="str">
        <f t="shared" si="18"/>
        <v>NÃO</v>
      </c>
      <c r="BK28" s="175" t="str">
        <f t="shared" si="18"/>
        <v>NÃO</v>
      </c>
      <c r="BL28" s="175" t="str">
        <f t="shared" si="18"/>
        <v>NÃO</v>
      </c>
      <c r="BM28" s="175" t="str">
        <f t="shared" si="18"/>
        <v>NÃO</v>
      </c>
      <c r="BN28" s="175" t="str">
        <f t="shared" si="18"/>
        <v>NÃO</v>
      </c>
      <c r="BO28" s="175" t="str">
        <f t="shared" si="18"/>
        <v>NÃO</v>
      </c>
      <c r="BP28" s="175" t="str">
        <f t="shared" si="18"/>
        <v>NÃO</v>
      </c>
      <c r="BQ28" s="175" t="str">
        <f t="shared" si="18"/>
        <v>NÃO</v>
      </c>
      <c r="BR28" s="175" t="str">
        <f t="shared" si="18"/>
        <v>NÃO</v>
      </c>
      <c r="BS28" s="175" t="str">
        <f t="shared" si="18"/>
        <v>NÃO</v>
      </c>
      <c r="BT28" s="175" t="str">
        <f t="shared" si="18"/>
        <v>NÃO</v>
      </c>
      <c r="BU28" s="175" t="str">
        <f t="shared" si="18"/>
        <v>NÃO</v>
      </c>
      <c r="BV28" s="175" t="str">
        <f t="shared" si="18"/>
        <v>NÃO</v>
      </c>
      <c r="BW28" s="175" t="str">
        <f t="shared" si="18"/>
        <v>NÃO</v>
      </c>
      <c r="BX28" s="175" t="str">
        <f t="shared" si="18"/>
        <v>NÃO</v>
      </c>
      <c r="BY28" s="175"/>
      <c r="BZ28" s="175"/>
    </row>
    <row r="29" spans="3:78" ht="30" customHeight="1">
      <c r="C29" s="25"/>
      <c r="D29" s="229"/>
      <c r="E29" s="71"/>
      <c r="F29" s="72"/>
      <c r="G29" s="72"/>
      <c r="H29" s="72"/>
      <c r="I29" s="72"/>
      <c r="J29" s="72"/>
      <c r="K29" s="21"/>
      <c r="L29" s="70"/>
      <c r="M29" s="70" t="str">
        <f t="shared" si="8"/>
        <v/>
      </c>
      <c r="N29" s="70" t="str">
        <f t="shared" si="9"/>
        <v/>
      </c>
      <c r="O29" s="70"/>
      <c r="P29" s="9">
        <v>24</v>
      </c>
      <c r="Q29" s="175" t="str">
        <f t="shared" si="19"/>
        <v>NÃO</v>
      </c>
      <c r="R29" s="175" t="str">
        <f t="shared" si="19"/>
        <v>NÃO</v>
      </c>
      <c r="S29" s="175" t="str">
        <f t="shared" si="19"/>
        <v>NÃO</v>
      </c>
      <c r="T29" s="175" t="str">
        <f t="shared" si="19"/>
        <v>NÃO</v>
      </c>
      <c r="U29" s="175" t="str">
        <f t="shared" si="19"/>
        <v>NÃO</v>
      </c>
      <c r="V29" s="175" t="str">
        <f t="shared" si="19"/>
        <v>NÃO</v>
      </c>
      <c r="W29" s="175" t="str">
        <f t="shared" si="19"/>
        <v>NÃO</v>
      </c>
      <c r="X29" s="175" t="str">
        <f t="shared" si="19"/>
        <v>NÃO</v>
      </c>
      <c r="Y29" s="175" t="str">
        <f t="shared" si="19"/>
        <v>NÃO</v>
      </c>
      <c r="Z29" s="175" t="str">
        <f t="shared" si="19"/>
        <v>NÃO</v>
      </c>
      <c r="AA29" s="175" t="str">
        <f t="shared" si="19"/>
        <v>NÃO</v>
      </c>
      <c r="AB29" s="175" t="str">
        <f t="shared" si="19"/>
        <v>NÃO</v>
      </c>
      <c r="AC29" s="175" t="str">
        <f t="shared" si="19"/>
        <v>NÃO</v>
      </c>
      <c r="AD29" s="175" t="str">
        <f t="shared" si="19"/>
        <v>NÃO</v>
      </c>
      <c r="AE29" s="175" t="str">
        <f t="shared" si="19"/>
        <v>NÃO</v>
      </c>
      <c r="AF29" s="175" t="str">
        <f t="shared" si="19"/>
        <v>NÃO</v>
      </c>
      <c r="AG29" s="175" t="str">
        <f t="shared" si="18"/>
        <v>NÃO</v>
      </c>
      <c r="AH29" s="175" t="str">
        <f t="shared" si="18"/>
        <v>NÃO</v>
      </c>
      <c r="AI29" s="175" t="str">
        <f t="shared" si="18"/>
        <v>NÃO</v>
      </c>
      <c r="AJ29" s="175" t="str">
        <f t="shared" si="18"/>
        <v>NÃO</v>
      </c>
      <c r="AK29" s="175" t="str">
        <f t="shared" si="18"/>
        <v>NÃO</v>
      </c>
      <c r="AL29" s="175" t="str">
        <f t="shared" si="18"/>
        <v>NÃO</v>
      </c>
      <c r="AM29" s="175" t="str">
        <f t="shared" si="18"/>
        <v>NÃO</v>
      </c>
      <c r="AN29" s="175" t="str">
        <f t="shared" si="18"/>
        <v>NÃO</v>
      </c>
      <c r="AO29" s="175" t="str">
        <f t="shared" si="18"/>
        <v>NÃO</v>
      </c>
      <c r="AP29" s="175" t="str">
        <f t="shared" si="18"/>
        <v>NÃO</v>
      </c>
      <c r="AQ29" s="175" t="str">
        <f t="shared" si="18"/>
        <v>NÃO</v>
      </c>
      <c r="AR29" s="175" t="str">
        <f t="shared" si="18"/>
        <v>NÃO</v>
      </c>
      <c r="AS29" s="175" t="str">
        <f t="shared" si="18"/>
        <v>NÃO</v>
      </c>
      <c r="AT29" s="175" t="str">
        <f t="shared" si="18"/>
        <v>NÃO</v>
      </c>
      <c r="AU29" s="175" t="str">
        <f t="shared" si="18"/>
        <v>NÃO</v>
      </c>
      <c r="AV29" s="175" t="str">
        <f t="shared" si="18"/>
        <v>NÃO</v>
      </c>
      <c r="AW29" s="175" t="str">
        <f t="shared" si="18"/>
        <v>NÃO</v>
      </c>
      <c r="AX29" s="175" t="str">
        <f t="shared" si="18"/>
        <v>NÃO</v>
      </c>
      <c r="AY29" s="175" t="str">
        <f t="shared" si="18"/>
        <v>NÃO</v>
      </c>
      <c r="AZ29" s="175" t="str">
        <f t="shared" si="18"/>
        <v>NÃO</v>
      </c>
      <c r="BA29" s="175" t="str">
        <f t="shared" si="18"/>
        <v>NÃO</v>
      </c>
      <c r="BB29" s="175" t="str">
        <f t="shared" si="18"/>
        <v>NÃO</v>
      </c>
      <c r="BC29" s="175" t="str">
        <f t="shared" si="18"/>
        <v>NÃO</v>
      </c>
      <c r="BD29" s="175" t="str">
        <f t="shared" si="18"/>
        <v>NÃO</v>
      </c>
      <c r="BE29" s="175" t="str">
        <f t="shared" si="18"/>
        <v>NÃO</v>
      </c>
      <c r="BF29" s="175" t="str">
        <f t="shared" si="18"/>
        <v>NÃO</v>
      </c>
      <c r="BG29" s="175" t="str">
        <f t="shared" si="18"/>
        <v>NÃO</v>
      </c>
      <c r="BH29" s="175" t="str">
        <f t="shared" si="18"/>
        <v>NÃO</v>
      </c>
      <c r="BI29" s="175" t="str">
        <f t="shared" si="18"/>
        <v>NÃO</v>
      </c>
      <c r="BJ29" s="175" t="str">
        <f t="shared" si="18"/>
        <v>NÃO</v>
      </c>
      <c r="BK29" s="175" t="str">
        <f t="shared" si="18"/>
        <v>NÃO</v>
      </c>
      <c r="BL29" s="175" t="str">
        <f t="shared" si="18"/>
        <v>NÃO</v>
      </c>
      <c r="BM29" s="175" t="str">
        <f t="shared" si="18"/>
        <v>NÃO</v>
      </c>
      <c r="BN29" s="175" t="str">
        <f t="shared" si="18"/>
        <v>NÃO</v>
      </c>
      <c r="BO29" s="175" t="str">
        <f t="shared" si="18"/>
        <v>NÃO</v>
      </c>
      <c r="BP29" s="175" t="str">
        <f t="shared" si="18"/>
        <v>NÃO</v>
      </c>
      <c r="BQ29" s="175" t="str">
        <f t="shared" si="18"/>
        <v>NÃO</v>
      </c>
      <c r="BR29" s="175" t="str">
        <f t="shared" si="18"/>
        <v>NÃO</v>
      </c>
      <c r="BS29" s="175" t="str">
        <f t="shared" si="18"/>
        <v>NÃO</v>
      </c>
      <c r="BT29" s="175" t="str">
        <f t="shared" si="18"/>
        <v>NÃO</v>
      </c>
      <c r="BU29" s="175" t="str">
        <f t="shared" si="18"/>
        <v>NÃO</v>
      </c>
      <c r="BV29" s="175" t="str">
        <f t="shared" si="18"/>
        <v>NÃO</v>
      </c>
      <c r="BW29" s="175" t="str">
        <f t="shared" si="18"/>
        <v>NÃO</v>
      </c>
      <c r="BX29" s="175" t="str">
        <f t="shared" si="18"/>
        <v>NÃO</v>
      </c>
      <c r="BY29" s="175"/>
      <c r="BZ29" s="175"/>
    </row>
    <row r="30" spans="3:78" ht="30" customHeight="1">
      <c r="C30" s="25"/>
      <c r="D30" s="229"/>
      <c r="E30" s="71"/>
      <c r="F30" s="72"/>
      <c r="G30" s="72"/>
      <c r="H30" s="72"/>
      <c r="I30" s="72"/>
      <c r="J30" s="72"/>
      <c r="K30" s="21"/>
      <c r="L30" s="70"/>
      <c r="M30" s="70" t="str">
        <f t="shared" si="8"/>
        <v/>
      </c>
      <c r="N30" s="70" t="str">
        <f t="shared" si="9"/>
        <v/>
      </c>
      <c r="O30" s="70"/>
      <c r="P30" s="9">
        <v>25</v>
      </c>
      <c r="Q30" s="175" t="str">
        <f t="shared" si="19"/>
        <v>NÃO</v>
      </c>
      <c r="R30" s="175" t="str">
        <f t="shared" si="19"/>
        <v>NÃO</v>
      </c>
      <c r="S30" s="175" t="str">
        <f t="shared" si="19"/>
        <v>NÃO</v>
      </c>
      <c r="T30" s="175" t="str">
        <f t="shared" si="19"/>
        <v>NÃO</v>
      </c>
      <c r="U30" s="175" t="str">
        <f t="shared" si="19"/>
        <v>NÃO</v>
      </c>
      <c r="V30" s="175" t="str">
        <f t="shared" si="19"/>
        <v>NÃO</v>
      </c>
      <c r="W30" s="175" t="str">
        <f t="shared" si="19"/>
        <v>NÃO</v>
      </c>
      <c r="X30" s="175" t="str">
        <f t="shared" si="19"/>
        <v>NÃO</v>
      </c>
      <c r="Y30" s="175" t="str">
        <f t="shared" si="19"/>
        <v>NÃO</v>
      </c>
      <c r="Z30" s="175" t="str">
        <f t="shared" si="19"/>
        <v>NÃO</v>
      </c>
      <c r="AA30" s="175" t="str">
        <f t="shared" si="19"/>
        <v>NÃO</v>
      </c>
      <c r="AB30" s="175" t="str">
        <f t="shared" si="19"/>
        <v>NÃO</v>
      </c>
      <c r="AC30" s="175" t="str">
        <f t="shared" si="19"/>
        <v>NÃO</v>
      </c>
      <c r="AD30" s="175" t="str">
        <f t="shared" si="19"/>
        <v>NÃO</v>
      </c>
      <c r="AE30" s="175" t="str">
        <f t="shared" si="19"/>
        <v>NÃO</v>
      </c>
      <c r="AF30" s="175" t="str">
        <f t="shared" si="19"/>
        <v>NÃO</v>
      </c>
      <c r="AG30" s="175" t="str">
        <f t="shared" si="18"/>
        <v>NÃO</v>
      </c>
      <c r="AH30" s="175" t="str">
        <f t="shared" si="18"/>
        <v>NÃO</v>
      </c>
      <c r="AI30" s="175" t="str">
        <f t="shared" si="18"/>
        <v>NÃO</v>
      </c>
      <c r="AJ30" s="175" t="str">
        <f t="shared" si="18"/>
        <v>NÃO</v>
      </c>
      <c r="AK30" s="175" t="str">
        <f t="shared" si="18"/>
        <v>NÃO</v>
      </c>
      <c r="AL30" s="175" t="str">
        <f t="shared" si="18"/>
        <v>NÃO</v>
      </c>
      <c r="AM30" s="175" t="str">
        <f t="shared" si="18"/>
        <v>NÃO</v>
      </c>
      <c r="AN30" s="175" t="str">
        <f t="shared" si="18"/>
        <v>NÃO</v>
      </c>
      <c r="AO30" s="175" t="str">
        <f t="shared" si="18"/>
        <v>NÃO</v>
      </c>
      <c r="AP30" s="175" t="str">
        <f t="shared" si="18"/>
        <v>NÃO</v>
      </c>
      <c r="AQ30" s="175" t="str">
        <f t="shared" si="18"/>
        <v>NÃO</v>
      </c>
      <c r="AR30" s="175" t="str">
        <f t="shared" si="18"/>
        <v>NÃO</v>
      </c>
      <c r="AS30" s="175" t="str">
        <f t="shared" si="18"/>
        <v>NÃO</v>
      </c>
      <c r="AT30" s="175" t="str">
        <f t="shared" si="18"/>
        <v>NÃO</v>
      </c>
      <c r="AU30" s="175" t="str">
        <f t="shared" si="18"/>
        <v>NÃO</v>
      </c>
      <c r="AV30" s="175" t="str">
        <f t="shared" si="18"/>
        <v>NÃO</v>
      </c>
      <c r="AW30" s="175" t="str">
        <f t="shared" si="18"/>
        <v>NÃO</v>
      </c>
      <c r="AX30" s="175" t="str">
        <f t="shared" si="18"/>
        <v>NÃO</v>
      </c>
      <c r="AY30" s="175" t="str">
        <f t="shared" si="18"/>
        <v>NÃO</v>
      </c>
      <c r="AZ30" s="175" t="str">
        <f t="shared" si="18"/>
        <v>NÃO</v>
      </c>
      <c r="BA30" s="175" t="str">
        <f t="shared" si="18"/>
        <v>NÃO</v>
      </c>
      <c r="BB30" s="175" t="str">
        <f t="shared" si="18"/>
        <v>NÃO</v>
      </c>
      <c r="BC30" s="175" t="str">
        <f t="shared" si="18"/>
        <v>NÃO</v>
      </c>
      <c r="BD30" s="175" t="str">
        <f t="shared" si="18"/>
        <v>NÃO</v>
      </c>
      <c r="BE30" s="175" t="str">
        <f t="shared" si="18"/>
        <v>NÃO</v>
      </c>
      <c r="BF30" s="175" t="str">
        <f t="shared" si="18"/>
        <v>NÃO</v>
      </c>
      <c r="BG30" s="175" t="str">
        <f t="shared" si="18"/>
        <v>NÃO</v>
      </c>
      <c r="BH30" s="175" t="str">
        <f t="shared" si="18"/>
        <v>NÃO</v>
      </c>
      <c r="BI30" s="175" t="str">
        <f t="shared" si="18"/>
        <v>NÃO</v>
      </c>
      <c r="BJ30" s="175" t="str">
        <f t="shared" si="18"/>
        <v>NÃO</v>
      </c>
      <c r="BK30" s="175" t="str">
        <f t="shared" si="18"/>
        <v>NÃO</v>
      </c>
      <c r="BL30" s="175" t="str">
        <f t="shared" ref="BL30:BX30" si="20">IF(AND(BL$5&gt;=$M30,BL$5&lt;=$N30),IF($F30="SEM REAJUSTE",$D30,"NÃO"),"NÃO")</f>
        <v>NÃO</v>
      </c>
      <c r="BM30" s="175" t="str">
        <f t="shared" si="20"/>
        <v>NÃO</v>
      </c>
      <c r="BN30" s="175" t="str">
        <f t="shared" si="20"/>
        <v>NÃO</v>
      </c>
      <c r="BO30" s="175" t="str">
        <f t="shared" si="20"/>
        <v>NÃO</v>
      </c>
      <c r="BP30" s="175" t="str">
        <f t="shared" si="20"/>
        <v>NÃO</v>
      </c>
      <c r="BQ30" s="175" t="str">
        <f t="shared" si="20"/>
        <v>NÃO</v>
      </c>
      <c r="BR30" s="175" t="str">
        <f t="shared" si="20"/>
        <v>NÃO</v>
      </c>
      <c r="BS30" s="175" t="str">
        <f t="shared" si="20"/>
        <v>NÃO</v>
      </c>
      <c r="BT30" s="175" t="str">
        <f t="shared" si="20"/>
        <v>NÃO</v>
      </c>
      <c r="BU30" s="175" t="str">
        <f t="shared" si="20"/>
        <v>NÃO</v>
      </c>
      <c r="BV30" s="175" t="str">
        <f t="shared" si="20"/>
        <v>NÃO</v>
      </c>
      <c r="BW30" s="175" t="str">
        <f t="shared" si="20"/>
        <v>NÃO</v>
      </c>
      <c r="BX30" s="175" t="str">
        <f t="shared" si="20"/>
        <v>NÃO</v>
      </c>
      <c r="BY30" s="175"/>
      <c r="BZ30" s="175"/>
    </row>
    <row r="31" spans="3:78" ht="30" customHeight="1">
      <c r="C31" s="25"/>
      <c r="D31" s="229"/>
      <c r="E31" s="71"/>
      <c r="F31" s="72"/>
      <c r="G31" s="72"/>
      <c r="H31" s="72"/>
      <c r="I31" s="72"/>
      <c r="J31" s="72"/>
      <c r="K31" s="21"/>
      <c r="L31" s="70"/>
      <c r="M31" s="70" t="str">
        <f t="shared" si="8"/>
        <v/>
      </c>
      <c r="N31" s="70" t="str">
        <f t="shared" si="9"/>
        <v/>
      </c>
      <c r="O31" s="70"/>
      <c r="P31" s="9">
        <v>26</v>
      </c>
      <c r="Q31" s="175" t="str">
        <f t="shared" si="19"/>
        <v>NÃO</v>
      </c>
      <c r="R31" s="175" t="str">
        <f t="shared" si="19"/>
        <v>NÃO</v>
      </c>
      <c r="S31" s="175" t="str">
        <f t="shared" si="19"/>
        <v>NÃO</v>
      </c>
      <c r="T31" s="175" t="str">
        <f t="shared" si="19"/>
        <v>NÃO</v>
      </c>
      <c r="U31" s="175" t="str">
        <f t="shared" si="19"/>
        <v>NÃO</v>
      </c>
      <c r="V31" s="175" t="str">
        <f t="shared" si="19"/>
        <v>NÃO</v>
      </c>
      <c r="W31" s="175" t="str">
        <f t="shared" si="19"/>
        <v>NÃO</v>
      </c>
      <c r="X31" s="175" t="str">
        <f t="shared" si="19"/>
        <v>NÃO</v>
      </c>
      <c r="Y31" s="175" t="str">
        <f t="shared" si="19"/>
        <v>NÃO</v>
      </c>
      <c r="Z31" s="175" t="str">
        <f t="shared" si="19"/>
        <v>NÃO</v>
      </c>
      <c r="AA31" s="175" t="str">
        <f t="shared" si="19"/>
        <v>NÃO</v>
      </c>
      <c r="AB31" s="175" t="str">
        <f t="shared" si="19"/>
        <v>NÃO</v>
      </c>
      <c r="AC31" s="175" t="str">
        <f t="shared" si="19"/>
        <v>NÃO</v>
      </c>
      <c r="AD31" s="175" t="str">
        <f t="shared" si="19"/>
        <v>NÃO</v>
      </c>
      <c r="AE31" s="175" t="str">
        <f t="shared" si="19"/>
        <v>NÃO</v>
      </c>
      <c r="AF31" s="175" t="str">
        <f t="shared" si="19"/>
        <v>NÃO</v>
      </c>
      <c r="AG31" s="175" t="str">
        <f t="shared" ref="AG31:BX35" si="21">IF(AND(AG$5&gt;=$M31,AG$5&lt;=$N31),IF($F31="SEM REAJUSTE",$D31,"NÃO"),"NÃO")</f>
        <v>NÃO</v>
      </c>
      <c r="AH31" s="175" t="str">
        <f t="shared" si="21"/>
        <v>NÃO</v>
      </c>
      <c r="AI31" s="175" t="str">
        <f t="shared" si="21"/>
        <v>NÃO</v>
      </c>
      <c r="AJ31" s="175" t="str">
        <f t="shared" si="21"/>
        <v>NÃO</v>
      </c>
      <c r="AK31" s="175" t="str">
        <f t="shared" si="21"/>
        <v>NÃO</v>
      </c>
      <c r="AL31" s="175" t="str">
        <f t="shared" si="21"/>
        <v>NÃO</v>
      </c>
      <c r="AM31" s="175" t="str">
        <f t="shared" si="21"/>
        <v>NÃO</v>
      </c>
      <c r="AN31" s="175" t="str">
        <f t="shared" si="21"/>
        <v>NÃO</v>
      </c>
      <c r="AO31" s="175" t="str">
        <f t="shared" si="21"/>
        <v>NÃO</v>
      </c>
      <c r="AP31" s="175" t="str">
        <f t="shared" si="21"/>
        <v>NÃO</v>
      </c>
      <c r="AQ31" s="175" t="str">
        <f t="shared" si="21"/>
        <v>NÃO</v>
      </c>
      <c r="AR31" s="175" t="str">
        <f t="shared" si="21"/>
        <v>NÃO</v>
      </c>
      <c r="AS31" s="175" t="str">
        <f t="shared" si="21"/>
        <v>NÃO</v>
      </c>
      <c r="AT31" s="175" t="str">
        <f t="shared" si="21"/>
        <v>NÃO</v>
      </c>
      <c r="AU31" s="175" t="str">
        <f t="shared" si="21"/>
        <v>NÃO</v>
      </c>
      <c r="AV31" s="175" t="str">
        <f t="shared" si="21"/>
        <v>NÃO</v>
      </c>
      <c r="AW31" s="175" t="str">
        <f t="shared" si="21"/>
        <v>NÃO</v>
      </c>
      <c r="AX31" s="175" t="str">
        <f t="shared" si="21"/>
        <v>NÃO</v>
      </c>
      <c r="AY31" s="175" t="str">
        <f t="shared" si="21"/>
        <v>NÃO</v>
      </c>
      <c r="AZ31" s="175" t="str">
        <f t="shared" si="21"/>
        <v>NÃO</v>
      </c>
      <c r="BA31" s="175" t="str">
        <f t="shared" si="21"/>
        <v>NÃO</v>
      </c>
      <c r="BB31" s="175" t="str">
        <f t="shared" si="21"/>
        <v>NÃO</v>
      </c>
      <c r="BC31" s="175" t="str">
        <f t="shared" si="21"/>
        <v>NÃO</v>
      </c>
      <c r="BD31" s="175" t="str">
        <f t="shared" si="21"/>
        <v>NÃO</v>
      </c>
      <c r="BE31" s="175" t="str">
        <f t="shared" si="21"/>
        <v>NÃO</v>
      </c>
      <c r="BF31" s="175" t="str">
        <f t="shared" si="21"/>
        <v>NÃO</v>
      </c>
      <c r="BG31" s="175" t="str">
        <f t="shared" si="21"/>
        <v>NÃO</v>
      </c>
      <c r="BH31" s="175" t="str">
        <f t="shared" si="21"/>
        <v>NÃO</v>
      </c>
      <c r="BI31" s="175" t="str">
        <f t="shared" si="21"/>
        <v>NÃO</v>
      </c>
      <c r="BJ31" s="175" t="str">
        <f t="shared" si="21"/>
        <v>NÃO</v>
      </c>
      <c r="BK31" s="175" t="str">
        <f t="shared" si="21"/>
        <v>NÃO</v>
      </c>
      <c r="BL31" s="175" t="str">
        <f t="shared" si="21"/>
        <v>NÃO</v>
      </c>
      <c r="BM31" s="175" t="str">
        <f t="shared" si="21"/>
        <v>NÃO</v>
      </c>
      <c r="BN31" s="175" t="str">
        <f t="shared" si="21"/>
        <v>NÃO</v>
      </c>
      <c r="BO31" s="175" t="str">
        <f t="shared" si="21"/>
        <v>NÃO</v>
      </c>
      <c r="BP31" s="175" t="str">
        <f t="shared" si="21"/>
        <v>NÃO</v>
      </c>
      <c r="BQ31" s="175" t="str">
        <f t="shared" si="21"/>
        <v>NÃO</v>
      </c>
      <c r="BR31" s="175" t="str">
        <f t="shared" si="21"/>
        <v>NÃO</v>
      </c>
      <c r="BS31" s="175" t="str">
        <f t="shared" si="21"/>
        <v>NÃO</v>
      </c>
      <c r="BT31" s="175" t="str">
        <f t="shared" si="21"/>
        <v>NÃO</v>
      </c>
      <c r="BU31" s="175" t="str">
        <f t="shared" si="21"/>
        <v>NÃO</v>
      </c>
      <c r="BV31" s="175" t="str">
        <f t="shared" si="21"/>
        <v>NÃO</v>
      </c>
      <c r="BW31" s="175" t="str">
        <f t="shared" si="21"/>
        <v>NÃO</v>
      </c>
      <c r="BX31" s="175" t="str">
        <f t="shared" si="21"/>
        <v>NÃO</v>
      </c>
      <c r="BY31" s="175"/>
      <c r="BZ31" s="175"/>
    </row>
    <row r="32" spans="3:78" ht="30" customHeight="1">
      <c r="C32" s="25"/>
      <c r="D32" s="229"/>
      <c r="E32" s="71"/>
      <c r="F32" s="72"/>
      <c r="G32" s="72"/>
      <c r="H32" s="72"/>
      <c r="I32" s="72"/>
      <c r="J32" s="72"/>
      <c r="K32" s="21"/>
      <c r="L32" s="70"/>
      <c r="M32" s="70" t="str">
        <f t="shared" si="8"/>
        <v/>
      </c>
      <c r="N32" s="70" t="str">
        <f t="shared" si="9"/>
        <v/>
      </c>
      <c r="O32" s="70"/>
      <c r="P32" s="9">
        <v>27</v>
      </c>
      <c r="Q32" s="175" t="str">
        <f t="shared" si="19"/>
        <v>NÃO</v>
      </c>
      <c r="R32" s="175" t="str">
        <f t="shared" si="19"/>
        <v>NÃO</v>
      </c>
      <c r="S32" s="175" t="str">
        <f t="shared" si="19"/>
        <v>NÃO</v>
      </c>
      <c r="T32" s="175" t="str">
        <f t="shared" si="19"/>
        <v>NÃO</v>
      </c>
      <c r="U32" s="175" t="str">
        <f t="shared" si="19"/>
        <v>NÃO</v>
      </c>
      <c r="V32" s="175" t="str">
        <f t="shared" si="19"/>
        <v>NÃO</v>
      </c>
      <c r="W32" s="175" t="str">
        <f t="shared" si="19"/>
        <v>NÃO</v>
      </c>
      <c r="X32" s="175" t="str">
        <f t="shared" si="19"/>
        <v>NÃO</v>
      </c>
      <c r="Y32" s="175" t="str">
        <f t="shared" si="19"/>
        <v>NÃO</v>
      </c>
      <c r="Z32" s="175" t="str">
        <f t="shared" si="19"/>
        <v>NÃO</v>
      </c>
      <c r="AA32" s="175" t="str">
        <f t="shared" si="19"/>
        <v>NÃO</v>
      </c>
      <c r="AB32" s="175" t="str">
        <f t="shared" si="19"/>
        <v>NÃO</v>
      </c>
      <c r="AC32" s="175" t="str">
        <f t="shared" si="19"/>
        <v>NÃO</v>
      </c>
      <c r="AD32" s="175" t="str">
        <f t="shared" si="19"/>
        <v>NÃO</v>
      </c>
      <c r="AE32" s="175" t="str">
        <f t="shared" si="19"/>
        <v>NÃO</v>
      </c>
      <c r="AF32" s="175" t="str">
        <f t="shared" si="19"/>
        <v>NÃO</v>
      </c>
      <c r="AG32" s="175" t="str">
        <f t="shared" si="21"/>
        <v>NÃO</v>
      </c>
      <c r="AH32" s="175" t="str">
        <f t="shared" si="21"/>
        <v>NÃO</v>
      </c>
      <c r="AI32" s="175" t="str">
        <f t="shared" si="21"/>
        <v>NÃO</v>
      </c>
      <c r="AJ32" s="175" t="str">
        <f t="shared" si="21"/>
        <v>NÃO</v>
      </c>
      <c r="AK32" s="175" t="str">
        <f t="shared" si="21"/>
        <v>NÃO</v>
      </c>
      <c r="AL32" s="175" t="str">
        <f t="shared" si="21"/>
        <v>NÃO</v>
      </c>
      <c r="AM32" s="175" t="str">
        <f t="shared" si="21"/>
        <v>NÃO</v>
      </c>
      <c r="AN32" s="175" t="str">
        <f t="shared" si="21"/>
        <v>NÃO</v>
      </c>
      <c r="AO32" s="175" t="str">
        <f t="shared" si="21"/>
        <v>NÃO</v>
      </c>
      <c r="AP32" s="175" t="str">
        <f t="shared" si="21"/>
        <v>NÃO</v>
      </c>
      <c r="AQ32" s="175" t="str">
        <f t="shared" si="21"/>
        <v>NÃO</v>
      </c>
      <c r="AR32" s="175" t="str">
        <f t="shared" si="21"/>
        <v>NÃO</v>
      </c>
      <c r="AS32" s="175" t="str">
        <f t="shared" si="21"/>
        <v>NÃO</v>
      </c>
      <c r="AT32" s="175" t="str">
        <f t="shared" si="21"/>
        <v>NÃO</v>
      </c>
      <c r="AU32" s="175" t="str">
        <f t="shared" si="21"/>
        <v>NÃO</v>
      </c>
      <c r="AV32" s="175" t="str">
        <f t="shared" si="21"/>
        <v>NÃO</v>
      </c>
      <c r="AW32" s="175" t="str">
        <f t="shared" si="21"/>
        <v>NÃO</v>
      </c>
      <c r="AX32" s="175" t="str">
        <f t="shared" si="21"/>
        <v>NÃO</v>
      </c>
      <c r="AY32" s="175" t="str">
        <f t="shared" si="21"/>
        <v>NÃO</v>
      </c>
      <c r="AZ32" s="175" t="str">
        <f t="shared" si="21"/>
        <v>NÃO</v>
      </c>
      <c r="BA32" s="175" t="str">
        <f t="shared" si="21"/>
        <v>NÃO</v>
      </c>
      <c r="BB32" s="175" t="str">
        <f t="shared" si="21"/>
        <v>NÃO</v>
      </c>
      <c r="BC32" s="175" t="str">
        <f t="shared" si="21"/>
        <v>NÃO</v>
      </c>
      <c r="BD32" s="175" t="str">
        <f t="shared" si="21"/>
        <v>NÃO</v>
      </c>
      <c r="BE32" s="175" t="str">
        <f t="shared" si="21"/>
        <v>NÃO</v>
      </c>
      <c r="BF32" s="175" t="str">
        <f t="shared" si="21"/>
        <v>NÃO</v>
      </c>
      <c r="BG32" s="175" t="str">
        <f t="shared" si="21"/>
        <v>NÃO</v>
      </c>
      <c r="BH32" s="175" t="str">
        <f t="shared" si="21"/>
        <v>NÃO</v>
      </c>
      <c r="BI32" s="175" t="str">
        <f t="shared" si="21"/>
        <v>NÃO</v>
      </c>
      <c r="BJ32" s="175" t="str">
        <f t="shared" si="21"/>
        <v>NÃO</v>
      </c>
      <c r="BK32" s="175" t="str">
        <f t="shared" si="21"/>
        <v>NÃO</v>
      </c>
      <c r="BL32" s="175" t="str">
        <f t="shared" si="21"/>
        <v>NÃO</v>
      </c>
      <c r="BM32" s="175" t="str">
        <f t="shared" si="21"/>
        <v>NÃO</v>
      </c>
      <c r="BN32" s="175" t="str">
        <f t="shared" si="21"/>
        <v>NÃO</v>
      </c>
      <c r="BO32" s="175" t="str">
        <f t="shared" si="21"/>
        <v>NÃO</v>
      </c>
      <c r="BP32" s="175" t="str">
        <f t="shared" si="21"/>
        <v>NÃO</v>
      </c>
      <c r="BQ32" s="175" t="str">
        <f t="shared" si="21"/>
        <v>NÃO</v>
      </c>
      <c r="BR32" s="175" t="str">
        <f t="shared" si="21"/>
        <v>NÃO</v>
      </c>
      <c r="BS32" s="175" t="str">
        <f t="shared" si="21"/>
        <v>NÃO</v>
      </c>
      <c r="BT32" s="175" t="str">
        <f t="shared" si="21"/>
        <v>NÃO</v>
      </c>
      <c r="BU32" s="175" t="str">
        <f t="shared" si="21"/>
        <v>NÃO</v>
      </c>
      <c r="BV32" s="175" t="str">
        <f t="shared" si="21"/>
        <v>NÃO</v>
      </c>
      <c r="BW32" s="175" t="str">
        <f t="shared" si="21"/>
        <v>NÃO</v>
      </c>
      <c r="BX32" s="175" t="str">
        <f t="shared" si="21"/>
        <v>NÃO</v>
      </c>
      <c r="BY32" s="175"/>
      <c r="BZ32" s="175"/>
    </row>
    <row r="33" spans="3:140" ht="30" customHeight="1">
      <c r="C33" s="25"/>
      <c r="D33" s="229"/>
      <c r="E33" s="71"/>
      <c r="F33" s="72"/>
      <c r="G33" s="72"/>
      <c r="H33" s="72"/>
      <c r="I33" s="72"/>
      <c r="J33" s="72"/>
      <c r="K33" s="21"/>
      <c r="L33" s="70"/>
      <c r="M33" s="70" t="str">
        <f t="shared" si="8"/>
        <v/>
      </c>
      <c r="N33" s="70" t="str">
        <f t="shared" si="9"/>
        <v/>
      </c>
      <c r="O33" s="70"/>
      <c r="P33" s="9">
        <v>28</v>
      </c>
      <c r="Q33" s="175" t="str">
        <f t="shared" si="19"/>
        <v>NÃO</v>
      </c>
      <c r="R33" s="175" t="str">
        <f t="shared" si="19"/>
        <v>NÃO</v>
      </c>
      <c r="S33" s="175" t="str">
        <f t="shared" si="19"/>
        <v>NÃO</v>
      </c>
      <c r="T33" s="175" t="str">
        <f t="shared" si="19"/>
        <v>NÃO</v>
      </c>
      <c r="U33" s="175" t="str">
        <f t="shared" si="19"/>
        <v>NÃO</v>
      </c>
      <c r="V33" s="175" t="str">
        <f t="shared" si="19"/>
        <v>NÃO</v>
      </c>
      <c r="W33" s="175" t="str">
        <f t="shared" si="19"/>
        <v>NÃO</v>
      </c>
      <c r="X33" s="175" t="str">
        <f t="shared" si="19"/>
        <v>NÃO</v>
      </c>
      <c r="Y33" s="175" t="str">
        <f t="shared" si="19"/>
        <v>NÃO</v>
      </c>
      <c r="Z33" s="175" t="str">
        <f t="shared" si="19"/>
        <v>NÃO</v>
      </c>
      <c r="AA33" s="175" t="str">
        <f t="shared" si="19"/>
        <v>NÃO</v>
      </c>
      <c r="AB33" s="175" t="str">
        <f t="shared" si="19"/>
        <v>NÃO</v>
      </c>
      <c r="AC33" s="175" t="str">
        <f t="shared" si="19"/>
        <v>NÃO</v>
      </c>
      <c r="AD33" s="175" t="str">
        <f t="shared" si="19"/>
        <v>NÃO</v>
      </c>
      <c r="AE33" s="175" t="str">
        <f t="shared" si="19"/>
        <v>NÃO</v>
      </c>
      <c r="AF33" s="175" t="str">
        <f t="shared" si="19"/>
        <v>NÃO</v>
      </c>
      <c r="AG33" s="175" t="str">
        <f t="shared" si="21"/>
        <v>NÃO</v>
      </c>
      <c r="AH33" s="175" t="str">
        <f t="shared" si="21"/>
        <v>NÃO</v>
      </c>
      <c r="AI33" s="175" t="str">
        <f t="shared" si="21"/>
        <v>NÃO</v>
      </c>
      <c r="AJ33" s="175" t="str">
        <f t="shared" si="21"/>
        <v>NÃO</v>
      </c>
      <c r="AK33" s="175" t="str">
        <f t="shared" si="21"/>
        <v>NÃO</v>
      </c>
      <c r="AL33" s="175" t="str">
        <f t="shared" si="21"/>
        <v>NÃO</v>
      </c>
      <c r="AM33" s="175" t="str">
        <f t="shared" si="21"/>
        <v>NÃO</v>
      </c>
      <c r="AN33" s="175" t="str">
        <f t="shared" si="21"/>
        <v>NÃO</v>
      </c>
      <c r="AO33" s="175" t="str">
        <f t="shared" si="21"/>
        <v>NÃO</v>
      </c>
      <c r="AP33" s="175" t="str">
        <f t="shared" si="21"/>
        <v>NÃO</v>
      </c>
      <c r="AQ33" s="175" t="str">
        <f t="shared" si="21"/>
        <v>NÃO</v>
      </c>
      <c r="AR33" s="175" t="str">
        <f t="shared" si="21"/>
        <v>NÃO</v>
      </c>
      <c r="AS33" s="175" t="str">
        <f t="shared" si="21"/>
        <v>NÃO</v>
      </c>
      <c r="AT33" s="175" t="str">
        <f t="shared" si="21"/>
        <v>NÃO</v>
      </c>
      <c r="AU33" s="175" t="str">
        <f t="shared" si="21"/>
        <v>NÃO</v>
      </c>
      <c r="AV33" s="175" t="str">
        <f t="shared" si="21"/>
        <v>NÃO</v>
      </c>
      <c r="AW33" s="175" t="str">
        <f t="shared" si="21"/>
        <v>NÃO</v>
      </c>
      <c r="AX33" s="175" t="str">
        <f t="shared" si="21"/>
        <v>NÃO</v>
      </c>
      <c r="AY33" s="175" t="str">
        <f t="shared" si="21"/>
        <v>NÃO</v>
      </c>
      <c r="AZ33" s="175" t="str">
        <f t="shared" si="21"/>
        <v>NÃO</v>
      </c>
      <c r="BA33" s="175" t="str">
        <f t="shared" si="21"/>
        <v>NÃO</v>
      </c>
      <c r="BB33" s="175" t="str">
        <f t="shared" si="21"/>
        <v>NÃO</v>
      </c>
      <c r="BC33" s="175" t="str">
        <f t="shared" si="21"/>
        <v>NÃO</v>
      </c>
      <c r="BD33" s="175" t="str">
        <f t="shared" si="21"/>
        <v>NÃO</v>
      </c>
      <c r="BE33" s="175" t="str">
        <f t="shared" si="21"/>
        <v>NÃO</v>
      </c>
      <c r="BF33" s="175" t="str">
        <f t="shared" si="21"/>
        <v>NÃO</v>
      </c>
      <c r="BG33" s="175" t="str">
        <f t="shared" si="21"/>
        <v>NÃO</v>
      </c>
      <c r="BH33" s="175" t="str">
        <f t="shared" si="21"/>
        <v>NÃO</v>
      </c>
      <c r="BI33" s="175" t="str">
        <f t="shared" si="21"/>
        <v>NÃO</v>
      </c>
      <c r="BJ33" s="175" t="str">
        <f t="shared" si="21"/>
        <v>NÃO</v>
      </c>
      <c r="BK33" s="175" t="str">
        <f t="shared" si="21"/>
        <v>NÃO</v>
      </c>
      <c r="BL33" s="175" t="str">
        <f t="shared" si="21"/>
        <v>NÃO</v>
      </c>
      <c r="BM33" s="175" t="str">
        <f t="shared" si="21"/>
        <v>NÃO</v>
      </c>
      <c r="BN33" s="175" t="str">
        <f t="shared" si="21"/>
        <v>NÃO</v>
      </c>
      <c r="BO33" s="175" t="str">
        <f t="shared" si="21"/>
        <v>NÃO</v>
      </c>
      <c r="BP33" s="175" t="str">
        <f t="shared" si="21"/>
        <v>NÃO</v>
      </c>
      <c r="BQ33" s="175" t="str">
        <f t="shared" si="21"/>
        <v>NÃO</v>
      </c>
      <c r="BR33" s="175" t="str">
        <f t="shared" si="21"/>
        <v>NÃO</v>
      </c>
      <c r="BS33" s="175" t="str">
        <f t="shared" si="21"/>
        <v>NÃO</v>
      </c>
      <c r="BT33" s="175" t="str">
        <f t="shared" si="21"/>
        <v>NÃO</v>
      </c>
      <c r="BU33" s="175" t="str">
        <f t="shared" si="21"/>
        <v>NÃO</v>
      </c>
      <c r="BV33" s="175" t="str">
        <f t="shared" si="21"/>
        <v>NÃO</v>
      </c>
      <c r="BW33" s="175" t="str">
        <f t="shared" si="21"/>
        <v>NÃO</v>
      </c>
      <c r="BX33" s="175" t="str">
        <f t="shared" si="21"/>
        <v>NÃO</v>
      </c>
      <c r="BY33" s="175"/>
      <c r="BZ33" s="175"/>
    </row>
    <row r="34" spans="3:140" ht="30" customHeight="1">
      <c r="C34" s="25"/>
      <c r="D34" s="229"/>
      <c r="E34" s="71"/>
      <c r="F34" s="72"/>
      <c r="G34" s="72"/>
      <c r="H34" s="72"/>
      <c r="I34" s="72"/>
      <c r="J34" s="72"/>
      <c r="K34" s="21"/>
      <c r="L34" s="70"/>
      <c r="M34" s="70" t="str">
        <f t="shared" si="8"/>
        <v/>
      </c>
      <c r="N34" s="70" t="str">
        <f t="shared" si="9"/>
        <v/>
      </c>
      <c r="O34" s="70"/>
      <c r="P34" s="9">
        <v>29</v>
      </c>
      <c r="Q34" s="175" t="str">
        <f t="shared" si="19"/>
        <v>NÃO</v>
      </c>
      <c r="R34" s="175" t="str">
        <f t="shared" si="19"/>
        <v>NÃO</v>
      </c>
      <c r="S34" s="175" t="str">
        <f t="shared" si="19"/>
        <v>NÃO</v>
      </c>
      <c r="T34" s="175" t="str">
        <f t="shared" si="19"/>
        <v>NÃO</v>
      </c>
      <c r="U34" s="175" t="str">
        <f t="shared" si="19"/>
        <v>NÃO</v>
      </c>
      <c r="V34" s="175" t="str">
        <f t="shared" si="19"/>
        <v>NÃO</v>
      </c>
      <c r="W34" s="175" t="str">
        <f t="shared" si="19"/>
        <v>NÃO</v>
      </c>
      <c r="X34" s="175" t="str">
        <f t="shared" si="19"/>
        <v>NÃO</v>
      </c>
      <c r="Y34" s="175" t="str">
        <f t="shared" si="19"/>
        <v>NÃO</v>
      </c>
      <c r="Z34" s="175" t="str">
        <f t="shared" si="19"/>
        <v>NÃO</v>
      </c>
      <c r="AA34" s="175" t="str">
        <f t="shared" si="19"/>
        <v>NÃO</v>
      </c>
      <c r="AB34" s="175" t="str">
        <f t="shared" si="19"/>
        <v>NÃO</v>
      </c>
      <c r="AC34" s="175" t="str">
        <f t="shared" si="19"/>
        <v>NÃO</v>
      </c>
      <c r="AD34" s="175" t="str">
        <f t="shared" si="19"/>
        <v>NÃO</v>
      </c>
      <c r="AE34" s="175" t="str">
        <f t="shared" si="19"/>
        <v>NÃO</v>
      </c>
      <c r="AF34" s="175" t="str">
        <f t="shared" si="19"/>
        <v>NÃO</v>
      </c>
      <c r="AG34" s="175" t="str">
        <f t="shared" si="21"/>
        <v>NÃO</v>
      </c>
      <c r="AH34" s="175" t="str">
        <f t="shared" si="21"/>
        <v>NÃO</v>
      </c>
      <c r="AI34" s="175" t="str">
        <f t="shared" si="21"/>
        <v>NÃO</v>
      </c>
      <c r="AJ34" s="175" t="str">
        <f t="shared" si="21"/>
        <v>NÃO</v>
      </c>
      <c r="AK34" s="175" t="str">
        <f t="shared" si="21"/>
        <v>NÃO</v>
      </c>
      <c r="AL34" s="175" t="str">
        <f t="shared" si="21"/>
        <v>NÃO</v>
      </c>
      <c r="AM34" s="175" t="str">
        <f t="shared" si="21"/>
        <v>NÃO</v>
      </c>
      <c r="AN34" s="175" t="str">
        <f t="shared" si="21"/>
        <v>NÃO</v>
      </c>
      <c r="AO34" s="175" t="str">
        <f t="shared" si="21"/>
        <v>NÃO</v>
      </c>
      <c r="AP34" s="175" t="str">
        <f t="shared" si="21"/>
        <v>NÃO</v>
      </c>
      <c r="AQ34" s="175" t="str">
        <f t="shared" si="21"/>
        <v>NÃO</v>
      </c>
      <c r="AR34" s="175" t="str">
        <f t="shared" si="21"/>
        <v>NÃO</v>
      </c>
      <c r="AS34" s="175" t="str">
        <f t="shared" si="21"/>
        <v>NÃO</v>
      </c>
      <c r="AT34" s="175" t="str">
        <f t="shared" si="21"/>
        <v>NÃO</v>
      </c>
      <c r="AU34" s="175" t="str">
        <f t="shared" si="21"/>
        <v>NÃO</v>
      </c>
      <c r="AV34" s="175" t="str">
        <f t="shared" si="21"/>
        <v>NÃO</v>
      </c>
      <c r="AW34" s="175" t="str">
        <f t="shared" si="21"/>
        <v>NÃO</v>
      </c>
      <c r="AX34" s="175" t="str">
        <f t="shared" si="21"/>
        <v>NÃO</v>
      </c>
      <c r="AY34" s="175" t="str">
        <f t="shared" si="21"/>
        <v>NÃO</v>
      </c>
      <c r="AZ34" s="175" t="str">
        <f t="shared" si="21"/>
        <v>NÃO</v>
      </c>
      <c r="BA34" s="175" t="str">
        <f t="shared" si="21"/>
        <v>NÃO</v>
      </c>
      <c r="BB34" s="175" t="str">
        <f t="shared" si="21"/>
        <v>NÃO</v>
      </c>
      <c r="BC34" s="175" t="str">
        <f t="shared" si="21"/>
        <v>NÃO</v>
      </c>
      <c r="BD34" s="175" t="str">
        <f t="shared" si="21"/>
        <v>NÃO</v>
      </c>
      <c r="BE34" s="175" t="str">
        <f t="shared" si="21"/>
        <v>NÃO</v>
      </c>
      <c r="BF34" s="175" t="str">
        <f t="shared" si="21"/>
        <v>NÃO</v>
      </c>
      <c r="BG34" s="175" t="str">
        <f t="shared" si="21"/>
        <v>NÃO</v>
      </c>
      <c r="BH34" s="175" t="str">
        <f t="shared" si="21"/>
        <v>NÃO</v>
      </c>
      <c r="BI34" s="175" t="str">
        <f t="shared" si="21"/>
        <v>NÃO</v>
      </c>
      <c r="BJ34" s="175" t="str">
        <f t="shared" si="21"/>
        <v>NÃO</v>
      </c>
      <c r="BK34" s="175" t="str">
        <f t="shared" si="21"/>
        <v>NÃO</v>
      </c>
      <c r="BL34" s="175" t="str">
        <f t="shared" si="21"/>
        <v>NÃO</v>
      </c>
      <c r="BM34" s="175" t="str">
        <f t="shared" si="21"/>
        <v>NÃO</v>
      </c>
      <c r="BN34" s="175" t="str">
        <f t="shared" si="21"/>
        <v>NÃO</v>
      </c>
      <c r="BO34" s="175" t="str">
        <f t="shared" si="21"/>
        <v>NÃO</v>
      </c>
      <c r="BP34" s="175" t="str">
        <f t="shared" si="21"/>
        <v>NÃO</v>
      </c>
      <c r="BQ34" s="175" t="str">
        <f t="shared" si="21"/>
        <v>NÃO</v>
      </c>
      <c r="BR34" s="175" t="str">
        <f t="shared" si="21"/>
        <v>NÃO</v>
      </c>
      <c r="BS34" s="175" t="str">
        <f t="shared" si="21"/>
        <v>NÃO</v>
      </c>
      <c r="BT34" s="175" t="str">
        <f t="shared" si="21"/>
        <v>NÃO</v>
      </c>
      <c r="BU34" s="175" t="str">
        <f t="shared" si="21"/>
        <v>NÃO</v>
      </c>
      <c r="BV34" s="175" t="str">
        <f t="shared" si="21"/>
        <v>NÃO</v>
      </c>
      <c r="BW34" s="175" t="str">
        <f t="shared" si="21"/>
        <v>NÃO</v>
      </c>
      <c r="BX34" s="175" t="str">
        <f t="shared" si="21"/>
        <v>NÃO</v>
      </c>
      <c r="BY34" s="175"/>
      <c r="BZ34" s="175"/>
    </row>
    <row r="35" spans="3:140" ht="30" customHeight="1">
      <c r="C35" s="25"/>
      <c r="D35" s="229"/>
      <c r="E35" s="71"/>
      <c r="F35" s="72"/>
      <c r="G35" s="72"/>
      <c r="H35" s="72"/>
      <c r="I35" s="72"/>
      <c r="J35" s="72"/>
      <c r="K35" s="21"/>
      <c r="L35" s="70"/>
      <c r="M35" s="70" t="str">
        <f t="shared" si="8"/>
        <v/>
      </c>
      <c r="N35" s="70" t="str">
        <f t="shared" si="9"/>
        <v/>
      </c>
      <c r="O35" s="70"/>
      <c r="P35" s="9">
        <v>30</v>
      </c>
      <c r="Q35" s="175" t="str">
        <f t="shared" si="19"/>
        <v>NÃO</v>
      </c>
      <c r="R35" s="175" t="str">
        <f t="shared" si="19"/>
        <v>NÃO</v>
      </c>
      <c r="S35" s="175" t="str">
        <f t="shared" si="19"/>
        <v>NÃO</v>
      </c>
      <c r="T35" s="175" t="str">
        <f t="shared" si="19"/>
        <v>NÃO</v>
      </c>
      <c r="U35" s="175" t="str">
        <f t="shared" si="19"/>
        <v>NÃO</v>
      </c>
      <c r="V35" s="175" t="str">
        <f t="shared" si="19"/>
        <v>NÃO</v>
      </c>
      <c r="W35" s="175" t="str">
        <f t="shared" si="19"/>
        <v>NÃO</v>
      </c>
      <c r="X35" s="175" t="str">
        <f t="shared" si="19"/>
        <v>NÃO</v>
      </c>
      <c r="Y35" s="175" t="str">
        <f t="shared" si="19"/>
        <v>NÃO</v>
      </c>
      <c r="Z35" s="175" t="str">
        <f t="shared" si="19"/>
        <v>NÃO</v>
      </c>
      <c r="AA35" s="175" t="str">
        <f t="shared" si="19"/>
        <v>NÃO</v>
      </c>
      <c r="AB35" s="175" t="str">
        <f t="shared" si="19"/>
        <v>NÃO</v>
      </c>
      <c r="AC35" s="175" t="str">
        <f t="shared" si="19"/>
        <v>NÃO</v>
      </c>
      <c r="AD35" s="175" t="str">
        <f t="shared" si="19"/>
        <v>NÃO</v>
      </c>
      <c r="AE35" s="175" t="str">
        <f t="shared" si="19"/>
        <v>NÃO</v>
      </c>
      <c r="AF35" s="175" t="str">
        <f t="shared" si="19"/>
        <v>NÃO</v>
      </c>
      <c r="AG35" s="175" t="str">
        <f t="shared" si="21"/>
        <v>NÃO</v>
      </c>
      <c r="AH35" s="175" t="str">
        <f t="shared" si="21"/>
        <v>NÃO</v>
      </c>
      <c r="AI35" s="175" t="str">
        <f t="shared" si="21"/>
        <v>NÃO</v>
      </c>
      <c r="AJ35" s="175" t="str">
        <f t="shared" si="21"/>
        <v>NÃO</v>
      </c>
      <c r="AK35" s="175" t="str">
        <f t="shared" si="21"/>
        <v>NÃO</v>
      </c>
      <c r="AL35" s="175" t="str">
        <f t="shared" si="21"/>
        <v>NÃO</v>
      </c>
      <c r="AM35" s="175" t="str">
        <f t="shared" si="21"/>
        <v>NÃO</v>
      </c>
      <c r="AN35" s="175" t="str">
        <f t="shared" si="21"/>
        <v>NÃO</v>
      </c>
      <c r="AO35" s="175" t="str">
        <f t="shared" si="21"/>
        <v>NÃO</v>
      </c>
      <c r="AP35" s="175" t="str">
        <f t="shared" si="21"/>
        <v>NÃO</v>
      </c>
      <c r="AQ35" s="175" t="str">
        <f t="shared" si="21"/>
        <v>NÃO</v>
      </c>
      <c r="AR35" s="175" t="str">
        <f t="shared" si="21"/>
        <v>NÃO</v>
      </c>
      <c r="AS35" s="175" t="str">
        <f t="shared" si="21"/>
        <v>NÃO</v>
      </c>
      <c r="AT35" s="175" t="str">
        <f t="shared" si="21"/>
        <v>NÃO</v>
      </c>
      <c r="AU35" s="175" t="str">
        <f t="shared" si="21"/>
        <v>NÃO</v>
      </c>
      <c r="AV35" s="175" t="str">
        <f t="shared" si="21"/>
        <v>NÃO</v>
      </c>
      <c r="AW35" s="175" t="str">
        <f t="shared" si="21"/>
        <v>NÃO</v>
      </c>
      <c r="AX35" s="175" t="str">
        <f t="shared" si="21"/>
        <v>NÃO</v>
      </c>
      <c r="AY35" s="175" t="str">
        <f t="shared" si="21"/>
        <v>NÃO</v>
      </c>
      <c r="AZ35" s="175" t="str">
        <f t="shared" si="21"/>
        <v>NÃO</v>
      </c>
      <c r="BA35" s="175" t="str">
        <f t="shared" si="21"/>
        <v>NÃO</v>
      </c>
      <c r="BB35" s="175" t="str">
        <f t="shared" si="21"/>
        <v>NÃO</v>
      </c>
      <c r="BC35" s="175" t="str">
        <f t="shared" si="21"/>
        <v>NÃO</v>
      </c>
      <c r="BD35" s="175" t="str">
        <f t="shared" si="21"/>
        <v>NÃO</v>
      </c>
      <c r="BE35" s="175" t="str">
        <f t="shared" si="21"/>
        <v>NÃO</v>
      </c>
      <c r="BF35" s="175" t="str">
        <f t="shared" si="21"/>
        <v>NÃO</v>
      </c>
      <c r="BG35" s="175" t="str">
        <f t="shared" si="21"/>
        <v>NÃO</v>
      </c>
      <c r="BH35" s="175" t="str">
        <f t="shared" si="21"/>
        <v>NÃO</v>
      </c>
      <c r="BI35" s="175" t="str">
        <f t="shared" si="21"/>
        <v>NÃO</v>
      </c>
      <c r="BJ35" s="175" t="str">
        <f t="shared" si="21"/>
        <v>NÃO</v>
      </c>
      <c r="BK35" s="175" t="str">
        <f t="shared" si="21"/>
        <v>NÃO</v>
      </c>
      <c r="BL35" s="175" t="str">
        <f t="shared" si="21"/>
        <v>NÃO</v>
      </c>
      <c r="BM35" s="175" t="str">
        <f t="shared" si="21"/>
        <v>NÃO</v>
      </c>
      <c r="BN35" s="175" t="str">
        <f t="shared" si="21"/>
        <v>NÃO</v>
      </c>
      <c r="BO35" s="175" t="str">
        <f t="shared" si="21"/>
        <v>NÃO</v>
      </c>
      <c r="BP35" s="175" t="str">
        <f t="shared" si="21"/>
        <v>NÃO</v>
      </c>
      <c r="BQ35" s="175" t="str">
        <f t="shared" si="21"/>
        <v>NÃO</v>
      </c>
      <c r="BR35" s="175" t="str">
        <f t="shared" si="21"/>
        <v>NÃO</v>
      </c>
      <c r="BS35" s="175" t="str">
        <f t="shared" si="21"/>
        <v>NÃO</v>
      </c>
      <c r="BT35" s="175" t="str">
        <f t="shared" si="21"/>
        <v>NÃO</v>
      </c>
      <c r="BU35" s="175" t="str">
        <f t="shared" si="21"/>
        <v>NÃO</v>
      </c>
      <c r="BV35" s="175" t="str">
        <f t="shared" si="21"/>
        <v>NÃO</v>
      </c>
      <c r="BW35" s="175" t="str">
        <f t="shared" si="21"/>
        <v>NÃO</v>
      </c>
      <c r="BX35" s="175" t="str">
        <f t="shared" si="21"/>
        <v>NÃO</v>
      </c>
      <c r="BY35" s="175"/>
      <c r="BZ35" s="175"/>
    </row>
    <row r="36" spans="3:140" ht="30" customHeight="1">
      <c r="C36" s="21"/>
      <c r="D36" s="235"/>
      <c r="E36" s="21"/>
      <c r="F36" s="70"/>
      <c r="G36" s="70"/>
      <c r="H36" s="70"/>
      <c r="I36" s="70"/>
      <c r="J36" s="70"/>
      <c r="K36" s="21"/>
      <c r="L36" s="70"/>
      <c r="M36" s="70"/>
      <c r="N36" s="70"/>
      <c r="O36" s="70"/>
      <c r="Q36" s="9" t="s">
        <v>64</v>
      </c>
      <c r="R36" s="9" t="s">
        <v>64</v>
      </c>
      <c r="S36" s="9" t="s">
        <v>64</v>
      </c>
      <c r="T36" s="9" t="s">
        <v>64</v>
      </c>
      <c r="U36" s="9" t="s">
        <v>64</v>
      </c>
      <c r="V36" s="9" t="s">
        <v>64</v>
      </c>
      <c r="W36" s="9" t="s">
        <v>64</v>
      </c>
      <c r="X36" s="9" t="s">
        <v>64</v>
      </c>
      <c r="Y36" s="9" t="s">
        <v>64</v>
      </c>
      <c r="Z36" s="9" t="s">
        <v>64</v>
      </c>
      <c r="AA36" s="9" t="s">
        <v>64</v>
      </c>
      <c r="AB36" s="9" t="s">
        <v>64</v>
      </c>
      <c r="AC36" s="9" t="s">
        <v>64</v>
      </c>
      <c r="AD36" s="9" t="s">
        <v>64</v>
      </c>
      <c r="AE36" s="9" t="s">
        <v>64</v>
      </c>
      <c r="AF36" s="9" t="s">
        <v>64</v>
      </c>
      <c r="AG36" s="9" t="s">
        <v>64</v>
      </c>
      <c r="AH36" s="9" t="s">
        <v>64</v>
      </c>
      <c r="AI36" s="9" t="s">
        <v>64</v>
      </c>
      <c r="AJ36" s="9" t="s">
        <v>64</v>
      </c>
      <c r="AK36" s="9" t="s">
        <v>64</v>
      </c>
      <c r="AL36" s="9" t="s">
        <v>64</v>
      </c>
      <c r="AM36" s="9" t="s">
        <v>64</v>
      </c>
      <c r="AN36" s="9" t="s">
        <v>64</v>
      </c>
      <c r="AO36" s="9" t="s">
        <v>64</v>
      </c>
      <c r="AP36" s="9" t="s">
        <v>64</v>
      </c>
      <c r="AQ36" s="9" t="s">
        <v>64</v>
      </c>
      <c r="AR36" s="9" t="s">
        <v>64</v>
      </c>
      <c r="AS36" s="9" t="s">
        <v>64</v>
      </c>
      <c r="AT36" s="9" t="s">
        <v>64</v>
      </c>
      <c r="AU36" s="9" t="s">
        <v>64</v>
      </c>
      <c r="AV36" s="9" t="s">
        <v>64</v>
      </c>
      <c r="AW36" s="9" t="s">
        <v>64</v>
      </c>
      <c r="AX36" s="9" t="s">
        <v>64</v>
      </c>
      <c r="AY36" s="9" t="s">
        <v>64</v>
      </c>
      <c r="AZ36" s="9" t="s">
        <v>64</v>
      </c>
      <c r="BA36" s="9" t="s">
        <v>64</v>
      </c>
      <c r="BB36" s="9" t="s">
        <v>64</v>
      </c>
      <c r="BC36" s="9" t="s">
        <v>64</v>
      </c>
      <c r="BD36" s="9" t="s">
        <v>64</v>
      </c>
      <c r="BE36" s="9" t="s">
        <v>64</v>
      </c>
      <c r="BF36" s="9" t="s">
        <v>64</v>
      </c>
      <c r="BG36" s="9" t="s">
        <v>64</v>
      </c>
      <c r="BH36" s="9" t="s">
        <v>64</v>
      </c>
      <c r="BI36" s="9" t="s">
        <v>64</v>
      </c>
      <c r="BJ36" s="9" t="s">
        <v>64</v>
      </c>
      <c r="BK36" s="9" t="s">
        <v>64</v>
      </c>
      <c r="BL36" s="9" t="s">
        <v>64</v>
      </c>
      <c r="BM36" s="9" t="s">
        <v>64</v>
      </c>
      <c r="BN36" s="9" t="s">
        <v>64</v>
      </c>
      <c r="BO36" s="9" t="s">
        <v>64</v>
      </c>
      <c r="BP36" s="9" t="s">
        <v>64</v>
      </c>
      <c r="BQ36" s="9" t="s">
        <v>64</v>
      </c>
      <c r="BR36" s="9" t="s">
        <v>64</v>
      </c>
      <c r="BS36" s="9" t="s">
        <v>64</v>
      </c>
      <c r="BT36" s="9" t="s">
        <v>64</v>
      </c>
      <c r="BU36" s="9" t="s">
        <v>64</v>
      </c>
      <c r="BV36" s="9" t="s">
        <v>64</v>
      </c>
      <c r="BW36" s="9" t="s">
        <v>64</v>
      </c>
      <c r="BX36" s="9" t="s">
        <v>64</v>
      </c>
      <c r="CB36" s="73" t="s">
        <v>65</v>
      </c>
      <c r="CC36" s="73" t="s">
        <v>66</v>
      </c>
      <c r="CD36" s="73" t="s">
        <v>67</v>
      </c>
      <c r="CE36" s="73" t="s">
        <v>68</v>
      </c>
      <c r="CF36" s="73" t="s">
        <v>69</v>
      </c>
      <c r="CG36" s="73" t="s">
        <v>70</v>
      </c>
      <c r="CH36" s="73" t="s">
        <v>71</v>
      </c>
      <c r="CI36" s="73" t="s">
        <v>72</v>
      </c>
      <c r="CJ36" s="73" t="s">
        <v>73</v>
      </c>
      <c r="CK36" s="73" t="s">
        <v>74</v>
      </c>
      <c r="CL36" s="73" t="s">
        <v>75</v>
      </c>
      <c r="CM36" s="73" t="s">
        <v>76</v>
      </c>
      <c r="CN36" s="73" t="s">
        <v>77</v>
      </c>
      <c r="CO36" s="73" t="s">
        <v>78</v>
      </c>
      <c r="CP36" s="73" t="s">
        <v>79</v>
      </c>
      <c r="CQ36" s="107" t="s">
        <v>80</v>
      </c>
      <c r="CR36" s="107" t="s">
        <v>81</v>
      </c>
      <c r="CS36" s="107" t="s">
        <v>82</v>
      </c>
      <c r="CT36" s="107" t="s">
        <v>83</v>
      </c>
      <c r="CU36" s="107" t="s">
        <v>84</v>
      </c>
      <c r="CV36" s="107" t="s">
        <v>85</v>
      </c>
      <c r="CW36" s="107" t="s">
        <v>86</v>
      </c>
      <c r="CX36" s="107" t="s">
        <v>87</v>
      </c>
      <c r="CY36" s="107" t="s">
        <v>88</v>
      </c>
      <c r="CZ36" s="107" t="s">
        <v>89</v>
      </c>
      <c r="DA36" s="107" t="s">
        <v>90</v>
      </c>
      <c r="DB36" s="107" t="s">
        <v>91</v>
      </c>
      <c r="DC36" s="107" t="s">
        <v>92</v>
      </c>
      <c r="DD36" s="107" t="s">
        <v>93</v>
      </c>
      <c r="DE36" s="107" t="s">
        <v>94</v>
      </c>
      <c r="DF36" s="107" t="s">
        <v>95</v>
      </c>
      <c r="DG36" s="107" t="s">
        <v>96</v>
      </c>
      <c r="DH36" s="107" t="s">
        <v>97</v>
      </c>
      <c r="DI36" s="107" t="s">
        <v>98</v>
      </c>
      <c r="DJ36" s="107" t="s">
        <v>99</v>
      </c>
      <c r="DK36" s="107" t="s">
        <v>100</v>
      </c>
      <c r="DL36" s="107" t="s">
        <v>101</v>
      </c>
      <c r="DM36" s="107" t="s">
        <v>102</v>
      </c>
      <c r="DN36" s="107" t="s">
        <v>103</v>
      </c>
      <c r="DO36" s="107" t="s">
        <v>104</v>
      </c>
      <c r="DP36" s="107" t="s">
        <v>105</v>
      </c>
      <c r="DQ36" s="107" t="s">
        <v>106</v>
      </c>
      <c r="DR36" s="107" t="s">
        <v>107</v>
      </c>
      <c r="DS36" s="107" t="s">
        <v>108</v>
      </c>
      <c r="DT36" s="107" t="s">
        <v>109</v>
      </c>
      <c r="DU36" s="69" t="s">
        <v>110</v>
      </c>
      <c r="DV36" s="69" t="s">
        <v>111</v>
      </c>
      <c r="DW36" s="69" t="s">
        <v>112</v>
      </c>
      <c r="DX36" s="69" t="s">
        <v>113</v>
      </c>
      <c r="DY36" s="69" t="s">
        <v>114</v>
      </c>
      <c r="DZ36" s="69" t="s">
        <v>115</v>
      </c>
      <c r="EA36" s="69" t="s">
        <v>116</v>
      </c>
      <c r="EB36" s="69" t="s">
        <v>117</v>
      </c>
      <c r="EC36" s="69" t="s">
        <v>118</v>
      </c>
      <c r="ED36" s="69" t="s">
        <v>119</v>
      </c>
      <c r="EE36" s="69" t="s">
        <v>120</v>
      </c>
      <c r="EF36" s="69" t="s">
        <v>121</v>
      </c>
      <c r="EG36" s="69" t="s">
        <v>122</v>
      </c>
      <c r="EH36" s="69" t="s">
        <v>123</v>
      </c>
      <c r="EI36" s="69" t="s">
        <v>124</v>
      </c>
    </row>
    <row r="37" spans="3:140" ht="30" customHeight="1">
      <c r="C37" s="21"/>
      <c r="D37" s="235"/>
      <c r="E37" s="21"/>
      <c r="F37" s="70"/>
      <c r="G37" s="70"/>
      <c r="H37" s="70"/>
      <c r="I37" s="70"/>
      <c r="J37" s="70"/>
      <c r="K37" s="21"/>
      <c r="L37" s="70"/>
      <c r="M37" s="70"/>
      <c r="N37" s="70"/>
      <c r="O37" s="70"/>
      <c r="P37" s="9" t="s">
        <v>125</v>
      </c>
      <c r="Q37" s="175">
        <v>1</v>
      </c>
      <c r="R37" s="175">
        <v>2</v>
      </c>
      <c r="S37" s="175">
        <v>3</v>
      </c>
      <c r="T37" s="175">
        <v>4</v>
      </c>
      <c r="U37" s="175">
        <v>5</v>
      </c>
      <c r="V37" s="175">
        <v>6</v>
      </c>
      <c r="W37" s="175">
        <v>7</v>
      </c>
      <c r="X37" s="175">
        <v>8</v>
      </c>
      <c r="Y37" s="175">
        <v>9</v>
      </c>
      <c r="Z37" s="175">
        <v>10</v>
      </c>
      <c r="AA37" s="175">
        <v>11</v>
      </c>
      <c r="AB37" s="175">
        <v>12</v>
      </c>
      <c r="AC37" s="175">
        <v>13</v>
      </c>
      <c r="AD37" s="175">
        <v>14</v>
      </c>
      <c r="AE37" s="175">
        <v>15</v>
      </c>
      <c r="AF37" s="175">
        <v>16</v>
      </c>
      <c r="AG37" s="175">
        <v>17</v>
      </c>
      <c r="AH37" s="175">
        <v>18</v>
      </c>
      <c r="AI37" s="175">
        <v>19</v>
      </c>
      <c r="AJ37" s="175">
        <v>20</v>
      </c>
      <c r="AK37" s="175">
        <v>21</v>
      </c>
      <c r="AL37" s="175">
        <v>22</v>
      </c>
      <c r="AM37" s="175">
        <v>23</v>
      </c>
      <c r="AN37" s="175">
        <v>24</v>
      </c>
      <c r="AO37" s="175">
        <v>25</v>
      </c>
      <c r="AP37" s="175">
        <v>26</v>
      </c>
      <c r="AQ37" s="175">
        <v>27</v>
      </c>
      <c r="AR37" s="175">
        <v>28</v>
      </c>
      <c r="AS37" s="175">
        <v>29</v>
      </c>
      <c r="AT37" s="175">
        <v>30</v>
      </c>
      <c r="AU37" s="175">
        <v>31</v>
      </c>
      <c r="AV37" s="175">
        <v>32</v>
      </c>
      <c r="AW37" s="175">
        <v>33</v>
      </c>
      <c r="AX37" s="175">
        <v>34</v>
      </c>
      <c r="AY37" s="175">
        <v>35</v>
      </c>
      <c r="AZ37" s="175">
        <v>36</v>
      </c>
      <c r="BA37" s="175">
        <v>37</v>
      </c>
      <c r="BB37" s="175">
        <v>38</v>
      </c>
      <c r="BC37" s="175">
        <v>39</v>
      </c>
      <c r="BD37" s="175">
        <v>40</v>
      </c>
      <c r="BE37" s="175">
        <v>41</v>
      </c>
      <c r="BF37" s="175">
        <v>42</v>
      </c>
      <c r="BG37" s="175">
        <v>43</v>
      </c>
      <c r="BH37" s="175">
        <v>44</v>
      </c>
      <c r="BI37" s="175">
        <v>45</v>
      </c>
      <c r="BJ37" s="175">
        <v>46</v>
      </c>
      <c r="BK37" s="175">
        <v>47</v>
      </c>
      <c r="BL37" s="175">
        <v>48</v>
      </c>
      <c r="BM37" s="175">
        <v>49</v>
      </c>
      <c r="BN37" s="175">
        <v>50</v>
      </c>
      <c r="BO37" s="175">
        <v>51</v>
      </c>
      <c r="BP37" s="175">
        <v>52</v>
      </c>
      <c r="BQ37" s="175">
        <v>53</v>
      </c>
      <c r="BR37" s="175">
        <v>54</v>
      </c>
      <c r="BS37" s="175">
        <v>55</v>
      </c>
      <c r="BT37" s="175">
        <v>56</v>
      </c>
      <c r="BU37" s="175">
        <v>57</v>
      </c>
      <c r="BV37" s="175">
        <v>58</v>
      </c>
      <c r="BW37" s="175">
        <v>59</v>
      </c>
      <c r="BX37" s="175">
        <v>60</v>
      </c>
      <c r="BY37" s="175"/>
      <c r="BZ37" s="175" t="s">
        <v>126</v>
      </c>
      <c r="CA37" s="9" t="s">
        <v>125</v>
      </c>
      <c r="CB37" s="175">
        <v>1</v>
      </c>
      <c r="CC37" s="175">
        <v>2</v>
      </c>
      <c r="CD37" s="175">
        <v>3</v>
      </c>
      <c r="CE37" s="175">
        <v>4</v>
      </c>
      <c r="CF37" s="175">
        <v>5</v>
      </c>
      <c r="CG37" s="175">
        <v>6</v>
      </c>
      <c r="CH37" s="175">
        <v>7</v>
      </c>
      <c r="CI37" s="175">
        <v>8</v>
      </c>
      <c r="CJ37" s="175">
        <v>9</v>
      </c>
      <c r="CK37" s="175">
        <v>10</v>
      </c>
      <c r="CL37" s="175">
        <v>11</v>
      </c>
      <c r="CM37" s="175">
        <v>12</v>
      </c>
      <c r="CN37" s="175">
        <v>13</v>
      </c>
      <c r="CO37" s="175">
        <v>14</v>
      </c>
      <c r="CP37" s="175">
        <v>15</v>
      </c>
      <c r="CQ37" s="106">
        <v>16</v>
      </c>
      <c r="CR37" s="106">
        <v>17</v>
      </c>
      <c r="CS37" s="106">
        <v>18</v>
      </c>
      <c r="CT37" s="106">
        <v>19</v>
      </c>
      <c r="CU37" s="106">
        <v>20</v>
      </c>
      <c r="CV37" s="106">
        <v>21</v>
      </c>
      <c r="CW37" s="106">
        <v>22</v>
      </c>
      <c r="CX37" s="106">
        <v>23</v>
      </c>
      <c r="CY37" s="106">
        <v>24</v>
      </c>
      <c r="CZ37" s="106">
        <v>25</v>
      </c>
      <c r="DA37" s="106">
        <v>26</v>
      </c>
      <c r="DB37" s="106">
        <v>27</v>
      </c>
      <c r="DC37" s="106">
        <v>28</v>
      </c>
      <c r="DD37" s="106">
        <v>29</v>
      </c>
      <c r="DE37" s="106">
        <v>30</v>
      </c>
      <c r="DF37" s="106">
        <v>31</v>
      </c>
      <c r="DG37" s="106">
        <v>32</v>
      </c>
      <c r="DH37" s="106">
        <v>33</v>
      </c>
      <c r="DI37" s="106">
        <v>34</v>
      </c>
      <c r="DJ37" s="106">
        <v>35</v>
      </c>
      <c r="DK37" s="106">
        <v>36</v>
      </c>
      <c r="DL37" s="106">
        <v>37</v>
      </c>
      <c r="DM37" s="106">
        <v>38</v>
      </c>
      <c r="DN37" s="106">
        <v>39</v>
      </c>
      <c r="DO37" s="106">
        <v>40</v>
      </c>
      <c r="DP37" s="106">
        <v>41</v>
      </c>
      <c r="DQ37" s="106">
        <v>42</v>
      </c>
      <c r="DR37" s="106">
        <v>43</v>
      </c>
      <c r="DS37" s="106">
        <v>44</v>
      </c>
      <c r="DT37" s="106">
        <v>45</v>
      </c>
      <c r="DU37" s="74">
        <v>46</v>
      </c>
      <c r="DV37" s="74">
        <v>47</v>
      </c>
      <c r="DW37" s="74">
        <v>48</v>
      </c>
      <c r="DX37" s="74">
        <v>49</v>
      </c>
      <c r="DY37" s="74">
        <v>50</v>
      </c>
      <c r="DZ37" s="74">
        <v>51</v>
      </c>
      <c r="EA37" s="74">
        <v>52</v>
      </c>
      <c r="EB37" s="74">
        <v>53</v>
      </c>
      <c r="EC37" s="74">
        <v>54</v>
      </c>
      <c r="ED37" s="74">
        <v>55</v>
      </c>
      <c r="EE37" s="74">
        <v>56</v>
      </c>
      <c r="EF37" s="74">
        <v>57</v>
      </c>
      <c r="EG37" s="74">
        <v>58</v>
      </c>
      <c r="EH37" s="74">
        <v>59</v>
      </c>
      <c r="EI37" s="74">
        <v>60</v>
      </c>
    </row>
    <row r="38" spans="3:140" ht="30" customHeight="1">
      <c r="C38" s="21"/>
      <c r="D38" s="235"/>
      <c r="E38" s="21"/>
      <c r="F38" s="70"/>
      <c r="G38" s="70"/>
      <c r="H38" s="70"/>
      <c r="I38" s="70"/>
      <c r="J38" s="70"/>
      <c r="K38" s="21"/>
      <c r="L38" s="70"/>
      <c r="M38" s="70"/>
      <c r="N38" s="70"/>
      <c r="O38" s="70"/>
      <c r="P38" s="9">
        <v>1</v>
      </c>
      <c r="Q38" s="9" t="str">
        <f>IF(AND(Q$5&gt;=$M6,Q$5&lt;=$N6),IF($F6="MENSAL",$D6,"NÃO"),"NÃO")</f>
        <v>NÃO</v>
      </c>
      <c r="R38" s="9" t="str">
        <f>IF(AND(R$5&gt;=$M6,R$5&lt;=$N6),IF($F6="MENSAL",IF(Q38="NÃO",$D6,(Q38*$E6)+Q38),"NÃO"),"NÃO")</f>
        <v>NÃO</v>
      </c>
      <c r="S38" s="9" t="str">
        <f t="shared" ref="S38:BX38" si="22">IF(AND(S$5&gt;=$M6,S$5&lt;=$N6),IF($F6="MENSAL",IF(R38="NÃO",$D6,(R38*$E6)+R38),"NÃO"),"NÃO")</f>
        <v>NÃO</v>
      </c>
      <c r="T38" s="9" t="str">
        <f t="shared" si="22"/>
        <v>NÃO</v>
      </c>
      <c r="U38" s="9" t="str">
        <f t="shared" si="22"/>
        <v>NÃO</v>
      </c>
      <c r="V38" s="9" t="str">
        <f t="shared" si="22"/>
        <v>NÃO</v>
      </c>
      <c r="W38" s="9" t="str">
        <f t="shared" si="22"/>
        <v>NÃO</v>
      </c>
      <c r="X38" s="9" t="str">
        <f t="shared" si="22"/>
        <v>NÃO</v>
      </c>
      <c r="Y38" s="9" t="str">
        <f t="shared" si="22"/>
        <v>NÃO</v>
      </c>
      <c r="Z38" s="9" t="str">
        <f t="shared" si="22"/>
        <v>NÃO</v>
      </c>
      <c r="AA38" s="9" t="str">
        <f t="shared" si="22"/>
        <v>NÃO</v>
      </c>
      <c r="AB38" s="9" t="str">
        <f t="shared" si="22"/>
        <v>NÃO</v>
      </c>
      <c r="AC38" s="9" t="str">
        <f t="shared" si="22"/>
        <v>NÃO</v>
      </c>
      <c r="AD38" s="9" t="str">
        <f t="shared" si="22"/>
        <v>NÃO</v>
      </c>
      <c r="AE38" s="9" t="str">
        <f t="shared" si="22"/>
        <v>NÃO</v>
      </c>
      <c r="AF38" s="9" t="str">
        <f t="shared" si="22"/>
        <v>NÃO</v>
      </c>
      <c r="AG38" s="9" t="str">
        <f t="shared" si="22"/>
        <v>NÃO</v>
      </c>
      <c r="AH38" s="9" t="str">
        <f t="shared" si="22"/>
        <v>NÃO</v>
      </c>
      <c r="AI38" s="9" t="str">
        <f t="shared" si="22"/>
        <v>NÃO</v>
      </c>
      <c r="AJ38" s="9" t="str">
        <f t="shared" si="22"/>
        <v>NÃO</v>
      </c>
      <c r="AK38" s="9" t="str">
        <f t="shared" si="22"/>
        <v>NÃO</v>
      </c>
      <c r="AL38" s="9" t="str">
        <f t="shared" si="22"/>
        <v>NÃO</v>
      </c>
      <c r="AM38" s="9" t="str">
        <f t="shared" si="22"/>
        <v>NÃO</v>
      </c>
      <c r="AN38" s="9" t="str">
        <f t="shared" si="22"/>
        <v>NÃO</v>
      </c>
      <c r="AO38" s="9" t="str">
        <f t="shared" si="22"/>
        <v>NÃO</v>
      </c>
      <c r="AP38" s="9" t="str">
        <f t="shared" si="22"/>
        <v>NÃO</v>
      </c>
      <c r="AQ38" s="9" t="str">
        <f t="shared" si="22"/>
        <v>NÃO</v>
      </c>
      <c r="AR38" s="9" t="str">
        <f t="shared" si="22"/>
        <v>NÃO</v>
      </c>
      <c r="AS38" s="9" t="str">
        <f t="shared" si="22"/>
        <v>NÃO</v>
      </c>
      <c r="AT38" s="9" t="str">
        <f t="shared" si="22"/>
        <v>NÃO</v>
      </c>
      <c r="AU38" s="9" t="str">
        <f t="shared" si="22"/>
        <v>NÃO</v>
      </c>
      <c r="AV38" s="9" t="str">
        <f t="shared" si="22"/>
        <v>NÃO</v>
      </c>
      <c r="AW38" s="9" t="str">
        <f t="shared" si="22"/>
        <v>NÃO</v>
      </c>
      <c r="AX38" s="9" t="str">
        <f t="shared" si="22"/>
        <v>NÃO</v>
      </c>
      <c r="AY38" s="9" t="str">
        <f t="shared" si="22"/>
        <v>NÃO</v>
      </c>
      <c r="AZ38" s="9" t="str">
        <f t="shared" si="22"/>
        <v>NÃO</v>
      </c>
      <c r="BA38" s="9" t="str">
        <f t="shared" si="22"/>
        <v>NÃO</v>
      </c>
      <c r="BB38" s="9" t="str">
        <f t="shared" si="22"/>
        <v>NÃO</v>
      </c>
      <c r="BC38" s="9" t="str">
        <f t="shared" si="22"/>
        <v>NÃO</v>
      </c>
      <c r="BD38" s="9" t="str">
        <f t="shared" si="22"/>
        <v>NÃO</v>
      </c>
      <c r="BE38" s="9" t="str">
        <f t="shared" si="22"/>
        <v>NÃO</v>
      </c>
      <c r="BF38" s="9" t="str">
        <f t="shared" si="22"/>
        <v>NÃO</v>
      </c>
      <c r="BG38" s="9" t="str">
        <f t="shared" si="22"/>
        <v>NÃO</v>
      </c>
      <c r="BH38" s="9" t="str">
        <f t="shared" si="22"/>
        <v>NÃO</v>
      </c>
      <c r="BI38" s="9" t="str">
        <f t="shared" si="22"/>
        <v>NÃO</v>
      </c>
      <c r="BJ38" s="9" t="str">
        <f t="shared" si="22"/>
        <v>NÃO</v>
      </c>
      <c r="BK38" s="9" t="str">
        <f t="shared" si="22"/>
        <v>NÃO</v>
      </c>
      <c r="BL38" s="9" t="str">
        <f t="shared" si="22"/>
        <v>NÃO</v>
      </c>
      <c r="BM38" s="9" t="str">
        <f t="shared" si="22"/>
        <v>NÃO</v>
      </c>
      <c r="BN38" s="9" t="str">
        <f t="shared" si="22"/>
        <v>NÃO</v>
      </c>
      <c r="BO38" s="9" t="str">
        <f t="shared" si="22"/>
        <v>NÃO</v>
      </c>
      <c r="BP38" s="9" t="str">
        <f t="shared" si="22"/>
        <v>NÃO</v>
      </c>
      <c r="BQ38" s="9" t="str">
        <f t="shared" si="22"/>
        <v>NÃO</v>
      </c>
      <c r="BR38" s="9" t="str">
        <f t="shared" si="22"/>
        <v>NÃO</v>
      </c>
      <c r="BS38" s="9" t="str">
        <f t="shared" si="22"/>
        <v>NÃO</v>
      </c>
      <c r="BT38" s="9" t="str">
        <f t="shared" si="22"/>
        <v>NÃO</v>
      </c>
      <c r="BU38" s="9" t="str">
        <f t="shared" si="22"/>
        <v>NÃO</v>
      </c>
      <c r="BV38" s="9" t="str">
        <f t="shared" si="22"/>
        <v>NÃO</v>
      </c>
      <c r="BW38" s="9" t="str">
        <f t="shared" si="22"/>
        <v>NÃO</v>
      </c>
      <c r="BX38" s="9" t="str">
        <f t="shared" si="22"/>
        <v>NÃO</v>
      </c>
      <c r="CA38" s="9">
        <v>1</v>
      </c>
      <c r="CB38" s="9" t="str">
        <f t="shared" ref="CB38:CB67" si="23">Q38</f>
        <v>NÃO</v>
      </c>
      <c r="CC38" s="9" t="str">
        <f t="shared" ref="CC38:EI42" si="24">IF(R38="Não",R38,IF(AND(CB38="Não",R38&lt;&gt;"Não"),R38,CB38*(1+$E6)))</f>
        <v>NÃO</v>
      </c>
      <c r="CD38" s="9" t="str">
        <f t="shared" si="24"/>
        <v>NÃO</v>
      </c>
      <c r="CE38" s="9" t="str">
        <f t="shared" si="24"/>
        <v>NÃO</v>
      </c>
      <c r="CF38" s="9" t="str">
        <f t="shared" si="24"/>
        <v>NÃO</v>
      </c>
      <c r="CG38" s="9" t="str">
        <f t="shared" si="24"/>
        <v>NÃO</v>
      </c>
      <c r="CH38" s="9" t="str">
        <f t="shared" si="24"/>
        <v>NÃO</v>
      </c>
      <c r="CI38" s="9" t="str">
        <f t="shared" si="24"/>
        <v>NÃO</v>
      </c>
      <c r="CJ38" s="9" t="str">
        <f t="shared" si="24"/>
        <v>NÃO</v>
      </c>
      <c r="CK38" s="9" t="str">
        <f t="shared" si="24"/>
        <v>NÃO</v>
      </c>
      <c r="CL38" s="9" t="str">
        <f t="shared" si="24"/>
        <v>NÃO</v>
      </c>
      <c r="CM38" s="9" t="str">
        <f t="shared" si="24"/>
        <v>NÃO</v>
      </c>
      <c r="CN38" s="9" t="str">
        <f t="shared" si="24"/>
        <v>NÃO</v>
      </c>
      <c r="CO38" s="9" t="str">
        <f t="shared" si="24"/>
        <v>NÃO</v>
      </c>
      <c r="CP38" s="9" t="str">
        <f t="shared" si="24"/>
        <v>NÃO</v>
      </c>
      <c r="CQ38" s="105" t="str">
        <f t="shared" si="24"/>
        <v>NÃO</v>
      </c>
      <c r="CR38" s="105" t="str">
        <f t="shared" si="24"/>
        <v>NÃO</v>
      </c>
      <c r="CS38" s="105" t="str">
        <f t="shared" si="24"/>
        <v>NÃO</v>
      </c>
      <c r="CT38" s="105" t="str">
        <f t="shared" si="24"/>
        <v>NÃO</v>
      </c>
      <c r="CU38" s="105" t="str">
        <f t="shared" si="24"/>
        <v>NÃO</v>
      </c>
      <c r="CV38" s="105" t="str">
        <f t="shared" si="24"/>
        <v>NÃO</v>
      </c>
      <c r="CW38" s="105" t="str">
        <f t="shared" si="24"/>
        <v>NÃO</v>
      </c>
      <c r="CX38" s="105" t="str">
        <f t="shared" si="24"/>
        <v>NÃO</v>
      </c>
      <c r="CY38" s="105" t="str">
        <f t="shared" si="24"/>
        <v>NÃO</v>
      </c>
      <c r="CZ38" s="105" t="str">
        <f t="shared" si="24"/>
        <v>NÃO</v>
      </c>
      <c r="DA38" s="105" t="str">
        <f t="shared" si="24"/>
        <v>NÃO</v>
      </c>
      <c r="DB38" s="105" t="str">
        <f t="shared" si="24"/>
        <v>NÃO</v>
      </c>
      <c r="DC38" s="105" t="str">
        <f t="shared" si="24"/>
        <v>NÃO</v>
      </c>
      <c r="DD38" s="105" t="str">
        <f t="shared" si="24"/>
        <v>NÃO</v>
      </c>
      <c r="DE38" s="105" t="str">
        <f t="shared" si="24"/>
        <v>NÃO</v>
      </c>
      <c r="DF38" s="105" t="str">
        <f t="shared" si="24"/>
        <v>NÃO</v>
      </c>
      <c r="DG38" s="105" t="str">
        <f t="shared" si="24"/>
        <v>NÃO</v>
      </c>
      <c r="DH38" s="105" t="str">
        <f t="shared" si="24"/>
        <v>NÃO</v>
      </c>
      <c r="DI38" s="105" t="str">
        <f t="shared" si="24"/>
        <v>NÃO</v>
      </c>
      <c r="DJ38" s="105" t="str">
        <f t="shared" si="24"/>
        <v>NÃO</v>
      </c>
      <c r="DK38" s="105" t="str">
        <f t="shared" si="24"/>
        <v>NÃO</v>
      </c>
      <c r="DL38" s="105" t="str">
        <f t="shared" si="24"/>
        <v>NÃO</v>
      </c>
      <c r="DM38" s="105" t="str">
        <f t="shared" si="24"/>
        <v>NÃO</v>
      </c>
      <c r="DN38" s="105" t="str">
        <f t="shared" si="24"/>
        <v>NÃO</v>
      </c>
      <c r="DO38" s="105" t="str">
        <f t="shared" si="24"/>
        <v>NÃO</v>
      </c>
      <c r="DP38" s="105" t="str">
        <f t="shared" si="24"/>
        <v>NÃO</v>
      </c>
      <c r="DQ38" s="105" t="str">
        <f t="shared" si="24"/>
        <v>NÃO</v>
      </c>
      <c r="DR38" s="105" t="str">
        <f t="shared" si="24"/>
        <v>NÃO</v>
      </c>
      <c r="DS38" s="105" t="str">
        <f t="shared" si="24"/>
        <v>NÃO</v>
      </c>
      <c r="DT38" s="105" t="str">
        <f t="shared" si="24"/>
        <v>NÃO</v>
      </c>
      <c r="DU38" s="75" t="str">
        <f t="shared" si="24"/>
        <v>NÃO</v>
      </c>
      <c r="DV38" s="75" t="str">
        <f t="shared" si="24"/>
        <v>NÃO</v>
      </c>
      <c r="DW38" s="75" t="str">
        <f t="shared" si="24"/>
        <v>NÃO</v>
      </c>
      <c r="DX38" s="75" t="str">
        <f t="shared" si="24"/>
        <v>NÃO</v>
      </c>
      <c r="DY38" s="75" t="str">
        <f t="shared" si="24"/>
        <v>NÃO</v>
      </c>
      <c r="DZ38" s="75" t="str">
        <f t="shared" si="24"/>
        <v>NÃO</v>
      </c>
      <c r="EA38" s="75" t="str">
        <f t="shared" si="24"/>
        <v>NÃO</v>
      </c>
      <c r="EB38" s="75" t="str">
        <f t="shared" si="24"/>
        <v>NÃO</v>
      </c>
      <c r="EC38" s="75" t="str">
        <f t="shared" si="24"/>
        <v>NÃO</v>
      </c>
      <c r="ED38" s="75" t="str">
        <f t="shared" si="24"/>
        <v>NÃO</v>
      </c>
      <c r="EE38" s="75" t="str">
        <f t="shared" si="24"/>
        <v>NÃO</v>
      </c>
      <c r="EF38" s="75" t="str">
        <f t="shared" si="24"/>
        <v>NÃO</v>
      </c>
      <c r="EG38" s="75" t="str">
        <f t="shared" si="24"/>
        <v>NÃO</v>
      </c>
      <c r="EH38" s="75" t="str">
        <f t="shared" si="24"/>
        <v>NÃO</v>
      </c>
      <c r="EI38" s="75" t="str">
        <f t="shared" si="24"/>
        <v>NÃO</v>
      </c>
      <c r="EJ38" s="75"/>
    </row>
    <row r="39" spans="3:140" ht="30" customHeight="1">
      <c r="C39" s="21"/>
      <c r="D39" s="235"/>
      <c r="E39" s="21"/>
      <c r="F39" s="70"/>
      <c r="G39" s="70"/>
      <c r="H39" s="70"/>
      <c r="I39" s="70"/>
      <c r="J39" s="70"/>
      <c r="K39" s="21"/>
      <c r="L39" s="70"/>
      <c r="M39" s="70"/>
      <c r="N39" s="70"/>
      <c r="O39" s="70"/>
      <c r="P39" s="9">
        <v>2</v>
      </c>
      <c r="Q39" s="9" t="str">
        <f t="shared" ref="Q39:Q67" si="25">IF(AND(Q$5&gt;=$M7,Q$5&lt;=$N7),IF($F7="MENSAL",$D7,"NÃO"),"NÃO")</f>
        <v>NÃO</v>
      </c>
      <c r="R39" s="9" t="str">
        <f t="shared" ref="R39:BX43" si="26">IF(AND(R$5&gt;=$M7,R$5&lt;=$N7),IF($F7="MENSAL",IF(Q39="NÃO",$D7,(Q39*$E7)+Q39),"NÃO"),"NÃO")</f>
        <v>NÃO</v>
      </c>
      <c r="S39" s="9" t="str">
        <f t="shared" si="26"/>
        <v>NÃO</v>
      </c>
      <c r="T39" s="9" t="str">
        <f t="shared" si="26"/>
        <v>NÃO</v>
      </c>
      <c r="U39" s="9" t="str">
        <f t="shared" si="26"/>
        <v>NÃO</v>
      </c>
      <c r="V39" s="9" t="str">
        <f t="shared" si="26"/>
        <v>NÃO</v>
      </c>
      <c r="W39" s="9" t="str">
        <f t="shared" si="26"/>
        <v>NÃO</v>
      </c>
      <c r="X39" s="9" t="str">
        <f t="shared" si="26"/>
        <v>NÃO</v>
      </c>
      <c r="Y39" s="9" t="str">
        <f t="shared" si="26"/>
        <v>NÃO</v>
      </c>
      <c r="Z39" s="9" t="str">
        <f t="shared" si="26"/>
        <v>NÃO</v>
      </c>
      <c r="AA39" s="9" t="str">
        <f t="shared" si="26"/>
        <v>NÃO</v>
      </c>
      <c r="AB39" s="9" t="str">
        <f t="shared" si="26"/>
        <v>NÃO</v>
      </c>
      <c r="AC39" s="9" t="str">
        <f t="shared" si="26"/>
        <v>NÃO</v>
      </c>
      <c r="AD39" s="9" t="str">
        <f t="shared" si="26"/>
        <v>NÃO</v>
      </c>
      <c r="AE39" s="9" t="str">
        <f t="shared" si="26"/>
        <v>NÃO</v>
      </c>
      <c r="AF39" s="9" t="str">
        <f t="shared" si="26"/>
        <v>NÃO</v>
      </c>
      <c r="AG39" s="9" t="str">
        <f t="shared" si="26"/>
        <v>NÃO</v>
      </c>
      <c r="AH39" s="9" t="str">
        <f t="shared" si="26"/>
        <v>NÃO</v>
      </c>
      <c r="AI39" s="9" t="str">
        <f t="shared" si="26"/>
        <v>NÃO</v>
      </c>
      <c r="AJ39" s="9" t="str">
        <f t="shared" si="26"/>
        <v>NÃO</v>
      </c>
      <c r="AK39" s="9" t="str">
        <f t="shared" si="26"/>
        <v>NÃO</v>
      </c>
      <c r="AL39" s="9" t="str">
        <f t="shared" si="26"/>
        <v>NÃO</v>
      </c>
      <c r="AM39" s="9" t="str">
        <f t="shared" si="26"/>
        <v>NÃO</v>
      </c>
      <c r="AN39" s="9" t="str">
        <f t="shared" si="26"/>
        <v>NÃO</v>
      </c>
      <c r="AO39" s="9" t="str">
        <f t="shared" si="26"/>
        <v>NÃO</v>
      </c>
      <c r="AP39" s="9" t="str">
        <f t="shared" si="26"/>
        <v>NÃO</v>
      </c>
      <c r="AQ39" s="9" t="str">
        <f t="shared" si="26"/>
        <v>NÃO</v>
      </c>
      <c r="AR39" s="9" t="str">
        <f t="shared" si="26"/>
        <v>NÃO</v>
      </c>
      <c r="AS39" s="9" t="str">
        <f t="shared" si="26"/>
        <v>NÃO</v>
      </c>
      <c r="AT39" s="9" t="str">
        <f t="shared" si="26"/>
        <v>NÃO</v>
      </c>
      <c r="AU39" s="9" t="str">
        <f t="shared" si="26"/>
        <v>NÃO</v>
      </c>
      <c r="AV39" s="9" t="str">
        <f t="shared" si="26"/>
        <v>NÃO</v>
      </c>
      <c r="AW39" s="9" t="str">
        <f t="shared" si="26"/>
        <v>NÃO</v>
      </c>
      <c r="AX39" s="9" t="str">
        <f t="shared" si="26"/>
        <v>NÃO</v>
      </c>
      <c r="AY39" s="9" t="str">
        <f t="shared" si="26"/>
        <v>NÃO</v>
      </c>
      <c r="AZ39" s="9" t="str">
        <f t="shared" si="26"/>
        <v>NÃO</v>
      </c>
      <c r="BA39" s="9" t="str">
        <f t="shared" si="26"/>
        <v>NÃO</v>
      </c>
      <c r="BB39" s="9" t="str">
        <f t="shared" si="26"/>
        <v>NÃO</v>
      </c>
      <c r="BC39" s="9" t="str">
        <f t="shared" si="26"/>
        <v>NÃO</v>
      </c>
      <c r="BD39" s="9" t="str">
        <f t="shared" si="26"/>
        <v>NÃO</v>
      </c>
      <c r="BE39" s="9" t="str">
        <f t="shared" si="26"/>
        <v>NÃO</v>
      </c>
      <c r="BF39" s="9" t="str">
        <f t="shared" si="26"/>
        <v>NÃO</v>
      </c>
      <c r="BG39" s="9" t="str">
        <f t="shared" si="26"/>
        <v>NÃO</v>
      </c>
      <c r="BH39" s="9" t="str">
        <f t="shared" si="26"/>
        <v>NÃO</v>
      </c>
      <c r="BI39" s="9" t="str">
        <f t="shared" si="26"/>
        <v>NÃO</v>
      </c>
      <c r="BJ39" s="9" t="str">
        <f t="shared" si="26"/>
        <v>NÃO</v>
      </c>
      <c r="BK39" s="9" t="str">
        <f t="shared" si="26"/>
        <v>NÃO</v>
      </c>
      <c r="BL39" s="9" t="str">
        <f t="shared" si="26"/>
        <v>NÃO</v>
      </c>
      <c r="BM39" s="9" t="str">
        <f t="shared" si="26"/>
        <v>NÃO</v>
      </c>
      <c r="BN39" s="9" t="str">
        <f t="shared" si="26"/>
        <v>NÃO</v>
      </c>
      <c r="BO39" s="9" t="str">
        <f t="shared" si="26"/>
        <v>NÃO</v>
      </c>
      <c r="BP39" s="9" t="str">
        <f t="shared" si="26"/>
        <v>NÃO</v>
      </c>
      <c r="BQ39" s="9" t="str">
        <f t="shared" si="26"/>
        <v>NÃO</v>
      </c>
      <c r="BR39" s="9" t="str">
        <f t="shared" si="26"/>
        <v>NÃO</v>
      </c>
      <c r="BS39" s="9" t="str">
        <f t="shared" si="26"/>
        <v>NÃO</v>
      </c>
      <c r="BT39" s="9" t="str">
        <f t="shared" si="26"/>
        <v>NÃO</v>
      </c>
      <c r="BU39" s="9" t="str">
        <f t="shared" si="26"/>
        <v>NÃO</v>
      </c>
      <c r="BV39" s="9" t="str">
        <f t="shared" si="26"/>
        <v>NÃO</v>
      </c>
      <c r="BW39" s="9" t="str">
        <f t="shared" si="26"/>
        <v>NÃO</v>
      </c>
      <c r="BX39" s="9" t="str">
        <f t="shared" si="26"/>
        <v>NÃO</v>
      </c>
      <c r="CA39" s="9">
        <v>2</v>
      </c>
      <c r="CB39" s="176" t="str">
        <f t="shared" si="23"/>
        <v>NÃO</v>
      </c>
      <c r="CC39" s="9" t="str">
        <f t="shared" si="24"/>
        <v>NÃO</v>
      </c>
      <c r="CD39" s="9" t="str">
        <f t="shared" si="24"/>
        <v>NÃO</v>
      </c>
      <c r="CE39" s="9" t="str">
        <f t="shared" si="24"/>
        <v>NÃO</v>
      </c>
      <c r="CF39" s="9" t="str">
        <f t="shared" si="24"/>
        <v>NÃO</v>
      </c>
      <c r="CG39" s="9" t="str">
        <f t="shared" si="24"/>
        <v>NÃO</v>
      </c>
      <c r="CH39" s="9" t="str">
        <f t="shared" si="24"/>
        <v>NÃO</v>
      </c>
      <c r="CI39" s="9" t="str">
        <f t="shared" si="24"/>
        <v>NÃO</v>
      </c>
      <c r="CJ39" s="9" t="str">
        <f t="shared" si="24"/>
        <v>NÃO</v>
      </c>
      <c r="CK39" s="9" t="str">
        <f t="shared" si="24"/>
        <v>NÃO</v>
      </c>
      <c r="CL39" s="9" t="str">
        <f t="shared" si="24"/>
        <v>NÃO</v>
      </c>
      <c r="CM39" s="9" t="str">
        <f t="shared" si="24"/>
        <v>NÃO</v>
      </c>
      <c r="CN39" s="9" t="str">
        <f t="shared" si="24"/>
        <v>NÃO</v>
      </c>
      <c r="CO39" s="9" t="str">
        <f t="shared" si="24"/>
        <v>NÃO</v>
      </c>
      <c r="CP39" s="9" t="str">
        <f t="shared" si="24"/>
        <v>NÃO</v>
      </c>
      <c r="CQ39" s="105" t="str">
        <f t="shared" si="24"/>
        <v>NÃO</v>
      </c>
      <c r="CR39" s="105" t="str">
        <f t="shared" si="24"/>
        <v>NÃO</v>
      </c>
      <c r="CS39" s="105" t="str">
        <f t="shared" si="24"/>
        <v>NÃO</v>
      </c>
      <c r="CT39" s="105" t="str">
        <f t="shared" si="24"/>
        <v>NÃO</v>
      </c>
      <c r="CU39" s="105" t="str">
        <f t="shared" si="24"/>
        <v>NÃO</v>
      </c>
      <c r="CV39" s="105" t="str">
        <f t="shared" si="24"/>
        <v>NÃO</v>
      </c>
      <c r="CW39" s="105" t="str">
        <f t="shared" si="24"/>
        <v>NÃO</v>
      </c>
      <c r="CX39" s="105" t="str">
        <f t="shared" si="24"/>
        <v>NÃO</v>
      </c>
      <c r="CY39" s="105" t="str">
        <f t="shared" si="24"/>
        <v>NÃO</v>
      </c>
      <c r="CZ39" s="105" t="str">
        <f t="shared" si="24"/>
        <v>NÃO</v>
      </c>
      <c r="DA39" s="105" t="str">
        <f t="shared" si="24"/>
        <v>NÃO</v>
      </c>
      <c r="DB39" s="105" t="str">
        <f t="shared" si="24"/>
        <v>NÃO</v>
      </c>
      <c r="DC39" s="105" t="str">
        <f t="shared" si="24"/>
        <v>NÃO</v>
      </c>
      <c r="DD39" s="105" t="str">
        <f t="shared" si="24"/>
        <v>NÃO</v>
      </c>
      <c r="DE39" s="105" t="str">
        <f t="shared" si="24"/>
        <v>NÃO</v>
      </c>
      <c r="DF39" s="105" t="str">
        <f t="shared" si="24"/>
        <v>NÃO</v>
      </c>
      <c r="DG39" s="105" t="str">
        <f t="shared" si="24"/>
        <v>NÃO</v>
      </c>
      <c r="DH39" s="105" t="str">
        <f t="shared" si="24"/>
        <v>NÃO</v>
      </c>
      <c r="DI39" s="105" t="str">
        <f t="shared" si="24"/>
        <v>NÃO</v>
      </c>
      <c r="DJ39" s="105" t="str">
        <f t="shared" si="24"/>
        <v>NÃO</v>
      </c>
      <c r="DK39" s="105" t="str">
        <f t="shared" si="24"/>
        <v>NÃO</v>
      </c>
      <c r="DL39" s="105" t="str">
        <f t="shared" si="24"/>
        <v>NÃO</v>
      </c>
      <c r="DM39" s="105" t="str">
        <f t="shared" si="24"/>
        <v>NÃO</v>
      </c>
      <c r="DN39" s="105" t="str">
        <f t="shared" si="24"/>
        <v>NÃO</v>
      </c>
      <c r="DO39" s="105" t="str">
        <f t="shared" si="24"/>
        <v>NÃO</v>
      </c>
      <c r="DP39" s="105" t="str">
        <f t="shared" si="24"/>
        <v>NÃO</v>
      </c>
      <c r="DQ39" s="105" t="str">
        <f t="shared" si="24"/>
        <v>NÃO</v>
      </c>
      <c r="DR39" s="105" t="str">
        <f t="shared" si="24"/>
        <v>NÃO</v>
      </c>
      <c r="DS39" s="105" t="str">
        <f t="shared" si="24"/>
        <v>NÃO</v>
      </c>
      <c r="DT39" s="105" t="str">
        <f t="shared" si="24"/>
        <v>NÃO</v>
      </c>
      <c r="DU39" s="75" t="str">
        <f t="shared" si="24"/>
        <v>NÃO</v>
      </c>
      <c r="DV39" s="75" t="str">
        <f t="shared" si="24"/>
        <v>NÃO</v>
      </c>
      <c r="DW39" s="75" t="str">
        <f t="shared" si="24"/>
        <v>NÃO</v>
      </c>
      <c r="DX39" s="75" t="str">
        <f t="shared" si="24"/>
        <v>NÃO</v>
      </c>
      <c r="DY39" s="75" t="str">
        <f t="shared" si="24"/>
        <v>NÃO</v>
      </c>
      <c r="DZ39" s="75" t="str">
        <f t="shared" si="24"/>
        <v>NÃO</v>
      </c>
      <c r="EA39" s="75" t="str">
        <f t="shared" si="24"/>
        <v>NÃO</v>
      </c>
      <c r="EB39" s="75" t="str">
        <f t="shared" si="24"/>
        <v>NÃO</v>
      </c>
      <c r="EC39" s="75" t="str">
        <f t="shared" si="24"/>
        <v>NÃO</v>
      </c>
      <c r="ED39" s="75" t="str">
        <f t="shared" si="24"/>
        <v>NÃO</v>
      </c>
      <c r="EE39" s="75" t="str">
        <f t="shared" si="24"/>
        <v>NÃO</v>
      </c>
      <c r="EF39" s="75" t="str">
        <f t="shared" si="24"/>
        <v>NÃO</v>
      </c>
      <c r="EG39" s="75" t="str">
        <f t="shared" si="24"/>
        <v>NÃO</v>
      </c>
      <c r="EH39" s="75" t="str">
        <f t="shared" si="24"/>
        <v>NÃO</v>
      </c>
      <c r="EI39" s="75" t="str">
        <f t="shared" si="24"/>
        <v>NÃO</v>
      </c>
      <c r="EJ39" s="76"/>
    </row>
    <row r="40" spans="3:140" ht="30" customHeight="1">
      <c r="C40" s="21"/>
      <c r="D40" s="235"/>
      <c r="E40" s="21"/>
      <c r="F40" s="70"/>
      <c r="G40" s="70"/>
      <c r="H40" s="70"/>
      <c r="I40" s="70"/>
      <c r="J40" s="70"/>
      <c r="K40" s="21"/>
      <c r="L40" s="70"/>
      <c r="M40" s="70"/>
      <c r="N40" s="70"/>
      <c r="O40" s="70"/>
      <c r="P40" s="9">
        <v>3</v>
      </c>
      <c r="Q40" s="9" t="str">
        <f t="shared" si="25"/>
        <v>NÃO</v>
      </c>
      <c r="R40" s="9" t="str">
        <f t="shared" si="26"/>
        <v>NÃO</v>
      </c>
      <c r="S40" s="9" t="str">
        <f t="shared" si="26"/>
        <v>NÃO</v>
      </c>
      <c r="T40" s="9" t="str">
        <f t="shared" si="26"/>
        <v>NÃO</v>
      </c>
      <c r="U40" s="9" t="str">
        <f t="shared" si="26"/>
        <v>NÃO</v>
      </c>
      <c r="V40" s="9" t="str">
        <f t="shared" si="26"/>
        <v>NÃO</v>
      </c>
      <c r="W40" s="9" t="str">
        <f t="shared" si="26"/>
        <v>NÃO</v>
      </c>
      <c r="X40" s="9" t="str">
        <f t="shared" si="26"/>
        <v>NÃO</v>
      </c>
      <c r="Y40" s="9" t="str">
        <f t="shared" si="26"/>
        <v>NÃO</v>
      </c>
      <c r="Z40" s="9" t="str">
        <f t="shared" si="26"/>
        <v>NÃO</v>
      </c>
      <c r="AA40" s="9" t="str">
        <f t="shared" si="26"/>
        <v>NÃO</v>
      </c>
      <c r="AB40" s="9" t="str">
        <f t="shared" si="26"/>
        <v>NÃO</v>
      </c>
      <c r="AC40" s="9" t="str">
        <f t="shared" si="26"/>
        <v>NÃO</v>
      </c>
      <c r="AD40" s="9" t="str">
        <f t="shared" si="26"/>
        <v>NÃO</v>
      </c>
      <c r="AE40" s="9" t="str">
        <f t="shared" si="26"/>
        <v>NÃO</v>
      </c>
      <c r="AF40" s="9" t="str">
        <f t="shared" si="26"/>
        <v>NÃO</v>
      </c>
      <c r="AG40" s="9" t="str">
        <f t="shared" si="26"/>
        <v>NÃO</v>
      </c>
      <c r="AH40" s="9" t="str">
        <f t="shared" si="26"/>
        <v>NÃO</v>
      </c>
      <c r="AI40" s="9" t="str">
        <f t="shared" si="26"/>
        <v>NÃO</v>
      </c>
      <c r="AJ40" s="9" t="str">
        <f t="shared" si="26"/>
        <v>NÃO</v>
      </c>
      <c r="AK40" s="9" t="str">
        <f t="shared" si="26"/>
        <v>NÃO</v>
      </c>
      <c r="AL40" s="9" t="str">
        <f t="shared" si="26"/>
        <v>NÃO</v>
      </c>
      <c r="AM40" s="9" t="str">
        <f t="shared" si="26"/>
        <v>NÃO</v>
      </c>
      <c r="AN40" s="9" t="str">
        <f t="shared" si="26"/>
        <v>NÃO</v>
      </c>
      <c r="AO40" s="9" t="str">
        <f t="shared" si="26"/>
        <v>NÃO</v>
      </c>
      <c r="AP40" s="9" t="str">
        <f t="shared" si="26"/>
        <v>NÃO</v>
      </c>
      <c r="AQ40" s="9" t="str">
        <f t="shared" si="26"/>
        <v>NÃO</v>
      </c>
      <c r="AR40" s="9" t="str">
        <f t="shared" si="26"/>
        <v>NÃO</v>
      </c>
      <c r="AS40" s="9" t="str">
        <f t="shared" si="26"/>
        <v>NÃO</v>
      </c>
      <c r="AT40" s="9" t="str">
        <f t="shared" si="26"/>
        <v>NÃO</v>
      </c>
      <c r="AU40" s="9" t="str">
        <f t="shared" si="26"/>
        <v>NÃO</v>
      </c>
      <c r="AV40" s="9" t="str">
        <f t="shared" si="26"/>
        <v>NÃO</v>
      </c>
      <c r="AW40" s="9" t="str">
        <f t="shared" si="26"/>
        <v>NÃO</v>
      </c>
      <c r="AX40" s="9" t="str">
        <f t="shared" si="26"/>
        <v>NÃO</v>
      </c>
      <c r="AY40" s="9" t="str">
        <f t="shared" si="26"/>
        <v>NÃO</v>
      </c>
      <c r="AZ40" s="9" t="str">
        <f t="shared" si="26"/>
        <v>NÃO</v>
      </c>
      <c r="BA40" s="9" t="str">
        <f t="shared" si="26"/>
        <v>NÃO</v>
      </c>
      <c r="BB40" s="9" t="str">
        <f t="shared" si="26"/>
        <v>NÃO</v>
      </c>
      <c r="BC40" s="9" t="str">
        <f t="shared" si="26"/>
        <v>NÃO</v>
      </c>
      <c r="BD40" s="9" t="str">
        <f t="shared" si="26"/>
        <v>NÃO</v>
      </c>
      <c r="BE40" s="9" t="str">
        <f t="shared" si="26"/>
        <v>NÃO</v>
      </c>
      <c r="BF40" s="9" t="str">
        <f t="shared" si="26"/>
        <v>NÃO</v>
      </c>
      <c r="BG40" s="9" t="str">
        <f t="shared" si="26"/>
        <v>NÃO</v>
      </c>
      <c r="BH40" s="9" t="str">
        <f t="shared" si="26"/>
        <v>NÃO</v>
      </c>
      <c r="BI40" s="9" t="str">
        <f t="shared" si="26"/>
        <v>NÃO</v>
      </c>
      <c r="BJ40" s="9" t="str">
        <f t="shared" si="26"/>
        <v>NÃO</v>
      </c>
      <c r="BK40" s="9" t="str">
        <f t="shared" si="26"/>
        <v>NÃO</v>
      </c>
      <c r="BL40" s="9" t="str">
        <f t="shared" si="26"/>
        <v>NÃO</v>
      </c>
      <c r="BM40" s="9" t="str">
        <f t="shared" si="26"/>
        <v>NÃO</v>
      </c>
      <c r="BN40" s="9" t="str">
        <f t="shared" si="26"/>
        <v>NÃO</v>
      </c>
      <c r="BO40" s="9" t="str">
        <f t="shared" si="26"/>
        <v>NÃO</v>
      </c>
      <c r="BP40" s="9" t="str">
        <f t="shared" si="26"/>
        <v>NÃO</v>
      </c>
      <c r="BQ40" s="9" t="str">
        <f t="shared" si="26"/>
        <v>NÃO</v>
      </c>
      <c r="BR40" s="9" t="str">
        <f t="shared" si="26"/>
        <v>NÃO</v>
      </c>
      <c r="BS40" s="9" t="str">
        <f t="shared" si="26"/>
        <v>NÃO</v>
      </c>
      <c r="BT40" s="9" t="str">
        <f t="shared" si="26"/>
        <v>NÃO</v>
      </c>
      <c r="BU40" s="9" t="str">
        <f t="shared" si="26"/>
        <v>NÃO</v>
      </c>
      <c r="BV40" s="9" t="str">
        <f t="shared" si="26"/>
        <v>NÃO</v>
      </c>
      <c r="BW40" s="9" t="str">
        <f t="shared" si="26"/>
        <v>NÃO</v>
      </c>
      <c r="BX40" s="9" t="str">
        <f t="shared" si="26"/>
        <v>NÃO</v>
      </c>
      <c r="CA40" s="9">
        <v>3</v>
      </c>
      <c r="CB40" s="9" t="str">
        <f t="shared" si="23"/>
        <v>NÃO</v>
      </c>
      <c r="CC40" s="9" t="str">
        <f t="shared" si="24"/>
        <v>NÃO</v>
      </c>
      <c r="CD40" s="9" t="str">
        <f t="shared" si="24"/>
        <v>NÃO</v>
      </c>
      <c r="CE40" s="9" t="str">
        <f t="shared" si="24"/>
        <v>NÃO</v>
      </c>
      <c r="CF40" s="9" t="str">
        <f t="shared" si="24"/>
        <v>NÃO</v>
      </c>
      <c r="CG40" s="9" t="str">
        <f t="shared" si="24"/>
        <v>NÃO</v>
      </c>
      <c r="CH40" s="9" t="str">
        <f t="shared" si="24"/>
        <v>NÃO</v>
      </c>
      <c r="CI40" s="9" t="str">
        <f t="shared" si="24"/>
        <v>NÃO</v>
      </c>
      <c r="CJ40" s="9" t="str">
        <f t="shared" si="24"/>
        <v>NÃO</v>
      </c>
      <c r="CK40" s="9" t="str">
        <f t="shared" si="24"/>
        <v>NÃO</v>
      </c>
      <c r="CL40" s="9" t="str">
        <f t="shared" si="24"/>
        <v>NÃO</v>
      </c>
      <c r="CM40" s="9" t="str">
        <f t="shared" si="24"/>
        <v>NÃO</v>
      </c>
      <c r="CN40" s="9" t="str">
        <f t="shared" si="24"/>
        <v>NÃO</v>
      </c>
      <c r="CO40" s="9" t="str">
        <f t="shared" si="24"/>
        <v>NÃO</v>
      </c>
      <c r="CP40" s="9" t="str">
        <f t="shared" si="24"/>
        <v>NÃO</v>
      </c>
      <c r="CQ40" s="105" t="str">
        <f t="shared" si="24"/>
        <v>NÃO</v>
      </c>
      <c r="CR40" s="105" t="str">
        <f t="shared" si="24"/>
        <v>NÃO</v>
      </c>
      <c r="CS40" s="105" t="str">
        <f t="shared" si="24"/>
        <v>NÃO</v>
      </c>
      <c r="CT40" s="105" t="str">
        <f t="shared" si="24"/>
        <v>NÃO</v>
      </c>
      <c r="CU40" s="105" t="str">
        <f t="shared" si="24"/>
        <v>NÃO</v>
      </c>
      <c r="CV40" s="105" t="str">
        <f t="shared" si="24"/>
        <v>NÃO</v>
      </c>
      <c r="CW40" s="105" t="str">
        <f t="shared" si="24"/>
        <v>NÃO</v>
      </c>
      <c r="CX40" s="105" t="str">
        <f t="shared" si="24"/>
        <v>NÃO</v>
      </c>
      <c r="CY40" s="105" t="str">
        <f t="shared" si="24"/>
        <v>NÃO</v>
      </c>
      <c r="CZ40" s="105" t="str">
        <f t="shared" si="24"/>
        <v>NÃO</v>
      </c>
      <c r="DA40" s="105" t="str">
        <f t="shared" si="24"/>
        <v>NÃO</v>
      </c>
      <c r="DB40" s="105" t="str">
        <f t="shared" si="24"/>
        <v>NÃO</v>
      </c>
      <c r="DC40" s="105" t="str">
        <f t="shared" si="24"/>
        <v>NÃO</v>
      </c>
      <c r="DD40" s="105" t="str">
        <f t="shared" si="24"/>
        <v>NÃO</v>
      </c>
      <c r="DE40" s="105" t="str">
        <f t="shared" si="24"/>
        <v>NÃO</v>
      </c>
      <c r="DF40" s="105" t="str">
        <f t="shared" si="24"/>
        <v>NÃO</v>
      </c>
      <c r="DG40" s="105" t="str">
        <f t="shared" si="24"/>
        <v>NÃO</v>
      </c>
      <c r="DH40" s="105" t="str">
        <f t="shared" si="24"/>
        <v>NÃO</v>
      </c>
      <c r="DI40" s="105" t="str">
        <f t="shared" si="24"/>
        <v>NÃO</v>
      </c>
      <c r="DJ40" s="105" t="str">
        <f t="shared" si="24"/>
        <v>NÃO</v>
      </c>
      <c r="DK40" s="105" t="str">
        <f t="shared" si="24"/>
        <v>NÃO</v>
      </c>
      <c r="DL40" s="105" t="str">
        <f t="shared" si="24"/>
        <v>NÃO</v>
      </c>
      <c r="DM40" s="105" t="str">
        <f t="shared" si="24"/>
        <v>NÃO</v>
      </c>
      <c r="DN40" s="105" t="str">
        <f t="shared" si="24"/>
        <v>NÃO</v>
      </c>
      <c r="DO40" s="105" t="str">
        <f t="shared" si="24"/>
        <v>NÃO</v>
      </c>
      <c r="DP40" s="105" t="str">
        <f t="shared" si="24"/>
        <v>NÃO</v>
      </c>
      <c r="DQ40" s="105" t="str">
        <f t="shared" si="24"/>
        <v>NÃO</v>
      </c>
      <c r="DR40" s="105" t="str">
        <f t="shared" si="24"/>
        <v>NÃO</v>
      </c>
      <c r="DS40" s="105" t="str">
        <f t="shared" si="24"/>
        <v>NÃO</v>
      </c>
      <c r="DT40" s="105" t="str">
        <f t="shared" si="24"/>
        <v>NÃO</v>
      </c>
      <c r="DU40" s="75" t="str">
        <f t="shared" si="24"/>
        <v>NÃO</v>
      </c>
      <c r="DV40" s="75" t="str">
        <f t="shared" si="24"/>
        <v>NÃO</v>
      </c>
      <c r="DW40" s="75" t="str">
        <f t="shared" si="24"/>
        <v>NÃO</v>
      </c>
      <c r="DX40" s="75" t="str">
        <f t="shared" si="24"/>
        <v>NÃO</v>
      </c>
      <c r="DY40" s="75" t="str">
        <f t="shared" si="24"/>
        <v>NÃO</v>
      </c>
      <c r="DZ40" s="75" t="str">
        <f t="shared" si="24"/>
        <v>NÃO</v>
      </c>
      <c r="EA40" s="75" t="str">
        <f t="shared" si="24"/>
        <v>NÃO</v>
      </c>
      <c r="EB40" s="75" t="str">
        <f t="shared" si="24"/>
        <v>NÃO</v>
      </c>
      <c r="EC40" s="75" t="str">
        <f t="shared" si="24"/>
        <v>NÃO</v>
      </c>
      <c r="ED40" s="75" t="str">
        <f t="shared" si="24"/>
        <v>NÃO</v>
      </c>
      <c r="EE40" s="75" t="str">
        <f t="shared" si="24"/>
        <v>NÃO</v>
      </c>
      <c r="EF40" s="75" t="str">
        <f t="shared" si="24"/>
        <v>NÃO</v>
      </c>
      <c r="EG40" s="75" t="str">
        <f t="shared" si="24"/>
        <v>NÃO</v>
      </c>
      <c r="EH40" s="75" t="str">
        <f t="shared" si="24"/>
        <v>NÃO</v>
      </c>
      <c r="EI40" s="75" t="str">
        <f t="shared" si="24"/>
        <v>NÃO</v>
      </c>
      <c r="EJ40" s="75"/>
    </row>
    <row r="41" spans="3:140" ht="30" customHeight="1">
      <c r="C41" s="21"/>
      <c r="D41" s="235"/>
      <c r="E41" s="21"/>
      <c r="F41" s="70"/>
      <c r="G41" s="70"/>
      <c r="H41" s="70"/>
      <c r="I41" s="70"/>
      <c r="J41" s="70"/>
      <c r="K41" s="21"/>
      <c r="L41" s="70"/>
      <c r="M41" s="70"/>
      <c r="N41" s="70"/>
      <c r="O41" s="70"/>
      <c r="P41" s="9">
        <v>4</v>
      </c>
      <c r="Q41" s="9" t="str">
        <f t="shared" si="25"/>
        <v>NÃO</v>
      </c>
      <c r="R41" s="9" t="str">
        <f t="shared" si="26"/>
        <v>NÃO</v>
      </c>
      <c r="S41" s="9" t="str">
        <f t="shared" si="26"/>
        <v>NÃO</v>
      </c>
      <c r="T41" s="9" t="str">
        <f t="shared" si="26"/>
        <v>NÃO</v>
      </c>
      <c r="U41" s="9" t="str">
        <f t="shared" si="26"/>
        <v>NÃO</v>
      </c>
      <c r="V41" s="9" t="str">
        <f t="shared" si="26"/>
        <v>NÃO</v>
      </c>
      <c r="W41" s="9" t="str">
        <f t="shared" si="26"/>
        <v>NÃO</v>
      </c>
      <c r="X41" s="9" t="str">
        <f t="shared" si="26"/>
        <v>NÃO</v>
      </c>
      <c r="Y41" s="9" t="str">
        <f t="shared" si="26"/>
        <v>NÃO</v>
      </c>
      <c r="Z41" s="9" t="str">
        <f t="shared" si="26"/>
        <v>NÃO</v>
      </c>
      <c r="AA41" s="9" t="str">
        <f t="shared" si="26"/>
        <v>NÃO</v>
      </c>
      <c r="AB41" s="9" t="str">
        <f t="shared" si="26"/>
        <v>NÃO</v>
      </c>
      <c r="AC41" s="9" t="str">
        <f t="shared" si="26"/>
        <v>NÃO</v>
      </c>
      <c r="AD41" s="9" t="str">
        <f t="shared" si="26"/>
        <v>NÃO</v>
      </c>
      <c r="AE41" s="9" t="str">
        <f t="shared" si="26"/>
        <v>NÃO</v>
      </c>
      <c r="AF41" s="9" t="str">
        <f t="shared" si="26"/>
        <v>NÃO</v>
      </c>
      <c r="AG41" s="9" t="str">
        <f t="shared" si="26"/>
        <v>NÃO</v>
      </c>
      <c r="AH41" s="9" t="str">
        <f t="shared" si="26"/>
        <v>NÃO</v>
      </c>
      <c r="AI41" s="9" t="str">
        <f t="shared" si="26"/>
        <v>NÃO</v>
      </c>
      <c r="AJ41" s="9" t="str">
        <f t="shared" si="26"/>
        <v>NÃO</v>
      </c>
      <c r="AK41" s="9" t="str">
        <f t="shared" si="26"/>
        <v>NÃO</v>
      </c>
      <c r="AL41" s="9" t="str">
        <f t="shared" si="26"/>
        <v>NÃO</v>
      </c>
      <c r="AM41" s="9" t="str">
        <f t="shared" si="26"/>
        <v>NÃO</v>
      </c>
      <c r="AN41" s="9" t="str">
        <f t="shared" si="26"/>
        <v>NÃO</v>
      </c>
      <c r="AO41" s="9" t="str">
        <f t="shared" si="26"/>
        <v>NÃO</v>
      </c>
      <c r="AP41" s="9" t="str">
        <f t="shared" si="26"/>
        <v>NÃO</v>
      </c>
      <c r="AQ41" s="9" t="str">
        <f t="shared" si="26"/>
        <v>NÃO</v>
      </c>
      <c r="AR41" s="9" t="str">
        <f t="shared" si="26"/>
        <v>NÃO</v>
      </c>
      <c r="AS41" s="9" t="str">
        <f t="shared" si="26"/>
        <v>NÃO</v>
      </c>
      <c r="AT41" s="9" t="str">
        <f t="shared" si="26"/>
        <v>NÃO</v>
      </c>
      <c r="AU41" s="9" t="str">
        <f t="shared" si="26"/>
        <v>NÃO</v>
      </c>
      <c r="AV41" s="9" t="str">
        <f t="shared" si="26"/>
        <v>NÃO</v>
      </c>
      <c r="AW41" s="9" t="str">
        <f t="shared" si="26"/>
        <v>NÃO</v>
      </c>
      <c r="AX41" s="9" t="str">
        <f t="shared" si="26"/>
        <v>NÃO</v>
      </c>
      <c r="AY41" s="9" t="str">
        <f t="shared" si="26"/>
        <v>NÃO</v>
      </c>
      <c r="AZ41" s="9" t="str">
        <f t="shared" si="26"/>
        <v>NÃO</v>
      </c>
      <c r="BA41" s="9" t="str">
        <f t="shared" si="26"/>
        <v>NÃO</v>
      </c>
      <c r="BB41" s="9" t="str">
        <f t="shared" si="26"/>
        <v>NÃO</v>
      </c>
      <c r="BC41" s="9" t="str">
        <f t="shared" si="26"/>
        <v>NÃO</v>
      </c>
      <c r="BD41" s="9" t="str">
        <f t="shared" si="26"/>
        <v>NÃO</v>
      </c>
      <c r="BE41" s="9" t="str">
        <f t="shared" si="26"/>
        <v>NÃO</v>
      </c>
      <c r="BF41" s="9" t="str">
        <f t="shared" si="26"/>
        <v>NÃO</v>
      </c>
      <c r="BG41" s="9" t="str">
        <f t="shared" si="26"/>
        <v>NÃO</v>
      </c>
      <c r="BH41" s="9" t="str">
        <f t="shared" si="26"/>
        <v>NÃO</v>
      </c>
      <c r="BI41" s="9" t="str">
        <f t="shared" si="26"/>
        <v>NÃO</v>
      </c>
      <c r="BJ41" s="9" t="str">
        <f t="shared" si="26"/>
        <v>NÃO</v>
      </c>
      <c r="BK41" s="9" t="str">
        <f t="shared" si="26"/>
        <v>NÃO</v>
      </c>
      <c r="BL41" s="9" t="str">
        <f t="shared" si="26"/>
        <v>NÃO</v>
      </c>
      <c r="BM41" s="9" t="str">
        <f t="shared" si="26"/>
        <v>NÃO</v>
      </c>
      <c r="BN41" s="9" t="str">
        <f t="shared" si="26"/>
        <v>NÃO</v>
      </c>
      <c r="BO41" s="9" t="str">
        <f t="shared" si="26"/>
        <v>NÃO</v>
      </c>
      <c r="BP41" s="9" t="str">
        <f t="shared" si="26"/>
        <v>NÃO</v>
      </c>
      <c r="BQ41" s="9" t="str">
        <f t="shared" si="26"/>
        <v>NÃO</v>
      </c>
      <c r="BR41" s="9" t="str">
        <f t="shared" si="26"/>
        <v>NÃO</v>
      </c>
      <c r="BS41" s="9" t="str">
        <f t="shared" si="26"/>
        <v>NÃO</v>
      </c>
      <c r="BT41" s="9" t="str">
        <f t="shared" si="26"/>
        <v>NÃO</v>
      </c>
      <c r="BU41" s="9" t="str">
        <f t="shared" si="26"/>
        <v>NÃO</v>
      </c>
      <c r="BV41" s="9" t="str">
        <f t="shared" si="26"/>
        <v>NÃO</v>
      </c>
      <c r="BW41" s="9" t="str">
        <f t="shared" si="26"/>
        <v>NÃO</v>
      </c>
      <c r="BX41" s="9" t="str">
        <f t="shared" si="26"/>
        <v>NÃO</v>
      </c>
      <c r="CA41" s="9">
        <v>4</v>
      </c>
      <c r="CB41" s="9" t="str">
        <f t="shared" si="23"/>
        <v>NÃO</v>
      </c>
      <c r="CC41" s="9" t="str">
        <f t="shared" si="24"/>
        <v>NÃO</v>
      </c>
      <c r="CD41" s="9" t="str">
        <f t="shared" si="24"/>
        <v>NÃO</v>
      </c>
      <c r="CE41" s="9" t="str">
        <f t="shared" si="24"/>
        <v>NÃO</v>
      </c>
      <c r="CF41" s="9" t="str">
        <f t="shared" si="24"/>
        <v>NÃO</v>
      </c>
      <c r="CG41" s="9" t="str">
        <f t="shared" si="24"/>
        <v>NÃO</v>
      </c>
      <c r="CH41" s="9" t="str">
        <f t="shared" si="24"/>
        <v>NÃO</v>
      </c>
      <c r="CI41" s="9" t="str">
        <f t="shared" si="24"/>
        <v>NÃO</v>
      </c>
      <c r="CJ41" s="9" t="str">
        <f t="shared" si="24"/>
        <v>NÃO</v>
      </c>
      <c r="CK41" s="9" t="str">
        <f t="shared" si="24"/>
        <v>NÃO</v>
      </c>
      <c r="CL41" s="9" t="str">
        <f t="shared" si="24"/>
        <v>NÃO</v>
      </c>
      <c r="CM41" s="9" t="str">
        <f t="shared" si="24"/>
        <v>NÃO</v>
      </c>
      <c r="CN41" s="9" t="str">
        <f t="shared" si="24"/>
        <v>NÃO</v>
      </c>
      <c r="CO41" s="9" t="str">
        <f t="shared" si="24"/>
        <v>NÃO</v>
      </c>
      <c r="CP41" s="9" t="str">
        <f t="shared" si="24"/>
        <v>NÃO</v>
      </c>
      <c r="CQ41" s="105" t="str">
        <f t="shared" si="24"/>
        <v>NÃO</v>
      </c>
      <c r="CR41" s="105" t="str">
        <f t="shared" si="24"/>
        <v>NÃO</v>
      </c>
      <c r="CS41" s="105" t="str">
        <f t="shared" si="24"/>
        <v>NÃO</v>
      </c>
      <c r="CT41" s="105" t="str">
        <f t="shared" si="24"/>
        <v>NÃO</v>
      </c>
      <c r="CU41" s="105" t="str">
        <f t="shared" si="24"/>
        <v>NÃO</v>
      </c>
      <c r="CV41" s="105" t="str">
        <f t="shared" si="24"/>
        <v>NÃO</v>
      </c>
      <c r="CW41" s="105" t="str">
        <f t="shared" si="24"/>
        <v>NÃO</v>
      </c>
      <c r="CX41" s="105" t="str">
        <f t="shared" si="24"/>
        <v>NÃO</v>
      </c>
      <c r="CY41" s="105" t="str">
        <f t="shared" si="24"/>
        <v>NÃO</v>
      </c>
      <c r="CZ41" s="105" t="str">
        <f t="shared" si="24"/>
        <v>NÃO</v>
      </c>
      <c r="DA41" s="105" t="str">
        <f t="shared" si="24"/>
        <v>NÃO</v>
      </c>
      <c r="DB41" s="105" t="str">
        <f t="shared" si="24"/>
        <v>NÃO</v>
      </c>
      <c r="DC41" s="105" t="str">
        <f t="shared" si="24"/>
        <v>NÃO</v>
      </c>
      <c r="DD41" s="105" t="str">
        <f t="shared" si="24"/>
        <v>NÃO</v>
      </c>
      <c r="DE41" s="105" t="str">
        <f t="shared" si="24"/>
        <v>NÃO</v>
      </c>
      <c r="DF41" s="105" t="str">
        <f t="shared" si="24"/>
        <v>NÃO</v>
      </c>
      <c r="DG41" s="105" t="str">
        <f t="shared" si="24"/>
        <v>NÃO</v>
      </c>
      <c r="DH41" s="105" t="str">
        <f t="shared" si="24"/>
        <v>NÃO</v>
      </c>
      <c r="DI41" s="105" t="str">
        <f t="shared" si="24"/>
        <v>NÃO</v>
      </c>
      <c r="DJ41" s="105" t="str">
        <f t="shared" si="24"/>
        <v>NÃO</v>
      </c>
      <c r="DK41" s="105" t="str">
        <f t="shared" si="24"/>
        <v>NÃO</v>
      </c>
      <c r="DL41" s="105" t="str">
        <f t="shared" si="24"/>
        <v>NÃO</v>
      </c>
      <c r="DM41" s="105" t="str">
        <f t="shared" si="24"/>
        <v>NÃO</v>
      </c>
      <c r="DN41" s="105" t="str">
        <f t="shared" si="24"/>
        <v>NÃO</v>
      </c>
      <c r="DO41" s="105" t="str">
        <f t="shared" si="24"/>
        <v>NÃO</v>
      </c>
      <c r="DP41" s="105" t="str">
        <f t="shared" si="24"/>
        <v>NÃO</v>
      </c>
      <c r="DQ41" s="105" t="str">
        <f t="shared" si="24"/>
        <v>NÃO</v>
      </c>
      <c r="DR41" s="105" t="str">
        <f t="shared" si="24"/>
        <v>NÃO</v>
      </c>
      <c r="DS41" s="105" t="str">
        <f t="shared" si="24"/>
        <v>NÃO</v>
      </c>
      <c r="DT41" s="105" t="str">
        <f t="shared" si="24"/>
        <v>NÃO</v>
      </c>
      <c r="DU41" s="75" t="str">
        <f t="shared" si="24"/>
        <v>NÃO</v>
      </c>
      <c r="DV41" s="75" t="str">
        <f t="shared" si="24"/>
        <v>NÃO</v>
      </c>
      <c r="DW41" s="75" t="str">
        <f t="shared" si="24"/>
        <v>NÃO</v>
      </c>
      <c r="DX41" s="75" t="str">
        <f t="shared" si="24"/>
        <v>NÃO</v>
      </c>
      <c r="DY41" s="75" t="str">
        <f t="shared" si="24"/>
        <v>NÃO</v>
      </c>
      <c r="DZ41" s="75" t="str">
        <f t="shared" si="24"/>
        <v>NÃO</v>
      </c>
      <c r="EA41" s="75" t="str">
        <f t="shared" si="24"/>
        <v>NÃO</v>
      </c>
      <c r="EB41" s="75" t="str">
        <f t="shared" si="24"/>
        <v>NÃO</v>
      </c>
      <c r="EC41" s="75" t="str">
        <f t="shared" si="24"/>
        <v>NÃO</v>
      </c>
      <c r="ED41" s="75" t="str">
        <f t="shared" si="24"/>
        <v>NÃO</v>
      </c>
      <c r="EE41" s="75" t="str">
        <f t="shared" si="24"/>
        <v>NÃO</v>
      </c>
      <c r="EF41" s="75" t="str">
        <f t="shared" si="24"/>
        <v>NÃO</v>
      </c>
      <c r="EG41" s="75" t="str">
        <f t="shared" si="24"/>
        <v>NÃO</v>
      </c>
      <c r="EH41" s="75" t="str">
        <f t="shared" si="24"/>
        <v>NÃO</v>
      </c>
      <c r="EI41" s="75" t="str">
        <f t="shared" si="24"/>
        <v>NÃO</v>
      </c>
      <c r="EJ41" s="75"/>
    </row>
    <row r="42" spans="3:140" ht="30" customHeight="1">
      <c r="C42" s="21"/>
      <c r="D42" s="235"/>
      <c r="E42" s="21"/>
      <c r="F42" s="70"/>
      <c r="G42" s="70"/>
      <c r="H42" s="70"/>
      <c r="I42" s="70"/>
      <c r="J42" s="70"/>
      <c r="K42" s="21"/>
      <c r="L42" s="70"/>
      <c r="M42" s="70"/>
      <c r="N42" s="70"/>
      <c r="O42" s="70"/>
      <c r="P42" s="9">
        <v>5</v>
      </c>
      <c r="Q42" s="9" t="str">
        <f t="shared" si="25"/>
        <v>NÃO</v>
      </c>
      <c r="R42" s="9" t="str">
        <f t="shared" si="26"/>
        <v>NÃO</v>
      </c>
      <c r="S42" s="9" t="str">
        <f t="shared" si="26"/>
        <v>NÃO</v>
      </c>
      <c r="T42" s="9" t="str">
        <f t="shared" si="26"/>
        <v>NÃO</v>
      </c>
      <c r="U42" s="9" t="str">
        <f t="shared" si="26"/>
        <v>NÃO</v>
      </c>
      <c r="V42" s="9" t="str">
        <f t="shared" si="26"/>
        <v>NÃO</v>
      </c>
      <c r="W42" s="9" t="str">
        <f t="shared" si="26"/>
        <v>NÃO</v>
      </c>
      <c r="X42" s="9" t="str">
        <f t="shared" si="26"/>
        <v>NÃO</v>
      </c>
      <c r="Y42" s="9" t="str">
        <f t="shared" si="26"/>
        <v>NÃO</v>
      </c>
      <c r="Z42" s="9" t="str">
        <f t="shared" si="26"/>
        <v>NÃO</v>
      </c>
      <c r="AA42" s="9" t="str">
        <f t="shared" si="26"/>
        <v>NÃO</v>
      </c>
      <c r="AB42" s="9" t="str">
        <f t="shared" si="26"/>
        <v>NÃO</v>
      </c>
      <c r="AC42" s="9" t="str">
        <f t="shared" si="26"/>
        <v>NÃO</v>
      </c>
      <c r="AD42" s="9" t="str">
        <f t="shared" si="26"/>
        <v>NÃO</v>
      </c>
      <c r="AE42" s="9" t="str">
        <f t="shared" si="26"/>
        <v>NÃO</v>
      </c>
      <c r="AF42" s="9" t="str">
        <f t="shared" si="26"/>
        <v>NÃO</v>
      </c>
      <c r="AG42" s="9" t="str">
        <f t="shared" si="26"/>
        <v>NÃO</v>
      </c>
      <c r="AH42" s="9" t="str">
        <f t="shared" si="26"/>
        <v>NÃO</v>
      </c>
      <c r="AI42" s="9" t="str">
        <f t="shared" si="26"/>
        <v>NÃO</v>
      </c>
      <c r="AJ42" s="9" t="str">
        <f t="shared" si="26"/>
        <v>NÃO</v>
      </c>
      <c r="AK42" s="9" t="str">
        <f t="shared" si="26"/>
        <v>NÃO</v>
      </c>
      <c r="AL42" s="9" t="str">
        <f t="shared" si="26"/>
        <v>NÃO</v>
      </c>
      <c r="AM42" s="9" t="str">
        <f t="shared" si="26"/>
        <v>NÃO</v>
      </c>
      <c r="AN42" s="9" t="str">
        <f t="shared" si="26"/>
        <v>NÃO</v>
      </c>
      <c r="AO42" s="9" t="str">
        <f t="shared" si="26"/>
        <v>NÃO</v>
      </c>
      <c r="AP42" s="9" t="str">
        <f t="shared" si="26"/>
        <v>NÃO</v>
      </c>
      <c r="AQ42" s="9" t="str">
        <f t="shared" si="26"/>
        <v>NÃO</v>
      </c>
      <c r="AR42" s="9" t="str">
        <f t="shared" si="26"/>
        <v>NÃO</v>
      </c>
      <c r="AS42" s="9" t="str">
        <f t="shared" si="26"/>
        <v>NÃO</v>
      </c>
      <c r="AT42" s="9" t="str">
        <f t="shared" si="26"/>
        <v>NÃO</v>
      </c>
      <c r="AU42" s="9" t="str">
        <f t="shared" si="26"/>
        <v>NÃO</v>
      </c>
      <c r="AV42" s="9" t="str">
        <f t="shared" si="26"/>
        <v>NÃO</v>
      </c>
      <c r="AW42" s="9" t="str">
        <f t="shared" si="26"/>
        <v>NÃO</v>
      </c>
      <c r="AX42" s="9" t="str">
        <f t="shared" si="26"/>
        <v>NÃO</v>
      </c>
      <c r="AY42" s="9" t="str">
        <f t="shared" si="26"/>
        <v>NÃO</v>
      </c>
      <c r="AZ42" s="9" t="str">
        <f t="shared" si="26"/>
        <v>NÃO</v>
      </c>
      <c r="BA42" s="9" t="str">
        <f t="shared" si="26"/>
        <v>NÃO</v>
      </c>
      <c r="BB42" s="9" t="str">
        <f t="shared" si="26"/>
        <v>NÃO</v>
      </c>
      <c r="BC42" s="9" t="str">
        <f t="shared" si="26"/>
        <v>NÃO</v>
      </c>
      <c r="BD42" s="9" t="str">
        <f t="shared" si="26"/>
        <v>NÃO</v>
      </c>
      <c r="BE42" s="9" t="str">
        <f t="shared" si="26"/>
        <v>NÃO</v>
      </c>
      <c r="BF42" s="9" t="str">
        <f t="shared" si="26"/>
        <v>NÃO</v>
      </c>
      <c r="BG42" s="9" t="str">
        <f t="shared" si="26"/>
        <v>NÃO</v>
      </c>
      <c r="BH42" s="9" t="str">
        <f t="shared" si="26"/>
        <v>NÃO</v>
      </c>
      <c r="BI42" s="9" t="str">
        <f t="shared" si="26"/>
        <v>NÃO</v>
      </c>
      <c r="BJ42" s="9" t="str">
        <f t="shared" si="26"/>
        <v>NÃO</v>
      </c>
      <c r="BK42" s="9" t="str">
        <f t="shared" si="26"/>
        <v>NÃO</v>
      </c>
      <c r="BL42" s="9" t="str">
        <f t="shared" si="26"/>
        <v>NÃO</v>
      </c>
      <c r="BM42" s="9" t="str">
        <f t="shared" si="26"/>
        <v>NÃO</v>
      </c>
      <c r="BN42" s="9" t="str">
        <f t="shared" si="26"/>
        <v>NÃO</v>
      </c>
      <c r="BO42" s="9" t="str">
        <f t="shared" si="26"/>
        <v>NÃO</v>
      </c>
      <c r="BP42" s="9" t="str">
        <f t="shared" si="26"/>
        <v>NÃO</v>
      </c>
      <c r="BQ42" s="9" t="str">
        <f t="shared" si="26"/>
        <v>NÃO</v>
      </c>
      <c r="BR42" s="9" t="str">
        <f t="shared" si="26"/>
        <v>NÃO</v>
      </c>
      <c r="BS42" s="9" t="str">
        <f t="shared" si="26"/>
        <v>NÃO</v>
      </c>
      <c r="BT42" s="9" t="str">
        <f t="shared" si="26"/>
        <v>NÃO</v>
      </c>
      <c r="BU42" s="9" t="str">
        <f t="shared" si="26"/>
        <v>NÃO</v>
      </c>
      <c r="BV42" s="9" t="str">
        <f t="shared" si="26"/>
        <v>NÃO</v>
      </c>
      <c r="BW42" s="9" t="str">
        <f t="shared" si="26"/>
        <v>NÃO</v>
      </c>
      <c r="BX42" s="9" t="str">
        <f t="shared" si="26"/>
        <v>NÃO</v>
      </c>
      <c r="CA42" s="9">
        <v>5</v>
      </c>
      <c r="CB42" s="9" t="str">
        <f t="shared" si="23"/>
        <v>NÃO</v>
      </c>
      <c r="CC42" s="9" t="str">
        <f t="shared" si="24"/>
        <v>NÃO</v>
      </c>
      <c r="CD42" s="9" t="str">
        <f t="shared" si="24"/>
        <v>NÃO</v>
      </c>
      <c r="CE42" s="9" t="str">
        <f t="shared" si="24"/>
        <v>NÃO</v>
      </c>
      <c r="CF42" s="9" t="str">
        <f t="shared" si="24"/>
        <v>NÃO</v>
      </c>
      <c r="CG42" s="9" t="str">
        <f t="shared" si="24"/>
        <v>NÃO</v>
      </c>
      <c r="CH42" s="9" t="str">
        <f t="shared" si="24"/>
        <v>NÃO</v>
      </c>
      <c r="CI42" s="9" t="str">
        <f t="shared" si="24"/>
        <v>NÃO</v>
      </c>
      <c r="CJ42" s="9" t="str">
        <f t="shared" si="24"/>
        <v>NÃO</v>
      </c>
      <c r="CK42" s="9" t="str">
        <f t="shared" si="24"/>
        <v>NÃO</v>
      </c>
      <c r="CL42" s="9" t="str">
        <f t="shared" si="24"/>
        <v>NÃO</v>
      </c>
      <c r="CM42" s="9" t="str">
        <f t="shared" si="24"/>
        <v>NÃO</v>
      </c>
      <c r="CN42" s="9" t="str">
        <f t="shared" si="24"/>
        <v>NÃO</v>
      </c>
      <c r="CO42" s="9" t="str">
        <f t="shared" si="24"/>
        <v>NÃO</v>
      </c>
      <c r="CP42" s="9" t="str">
        <f t="shared" si="24"/>
        <v>NÃO</v>
      </c>
      <c r="CQ42" s="105" t="str">
        <f t="shared" si="24"/>
        <v>NÃO</v>
      </c>
      <c r="CR42" s="105" t="str">
        <f t="shared" si="24"/>
        <v>NÃO</v>
      </c>
      <c r="CS42" s="105" t="str">
        <f t="shared" si="24"/>
        <v>NÃO</v>
      </c>
      <c r="CT42" s="105" t="str">
        <f t="shared" si="24"/>
        <v>NÃO</v>
      </c>
      <c r="CU42" s="105" t="str">
        <f t="shared" si="24"/>
        <v>NÃO</v>
      </c>
      <c r="CV42" s="105" t="str">
        <f t="shared" ref="CV42:EI48" si="27">IF(AK42="Não",AK42,IF(AND(CU42="Não",AK42&lt;&gt;"Não"),AK42,CU42*(1+$E10)))</f>
        <v>NÃO</v>
      </c>
      <c r="CW42" s="105" t="str">
        <f t="shared" si="27"/>
        <v>NÃO</v>
      </c>
      <c r="CX42" s="105" t="str">
        <f t="shared" si="27"/>
        <v>NÃO</v>
      </c>
      <c r="CY42" s="105" t="str">
        <f t="shared" si="27"/>
        <v>NÃO</v>
      </c>
      <c r="CZ42" s="105" t="str">
        <f t="shared" si="27"/>
        <v>NÃO</v>
      </c>
      <c r="DA42" s="105" t="str">
        <f t="shared" si="27"/>
        <v>NÃO</v>
      </c>
      <c r="DB42" s="105" t="str">
        <f t="shared" si="27"/>
        <v>NÃO</v>
      </c>
      <c r="DC42" s="105" t="str">
        <f t="shared" si="27"/>
        <v>NÃO</v>
      </c>
      <c r="DD42" s="105" t="str">
        <f t="shared" si="27"/>
        <v>NÃO</v>
      </c>
      <c r="DE42" s="105" t="str">
        <f t="shared" si="27"/>
        <v>NÃO</v>
      </c>
      <c r="DF42" s="105" t="str">
        <f t="shared" si="27"/>
        <v>NÃO</v>
      </c>
      <c r="DG42" s="105" t="str">
        <f t="shared" si="27"/>
        <v>NÃO</v>
      </c>
      <c r="DH42" s="105" t="str">
        <f t="shared" si="27"/>
        <v>NÃO</v>
      </c>
      <c r="DI42" s="105" t="str">
        <f t="shared" si="27"/>
        <v>NÃO</v>
      </c>
      <c r="DJ42" s="105" t="str">
        <f t="shared" si="27"/>
        <v>NÃO</v>
      </c>
      <c r="DK42" s="105" t="str">
        <f t="shared" si="27"/>
        <v>NÃO</v>
      </c>
      <c r="DL42" s="105" t="str">
        <f t="shared" si="27"/>
        <v>NÃO</v>
      </c>
      <c r="DM42" s="105" t="str">
        <f t="shared" si="27"/>
        <v>NÃO</v>
      </c>
      <c r="DN42" s="105" t="str">
        <f t="shared" si="27"/>
        <v>NÃO</v>
      </c>
      <c r="DO42" s="105" t="str">
        <f t="shared" si="27"/>
        <v>NÃO</v>
      </c>
      <c r="DP42" s="105" t="str">
        <f t="shared" si="27"/>
        <v>NÃO</v>
      </c>
      <c r="DQ42" s="105" t="str">
        <f t="shared" si="27"/>
        <v>NÃO</v>
      </c>
      <c r="DR42" s="105" t="str">
        <f t="shared" si="27"/>
        <v>NÃO</v>
      </c>
      <c r="DS42" s="105" t="str">
        <f t="shared" si="27"/>
        <v>NÃO</v>
      </c>
      <c r="DT42" s="105" t="str">
        <f t="shared" si="27"/>
        <v>NÃO</v>
      </c>
      <c r="DU42" s="75" t="str">
        <f t="shared" si="27"/>
        <v>NÃO</v>
      </c>
      <c r="DV42" s="75" t="str">
        <f t="shared" si="27"/>
        <v>NÃO</v>
      </c>
      <c r="DW42" s="75" t="str">
        <f t="shared" si="27"/>
        <v>NÃO</v>
      </c>
      <c r="DX42" s="75" t="str">
        <f t="shared" si="27"/>
        <v>NÃO</v>
      </c>
      <c r="DY42" s="75" t="str">
        <f t="shared" si="27"/>
        <v>NÃO</v>
      </c>
      <c r="DZ42" s="75" t="str">
        <f t="shared" si="27"/>
        <v>NÃO</v>
      </c>
      <c r="EA42" s="75" t="str">
        <f t="shared" si="27"/>
        <v>NÃO</v>
      </c>
      <c r="EB42" s="75" t="str">
        <f t="shared" si="27"/>
        <v>NÃO</v>
      </c>
      <c r="EC42" s="75" t="str">
        <f t="shared" si="27"/>
        <v>NÃO</v>
      </c>
      <c r="ED42" s="75" t="str">
        <f t="shared" si="27"/>
        <v>NÃO</v>
      </c>
      <c r="EE42" s="75" t="str">
        <f t="shared" si="27"/>
        <v>NÃO</v>
      </c>
      <c r="EF42" s="75" t="str">
        <f t="shared" si="27"/>
        <v>NÃO</v>
      </c>
      <c r="EG42" s="75" t="str">
        <f t="shared" si="27"/>
        <v>NÃO</v>
      </c>
      <c r="EH42" s="75" t="str">
        <f t="shared" si="27"/>
        <v>NÃO</v>
      </c>
      <c r="EI42" s="75" t="str">
        <f t="shared" si="27"/>
        <v>NÃO</v>
      </c>
      <c r="EJ42" s="75"/>
    </row>
    <row r="43" spans="3:140" ht="30" customHeight="1">
      <c r="C43" s="21"/>
      <c r="D43" s="21"/>
      <c r="E43" s="21"/>
      <c r="F43" s="70"/>
      <c r="G43" s="70"/>
      <c r="H43" s="70"/>
      <c r="I43" s="70"/>
      <c r="J43" s="70"/>
      <c r="K43" s="21"/>
      <c r="L43" s="70"/>
      <c r="M43" s="70"/>
      <c r="N43" s="70"/>
      <c r="O43" s="70"/>
      <c r="P43" s="9">
        <v>6</v>
      </c>
      <c r="Q43" s="9" t="str">
        <f t="shared" si="25"/>
        <v>NÃO</v>
      </c>
      <c r="R43" s="9" t="str">
        <f t="shared" si="26"/>
        <v>NÃO</v>
      </c>
      <c r="S43" s="9" t="str">
        <f t="shared" si="26"/>
        <v>NÃO</v>
      </c>
      <c r="T43" s="9" t="str">
        <f t="shared" si="26"/>
        <v>NÃO</v>
      </c>
      <c r="U43" s="9" t="str">
        <f t="shared" si="26"/>
        <v>NÃO</v>
      </c>
      <c r="V43" s="9" t="str">
        <f t="shared" si="26"/>
        <v>NÃO</v>
      </c>
      <c r="W43" s="9" t="str">
        <f t="shared" si="26"/>
        <v>NÃO</v>
      </c>
      <c r="X43" s="9" t="str">
        <f t="shared" si="26"/>
        <v>NÃO</v>
      </c>
      <c r="Y43" s="9" t="str">
        <f t="shared" si="26"/>
        <v>NÃO</v>
      </c>
      <c r="Z43" s="9" t="str">
        <f t="shared" si="26"/>
        <v>NÃO</v>
      </c>
      <c r="AA43" s="9" t="str">
        <f t="shared" si="26"/>
        <v>NÃO</v>
      </c>
      <c r="AB43" s="9" t="str">
        <f t="shared" si="26"/>
        <v>NÃO</v>
      </c>
      <c r="AC43" s="9" t="str">
        <f t="shared" si="26"/>
        <v>NÃO</v>
      </c>
      <c r="AD43" s="9" t="str">
        <f t="shared" si="26"/>
        <v>NÃO</v>
      </c>
      <c r="AE43" s="9" t="str">
        <f t="shared" si="26"/>
        <v>NÃO</v>
      </c>
      <c r="AF43" s="9" t="str">
        <f t="shared" si="26"/>
        <v>NÃO</v>
      </c>
      <c r="AG43" s="9" t="str">
        <f t="shared" si="26"/>
        <v>NÃO</v>
      </c>
      <c r="AH43" s="9" t="str">
        <f t="shared" si="26"/>
        <v>NÃO</v>
      </c>
      <c r="AI43" s="9" t="str">
        <f t="shared" si="26"/>
        <v>NÃO</v>
      </c>
      <c r="AJ43" s="9" t="str">
        <f t="shared" si="26"/>
        <v>NÃO</v>
      </c>
      <c r="AK43" s="9" t="str">
        <f t="shared" ref="AK43:BX43" si="28">IF(AND(AK$5&gt;=$M11,AK$5&lt;=$N11),IF($F11="MENSAL",IF(AJ43="NÃO",$D11,(AJ43*$E11)+AJ43),"NÃO"),"NÃO")</f>
        <v>NÃO</v>
      </c>
      <c r="AL43" s="9" t="str">
        <f t="shared" si="28"/>
        <v>NÃO</v>
      </c>
      <c r="AM43" s="9" t="str">
        <f t="shared" si="28"/>
        <v>NÃO</v>
      </c>
      <c r="AN43" s="9" t="str">
        <f t="shared" si="28"/>
        <v>NÃO</v>
      </c>
      <c r="AO43" s="9" t="str">
        <f t="shared" si="28"/>
        <v>NÃO</v>
      </c>
      <c r="AP43" s="9" t="str">
        <f t="shared" si="28"/>
        <v>NÃO</v>
      </c>
      <c r="AQ43" s="9" t="str">
        <f t="shared" si="28"/>
        <v>NÃO</v>
      </c>
      <c r="AR43" s="9" t="str">
        <f t="shared" si="28"/>
        <v>NÃO</v>
      </c>
      <c r="AS43" s="9" t="str">
        <f t="shared" si="28"/>
        <v>NÃO</v>
      </c>
      <c r="AT43" s="9" t="str">
        <f t="shared" si="28"/>
        <v>NÃO</v>
      </c>
      <c r="AU43" s="9" t="str">
        <f t="shared" si="28"/>
        <v>NÃO</v>
      </c>
      <c r="AV43" s="9" t="str">
        <f t="shared" si="28"/>
        <v>NÃO</v>
      </c>
      <c r="AW43" s="9" t="str">
        <f t="shared" si="28"/>
        <v>NÃO</v>
      </c>
      <c r="AX43" s="9" t="str">
        <f t="shared" si="28"/>
        <v>NÃO</v>
      </c>
      <c r="AY43" s="9" t="str">
        <f t="shared" si="28"/>
        <v>NÃO</v>
      </c>
      <c r="AZ43" s="9" t="str">
        <f t="shared" si="28"/>
        <v>NÃO</v>
      </c>
      <c r="BA43" s="9" t="str">
        <f t="shared" si="28"/>
        <v>NÃO</v>
      </c>
      <c r="BB43" s="9" t="str">
        <f t="shared" si="28"/>
        <v>NÃO</v>
      </c>
      <c r="BC43" s="9" t="str">
        <f t="shared" si="28"/>
        <v>NÃO</v>
      </c>
      <c r="BD43" s="9" t="str">
        <f t="shared" si="28"/>
        <v>NÃO</v>
      </c>
      <c r="BE43" s="9" t="str">
        <f t="shared" si="28"/>
        <v>NÃO</v>
      </c>
      <c r="BF43" s="9" t="str">
        <f t="shared" si="28"/>
        <v>NÃO</v>
      </c>
      <c r="BG43" s="9" t="str">
        <f t="shared" si="28"/>
        <v>NÃO</v>
      </c>
      <c r="BH43" s="9" t="str">
        <f t="shared" si="28"/>
        <v>NÃO</v>
      </c>
      <c r="BI43" s="9" t="str">
        <f t="shared" si="28"/>
        <v>NÃO</v>
      </c>
      <c r="BJ43" s="9" t="str">
        <f t="shared" si="28"/>
        <v>NÃO</v>
      </c>
      <c r="BK43" s="9" t="str">
        <f t="shared" si="28"/>
        <v>NÃO</v>
      </c>
      <c r="BL43" s="9" t="str">
        <f t="shared" si="28"/>
        <v>NÃO</v>
      </c>
      <c r="BM43" s="9" t="str">
        <f t="shared" si="28"/>
        <v>NÃO</v>
      </c>
      <c r="BN43" s="9" t="str">
        <f t="shared" si="28"/>
        <v>NÃO</v>
      </c>
      <c r="BO43" s="9" t="str">
        <f t="shared" si="28"/>
        <v>NÃO</v>
      </c>
      <c r="BP43" s="9" t="str">
        <f t="shared" si="28"/>
        <v>NÃO</v>
      </c>
      <c r="BQ43" s="9" t="str">
        <f t="shared" si="28"/>
        <v>NÃO</v>
      </c>
      <c r="BR43" s="9" t="str">
        <f t="shared" si="28"/>
        <v>NÃO</v>
      </c>
      <c r="BS43" s="9" t="str">
        <f t="shared" si="28"/>
        <v>NÃO</v>
      </c>
      <c r="BT43" s="9" t="str">
        <f t="shared" si="28"/>
        <v>NÃO</v>
      </c>
      <c r="BU43" s="9" t="str">
        <f t="shared" si="28"/>
        <v>NÃO</v>
      </c>
      <c r="BV43" s="9" t="str">
        <f t="shared" si="28"/>
        <v>NÃO</v>
      </c>
      <c r="BW43" s="9" t="str">
        <f t="shared" si="28"/>
        <v>NÃO</v>
      </c>
      <c r="BX43" s="9" t="str">
        <f t="shared" si="28"/>
        <v>NÃO</v>
      </c>
      <c r="CA43" s="9">
        <v>6</v>
      </c>
      <c r="CB43" s="9" t="str">
        <f t="shared" si="23"/>
        <v>NÃO</v>
      </c>
      <c r="CC43" s="9" t="str">
        <f t="shared" ref="CC43:CU56" si="29">IF(R43="Não",R43,IF(AND(CB43="Não",R43&lt;&gt;"Não"),R43,CB43*(1+$E11)))</f>
        <v>NÃO</v>
      </c>
      <c r="CD43" s="9" t="str">
        <f t="shared" si="29"/>
        <v>NÃO</v>
      </c>
      <c r="CE43" s="9" t="str">
        <f t="shared" si="29"/>
        <v>NÃO</v>
      </c>
      <c r="CF43" s="9" t="str">
        <f t="shared" si="29"/>
        <v>NÃO</v>
      </c>
      <c r="CG43" s="9" t="str">
        <f t="shared" si="29"/>
        <v>NÃO</v>
      </c>
      <c r="CH43" s="9" t="str">
        <f t="shared" si="29"/>
        <v>NÃO</v>
      </c>
      <c r="CI43" s="9" t="str">
        <f t="shared" si="29"/>
        <v>NÃO</v>
      </c>
      <c r="CJ43" s="9" t="str">
        <f t="shared" si="29"/>
        <v>NÃO</v>
      </c>
      <c r="CK43" s="9" t="str">
        <f t="shared" si="29"/>
        <v>NÃO</v>
      </c>
      <c r="CL43" s="9" t="str">
        <f t="shared" si="29"/>
        <v>NÃO</v>
      </c>
      <c r="CM43" s="9" t="str">
        <f t="shared" si="29"/>
        <v>NÃO</v>
      </c>
      <c r="CN43" s="9" t="str">
        <f t="shared" si="29"/>
        <v>NÃO</v>
      </c>
      <c r="CO43" s="9" t="str">
        <f t="shared" si="29"/>
        <v>NÃO</v>
      </c>
      <c r="CP43" s="9" t="str">
        <f t="shared" si="29"/>
        <v>NÃO</v>
      </c>
      <c r="CQ43" s="105" t="str">
        <f t="shared" si="29"/>
        <v>NÃO</v>
      </c>
      <c r="CR43" s="105" t="str">
        <f t="shared" si="29"/>
        <v>NÃO</v>
      </c>
      <c r="CS43" s="105" t="str">
        <f t="shared" si="29"/>
        <v>NÃO</v>
      </c>
      <c r="CT43" s="105" t="str">
        <f t="shared" si="29"/>
        <v>NÃO</v>
      </c>
      <c r="CU43" s="105" t="str">
        <f t="shared" si="29"/>
        <v>NÃO</v>
      </c>
      <c r="CV43" s="105" t="str">
        <f t="shared" si="27"/>
        <v>NÃO</v>
      </c>
      <c r="CW43" s="105" t="str">
        <f t="shared" si="27"/>
        <v>NÃO</v>
      </c>
      <c r="CX43" s="105" t="str">
        <f t="shared" si="27"/>
        <v>NÃO</v>
      </c>
      <c r="CY43" s="105" t="str">
        <f t="shared" si="27"/>
        <v>NÃO</v>
      </c>
      <c r="CZ43" s="105" t="str">
        <f t="shared" si="27"/>
        <v>NÃO</v>
      </c>
      <c r="DA43" s="105" t="str">
        <f t="shared" si="27"/>
        <v>NÃO</v>
      </c>
      <c r="DB43" s="105" t="str">
        <f t="shared" si="27"/>
        <v>NÃO</v>
      </c>
      <c r="DC43" s="105" t="str">
        <f t="shared" si="27"/>
        <v>NÃO</v>
      </c>
      <c r="DD43" s="105" t="str">
        <f t="shared" si="27"/>
        <v>NÃO</v>
      </c>
      <c r="DE43" s="105" t="str">
        <f t="shared" si="27"/>
        <v>NÃO</v>
      </c>
      <c r="DF43" s="105" t="str">
        <f t="shared" si="27"/>
        <v>NÃO</v>
      </c>
      <c r="DG43" s="105" t="str">
        <f t="shared" si="27"/>
        <v>NÃO</v>
      </c>
      <c r="DH43" s="105" t="str">
        <f t="shared" si="27"/>
        <v>NÃO</v>
      </c>
      <c r="DI43" s="105" t="str">
        <f t="shared" si="27"/>
        <v>NÃO</v>
      </c>
      <c r="DJ43" s="105" t="str">
        <f t="shared" si="27"/>
        <v>NÃO</v>
      </c>
      <c r="DK43" s="105" t="str">
        <f t="shared" si="27"/>
        <v>NÃO</v>
      </c>
      <c r="DL43" s="105" t="str">
        <f t="shared" si="27"/>
        <v>NÃO</v>
      </c>
      <c r="DM43" s="105" t="str">
        <f t="shared" si="27"/>
        <v>NÃO</v>
      </c>
      <c r="DN43" s="105" t="str">
        <f t="shared" si="27"/>
        <v>NÃO</v>
      </c>
      <c r="DO43" s="105" t="str">
        <f t="shared" si="27"/>
        <v>NÃO</v>
      </c>
      <c r="DP43" s="105" t="str">
        <f t="shared" si="27"/>
        <v>NÃO</v>
      </c>
      <c r="DQ43" s="105" t="str">
        <f t="shared" si="27"/>
        <v>NÃO</v>
      </c>
      <c r="DR43" s="105" t="str">
        <f t="shared" si="27"/>
        <v>NÃO</v>
      </c>
      <c r="DS43" s="105" t="str">
        <f t="shared" si="27"/>
        <v>NÃO</v>
      </c>
      <c r="DT43" s="105" t="str">
        <f t="shared" si="27"/>
        <v>NÃO</v>
      </c>
      <c r="DU43" s="75" t="str">
        <f t="shared" si="27"/>
        <v>NÃO</v>
      </c>
      <c r="DV43" s="75" t="str">
        <f t="shared" si="27"/>
        <v>NÃO</v>
      </c>
      <c r="DW43" s="75" t="str">
        <f t="shared" si="27"/>
        <v>NÃO</v>
      </c>
      <c r="DX43" s="75" t="str">
        <f t="shared" si="27"/>
        <v>NÃO</v>
      </c>
      <c r="DY43" s="75" t="str">
        <f t="shared" si="27"/>
        <v>NÃO</v>
      </c>
      <c r="DZ43" s="75" t="str">
        <f t="shared" si="27"/>
        <v>NÃO</v>
      </c>
      <c r="EA43" s="75" t="str">
        <f t="shared" si="27"/>
        <v>NÃO</v>
      </c>
      <c r="EB43" s="75" t="str">
        <f t="shared" si="27"/>
        <v>NÃO</v>
      </c>
      <c r="EC43" s="75" t="str">
        <f t="shared" si="27"/>
        <v>NÃO</v>
      </c>
      <c r="ED43" s="75" t="str">
        <f t="shared" si="27"/>
        <v>NÃO</v>
      </c>
      <c r="EE43" s="75" t="str">
        <f t="shared" si="27"/>
        <v>NÃO</v>
      </c>
      <c r="EF43" s="75" t="str">
        <f t="shared" si="27"/>
        <v>NÃO</v>
      </c>
      <c r="EG43" s="75" t="str">
        <f t="shared" si="27"/>
        <v>NÃO</v>
      </c>
      <c r="EH43" s="75" t="str">
        <f t="shared" si="27"/>
        <v>NÃO</v>
      </c>
      <c r="EI43" s="75" t="str">
        <f t="shared" si="27"/>
        <v>NÃO</v>
      </c>
      <c r="EJ43" s="75"/>
    </row>
    <row r="44" spans="3:140" ht="30" customHeight="1">
      <c r="C44" s="21"/>
      <c r="D44" s="21"/>
      <c r="E44" s="21"/>
      <c r="F44" s="70"/>
      <c r="G44" s="70"/>
      <c r="H44" s="70"/>
      <c r="I44" s="70"/>
      <c r="J44" s="70"/>
      <c r="K44" s="21"/>
      <c r="L44" s="70"/>
      <c r="M44" s="70"/>
      <c r="N44" s="70"/>
      <c r="O44" s="70"/>
      <c r="P44" s="9">
        <v>7</v>
      </c>
      <c r="Q44" s="9" t="str">
        <f t="shared" si="25"/>
        <v>NÃO</v>
      </c>
      <c r="R44" s="9" t="str">
        <f t="shared" ref="R44:BX48" si="30">IF(AND(R$5&gt;=$M12,R$5&lt;=$N12),IF($F12="MENSAL",IF(Q44="NÃO",$D12,(Q44*$E12)+Q44),"NÃO"),"NÃO")</f>
        <v>NÃO</v>
      </c>
      <c r="S44" s="9" t="str">
        <f t="shared" si="30"/>
        <v>NÃO</v>
      </c>
      <c r="T44" s="9" t="str">
        <f t="shared" si="30"/>
        <v>NÃO</v>
      </c>
      <c r="U44" s="9" t="str">
        <f t="shared" si="30"/>
        <v>NÃO</v>
      </c>
      <c r="V44" s="9" t="str">
        <f t="shared" si="30"/>
        <v>NÃO</v>
      </c>
      <c r="W44" s="9" t="str">
        <f t="shared" si="30"/>
        <v>NÃO</v>
      </c>
      <c r="X44" s="9" t="str">
        <f t="shared" si="30"/>
        <v>NÃO</v>
      </c>
      <c r="Y44" s="9" t="str">
        <f t="shared" si="30"/>
        <v>NÃO</v>
      </c>
      <c r="Z44" s="9" t="str">
        <f t="shared" si="30"/>
        <v>NÃO</v>
      </c>
      <c r="AA44" s="9" t="str">
        <f t="shared" si="30"/>
        <v>NÃO</v>
      </c>
      <c r="AB44" s="9" t="str">
        <f t="shared" si="30"/>
        <v>NÃO</v>
      </c>
      <c r="AC44" s="9" t="str">
        <f t="shared" si="30"/>
        <v>NÃO</v>
      </c>
      <c r="AD44" s="9" t="str">
        <f t="shared" si="30"/>
        <v>NÃO</v>
      </c>
      <c r="AE44" s="9" t="str">
        <f t="shared" si="30"/>
        <v>NÃO</v>
      </c>
      <c r="AF44" s="9" t="str">
        <f t="shared" si="30"/>
        <v>NÃO</v>
      </c>
      <c r="AG44" s="9" t="str">
        <f t="shared" si="30"/>
        <v>NÃO</v>
      </c>
      <c r="AH44" s="9" t="str">
        <f t="shared" si="30"/>
        <v>NÃO</v>
      </c>
      <c r="AI44" s="9" t="str">
        <f t="shared" si="30"/>
        <v>NÃO</v>
      </c>
      <c r="AJ44" s="9" t="str">
        <f t="shared" si="30"/>
        <v>NÃO</v>
      </c>
      <c r="AK44" s="9" t="str">
        <f t="shared" si="30"/>
        <v>NÃO</v>
      </c>
      <c r="AL44" s="9" t="str">
        <f t="shared" si="30"/>
        <v>NÃO</v>
      </c>
      <c r="AM44" s="9" t="str">
        <f t="shared" si="30"/>
        <v>NÃO</v>
      </c>
      <c r="AN44" s="9" t="str">
        <f t="shared" si="30"/>
        <v>NÃO</v>
      </c>
      <c r="AO44" s="9" t="str">
        <f t="shared" si="30"/>
        <v>NÃO</v>
      </c>
      <c r="AP44" s="9" t="str">
        <f t="shared" si="30"/>
        <v>NÃO</v>
      </c>
      <c r="AQ44" s="9" t="str">
        <f t="shared" si="30"/>
        <v>NÃO</v>
      </c>
      <c r="AR44" s="9" t="str">
        <f t="shared" si="30"/>
        <v>NÃO</v>
      </c>
      <c r="AS44" s="9" t="str">
        <f t="shared" si="30"/>
        <v>NÃO</v>
      </c>
      <c r="AT44" s="9" t="str">
        <f t="shared" si="30"/>
        <v>NÃO</v>
      </c>
      <c r="AU44" s="9" t="str">
        <f t="shared" si="30"/>
        <v>NÃO</v>
      </c>
      <c r="AV44" s="9" t="str">
        <f t="shared" si="30"/>
        <v>NÃO</v>
      </c>
      <c r="AW44" s="9" t="str">
        <f t="shared" si="30"/>
        <v>NÃO</v>
      </c>
      <c r="AX44" s="9" t="str">
        <f t="shared" si="30"/>
        <v>NÃO</v>
      </c>
      <c r="AY44" s="9" t="str">
        <f t="shared" si="30"/>
        <v>NÃO</v>
      </c>
      <c r="AZ44" s="9" t="str">
        <f t="shared" si="30"/>
        <v>NÃO</v>
      </c>
      <c r="BA44" s="9" t="str">
        <f t="shared" si="30"/>
        <v>NÃO</v>
      </c>
      <c r="BB44" s="9" t="str">
        <f t="shared" si="30"/>
        <v>NÃO</v>
      </c>
      <c r="BC44" s="9" t="str">
        <f t="shared" si="30"/>
        <v>NÃO</v>
      </c>
      <c r="BD44" s="9" t="str">
        <f t="shared" si="30"/>
        <v>NÃO</v>
      </c>
      <c r="BE44" s="9" t="str">
        <f t="shared" si="30"/>
        <v>NÃO</v>
      </c>
      <c r="BF44" s="9" t="str">
        <f t="shared" si="30"/>
        <v>NÃO</v>
      </c>
      <c r="BG44" s="9" t="str">
        <f t="shared" si="30"/>
        <v>NÃO</v>
      </c>
      <c r="BH44" s="9" t="str">
        <f t="shared" si="30"/>
        <v>NÃO</v>
      </c>
      <c r="BI44" s="9" t="str">
        <f t="shared" si="30"/>
        <v>NÃO</v>
      </c>
      <c r="BJ44" s="9" t="str">
        <f t="shared" si="30"/>
        <v>NÃO</v>
      </c>
      <c r="BK44" s="9" t="str">
        <f t="shared" si="30"/>
        <v>NÃO</v>
      </c>
      <c r="BL44" s="9" t="str">
        <f t="shared" si="30"/>
        <v>NÃO</v>
      </c>
      <c r="BM44" s="9" t="str">
        <f t="shared" si="30"/>
        <v>NÃO</v>
      </c>
      <c r="BN44" s="9" t="str">
        <f t="shared" si="30"/>
        <v>NÃO</v>
      </c>
      <c r="BO44" s="9" t="str">
        <f t="shared" si="30"/>
        <v>NÃO</v>
      </c>
      <c r="BP44" s="9" t="str">
        <f t="shared" si="30"/>
        <v>NÃO</v>
      </c>
      <c r="BQ44" s="9" t="str">
        <f t="shared" si="30"/>
        <v>NÃO</v>
      </c>
      <c r="BR44" s="9" t="str">
        <f t="shared" si="30"/>
        <v>NÃO</v>
      </c>
      <c r="BS44" s="9" t="str">
        <f t="shared" si="30"/>
        <v>NÃO</v>
      </c>
      <c r="BT44" s="9" t="str">
        <f t="shared" si="30"/>
        <v>NÃO</v>
      </c>
      <c r="BU44" s="9" t="str">
        <f t="shared" si="30"/>
        <v>NÃO</v>
      </c>
      <c r="BV44" s="9" t="str">
        <f t="shared" si="30"/>
        <v>NÃO</v>
      </c>
      <c r="BW44" s="9" t="str">
        <f t="shared" si="30"/>
        <v>NÃO</v>
      </c>
      <c r="BX44" s="9" t="str">
        <f t="shared" si="30"/>
        <v>NÃO</v>
      </c>
      <c r="CA44" s="9">
        <v>7</v>
      </c>
      <c r="CB44" s="9" t="str">
        <f t="shared" si="23"/>
        <v>NÃO</v>
      </c>
      <c r="CC44" s="9" t="str">
        <f t="shared" si="29"/>
        <v>NÃO</v>
      </c>
      <c r="CD44" s="9" t="str">
        <f t="shared" si="29"/>
        <v>NÃO</v>
      </c>
      <c r="CE44" s="9" t="str">
        <f t="shared" si="29"/>
        <v>NÃO</v>
      </c>
      <c r="CF44" s="9" t="str">
        <f t="shared" si="29"/>
        <v>NÃO</v>
      </c>
      <c r="CG44" s="9" t="str">
        <f t="shared" si="29"/>
        <v>NÃO</v>
      </c>
      <c r="CH44" s="9" t="str">
        <f t="shared" si="29"/>
        <v>NÃO</v>
      </c>
      <c r="CI44" s="9" t="str">
        <f t="shared" si="29"/>
        <v>NÃO</v>
      </c>
      <c r="CJ44" s="9" t="str">
        <f t="shared" si="29"/>
        <v>NÃO</v>
      </c>
      <c r="CK44" s="9" t="str">
        <f t="shared" si="29"/>
        <v>NÃO</v>
      </c>
      <c r="CL44" s="9" t="str">
        <f t="shared" si="29"/>
        <v>NÃO</v>
      </c>
      <c r="CM44" s="9" t="str">
        <f t="shared" si="29"/>
        <v>NÃO</v>
      </c>
      <c r="CN44" s="9" t="str">
        <f t="shared" si="29"/>
        <v>NÃO</v>
      </c>
      <c r="CO44" s="9" t="str">
        <f t="shared" si="29"/>
        <v>NÃO</v>
      </c>
      <c r="CP44" s="9" t="str">
        <f t="shared" si="29"/>
        <v>NÃO</v>
      </c>
      <c r="CQ44" s="105" t="str">
        <f t="shared" si="29"/>
        <v>NÃO</v>
      </c>
      <c r="CR44" s="105" t="str">
        <f t="shared" si="29"/>
        <v>NÃO</v>
      </c>
      <c r="CS44" s="105" t="str">
        <f t="shared" si="29"/>
        <v>NÃO</v>
      </c>
      <c r="CT44" s="105" t="str">
        <f t="shared" si="29"/>
        <v>NÃO</v>
      </c>
      <c r="CU44" s="105" t="str">
        <f t="shared" si="29"/>
        <v>NÃO</v>
      </c>
      <c r="CV44" s="105" t="str">
        <f t="shared" si="27"/>
        <v>NÃO</v>
      </c>
      <c r="CW44" s="105" t="str">
        <f t="shared" si="27"/>
        <v>NÃO</v>
      </c>
      <c r="CX44" s="105" t="str">
        <f t="shared" si="27"/>
        <v>NÃO</v>
      </c>
      <c r="CY44" s="105" t="str">
        <f t="shared" si="27"/>
        <v>NÃO</v>
      </c>
      <c r="CZ44" s="105" t="str">
        <f t="shared" si="27"/>
        <v>NÃO</v>
      </c>
      <c r="DA44" s="105" t="str">
        <f t="shared" si="27"/>
        <v>NÃO</v>
      </c>
      <c r="DB44" s="105" t="str">
        <f t="shared" si="27"/>
        <v>NÃO</v>
      </c>
      <c r="DC44" s="105" t="str">
        <f t="shared" si="27"/>
        <v>NÃO</v>
      </c>
      <c r="DD44" s="105" t="str">
        <f t="shared" si="27"/>
        <v>NÃO</v>
      </c>
      <c r="DE44" s="105" t="str">
        <f t="shared" si="27"/>
        <v>NÃO</v>
      </c>
      <c r="DF44" s="105" t="str">
        <f t="shared" si="27"/>
        <v>NÃO</v>
      </c>
      <c r="DG44" s="105" t="str">
        <f t="shared" si="27"/>
        <v>NÃO</v>
      </c>
      <c r="DH44" s="105" t="str">
        <f t="shared" si="27"/>
        <v>NÃO</v>
      </c>
      <c r="DI44" s="105" t="str">
        <f t="shared" si="27"/>
        <v>NÃO</v>
      </c>
      <c r="DJ44" s="105" t="str">
        <f t="shared" si="27"/>
        <v>NÃO</v>
      </c>
      <c r="DK44" s="105" t="str">
        <f t="shared" si="27"/>
        <v>NÃO</v>
      </c>
      <c r="DL44" s="105" t="str">
        <f t="shared" si="27"/>
        <v>NÃO</v>
      </c>
      <c r="DM44" s="105" t="str">
        <f t="shared" si="27"/>
        <v>NÃO</v>
      </c>
      <c r="DN44" s="105" t="str">
        <f t="shared" si="27"/>
        <v>NÃO</v>
      </c>
      <c r="DO44" s="105" t="str">
        <f t="shared" si="27"/>
        <v>NÃO</v>
      </c>
      <c r="DP44" s="105" t="str">
        <f t="shared" si="27"/>
        <v>NÃO</v>
      </c>
      <c r="DQ44" s="105" t="str">
        <f t="shared" si="27"/>
        <v>NÃO</v>
      </c>
      <c r="DR44" s="105" t="str">
        <f t="shared" si="27"/>
        <v>NÃO</v>
      </c>
      <c r="DS44" s="105" t="str">
        <f t="shared" si="27"/>
        <v>NÃO</v>
      </c>
      <c r="DT44" s="105" t="str">
        <f t="shared" si="27"/>
        <v>NÃO</v>
      </c>
      <c r="DU44" s="75" t="str">
        <f t="shared" si="27"/>
        <v>NÃO</v>
      </c>
      <c r="DV44" s="75" t="str">
        <f t="shared" si="27"/>
        <v>NÃO</v>
      </c>
      <c r="DW44" s="75" t="str">
        <f t="shared" si="27"/>
        <v>NÃO</v>
      </c>
      <c r="DX44" s="75" t="str">
        <f t="shared" si="27"/>
        <v>NÃO</v>
      </c>
      <c r="DY44" s="75" t="str">
        <f t="shared" si="27"/>
        <v>NÃO</v>
      </c>
      <c r="DZ44" s="75" t="str">
        <f t="shared" si="27"/>
        <v>NÃO</v>
      </c>
      <c r="EA44" s="75" t="str">
        <f t="shared" si="27"/>
        <v>NÃO</v>
      </c>
      <c r="EB44" s="75" t="str">
        <f t="shared" si="27"/>
        <v>NÃO</v>
      </c>
      <c r="EC44" s="75" t="str">
        <f t="shared" si="27"/>
        <v>NÃO</v>
      </c>
      <c r="ED44" s="75" t="str">
        <f t="shared" si="27"/>
        <v>NÃO</v>
      </c>
      <c r="EE44" s="75" t="str">
        <f t="shared" si="27"/>
        <v>NÃO</v>
      </c>
      <c r="EF44" s="75" t="str">
        <f t="shared" si="27"/>
        <v>NÃO</v>
      </c>
      <c r="EG44" s="75" t="str">
        <f t="shared" si="27"/>
        <v>NÃO</v>
      </c>
      <c r="EH44" s="75" t="str">
        <f t="shared" si="27"/>
        <v>NÃO</v>
      </c>
      <c r="EI44" s="75" t="str">
        <f t="shared" si="27"/>
        <v>NÃO</v>
      </c>
      <c r="EJ44" s="75"/>
    </row>
    <row r="45" spans="3:140" ht="30" customHeight="1">
      <c r="C45" s="21"/>
      <c r="D45" s="21"/>
      <c r="E45" s="21"/>
      <c r="F45" s="70"/>
      <c r="G45" s="70"/>
      <c r="H45" s="70"/>
      <c r="I45" s="70"/>
      <c r="J45" s="70"/>
      <c r="K45" s="21"/>
      <c r="L45" s="70"/>
      <c r="M45" s="70"/>
      <c r="N45" s="70"/>
      <c r="O45" s="70"/>
      <c r="P45" s="9">
        <v>8</v>
      </c>
      <c r="Q45" s="9" t="str">
        <f t="shared" si="25"/>
        <v>NÃO</v>
      </c>
      <c r="R45" s="9" t="str">
        <f t="shared" si="30"/>
        <v>NÃO</v>
      </c>
      <c r="S45" s="9" t="str">
        <f t="shared" si="30"/>
        <v>NÃO</v>
      </c>
      <c r="T45" s="9" t="str">
        <f t="shared" si="30"/>
        <v>NÃO</v>
      </c>
      <c r="U45" s="9" t="str">
        <f t="shared" si="30"/>
        <v>NÃO</v>
      </c>
      <c r="V45" s="9" t="str">
        <f t="shared" si="30"/>
        <v>NÃO</v>
      </c>
      <c r="W45" s="9" t="str">
        <f t="shared" si="30"/>
        <v>NÃO</v>
      </c>
      <c r="X45" s="9" t="str">
        <f t="shared" si="30"/>
        <v>NÃO</v>
      </c>
      <c r="Y45" s="9" t="str">
        <f t="shared" si="30"/>
        <v>NÃO</v>
      </c>
      <c r="Z45" s="9" t="str">
        <f t="shared" si="30"/>
        <v>NÃO</v>
      </c>
      <c r="AA45" s="9" t="str">
        <f t="shared" si="30"/>
        <v>NÃO</v>
      </c>
      <c r="AB45" s="9" t="str">
        <f t="shared" si="30"/>
        <v>NÃO</v>
      </c>
      <c r="AC45" s="9" t="str">
        <f t="shared" si="30"/>
        <v>NÃO</v>
      </c>
      <c r="AD45" s="9" t="str">
        <f t="shared" si="30"/>
        <v>NÃO</v>
      </c>
      <c r="AE45" s="9" t="str">
        <f t="shared" si="30"/>
        <v>NÃO</v>
      </c>
      <c r="AF45" s="9" t="str">
        <f t="shared" si="30"/>
        <v>NÃO</v>
      </c>
      <c r="AG45" s="9" t="str">
        <f t="shared" si="30"/>
        <v>NÃO</v>
      </c>
      <c r="AH45" s="9" t="str">
        <f t="shared" si="30"/>
        <v>NÃO</v>
      </c>
      <c r="AI45" s="9" t="str">
        <f t="shared" si="30"/>
        <v>NÃO</v>
      </c>
      <c r="AJ45" s="9" t="str">
        <f t="shared" si="30"/>
        <v>NÃO</v>
      </c>
      <c r="AK45" s="9" t="str">
        <f t="shared" si="30"/>
        <v>NÃO</v>
      </c>
      <c r="AL45" s="9" t="str">
        <f t="shared" si="30"/>
        <v>NÃO</v>
      </c>
      <c r="AM45" s="9" t="str">
        <f t="shared" si="30"/>
        <v>NÃO</v>
      </c>
      <c r="AN45" s="9" t="str">
        <f t="shared" si="30"/>
        <v>NÃO</v>
      </c>
      <c r="AO45" s="9" t="str">
        <f t="shared" si="30"/>
        <v>NÃO</v>
      </c>
      <c r="AP45" s="9" t="str">
        <f t="shared" si="30"/>
        <v>NÃO</v>
      </c>
      <c r="AQ45" s="9" t="str">
        <f t="shared" si="30"/>
        <v>NÃO</v>
      </c>
      <c r="AR45" s="9" t="str">
        <f t="shared" si="30"/>
        <v>NÃO</v>
      </c>
      <c r="AS45" s="9" t="str">
        <f t="shared" si="30"/>
        <v>NÃO</v>
      </c>
      <c r="AT45" s="9" t="str">
        <f t="shared" si="30"/>
        <v>NÃO</v>
      </c>
      <c r="AU45" s="9" t="str">
        <f t="shared" si="30"/>
        <v>NÃO</v>
      </c>
      <c r="AV45" s="9" t="str">
        <f t="shared" si="30"/>
        <v>NÃO</v>
      </c>
      <c r="AW45" s="9" t="str">
        <f t="shared" si="30"/>
        <v>NÃO</v>
      </c>
      <c r="AX45" s="9" t="str">
        <f t="shared" si="30"/>
        <v>NÃO</v>
      </c>
      <c r="AY45" s="9" t="str">
        <f t="shared" si="30"/>
        <v>NÃO</v>
      </c>
      <c r="AZ45" s="9" t="str">
        <f t="shared" si="30"/>
        <v>NÃO</v>
      </c>
      <c r="BA45" s="9" t="str">
        <f t="shared" si="30"/>
        <v>NÃO</v>
      </c>
      <c r="BB45" s="9" t="str">
        <f t="shared" si="30"/>
        <v>NÃO</v>
      </c>
      <c r="BC45" s="9" t="str">
        <f t="shared" si="30"/>
        <v>NÃO</v>
      </c>
      <c r="BD45" s="9" t="str">
        <f t="shared" si="30"/>
        <v>NÃO</v>
      </c>
      <c r="BE45" s="9" t="str">
        <f t="shared" si="30"/>
        <v>NÃO</v>
      </c>
      <c r="BF45" s="9" t="str">
        <f t="shared" si="30"/>
        <v>NÃO</v>
      </c>
      <c r="BG45" s="9" t="str">
        <f t="shared" si="30"/>
        <v>NÃO</v>
      </c>
      <c r="BH45" s="9" t="str">
        <f t="shared" si="30"/>
        <v>NÃO</v>
      </c>
      <c r="BI45" s="9" t="str">
        <f t="shared" si="30"/>
        <v>NÃO</v>
      </c>
      <c r="BJ45" s="9" t="str">
        <f t="shared" si="30"/>
        <v>NÃO</v>
      </c>
      <c r="BK45" s="9" t="str">
        <f t="shared" si="30"/>
        <v>NÃO</v>
      </c>
      <c r="BL45" s="9" t="str">
        <f t="shared" si="30"/>
        <v>NÃO</v>
      </c>
      <c r="BM45" s="9" t="str">
        <f t="shared" si="30"/>
        <v>NÃO</v>
      </c>
      <c r="BN45" s="9" t="str">
        <f t="shared" si="30"/>
        <v>NÃO</v>
      </c>
      <c r="BO45" s="9" t="str">
        <f t="shared" si="30"/>
        <v>NÃO</v>
      </c>
      <c r="BP45" s="9" t="str">
        <f t="shared" si="30"/>
        <v>NÃO</v>
      </c>
      <c r="BQ45" s="9" t="str">
        <f t="shared" si="30"/>
        <v>NÃO</v>
      </c>
      <c r="BR45" s="9" t="str">
        <f t="shared" si="30"/>
        <v>NÃO</v>
      </c>
      <c r="BS45" s="9" t="str">
        <f t="shared" si="30"/>
        <v>NÃO</v>
      </c>
      <c r="BT45" s="9" t="str">
        <f t="shared" si="30"/>
        <v>NÃO</v>
      </c>
      <c r="BU45" s="9" t="str">
        <f t="shared" si="30"/>
        <v>NÃO</v>
      </c>
      <c r="BV45" s="9" t="str">
        <f t="shared" si="30"/>
        <v>NÃO</v>
      </c>
      <c r="BW45" s="9" t="str">
        <f t="shared" si="30"/>
        <v>NÃO</v>
      </c>
      <c r="BX45" s="9" t="str">
        <f t="shared" si="30"/>
        <v>NÃO</v>
      </c>
      <c r="CA45" s="9">
        <v>8</v>
      </c>
      <c r="CB45" s="9" t="str">
        <f t="shared" si="23"/>
        <v>NÃO</v>
      </c>
      <c r="CC45" s="9" t="str">
        <f t="shared" si="29"/>
        <v>NÃO</v>
      </c>
      <c r="CD45" s="9" t="str">
        <f t="shared" si="29"/>
        <v>NÃO</v>
      </c>
      <c r="CE45" s="9" t="str">
        <f t="shared" si="29"/>
        <v>NÃO</v>
      </c>
      <c r="CF45" s="9" t="str">
        <f t="shared" si="29"/>
        <v>NÃO</v>
      </c>
      <c r="CG45" s="9" t="str">
        <f t="shared" si="29"/>
        <v>NÃO</v>
      </c>
      <c r="CH45" s="9" t="str">
        <f t="shared" si="29"/>
        <v>NÃO</v>
      </c>
      <c r="CI45" s="9" t="str">
        <f t="shared" si="29"/>
        <v>NÃO</v>
      </c>
      <c r="CJ45" s="9" t="str">
        <f t="shared" si="29"/>
        <v>NÃO</v>
      </c>
      <c r="CK45" s="9" t="str">
        <f t="shared" si="29"/>
        <v>NÃO</v>
      </c>
      <c r="CL45" s="9" t="str">
        <f t="shared" si="29"/>
        <v>NÃO</v>
      </c>
      <c r="CM45" s="9" t="str">
        <f t="shared" si="29"/>
        <v>NÃO</v>
      </c>
      <c r="CN45" s="9" t="str">
        <f t="shared" si="29"/>
        <v>NÃO</v>
      </c>
      <c r="CO45" s="9" t="str">
        <f t="shared" si="29"/>
        <v>NÃO</v>
      </c>
      <c r="CP45" s="9" t="str">
        <f t="shared" si="29"/>
        <v>NÃO</v>
      </c>
      <c r="CQ45" s="105" t="str">
        <f t="shared" si="29"/>
        <v>NÃO</v>
      </c>
      <c r="CR45" s="105" t="str">
        <f t="shared" si="29"/>
        <v>NÃO</v>
      </c>
      <c r="CS45" s="105" t="str">
        <f t="shared" si="29"/>
        <v>NÃO</v>
      </c>
      <c r="CT45" s="105" t="str">
        <f t="shared" si="29"/>
        <v>NÃO</v>
      </c>
      <c r="CU45" s="105" t="str">
        <f t="shared" si="29"/>
        <v>NÃO</v>
      </c>
      <c r="CV45" s="105" t="str">
        <f t="shared" si="27"/>
        <v>NÃO</v>
      </c>
      <c r="CW45" s="105" t="str">
        <f t="shared" si="27"/>
        <v>NÃO</v>
      </c>
      <c r="CX45" s="105" t="str">
        <f t="shared" si="27"/>
        <v>NÃO</v>
      </c>
      <c r="CY45" s="105" t="str">
        <f t="shared" si="27"/>
        <v>NÃO</v>
      </c>
      <c r="CZ45" s="105" t="str">
        <f t="shared" si="27"/>
        <v>NÃO</v>
      </c>
      <c r="DA45" s="105" t="str">
        <f t="shared" si="27"/>
        <v>NÃO</v>
      </c>
      <c r="DB45" s="105" t="str">
        <f t="shared" si="27"/>
        <v>NÃO</v>
      </c>
      <c r="DC45" s="105" t="str">
        <f t="shared" si="27"/>
        <v>NÃO</v>
      </c>
      <c r="DD45" s="105" t="str">
        <f t="shared" si="27"/>
        <v>NÃO</v>
      </c>
      <c r="DE45" s="105" t="str">
        <f t="shared" si="27"/>
        <v>NÃO</v>
      </c>
      <c r="DF45" s="105" t="str">
        <f t="shared" si="27"/>
        <v>NÃO</v>
      </c>
      <c r="DG45" s="105" t="str">
        <f t="shared" si="27"/>
        <v>NÃO</v>
      </c>
      <c r="DH45" s="105" t="str">
        <f t="shared" si="27"/>
        <v>NÃO</v>
      </c>
      <c r="DI45" s="105" t="str">
        <f t="shared" si="27"/>
        <v>NÃO</v>
      </c>
      <c r="DJ45" s="105" t="str">
        <f t="shared" si="27"/>
        <v>NÃO</v>
      </c>
      <c r="DK45" s="105" t="str">
        <f t="shared" si="27"/>
        <v>NÃO</v>
      </c>
      <c r="DL45" s="105" t="str">
        <f t="shared" si="27"/>
        <v>NÃO</v>
      </c>
      <c r="DM45" s="105" t="str">
        <f t="shared" si="27"/>
        <v>NÃO</v>
      </c>
      <c r="DN45" s="105" t="str">
        <f t="shared" si="27"/>
        <v>NÃO</v>
      </c>
      <c r="DO45" s="105" t="str">
        <f t="shared" si="27"/>
        <v>NÃO</v>
      </c>
      <c r="DP45" s="105" t="str">
        <f t="shared" si="27"/>
        <v>NÃO</v>
      </c>
      <c r="DQ45" s="105" t="str">
        <f t="shared" si="27"/>
        <v>NÃO</v>
      </c>
      <c r="DR45" s="105" t="str">
        <f t="shared" si="27"/>
        <v>NÃO</v>
      </c>
      <c r="DS45" s="105" t="str">
        <f t="shared" si="27"/>
        <v>NÃO</v>
      </c>
      <c r="DT45" s="105" t="str">
        <f t="shared" si="27"/>
        <v>NÃO</v>
      </c>
      <c r="DU45" s="75" t="str">
        <f t="shared" si="27"/>
        <v>NÃO</v>
      </c>
      <c r="DV45" s="75" t="str">
        <f t="shared" si="27"/>
        <v>NÃO</v>
      </c>
      <c r="DW45" s="75" t="str">
        <f t="shared" si="27"/>
        <v>NÃO</v>
      </c>
      <c r="DX45" s="75" t="str">
        <f t="shared" si="27"/>
        <v>NÃO</v>
      </c>
      <c r="DY45" s="75" t="str">
        <f t="shared" si="27"/>
        <v>NÃO</v>
      </c>
      <c r="DZ45" s="75" t="str">
        <f t="shared" si="27"/>
        <v>NÃO</v>
      </c>
      <c r="EA45" s="75" t="str">
        <f t="shared" si="27"/>
        <v>NÃO</v>
      </c>
      <c r="EB45" s="75" t="str">
        <f t="shared" si="27"/>
        <v>NÃO</v>
      </c>
      <c r="EC45" s="75" t="str">
        <f t="shared" si="27"/>
        <v>NÃO</v>
      </c>
      <c r="ED45" s="75" t="str">
        <f t="shared" si="27"/>
        <v>NÃO</v>
      </c>
      <c r="EE45" s="75" t="str">
        <f t="shared" si="27"/>
        <v>NÃO</v>
      </c>
      <c r="EF45" s="75" t="str">
        <f t="shared" si="27"/>
        <v>NÃO</v>
      </c>
      <c r="EG45" s="75" t="str">
        <f t="shared" si="27"/>
        <v>NÃO</v>
      </c>
      <c r="EH45" s="75" t="str">
        <f t="shared" si="27"/>
        <v>NÃO</v>
      </c>
      <c r="EI45" s="75" t="str">
        <f t="shared" si="27"/>
        <v>NÃO</v>
      </c>
      <c r="EJ45" s="75"/>
    </row>
    <row r="46" spans="3:140" ht="30" customHeight="1">
      <c r="C46" s="21"/>
      <c r="D46" s="21"/>
      <c r="E46" s="21"/>
      <c r="F46" s="70"/>
      <c r="G46" s="70"/>
      <c r="H46" s="70"/>
      <c r="I46" s="70"/>
      <c r="J46" s="70"/>
      <c r="K46" s="21"/>
      <c r="L46" s="70"/>
      <c r="M46" s="70"/>
      <c r="N46" s="70"/>
      <c r="O46" s="70"/>
      <c r="P46" s="9">
        <v>9</v>
      </c>
      <c r="Q46" s="9" t="str">
        <f t="shared" si="25"/>
        <v>NÃO</v>
      </c>
      <c r="R46" s="9" t="str">
        <f t="shared" si="30"/>
        <v>NÃO</v>
      </c>
      <c r="S46" s="9" t="str">
        <f t="shared" si="30"/>
        <v>NÃO</v>
      </c>
      <c r="T46" s="9" t="str">
        <f t="shared" si="30"/>
        <v>NÃO</v>
      </c>
      <c r="U46" s="9" t="str">
        <f t="shared" si="30"/>
        <v>NÃO</v>
      </c>
      <c r="V46" s="9" t="str">
        <f t="shared" si="30"/>
        <v>NÃO</v>
      </c>
      <c r="W46" s="9" t="str">
        <f t="shared" si="30"/>
        <v>NÃO</v>
      </c>
      <c r="X46" s="9" t="str">
        <f t="shared" si="30"/>
        <v>NÃO</v>
      </c>
      <c r="Y46" s="9" t="str">
        <f t="shared" si="30"/>
        <v>NÃO</v>
      </c>
      <c r="Z46" s="9" t="str">
        <f t="shared" si="30"/>
        <v>NÃO</v>
      </c>
      <c r="AA46" s="9" t="str">
        <f t="shared" si="30"/>
        <v>NÃO</v>
      </c>
      <c r="AB46" s="9" t="str">
        <f t="shared" si="30"/>
        <v>NÃO</v>
      </c>
      <c r="AC46" s="9" t="str">
        <f t="shared" si="30"/>
        <v>NÃO</v>
      </c>
      <c r="AD46" s="9" t="str">
        <f t="shared" si="30"/>
        <v>NÃO</v>
      </c>
      <c r="AE46" s="9" t="str">
        <f t="shared" si="30"/>
        <v>NÃO</v>
      </c>
      <c r="AF46" s="9" t="str">
        <f t="shared" si="30"/>
        <v>NÃO</v>
      </c>
      <c r="AG46" s="9" t="str">
        <f t="shared" si="30"/>
        <v>NÃO</v>
      </c>
      <c r="AH46" s="9" t="str">
        <f t="shared" si="30"/>
        <v>NÃO</v>
      </c>
      <c r="AI46" s="9" t="str">
        <f t="shared" si="30"/>
        <v>NÃO</v>
      </c>
      <c r="AJ46" s="9" t="str">
        <f t="shared" si="30"/>
        <v>NÃO</v>
      </c>
      <c r="AK46" s="9" t="str">
        <f t="shared" si="30"/>
        <v>NÃO</v>
      </c>
      <c r="AL46" s="9" t="str">
        <f t="shared" si="30"/>
        <v>NÃO</v>
      </c>
      <c r="AM46" s="9" t="str">
        <f t="shared" si="30"/>
        <v>NÃO</v>
      </c>
      <c r="AN46" s="9" t="str">
        <f t="shared" si="30"/>
        <v>NÃO</v>
      </c>
      <c r="AO46" s="9" t="str">
        <f t="shared" si="30"/>
        <v>NÃO</v>
      </c>
      <c r="AP46" s="9" t="str">
        <f t="shared" si="30"/>
        <v>NÃO</v>
      </c>
      <c r="AQ46" s="9" t="str">
        <f t="shared" si="30"/>
        <v>NÃO</v>
      </c>
      <c r="AR46" s="9" t="str">
        <f t="shared" si="30"/>
        <v>NÃO</v>
      </c>
      <c r="AS46" s="9" t="str">
        <f t="shared" si="30"/>
        <v>NÃO</v>
      </c>
      <c r="AT46" s="9" t="str">
        <f t="shared" si="30"/>
        <v>NÃO</v>
      </c>
      <c r="AU46" s="9" t="str">
        <f t="shared" si="30"/>
        <v>NÃO</v>
      </c>
      <c r="AV46" s="9" t="str">
        <f t="shared" si="30"/>
        <v>NÃO</v>
      </c>
      <c r="AW46" s="9" t="str">
        <f t="shared" si="30"/>
        <v>NÃO</v>
      </c>
      <c r="AX46" s="9" t="str">
        <f t="shared" si="30"/>
        <v>NÃO</v>
      </c>
      <c r="AY46" s="9" t="str">
        <f t="shared" si="30"/>
        <v>NÃO</v>
      </c>
      <c r="AZ46" s="9" t="str">
        <f t="shared" si="30"/>
        <v>NÃO</v>
      </c>
      <c r="BA46" s="9" t="str">
        <f t="shared" si="30"/>
        <v>NÃO</v>
      </c>
      <c r="BB46" s="9" t="str">
        <f t="shared" si="30"/>
        <v>NÃO</v>
      </c>
      <c r="BC46" s="9" t="str">
        <f t="shared" si="30"/>
        <v>NÃO</v>
      </c>
      <c r="BD46" s="9" t="str">
        <f t="shared" si="30"/>
        <v>NÃO</v>
      </c>
      <c r="BE46" s="9" t="str">
        <f t="shared" si="30"/>
        <v>NÃO</v>
      </c>
      <c r="BF46" s="9" t="str">
        <f t="shared" si="30"/>
        <v>NÃO</v>
      </c>
      <c r="BG46" s="9" t="str">
        <f t="shared" si="30"/>
        <v>NÃO</v>
      </c>
      <c r="BH46" s="9" t="str">
        <f t="shared" si="30"/>
        <v>NÃO</v>
      </c>
      <c r="BI46" s="9" t="str">
        <f t="shared" si="30"/>
        <v>NÃO</v>
      </c>
      <c r="BJ46" s="9" t="str">
        <f t="shared" si="30"/>
        <v>NÃO</v>
      </c>
      <c r="BK46" s="9" t="str">
        <f t="shared" si="30"/>
        <v>NÃO</v>
      </c>
      <c r="BL46" s="9" t="str">
        <f t="shared" si="30"/>
        <v>NÃO</v>
      </c>
      <c r="BM46" s="9" t="str">
        <f t="shared" si="30"/>
        <v>NÃO</v>
      </c>
      <c r="BN46" s="9" t="str">
        <f t="shared" si="30"/>
        <v>NÃO</v>
      </c>
      <c r="BO46" s="9" t="str">
        <f t="shared" si="30"/>
        <v>NÃO</v>
      </c>
      <c r="BP46" s="9" t="str">
        <f t="shared" si="30"/>
        <v>NÃO</v>
      </c>
      <c r="BQ46" s="9" t="str">
        <f t="shared" si="30"/>
        <v>NÃO</v>
      </c>
      <c r="BR46" s="9" t="str">
        <f t="shared" si="30"/>
        <v>NÃO</v>
      </c>
      <c r="BS46" s="9" t="str">
        <f t="shared" si="30"/>
        <v>NÃO</v>
      </c>
      <c r="BT46" s="9" t="str">
        <f t="shared" si="30"/>
        <v>NÃO</v>
      </c>
      <c r="BU46" s="9" t="str">
        <f t="shared" si="30"/>
        <v>NÃO</v>
      </c>
      <c r="BV46" s="9" t="str">
        <f t="shared" si="30"/>
        <v>NÃO</v>
      </c>
      <c r="BW46" s="9" t="str">
        <f t="shared" si="30"/>
        <v>NÃO</v>
      </c>
      <c r="BX46" s="9" t="str">
        <f t="shared" si="30"/>
        <v>NÃO</v>
      </c>
      <c r="CA46" s="9">
        <v>9</v>
      </c>
      <c r="CB46" s="9" t="str">
        <f t="shared" si="23"/>
        <v>NÃO</v>
      </c>
      <c r="CC46" s="9" t="str">
        <f t="shared" si="29"/>
        <v>NÃO</v>
      </c>
      <c r="CD46" s="9" t="str">
        <f t="shared" si="29"/>
        <v>NÃO</v>
      </c>
      <c r="CE46" s="9" t="str">
        <f t="shared" si="29"/>
        <v>NÃO</v>
      </c>
      <c r="CF46" s="9" t="str">
        <f t="shared" si="29"/>
        <v>NÃO</v>
      </c>
      <c r="CG46" s="9" t="str">
        <f t="shared" si="29"/>
        <v>NÃO</v>
      </c>
      <c r="CH46" s="9" t="str">
        <f t="shared" si="29"/>
        <v>NÃO</v>
      </c>
      <c r="CI46" s="9" t="str">
        <f t="shared" si="29"/>
        <v>NÃO</v>
      </c>
      <c r="CJ46" s="9" t="str">
        <f t="shared" si="29"/>
        <v>NÃO</v>
      </c>
      <c r="CK46" s="9" t="str">
        <f t="shared" si="29"/>
        <v>NÃO</v>
      </c>
      <c r="CL46" s="9" t="str">
        <f t="shared" si="29"/>
        <v>NÃO</v>
      </c>
      <c r="CM46" s="9" t="str">
        <f t="shared" si="29"/>
        <v>NÃO</v>
      </c>
      <c r="CN46" s="9" t="str">
        <f t="shared" si="29"/>
        <v>NÃO</v>
      </c>
      <c r="CO46" s="9" t="str">
        <f t="shared" si="29"/>
        <v>NÃO</v>
      </c>
      <c r="CP46" s="9" t="str">
        <f t="shared" si="29"/>
        <v>NÃO</v>
      </c>
      <c r="CQ46" s="105" t="str">
        <f t="shared" si="29"/>
        <v>NÃO</v>
      </c>
      <c r="CR46" s="105" t="str">
        <f t="shared" si="29"/>
        <v>NÃO</v>
      </c>
      <c r="CS46" s="105" t="str">
        <f t="shared" si="29"/>
        <v>NÃO</v>
      </c>
      <c r="CT46" s="105" t="str">
        <f t="shared" si="29"/>
        <v>NÃO</v>
      </c>
      <c r="CU46" s="105" t="str">
        <f t="shared" si="29"/>
        <v>NÃO</v>
      </c>
      <c r="CV46" s="105" t="str">
        <f t="shared" si="27"/>
        <v>NÃO</v>
      </c>
      <c r="CW46" s="105" t="str">
        <f t="shared" si="27"/>
        <v>NÃO</v>
      </c>
      <c r="CX46" s="105" t="str">
        <f t="shared" si="27"/>
        <v>NÃO</v>
      </c>
      <c r="CY46" s="105" t="str">
        <f t="shared" si="27"/>
        <v>NÃO</v>
      </c>
      <c r="CZ46" s="105" t="str">
        <f t="shared" si="27"/>
        <v>NÃO</v>
      </c>
      <c r="DA46" s="105" t="str">
        <f t="shared" si="27"/>
        <v>NÃO</v>
      </c>
      <c r="DB46" s="105" t="str">
        <f t="shared" si="27"/>
        <v>NÃO</v>
      </c>
      <c r="DC46" s="105" t="str">
        <f t="shared" si="27"/>
        <v>NÃO</v>
      </c>
      <c r="DD46" s="105" t="str">
        <f t="shared" si="27"/>
        <v>NÃO</v>
      </c>
      <c r="DE46" s="105" t="str">
        <f t="shared" si="27"/>
        <v>NÃO</v>
      </c>
      <c r="DF46" s="105" t="str">
        <f t="shared" si="27"/>
        <v>NÃO</v>
      </c>
      <c r="DG46" s="105" t="str">
        <f t="shared" si="27"/>
        <v>NÃO</v>
      </c>
      <c r="DH46" s="105" t="str">
        <f t="shared" si="27"/>
        <v>NÃO</v>
      </c>
      <c r="DI46" s="105" t="str">
        <f t="shared" si="27"/>
        <v>NÃO</v>
      </c>
      <c r="DJ46" s="105" t="str">
        <f t="shared" si="27"/>
        <v>NÃO</v>
      </c>
      <c r="DK46" s="105" t="str">
        <f t="shared" si="27"/>
        <v>NÃO</v>
      </c>
      <c r="DL46" s="105" t="str">
        <f t="shared" si="27"/>
        <v>NÃO</v>
      </c>
      <c r="DM46" s="105" t="str">
        <f t="shared" si="27"/>
        <v>NÃO</v>
      </c>
      <c r="DN46" s="105" t="str">
        <f t="shared" si="27"/>
        <v>NÃO</v>
      </c>
      <c r="DO46" s="105" t="str">
        <f t="shared" si="27"/>
        <v>NÃO</v>
      </c>
      <c r="DP46" s="105" t="str">
        <f t="shared" si="27"/>
        <v>NÃO</v>
      </c>
      <c r="DQ46" s="105" t="str">
        <f t="shared" si="27"/>
        <v>NÃO</v>
      </c>
      <c r="DR46" s="105" t="str">
        <f t="shared" si="27"/>
        <v>NÃO</v>
      </c>
      <c r="DS46" s="105" t="str">
        <f t="shared" si="27"/>
        <v>NÃO</v>
      </c>
      <c r="DT46" s="105" t="str">
        <f t="shared" si="27"/>
        <v>NÃO</v>
      </c>
      <c r="DU46" s="75" t="str">
        <f t="shared" si="27"/>
        <v>NÃO</v>
      </c>
      <c r="DV46" s="75" t="str">
        <f t="shared" si="27"/>
        <v>NÃO</v>
      </c>
      <c r="DW46" s="75" t="str">
        <f t="shared" si="27"/>
        <v>NÃO</v>
      </c>
      <c r="DX46" s="75" t="str">
        <f t="shared" si="27"/>
        <v>NÃO</v>
      </c>
      <c r="DY46" s="75" t="str">
        <f t="shared" si="27"/>
        <v>NÃO</v>
      </c>
      <c r="DZ46" s="75" t="str">
        <f t="shared" si="27"/>
        <v>NÃO</v>
      </c>
      <c r="EA46" s="75" t="str">
        <f t="shared" si="27"/>
        <v>NÃO</v>
      </c>
      <c r="EB46" s="75" t="str">
        <f t="shared" si="27"/>
        <v>NÃO</v>
      </c>
      <c r="EC46" s="75" t="str">
        <f t="shared" si="27"/>
        <v>NÃO</v>
      </c>
      <c r="ED46" s="75" t="str">
        <f t="shared" si="27"/>
        <v>NÃO</v>
      </c>
      <c r="EE46" s="75" t="str">
        <f t="shared" si="27"/>
        <v>NÃO</v>
      </c>
      <c r="EF46" s="75" t="str">
        <f t="shared" si="27"/>
        <v>NÃO</v>
      </c>
      <c r="EG46" s="75" t="str">
        <f t="shared" si="27"/>
        <v>NÃO</v>
      </c>
      <c r="EH46" s="75" t="str">
        <f t="shared" si="27"/>
        <v>NÃO</v>
      </c>
      <c r="EI46" s="75" t="str">
        <f t="shared" si="27"/>
        <v>NÃO</v>
      </c>
      <c r="EJ46" s="75"/>
    </row>
    <row r="47" spans="3:140" ht="30" customHeight="1">
      <c r="C47" s="21"/>
      <c r="D47" s="21"/>
      <c r="E47" s="21"/>
      <c r="F47" s="70"/>
      <c r="G47" s="70"/>
      <c r="H47" s="70"/>
      <c r="I47" s="70"/>
      <c r="J47" s="70"/>
      <c r="K47" s="21"/>
      <c r="L47" s="70"/>
      <c r="M47" s="70"/>
      <c r="N47" s="70"/>
      <c r="O47" s="70"/>
      <c r="P47" s="9">
        <v>10</v>
      </c>
      <c r="Q47" s="9" t="str">
        <f t="shared" si="25"/>
        <v>NÃO</v>
      </c>
      <c r="R47" s="9" t="str">
        <f t="shared" si="30"/>
        <v>NÃO</v>
      </c>
      <c r="S47" s="9" t="str">
        <f t="shared" si="30"/>
        <v>NÃO</v>
      </c>
      <c r="T47" s="9" t="str">
        <f t="shared" si="30"/>
        <v>NÃO</v>
      </c>
      <c r="U47" s="9" t="str">
        <f t="shared" si="30"/>
        <v>NÃO</v>
      </c>
      <c r="V47" s="9" t="str">
        <f t="shared" si="30"/>
        <v>NÃO</v>
      </c>
      <c r="W47" s="9" t="str">
        <f t="shared" si="30"/>
        <v>NÃO</v>
      </c>
      <c r="X47" s="9" t="str">
        <f t="shared" si="30"/>
        <v>NÃO</v>
      </c>
      <c r="Y47" s="9" t="str">
        <f t="shared" si="30"/>
        <v>NÃO</v>
      </c>
      <c r="Z47" s="9" t="str">
        <f t="shared" si="30"/>
        <v>NÃO</v>
      </c>
      <c r="AA47" s="9" t="str">
        <f t="shared" si="30"/>
        <v>NÃO</v>
      </c>
      <c r="AB47" s="9" t="str">
        <f t="shared" si="30"/>
        <v>NÃO</v>
      </c>
      <c r="AC47" s="9" t="str">
        <f t="shared" si="30"/>
        <v>NÃO</v>
      </c>
      <c r="AD47" s="9" t="str">
        <f t="shared" si="30"/>
        <v>NÃO</v>
      </c>
      <c r="AE47" s="9" t="str">
        <f t="shared" si="30"/>
        <v>NÃO</v>
      </c>
      <c r="AF47" s="9" t="str">
        <f t="shared" si="30"/>
        <v>NÃO</v>
      </c>
      <c r="AG47" s="9" t="str">
        <f t="shared" si="30"/>
        <v>NÃO</v>
      </c>
      <c r="AH47" s="9" t="str">
        <f t="shared" si="30"/>
        <v>NÃO</v>
      </c>
      <c r="AI47" s="9" t="str">
        <f t="shared" si="30"/>
        <v>NÃO</v>
      </c>
      <c r="AJ47" s="9" t="str">
        <f t="shared" si="30"/>
        <v>NÃO</v>
      </c>
      <c r="AK47" s="9" t="str">
        <f t="shared" si="30"/>
        <v>NÃO</v>
      </c>
      <c r="AL47" s="9" t="str">
        <f t="shared" si="30"/>
        <v>NÃO</v>
      </c>
      <c r="AM47" s="9" t="str">
        <f t="shared" si="30"/>
        <v>NÃO</v>
      </c>
      <c r="AN47" s="9" t="str">
        <f t="shared" si="30"/>
        <v>NÃO</v>
      </c>
      <c r="AO47" s="9" t="str">
        <f t="shared" si="30"/>
        <v>NÃO</v>
      </c>
      <c r="AP47" s="9" t="str">
        <f t="shared" si="30"/>
        <v>NÃO</v>
      </c>
      <c r="AQ47" s="9" t="str">
        <f t="shared" si="30"/>
        <v>NÃO</v>
      </c>
      <c r="AR47" s="9" t="str">
        <f t="shared" si="30"/>
        <v>NÃO</v>
      </c>
      <c r="AS47" s="9" t="str">
        <f t="shared" si="30"/>
        <v>NÃO</v>
      </c>
      <c r="AT47" s="9" t="str">
        <f t="shared" si="30"/>
        <v>NÃO</v>
      </c>
      <c r="AU47" s="9" t="str">
        <f t="shared" si="30"/>
        <v>NÃO</v>
      </c>
      <c r="AV47" s="9" t="str">
        <f t="shared" si="30"/>
        <v>NÃO</v>
      </c>
      <c r="AW47" s="9" t="str">
        <f t="shared" si="30"/>
        <v>NÃO</v>
      </c>
      <c r="AX47" s="9" t="str">
        <f t="shared" si="30"/>
        <v>NÃO</v>
      </c>
      <c r="AY47" s="9" t="str">
        <f t="shared" si="30"/>
        <v>NÃO</v>
      </c>
      <c r="AZ47" s="9" t="str">
        <f t="shared" si="30"/>
        <v>NÃO</v>
      </c>
      <c r="BA47" s="9" t="str">
        <f t="shared" si="30"/>
        <v>NÃO</v>
      </c>
      <c r="BB47" s="9" t="str">
        <f t="shared" si="30"/>
        <v>NÃO</v>
      </c>
      <c r="BC47" s="9" t="str">
        <f t="shared" si="30"/>
        <v>NÃO</v>
      </c>
      <c r="BD47" s="9" t="str">
        <f t="shared" si="30"/>
        <v>NÃO</v>
      </c>
      <c r="BE47" s="9" t="str">
        <f t="shared" si="30"/>
        <v>NÃO</v>
      </c>
      <c r="BF47" s="9" t="str">
        <f t="shared" si="30"/>
        <v>NÃO</v>
      </c>
      <c r="BG47" s="9" t="str">
        <f t="shared" si="30"/>
        <v>NÃO</v>
      </c>
      <c r="BH47" s="9" t="str">
        <f t="shared" si="30"/>
        <v>NÃO</v>
      </c>
      <c r="BI47" s="9" t="str">
        <f t="shared" si="30"/>
        <v>NÃO</v>
      </c>
      <c r="BJ47" s="9" t="str">
        <f t="shared" si="30"/>
        <v>NÃO</v>
      </c>
      <c r="BK47" s="9" t="str">
        <f t="shared" si="30"/>
        <v>NÃO</v>
      </c>
      <c r="BL47" s="9" t="str">
        <f t="shared" si="30"/>
        <v>NÃO</v>
      </c>
      <c r="BM47" s="9" t="str">
        <f t="shared" si="30"/>
        <v>NÃO</v>
      </c>
      <c r="BN47" s="9" t="str">
        <f t="shared" si="30"/>
        <v>NÃO</v>
      </c>
      <c r="BO47" s="9" t="str">
        <f t="shared" si="30"/>
        <v>NÃO</v>
      </c>
      <c r="BP47" s="9" t="str">
        <f t="shared" si="30"/>
        <v>NÃO</v>
      </c>
      <c r="BQ47" s="9" t="str">
        <f t="shared" si="30"/>
        <v>NÃO</v>
      </c>
      <c r="BR47" s="9" t="str">
        <f t="shared" si="30"/>
        <v>NÃO</v>
      </c>
      <c r="BS47" s="9" t="str">
        <f t="shared" si="30"/>
        <v>NÃO</v>
      </c>
      <c r="BT47" s="9" t="str">
        <f t="shared" si="30"/>
        <v>NÃO</v>
      </c>
      <c r="BU47" s="9" t="str">
        <f t="shared" si="30"/>
        <v>NÃO</v>
      </c>
      <c r="BV47" s="9" t="str">
        <f t="shared" si="30"/>
        <v>NÃO</v>
      </c>
      <c r="BW47" s="9" t="str">
        <f t="shared" si="30"/>
        <v>NÃO</v>
      </c>
      <c r="BX47" s="9" t="str">
        <f t="shared" si="30"/>
        <v>NÃO</v>
      </c>
      <c r="CA47" s="9">
        <v>10</v>
      </c>
      <c r="CB47" s="9" t="str">
        <f t="shared" si="23"/>
        <v>NÃO</v>
      </c>
      <c r="CC47" s="9" t="str">
        <f t="shared" si="29"/>
        <v>NÃO</v>
      </c>
      <c r="CD47" s="9" t="str">
        <f t="shared" si="29"/>
        <v>NÃO</v>
      </c>
      <c r="CE47" s="9" t="str">
        <f t="shared" si="29"/>
        <v>NÃO</v>
      </c>
      <c r="CF47" s="9" t="str">
        <f t="shared" si="29"/>
        <v>NÃO</v>
      </c>
      <c r="CG47" s="9" t="str">
        <f t="shared" si="29"/>
        <v>NÃO</v>
      </c>
      <c r="CH47" s="9" t="str">
        <f t="shared" si="29"/>
        <v>NÃO</v>
      </c>
      <c r="CI47" s="9" t="str">
        <f t="shared" si="29"/>
        <v>NÃO</v>
      </c>
      <c r="CJ47" s="9" t="str">
        <f t="shared" si="29"/>
        <v>NÃO</v>
      </c>
      <c r="CK47" s="9" t="str">
        <f t="shared" si="29"/>
        <v>NÃO</v>
      </c>
      <c r="CL47" s="9" t="str">
        <f t="shared" si="29"/>
        <v>NÃO</v>
      </c>
      <c r="CM47" s="9" t="str">
        <f t="shared" si="29"/>
        <v>NÃO</v>
      </c>
      <c r="CN47" s="9" t="str">
        <f t="shared" si="29"/>
        <v>NÃO</v>
      </c>
      <c r="CO47" s="9" t="str">
        <f t="shared" si="29"/>
        <v>NÃO</v>
      </c>
      <c r="CP47" s="9" t="str">
        <f t="shared" si="29"/>
        <v>NÃO</v>
      </c>
      <c r="CQ47" s="105" t="str">
        <f t="shared" si="29"/>
        <v>NÃO</v>
      </c>
      <c r="CR47" s="105" t="str">
        <f t="shared" si="29"/>
        <v>NÃO</v>
      </c>
      <c r="CS47" s="105" t="str">
        <f t="shared" si="29"/>
        <v>NÃO</v>
      </c>
      <c r="CT47" s="105" t="str">
        <f t="shared" si="29"/>
        <v>NÃO</v>
      </c>
      <c r="CU47" s="105" t="str">
        <f t="shared" si="29"/>
        <v>NÃO</v>
      </c>
      <c r="CV47" s="105" t="str">
        <f t="shared" si="27"/>
        <v>NÃO</v>
      </c>
      <c r="CW47" s="105" t="str">
        <f t="shared" si="27"/>
        <v>NÃO</v>
      </c>
      <c r="CX47" s="105" t="str">
        <f t="shared" si="27"/>
        <v>NÃO</v>
      </c>
      <c r="CY47" s="105" t="str">
        <f t="shared" si="27"/>
        <v>NÃO</v>
      </c>
      <c r="CZ47" s="105" t="str">
        <f t="shared" si="27"/>
        <v>NÃO</v>
      </c>
      <c r="DA47" s="105" t="str">
        <f t="shared" si="27"/>
        <v>NÃO</v>
      </c>
      <c r="DB47" s="105" t="str">
        <f t="shared" si="27"/>
        <v>NÃO</v>
      </c>
      <c r="DC47" s="105" t="str">
        <f t="shared" si="27"/>
        <v>NÃO</v>
      </c>
      <c r="DD47" s="105" t="str">
        <f t="shared" si="27"/>
        <v>NÃO</v>
      </c>
      <c r="DE47" s="105" t="str">
        <f t="shared" si="27"/>
        <v>NÃO</v>
      </c>
      <c r="DF47" s="105" t="str">
        <f t="shared" si="27"/>
        <v>NÃO</v>
      </c>
      <c r="DG47" s="105" t="str">
        <f t="shared" si="27"/>
        <v>NÃO</v>
      </c>
      <c r="DH47" s="105" t="str">
        <f t="shared" si="27"/>
        <v>NÃO</v>
      </c>
      <c r="DI47" s="105" t="str">
        <f t="shared" si="27"/>
        <v>NÃO</v>
      </c>
      <c r="DJ47" s="105" t="str">
        <f t="shared" si="27"/>
        <v>NÃO</v>
      </c>
      <c r="DK47" s="105" t="str">
        <f t="shared" si="27"/>
        <v>NÃO</v>
      </c>
      <c r="DL47" s="105" t="str">
        <f t="shared" si="27"/>
        <v>NÃO</v>
      </c>
      <c r="DM47" s="105" t="str">
        <f t="shared" si="27"/>
        <v>NÃO</v>
      </c>
      <c r="DN47" s="105" t="str">
        <f t="shared" si="27"/>
        <v>NÃO</v>
      </c>
      <c r="DO47" s="105" t="str">
        <f t="shared" si="27"/>
        <v>NÃO</v>
      </c>
      <c r="DP47" s="105" t="str">
        <f t="shared" si="27"/>
        <v>NÃO</v>
      </c>
      <c r="DQ47" s="105" t="str">
        <f t="shared" si="27"/>
        <v>NÃO</v>
      </c>
      <c r="DR47" s="105" t="str">
        <f t="shared" si="27"/>
        <v>NÃO</v>
      </c>
      <c r="DS47" s="105" t="str">
        <f t="shared" si="27"/>
        <v>NÃO</v>
      </c>
      <c r="DT47" s="105" t="str">
        <f t="shared" si="27"/>
        <v>NÃO</v>
      </c>
      <c r="DU47" s="75" t="str">
        <f t="shared" si="27"/>
        <v>NÃO</v>
      </c>
      <c r="DV47" s="75" t="str">
        <f t="shared" si="27"/>
        <v>NÃO</v>
      </c>
      <c r="DW47" s="75" t="str">
        <f t="shared" si="27"/>
        <v>NÃO</v>
      </c>
      <c r="DX47" s="75" t="str">
        <f t="shared" si="27"/>
        <v>NÃO</v>
      </c>
      <c r="DY47" s="75" t="str">
        <f t="shared" si="27"/>
        <v>NÃO</v>
      </c>
      <c r="DZ47" s="75" t="str">
        <f t="shared" si="27"/>
        <v>NÃO</v>
      </c>
      <c r="EA47" s="75" t="str">
        <f t="shared" si="27"/>
        <v>NÃO</v>
      </c>
      <c r="EB47" s="75" t="str">
        <f t="shared" si="27"/>
        <v>NÃO</v>
      </c>
      <c r="EC47" s="75" t="str">
        <f t="shared" si="27"/>
        <v>NÃO</v>
      </c>
      <c r="ED47" s="75" t="str">
        <f t="shared" si="27"/>
        <v>NÃO</v>
      </c>
      <c r="EE47" s="75" t="str">
        <f t="shared" si="27"/>
        <v>NÃO</v>
      </c>
      <c r="EF47" s="75" t="str">
        <f t="shared" si="27"/>
        <v>NÃO</v>
      </c>
      <c r="EG47" s="75" t="str">
        <f t="shared" si="27"/>
        <v>NÃO</v>
      </c>
      <c r="EH47" s="75" t="str">
        <f t="shared" si="27"/>
        <v>NÃO</v>
      </c>
      <c r="EI47" s="75" t="str">
        <f t="shared" si="27"/>
        <v>NÃO</v>
      </c>
      <c r="EJ47" s="75"/>
    </row>
    <row r="48" spans="3:140" ht="30" customHeight="1">
      <c r="C48" s="21"/>
      <c r="D48" s="21"/>
      <c r="E48" s="21"/>
      <c r="F48" s="70"/>
      <c r="G48" s="70"/>
      <c r="H48" s="70"/>
      <c r="I48" s="70"/>
      <c r="J48" s="70"/>
      <c r="K48" s="21"/>
      <c r="L48" s="70"/>
      <c r="M48" s="70"/>
      <c r="N48" s="70"/>
      <c r="O48" s="70"/>
      <c r="P48" s="9">
        <v>11</v>
      </c>
      <c r="Q48" s="9" t="str">
        <f t="shared" si="25"/>
        <v>NÃO</v>
      </c>
      <c r="R48" s="9" t="str">
        <f t="shared" si="30"/>
        <v>NÃO</v>
      </c>
      <c r="S48" s="9" t="str">
        <f t="shared" si="30"/>
        <v>NÃO</v>
      </c>
      <c r="T48" s="9" t="str">
        <f t="shared" si="30"/>
        <v>NÃO</v>
      </c>
      <c r="U48" s="9" t="str">
        <f t="shared" si="30"/>
        <v>NÃO</v>
      </c>
      <c r="V48" s="9" t="str">
        <f t="shared" si="30"/>
        <v>NÃO</v>
      </c>
      <c r="W48" s="9" t="str">
        <f t="shared" si="30"/>
        <v>NÃO</v>
      </c>
      <c r="X48" s="9" t="str">
        <f t="shared" si="30"/>
        <v>NÃO</v>
      </c>
      <c r="Y48" s="9" t="str">
        <f t="shared" si="30"/>
        <v>NÃO</v>
      </c>
      <c r="Z48" s="9" t="str">
        <f t="shared" si="30"/>
        <v>NÃO</v>
      </c>
      <c r="AA48" s="9" t="str">
        <f t="shared" si="30"/>
        <v>NÃO</v>
      </c>
      <c r="AB48" s="9" t="str">
        <f t="shared" si="30"/>
        <v>NÃO</v>
      </c>
      <c r="AC48" s="9" t="str">
        <f t="shared" si="30"/>
        <v>NÃO</v>
      </c>
      <c r="AD48" s="9" t="str">
        <f t="shared" si="30"/>
        <v>NÃO</v>
      </c>
      <c r="AE48" s="9" t="str">
        <f t="shared" si="30"/>
        <v>NÃO</v>
      </c>
      <c r="AF48" s="9" t="str">
        <f t="shared" si="30"/>
        <v>NÃO</v>
      </c>
      <c r="AG48" s="9" t="str">
        <f t="shared" si="30"/>
        <v>NÃO</v>
      </c>
      <c r="AH48" s="9" t="str">
        <f t="shared" si="30"/>
        <v>NÃO</v>
      </c>
      <c r="AI48" s="9" t="str">
        <f t="shared" si="30"/>
        <v>NÃO</v>
      </c>
      <c r="AJ48" s="9" t="str">
        <f t="shared" si="30"/>
        <v>NÃO</v>
      </c>
      <c r="AK48" s="9" t="str">
        <f t="shared" ref="AK48:BX48" si="31">IF(AND(AK$5&gt;=$M16,AK$5&lt;=$N16),IF($F16="MENSAL",IF(AJ48="NÃO",$D16,(AJ48*$E16)+AJ48),"NÃO"),"NÃO")</f>
        <v>NÃO</v>
      </c>
      <c r="AL48" s="9" t="str">
        <f t="shared" si="31"/>
        <v>NÃO</v>
      </c>
      <c r="AM48" s="9" t="str">
        <f t="shared" si="31"/>
        <v>NÃO</v>
      </c>
      <c r="AN48" s="9" t="str">
        <f t="shared" si="31"/>
        <v>NÃO</v>
      </c>
      <c r="AO48" s="9" t="str">
        <f t="shared" si="31"/>
        <v>NÃO</v>
      </c>
      <c r="AP48" s="9" t="str">
        <f t="shared" si="31"/>
        <v>NÃO</v>
      </c>
      <c r="AQ48" s="9" t="str">
        <f t="shared" si="31"/>
        <v>NÃO</v>
      </c>
      <c r="AR48" s="9" t="str">
        <f t="shared" si="31"/>
        <v>NÃO</v>
      </c>
      <c r="AS48" s="9" t="str">
        <f t="shared" si="31"/>
        <v>NÃO</v>
      </c>
      <c r="AT48" s="9" t="str">
        <f t="shared" si="31"/>
        <v>NÃO</v>
      </c>
      <c r="AU48" s="9" t="str">
        <f t="shared" si="31"/>
        <v>NÃO</v>
      </c>
      <c r="AV48" s="9" t="str">
        <f t="shared" si="31"/>
        <v>NÃO</v>
      </c>
      <c r="AW48" s="9" t="str">
        <f t="shared" si="31"/>
        <v>NÃO</v>
      </c>
      <c r="AX48" s="9" t="str">
        <f t="shared" si="31"/>
        <v>NÃO</v>
      </c>
      <c r="AY48" s="9" t="str">
        <f t="shared" si="31"/>
        <v>NÃO</v>
      </c>
      <c r="AZ48" s="9" t="str">
        <f t="shared" si="31"/>
        <v>NÃO</v>
      </c>
      <c r="BA48" s="9" t="str">
        <f t="shared" si="31"/>
        <v>NÃO</v>
      </c>
      <c r="BB48" s="9" t="str">
        <f t="shared" si="31"/>
        <v>NÃO</v>
      </c>
      <c r="BC48" s="9" t="str">
        <f t="shared" si="31"/>
        <v>NÃO</v>
      </c>
      <c r="BD48" s="9" t="str">
        <f t="shared" si="31"/>
        <v>NÃO</v>
      </c>
      <c r="BE48" s="9" t="str">
        <f t="shared" si="31"/>
        <v>NÃO</v>
      </c>
      <c r="BF48" s="9" t="str">
        <f t="shared" si="31"/>
        <v>NÃO</v>
      </c>
      <c r="BG48" s="9" t="str">
        <f t="shared" si="31"/>
        <v>NÃO</v>
      </c>
      <c r="BH48" s="9" t="str">
        <f t="shared" si="31"/>
        <v>NÃO</v>
      </c>
      <c r="BI48" s="9" t="str">
        <f t="shared" si="31"/>
        <v>NÃO</v>
      </c>
      <c r="BJ48" s="9" t="str">
        <f t="shared" si="31"/>
        <v>NÃO</v>
      </c>
      <c r="BK48" s="9" t="str">
        <f t="shared" si="31"/>
        <v>NÃO</v>
      </c>
      <c r="BL48" s="9" t="str">
        <f t="shared" si="31"/>
        <v>NÃO</v>
      </c>
      <c r="BM48" s="9" t="str">
        <f t="shared" si="31"/>
        <v>NÃO</v>
      </c>
      <c r="BN48" s="9" t="str">
        <f t="shared" si="31"/>
        <v>NÃO</v>
      </c>
      <c r="BO48" s="9" t="str">
        <f t="shared" si="31"/>
        <v>NÃO</v>
      </c>
      <c r="BP48" s="9" t="str">
        <f t="shared" si="31"/>
        <v>NÃO</v>
      </c>
      <c r="BQ48" s="9" t="str">
        <f t="shared" si="31"/>
        <v>NÃO</v>
      </c>
      <c r="BR48" s="9" t="str">
        <f t="shared" si="31"/>
        <v>NÃO</v>
      </c>
      <c r="BS48" s="9" t="str">
        <f t="shared" si="31"/>
        <v>NÃO</v>
      </c>
      <c r="BT48" s="9" t="str">
        <f t="shared" si="31"/>
        <v>NÃO</v>
      </c>
      <c r="BU48" s="9" t="str">
        <f t="shared" si="31"/>
        <v>NÃO</v>
      </c>
      <c r="BV48" s="9" t="str">
        <f t="shared" si="31"/>
        <v>NÃO</v>
      </c>
      <c r="BW48" s="9" t="str">
        <f t="shared" si="31"/>
        <v>NÃO</v>
      </c>
      <c r="BX48" s="9" t="str">
        <f t="shared" si="31"/>
        <v>NÃO</v>
      </c>
      <c r="CA48" s="9">
        <v>11</v>
      </c>
      <c r="CB48" s="9" t="str">
        <f t="shared" si="23"/>
        <v>NÃO</v>
      </c>
      <c r="CC48" s="9" t="str">
        <f t="shared" si="29"/>
        <v>NÃO</v>
      </c>
      <c r="CD48" s="9" t="str">
        <f t="shared" si="29"/>
        <v>NÃO</v>
      </c>
      <c r="CE48" s="9" t="str">
        <f t="shared" si="29"/>
        <v>NÃO</v>
      </c>
      <c r="CF48" s="9" t="str">
        <f t="shared" si="29"/>
        <v>NÃO</v>
      </c>
      <c r="CG48" s="9" t="str">
        <f t="shared" si="29"/>
        <v>NÃO</v>
      </c>
      <c r="CH48" s="9" t="str">
        <f t="shared" si="29"/>
        <v>NÃO</v>
      </c>
      <c r="CI48" s="9" t="str">
        <f t="shared" si="29"/>
        <v>NÃO</v>
      </c>
      <c r="CJ48" s="9" t="str">
        <f t="shared" si="29"/>
        <v>NÃO</v>
      </c>
      <c r="CK48" s="9" t="str">
        <f t="shared" si="29"/>
        <v>NÃO</v>
      </c>
      <c r="CL48" s="9" t="str">
        <f t="shared" si="29"/>
        <v>NÃO</v>
      </c>
      <c r="CM48" s="9" t="str">
        <f t="shared" si="29"/>
        <v>NÃO</v>
      </c>
      <c r="CN48" s="9" t="str">
        <f t="shared" si="29"/>
        <v>NÃO</v>
      </c>
      <c r="CO48" s="9" t="str">
        <f t="shared" si="29"/>
        <v>NÃO</v>
      </c>
      <c r="CP48" s="9" t="str">
        <f t="shared" si="29"/>
        <v>NÃO</v>
      </c>
      <c r="CQ48" s="105" t="str">
        <f t="shared" si="29"/>
        <v>NÃO</v>
      </c>
      <c r="CR48" s="105" t="str">
        <f t="shared" si="29"/>
        <v>NÃO</v>
      </c>
      <c r="CS48" s="105" t="str">
        <f t="shared" si="29"/>
        <v>NÃO</v>
      </c>
      <c r="CT48" s="105" t="str">
        <f t="shared" si="29"/>
        <v>NÃO</v>
      </c>
      <c r="CU48" s="105" t="str">
        <f t="shared" si="29"/>
        <v>NÃO</v>
      </c>
      <c r="CV48" s="105" t="str">
        <f t="shared" si="27"/>
        <v>NÃO</v>
      </c>
      <c r="CW48" s="105" t="str">
        <f t="shared" si="27"/>
        <v>NÃO</v>
      </c>
      <c r="CX48" s="105" t="str">
        <f t="shared" si="27"/>
        <v>NÃO</v>
      </c>
      <c r="CY48" s="105" t="str">
        <f t="shared" si="27"/>
        <v>NÃO</v>
      </c>
      <c r="CZ48" s="105" t="str">
        <f t="shared" si="27"/>
        <v>NÃO</v>
      </c>
      <c r="DA48" s="105" t="str">
        <f t="shared" si="27"/>
        <v>NÃO</v>
      </c>
      <c r="DB48" s="105" t="str">
        <f t="shared" si="27"/>
        <v>NÃO</v>
      </c>
      <c r="DC48" s="105" t="str">
        <f t="shared" si="27"/>
        <v>NÃO</v>
      </c>
      <c r="DD48" s="105" t="str">
        <f t="shared" si="27"/>
        <v>NÃO</v>
      </c>
      <c r="DE48" s="105" t="str">
        <f t="shared" si="27"/>
        <v>NÃO</v>
      </c>
      <c r="DF48" s="105" t="str">
        <f t="shared" si="27"/>
        <v>NÃO</v>
      </c>
      <c r="DG48" s="105" t="str">
        <f t="shared" si="27"/>
        <v>NÃO</v>
      </c>
      <c r="DH48" s="105" t="str">
        <f t="shared" si="27"/>
        <v>NÃO</v>
      </c>
      <c r="DI48" s="105" t="str">
        <f t="shared" si="27"/>
        <v>NÃO</v>
      </c>
      <c r="DJ48" s="105" t="str">
        <f t="shared" si="27"/>
        <v>NÃO</v>
      </c>
      <c r="DK48" s="105" t="str">
        <f t="shared" ref="DK48:EI58" si="32">IF(AZ48="Não",AZ48,IF(AND(DJ48="Não",AZ48&lt;&gt;"Não"),AZ48,DJ48*(1+$E16)))</f>
        <v>NÃO</v>
      </c>
      <c r="DL48" s="105" t="str">
        <f t="shared" si="32"/>
        <v>NÃO</v>
      </c>
      <c r="DM48" s="105" t="str">
        <f t="shared" si="32"/>
        <v>NÃO</v>
      </c>
      <c r="DN48" s="105" t="str">
        <f t="shared" si="32"/>
        <v>NÃO</v>
      </c>
      <c r="DO48" s="105" t="str">
        <f t="shared" si="32"/>
        <v>NÃO</v>
      </c>
      <c r="DP48" s="105" t="str">
        <f t="shared" si="32"/>
        <v>NÃO</v>
      </c>
      <c r="DQ48" s="105" t="str">
        <f t="shared" si="32"/>
        <v>NÃO</v>
      </c>
      <c r="DR48" s="105" t="str">
        <f t="shared" si="32"/>
        <v>NÃO</v>
      </c>
      <c r="DS48" s="105" t="str">
        <f t="shared" si="32"/>
        <v>NÃO</v>
      </c>
      <c r="DT48" s="105" t="str">
        <f t="shared" si="32"/>
        <v>NÃO</v>
      </c>
      <c r="DU48" s="75" t="str">
        <f t="shared" si="32"/>
        <v>NÃO</v>
      </c>
      <c r="DV48" s="75" t="str">
        <f t="shared" si="32"/>
        <v>NÃO</v>
      </c>
      <c r="DW48" s="75" t="str">
        <f t="shared" si="32"/>
        <v>NÃO</v>
      </c>
      <c r="DX48" s="75" t="str">
        <f t="shared" si="32"/>
        <v>NÃO</v>
      </c>
      <c r="DY48" s="75" t="str">
        <f t="shared" si="32"/>
        <v>NÃO</v>
      </c>
      <c r="DZ48" s="75" t="str">
        <f t="shared" si="32"/>
        <v>NÃO</v>
      </c>
      <c r="EA48" s="75" t="str">
        <f t="shared" si="32"/>
        <v>NÃO</v>
      </c>
      <c r="EB48" s="75" t="str">
        <f t="shared" si="32"/>
        <v>NÃO</v>
      </c>
      <c r="EC48" s="75" t="str">
        <f t="shared" si="32"/>
        <v>NÃO</v>
      </c>
      <c r="ED48" s="75" t="str">
        <f t="shared" si="32"/>
        <v>NÃO</v>
      </c>
      <c r="EE48" s="75" t="str">
        <f t="shared" si="32"/>
        <v>NÃO</v>
      </c>
      <c r="EF48" s="75" t="str">
        <f t="shared" si="32"/>
        <v>NÃO</v>
      </c>
      <c r="EG48" s="75" t="str">
        <f t="shared" si="32"/>
        <v>NÃO</v>
      </c>
      <c r="EH48" s="75" t="str">
        <f t="shared" si="32"/>
        <v>NÃO</v>
      </c>
      <c r="EI48" s="75" t="str">
        <f t="shared" si="32"/>
        <v>NÃO</v>
      </c>
      <c r="EJ48" s="75"/>
    </row>
    <row r="49" spans="3:140" ht="30" customHeight="1">
      <c r="C49" s="21"/>
      <c r="D49" s="21"/>
      <c r="E49" s="21"/>
      <c r="F49" s="70"/>
      <c r="G49" s="70"/>
      <c r="H49" s="70"/>
      <c r="I49" s="70"/>
      <c r="J49" s="70"/>
      <c r="K49" s="21"/>
      <c r="L49" s="70"/>
      <c r="M49" s="70"/>
      <c r="N49" s="70"/>
      <c r="O49" s="70"/>
      <c r="P49" s="9">
        <v>12</v>
      </c>
      <c r="Q49" s="9" t="str">
        <f t="shared" si="25"/>
        <v>NÃO</v>
      </c>
      <c r="R49" s="9" t="str">
        <f t="shared" ref="R49:BX53" si="33">IF(AND(R$5&gt;=$M17,R$5&lt;=$N17),IF($F17="MENSAL",IF(Q49="NÃO",$D17,(Q49*$E17)+Q49),"NÃO"),"NÃO")</f>
        <v>NÃO</v>
      </c>
      <c r="S49" s="9" t="str">
        <f t="shared" si="33"/>
        <v>NÃO</v>
      </c>
      <c r="T49" s="9" t="str">
        <f t="shared" si="33"/>
        <v>NÃO</v>
      </c>
      <c r="U49" s="9" t="str">
        <f t="shared" si="33"/>
        <v>NÃO</v>
      </c>
      <c r="V49" s="9" t="str">
        <f t="shared" si="33"/>
        <v>NÃO</v>
      </c>
      <c r="W49" s="9" t="str">
        <f t="shared" si="33"/>
        <v>NÃO</v>
      </c>
      <c r="X49" s="9" t="str">
        <f t="shared" si="33"/>
        <v>NÃO</v>
      </c>
      <c r="Y49" s="9" t="str">
        <f t="shared" si="33"/>
        <v>NÃO</v>
      </c>
      <c r="Z49" s="9" t="str">
        <f t="shared" si="33"/>
        <v>NÃO</v>
      </c>
      <c r="AA49" s="9" t="str">
        <f t="shared" si="33"/>
        <v>NÃO</v>
      </c>
      <c r="AB49" s="9" t="str">
        <f t="shared" si="33"/>
        <v>NÃO</v>
      </c>
      <c r="AC49" s="9" t="str">
        <f t="shared" si="33"/>
        <v>NÃO</v>
      </c>
      <c r="AD49" s="9" t="str">
        <f t="shared" si="33"/>
        <v>NÃO</v>
      </c>
      <c r="AE49" s="9" t="str">
        <f t="shared" si="33"/>
        <v>NÃO</v>
      </c>
      <c r="AF49" s="9" t="str">
        <f t="shared" si="33"/>
        <v>NÃO</v>
      </c>
      <c r="AG49" s="9" t="str">
        <f t="shared" si="33"/>
        <v>NÃO</v>
      </c>
      <c r="AH49" s="9" t="str">
        <f t="shared" si="33"/>
        <v>NÃO</v>
      </c>
      <c r="AI49" s="9" t="str">
        <f t="shared" si="33"/>
        <v>NÃO</v>
      </c>
      <c r="AJ49" s="9" t="str">
        <f t="shared" si="33"/>
        <v>NÃO</v>
      </c>
      <c r="AK49" s="9" t="str">
        <f t="shared" si="33"/>
        <v>NÃO</v>
      </c>
      <c r="AL49" s="9" t="str">
        <f t="shared" si="33"/>
        <v>NÃO</v>
      </c>
      <c r="AM49" s="9" t="str">
        <f t="shared" si="33"/>
        <v>NÃO</v>
      </c>
      <c r="AN49" s="9" t="str">
        <f t="shared" si="33"/>
        <v>NÃO</v>
      </c>
      <c r="AO49" s="9" t="str">
        <f t="shared" si="33"/>
        <v>NÃO</v>
      </c>
      <c r="AP49" s="9" t="str">
        <f t="shared" si="33"/>
        <v>NÃO</v>
      </c>
      <c r="AQ49" s="9" t="str">
        <f t="shared" si="33"/>
        <v>NÃO</v>
      </c>
      <c r="AR49" s="9" t="str">
        <f t="shared" si="33"/>
        <v>NÃO</v>
      </c>
      <c r="AS49" s="9" t="str">
        <f t="shared" si="33"/>
        <v>NÃO</v>
      </c>
      <c r="AT49" s="9" t="str">
        <f t="shared" si="33"/>
        <v>NÃO</v>
      </c>
      <c r="AU49" s="9" t="str">
        <f t="shared" si="33"/>
        <v>NÃO</v>
      </c>
      <c r="AV49" s="9" t="str">
        <f t="shared" si="33"/>
        <v>NÃO</v>
      </c>
      <c r="AW49" s="9" t="str">
        <f t="shared" si="33"/>
        <v>NÃO</v>
      </c>
      <c r="AX49" s="9" t="str">
        <f t="shared" si="33"/>
        <v>NÃO</v>
      </c>
      <c r="AY49" s="9" t="str">
        <f t="shared" si="33"/>
        <v>NÃO</v>
      </c>
      <c r="AZ49" s="9" t="str">
        <f t="shared" si="33"/>
        <v>NÃO</v>
      </c>
      <c r="BA49" s="9" t="str">
        <f t="shared" si="33"/>
        <v>NÃO</v>
      </c>
      <c r="BB49" s="9" t="str">
        <f t="shared" si="33"/>
        <v>NÃO</v>
      </c>
      <c r="BC49" s="9" t="str">
        <f t="shared" si="33"/>
        <v>NÃO</v>
      </c>
      <c r="BD49" s="9" t="str">
        <f t="shared" si="33"/>
        <v>NÃO</v>
      </c>
      <c r="BE49" s="9" t="str">
        <f t="shared" si="33"/>
        <v>NÃO</v>
      </c>
      <c r="BF49" s="9" t="str">
        <f t="shared" si="33"/>
        <v>NÃO</v>
      </c>
      <c r="BG49" s="9" t="str">
        <f t="shared" si="33"/>
        <v>NÃO</v>
      </c>
      <c r="BH49" s="9" t="str">
        <f t="shared" si="33"/>
        <v>NÃO</v>
      </c>
      <c r="BI49" s="9" t="str">
        <f t="shared" si="33"/>
        <v>NÃO</v>
      </c>
      <c r="BJ49" s="9" t="str">
        <f t="shared" si="33"/>
        <v>NÃO</v>
      </c>
      <c r="BK49" s="9" t="str">
        <f t="shared" si="33"/>
        <v>NÃO</v>
      </c>
      <c r="BL49" s="9" t="str">
        <f t="shared" si="33"/>
        <v>NÃO</v>
      </c>
      <c r="BM49" s="9" t="str">
        <f t="shared" si="33"/>
        <v>NÃO</v>
      </c>
      <c r="BN49" s="9" t="str">
        <f t="shared" si="33"/>
        <v>NÃO</v>
      </c>
      <c r="BO49" s="9" t="str">
        <f t="shared" si="33"/>
        <v>NÃO</v>
      </c>
      <c r="BP49" s="9" t="str">
        <f t="shared" si="33"/>
        <v>NÃO</v>
      </c>
      <c r="BQ49" s="9" t="str">
        <f t="shared" si="33"/>
        <v>NÃO</v>
      </c>
      <c r="BR49" s="9" t="str">
        <f t="shared" si="33"/>
        <v>NÃO</v>
      </c>
      <c r="BS49" s="9" t="str">
        <f t="shared" si="33"/>
        <v>NÃO</v>
      </c>
      <c r="BT49" s="9" t="str">
        <f t="shared" si="33"/>
        <v>NÃO</v>
      </c>
      <c r="BU49" s="9" t="str">
        <f t="shared" si="33"/>
        <v>NÃO</v>
      </c>
      <c r="BV49" s="9" t="str">
        <f t="shared" si="33"/>
        <v>NÃO</v>
      </c>
      <c r="BW49" s="9" t="str">
        <f t="shared" si="33"/>
        <v>NÃO</v>
      </c>
      <c r="BX49" s="9" t="str">
        <f t="shared" si="33"/>
        <v>NÃO</v>
      </c>
      <c r="CA49" s="9">
        <v>12</v>
      </c>
      <c r="CB49" s="9" t="str">
        <f t="shared" si="23"/>
        <v>NÃO</v>
      </c>
      <c r="CC49" s="9" t="str">
        <f t="shared" si="29"/>
        <v>NÃO</v>
      </c>
      <c r="CD49" s="9" t="str">
        <f t="shared" si="29"/>
        <v>NÃO</v>
      </c>
      <c r="CE49" s="9" t="str">
        <f t="shared" si="29"/>
        <v>NÃO</v>
      </c>
      <c r="CF49" s="9" t="str">
        <f t="shared" si="29"/>
        <v>NÃO</v>
      </c>
      <c r="CG49" s="9" t="str">
        <f t="shared" si="29"/>
        <v>NÃO</v>
      </c>
      <c r="CH49" s="9" t="str">
        <f t="shared" si="29"/>
        <v>NÃO</v>
      </c>
      <c r="CI49" s="9" t="str">
        <f t="shared" si="29"/>
        <v>NÃO</v>
      </c>
      <c r="CJ49" s="9" t="str">
        <f t="shared" si="29"/>
        <v>NÃO</v>
      </c>
      <c r="CK49" s="9" t="str">
        <f t="shared" si="29"/>
        <v>NÃO</v>
      </c>
      <c r="CL49" s="9" t="str">
        <f t="shared" si="29"/>
        <v>NÃO</v>
      </c>
      <c r="CM49" s="9" t="str">
        <f t="shared" si="29"/>
        <v>NÃO</v>
      </c>
      <c r="CN49" s="9" t="str">
        <f t="shared" si="29"/>
        <v>NÃO</v>
      </c>
      <c r="CO49" s="9" t="str">
        <f t="shared" si="29"/>
        <v>NÃO</v>
      </c>
      <c r="CP49" s="9" t="str">
        <f t="shared" si="29"/>
        <v>NÃO</v>
      </c>
      <c r="CQ49" s="105" t="str">
        <f t="shared" si="29"/>
        <v>NÃO</v>
      </c>
      <c r="CR49" s="105" t="str">
        <f t="shared" si="29"/>
        <v>NÃO</v>
      </c>
      <c r="CS49" s="105" t="str">
        <f t="shared" si="29"/>
        <v>NÃO</v>
      </c>
      <c r="CT49" s="105" t="str">
        <f t="shared" si="29"/>
        <v>NÃO</v>
      </c>
      <c r="CU49" s="105" t="str">
        <f t="shared" si="29"/>
        <v>NÃO</v>
      </c>
      <c r="CV49" s="105" t="str">
        <f t="shared" ref="CV49:DK64" si="34">IF(AK49="Não",AK49,IF(AND(CU49="Não",AK49&lt;&gt;"Não"),AK49,CU49*(1+$E17)))</f>
        <v>NÃO</v>
      </c>
      <c r="CW49" s="105" t="str">
        <f t="shared" si="34"/>
        <v>NÃO</v>
      </c>
      <c r="CX49" s="105" t="str">
        <f t="shared" si="34"/>
        <v>NÃO</v>
      </c>
      <c r="CY49" s="105" t="str">
        <f t="shared" si="34"/>
        <v>NÃO</v>
      </c>
      <c r="CZ49" s="105" t="str">
        <f t="shared" si="34"/>
        <v>NÃO</v>
      </c>
      <c r="DA49" s="105" t="str">
        <f t="shared" si="34"/>
        <v>NÃO</v>
      </c>
      <c r="DB49" s="105" t="str">
        <f t="shared" si="34"/>
        <v>NÃO</v>
      </c>
      <c r="DC49" s="105" t="str">
        <f t="shared" si="34"/>
        <v>NÃO</v>
      </c>
      <c r="DD49" s="105" t="str">
        <f t="shared" si="34"/>
        <v>NÃO</v>
      </c>
      <c r="DE49" s="105" t="str">
        <f t="shared" si="34"/>
        <v>NÃO</v>
      </c>
      <c r="DF49" s="105" t="str">
        <f t="shared" si="34"/>
        <v>NÃO</v>
      </c>
      <c r="DG49" s="105" t="str">
        <f t="shared" si="34"/>
        <v>NÃO</v>
      </c>
      <c r="DH49" s="105" t="str">
        <f t="shared" si="34"/>
        <v>NÃO</v>
      </c>
      <c r="DI49" s="105" t="str">
        <f t="shared" si="34"/>
        <v>NÃO</v>
      </c>
      <c r="DJ49" s="105" t="str">
        <f t="shared" si="34"/>
        <v>NÃO</v>
      </c>
      <c r="DK49" s="105" t="str">
        <f t="shared" si="32"/>
        <v>NÃO</v>
      </c>
      <c r="DL49" s="105" t="str">
        <f t="shared" si="32"/>
        <v>NÃO</v>
      </c>
      <c r="DM49" s="105" t="str">
        <f t="shared" si="32"/>
        <v>NÃO</v>
      </c>
      <c r="DN49" s="105" t="str">
        <f t="shared" si="32"/>
        <v>NÃO</v>
      </c>
      <c r="DO49" s="105" t="str">
        <f t="shared" si="32"/>
        <v>NÃO</v>
      </c>
      <c r="DP49" s="105" t="str">
        <f t="shared" si="32"/>
        <v>NÃO</v>
      </c>
      <c r="DQ49" s="105" t="str">
        <f t="shared" si="32"/>
        <v>NÃO</v>
      </c>
      <c r="DR49" s="105" t="str">
        <f t="shared" si="32"/>
        <v>NÃO</v>
      </c>
      <c r="DS49" s="105" t="str">
        <f t="shared" si="32"/>
        <v>NÃO</v>
      </c>
      <c r="DT49" s="105" t="str">
        <f t="shared" si="32"/>
        <v>NÃO</v>
      </c>
      <c r="DU49" s="75" t="str">
        <f t="shared" si="32"/>
        <v>NÃO</v>
      </c>
      <c r="DV49" s="75" t="str">
        <f t="shared" si="32"/>
        <v>NÃO</v>
      </c>
      <c r="DW49" s="75" t="str">
        <f t="shared" si="32"/>
        <v>NÃO</v>
      </c>
      <c r="DX49" s="75" t="str">
        <f t="shared" si="32"/>
        <v>NÃO</v>
      </c>
      <c r="DY49" s="75" t="str">
        <f t="shared" si="32"/>
        <v>NÃO</v>
      </c>
      <c r="DZ49" s="75" t="str">
        <f t="shared" si="32"/>
        <v>NÃO</v>
      </c>
      <c r="EA49" s="75" t="str">
        <f t="shared" si="32"/>
        <v>NÃO</v>
      </c>
      <c r="EB49" s="75" t="str">
        <f t="shared" si="32"/>
        <v>NÃO</v>
      </c>
      <c r="EC49" s="75" t="str">
        <f t="shared" si="32"/>
        <v>NÃO</v>
      </c>
      <c r="ED49" s="75" t="str">
        <f t="shared" si="32"/>
        <v>NÃO</v>
      </c>
      <c r="EE49" s="75" t="str">
        <f t="shared" si="32"/>
        <v>NÃO</v>
      </c>
      <c r="EF49" s="75" t="str">
        <f t="shared" si="32"/>
        <v>NÃO</v>
      </c>
      <c r="EG49" s="75" t="str">
        <f t="shared" si="32"/>
        <v>NÃO</v>
      </c>
      <c r="EH49" s="75" t="str">
        <f t="shared" si="32"/>
        <v>NÃO</v>
      </c>
      <c r="EI49" s="75" t="str">
        <f t="shared" si="32"/>
        <v>NÃO</v>
      </c>
      <c r="EJ49" s="75"/>
    </row>
    <row r="50" spans="3:140" ht="30" customHeight="1">
      <c r="C50" s="21"/>
      <c r="D50" s="21"/>
      <c r="E50" s="21"/>
      <c r="F50" s="70"/>
      <c r="G50" s="70"/>
      <c r="H50" s="70"/>
      <c r="I50" s="70"/>
      <c r="J50" s="70"/>
      <c r="K50" s="21"/>
      <c r="L50" s="70"/>
      <c r="M50" s="70"/>
      <c r="N50" s="70"/>
      <c r="O50" s="70"/>
      <c r="P50" s="9">
        <v>13</v>
      </c>
      <c r="Q50" s="9" t="str">
        <f t="shared" si="25"/>
        <v>NÃO</v>
      </c>
      <c r="R50" s="9" t="str">
        <f t="shared" si="33"/>
        <v>NÃO</v>
      </c>
      <c r="S50" s="9" t="str">
        <f t="shared" si="33"/>
        <v>NÃO</v>
      </c>
      <c r="T50" s="9" t="str">
        <f t="shared" si="33"/>
        <v>NÃO</v>
      </c>
      <c r="U50" s="9" t="str">
        <f t="shared" si="33"/>
        <v>NÃO</v>
      </c>
      <c r="V50" s="9" t="str">
        <f t="shared" si="33"/>
        <v>NÃO</v>
      </c>
      <c r="W50" s="9" t="str">
        <f t="shared" si="33"/>
        <v>NÃO</v>
      </c>
      <c r="X50" s="9" t="str">
        <f t="shared" si="33"/>
        <v>NÃO</v>
      </c>
      <c r="Y50" s="9" t="str">
        <f t="shared" si="33"/>
        <v>NÃO</v>
      </c>
      <c r="Z50" s="9" t="str">
        <f t="shared" si="33"/>
        <v>NÃO</v>
      </c>
      <c r="AA50" s="9" t="str">
        <f t="shared" si="33"/>
        <v>NÃO</v>
      </c>
      <c r="AB50" s="9" t="str">
        <f t="shared" si="33"/>
        <v>NÃO</v>
      </c>
      <c r="AC50" s="9" t="str">
        <f t="shared" si="33"/>
        <v>NÃO</v>
      </c>
      <c r="AD50" s="9" t="str">
        <f t="shared" si="33"/>
        <v>NÃO</v>
      </c>
      <c r="AE50" s="9" t="str">
        <f t="shared" si="33"/>
        <v>NÃO</v>
      </c>
      <c r="AF50" s="9" t="str">
        <f t="shared" si="33"/>
        <v>NÃO</v>
      </c>
      <c r="AG50" s="9" t="str">
        <f t="shared" si="33"/>
        <v>NÃO</v>
      </c>
      <c r="AH50" s="9" t="str">
        <f t="shared" si="33"/>
        <v>NÃO</v>
      </c>
      <c r="AI50" s="9" t="str">
        <f t="shared" si="33"/>
        <v>NÃO</v>
      </c>
      <c r="AJ50" s="9" t="str">
        <f t="shared" si="33"/>
        <v>NÃO</v>
      </c>
      <c r="AK50" s="9" t="str">
        <f t="shared" si="33"/>
        <v>NÃO</v>
      </c>
      <c r="AL50" s="9" t="str">
        <f t="shared" si="33"/>
        <v>NÃO</v>
      </c>
      <c r="AM50" s="9" t="str">
        <f t="shared" si="33"/>
        <v>NÃO</v>
      </c>
      <c r="AN50" s="9" t="str">
        <f t="shared" si="33"/>
        <v>NÃO</v>
      </c>
      <c r="AO50" s="9" t="str">
        <f t="shared" si="33"/>
        <v>NÃO</v>
      </c>
      <c r="AP50" s="9" t="str">
        <f t="shared" si="33"/>
        <v>NÃO</v>
      </c>
      <c r="AQ50" s="9" t="str">
        <f t="shared" si="33"/>
        <v>NÃO</v>
      </c>
      <c r="AR50" s="9" t="str">
        <f t="shared" si="33"/>
        <v>NÃO</v>
      </c>
      <c r="AS50" s="9" t="str">
        <f t="shared" si="33"/>
        <v>NÃO</v>
      </c>
      <c r="AT50" s="9" t="str">
        <f t="shared" si="33"/>
        <v>NÃO</v>
      </c>
      <c r="AU50" s="9" t="str">
        <f t="shared" si="33"/>
        <v>NÃO</v>
      </c>
      <c r="AV50" s="9" t="str">
        <f t="shared" si="33"/>
        <v>NÃO</v>
      </c>
      <c r="AW50" s="9" t="str">
        <f t="shared" si="33"/>
        <v>NÃO</v>
      </c>
      <c r="AX50" s="9" t="str">
        <f t="shared" si="33"/>
        <v>NÃO</v>
      </c>
      <c r="AY50" s="9" t="str">
        <f t="shared" si="33"/>
        <v>NÃO</v>
      </c>
      <c r="AZ50" s="9" t="str">
        <f t="shared" si="33"/>
        <v>NÃO</v>
      </c>
      <c r="BA50" s="9" t="str">
        <f t="shared" si="33"/>
        <v>NÃO</v>
      </c>
      <c r="BB50" s="9" t="str">
        <f t="shared" si="33"/>
        <v>NÃO</v>
      </c>
      <c r="BC50" s="9" t="str">
        <f t="shared" si="33"/>
        <v>NÃO</v>
      </c>
      <c r="BD50" s="9" t="str">
        <f t="shared" si="33"/>
        <v>NÃO</v>
      </c>
      <c r="BE50" s="9" t="str">
        <f t="shared" si="33"/>
        <v>NÃO</v>
      </c>
      <c r="BF50" s="9" t="str">
        <f t="shared" si="33"/>
        <v>NÃO</v>
      </c>
      <c r="BG50" s="9" t="str">
        <f t="shared" si="33"/>
        <v>NÃO</v>
      </c>
      <c r="BH50" s="9" t="str">
        <f t="shared" si="33"/>
        <v>NÃO</v>
      </c>
      <c r="BI50" s="9" t="str">
        <f t="shared" si="33"/>
        <v>NÃO</v>
      </c>
      <c r="BJ50" s="9" t="str">
        <f t="shared" si="33"/>
        <v>NÃO</v>
      </c>
      <c r="BK50" s="9" t="str">
        <f t="shared" si="33"/>
        <v>NÃO</v>
      </c>
      <c r="BL50" s="9" t="str">
        <f t="shared" si="33"/>
        <v>NÃO</v>
      </c>
      <c r="BM50" s="9" t="str">
        <f t="shared" si="33"/>
        <v>NÃO</v>
      </c>
      <c r="BN50" s="9" t="str">
        <f t="shared" si="33"/>
        <v>NÃO</v>
      </c>
      <c r="BO50" s="9" t="str">
        <f t="shared" si="33"/>
        <v>NÃO</v>
      </c>
      <c r="BP50" s="9" t="str">
        <f t="shared" si="33"/>
        <v>NÃO</v>
      </c>
      <c r="BQ50" s="9" t="str">
        <f t="shared" si="33"/>
        <v>NÃO</v>
      </c>
      <c r="BR50" s="9" t="str">
        <f t="shared" si="33"/>
        <v>NÃO</v>
      </c>
      <c r="BS50" s="9" t="str">
        <f t="shared" si="33"/>
        <v>NÃO</v>
      </c>
      <c r="BT50" s="9" t="str">
        <f t="shared" si="33"/>
        <v>NÃO</v>
      </c>
      <c r="BU50" s="9" t="str">
        <f t="shared" si="33"/>
        <v>NÃO</v>
      </c>
      <c r="BV50" s="9" t="str">
        <f t="shared" si="33"/>
        <v>NÃO</v>
      </c>
      <c r="BW50" s="9" t="str">
        <f t="shared" si="33"/>
        <v>NÃO</v>
      </c>
      <c r="BX50" s="9" t="str">
        <f t="shared" si="33"/>
        <v>NÃO</v>
      </c>
      <c r="CA50" s="9">
        <v>13</v>
      </c>
      <c r="CB50" s="9" t="str">
        <f t="shared" si="23"/>
        <v>NÃO</v>
      </c>
      <c r="CC50" s="9" t="str">
        <f t="shared" si="29"/>
        <v>NÃO</v>
      </c>
      <c r="CD50" s="9" t="str">
        <f t="shared" si="29"/>
        <v>NÃO</v>
      </c>
      <c r="CE50" s="9" t="str">
        <f t="shared" si="29"/>
        <v>NÃO</v>
      </c>
      <c r="CF50" s="9" t="str">
        <f t="shared" si="29"/>
        <v>NÃO</v>
      </c>
      <c r="CG50" s="9" t="str">
        <f t="shared" si="29"/>
        <v>NÃO</v>
      </c>
      <c r="CH50" s="9" t="str">
        <f t="shared" si="29"/>
        <v>NÃO</v>
      </c>
      <c r="CI50" s="9" t="str">
        <f t="shared" si="29"/>
        <v>NÃO</v>
      </c>
      <c r="CJ50" s="9" t="str">
        <f t="shared" si="29"/>
        <v>NÃO</v>
      </c>
      <c r="CK50" s="9" t="str">
        <f t="shared" si="29"/>
        <v>NÃO</v>
      </c>
      <c r="CL50" s="9" t="str">
        <f t="shared" si="29"/>
        <v>NÃO</v>
      </c>
      <c r="CM50" s="9" t="str">
        <f t="shared" si="29"/>
        <v>NÃO</v>
      </c>
      <c r="CN50" s="9" t="str">
        <f t="shared" si="29"/>
        <v>NÃO</v>
      </c>
      <c r="CO50" s="9" t="str">
        <f t="shared" si="29"/>
        <v>NÃO</v>
      </c>
      <c r="CP50" s="9" t="str">
        <f t="shared" si="29"/>
        <v>NÃO</v>
      </c>
      <c r="CQ50" s="105" t="str">
        <f t="shared" si="29"/>
        <v>NÃO</v>
      </c>
      <c r="CR50" s="105" t="str">
        <f t="shared" si="29"/>
        <v>NÃO</v>
      </c>
      <c r="CS50" s="105" t="str">
        <f t="shared" si="29"/>
        <v>NÃO</v>
      </c>
      <c r="CT50" s="105" t="str">
        <f t="shared" si="29"/>
        <v>NÃO</v>
      </c>
      <c r="CU50" s="105" t="str">
        <f t="shared" si="29"/>
        <v>NÃO</v>
      </c>
      <c r="CV50" s="105" t="str">
        <f t="shared" si="34"/>
        <v>NÃO</v>
      </c>
      <c r="CW50" s="105" t="str">
        <f t="shared" si="34"/>
        <v>NÃO</v>
      </c>
      <c r="CX50" s="105" t="str">
        <f t="shared" si="34"/>
        <v>NÃO</v>
      </c>
      <c r="CY50" s="105" t="str">
        <f t="shared" si="34"/>
        <v>NÃO</v>
      </c>
      <c r="CZ50" s="105" t="str">
        <f t="shared" si="34"/>
        <v>NÃO</v>
      </c>
      <c r="DA50" s="105" t="str">
        <f t="shared" si="34"/>
        <v>NÃO</v>
      </c>
      <c r="DB50" s="105" t="str">
        <f t="shared" si="34"/>
        <v>NÃO</v>
      </c>
      <c r="DC50" s="105" t="str">
        <f t="shared" si="34"/>
        <v>NÃO</v>
      </c>
      <c r="DD50" s="105" t="str">
        <f t="shared" si="34"/>
        <v>NÃO</v>
      </c>
      <c r="DE50" s="105" t="str">
        <f t="shared" si="34"/>
        <v>NÃO</v>
      </c>
      <c r="DF50" s="105" t="str">
        <f t="shared" si="34"/>
        <v>NÃO</v>
      </c>
      <c r="DG50" s="105" t="str">
        <f t="shared" si="34"/>
        <v>NÃO</v>
      </c>
      <c r="DH50" s="105" t="str">
        <f t="shared" si="34"/>
        <v>NÃO</v>
      </c>
      <c r="DI50" s="105" t="str">
        <f t="shared" si="34"/>
        <v>NÃO</v>
      </c>
      <c r="DJ50" s="105" t="str">
        <f t="shared" si="34"/>
        <v>NÃO</v>
      </c>
      <c r="DK50" s="105" t="str">
        <f t="shared" si="32"/>
        <v>NÃO</v>
      </c>
      <c r="DL50" s="105" t="str">
        <f t="shared" si="32"/>
        <v>NÃO</v>
      </c>
      <c r="DM50" s="105" t="str">
        <f t="shared" si="32"/>
        <v>NÃO</v>
      </c>
      <c r="DN50" s="105" t="str">
        <f t="shared" si="32"/>
        <v>NÃO</v>
      </c>
      <c r="DO50" s="105" t="str">
        <f t="shared" si="32"/>
        <v>NÃO</v>
      </c>
      <c r="DP50" s="105" t="str">
        <f t="shared" si="32"/>
        <v>NÃO</v>
      </c>
      <c r="DQ50" s="105" t="str">
        <f t="shared" si="32"/>
        <v>NÃO</v>
      </c>
      <c r="DR50" s="105" t="str">
        <f t="shared" si="32"/>
        <v>NÃO</v>
      </c>
      <c r="DS50" s="105" t="str">
        <f t="shared" si="32"/>
        <v>NÃO</v>
      </c>
      <c r="DT50" s="105" t="str">
        <f t="shared" si="32"/>
        <v>NÃO</v>
      </c>
      <c r="DU50" s="75" t="str">
        <f t="shared" si="32"/>
        <v>NÃO</v>
      </c>
      <c r="DV50" s="75" t="str">
        <f t="shared" si="32"/>
        <v>NÃO</v>
      </c>
      <c r="DW50" s="75" t="str">
        <f t="shared" si="32"/>
        <v>NÃO</v>
      </c>
      <c r="DX50" s="75" t="str">
        <f t="shared" si="32"/>
        <v>NÃO</v>
      </c>
      <c r="DY50" s="75" t="str">
        <f t="shared" si="32"/>
        <v>NÃO</v>
      </c>
      <c r="DZ50" s="75" t="str">
        <f t="shared" si="32"/>
        <v>NÃO</v>
      </c>
      <c r="EA50" s="75" t="str">
        <f t="shared" si="32"/>
        <v>NÃO</v>
      </c>
      <c r="EB50" s="75" t="str">
        <f t="shared" si="32"/>
        <v>NÃO</v>
      </c>
      <c r="EC50" s="75" t="str">
        <f t="shared" si="32"/>
        <v>NÃO</v>
      </c>
      <c r="ED50" s="75" t="str">
        <f t="shared" si="32"/>
        <v>NÃO</v>
      </c>
      <c r="EE50" s="75" t="str">
        <f t="shared" si="32"/>
        <v>NÃO</v>
      </c>
      <c r="EF50" s="75" t="str">
        <f t="shared" si="32"/>
        <v>NÃO</v>
      </c>
      <c r="EG50" s="75" t="str">
        <f t="shared" si="32"/>
        <v>NÃO</v>
      </c>
      <c r="EH50" s="75" t="str">
        <f t="shared" si="32"/>
        <v>NÃO</v>
      </c>
      <c r="EI50" s="75" t="str">
        <f t="shared" si="32"/>
        <v>NÃO</v>
      </c>
      <c r="EJ50" s="75"/>
    </row>
    <row r="51" spans="3:140" ht="30" customHeight="1">
      <c r="C51" s="21"/>
      <c r="D51" s="21"/>
      <c r="E51" s="21"/>
      <c r="F51" s="70"/>
      <c r="G51" s="70"/>
      <c r="H51" s="70"/>
      <c r="I51" s="70"/>
      <c r="J51" s="70"/>
      <c r="K51" s="21"/>
      <c r="L51" s="70"/>
      <c r="M51" s="70"/>
      <c r="N51" s="70"/>
      <c r="O51" s="70"/>
      <c r="P51" s="9">
        <v>14</v>
      </c>
      <c r="Q51" s="9" t="str">
        <f t="shared" si="25"/>
        <v>NÃO</v>
      </c>
      <c r="R51" s="9" t="str">
        <f t="shared" si="33"/>
        <v>NÃO</v>
      </c>
      <c r="S51" s="9" t="str">
        <f t="shared" si="33"/>
        <v>NÃO</v>
      </c>
      <c r="T51" s="9" t="str">
        <f t="shared" si="33"/>
        <v>NÃO</v>
      </c>
      <c r="U51" s="9" t="str">
        <f t="shared" si="33"/>
        <v>NÃO</v>
      </c>
      <c r="V51" s="9" t="str">
        <f t="shared" si="33"/>
        <v>NÃO</v>
      </c>
      <c r="W51" s="9" t="str">
        <f t="shared" si="33"/>
        <v>NÃO</v>
      </c>
      <c r="X51" s="9" t="str">
        <f t="shared" si="33"/>
        <v>NÃO</v>
      </c>
      <c r="Y51" s="9" t="str">
        <f t="shared" si="33"/>
        <v>NÃO</v>
      </c>
      <c r="Z51" s="9" t="str">
        <f t="shared" si="33"/>
        <v>NÃO</v>
      </c>
      <c r="AA51" s="9" t="str">
        <f t="shared" si="33"/>
        <v>NÃO</v>
      </c>
      <c r="AB51" s="9" t="str">
        <f t="shared" si="33"/>
        <v>NÃO</v>
      </c>
      <c r="AC51" s="9" t="str">
        <f t="shared" si="33"/>
        <v>NÃO</v>
      </c>
      <c r="AD51" s="9" t="str">
        <f t="shared" si="33"/>
        <v>NÃO</v>
      </c>
      <c r="AE51" s="9" t="str">
        <f t="shared" si="33"/>
        <v>NÃO</v>
      </c>
      <c r="AF51" s="9" t="str">
        <f t="shared" si="33"/>
        <v>NÃO</v>
      </c>
      <c r="AG51" s="9" t="str">
        <f t="shared" si="33"/>
        <v>NÃO</v>
      </c>
      <c r="AH51" s="9" t="str">
        <f t="shared" si="33"/>
        <v>NÃO</v>
      </c>
      <c r="AI51" s="9" t="str">
        <f t="shared" si="33"/>
        <v>NÃO</v>
      </c>
      <c r="AJ51" s="9" t="str">
        <f t="shared" si="33"/>
        <v>NÃO</v>
      </c>
      <c r="AK51" s="9" t="str">
        <f t="shared" si="33"/>
        <v>NÃO</v>
      </c>
      <c r="AL51" s="9" t="str">
        <f t="shared" si="33"/>
        <v>NÃO</v>
      </c>
      <c r="AM51" s="9" t="str">
        <f t="shared" si="33"/>
        <v>NÃO</v>
      </c>
      <c r="AN51" s="9" t="str">
        <f t="shared" si="33"/>
        <v>NÃO</v>
      </c>
      <c r="AO51" s="9" t="str">
        <f t="shared" si="33"/>
        <v>NÃO</v>
      </c>
      <c r="AP51" s="9" t="str">
        <f t="shared" si="33"/>
        <v>NÃO</v>
      </c>
      <c r="AQ51" s="9" t="str">
        <f t="shared" si="33"/>
        <v>NÃO</v>
      </c>
      <c r="AR51" s="9" t="str">
        <f t="shared" si="33"/>
        <v>NÃO</v>
      </c>
      <c r="AS51" s="9" t="str">
        <f t="shared" si="33"/>
        <v>NÃO</v>
      </c>
      <c r="AT51" s="9" t="str">
        <f t="shared" si="33"/>
        <v>NÃO</v>
      </c>
      <c r="AU51" s="9" t="str">
        <f t="shared" si="33"/>
        <v>NÃO</v>
      </c>
      <c r="AV51" s="9" t="str">
        <f t="shared" si="33"/>
        <v>NÃO</v>
      </c>
      <c r="AW51" s="9" t="str">
        <f t="shared" si="33"/>
        <v>NÃO</v>
      </c>
      <c r="AX51" s="9" t="str">
        <f t="shared" si="33"/>
        <v>NÃO</v>
      </c>
      <c r="AY51" s="9" t="str">
        <f t="shared" si="33"/>
        <v>NÃO</v>
      </c>
      <c r="AZ51" s="9" t="str">
        <f t="shared" si="33"/>
        <v>NÃO</v>
      </c>
      <c r="BA51" s="9" t="str">
        <f t="shared" si="33"/>
        <v>NÃO</v>
      </c>
      <c r="BB51" s="9" t="str">
        <f t="shared" si="33"/>
        <v>NÃO</v>
      </c>
      <c r="BC51" s="9" t="str">
        <f t="shared" si="33"/>
        <v>NÃO</v>
      </c>
      <c r="BD51" s="9" t="str">
        <f t="shared" si="33"/>
        <v>NÃO</v>
      </c>
      <c r="BE51" s="9" t="str">
        <f t="shared" si="33"/>
        <v>NÃO</v>
      </c>
      <c r="BF51" s="9" t="str">
        <f t="shared" si="33"/>
        <v>NÃO</v>
      </c>
      <c r="BG51" s="9" t="str">
        <f t="shared" si="33"/>
        <v>NÃO</v>
      </c>
      <c r="BH51" s="9" t="str">
        <f t="shared" si="33"/>
        <v>NÃO</v>
      </c>
      <c r="BI51" s="9" t="str">
        <f t="shared" si="33"/>
        <v>NÃO</v>
      </c>
      <c r="BJ51" s="9" t="str">
        <f t="shared" si="33"/>
        <v>NÃO</v>
      </c>
      <c r="BK51" s="9" t="str">
        <f t="shared" si="33"/>
        <v>NÃO</v>
      </c>
      <c r="BL51" s="9" t="str">
        <f t="shared" si="33"/>
        <v>NÃO</v>
      </c>
      <c r="BM51" s="9" t="str">
        <f t="shared" si="33"/>
        <v>NÃO</v>
      </c>
      <c r="BN51" s="9" t="str">
        <f t="shared" si="33"/>
        <v>NÃO</v>
      </c>
      <c r="BO51" s="9" t="str">
        <f t="shared" si="33"/>
        <v>NÃO</v>
      </c>
      <c r="BP51" s="9" t="str">
        <f t="shared" si="33"/>
        <v>NÃO</v>
      </c>
      <c r="BQ51" s="9" t="str">
        <f t="shared" si="33"/>
        <v>NÃO</v>
      </c>
      <c r="BR51" s="9" t="str">
        <f t="shared" si="33"/>
        <v>NÃO</v>
      </c>
      <c r="BS51" s="9" t="str">
        <f t="shared" si="33"/>
        <v>NÃO</v>
      </c>
      <c r="BT51" s="9" t="str">
        <f t="shared" si="33"/>
        <v>NÃO</v>
      </c>
      <c r="BU51" s="9" t="str">
        <f t="shared" si="33"/>
        <v>NÃO</v>
      </c>
      <c r="BV51" s="9" t="str">
        <f t="shared" si="33"/>
        <v>NÃO</v>
      </c>
      <c r="BW51" s="9" t="str">
        <f t="shared" si="33"/>
        <v>NÃO</v>
      </c>
      <c r="BX51" s="9" t="str">
        <f t="shared" si="33"/>
        <v>NÃO</v>
      </c>
      <c r="CA51" s="9">
        <v>14</v>
      </c>
      <c r="CB51" s="9" t="str">
        <f t="shared" si="23"/>
        <v>NÃO</v>
      </c>
      <c r="CC51" s="9" t="str">
        <f t="shared" si="29"/>
        <v>NÃO</v>
      </c>
      <c r="CD51" s="9" t="str">
        <f t="shared" si="29"/>
        <v>NÃO</v>
      </c>
      <c r="CE51" s="9" t="str">
        <f t="shared" si="29"/>
        <v>NÃO</v>
      </c>
      <c r="CF51" s="9" t="str">
        <f t="shared" si="29"/>
        <v>NÃO</v>
      </c>
      <c r="CG51" s="9" t="str">
        <f t="shared" si="29"/>
        <v>NÃO</v>
      </c>
      <c r="CH51" s="9" t="str">
        <f t="shared" si="29"/>
        <v>NÃO</v>
      </c>
      <c r="CI51" s="9" t="str">
        <f t="shared" si="29"/>
        <v>NÃO</v>
      </c>
      <c r="CJ51" s="9" t="str">
        <f t="shared" si="29"/>
        <v>NÃO</v>
      </c>
      <c r="CK51" s="9" t="str">
        <f t="shared" si="29"/>
        <v>NÃO</v>
      </c>
      <c r="CL51" s="9" t="str">
        <f t="shared" si="29"/>
        <v>NÃO</v>
      </c>
      <c r="CM51" s="9" t="str">
        <f t="shared" si="29"/>
        <v>NÃO</v>
      </c>
      <c r="CN51" s="9" t="str">
        <f t="shared" si="29"/>
        <v>NÃO</v>
      </c>
      <c r="CO51" s="9" t="str">
        <f t="shared" si="29"/>
        <v>NÃO</v>
      </c>
      <c r="CP51" s="9" t="str">
        <f t="shared" si="29"/>
        <v>NÃO</v>
      </c>
      <c r="CQ51" s="105" t="str">
        <f t="shared" si="29"/>
        <v>NÃO</v>
      </c>
      <c r="CR51" s="105" t="str">
        <f t="shared" si="29"/>
        <v>NÃO</v>
      </c>
      <c r="CS51" s="105" t="str">
        <f t="shared" si="29"/>
        <v>NÃO</v>
      </c>
      <c r="CT51" s="105" t="str">
        <f t="shared" si="29"/>
        <v>NÃO</v>
      </c>
      <c r="CU51" s="105" t="str">
        <f t="shared" si="29"/>
        <v>NÃO</v>
      </c>
      <c r="CV51" s="105" t="str">
        <f t="shared" si="34"/>
        <v>NÃO</v>
      </c>
      <c r="CW51" s="105" t="str">
        <f t="shared" si="34"/>
        <v>NÃO</v>
      </c>
      <c r="CX51" s="105" t="str">
        <f t="shared" si="34"/>
        <v>NÃO</v>
      </c>
      <c r="CY51" s="105" t="str">
        <f t="shared" si="34"/>
        <v>NÃO</v>
      </c>
      <c r="CZ51" s="105" t="str">
        <f t="shared" si="34"/>
        <v>NÃO</v>
      </c>
      <c r="DA51" s="105" t="str">
        <f t="shared" si="34"/>
        <v>NÃO</v>
      </c>
      <c r="DB51" s="105" t="str">
        <f t="shared" si="34"/>
        <v>NÃO</v>
      </c>
      <c r="DC51" s="105" t="str">
        <f t="shared" si="34"/>
        <v>NÃO</v>
      </c>
      <c r="DD51" s="105" t="str">
        <f t="shared" si="34"/>
        <v>NÃO</v>
      </c>
      <c r="DE51" s="105" t="str">
        <f t="shared" si="34"/>
        <v>NÃO</v>
      </c>
      <c r="DF51" s="105" t="str">
        <f t="shared" si="34"/>
        <v>NÃO</v>
      </c>
      <c r="DG51" s="105" t="str">
        <f t="shared" si="34"/>
        <v>NÃO</v>
      </c>
      <c r="DH51" s="105" t="str">
        <f t="shared" si="34"/>
        <v>NÃO</v>
      </c>
      <c r="DI51" s="105" t="str">
        <f t="shared" si="34"/>
        <v>NÃO</v>
      </c>
      <c r="DJ51" s="105" t="str">
        <f t="shared" si="34"/>
        <v>NÃO</v>
      </c>
      <c r="DK51" s="105" t="str">
        <f t="shared" si="32"/>
        <v>NÃO</v>
      </c>
      <c r="DL51" s="105" t="str">
        <f t="shared" si="32"/>
        <v>NÃO</v>
      </c>
      <c r="DM51" s="105" t="str">
        <f t="shared" si="32"/>
        <v>NÃO</v>
      </c>
      <c r="DN51" s="105" t="str">
        <f t="shared" si="32"/>
        <v>NÃO</v>
      </c>
      <c r="DO51" s="105" t="str">
        <f t="shared" si="32"/>
        <v>NÃO</v>
      </c>
      <c r="DP51" s="105" t="str">
        <f t="shared" si="32"/>
        <v>NÃO</v>
      </c>
      <c r="DQ51" s="105" t="str">
        <f t="shared" si="32"/>
        <v>NÃO</v>
      </c>
      <c r="DR51" s="105" t="str">
        <f t="shared" si="32"/>
        <v>NÃO</v>
      </c>
      <c r="DS51" s="105" t="str">
        <f t="shared" si="32"/>
        <v>NÃO</v>
      </c>
      <c r="DT51" s="105" t="str">
        <f t="shared" si="32"/>
        <v>NÃO</v>
      </c>
      <c r="DU51" s="75" t="str">
        <f t="shared" si="32"/>
        <v>NÃO</v>
      </c>
      <c r="DV51" s="75" t="str">
        <f t="shared" si="32"/>
        <v>NÃO</v>
      </c>
      <c r="DW51" s="75" t="str">
        <f t="shared" si="32"/>
        <v>NÃO</v>
      </c>
      <c r="DX51" s="75" t="str">
        <f t="shared" si="32"/>
        <v>NÃO</v>
      </c>
      <c r="DY51" s="75" t="str">
        <f t="shared" si="32"/>
        <v>NÃO</v>
      </c>
      <c r="DZ51" s="75" t="str">
        <f t="shared" si="32"/>
        <v>NÃO</v>
      </c>
      <c r="EA51" s="75" t="str">
        <f t="shared" si="32"/>
        <v>NÃO</v>
      </c>
      <c r="EB51" s="75" t="str">
        <f t="shared" si="32"/>
        <v>NÃO</v>
      </c>
      <c r="EC51" s="75" t="str">
        <f t="shared" si="32"/>
        <v>NÃO</v>
      </c>
      <c r="ED51" s="75" t="str">
        <f t="shared" si="32"/>
        <v>NÃO</v>
      </c>
      <c r="EE51" s="75" t="str">
        <f t="shared" si="32"/>
        <v>NÃO</v>
      </c>
      <c r="EF51" s="75" t="str">
        <f t="shared" si="32"/>
        <v>NÃO</v>
      </c>
      <c r="EG51" s="75" t="str">
        <f t="shared" si="32"/>
        <v>NÃO</v>
      </c>
      <c r="EH51" s="75" t="str">
        <f t="shared" si="32"/>
        <v>NÃO</v>
      </c>
      <c r="EI51" s="75" t="str">
        <f t="shared" si="32"/>
        <v>NÃO</v>
      </c>
      <c r="EJ51" s="75"/>
    </row>
    <row r="52" spans="3:140" ht="30" customHeight="1">
      <c r="C52" s="21"/>
      <c r="D52" s="21"/>
      <c r="E52" s="21"/>
      <c r="F52" s="70"/>
      <c r="G52" s="70"/>
      <c r="H52" s="70"/>
      <c r="I52" s="70"/>
      <c r="J52" s="70"/>
      <c r="K52" s="21"/>
      <c r="L52" s="70"/>
      <c r="M52" s="70"/>
      <c r="N52" s="70"/>
      <c r="O52" s="70"/>
      <c r="P52" s="9">
        <v>15</v>
      </c>
      <c r="Q52" s="9" t="str">
        <f t="shared" si="25"/>
        <v>NÃO</v>
      </c>
      <c r="R52" s="9" t="str">
        <f t="shared" si="33"/>
        <v>NÃO</v>
      </c>
      <c r="S52" s="9" t="str">
        <f t="shared" si="33"/>
        <v>NÃO</v>
      </c>
      <c r="T52" s="9" t="str">
        <f t="shared" si="33"/>
        <v>NÃO</v>
      </c>
      <c r="U52" s="9" t="str">
        <f t="shared" si="33"/>
        <v>NÃO</v>
      </c>
      <c r="V52" s="9" t="str">
        <f t="shared" si="33"/>
        <v>NÃO</v>
      </c>
      <c r="W52" s="9" t="str">
        <f t="shared" si="33"/>
        <v>NÃO</v>
      </c>
      <c r="X52" s="9" t="str">
        <f t="shared" si="33"/>
        <v>NÃO</v>
      </c>
      <c r="Y52" s="9" t="str">
        <f t="shared" si="33"/>
        <v>NÃO</v>
      </c>
      <c r="Z52" s="9" t="str">
        <f t="shared" si="33"/>
        <v>NÃO</v>
      </c>
      <c r="AA52" s="9" t="str">
        <f t="shared" si="33"/>
        <v>NÃO</v>
      </c>
      <c r="AB52" s="9" t="str">
        <f t="shared" si="33"/>
        <v>NÃO</v>
      </c>
      <c r="AC52" s="9" t="str">
        <f t="shared" si="33"/>
        <v>NÃO</v>
      </c>
      <c r="AD52" s="9" t="str">
        <f t="shared" si="33"/>
        <v>NÃO</v>
      </c>
      <c r="AE52" s="9" t="str">
        <f t="shared" si="33"/>
        <v>NÃO</v>
      </c>
      <c r="AF52" s="9" t="str">
        <f t="shared" si="33"/>
        <v>NÃO</v>
      </c>
      <c r="AG52" s="9" t="str">
        <f t="shared" si="33"/>
        <v>NÃO</v>
      </c>
      <c r="AH52" s="9" t="str">
        <f t="shared" si="33"/>
        <v>NÃO</v>
      </c>
      <c r="AI52" s="9" t="str">
        <f t="shared" si="33"/>
        <v>NÃO</v>
      </c>
      <c r="AJ52" s="9" t="str">
        <f t="shared" si="33"/>
        <v>NÃO</v>
      </c>
      <c r="AK52" s="9" t="str">
        <f t="shared" si="33"/>
        <v>NÃO</v>
      </c>
      <c r="AL52" s="9" t="str">
        <f t="shared" si="33"/>
        <v>NÃO</v>
      </c>
      <c r="AM52" s="9" t="str">
        <f t="shared" si="33"/>
        <v>NÃO</v>
      </c>
      <c r="AN52" s="9" t="str">
        <f t="shared" si="33"/>
        <v>NÃO</v>
      </c>
      <c r="AO52" s="9" t="str">
        <f t="shared" si="33"/>
        <v>NÃO</v>
      </c>
      <c r="AP52" s="9" t="str">
        <f t="shared" si="33"/>
        <v>NÃO</v>
      </c>
      <c r="AQ52" s="9" t="str">
        <f t="shared" si="33"/>
        <v>NÃO</v>
      </c>
      <c r="AR52" s="9" t="str">
        <f t="shared" si="33"/>
        <v>NÃO</v>
      </c>
      <c r="AS52" s="9" t="str">
        <f t="shared" si="33"/>
        <v>NÃO</v>
      </c>
      <c r="AT52" s="9" t="str">
        <f t="shared" si="33"/>
        <v>NÃO</v>
      </c>
      <c r="AU52" s="9" t="str">
        <f t="shared" si="33"/>
        <v>NÃO</v>
      </c>
      <c r="AV52" s="9" t="str">
        <f t="shared" si="33"/>
        <v>NÃO</v>
      </c>
      <c r="AW52" s="9" t="str">
        <f t="shared" si="33"/>
        <v>NÃO</v>
      </c>
      <c r="AX52" s="9" t="str">
        <f t="shared" si="33"/>
        <v>NÃO</v>
      </c>
      <c r="AY52" s="9" t="str">
        <f t="shared" si="33"/>
        <v>NÃO</v>
      </c>
      <c r="AZ52" s="9" t="str">
        <f t="shared" si="33"/>
        <v>NÃO</v>
      </c>
      <c r="BA52" s="9" t="str">
        <f t="shared" si="33"/>
        <v>NÃO</v>
      </c>
      <c r="BB52" s="9" t="str">
        <f t="shared" si="33"/>
        <v>NÃO</v>
      </c>
      <c r="BC52" s="9" t="str">
        <f t="shared" si="33"/>
        <v>NÃO</v>
      </c>
      <c r="BD52" s="9" t="str">
        <f t="shared" si="33"/>
        <v>NÃO</v>
      </c>
      <c r="BE52" s="9" t="str">
        <f t="shared" si="33"/>
        <v>NÃO</v>
      </c>
      <c r="BF52" s="9" t="str">
        <f t="shared" si="33"/>
        <v>NÃO</v>
      </c>
      <c r="BG52" s="9" t="str">
        <f t="shared" si="33"/>
        <v>NÃO</v>
      </c>
      <c r="BH52" s="9" t="str">
        <f t="shared" si="33"/>
        <v>NÃO</v>
      </c>
      <c r="BI52" s="9" t="str">
        <f t="shared" si="33"/>
        <v>NÃO</v>
      </c>
      <c r="BJ52" s="9" t="str">
        <f t="shared" si="33"/>
        <v>NÃO</v>
      </c>
      <c r="BK52" s="9" t="str">
        <f t="shared" si="33"/>
        <v>NÃO</v>
      </c>
      <c r="BL52" s="9" t="str">
        <f t="shared" si="33"/>
        <v>NÃO</v>
      </c>
      <c r="BM52" s="9" t="str">
        <f t="shared" si="33"/>
        <v>NÃO</v>
      </c>
      <c r="BN52" s="9" t="str">
        <f t="shared" si="33"/>
        <v>NÃO</v>
      </c>
      <c r="BO52" s="9" t="str">
        <f t="shared" si="33"/>
        <v>NÃO</v>
      </c>
      <c r="BP52" s="9" t="str">
        <f t="shared" si="33"/>
        <v>NÃO</v>
      </c>
      <c r="BQ52" s="9" t="str">
        <f t="shared" si="33"/>
        <v>NÃO</v>
      </c>
      <c r="BR52" s="9" t="str">
        <f t="shared" si="33"/>
        <v>NÃO</v>
      </c>
      <c r="BS52" s="9" t="str">
        <f t="shared" si="33"/>
        <v>NÃO</v>
      </c>
      <c r="BT52" s="9" t="str">
        <f t="shared" si="33"/>
        <v>NÃO</v>
      </c>
      <c r="BU52" s="9" t="str">
        <f t="shared" si="33"/>
        <v>NÃO</v>
      </c>
      <c r="BV52" s="9" t="str">
        <f t="shared" si="33"/>
        <v>NÃO</v>
      </c>
      <c r="BW52" s="9" t="str">
        <f t="shared" si="33"/>
        <v>NÃO</v>
      </c>
      <c r="BX52" s="9" t="str">
        <f t="shared" si="33"/>
        <v>NÃO</v>
      </c>
      <c r="CA52" s="9">
        <v>15</v>
      </c>
      <c r="CB52" s="9" t="str">
        <f t="shared" si="23"/>
        <v>NÃO</v>
      </c>
      <c r="CC52" s="9" t="str">
        <f t="shared" si="29"/>
        <v>NÃO</v>
      </c>
      <c r="CD52" s="9" t="str">
        <f t="shared" si="29"/>
        <v>NÃO</v>
      </c>
      <c r="CE52" s="9" t="str">
        <f t="shared" si="29"/>
        <v>NÃO</v>
      </c>
      <c r="CF52" s="9" t="str">
        <f t="shared" si="29"/>
        <v>NÃO</v>
      </c>
      <c r="CG52" s="9" t="str">
        <f t="shared" si="29"/>
        <v>NÃO</v>
      </c>
      <c r="CH52" s="9" t="str">
        <f t="shared" si="29"/>
        <v>NÃO</v>
      </c>
      <c r="CI52" s="9" t="str">
        <f t="shared" si="29"/>
        <v>NÃO</v>
      </c>
      <c r="CJ52" s="9" t="str">
        <f t="shared" si="29"/>
        <v>NÃO</v>
      </c>
      <c r="CK52" s="9" t="str">
        <f t="shared" si="29"/>
        <v>NÃO</v>
      </c>
      <c r="CL52" s="9" t="str">
        <f t="shared" si="29"/>
        <v>NÃO</v>
      </c>
      <c r="CM52" s="9" t="str">
        <f t="shared" si="29"/>
        <v>NÃO</v>
      </c>
      <c r="CN52" s="9" t="str">
        <f t="shared" si="29"/>
        <v>NÃO</v>
      </c>
      <c r="CO52" s="9" t="str">
        <f t="shared" si="29"/>
        <v>NÃO</v>
      </c>
      <c r="CP52" s="9" t="str">
        <f t="shared" si="29"/>
        <v>NÃO</v>
      </c>
      <c r="CQ52" s="105" t="str">
        <f t="shared" si="29"/>
        <v>NÃO</v>
      </c>
      <c r="CR52" s="105" t="str">
        <f t="shared" si="29"/>
        <v>NÃO</v>
      </c>
      <c r="CS52" s="105" t="str">
        <f t="shared" si="29"/>
        <v>NÃO</v>
      </c>
      <c r="CT52" s="105" t="str">
        <f t="shared" si="29"/>
        <v>NÃO</v>
      </c>
      <c r="CU52" s="105" t="str">
        <f t="shared" si="29"/>
        <v>NÃO</v>
      </c>
      <c r="CV52" s="105" t="str">
        <f t="shared" si="34"/>
        <v>NÃO</v>
      </c>
      <c r="CW52" s="105" t="str">
        <f t="shared" si="34"/>
        <v>NÃO</v>
      </c>
      <c r="CX52" s="105" t="str">
        <f t="shared" si="34"/>
        <v>NÃO</v>
      </c>
      <c r="CY52" s="105" t="str">
        <f t="shared" si="34"/>
        <v>NÃO</v>
      </c>
      <c r="CZ52" s="105" t="str">
        <f t="shared" si="34"/>
        <v>NÃO</v>
      </c>
      <c r="DA52" s="105" t="str">
        <f t="shared" si="34"/>
        <v>NÃO</v>
      </c>
      <c r="DB52" s="105" t="str">
        <f t="shared" si="34"/>
        <v>NÃO</v>
      </c>
      <c r="DC52" s="105" t="str">
        <f t="shared" si="34"/>
        <v>NÃO</v>
      </c>
      <c r="DD52" s="105" t="str">
        <f t="shared" si="34"/>
        <v>NÃO</v>
      </c>
      <c r="DE52" s="105" t="str">
        <f t="shared" si="34"/>
        <v>NÃO</v>
      </c>
      <c r="DF52" s="105" t="str">
        <f t="shared" si="34"/>
        <v>NÃO</v>
      </c>
      <c r="DG52" s="105" t="str">
        <f t="shared" si="34"/>
        <v>NÃO</v>
      </c>
      <c r="DH52" s="105" t="str">
        <f t="shared" si="34"/>
        <v>NÃO</v>
      </c>
      <c r="DI52" s="105" t="str">
        <f t="shared" si="34"/>
        <v>NÃO</v>
      </c>
      <c r="DJ52" s="105" t="str">
        <f t="shared" si="34"/>
        <v>NÃO</v>
      </c>
      <c r="DK52" s="105" t="str">
        <f t="shared" si="32"/>
        <v>NÃO</v>
      </c>
      <c r="DL52" s="105" t="str">
        <f t="shared" si="32"/>
        <v>NÃO</v>
      </c>
      <c r="DM52" s="105" t="str">
        <f t="shared" si="32"/>
        <v>NÃO</v>
      </c>
      <c r="DN52" s="105" t="str">
        <f t="shared" si="32"/>
        <v>NÃO</v>
      </c>
      <c r="DO52" s="105" t="str">
        <f t="shared" si="32"/>
        <v>NÃO</v>
      </c>
      <c r="DP52" s="105" t="str">
        <f t="shared" si="32"/>
        <v>NÃO</v>
      </c>
      <c r="DQ52" s="105" t="str">
        <f t="shared" si="32"/>
        <v>NÃO</v>
      </c>
      <c r="DR52" s="105" t="str">
        <f t="shared" si="32"/>
        <v>NÃO</v>
      </c>
      <c r="DS52" s="105" t="str">
        <f t="shared" si="32"/>
        <v>NÃO</v>
      </c>
      <c r="DT52" s="105" t="str">
        <f t="shared" si="32"/>
        <v>NÃO</v>
      </c>
      <c r="DU52" s="75" t="str">
        <f t="shared" si="32"/>
        <v>NÃO</v>
      </c>
      <c r="DV52" s="75" t="str">
        <f t="shared" si="32"/>
        <v>NÃO</v>
      </c>
      <c r="DW52" s="75" t="str">
        <f t="shared" si="32"/>
        <v>NÃO</v>
      </c>
      <c r="DX52" s="75" t="str">
        <f t="shared" si="32"/>
        <v>NÃO</v>
      </c>
      <c r="DY52" s="75" t="str">
        <f t="shared" si="32"/>
        <v>NÃO</v>
      </c>
      <c r="DZ52" s="75" t="str">
        <f t="shared" si="32"/>
        <v>NÃO</v>
      </c>
      <c r="EA52" s="75" t="str">
        <f t="shared" si="32"/>
        <v>NÃO</v>
      </c>
      <c r="EB52" s="75" t="str">
        <f t="shared" si="32"/>
        <v>NÃO</v>
      </c>
      <c r="EC52" s="75" t="str">
        <f t="shared" si="32"/>
        <v>NÃO</v>
      </c>
      <c r="ED52" s="75" t="str">
        <f t="shared" si="32"/>
        <v>NÃO</v>
      </c>
      <c r="EE52" s="75" t="str">
        <f t="shared" si="32"/>
        <v>NÃO</v>
      </c>
      <c r="EF52" s="75" t="str">
        <f t="shared" si="32"/>
        <v>NÃO</v>
      </c>
      <c r="EG52" s="75" t="str">
        <f t="shared" si="32"/>
        <v>NÃO</v>
      </c>
      <c r="EH52" s="75" t="str">
        <f t="shared" si="32"/>
        <v>NÃO</v>
      </c>
      <c r="EI52" s="75" t="str">
        <f t="shared" si="32"/>
        <v>NÃO</v>
      </c>
      <c r="EJ52" s="75"/>
    </row>
    <row r="53" spans="3:140" ht="30" customHeight="1">
      <c r="C53" s="21"/>
      <c r="D53" s="21"/>
      <c r="E53" s="21"/>
      <c r="F53" s="70"/>
      <c r="G53" s="70"/>
      <c r="H53" s="70"/>
      <c r="I53" s="70"/>
      <c r="J53" s="70"/>
      <c r="K53" s="21"/>
      <c r="L53" s="70"/>
      <c r="M53" s="70"/>
      <c r="N53" s="70"/>
      <c r="O53" s="70"/>
      <c r="P53" s="9">
        <v>16</v>
      </c>
      <c r="Q53" s="9" t="str">
        <f t="shared" si="25"/>
        <v>NÃO</v>
      </c>
      <c r="R53" s="9" t="str">
        <f t="shared" si="33"/>
        <v>NÃO</v>
      </c>
      <c r="S53" s="9" t="str">
        <f t="shared" si="33"/>
        <v>NÃO</v>
      </c>
      <c r="T53" s="9" t="str">
        <f t="shared" si="33"/>
        <v>NÃO</v>
      </c>
      <c r="U53" s="9" t="str">
        <f t="shared" si="33"/>
        <v>NÃO</v>
      </c>
      <c r="V53" s="9" t="str">
        <f t="shared" si="33"/>
        <v>NÃO</v>
      </c>
      <c r="W53" s="9" t="str">
        <f t="shared" si="33"/>
        <v>NÃO</v>
      </c>
      <c r="X53" s="9" t="str">
        <f t="shared" si="33"/>
        <v>NÃO</v>
      </c>
      <c r="Y53" s="9" t="str">
        <f t="shared" si="33"/>
        <v>NÃO</v>
      </c>
      <c r="Z53" s="9" t="str">
        <f t="shared" si="33"/>
        <v>NÃO</v>
      </c>
      <c r="AA53" s="9" t="str">
        <f t="shared" si="33"/>
        <v>NÃO</v>
      </c>
      <c r="AB53" s="9" t="str">
        <f t="shared" si="33"/>
        <v>NÃO</v>
      </c>
      <c r="AC53" s="9" t="str">
        <f t="shared" si="33"/>
        <v>NÃO</v>
      </c>
      <c r="AD53" s="9" t="str">
        <f t="shared" si="33"/>
        <v>NÃO</v>
      </c>
      <c r="AE53" s="9" t="str">
        <f t="shared" si="33"/>
        <v>NÃO</v>
      </c>
      <c r="AF53" s="9" t="str">
        <f t="shared" si="33"/>
        <v>NÃO</v>
      </c>
      <c r="AG53" s="9" t="str">
        <f t="shared" si="33"/>
        <v>NÃO</v>
      </c>
      <c r="AH53" s="9" t="str">
        <f t="shared" si="33"/>
        <v>NÃO</v>
      </c>
      <c r="AI53" s="9" t="str">
        <f t="shared" si="33"/>
        <v>NÃO</v>
      </c>
      <c r="AJ53" s="9" t="str">
        <f t="shared" si="33"/>
        <v>NÃO</v>
      </c>
      <c r="AK53" s="9" t="str">
        <f t="shared" ref="AK53:BX53" si="35">IF(AND(AK$5&gt;=$M21,AK$5&lt;=$N21),IF($F21="MENSAL",IF(AJ53="NÃO",$D21,(AJ53*$E21)+AJ53),"NÃO"),"NÃO")</f>
        <v>NÃO</v>
      </c>
      <c r="AL53" s="9" t="str">
        <f t="shared" si="35"/>
        <v>NÃO</v>
      </c>
      <c r="AM53" s="9" t="str">
        <f t="shared" si="35"/>
        <v>NÃO</v>
      </c>
      <c r="AN53" s="9" t="str">
        <f t="shared" si="35"/>
        <v>NÃO</v>
      </c>
      <c r="AO53" s="9" t="str">
        <f t="shared" si="35"/>
        <v>NÃO</v>
      </c>
      <c r="AP53" s="9" t="str">
        <f t="shared" si="35"/>
        <v>NÃO</v>
      </c>
      <c r="AQ53" s="9" t="str">
        <f t="shared" si="35"/>
        <v>NÃO</v>
      </c>
      <c r="AR53" s="9" t="str">
        <f t="shared" si="35"/>
        <v>NÃO</v>
      </c>
      <c r="AS53" s="9" t="str">
        <f t="shared" si="35"/>
        <v>NÃO</v>
      </c>
      <c r="AT53" s="9" t="str">
        <f t="shared" si="35"/>
        <v>NÃO</v>
      </c>
      <c r="AU53" s="9" t="str">
        <f t="shared" si="35"/>
        <v>NÃO</v>
      </c>
      <c r="AV53" s="9" t="str">
        <f t="shared" si="35"/>
        <v>NÃO</v>
      </c>
      <c r="AW53" s="9" t="str">
        <f t="shared" si="35"/>
        <v>NÃO</v>
      </c>
      <c r="AX53" s="9" t="str">
        <f t="shared" si="35"/>
        <v>NÃO</v>
      </c>
      <c r="AY53" s="9" t="str">
        <f t="shared" si="35"/>
        <v>NÃO</v>
      </c>
      <c r="AZ53" s="9" t="str">
        <f t="shared" si="35"/>
        <v>NÃO</v>
      </c>
      <c r="BA53" s="9" t="str">
        <f t="shared" si="35"/>
        <v>NÃO</v>
      </c>
      <c r="BB53" s="9" t="str">
        <f t="shared" si="35"/>
        <v>NÃO</v>
      </c>
      <c r="BC53" s="9" t="str">
        <f t="shared" si="35"/>
        <v>NÃO</v>
      </c>
      <c r="BD53" s="9" t="str">
        <f t="shared" si="35"/>
        <v>NÃO</v>
      </c>
      <c r="BE53" s="9" t="str">
        <f t="shared" si="35"/>
        <v>NÃO</v>
      </c>
      <c r="BF53" s="9" t="str">
        <f t="shared" si="35"/>
        <v>NÃO</v>
      </c>
      <c r="BG53" s="9" t="str">
        <f t="shared" si="35"/>
        <v>NÃO</v>
      </c>
      <c r="BH53" s="9" t="str">
        <f t="shared" si="35"/>
        <v>NÃO</v>
      </c>
      <c r="BI53" s="9" t="str">
        <f t="shared" si="35"/>
        <v>NÃO</v>
      </c>
      <c r="BJ53" s="9" t="str">
        <f t="shared" si="35"/>
        <v>NÃO</v>
      </c>
      <c r="BK53" s="9" t="str">
        <f t="shared" si="35"/>
        <v>NÃO</v>
      </c>
      <c r="BL53" s="9" t="str">
        <f t="shared" si="35"/>
        <v>NÃO</v>
      </c>
      <c r="BM53" s="9" t="str">
        <f t="shared" si="35"/>
        <v>NÃO</v>
      </c>
      <c r="BN53" s="9" t="str">
        <f t="shared" si="35"/>
        <v>NÃO</v>
      </c>
      <c r="BO53" s="9" t="str">
        <f t="shared" si="35"/>
        <v>NÃO</v>
      </c>
      <c r="BP53" s="9" t="str">
        <f t="shared" si="35"/>
        <v>NÃO</v>
      </c>
      <c r="BQ53" s="9" t="str">
        <f t="shared" si="35"/>
        <v>NÃO</v>
      </c>
      <c r="BR53" s="9" t="str">
        <f t="shared" si="35"/>
        <v>NÃO</v>
      </c>
      <c r="BS53" s="9" t="str">
        <f t="shared" si="35"/>
        <v>NÃO</v>
      </c>
      <c r="BT53" s="9" t="str">
        <f t="shared" si="35"/>
        <v>NÃO</v>
      </c>
      <c r="BU53" s="9" t="str">
        <f t="shared" si="35"/>
        <v>NÃO</v>
      </c>
      <c r="BV53" s="9" t="str">
        <f t="shared" si="35"/>
        <v>NÃO</v>
      </c>
      <c r="BW53" s="9" t="str">
        <f t="shared" si="35"/>
        <v>NÃO</v>
      </c>
      <c r="BX53" s="9" t="str">
        <f t="shared" si="35"/>
        <v>NÃO</v>
      </c>
      <c r="CA53" s="9">
        <v>16</v>
      </c>
      <c r="CB53" s="9" t="str">
        <f t="shared" si="23"/>
        <v>NÃO</v>
      </c>
      <c r="CC53" s="9" t="str">
        <f t="shared" si="29"/>
        <v>NÃO</v>
      </c>
      <c r="CD53" s="9" t="str">
        <f t="shared" si="29"/>
        <v>NÃO</v>
      </c>
      <c r="CE53" s="9" t="str">
        <f t="shared" si="29"/>
        <v>NÃO</v>
      </c>
      <c r="CF53" s="9" t="str">
        <f t="shared" si="29"/>
        <v>NÃO</v>
      </c>
      <c r="CG53" s="9" t="str">
        <f t="shared" si="29"/>
        <v>NÃO</v>
      </c>
      <c r="CH53" s="9" t="str">
        <f t="shared" si="29"/>
        <v>NÃO</v>
      </c>
      <c r="CI53" s="9" t="str">
        <f t="shared" si="29"/>
        <v>NÃO</v>
      </c>
      <c r="CJ53" s="9" t="str">
        <f t="shared" si="29"/>
        <v>NÃO</v>
      </c>
      <c r="CK53" s="9" t="str">
        <f t="shared" si="29"/>
        <v>NÃO</v>
      </c>
      <c r="CL53" s="9" t="str">
        <f t="shared" si="29"/>
        <v>NÃO</v>
      </c>
      <c r="CM53" s="9" t="str">
        <f t="shared" si="29"/>
        <v>NÃO</v>
      </c>
      <c r="CN53" s="9" t="str">
        <f t="shared" si="29"/>
        <v>NÃO</v>
      </c>
      <c r="CO53" s="9" t="str">
        <f t="shared" si="29"/>
        <v>NÃO</v>
      </c>
      <c r="CP53" s="9" t="str">
        <f t="shared" si="29"/>
        <v>NÃO</v>
      </c>
      <c r="CQ53" s="105" t="str">
        <f t="shared" si="29"/>
        <v>NÃO</v>
      </c>
      <c r="CR53" s="105" t="str">
        <f t="shared" si="29"/>
        <v>NÃO</v>
      </c>
      <c r="CS53" s="105" t="str">
        <f t="shared" si="29"/>
        <v>NÃO</v>
      </c>
      <c r="CT53" s="105" t="str">
        <f t="shared" si="29"/>
        <v>NÃO</v>
      </c>
      <c r="CU53" s="105" t="str">
        <f t="shared" si="29"/>
        <v>NÃO</v>
      </c>
      <c r="CV53" s="105" t="str">
        <f t="shared" si="34"/>
        <v>NÃO</v>
      </c>
      <c r="CW53" s="105" t="str">
        <f t="shared" si="34"/>
        <v>NÃO</v>
      </c>
      <c r="CX53" s="105" t="str">
        <f t="shared" si="34"/>
        <v>NÃO</v>
      </c>
      <c r="CY53" s="105" t="str">
        <f t="shared" si="34"/>
        <v>NÃO</v>
      </c>
      <c r="CZ53" s="105" t="str">
        <f t="shared" si="34"/>
        <v>NÃO</v>
      </c>
      <c r="DA53" s="105" t="str">
        <f t="shared" si="34"/>
        <v>NÃO</v>
      </c>
      <c r="DB53" s="105" t="str">
        <f t="shared" si="34"/>
        <v>NÃO</v>
      </c>
      <c r="DC53" s="105" t="str">
        <f t="shared" si="34"/>
        <v>NÃO</v>
      </c>
      <c r="DD53" s="105" t="str">
        <f t="shared" si="34"/>
        <v>NÃO</v>
      </c>
      <c r="DE53" s="105" t="str">
        <f t="shared" si="34"/>
        <v>NÃO</v>
      </c>
      <c r="DF53" s="105" t="str">
        <f t="shared" si="34"/>
        <v>NÃO</v>
      </c>
      <c r="DG53" s="105" t="str">
        <f t="shared" si="34"/>
        <v>NÃO</v>
      </c>
      <c r="DH53" s="105" t="str">
        <f t="shared" si="34"/>
        <v>NÃO</v>
      </c>
      <c r="DI53" s="105" t="str">
        <f t="shared" si="34"/>
        <v>NÃO</v>
      </c>
      <c r="DJ53" s="105" t="str">
        <f t="shared" si="34"/>
        <v>NÃO</v>
      </c>
      <c r="DK53" s="105" t="str">
        <f t="shared" si="32"/>
        <v>NÃO</v>
      </c>
      <c r="DL53" s="105" t="str">
        <f t="shared" si="32"/>
        <v>NÃO</v>
      </c>
      <c r="DM53" s="105" t="str">
        <f t="shared" si="32"/>
        <v>NÃO</v>
      </c>
      <c r="DN53" s="105" t="str">
        <f t="shared" si="32"/>
        <v>NÃO</v>
      </c>
      <c r="DO53" s="105" t="str">
        <f t="shared" si="32"/>
        <v>NÃO</v>
      </c>
      <c r="DP53" s="105" t="str">
        <f t="shared" si="32"/>
        <v>NÃO</v>
      </c>
      <c r="DQ53" s="105" t="str">
        <f t="shared" si="32"/>
        <v>NÃO</v>
      </c>
      <c r="DR53" s="105" t="str">
        <f t="shared" si="32"/>
        <v>NÃO</v>
      </c>
      <c r="DS53" s="105" t="str">
        <f t="shared" si="32"/>
        <v>NÃO</v>
      </c>
      <c r="DT53" s="105" t="str">
        <f t="shared" si="32"/>
        <v>NÃO</v>
      </c>
      <c r="DU53" s="75" t="str">
        <f t="shared" si="32"/>
        <v>NÃO</v>
      </c>
      <c r="DV53" s="75" t="str">
        <f t="shared" si="32"/>
        <v>NÃO</v>
      </c>
      <c r="DW53" s="75" t="str">
        <f t="shared" si="32"/>
        <v>NÃO</v>
      </c>
      <c r="DX53" s="75" t="str">
        <f t="shared" si="32"/>
        <v>NÃO</v>
      </c>
      <c r="DY53" s="75" t="str">
        <f t="shared" si="32"/>
        <v>NÃO</v>
      </c>
      <c r="DZ53" s="75" t="str">
        <f t="shared" si="32"/>
        <v>NÃO</v>
      </c>
      <c r="EA53" s="75" t="str">
        <f t="shared" si="32"/>
        <v>NÃO</v>
      </c>
      <c r="EB53" s="75" t="str">
        <f t="shared" si="32"/>
        <v>NÃO</v>
      </c>
      <c r="EC53" s="75" t="str">
        <f t="shared" si="32"/>
        <v>NÃO</v>
      </c>
      <c r="ED53" s="75" t="str">
        <f t="shared" si="32"/>
        <v>NÃO</v>
      </c>
      <c r="EE53" s="75" t="str">
        <f t="shared" si="32"/>
        <v>NÃO</v>
      </c>
      <c r="EF53" s="75" t="str">
        <f t="shared" si="32"/>
        <v>NÃO</v>
      </c>
      <c r="EG53" s="75" t="str">
        <f t="shared" si="32"/>
        <v>NÃO</v>
      </c>
      <c r="EH53" s="75" t="str">
        <f t="shared" si="32"/>
        <v>NÃO</v>
      </c>
      <c r="EI53" s="75" t="str">
        <f t="shared" si="32"/>
        <v>NÃO</v>
      </c>
      <c r="EJ53" s="75"/>
    </row>
    <row r="54" spans="3:140" ht="30" customHeight="1">
      <c r="C54" s="21"/>
      <c r="D54" s="21"/>
      <c r="E54" s="21"/>
      <c r="F54" s="70"/>
      <c r="G54" s="70"/>
      <c r="H54" s="70"/>
      <c r="I54" s="70"/>
      <c r="J54" s="70"/>
      <c r="K54" s="21"/>
      <c r="L54" s="70"/>
      <c r="M54" s="70"/>
      <c r="N54" s="70"/>
      <c r="O54" s="70"/>
      <c r="P54" s="9">
        <v>17</v>
      </c>
      <c r="Q54" s="9" t="str">
        <f t="shared" si="25"/>
        <v>NÃO</v>
      </c>
      <c r="R54" s="9" t="str">
        <f t="shared" ref="R54:BX58" si="36">IF(AND(R$5&gt;=$M22,R$5&lt;=$N22),IF($F22="MENSAL",IF(Q54="NÃO",$D22,(Q54*$E22)+Q54),"NÃO"),"NÃO")</f>
        <v>NÃO</v>
      </c>
      <c r="S54" s="9" t="str">
        <f t="shared" si="36"/>
        <v>NÃO</v>
      </c>
      <c r="T54" s="9" t="str">
        <f t="shared" si="36"/>
        <v>NÃO</v>
      </c>
      <c r="U54" s="9" t="str">
        <f t="shared" si="36"/>
        <v>NÃO</v>
      </c>
      <c r="V54" s="9" t="str">
        <f t="shared" si="36"/>
        <v>NÃO</v>
      </c>
      <c r="W54" s="9" t="str">
        <f t="shared" si="36"/>
        <v>NÃO</v>
      </c>
      <c r="X54" s="9" t="str">
        <f t="shared" si="36"/>
        <v>NÃO</v>
      </c>
      <c r="Y54" s="9" t="str">
        <f t="shared" si="36"/>
        <v>NÃO</v>
      </c>
      <c r="Z54" s="9" t="str">
        <f t="shared" si="36"/>
        <v>NÃO</v>
      </c>
      <c r="AA54" s="9" t="str">
        <f t="shared" si="36"/>
        <v>NÃO</v>
      </c>
      <c r="AB54" s="9" t="str">
        <f t="shared" si="36"/>
        <v>NÃO</v>
      </c>
      <c r="AC54" s="9" t="str">
        <f t="shared" si="36"/>
        <v>NÃO</v>
      </c>
      <c r="AD54" s="9" t="str">
        <f t="shared" si="36"/>
        <v>NÃO</v>
      </c>
      <c r="AE54" s="9" t="str">
        <f t="shared" si="36"/>
        <v>NÃO</v>
      </c>
      <c r="AF54" s="9" t="str">
        <f t="shared" si="36"/>
        <v>NÃO</v>
      </c>
      <c r="AG54" s="9" t="str">
        <f t="shared" si="36"/>
        <v>NÃO</v>
      </c>
      <c r="AH54" s="9" t="str">
        <f t="shared" si="36"/>
        <v>NÃO</v>
      </c>
      <c r="AI54" s="9" t="str">
        <f t="shared" si="36"/>
        <v>NÃO</v>
      </c>
      <c r="AJ54" s="9" t="str">
        <f t="shared" si="36"/>
        <v>NÃO</v>
      </c>
      <c r="AK54" s="9" t="str">
        <f t="shared" si="36"/>
        <v>NÃO</v>
      </c>
      <c r="AL54" s="9" t="str">
        <f t="shared" si="36"/>
        <v>NÃO</v>
      </c>
      <c r="AM54" s="9" t="str">
        <f t="shared" si="36"/>
        <v>NÃO</v>
      </c>
      <c r="AN54" s="9" t="str">
        <f t="shared" si="36"/>
        <v>NÃO</v>
      </c>
      <c r="AO54" s="9" t="str">
        <f t="shared" si="36"/>
        <v>NÃO</v>
      </c>
      <c r="AP54" s="9" t="str">
        <f t="shared" si="36"/>
        <v>NÃO</v>
      </c>
      <c r="AQ54" s="9" t="str">
        <f t="shared" si="36"/>
        <v>NÃO</v>
      </c>
      <c r="AR54" s="9" t="str">
        <f t="shared" si="36"/>
        <v>NÃO</v>
      </c>
      <c r="AS54" s="9" t="str">
        <f t="shared" si="36"/>
        <v>NÃO</v>
      </c>
      <c r="AT54" s="9" t="str">
        <f t="shared" si="36"/>
        <v>NÃO</v>
      </c>
      <c r="AU54" s="9" t="str">
        <f t="shared" si="36"/>
        <v>NÃO</v>
      </c>
      <c r="AV54" s="9" t="str">
        <f t="shared" si="36"/>
        <v>NÃO</v>
      </c>
      <c r="AW54" s="9" t="str">
        <f t="shared" si="36"/>
        <v>NÃO</v>
      </c>
      <c r="AX54" s="9" t="str">
        <f t="shared" si="36"/>
        <v>NÃO</v>
      </c>
      <c r="AY54" s="9" t="str">
        <f t="shared" si="36"/>
        <v>NÃO</v>
      </c>
      <c r="AZ54" s="9" t="str">
        <f t="shared" si="36"/>
        <v>NÃO</v>
      </c>
      <c r="BA54" s="9" t="str">
        <f t="shared" si="36"/>
        <v>NÃO</v>
      </c>
      <c r="BB54" s="9" t="str">
        <f t="shared" si="36"/>
        <v>NÃO</v>
      </c>
      <c r="BC54" s="9" t="str">
        <f t="shared" si="36"/>
        <v>NÃO</v>
      </c>
      <c r="BD54" s="9" t="str">
        <f t="shared" si="36"/>
        <v>NÃO</v>
      </c>
      <c r="BE54" s="9" t="str">
        <f t="shared" si="36"/>
        <v>NÃO</v>
      </c>
      <c r="BF54" s="9" t="str">
        <f t="shared" si="36"/>
        <v>NÃO</v>
      </c>
      <c r="BG54" s="9" t="str">
        <f t="shared" si="36"/>
        <v>NÃO</v>
      </c>
      <c r="BH54" s="9" t="str">
        <f t="shared" si="36"/>
        <v>NÃO</v>
      </c>
      <c r="BI54" s="9" t="str">
        <f t="shared" si="36"/>
        <v>NÃO</v>
      </c>
      <c r="BJ54" s="9" t="str">
        <f t="shared" si="36"/>
        <v>NÃO</v>
      </c>
      <c r="BK54" s="9" t="str">
        <f t="shared" si="36"/>
        <v>NÃO</v>
      </c>
      <c r="BL54" s="9" t="str">
        <f t="shared" si="36"/>
        <v>NÃO</v>
      </c>
      <c r="BM54" s="9" t="str">
        <f t="shared" si="36"/>
        <v>NÃO</v>
      </c>
      <c r="BN54" s="9" t="str">
        <f t="shared" si="36"/>
        <v>NÃO</v>
      </c>
      <c r="BO54" s="9" t="str">
        <f t="shared" si="36"/>
        <v>NÃO</v>
      </c>
      <c r="BP54" s="9" t="str">
        <f t="shared" si="36"/>
        <v>NÃO</v>
      </c>
      <c r="BQ54" s="9" t="str">
        <f t="shared" si="36"/>
        <v>NÃO</v>
      </c>
      <c r="BR54" s="9" t="str">
        <f t="shared" si="36"/>
        <v>NÃO</v>
      </c>
      <c r="BS54" s="9" t="str">
        <f t="shared" si="36"/>
        <v>NÃO</v>
      </c>
      <c r="BT54" s="9" t="str">
        <f t="shared" si="36"/>
        <v>NÃO</v>
      </c>
      <c r="BU54" s="9" t="str">
        <f t="shared" si="36"/>
        <v>NÃO</v>
      </c>
      <c r="BV54" s="9" t="str">
        <f t="shared" si="36"/>
        <v>NÃO</v>
      </c>
      <c r="BW54" s="9" t="str">
        <f t="shared" si="36"/>
        <v>NÃO</v>
      </c>
      <c r="BX54" s="9" t="str">
        <f t="shared" si="36"/>
        <v>NÃO</v>
      </c>
      <c r="CA54" s="9">
        <v>17</v>
      </c>
      <c r="CB54" s="9" t="str">
        <f t="shared" si="23"/>
        <v>NÃO</v>
      </c>
      <c r="CC54" s="9" t="str">
        <f t="shared" si="29"/>
        <v>NÃO</v>
      </c>
      <c r="CD54" s="9" t="str">
        <f t="shared" si="29"/>
        <v>NÃO</v>
      </c>
      <c r="CE54" s="9" t="str">
        <f t="shared" si="29"/>
        <v>NÃO</v>
      </c>
      <c r="CF54" s="9" t="str">
        <f t="shared" si="29"/>
        <v>NÃO</v>
      </c>
      <c r="CG54" s="9" t="str">
        <f t="shared" si="29"/>
        <v>NÃO</v>
      </c>
      <c r="CH54" s="9" t="str">
        <f t="shared" si="29"/>
        <v>NÃO</v>
      </c>
      <c r="CI54" s="9" t="str">
        <f t="shared" si="29"/>
        <v>NÃO</v>
      </c>
      <c r="CJ54" s="9" t="str">
        <f t="shared" si="29"/>
        <v>NÃO</v>
      </c>
      <c r="CK54" s="9" t="str">
        <f t="shared" si="29"/>
        <v>NÃO</v>
      </c>
      <c r="CL54" s="9" t="str">
        <f t="shared" si="29"/>
        <v>NÃO</v>
      </c>
      <c r="CM54" s="9" t="str">
        <f t="shared" si="29"/>
        <v>NÃO</v>
      </c>
      <c r="CN54" s="9" t="str">
        <f t="shared" si="29"/>
        <v>NÃO</v>
      </c>
      <c r="CO54" s="9" t="str">
        <f t="shared" si="29"/>
        <v>NÃO</v>
      </c>
      <c r="CP54" s="9" t="str">
        <f t="shared" si="29"/>
        <v>NÃO</v>
      </c>
      <c r="CQ54" s="105" t="str">
        <f t="shared" si="29"/>
        <v>NÃO</v>
      </c>
      <c r="CR54" s="105" t="str">
        <f t="shared" si="29"/>
        <v>NÃO</v>
      </c>
      <c r="CS54" s="105" t="str">
        <f t="shared" si="29"/>
        <v>NÃO</v>
      </c>
      <c r="CT54" s="105" t="str">
        <f t="shared" si="29"/>
        <v>NÃO</v>
      </c>
      <c r="CU54" s="105" t="str">
        <f t="shared" si="29"/>
        <v>NÃO</v>
      </c>
      <c r="CV54" s="105" t="str">
        <f t="shared" si="34"/>
        <v>NÃO</v>
      </c>
      <c r="CW54" s="105" t="str">
        <f t="shared" si="34"/>
        <v>NÃO</v>
      </c>
      <c r="CX54" s="105" t="str">
        <f t="shared" si="34"/>
        <v>NÃO</v>
      </c>
      <c r="CY54" s="105" t="str">
        <f t="shared" si="34"/>
        <v>NÃO</v>
      </c>
      <c r="CZ54" s="105" t="str">
        <f t="shared" si="34"/>
        <v>NÃO</v>
      </c>
      <c r="DA54" s="105" t="str">
        <f t="shared" si="34"/>
        <v>NÃO</v>
      </c>
      <c r="DB54" s="105" t="str">
        <f t="shared" si="34"/>
        <v>NÃO</v>
      </c>
      <c r="DC54" s="105" t="str">
        <f t="shared" si="34"/>
        <v>NÃO</v>
      </c>
      <c r="DD54" s="105" t="str">
        <f t="shared" si="34"/>
        <v>NÃO</v>
      </c>
      <c r="DE54" s="105" t="str">
        <f t="shared" si="34"/>
        <v>NÃO</v>
      </c>
      <c r="DF54" s="105" t="str">
        <f t="shared" si="34"/>
        <v>NÃO</v>
      </c>
      <c r="DG54" s="105" t="str">
        <f t="shared" si="34"/>
        <v>NÃO</v>
      </c>
      <c r="DH54" s="105" t="str">
        <f t="shared" si="34"/>
        <v>NÃO</v>
      </c>
      <c r="DI54" s="105" t="str">
        <f t="shared" si="34"/>
        <v>NÃO</v>
      </c>
      <c r="DJ54" s="105" t="str">
        <f t="shared" si="34"/>
        <v>NÃO</v>
      </c>
      <c r="DK54" s="105" t="str">
        <f t="shared" si="32"/>
        <v>NÃO</v>
      </c>
      <c r="DL54" s="105" t="str">
        <f t="shared" si="32"/>
        <v>NÃO</v>
      </c>
      <c r="DM54" s="105" t="str">
        <f t="shared" si="32"/>
        <v>NÃO</v>
      </c>
      <c r="DN54" s="105" t="str">
        <f t="shared" si="32"/>
        <v>NÃO</v>
      </c>
      <c r="DO54" s="105" t="str">
        <f t="shared" si="32"/>
        <v>NÃO</v>
      </c>
      <c r="DP54" s="105" t="str">
        <f t="shared" si="32"/>
        <v>NÃO</v>
      </c>
      <c r="DQ54" s="105" t="str">
        <f t="shared" si="32"/>
        <v>NÃO</v>
      </c>
      <c r="DR54" s="105" t="str">
        <f t="shared" si="32"/>
        <v>NÃO</v>
      </c>
      <c r="DS54" s="105" t="str">
        <f t="shared" si="32"/>
        <v>NÃO</v>
      </c>
      <c r="DT54" s="105" t="str">
        <f t="shared" si="32"/>
        <v>NÃO</v>
      </c>
      <c r="DU54" s="75" t="str">
        <f t="shared" si="32"/>
        <v>NÃO</v>
      </c>
      <c r="DV54" s="75" t="str">
        <f t="shared" si="32"/>
        <v>NÃO</v>
      </c>
      <c r="DW54" s="75" t="str">
        <f t="shared" si="32"/>
        <v>NÃO</v>
      </c>
      <c r="DX54" s="75" t="str">
        <f t="shared" si="32"/>
        <v>NÃO</v>
      </c>
      <c r="DY54" s="75" t="str">
        <f t="shared" si="32"/>
        <v>NÃO</v>
      </c>
      <c r="DZ54" s="75" t="str">
        <f t="shared" si="32"/>
        <v>NÃO</v>
      </c>
      <c r="EA54" s="75" t="str">
        <f t="shared" si="32"/>
        <v>NÃO</v>
      </c>
      <c r="EB54" s="75" t="str">
        <f t="shared" si="32"/>
        <v>NÃO</v>
      </c>
      <c r="EC54" s="75" t="str">
        <f t="shared" si="32"/>
        <v>NÃO</v>
      </c>
      <c r="ED54" s="75" t="str">
        <f t="shared" si="32"/>
        <v>NÃO</v>
      </c>
      <c r="EE54" s="75" t="str">
        <f t="shared" si="32"/>
        <v>NÃO</v>
      </c>
      <c r="EF54" s="75" t="str">
        <f t="shared" si="32"/>
        <v>NÃO</v>
      </c>
      <c r="EG54" s="75" t="str">
        <f t="shared" si="32"/>
        <v>NÃO</v>
      </c>
      <c r="EH54" s="75" t="str">
        <f t="shared" si="32"/>
        <v>NÃO</v>
      </c>
      <c r="EI54" s="75" t="str">
        <f t="shared" si="32"/>
        <v>NÃO</v>
      </c>
      <c r="EJ54" s="75"/>
    </row>
    <row r="55" spans="3:140" ht="30" customHeight="1">
      <c r="C55" s="21"/>
      <c r="D55" s="21"/>
      <c r="E55" s="21"/>
      <c r="F55" s="70"/>
      <c r="G55" s="70"/>
      <c r="H55" s="70"/>
      <c r="I55" s="70"/>
      <c r="J55" s="70"/>
      <c r="K55" s="21"/>
      <c r="L55" s="70"/>
      <c r="M55" s="70"/>
      <c r="N55" s="70"/>
      <c r="O55" s="70"/>
      <c r="P55" s="9">
        <v>18</v>
      </c>
      <c r="Q55" s="9" t="str">
        <f t="shared" si="25"/>
        <v>NÃO</v>
      </c>
      <c r="R55" s="9" t="str">
        <f t="shared" si="36"/>
        <v>NÃO</v>
      </c>
      <c r="S55" s="9" t="str">
        <f t="shared" si="36"/>
        <v>NÃO</v>
      </c>
      <c r="T55" s="9" t="str">
        <f t="shared" si="36"/>
        <v>NÃO</v>
      </c>
      <c r="U55" s="9" t="str">
        <f t="shared" si="36"/>
        <v>NÃO</v>
      </c>
      <c r="V55" s="9" t="str">
        <f t="shared" si="36"/>
        <v>NÃO</v>
      </c>
      <c r="W55" s="9" t="str">
        <f t="shared" si="36"/>
        <v>NÃO</v>
      </c>
      <c r="X55" s="9" t="str">
        <f t="shared" si="36"/>
        <v>NÃO</v>
      </c>
      <c r="Y55" s="9" t="str">
        <f t="shared" si="36"/>
        <v>NÃO</v>
      </c>
      <c r="Z55" s="9" t="str">
        <f t="shared" si="36"/>
        <v>NÃO</v>
      </c>
      <c r="AA55" s="9" t="str">
        <f t="shared" si="36"/>
        <v>NÃO</v>
      </c>
      <c r="AB55" s="9" t="str">
        <f t="shared" si="36"/>
        <v>NÃO</v>
      </c>
      <c r="AC55" s="9" t="str">
        <f t="shared" si="36"/>
        <v>NÃO</v>
      </c>
      <c r="AD55" s="9" t="str">
        <f t="shared" si="36"/>
        <v>NÃO</v>
      </c>
      <c r="AE55" s="9" t="str">
        <f t="shared" si="36"/>
        <v>NÃO</v>
      </c>
      <c r="AF55" s="9" t="str">
        <f t="shared" si="36"/>
        <v>NÃO</v>
      </c>
      <c r="AG55" s="9" t="str">
        <f t="shared" si="36"/>
        <v>NÃO</v>
      </c>
      <c r="AH55" s="9" t="str">
        <f t="shared" si="36"/>
        <v>NÃO</v>
      </c>
      <c r="AI55" s="9" t="str">
        <f t="shared" si="36"/>
        <v>NÃO</v>
      </c>
      <c r="AJ55" s="9" t="str">
        <f t="shared" si="36"/>
        <v>NÃO</v>
      </c>
      <c r="AK55" s="9" t="str">
        <f t="shared" si="36"/>
        <v>NÃO</v>
      </c>
      <c r="AL55" s="9" t="str">
        <f t="shared" si="36"/>
        <v>NÃO</v>
      </c>
      <c r="AM55" s="9" t="str">
        <f t="shared" si="36"/>
        <v>NÃO</v>
      </c>
      <c r="AN55" s="9" t="str">
        <f t="shared" si="36"/>
        <v>NÃO</v>
      </c>
      <c r="AO55" s="9" t="str">
        <f t="shared" si="36"/>
        <v>NÃO</v>
      </c>
      <c r="AP55" s="9" t="str">
        <f t="shared" si="36"/>
        <v>NÃO</v>
      </c>
      <c r="AQ55" s="9" t="str">
        <f t="shared" si="36"/>
        <v>NÃO</v>
      </c>
      <c r="AR55" s="9" t="str">
        <f t="shared" si="36"/>
        <v>NÃO</v>
      </c>
      <c r="AS55" s="9" t="str">
        <f t="shared" si="36"/>
        <v>NÃO</v>
      </c>
      <c r="AT55" s="9" t="str">
        <f t="shared" si="36"/>
        <v>NÃO</v>
      </c>
      <c r="AU55" s="9" t="str">
        <f t="shared" si="36"/>
        <v>NÃO</v>
      </c>
      <c r="AV55" s="9" t="str">
        <f t="shared" si="36"/>
        <v>NÃO</v>
      </c>
      <c r="AW55" s="9" t="str">
        <f t="shared" si="36"/>
        <v>NÃO</v>
      </c>
      <c r="AX55" s="9" t="str">
        <f t="shared" si="36"/>
        <v>NÃO</v>
      </c>
      <c r="AY55" s="9" t="str">
        <f t="shared" si="36"/>
        <v>NÃO</v>
      </c>
      <c r="AZ55" s="9" t="str">
        <f t="shared" si="36"/>
        <v>NÃO</v>
      </c>
      <c r="BA55" s="9" t="str">
        <f t="shared" si="36"/>
        <v>NÃO</v>
      </c>
      <c r="BB55" s="9" t="str">
        <f t="shared" si="36"/>
        <v>NÃO</v>
      </c>
      <c r="BC55" s="9" t="str">
        <f t="shared" si="36"/>
        <v>NÃO</v>
      </c>
      <c r="BD55" s="9" t="str">
        <f t="shared" si="36"/>
        <v>NÃO</v>
      </c>
      <c r="BE55" s="9" t="str">
        <f t="shared" si="36"/>
        <v>NÃO</v>
      </c>
      <c r="BF55" s="9" t="str">
        <f t="shared" si="36"/>
        <v>NÃO</v>
      </c>
      <c r="BG55" s="9" t="str">
        <f t="shared" si="36"/>
        <v>NÃO</v>
      </c>
      <c r="BH55" s="9" t="str">
        <f t="shared" si="36"/>
        <v>NÃO</v>
      </c>
      <c r="BI55" s="9" t="str">
        <f t="shared" si="36"/>
        <v>NÃO</v>
      </c>
      <c r="BJ55" s="9" t="str">
        <f t="shared" si="36"/>
        <v>NÃO</v>
      </c>
      <c r="BK55" s="9" t="str">
        <f t="shared" si="36"/>
        <v>NÃO</v>
      </c>
      <c r="BL55" s="9" t="str">
        <f t="shared" si="36"/>
        <v>NÃO</v>
      </c>
      <c r="BM55" s="9" t="str">
        <f t="shared" si="36"/>
        <v>NÃO</v>
      </c>
      <c r="BN55" s="9" t="str">
        <f t="shared" si="36"/>
        <v>NÃO</v>
      </c>
      <c r="BO55" s="9" t="str">
        <f t="shared" si="36"/>
        <v>NÃO</v>
      </c>
      <c r="BP55" s="9" t="str">
        <f t="shared" si="36"/>
        <v>NÃO</v>
      </c>
      <c r="BQ55" s="9" t="str">
        <f t="shared" si="36"/>
        <v>NÃO</v>
      </c>
      <c r="BR55" s="9" t="str">
        <f t="shared" si="36"/>
        <v>NÃO</v>
      </c>
      <c r="BS55" s="9" t="str">
        <f t="shared" si="36"/>
        <v>NÃO</v>
      </c>
      <c r="BT55" s="9" t="str">
        <f t="shared" si="36"/>
        <v>NÃO</v>
      </c>
      <c r="BU55" s="9" t="str">
        <f t="shared" si="36"/>
        <v>NÃO</v>
      </c>
      <c r="BV55" s="9" t="str">
        <f t="shared" si="36"/>
        <v>NÃO</v>
      </c>
      <c r="BW55" s="9" t="str">
        <f t="shared" si="36"/>
        <v>NÃO</v>
      </c>
      <c r="BX55" s="9" t="str">
        <f t="shared" si="36"/>
        <v>NÃO</v>
      </c>
      <c r="CA55" s="9">
        <v>18</v>
      </c>
      <c r="CB55" s="9" t="str">
        <f t="shared" si="23"/>
        <v>NÃO</v>
      </c>
      <c r="CC55" s="9" t="str">
        <f t="shared" si="29"/>
        <v>NÃO</v>
      </c>
      <c r="CD55" s="9" t="str">
        <f t="shared" si="29"/>
        <v>NÃO</v>
      </c>
      <c r="CE55" s="9" t="str">
        <f t="shared" si="29"/>
        <v>NÃO</v>
      </c>
      <c r="CF55" s="9" t="str">
        <f t="shared" si="29"/>
        <v>NÃO</v>
      </c>
      <c r="CG55" s="9" t="str">
        <f t="shared" si="29"/>
        <v>NÃO</v>
      </c>
      <c r="CH55" s="9" t="str">
        <f t="shared" si="29"/>
        <v>NÃO</v>
      </c>
      <c r="CI55" s="9" t="str">
        <f t="shared" si="29"/>
        <v>NÃO</v>
      </c>
      <c r="CJ55" s="9" t="str">
        <f t="shared" si="29"/>
        <v>NÃO</v>
      </c>
      <c r="CK55" s="9" t="str">
        <f t="shared" si="29"/>
        <v>NÃO</v>
      </c>
      <c r="CL55" s="9" t="str">
        <f t="shared" si="29"/>
        <v>NÃO</v>
      </c>
      <c r="CM55" s="9" t="str">
        <f t="shared" si="29"/>
        <v>NÃO</v>
      </c>
      <c r="CN55" s="9" t="str">
        <f t="shared" si="29"/>
        <v>NÃO</v>
      </c>
      <c r="CO55" s="9" t="str">
        <f t="shared" si="29"/>
        <v>NÃO</v>
      </c>
      <c r="CP55" s="9" t="str">
        <f t="shared" si="29"/>
        <v>NÃO</v>
      </c>
      <c r="CQ55" s="105" t="str">
        <f t="shared" si="29"/>
        <v>NÃO</v>
      </c>
      <c r="CR55" s="105" t="str">
        <f t="shared" si="29"/>
        <v>NÃO</v>
      </c>
      <c r="CS55" s="105" t="str">
        <f t="shared" si="29"/>
        <v>NÃO</v>
      </c>
      <c r="CT55" s="105" t="str">
        <f t="shared" si="29"/>
        <v>NÃO</v>
      </c>
      <c r="CU55" s="105" t="str">
        <f t="shared" si="29"/>
        <v>NÃO</v>
      </c>
      <c r="CV55" s="105" t="str">
        <f t="shared" si="34"/>
        <v>NÃO</v>
      </c>
      <c r="CW55" s="105" t="str">
        <f t="shared" si="34"/>
        <v>NÃO</v>
      </c>
      <c r="CX55" s="105" t="str">
        <f t="shared" si="34"/>
        <v>NÃO</v>
      </c>
      <c r="CY55" s="105" t="str">
        <f t="shared" si="34"/>
        <v>NÃO</v>
      </c>
      <c r="CZ55" s="105" t="str">
        <f t="shared" si="34"/>
        <v>NÃO</v>
      </c>
      <c r="DA55" s="105" t="str">
        <f t="shared" si="34"/>
        <v>NÃO</v>
      </c>
      <c r="DB55" s="105" t="str">
        <f t="shared" si="34"/>
        <v>NÃO</v>
      </c>
      <c r="DC55" s="105" t="str">
        <f t="shared" si="34"/>
        <v>NÃO</v>
      </c>
      <c r="DD55" s="105" t="str">
        <f t="shared" si="34"/>
        <v>NÃO</v>
      </c>
      <c r="DE55" s="105" t="str">
        <f t="shared" si="34"/>
        <v>NÃO</v>
      </c>
      <c r="DF55" s="105" t="str">
        <f t="shared" si="34"/>
        <v>NÃO</v>
      </c>
      <c r="DG55" s="105" t="str">
        <f t="shared" si="34"/>
        <v>NÃO</v>
      </c>
      <c r="DH55" s="105" t="str">
        <f t="shared" si="34"/>
        <v>NÃO</v>
      </c>
      <c r="DI55" s="105" t="str">
        <f t="shared" si="34"/>
        <v>NÃO</v>
      </c>
      <c r="DJ55" s="105" t="str">
        <f t="shared" si="34"/>
        <v>NÃO</v>
      </c>
      <c r="DK55" s="105" t="str">
        <f t="shared" si="32"/>
        <v>NÃO</v>
      </c>
      <c r="DL55" s="105" t="str">
        <f t="shared" si="32"/>
        <v>NÃO</v>
      </c>
      <c r="DM55" s="105" t="str">
        <f t="shared" si="32"/>
        <v>NÃO</v>
      </c>
      <c r="DN55" s="105" t="str">
        <f t="shared" si="32"/>
        <v>NÃO</v>
      </c>
      <c r="DO55" s="105" t="str">
        <f t="shared" si="32"/>
        <v>NÃO</v>
      </c>
      <c r="DP55" s="105" t="str">
        <f t="shared" si="32"/>
        <v>NÃO</v>
      </c>
      <c r="DQ55" s="105" t="str">
        <f t="shared" si="32"/>
        <v>NÃO</v>
      </c>
      <c r="DR55" s="105" t="str">
        <f t="shared" si="32"/>
        <v>NÃO</v>
      </c>
      <c r="DS55" s="105" t="str">
        <f t="shared" si="32"/>
        <v>NÃO</v>
      </c>
      <c r="DT55" s="105" t="str">
        <f t="shared" si="32"/>
        <v>NÃO</v>
      </c>
      <c r="DU55" s="75" t="str">
        <f t="shared" si="32"/>
        <v>NÃO</v>
      </c>
      <c r="DV55" s="75" t="str">
        <f t="shared" si="32"/>
        <v>NÃO</v>
      </c>
      <c r="DW55" s="75" t="str">
        <f t="shared" si="32"/>
        <v>NÃO</v>
      </c>
      <c r="DX55" s="75" t="str">
        <f t="shared" si="32"/>
        <v>NÃO</v>
      </c>
      <c r="DY55" s="75" t="str">
        <f t="shared" si="32"/>
        <v>NÃO</v>
      </c>
      <c r="DZ55" s="75" t="str">
        <f t="shared" si="32"/>
        <v>NÃO</v>
      </c>
      <c r="EA55" s="75" t="str">
        <f t="shared" si="32"/>
        <v>NÃO</v>
      </c>
      <c r="EB55" s="75" t="str">
        <f t="shared" si="32"/>
        <v>NÃO</v>
      </c>
      <c r="EC55" s="75" t="str">
        <f t="shared" si="32"/>
        <v>NÃO</v>
      </c>
      <c r="ED55" s="75" t="str">
        <f t="shared" si="32"/>
        <v>NÃO</v>
      </c>
      <c r="EE55" s="75" t="str">
        <f t="shared" si="32"/>
        <v>NÃO</v>
      </c>
      <c r="EF55" s="75" t="str">
        <f t="shared" si="32"/>
        <v>NÃO</v>
      </c>
      <c r="EG55" s="75" t="str">
        <f t="shared" si="32"/>
        <v>NÃO</v>
      </c>
      <c r="EH55" s="75" t="str">
        <f t="shared" si="32"/>
        <v>NÃO</v>
      </c>
      <c r="EI55" s="75" t="str">
        <f t="shared" si="32"/>
        <v>NÃO</v>
      </c>
      <c r="EJ55" s="75"/>
    </row>
    <row r="56" spans="3:140" ht="30" customHeight="1">
      <c r="C56" s="21"/>
      <c r="D56" s="21"/>
      <c r="E56" s="21"/>
      <c r="F56" s="70"/>
      <c r="G56" s="70"/>
      <c r="H56" s="70"/>
      <c r="I56" s="70"/>
      <c r="J56" s="70"/>
      <c r="K56" s="21"/>
      <c r="L56" s="70"/>
      <c r="M56" s="70"/>
      <c r="N56" s="70"/>
      <c r="O56" s="70"/>
      <c r="P56" s="9">
        <v>19</v>
      </c>
      <c r="Q56" s="9" t="str">
        <f t="shared" si="25"/>
        <v>NÃO</v>
      </c>
      <c r="R56" s="9" t="str">
        <f t="shared" si="36"/>
        <v>NÃO</v>
      </c>
      <c r="S56" s="9" t="str">
        <f t="shared" si="36"/>
        <v>NÃO</v>
      </c>
      <c r="T56" s="9" t="str">
        <f t="shared" si="36"/>
        <v>NÃO</v>
      </c>
      <c r="U56" s="9" t="str">
        <f t="shared" si="36"/>
        <v>NÃO</v>
      </c>
      <c r="V56" s="9" t="str">
        <f t="shared" si="36"/>
        <v>NÃO</v>
      </c>
      <c r="W56" s="9" t="str">
        <f t="shared" si="36"/>
        <v>NÃO</v>
      </c>
      <c r="X56" s="9" t="str">
        <f t="shared" si="36"/>
        <v>NÃO</v>
      </c>
      <c r="Y56" s="9" t="str">
        <f t="shared" si="36"/>
        <v>NÃO</v>
      </c>
      <c r="Z56" s="9" t="str">
        <f t="shared" si="36"/>
        <v>NÃO</v>
      </c>
      <c r="AA56" s="9" t="str">
        <f t="shared" si="36"/>
        <v>NÃO</v>
      </c>
      <c r="AB56" s="9" t="str">
        <f t="shared" si="36"/>
        <v>NÃO</v>
      </c>
      <c r="AC56" s="9" t="str">
        <f t="shared" si="36"/>
        <v>NÃO</v>
      </c>
      <c r="AD56" s="9" t="str">
        <f t="shared" si="36"/>
        <v>NÃO</v>
      </c>
      <c r="AE56" s="9" t="str">
        <f t="shared" si="36"/>
        <v>NÃO</v>
      </c>
      <c r="AF56" s="9" t="str">
        <f t="shared" si="36"/>
        <v>NÃO</v>
      </c>
      <c r="AG56" s="9" t="str">
        <f t="shared" si="36"/>
        <v>NÃO</v>
      </c>
      <c r="AH56" s="9" t="str">
        <f t="shared" si="36"/>
        <v>NÃO</v>
      </c>
      <c r="AI56" s="9" t="str">
        <f t="shared" si="36"/>
        <v>NÃO</v>
      </c>
      <c r="AJ56" s="9" t="str">
        <f t="shared" si="36"/>
        <v>NÃO</v>
      </c>
      <c r="AK56" s="9" t="str">
        <f t="shared" si="36"/>
        <v>NÃO</v>
      </c>
      <c r="AL56" s="9" t="str">
        <f t="shared" si="36"/>
        <v>NÃO</v>
      </c>
      <c r="AM56" s="9" t="str">
        <f t="shared" si="36"/>
        <v>NÃO</v>
      </c>
      <c r="AN56" s="9" t="str">
        <f t="shared" si="36"/>
        <v>NÃO</v>
      </c>
      <c r="AO56" s="9" t="str">
        <f t="shared" si="36"/>
        <v>NÃO</v>
      </c>
      <c r="AP56" s="9" t="str">
        <f t="shared" si="36"/>
        <v>NÃO</v>
      </c>
      <c r="AQ56" s="9" t="str">
        <f t="shared" si="36"/>
        <v>NÃO</v>
      </c>
      <c r="AR56" s="9" t="str">
        <f t="shared" si="36"/>
        <v>NÃO</v>
      </c>
      <c r="AS56" s="9" t="str">
        <f t="shared" si="36"/>
        <v>NÃO</v>
      </c>
      <c r="AT56" s="9" t="str">
        <f t="shared" si="36"/>
        <v>NÃO</v>
      </c>
      <c r="AU56" s="9" t="str">
        <f t="shared" si="36"/>
        <v>NÃO</v>
      </c>
      <c r="AV56" s="9" t="str">
        <f t="shared" si="36"/>
        <v>NÃO</v>
      </c>
      <c r="AW56" s="9" t="str">
        <f t="shared" si="36"/>
        <v>NÃO</v>
      </c>
      <c r="AX56" s="9" t="str">
        <f t="shared" si="36"/>
        <v>NÃO</v>
      </c>
      <c r="AY56" s="9" t="str">
        <f t="shared" si="36"/>
        <v>NÃO</v>
      </c>
      <c r="AZ56" s="9" t="str">
        <f t="shared" si="36"/>
        <v>NÃO</v>
      </c>
      <c r="BA56" s="9" t="str">
        <f t="shared" si="36"/>
        <v>NÃO</v>
      </c>
      <c r="BB56" s="9" t="str">
        <f t="shared" si="36"/>
        <v>NÃO</v>
      </c>
      <c r="BC56" s="9" t="str">
        <f t="shared" si="36"/>
        <v>NÃO</v>
      </c>
      <c r="BD56" s="9" t="str">
        <f t="shared" si="36"/>
        <v>NÃO</v>
      </c>
      <c r="BE56" s="9" t="str">
        <f t="shared" si="36"/>
        <v>NÃO</v>
      </c>
      <c r="BF56" s="9" t="str">
        <f t="shared" si="36"/>
        <v>NÃO</v>
      </c>
      <c r="BG56" s="9" t="str">
        <f t="shared" si="36"/>
        <v>NÃO</v>
      </c>
      <c r="BH56" s="9" t="str">
        <f t="shared" si="36"/>
        <v>NÃO</v>
      </c>
      <c r="BI56" s="9" t="str">
        <f t="shared" si="36"/>
        <v>NÃO</v>
      </c>
      <c r="BJ56" s="9" t="str">
        <f t="shared" si="36"/>
        <v>NÃO</v>
      </c>
      <c r="BK56" s="9" t="str">
        <f t="shared" si="36"/>
        <v>NÃO</v>
      </c>
      <c r="BL56" s="9" t="str">
        <f t="shared" si="36"/>
        <v>NÃO</v>
      </c>
      <c r="BM56" s="9" t="str">
        <f t="shared" si="36"/>
        <v>NÃO</v>
      </c>
      <c r="BN56" s="9" t="str">
        <f t="shared" si="36"/>
        <v>NÃO</v>
      </c>
      <c r="BO56" s="9" t="str">
        <f t="shared" si="36"/>
        <v>NÃO</v>
      </c>
      <c r="BP56" s="9" t="str">
        <f t="shared" si="36"/>
        <v>NÃO</v>
      </c>
      <c r="BQ56" s="9" t="str">
        <f t="shared" si="36"/>
        <v>NÃO</v>
      </c>
      <c r="BR56" s="9" t="str">
        <f t="shared" si="36"/>
        <v>NÃO</v>
      </c>
      <c r="BS56" s="9" t="str">
        <f t="shared" si="36"/>
        <v>NÃO</v>
      </c>
      <c r="BT56" s="9" t="str">
        <f t="shared" si="36"/>
        <v>NÃO</v>
      </c>
      <c r="BU56" s="9" t="str">
        <f t="shared" si="36"/>
        <v>NÃO</v>
      </c>
      <c r="BV56" s="9" t="str">
        <f t="shared" si="36"/>
        <v>NÃO</v>
      </c>
      <c r="BW56" s="9" t="str">
        <f t="shared" si="36"/>
        <v>NÃO</v>
      </c>
      <c r="BX56" s="9" t="str">
        <f t="shared" si="36"/>
        <v>NÃO</v>
      </c>
      <c r="CA56" s="9">
        <v>19</v>
      </c>
      <c r="CB56" s="9" t="str">
        <f t="shared" si="23"/>
        <v>NÃO</v>
      </c>
      <c r="CC56" s="9" t="str">
        <f t="shared" si="29"/>
        <v>NÃO</v>
      </c>
      <c r="CD56" s="9" t="str">
        <f t="shared" si="29"/>
        <v>NÃO</v>
      </c>
      <c r="CE56" s="9" t="str">
        <f t="shared" si="29"/>
        <v>NÃO</v>
      </c>
      <c r="CF56" s="9" t="str">
        <f t="shared" si="29"/>
        <v>NÃO</v>
      </c>
      <c r="CG56" s="9" t="str">
        <f t="shared" si="29"/>
        <v>NÃO</v>
      </c>
      <c r="CH56" s="9" t="str">
        <f t="shared" si="29"/>
        <v>NÃO</v>
      </c>
      <c r="CI56" s="9" t="str">
        <f t="shared" si="29"/>
        <v>NÃO</v>
      </c>
      <c r="CJ56" s="9" t="str">
        <f t="shared" si="29"/>
        <v>NÃO</v>
      </c>
      <c r="CK56" s="9" t="str">
        <f t="shared" ref="CK56:CZ67" si="37">IF(Z56="Não",Z56,IF(AND(CJ56="Não",Z56&lt;&gt;"Não"),Z56,CJ56*(1+$E24)))</f>
        <v>NÃO</v>
      </c>
      <c r="CL56" s="9" t="str">
        <f t="shared" si="37"/>
        <v>NÃO</v>
      </c>
      <c r="CM56" s="9" t="str">
        <f t="shared" si="37"/>
        <v>NÃO</v>
      </c>
      <c r="CN56" s="9" t="str">
        <f t="shared" si="37"/>
        <v>NÃO</v>
      </c>
      <c r="CO56" s="9" t="str">
        <f t="shared" si="37"/>
        <v>NÃO</v>
      </c>
      <c r="CP56" s="9" t="str">
        <f t="shared" si="37"/>
        <v>NÃO</v>
      </c>
      <c r="CQ56" s="105" t="str">
        <f t="shared" si="37"/>
        <v>NÃO</v>
      </c>
      <c r="CR56" s="105" t="str">
        <f t="shared" si="37"/>
        <v>NÃO</v>
      </c>
      <c r="CS56" s="105" t="str">
        <f t="shared" si="37"/>
        <v>NÃO</v>
      </c>
      <c r="CT56" s="105" t="str">
        <f t="shared" si="37"/>
        <v>NÃO</v>
      </c>
      <c r="CU56" s="105" t="str">
        <f t="shared" si="37"/>
        <v>NÃO</v>
      </c>
      <c r="CV56" s="105" t="str">
        <f t="shared" si="34"/>
        <v>NÃO</v>
      </c>
      <c r="CW56" s="105" t="str">
        <f t="shared" si="34"/>
        <v>NÃO</v>
      </c>
      <c r="CX56" s="105" t="str">
        <f t="shared" si="34"/>
        <v>NÃO</v>
      </c>
      <c r="CY56" s="105" t="str">
        <f t="shared" si="34"/>
        <v>NÃO</v>
      </c>
      <c r="CZ56" s="105" t="str">
        <f t="shared" si="34"/>
        <v>NÃO</v>
      </c>
      <c r="DA56" s="105" t="str">
        <f t="shared" si="34"/>
        <v>NÃO</v>
      </c>
      <c r="DB56" s="105" t="str">
        <f t="shared" si="34"/>
        <v>NÃO</v>
      </c>
      <c r="DC56" s="105" t="str">
        <f t="shared" si="34"/>
        <v>NÃO</v>
      </c>
      <c r="DD56" s="105" t="str">
        <f t="shared" si="34"/>
        <v>NÃO</v>
      </c>
      <c r="DE56" s="105" t="str">
        <f t="shared" si="34"/>
        <v>NÃO</v>
      </c>
      <c r="DF56" s="105" t="str">
        <f t="shared" si="34"/>
        <v>NÃO</v>
      </c>
      <c r="DG56" s="105" t="str">
        <f t="shared" si="34"/>
        <v>NÃO</v>
      </c>
      <c r="DH56" s="105" t="str">
        <f t="shared" si="34"/>
        <v>NÃO</v>
      </c>
      <c r="DI56" s="105" t="str">
        <f t="shared" si="34"/>
        <v>NÃO</v>
      </c>
      <c r="DJ56" s="105" t="str">
        <f t="shared" si="34"/>
        <v>NÃO</v>
      </c>
      <c r="DK56" s="105" t="str">
        <f t="shared" si="32"/>
        <v>NÃO</v>
      </c>
      <c r="DL56" s="105" t="str">
        <f t="shared" si="32"/>
        <v>NÃO</v>
      </c>
      <c r="DM56" s="105" t="str">
        <f t="shared" si="32"/>
        <v>NÃO</v>
      </c>
      <c r="DN56" s="105" t="str">
        <f t="shared" si="32"/>
        <v>NÃO</v>
      </c>
      <c r="DO56" s="105" t="str">
        <f t="shared" si="32"/>
        <v>NÃO</v>
      </c>
      <c r="DP56" s="105" t="str">
        <f t="shared" si="32"/>
        <v>NÃO</v>
      </c>
      <c r="DQ56" s="105" t="str">
        <f t="shared" si="32"/>
        <v>NÃO</v>
      </c>
      <c r="DR56" s="105" t="str">
        <f t="shared" si="32"/>
        <v>NÃO</v>
      </c>
      <c r="DS56" s="105" t="str">
        <f t="shared" si="32"/>
        <v>NÃO</v>
      </c>
      <c r="DT56" s="105" t="str">
        <f t="shared" si="32"/>
        <v>NÃO</v>
      </c>
      <c r="DU56" s="75" t="str">
        <f t="shared" si="32"/>
        <v>NÃO</v>
      </c>
      <c r="DV56" s="75" t="str">
        <f t="shared" si="32"/>
        <v>NÃO</v>
      </c>
      <c r="DW56" s="75" t="str">
        <f t="shared" si="32"/>
        <v>NÃO</v>
      </c>
      <c r="DX56" s="75" t="str">
        <f t="shared" si="32"/>
        <v>NÃO</v>
      </c>
      <c r="DY56" s="75" t="str">
        <f t="shared" si="32"/>
        <v>NÃO</v>
      </c>
      <c r="DZ56" s="75" t="str">
        <f t="shared" si="32"/>
        <v>NÃO</v>
      </c>
      <c r="EA56" s="75" t="str">
        <f t="shared" si="32"/>
        <v>NÃO</v>
      </c>
      <c r="EB56" s="75" t="str">
        <f t="shared" si="32"/>
        <v>NÃO</v>
      </c>
      <c r="EC56" s="75" t="str">
        <f t="shared" si="32"/>
        <v>NÃO</v>
      </c>
      <c r="ED56" s="75" t="str">
        <f t="shared" si="32"/>
        <v>NÃO</v>
      </c>
      <c r="EE56" s="75" t="str">
        <f t="shared" si="32"/>
        <v>NÃO</v>
      </c>
      <c r="EF56" s="75" t="str">
        <f t="shared" si="32"/>
        <v>NÃO</v>
      </c>
      <c r="EG56" s="75" t="str">
        <f t="shared" si="32"/>
        <v>NÃO</v>
      </c>
      <c r="EH56" s="75" t="str">
        <f t="shared" si="32"/>
        <v>NÃO</v>
      </c>
      <c r="EI56" s="75" t="str">
        <f t="shared" si="32"/>
        <v>NÃO</v>
      </c>
      <c r="EJ56" s="75"/>
    </row>
    <row r="57" spans="3:140" ht="30" customHeight="1">
      <c r="C57" s="21"/>
      <c r="D57" s="21"/>
      <c r="E57" s="21"/>
      <c r="F57" s="70"/>
      <c r="G57" s="70"/>
      <c r="H57" s="70"/>
      <c r="I57" s="70"/>
      <c r="J57" s="70"/>
      <c r="K57" s="21"/>
      <c r="L57" s="70"/>
      <c r="M57" s="70"/>
      <c r="N57" s="70"/>
      <c r="O57" s="70"/>
      <c r="P57" s="9">
        <v>20</v>
      </c>
      <c r="Q57" s="9" t="str">
        <f t="shared" si="25"/>
        <v>NÃO</v>
      </c>
      <c r="R57" s="9" t="str">
        <f t="shared" si="36"/>
        <v>NÃO</v>
      </c>
      <c r="S57" s="9" t="str">
        <f t="shared" si="36"/>
        <v>NÃO</v>
      </c>
      <c r="T57" s="9" t="str">
        <f t="shared" si="36"/>
        <v>NÃO</v>
      </c>
      <c r="U57" s="9" t="str">
        <f t="shared" si="36"/>
        <v>NÃO</v>
      </c>
      <c r="V57" s="9" t="str">
        <f t="shared" si="36"/>
        <v>NÃO</v>
      </c>
      <c r="W57" s="9" t="str">
        <f t="shared" si="36"/>
        <v>NÃO</v>
      </c>
      <c r="X57" s="9" t="str">
        <f t="shared" si="36"/>
        <v>NÃO</v>
      </c>
      <c r="Y57" s="9" t="str">
        <f t="shared" si="36"/>
        <v>NÃO</v>
      </c>
      <c r="Z57" s="9" t="str">
        <f t="shared" si="36"/>
        <v>NÃO</v>
      </c>
      <c r="AA57" s="9" t="str">
        <f t="shared" si="36"/>
        <v>NÃO</v>
      </c>
      <c r="AB57" s="9" t="str">
        <f t="shared" si="36"/>
        <v>NÃO</v>
      </c>
      <c r="AC57" s="9" t="str">
        <f t="shared" si="36"/>
        <v>NÃO</v>
      </c>
      <c r="AD57" s="9" t="str">
        <f t="shared" si="36"/>
        <v>NÃO</v>
      </c>
      <c r="AE57" s="9" t="str">
        <f t="shared" si="36"/>
        <v>NÃO</v>
      </c>
      <c r="AF57" s="9" t="str">
        <f t="shared" si="36"/>
        <v>NÃO</v>
      </c>
      <c r="AG57" s="9" t="str">
        <f t="shared" si="36"/>
        <v>NÃO</v>
      </c>
      <c r="AH57" s="9" t="str">
        <f t="shared" si="36"/>
        <v>NÃO</v>
      </c>
      <c r="AI57" s="9" t="str">
        <f t="shared" si="36"/>
        <v>NÃO</v>
      </c>
      <c r="AJ57" s="9" t="str">
        <f t="shared" si="36"/>
        <v>NÃO</v>
      </c>
      <c r="AK57" s="9" t="str">
        <f t="shared" si="36"/>
        <v>NÃO</v>
      </c>
      <c r="AL57" s="9" t="str">
        <f t="shared" si="36"/>
        <v>NÃO</v>
      </c>
      <c r="AM57" s="9" t="str">
        <f t="shared" si="36"/>
        <v>NÃO</v>
      </c>
      <c r="AN57" s="9" t="str">
        <f t="shared" si="36"/>
        <v>NÃO</v>
      </c>
      <c r="AO57" s="9" t="str">
        <f t="shared" si="36"/>
        <v>NÃO</v>
      </c>
      <c r="AP57" s="9" t="str">
        <f t="shared" si="36"/>
        <v>NÃO</v>
      </c>
      <c r="AQ57" s="9" t="str">
        <f t="shared" si="36"/>
        <v>NÃO</v>
      </c>
      <c r="AR57" s="9" t="str">
        <f t="shared" si="36"/>
        <v>NÃO</v>
      </c>
      <c r="AS57" s="9" t="str">
        <f t="shared" si="36"/>
        <v>NÃO</v>
      </c>
      <c r="AT57" s="9" t="str">
        <f t="shared" si="36"/>
        <v>NÃO</v>
      </c>
      <c r="AU57" s="9" t="str">
        <f t="shared" si="36"/>
        <v>NÃO</v>
      </c>
      <c r="AV57" s="9" t="str">
        <f t="shared" si="36"/>
        <v>NÃO</v>
      </c>
      <c r="AW57" s="9" t="str">
        <f t="shared" si="36"/>
        <v>NÃO</v>
      </c>
      <c r="AX57" s="9" t="str">
        <f t="shared" si="36"/>
        <v>NÃO</v>
      </c>
      <c r="AY57" s="9" t="str">
        <f t="shared" si="36"/>
        <v>NÃO</v>
      </c>
      <c r="AZ57" s="9" t="str">
        <f t="shared" si="36"/>
        <v>NÃO</v>
      </c>
      <c r="BA57" s="9" t="str">
        <f t="shared" si="36"/>
        <v>NÃO</v>
      </c>
      <c r="BB57" s="9" t="str">
        <f t="shared" si="36"/>
        <v>NÃO</v>
      </c>
      <c r="BC57" s="9" t="str">
        <f t="shared" si="36"/>
        <v>NÃO</v>
      </c>
      <c r="BD57" s="9" t="str">
        <f t="shared" si="36"/>
        <v>NÃO</v>
      </c>
      <c r="BE57" s="9" t="str">
        <f t="shared" si="36"/>
        <v>NÃO</v>
      </c>
      <c r="BF57" s="9" t="str">
        <f t="shared" si="36"/>
        <v>NÃO</v>
      </c>
      <c r="BG57" s="9" t="str">
        <f t="shared" si="36"/>
        <v>NÃO</v>
      </c>
      <c r="BH57" s="9" t="str">
        <f t="shared" si="36"/>
        <v>NÃO</v>
      </c>
      <c r="BI57" s="9" t="str">
        <f t="shared" si="36"/>
        <v>NÃO</v>
      </c>
      <c r="BJ57" s="9" t="str">
        <f t="shared" si="36"/>
        <v>NÃO</v>
      </c>
      <c r="BK57" s="9" t="str">
        <f t="shared" si="36"/>
        <v>NÃO</v>
      </c>
      <c r="BL57" s="9" t="str">
        <f t="shared" si="36"/>
        <v>NÃO</v>
      </c>
      <c r="BM57" s="9" t="str">
        <f t="shared" si="36"/>
        <v>NÃO</v>
      </c>
      <c r="BN57" s="9" t="str">
        <f t="shared" si="36"/>
        <v>NÃO</v>
      </c>
      <c r="BO57" s="9" t="str">
        <f t="shared" si="36"/>
        <v>NÃO</v>
      </c>
      <c r="BP57" s="9" t="str">
        <f t="shared" si="36"/>
        <v>NÃO</v>
      </c>
      <c r="BQ57" s="9" t="str">
        <f t="shared" si="36"/>
        <v>NÃO</v>
      </c>
      <c r="BR57" s="9" t="str">
        <f t="shared" si="36"/>
        <v>NÃO</v>
      </c>
      <c r="BS57" s="9" t="str">
        <f t="shared" si="36"/>
        <v>NÃO</v>
      </c>
      <c r="BT57" s="9" t="str">
        <f t="shared" si="36"/>
        <v>NÃO</v>
      </c>
      <c r="BU57" s="9" t="str">
        <f t="shared" si="36"/>
        <v>NÃO</v>
      </c>
      <c r="BV57" s="9" t="str">
        <f t="shared" si="36"/>
        <v>NÃO</v>
      </c>
      <c r="BW57" s="9" t="str">
        <f t="shared" si="36"/>
        <v>NÃO</v>
      </c>
      <c r="BX57" s="9" t="str">
        <f t="shared" si="36"/>
        <v>NÃO</v>
      </c>
      <c r="CA57" s="9">
        <v>20</v>
      </c>
      <c r="CB57" s="9" t="str">
        <f t="shared" si="23"/>
        <v>NÃO</v>
      </c>
      <c r="CC57" s="9" t="str">
        <f t="shared" ref="CC57:CJ67" si="38">IF(R57="Não",R57,IF(AND(CB57="Não",R57&lt;&gt;"Não"),R57,CB57*(1+$E25)))</f>
        <v>NÃO</v>
      </c>
      <c r="CD57" s="9" t="str">
        <f t="shared" si="38"/>
        <v>NÃO</v>
      </c>
      <c r="CE57" s="9" t="str">
        <f t="shared" si="38"/>
        <v>NÃO</v>
      </c>
      <c r="CF57" s="9" t="str">
        <f t="shared" si="38"/>
        <v>NÃO</v>
      </c>
      <c r="CG57" s="9" t="str">
        <f t="shared" si="38"/>
        <v>NÃO</v>
      </c>
      <c r="CH57" s="9" t="str">
        <f t="shared" si="38"/>
        <v>NÃO</v>
      </c>
      <c r="CI57" s="9" t="str">
        <f t="shared" si="38"/>
        <v>NÃO</v>
      </c>
      <c r="CJ57" s="9" t="str">
        <f t="shared" si="38"/>
        <v>NÃO</v>
      </c>
      <c r="CK57" s="9" t="str">
        <f t="shared" si="37"/>
        <v>NÃO</v>
      </c>
      <c r="CL57" s="9" t="str">
        <f t="shared" si="37"/>
        <v>NÃO</v>
      </c>
      <c r="CM57" s="9" t="str">
        <f t="shared" si="37"/>
        <v>NÃO</v>
      </c>
      <c r="CN57" s="9" t="str">
        <f t="shared" si="37"/>
        <v>NÃO</v>
      </c>
      <c r="CO57" s="9" t="str">
        <f t="shared" si="37"/>
        <v>NÃO</v>
      </c>
      <c r="CP57" s="9" t="str">
        <f t="shared" si="37"/>
        <v>NÃO</v>
      </c>
      <c r="CQ57" s="105" t="str">
        <f t="shared" si="37"/>
        <v>NÃO</v>
      </c>
      <c r="CR57" s="105" t="str">
        <f t="shared" si="37"/>
        <v>NÃO</v>
      </c>
      <c r="CS57" s="105" t="str">
        <f t="shared" si="37"/>
        <v>NÃO</v>
      </c>
      <c r="CT57" s="105" t="str">
        <f t="shared" si="37"/>
        <v>NÃO</v>
      </c>
      <c r="CU57" s="105" t="str">
        <f t="shared" si="37"/>
        <v>NÃO</v>
      </c>
      <c r="CV57" s="105" t="str">
        <f t="shared" si="34"/>
        <v>NÃO</v>
      </c>
      <c r="CW57" s="105" t="str">
        <f t="shared" si="34"/>
        <v>NÃO</v>
      </c>
      <c r="CX57" s="105" t="str">
        <f t="shared" si="34"/>
        <v>NÃO</v>
      </c>
      <c r="CY57" s="105" t="str">
        <f t="shared" si="34"/>
        <v>NÃO</v>
      </c>
      <c r="CZ57" s="105" t="str">
        <f t="shared" si="34"/>
        <v>NÃO</v>
      </c>
      <c r="DA57" s="105" t="str">
        <f t="shared" si="34"/>
        <v>NÃO</v>
      </c>
      <c r="DB57" s="105" t="str">
        <f t="shared" si="34"/>
        <v>NÃO</v>
      </c>
      <c r="DC57" s="105" t="str">
        <f t="shared" si="34"/>
        <v>NÃO</v>
      </c>
      <c r="DD57" s="105" t="str">
        <f t="shared" si="34"/>
        <v>NÃO</v>
      </c>
      <c r="DE57" s="105" t="str">
        <f t="shared" si="34"/>
        <v>NÃO</v>
      </c>
      <c r="DF57" s="105" t="str">
        <f t="shared" si="34"/>
        <v>NÃO</v>
      </c>
      <c r="DG57" s="105" t="str">
        <f t="shared" si="34"/>
        <v>NÃO</v>
      </c>
      <c r="DH57" s="105" t="str">
        <f t="shared" si="34"/>
        <v>NÃO</v>
      </c>
      <c r="DI57" s="105" t="str">
        <f t="shared" si="34"/>
        <v>NÃO</v>
      </c>
      <c r="DJ57" s="105" t="str">
        <f t="shared" si="34"/>
        <v>NÃO</v>
      </c>
      <c r="DK57" s="105" t="str">
        <f t="shared" si="32"/>
        <v>NÃO</v>
      </c>
      <c r="DL57" s="105" t="str">
        <f t="shared" si="32"/>
        <v>NÃO</v>
      </c>
      <c r="DM57" s="105" t="str">
        <f t="shared" si="32"/>
        <v>NÃO</v>
      </c>
      <c r="DN57" s="105" t="str">
        <f t="shared" si="32"/>
        <v>NÃO</v>
      </c>
      <c r="DO57" s="105" t="str">
        <f t="shared" si="32"/>
        <v>NÃO</v>
      </c>
      <c r="DP57" s="105" t="str">
        <f t="shared" si="32"/>
        <v>NÃO</v>
      </c>
      <c r="DQ57" s="105" t="str">
        <f t="shared" si="32"/>
        <v>NÃO</v>
      </c>
      <c r="DR57" s="105" t="str">
        <f t="shared" si="32"/>
        <v>NÃO</v>
      </c>
      <c r="DS57" s="105" t="str">
        <f t="shared" si="32"/>
        <v>NÃO</v>
      </c>
      <c r="DT57" s="105" t="str">
        <f t="shared" si="32"/>
        <v>NÃO</v>
      </c>
      <c r="DU57" s="75" t="str">
        <f t="shared" si="32"/>
        <v>NÃO</v>
      </c>
      <c r="DV57" s="75" t="str">
        <f t="shared" si="32"/>
        <v>NÃO</v>
      </c>
      <c r="DW57" s="75" t="str">
        <f t="shared" si="32"/>
        <v>NÃO</v>
      </c>
      <c r="DX57" s="75" t="str">
        <f t="shared" si="32"/>
        <v>NÃO</v>
      </c>
      <c r="DY57" s="75" t="str">
        <f t="shared" si="32"/>
        <v>NÃO</v>
      </c>
      <c r="DZ57" s="75" t="str">
        <f t="shared" si="32"/>
        <v>NÃO</v>
      </c>
      <c r="EA57" s="75" t="str">
        <f t="shared" si="32"/>
        <v>NÃO</v>
      </c>
      <c r="EB57" s="75" t="str">
        <f t="shared" si="32"/>
        <v>NÃO</v>
      </c>
      <c r="EC57" s="75" t="str">
        <f t="shared" si="32"/>
        <v>NÃO</v>
      </c>
      <c r="ED57" s="75" t="str">
        <f t="shared" si="32"/>
        <v>NÃO</v>
      </c>
      <c r="EE57" s="75" t="str">
        <f t="shared" si="32"/>
        <v>NÃO</v>
      </c>
      <c r="EF57" s="75" t="str">
        <f t="shared" si="32"/>
        <v>NÃO</v>
      </c>
      <c r="EG57" s="75" t="str">
        <f t="shared" si="32"/>
        <v>NÃO</v>
      </c>
      <c r="EH57" s="75" t="str">
        <f t="shared" si="32"/>
        <v>NÃO</v>
      </c>
      <c r="EI57" s="75" t="str">
        <f t="shared" si="32"/>
        <v>NÃO</v>
      </c>
      <c r="EJ57" s="75"/>
    </row>
    <row r="58" spans="3:140" ht="30" customHeight="1">
      <c r="C58" s="21"/>
      <c r="D58" s="21"/>
      <c r="E58" s="21"/>
      <c r="F58" s="70"/>
      <c r="G58" s="70"/>
      <c r="H58" s="70"/>
      <c r="I58" s="70"/>
      <c r="J58" s="70"/>
      <c r="K58" s="21"/>
      <c r="L58" s="70"/>
      <c r="M58" s="70"/>
      <c r="N58" s="70"/>
      <c r="O58" s="70"/>
      <c r="P58" s="9">
        <v>21</v>
      </c>
      <c r="Q58" s="9" t="str">
        <f t="shared" si="25"/>
        <v>NÃO</v>
      </c>
      <c r="R58" s="9" t="str">
        <f t="shared" si="36"/>
        <v>NÃO</v>
      </c>
      <c r="S58" s="9" t="str">
        <f t="shared" si="36"/>
        <v>NÃO</v>
      </c>
      <c r="T58" s="9" t="str">
        <f t="shared" si="36"/>
        <v>NÃO</v>
      </c>
      <c r="U58" s="9" t="str">
        <f t="shared" si="36"/>
        <v>NÃO</v>
      </c>
      <c r="V58" s="9" t="str">
        <f t="shared" si="36"/>
        <v>NÃO</v>
      </c>
      <c r="W58" s="9" t="str">
        <f t="shared" si="36"/>
        <v>NÃO</v>
      </c>
      <c r="X58" s="9" t="str">
        <f t="shared" si="36"/>
        <v>NÃO</v>
      </c>
      <c r="Y58" s="9" t="str">
        <f t="shared" si="36"/>
        <v>NÃO</v>
      </c>
      <c r="Z58" s="9" t="str">
        <f t="shared" si="36"/>
        <v>NÃO</v>
      </c>
      <c r="AA58" s="9" t="str">
        <f t="shared" si="36"/>
        <v>NÃO</v>
      </c>
      <c r="AB58" s="9" t="str">
        <f t="shared" si="36"/>
        <v>NÃO</v>
      </c>
      <c r="AC58" s="9" t="str">
        <f t="shared" si="36"/>
        <v>NÃO</v>
      </c>
      <c r="AD58" s="9" t="str">
        <f t="shared" si="36"/>
        <v>NÃO</v>
      </c>
      <c r="AE58" s="9" t="str">
        <f t="shared" si="36"/>
        <v>NÃO</v>
      </c>
      <c r="AF58" s="9" t="str">
        <f t="shared" si="36"/>
        <v>NÃO</v>
      </c>
      <c r="AG58" s="9" t="str">
        <f t="shared" si="36"/>
        <v>NÃO</v>
      </c>
      <c r="AH58" s="9" t="str">
        <f t="shared" si="36"/>
        <v>NÃO</v>
      </c>
      <c r="AI58" s="9" t="str">
        <f t="shared" si="36"/>
        <v>NÃO</v>
      </c>
      <c r="AJ58" s="9" t="str">
        <f t="shared" si="36"/>
        <v>NÃO</v>
      </c>
      <c r="AK58" s="9" t="str">
        <f t="shared" ref="AK58:BX58" si="39">IF(AND(AK$5&gt;=$M26,AK$5&lt;=$N26),IF($F26="MENSAL",IF(AJ58="NÃO",$D26,(AJ58*$E26)+AJ58),"NÃO"),"NÃO")</f>
        <v>NÃO</v>
      </c>
      <c r="AL58" s="9" t="str">
        <f t="shared" si="39"/>
        <v>NÃO</v>
      </c>
      <c r="AM58" s="9" t="str">
        <f t="shared" si="39"/>
        <v>NÃO</v>
      </c>
      <c r="AN58" s="9" t="str">
        <f t="shared" si="39"/>
        <v>NÃO</v>
      </c>
      <c r="AO58" s="9" t="str">
        <f t="shared" si="39"/>
        <v>NÃO</v>
      </c>
      <c r="AP58" s="9" t="str">
        <f t="shared" si="39"/>
        <v>NÃO</v>
      </c>
      <c r="AQ58" s="9" t="str">
        <f t="shared" si="39"/>
        <v>NÃO</v>
      </c>
      <c r="AR58" s="9" t="str">
        <f t="shared" si="39"/>
        <v>NÃO</v>
      </c>
      <c r="AS58" s="9" t="str">
        <f t="shared" si="39"/>
        <v>NÃO</v>
      </c>
      <c r="AT58" s="9" t="str">
        <f t="shared" si="39"/>
        <v>NÃO</v>
      </c>
      <c r="AU58" s="9" t="str">
        <f t="shared" si="39"/>
        <v>NÃO</v>
      </c>
      <c r="AV58" s="9" t="str">
        <f t="shared" si="39"/>
        <v>NÃO</v>
      </c>
      <c r="AW58" s="9" t="str">
        <f t="shared" si="39"/>
        <v>NÃO</v>
      </c>
      <c r="AX58" s="9" t="str">
        <f t="shared" si="39"/>
        <v>NÃO</v>
      </c>
      <c r="AY58" s="9" t="str">
        <f t="shared" si="39"/>
        <v>NÃO</v>
      </c>
      <c r="AZ58" s="9" t="str">
        <f t="shared" si="39"/>
        <v>NÃO</v>
      </c>
      <c r="BA58" s="9" t="str">
        <f t="shared" si="39"/>
        <v>NÃO</v>
      </c>
      <c r="BB58" s="9" t="str">
        <f t="shared" si="39"/>
        <v>NÃO</v>
      </c>
      <c r="BC58" s="9" t="str">
        <f t="shared" si="39"/>
        <v>NÃO</v>
      </c>
      <c r="BD58" s="9" t="str">
        <f t="shared" si="39"/>
        <v>NÃO</v>
      </c>
      <c r="BE58" s="9" t="str">
        <f t="shared" si="39"/>
        <v>NÃO</v>
      </c>
      <c r="BF58" s="9" t="str">
        <f t="shared" si="39"/>
        <v>NÃO</v>
      </c>
      <c r="BG58" s="9" t="str">
        <f t="shared" si="39"/>
        <v>NÃO</v>
      </c>
      <c r="BH58" s="9" t="str">
        <f t="shared" si="39"/>
        <v>NÃO</v>
      </c>
      <c r="BI58" s="9" t="str">
        <f t="shared" si="39"/>
        <v>NÃO</v>
      </c>
      <c r="BJ58" s="9" t="str">
        <f t="shared" si="39"/>
        <v>NÃO</v>
      </c>
      <c r="BK58" s="9" t="str">
        <f t="shared" si="39"/>
        <v>NÃO</v>
      </c>
      <c r="BL58" s="9" t="str">
        <f t="shared" si="39"/>
        <v>NÃO</v>
      </c>
      <c r="BM58" s="9" t="str">
        <f t="shared" si="39"/>
        <v>NÃO</v>
      </c>
      <c r="BN58" s="9" t="str">
        <f t="shared" si="39"/>
        <v>NÃO</v>
      </c>
      <c r="BO58" s="9" t="str">
        <f t="shared" si="39"/>
        <v>NÃO</v>
      </c>
      <c r="BP58" s="9" t="str">
        <f t="shared" si="39"/>
        <v>NÃO</v>
      </c>
      <c r="BQ58" s="9" t="str">
        <f t="shared" si="39"/>
        <v>NÃO</v>
      </c>
      <c r="BR58" s="9" t="str">
        <f t="shared" si="39"/>
        <v>NÃO</v>
      </c>
      <c r="BS58" s="9" t="str">
        <f t="shared" si="39"/>
        <v>NÃO</v>
      </c>
      <c r="BT58" s="9" t="str">
        <f t="shared" si="39"/>
        <v>NÃO</v>
      </c>
      <c r="BU58" s="9" t="str">
        <f t="shared" si="39"/>
        <v>NÃO</v>
      </c>
      <c r="BV58" s="9" t="str">
        <f t="shared" si="39"/>
        <v>NÃO</v>
      </c>
      <c r="BW58" s="9" t="str">
        <f t="shared" si="39"/>
        <v>NÃO</v>
      </c>
      <c r="BX58" s="9" t="str">
        <f t="shared" si="39"/>
        <v>NÃO</v>
      </c>
      <c r="CA58" s="9">
        <v>21</v>
      </c>
      <c r="CB58" s="9" t="str">
        <f t="shared" si="23"/>
        <v>NÃO</v>
      </c>
      <c r="CC58" s="9" t="str">
        <f t="shared" si="38"/>
        <v>NÃO</v>
      </c>
      <c r="CD58" s="9" t="str">
        <f t="shared" si="38"/>
        <v>NÃO</v>
      </c>
      <c r="CE58" s="9" t="str">
        <f t="shared" si="38"/>
        <v>NÃO</v>
      </c>
      <c r="CF58" s="9" t="str">
        <f t="shared" si="38"/>
        <v>NÃO</v>
      </c>
      <c r="CG58" s="9" t="str">
        <f t="shared" si="38"/>
        <v>NÃO</v>
      </c>
      <c r="CH58" s="9" t="str">
        <f t="shared" si="38"/>
        <v>NÃO</v>
      </c>
      <c r="CI58" s="9" t="str">
        <f t="shared" si="38"/>
        <v>NÃO</v>
      </c>
      <c r="CJ58" s="9" t="str">
        <f t="shared" si="38"/>
        <v>NÃO</v>
      </c>
      <c r="CK58" s="9" t="str">
        <f t="shared" si="37"/>
        <v>NÃO</v>
      </c>
      <c r="CL58" s="9" t="str">
        <f t="shared" si="37"/>
        <v>NÃO</v>
      </c>
      <c r="CM58" s="9" t="str">
        <f t="shared" si="37"/>
        <v>NÃO</v>
      </c>
      <c r="CN58" s="9" t="str">
        <f t="shared" si="37"/>
        <v>NÃO</v>
      </c>
      <c r="CO58" s="9" t="str">
        <f t="shared" si="37"/>
        <v>NÃO</v>
      </c>
      <c r="CP58" s="9" t="str">
        <f t="shared" si="37"/>
        <v>NÃO</v>
      </c>
      <c r="CQ58" s="105" t="str">
        <f t="shared" si="37"/>
        <v>NÃO</v>
      </c>
      <c r="CR58" s="105" t="str">
        <f t="shared" si="37"/>
        <v>NÃO</v>
      </c>
      <c r="CS58" s="105" t="str">
        <f t="shared" si="37"/>
        <v>NÃO</v>
      </c>
      <c r="CT58" s="105" t="str">
        <f t="shared" si="37"/>
        <v>NÃO</v>
      </c>
      <c r="CU58" s="105" t="str">
        <f t="shared" si="37"/>
        <v>NÃO</v>
      </c>
      <c r="CV58" s="105" t="str">
        <f t="shared" si="34"/>
        <v>NÃO</v>
      </c>
      <c r="CW58" s="105" t="str">
        <f t="shared" si="34"/>
        <v>NÃO</v>
      </c>
      <c r="CX58" s="105" t="str">
        <f t="shared" si="34"/>
        <v>NÃO</v>
      </c>
      <c r="CY58" s="105" t="str">
        <f t="shared" si="34"/>
        <v>NÃO</v>
      </c>
      <c r="CZ58" s="105" t="str">
        <f t="shared" si="34"/>
        <v>NÃO</v>
      </c>
      <c r="DA58" s="105" t="str">
        <f t="shared" si="34"/>
        <v>NÃO</v>
      </c>
      <c r="DB58" s="105" t="str">
        <f t="shared" si="34"/>
        <v>NÃO</v>
      </c>
      <c r="DC58" s="105" t="str">
        <f t="shared" si="34"/>
        <v>NÃO</v>
      </c>
      <c r="DD58" s="105" t="str">
        <f t="shared" si="34"/>
        <v>NÃO</v>
      </c>
      <c r="DE58" s="105" t="str">
        <f t="shared" si="34"/>
        <v>NÃO</v>
      </c>
      <c r="DF58" s="105" t="str">
        <f t="shared" si="34"/>
        <v>NÃO</v>
      </c>
      <c r="DG58" s="105" t="str">
        <f t="shared" si="34"/>
        <v>NÃO</v>
      </c>
      <c r="DH58" s="105" t="str">
        <f t="shared" si="34"/>
        <v>NÃO</v>
      </c>
      <c r="DI58" s="105" t="str">
        <f t="shared" si="34"/>
        <v>NÃO</v>
      </c>
      <c r="DJ58" s="105" t="str">
        <f t="shared" si="34"/>
        <v>NÃO</v>
      </c>
      <c r="DK58" s="105" t="str">
        <f t="shared" si="32"/>
        <v>NÃO</v>
      </c>
      <c r="DL58" s="105" t="str">
        <f t="shared" si="32"/>
        <v>NÃO</v>
      </c>
      <c r="DM58" s="105" t="str">
        <f t="shared" si="32"/>
        <v>NÃO</v>
      </c>
      <c r="DN58" s="105" t="str">
        <f t="shared" si="32"/>
        <v>NÃO</v>
      </c>
      <c r="DO58" s="105" t="str">
        <f t="shared" si="32"/>
        <v>NÃO</v>
      </c>
      <c r="DP58" s="105" t="str">
        <f t="shared" ref="DP58:EI67" si="40">IF(BE58="Não",BE58,IF(AND(DO58="Não",BE58&lt;&gt;"Não"),BE58,DO58*(1+$E26)))</f>
        <v>NÃO</v>
      </c>
      <c r="DQ58" s="105" t="str">
        <f t="shared" si="40"/>
        <v>NÃO</v>
      </c>
      <c r="DR58" s="105" t="str">
        <f t="shared" si="40"/>
        <v>NÃO</v>
      </c>
      <c r="DS58" s="105" t="str">
        <f t="shared" si="40"/>
        <v>NÃO</v>
      </c>
      <c r="DT58" s="105" t="str">
        <f t="shared" si="40"/>
        <v>NÃO</v>
      </c>
      <c r="DU58" s="75" t="str">
        <f t="shared" si="40"/>
        <v>NÃO</v>
      </c>
      <c r="DV58" s="75" t="str">
        <f t="shared" si="40"/>
        <v>NÃO</v>
      </c>
      <c r="DW58" s="75" t="str">
        <f t="shared" si="40"/>
        <v>NÃO</v>
      </c>
      <c r="DX58" s="75" t="str">
        <f t="shared" si="40"/>
        <v>NÃO</v>
      </c>
      <c r="DY58" s="75" t="str">
        <f t="shared" si="40"/>
        <v>NÃO</v>
      </c>
      <c r="DZ58" s="75" t="str">
        <f t="shared" si="40"/>
        <v>NÃO</v>
      </c>
      <c r="EA58" s="75" t="str">
        <f t="shared" si="40"/>
        <v>NÃO</v>
      </c>
      <c r="EB58" s="75" t="str">
        <f t="shared" si="40"/>
        <v>NÃO</v>
      </c>
      <c r="EC58" s="75" t="str">
        <f t="shared" si="40"/>
        <v>NÃO</v>
      </c>
      <c r="ED58" s="75" t="str">
        <f t="shared" si="40"/>
        <v>NÃO</v>
      </c>
      <c r="EE58" s="75" t="str">
        <f t="shared" si="40"/>
        <v>NÃO</v>
      </c>
      <c r="EF58" s="75" t="str">
        <f t="shared" si="40"/>
        <v>NÃO</v>
      </c>
      <c r="EG58" s="75" t="str">
        <f t="shared" si="40"/>
        <v>NÃO</v>
      </c>
      <c r="EH58" s="75" t="str">
        <f t="shared" si="40"/>
        <v>NÃO</v>
      </c>
      <c r="EI58" s="75" t="str">
        <f t="shared" si="40"/>
        <v>NÃO</v>
      </c>
      <c r="EJ58" s="75"/>
    </row>
    <row r="59" spans="3:140" ht="30" customHeight="1">
      <c r="C59" s="21"/>
      <c r="D59" s="21"/>
      <c r="E59" s="21"/>
      <c r="F59" s="70"/>
      <c r="G59" s="70"/>
      <c r="H59" s="70"/>
      <c r="I59" s="70"/>
      <c r="J59" s="70"/>
      <c r="K59" s="21"/>
      <c r="L59" s="70"/>
      <c r="M59" s="70"/>
      <c r="N59" s="70"/>
      <c r="O59" s="70"/>
      <c r="P59" s="9">
        <v>22</v>
      </c>
      <c r="Q59" s="9" t="str">
        <f t="shared" si="25"/>
        <v>NÃO</v>
      </c>
      <c r="R59" s="9" t="str">
        <f t="shared" ref="R59:BX63" si="41">IF(AND(R$5&gt;=$M27,R$5&lt;=$N27),IF($F27="MENSAL",IF(Q59="NÃO",$D27,(Q59*$E27)+Q59),"NÃO"),"NÃO")</f>
        <v>NÃO</v>
      </c>
      <c r="S59" s="9" t="str">
        <f t="shared" si="41"/>
        <v>NÃO</v>
      </c>
      <c r="T59" s="9" t="str">
        <f t="shared" si="41"/>
        <v>NÃO</v>
      </c>
      <c r="U59" s="9" t="str">
        <f t="shared" si="41"/>
        <v>NÃO</v>
      </c>
      <c r="V59" s="9" t="str">
        <f t="shared" si="41"/>
        <v>NÃO</v>
      </c>
      <c r="W59" s="9" t="str">
        <f t="shared" si="41"/>
        <v>NÃO</v>
      </c>
      <c r="X59" s="9" t="str">
        <f t="shared" si="41"/>
        <v>NÃO</v>
      </c>
      <c r="Y59" s="9" t="str">
        <f t="shared" si="41"/>
        <v>NÃO</v>
      </c>
      <c r="Z59" s="9" t="str">
        <f t="shared" si="41"/>
        <v>NÃO</v>
      </c>
      <c r="AA59" s="9" t="str">
        <f t="shared" si="41"/>
        <v>NÃO</v>
      </c>
      <c r="AB59" s="9" t="str">
        <f t="shared" si="41"/>
        <v>NÃO</v>
      </c>
      <c r="AC59" s="9" t="str">
        <f t="shared" si="41"/>
        <v>NÃO</v>
      </c>
      <c r="AD59" s="9" t="str">
        <f t="shared" si="41"/>
        <v>NÃO</v>
      </c>
      <c r="AE59" s="9" t="str">
        <f t="shared" si="41"/>
        <v>NÃO</v>
      </c>
      <c r="AF59" s="9" t="str">
        <f t="shared" si="41"/>
        <v>NÃO</v>
      </c>
      <c r="AG59" s="9" t="str">
        <f t="shared" si="41"/>
        <v>NÃO</v>
      </c>
      <c r="AH59" s="9" t="str">
        <f t="shared" si="41"/>
        <v>NÃO</v>
      </c>
      <c r="AI59" s="9" t="str">
        <f t="shared" si="41"/>
        <v>NÃO</v>
      </c>
      <c r="AJ59" s="9" t="str">
        <f t="shared" si="41"/>
        <v>NÃO</v>
      </c>
      <c r="AK59" s="9" t="str">
        <f t="shared" si="41"/>
        <v>NÃO</v>
      </c>
      <c r="AL59" s="9" t="str">
        <f t="shared" si="41"/>
        <v>NÃO</v>
      </c>
      <c r="AM59" s="9" t="str">
        <f t="shared" si="41"/>
        <v>NÃO</v>
      </c>
      <c r="AN59" s="9" t="str">
        <f t="shared" si="41"/>
        <v>NÃO</v>
      </c>
      <c r="AO59" s="9" t="str">
        <f t="shared" si="41"/>
        <v>NÃO</v>
      </c>
      <c r="AP59" s="9" t="str">
        <f t="shared" si="41"/>
        <v>NÃO</v>
      </c>
      <c r="AQ59" s="9" t="str">
        <f t="shared" si="41"/>
        <v>NÃO</v>
      </c>
      <c r="AR59" s="9" t="str">
        <f t="shared" si="41"/>
        <v>NÃO</v>
      </c>
      <c r="AS59" s="9" t="str">
        <f t="shared" si="41"/>
        <v>NÃO</v>
      </c>
      <c r="AT59" s="9" t="str">
        <f t="shared" si="41"/>
        <v>NÃO</v>
      </c>
      <c r="AU59" s="9" t="str">
        <f t="shared" si="41"/>
        <v>NÃO</v>
      </c>
      <c r="AV59" s="9" t="str">
        <f t="shared" si="41"/>
        <v>NÃO</v>
      </c>
      <c r="AW59" s="9" t="str">
        <f t="shared" si="41"/>
        <v>NÃO</v>
      </c>
      <c r="AX59" s="9" t="str">
        <f t="shared" si="41"/>
        <v>NÃO</v>
      </c>
      <c r="AY59" s="9" t="str">
        <f t="shared" si="41"/>
        <v>NÃO</v>
      </c>
      <c r="AZ59" s="9" t="str">
        <f t="shared" si="41"/>
        <v>NÃO</v>
      </c>
      <c r="BA59" s="9" t="str">
        <f t="shared" si="41"/>
        <v>NÃO</v>
      </c>
      <c r="BB59" s="9" t="str">
        <f t="shared" si="41"/>
        <v>NÃO</v>
      </c>
      <c r="BC59" s="9" t="str">
        <f t="shared" si="41"/>
        <v>NÃO</v>
      </c>
      <c r="BD59" s="9" t="str">
        <f t="shared" si="41"/>
        <v>NÃO</v>
      </c>
      <c r="BE59" s="9" t="str">
        <f t="shared" si="41"/>
        <v>NÃO</v>
      </c>
      <c r="BF59" s="9" t="str">
        <f t="shared" si="41"/>
        <v>NÃO</v>
      </c>
      <c r="BG59" s="9" t="str">
        <f t="shared" si="41"/>
        <v>NÃO</v>
      </c>
      <c r="BH59" s="9" t="str">
        <f t="shared" si="41"/>
        <v>NÃO</v>
      </c>
      <c r="BI59" s="9" t="str">
        <f t="shared" si="41"/>
        <v>NÃO</v>
      </c>
      <c r="BJ59" s="9" t="str">
        <f t="shared" si="41"/>
        <v>NÃO</v>
      </c>
      <c r="BK59" s="9" t="str">
        <f t="shared" si="41"/>
        <v>NÃO</v>
      </c>
      <c r="BL59" s="9" t="str">
        <f t="shared" si="41"/>
        <v>NÃO</v>
      </c>
      <c r="BM59" s="9" t="str">
        <f t="shared" si="41"/>
        <v>NÃO</v>
      </c>
      <c r="BN59" s="9" t="str">
        <f t="shared" si="41"/>
        <v>NÃO</v>
      </c>
      <c r="BO59" s="9" t="str">
        <f t="shared" si="41"/>
        <v>NÃO</v>
      </c>
      <c r="BP59" s="9" t="str">
        <f t="shared" si="41"/>
        <v>NÃO</v>
      </c>
      <c r="BQ59" s="9" t="str">
        <f t="shared" si="41"/>
        <v>NÃO</v>
      </c>
      <c r="BR59" s="9" t="str">
        <f t="shared" si="41"/>
        <v>NÃO</v>
      </c>
      <c r="BS59" s="9" t="str">
        <f t="shared" si="41"/>
        <v>NÃO</v>
      </c>
      <c r="BT59" s="9" t="str">
        <f t="shared" si="41"/>
        <v>NÃO</v>
      </c>
      <c r="BU59" s="9" t="str">
        <f t="shared" si="41"/>
        <v>NÃO</v>
      </c>
      <c r="BV59" s="9" t="str">
        <f t="shared" si="41"/>
        <v>NÃO</v>
      </c>
      <c r="BW59" s="9" t="str">
        <f t="shared" si="41"/>
        <v>NÃO</v>
      </c>
      <c r="BX59" s="9" t="str">
        <f t="shared" si="41"/>
        <v>NÃO</v>
      </c>
      <c r="CA59" s="9">
        <v>22</v>
      </c>
      <c r="CB59" s="9" t="str">
        <f t="shared" si="23"/>
        <v>NÃO</v>
      </c>
      <c r="CC59" s="9" t="str">
        <f t="shared" si="38"/>
        <v>NÃO</v>
      </c>
      <c r="CD59" s="9" t="str">
        <f t="shared" si="38"/>
        <v>NÃO</v>
      </c>
      <c r="CE59" s="9" t="str">
        <f t="shared" si="38"/>
        <v>NÃO</v>
      </c>
      <c r="CF59" s="9" t="str">
        <f t="shared" si="38"/>
        <v>NÃO</v>
      </c>
      <c r="CG59" s="9" t="str">
        <f t="shared" si="38"/>
        <v>NÃO</v>
      </c>
      <c r="CH59" s="9" t="str">
        <f t="shared" si="38"/>
        <v>NÃO</v>
      </c>
      <c r="CI59" s="9" t="str">
        <f t="shared" si="38"/>
        <v>NÃO</v>
      </c>
      <c r="CJ59" s="9" t="str">
        <f t="shared" si="38"/>
        <v>NÃO</v>
      </c>
      <c r="CK59" s="9" t="str">
        <f t="shared" si="37"/>
        <v>NÃO</v>
      </c>
      <c r="CL59" s="9" t="str">
        <f t="shared" si="37"/>
        <v>NÃO</v>
      </c>
      <c r="CM59" s="9" t="str">
        <f t="shared" si="37"/>
        <v>NÃO</v>
      </c>
      <c r="CN59" s="9" t="str">
        <f t="shared" si="37"/>
        <v>NÃO</v>
      </c>
      <c r="CO59" s="9" t="str">
        <f t="shared" si="37"/>
        <v>NÃO</v>
      </c>
      <c r="CP59" s="9" t="str">
        <f t="shared" si="37"/>
        <v>NÃO</v>
      </c>
      <c r="CQ59" s="105" t="str">
        <f t="shared" si="37"/>
        <v>NÃO</v>
      </c>
      <c r="CR59" s="105" t="str">
        <f t="shared" si="37"/>
        <v>NÃO</v>
      </c>
      <c r="CS59" s="105" t="str">
        <f t="shared" si="37"/>
        <v>NÃO</v>
      </c>
      <c r="CT59" s="105" t="str">
        <f t="shared" si="37"/>
        <v>NÃO</v>
      </c>
      <c r="CU59" s="105" t="str">
        <f t="shared" si="37"/>
        <v>NÃO</v>
      </c>
      <c r="CV59" s="105" t="str">
        <f t="shared" si="34"/>
        <v>NÃO</v>
      </c>
      <c r="CW59" s="105" t="str">
        <f t="shared" si="34"/>
        <v>NÃO</v>
      </c>
      <c r="CX59" s="105" t="str">
        <f t="shared" si="34"/>
        <v>NÃO</v>
      </c>
      <c r="CY59" s="105" t="str">
        <f t="shared" si="34"/>
        <v>NÃO</v>
      </c>
      <c r="CZ59" s="105" t="str">
        <f t="shared" si="34"/>
        <v>NÃO</v>
      </c>
      <c r="DA59" s="105" t="str">
        <f t="shared" si="34"/>
        <v>NÃO</v>
      </c>
      <c r="DB59" s="105" t="str">
        <f t="shared" si="34"/>
        <v>NÃO</v>
      </c>
      <c r="DC59" s="105" t="str">
        <f t="shared" si="34"/>
        <v>NÃO</v>
      </c>
      <c r="DD59" s="105" t="str">
        <f t="shared" si="34"/>
        <v>NÃO</v>
      </c>
      <c r="DE59" s="105" t="str">
        <f t="shared" si="34"/>
        <v>NÃO</v>
      </c>
      <c r="DF59" s="105" t="str">
        <f t="shared" si="34"/>
        <v>NÃO</v>
      </c>
      <c r="DG59" s="105" t="str">
        <f t="shared" si="34"/>
        <v>NÃO</v>
      </c>
      <c r="DH59" s="105" t="str">
        <f t="shared" si="34"/>
        <v>NÃO</v>
      </c>
      <c r="DI59" s="105" t="str">
        <f t="shared" si="34"/>
        <v>NÃO</v>
      </c>
      <c r="DJ59" s="105" t="str">
        <f t="shared" si="34"/>
        <v>NÃO</v>
      </c>
      <c r="DK59" s="105" t="str">
        <f t="shared" si="34"/>
        <v>NÃO</v>
      </c>
      <c r="DL59" s="105" t="str">
        <f t="shared" ref="DL59:DO67" si="42">IF(BA59="Não",BA59,IF(AND(DK59="Não",BA59&lt;&gt;"Não"),BA59,DK59*(1+$E27)))</f>
        <v>NÃO</v>
      </c>
      <c r="DM59" s="105" t="str">
        <f t="shared" si="42"/>
        <v>NÃO</v>
      </c>
      <c r="DN59" s="105" t="str">
        <f t="shared" si="42"/>
        <v>NÃO</v>
      </c>
      <c r="DO59" s="105" t="str">
        <f t="shared" si="42"/>
        <v>NÃO</v>
      </c>
      <c r="DP59" s="105" t="str">
        <f t="shared" si="40"/>
        <v>NÃO</v>
      </c>
      <c r="DQ59" s="105" t="str">
        <f t="shared" si="40"/>
        <v>NÃO</v>
      </c>
      <c r="DR59" s="105" t="str">
        <f t="shared" si="40"/>
        <v>NÃO</v>
      </c>
      <c r="DS59" s="105" t="str">
        <f t="shared" si="40"/>
        <v>NÃO</v>
      </c>
      <c r="DT59" s="105" t="str">
        <f t="shared" si="40"/>
        <v>NÃO</v>
      </c>
      <c r="DU59" s="75" t="str">
        <f t="shared" si="40"/>
        <v>NÃO</v>
      </c>
      <c r="DV59" s="75" t="str">
        <f t="shared" si="40"/>
        <v>NÃO</v>
      </c>
      <c r="DW59" s="75" t="str">
        <f t="shared" si="40"/>
        <v>NÃO</v>
      </c>
      <c r="DX59" s="75" t="str">
        <f t="shared" si="40"/>
        <v>NÃO</v>
      </c>
      <c r="DY59" s="75" t="str">
        <f t="shared" si="40"/>
        <v>NÃO</v>
      </c>
      <c r="DZ59" s="75" t="str">
        <f t="shared" si="40"/>
        <v>NÃO</v>
      </c>
      <c r="EA59" s="75" t="str">
        <f t="shared" si="40"/>
        <v>NÃO</v>
      </c>
      <c r="EB59" s="75" t="str">
        <f t="shared" si="40"/>
        <v>NÃO</v>
      </c>
      <c r="EC59" s="75" t="str">
        <f t="shared" si="40"/>
        <v>NÃO</v>
      </c>
      <c r="ED59" s="75" t="str">
        <f t="shared" si="40"/>
        <v>NÃO</v>
      </c>
      <c r="EE59" s="75" t="str">
        <f t="shared" si="40"/>
        <v>NÃO</v>
      </c>
      <c r="EF59" s="75" t="str">
        <f t="shared" si="40"/>
        <v>NÃO</v>
      </c>
      <c r="EG59" s="75" t="str">
        <f t="shared" si="40"/>
        <v>NÃO</v>
      </c>
      <c r="EH59" s="75" t="str">
        <f t="shared" si="40"/>
        <v>NÃO</v>
      </c>
      <c r="EI59" s="75" t="str">
        <f t="shared" si="40"/>
        <v>NÃO</v>
      </c>
      <c r="EJ59" s="75"/>
    </row>
    <row r="60" spans="3:140" ht="30" customHeight="1">
      <c r="C60" s="21"/>
      <c r="D60" s="21"/>
      <c r="E60" s="21"/>
      <c r="F60" s="70"/>
      <c r="G60" s="70"/>
      <c r="H60" s="70"/>
      <c r="I60" s="70"/>
      <c r="J60" s="70"/>
      <c r="K60" s="21"/>
      <c r="L60" s="70"/>
      <c r="M60" s="70"/>
      <c r="N60" s="70"/>
      <c r="O60" s="70"/>
      <c r="P60" s="9">
        <v>23</v>
      </c>
      <c r="Q60" s="9" t="str">
        <f t="shared" si="25"/>
        <v>NÃO</v>
      </c>
      <c r="R60" s="9" t="str">
        <f t="shared" si="41"/>
        <v>NÃO</v>
      </c>
      <c r="S60" s="9" t="str">
        <f t="shared" si="41"/>
        <v>NÃO</v>
      </c>
      <c r="T60" s="9" t="str">
        <f t="shared" si="41"/>
        <v>NÃO</v>
      </c>
      <c r="U60" s="9" t="str">
        <f t="shared" si="41"/>
        <v>NÃO</v>
      </c>
      <c r="V60" s="9" t="str">
        <f t="shared" si="41"/>
        <v>NÃO</v>
      </c>
      <c r="W60" s="9" t="str">
        <f t="shared" si="41"/>
        <v>NÃO</v>
      </c>
      <c r="X60" s="9" t="str">
        <f t="shared" si="41"/>
        <v>NÃO</v>
      </c>
      <c r="Y60" s="9" t="str">
        <f t="shared" si="41"/>
        <v>NÃO</v>
      </c>
      <c r="Z60" s="9" t="str">
        <f t="shared" si="41"/>
        <v>NÃO</v>
      </c>
      <c r="AA60" s="9" t="str">
        <f t="shared" si="41"/>
        <v>NÃO</v>
      </c>
      <c r="AB60" s="9" t="str">
        <f t="shared" si="41"/>
        <v>NÃO</v>
      </c>
      <c r="AC60" s="9" t="str">
        <f t="shared" si="41"/>
        <v>NÃO</v>
      </c>
      <c r="AD60" s="9" t="str">
        <f t="shared" si="41"/>
        <v>NÃO</v>
      </c>
      <c r="AE60" s="9" t="str">
        <f t="shared" si="41"/>
        <v>NÃO</v>
      </c>
      <c r="AF60" s="9" t="str">
        <f t="shared" si="41"/>
        <v>NÃO</v>
      </c>
      <c r="AG60" s="9" t="str">
        <f t="shared" si="41"/>
        <v>NÃO</v>
      </c>
      <c r="AH60" s="9" t="str">
        <f t="shared" si="41"/>
        <v>NÃO</v>
      </c>
      <c r="AI60" s="9" t="str">
        <f t="shared" si="41"/>
        <v>NÃO</v>
      </c>
      <c r="AJ60" s="9" t="str">
        <f t="shared" si="41"/>
        <v>NÃO</v>
      </c>
      <c r="AK60" s="9" t="str">
        <f t="shared" si="41"/>
        <v>NÃO</v>
      </c>
      <c r="AL60" s="9" t="str">
        <f t="shared" si="41"/>
        <v>NÃO</v>
      </c>
      <c r="AM60" s="9" t="str">
        <f t="shared" si="41"/>
        <v>NÃO</v>
      </c>
      <c r="AN60" s="9" t="str">
        <f t="shared" si="41"/>
        <v>NÃO</v>
      </c>
      <c r="AO60" s="9" t="str">
        <f t="shared" si="41"/>
        <v>NÃO</v>
      </c>
      <c r="AP60" s="9" t="str">
        <f t="shared" si="41"/>
        <v>NÃO</v>
      </c>
      <c r="AQ60" s="9" t="str">
        <f t="shared" si="41"/>
        <v>NÃO</v>
      </c>
      <c r="AR60" s="9" t="str">
        <f t="shared" si="41"/>
        <v>NÃO</v>
      </c>
      <c r="AS60" s="9" t="str">
        <f t="shared" si="41"/>
        <v>NÃO</v>
      </c>
      <c r="AT60" s="9" t="str">
        <f t="shared" si="41"/>
        <v>NÃO</v>
      </c>
      <c r="AU60" s="9" t="str">
        <f t="shared" si="41"/>
        <v>NÃO</v>
      </c>
      <c r="AV60" s="9" t="str">
        <f t="shared" si="41"/>
        <v>NÃO</v>
      </c>
      <c r="AW60" s="9" t="str">
        <f t="shared" si="41"/>
        <v>NÃO</v>
      </c>
      <c r="AX60" s="9" t="str">
        <f t="shared" si="41"/>
        <v>NÃO</v>
      </c>
      <c r="AY60" s="9" t="str">
        <f t="shared" si="41"/>
        <v>NÃO</v>
      </c>
      <c r="AZ60" s="9" t="str">
        <f t="shared" si="41"/>
        <v>NÃO</v>
      </c>
      <c r="BA60" s="9" t="str">
        <f t="shared" si="41"/>
        <v>NÃO</v>
      </c>
      <c r="BB60" s="9" t="str">
        <f t="shared" si="41"/>
        <v>NÃO</v>
      </c>
      <c r="BC60" s="9" t="str">
        <f t="shared" si="41"/>
        <v>NÃO</v>
      </c>
      <c r="BD60" s="9" t="str">
        <f t="shared" si="41"/>
        <v>NÃO</v>
      </c>
      <c r="BE60" s="9" t="str">
        <f t="shared" si="41"/>
        <v>NÃO</v>
      </c>
      <c r="BF60" s="9" t="str">
        <f t="shared" si="41"/>
        <v>NÃO</v>
      </c>
      <c r="BG60" s="9" t="str">
        <f t="shared" si="41"/>
        <v>NÃO</v>
      </c>
      <c r="BH60" s="9" t="str">
        <f t="shared" si="41"/>
        <v>NÃO</v>
      </c>
      <c r="BI60" s="9" t="str">
        <f t="shared" si="41"/>
        <v>NÃO</v>
      </c>
      <c r="BJ60" s="9" t="str">
        <f t="shared" si="41"/>
        <v>NÃO</v>
      </c>
      <c r="BK60" s="9" t="str">
        <f t="shared" si="41"/>
        <v>NÃO</v>
      </c>
      <c r="BL60" s="9" t="str">
        <f t="shared" si="41"/>
        <v>NÃO</v>
      </c>
      <c r="BM60" s="9" t="str">
        <f t="shared" si="41"/>
        <v>NÃO</v>
      </c>
      <c r="BN60" s="9" t="str">
        <f t="shared" si="41"/>
        <v>NÃO</v>
      </c>
      <c r="BO60" s="9" t="str">
        <f t="shared" si="41"/>
        <v>NÃO</v>
      </c>
      <c r="BP60" s="9" t="str">
        <f t="shared" si="41"/>
        <v>NÃO</v>
      </c>
      <c r="BQ60" s="9" t="str">
        <f t="shared" si="41"/>
        <v>NÃO</v>
      </c>
      <c r="BR60" s="9" t="str">
        <f t="shared" si="41"/>
        <v>NÃO</v>
      </c>
      <c r="BS60" s="9" t="str">
        <f t="shared" si="41"/>
        <v>NÃO</v>
      </c>
      <c r="BT60" s="9" t="str">
        <f t="shared" si="41"/>
        <v>NÃO</v>
      </c>
      <c r="BU60" s="9" t="str">
        <f t="shared" si="41"/>
        <v>NÃO</v>
      </c>
      <c r="BV60" s="9" t="str">
        <f t="shared" si="41"/>
        <v>NÃO</v>
      </c>
      <c r="BW60" s="9" t="str">
        <f t="shared" si="41"/>
        <v>NÃO</v>
      </c>
      <c r="BX60" s="9" t="str">
        <f t="shared" si="41"/>
        <v>NÃO</v>
      </c>
      <c r="CA60" s="9">
        <v>23</v>
      </c>
      <c r="CB60" s="9" t="str">
        <f t="shared" si="23"/>
        <v>NÃO</v>
      </c>
      <c r="CC60" s="9" t="str">
        <f t="shared" si="38"/>
        <v>NÃO</v>
      </c>
      <c r="CD60" s="9" t="str">
        <f t="shared" si="38"/>
        <v>NÃO</v>
      </c>
      <c r="CE60" s="9" t="str">
        <f t="shared" si="38"/>
        <v>NÃO</v>
      </c>
      <c r="CF60" s="9" t="str">
        <f t="shared" si="38"/>
        <v>NÃO</v>
      </c>
      <c r="CG60" s="9" t="str">
        <f t="shared" si="38"/>
        <v>NÃO</v>
      </c>
      <c r="CH60" s="9" t="str">
        <f t="shared" si="38"/>
        <v>NÃO</v>
      </c>
      <c r="CI60" s="9" t="str">
        <f t="shared" si="38"/>
        <v>NÃO</v>
      </c>
      <c r="CJ60" s="9" t="str">
        <f t="shared" si="38"/>
        <v>NÃO</v>
      </c>
      <c r="CK60" s="9" t="str">
        <f t="shared" si="37"/>
        <v>NÃO</v>
      </c>
      <c r="CL60" s="9" t="str">
        <f t="shared" si="37"/>
        <v>NÃO</v>
      </c>
      <c r="CM60" s="9" t="str">
        <f t="shared" si="37"/>
        <v>NÃO</v>
      </c>
      <c r="CN60" s="9" t="str">
        <f t="shared" si="37"/>
        <v>NÃO</v>
      </c>
      <c r="CO60" s="9" t="str">
        <f t="shared" si="37"/>
        <v>NÃO</v>
      </c>
      <c r="CP60" s="9" t="str">
        <f t="shared" si="37"/>
        <v>NÃO</v>
      </c>
      <c r="CQ60" s="105" t="str">
        <f t="shared" si="37"/>
        <v>NÃO</v>
      </c>
      <c r="CR60" s="105" t="str">
        <f t="shared" si="37"/>
        <v>NÃO</v>
      </c>
      <c r="CS60" s="105" t="str">
        <f t="shared" si="37"/>
        <v>NÃO</v>
      </c>
      <c r="CT60" s="105" t="str">
        <f t="shared" si="37"/>
        <v>NÃO</v>
      </c>
      <c r="CU60" s="105" t="str">
        <f t="shared" si="37"/>
        <v>NÃO</v>
      </c>
      <c r="CV60" s="105" t="str">
        <f t="shared" si="34"/>
        <v>NÃO</v>
      </c>
      <c r="CW60" s="105" t="str">
        <f t="shared" si="34"/>
        <v>NÃO</v>
      </c>
      <c r="CX60" s="105" t="str">
        <f t="shared" si="34"/>
        <v>NÃO</v>
      </c>
      <c r="CY60" s="105" t="str">
        <f t="shared" si="34"/>
        <v>NÃO</v>
      </c>
      <c r="CZ60" s="105" t="str">
        <f t="shared" si="34"/>
        <v>NÃO</v>
      </c>
      <c r="DA60" s="105" t="str">
        <f t="shared" si="34"/>
        <v>NÃO</v>
      </c>
      <c r="DB60" s="105" t="str">
        <f t="shared" si="34"/>
        <v>NÃO</v>
      </c>
      <c r="DC60" s="105" t="str">
        <f t="shared" si="34"/>
        <v>NÃO</v>
      </c>
      <c r="DD60" s="105" t="str">
        <f t="shared" si="34"/>
        <v>NÃO</v>
      </c>
      <c r="DE60" s="105" t="str">
        <f t="shared" si="34"/>
        <v>NÃO</v>
      </c>
      <c r="DF60" s="105" t="str">
        <f t="shared" si="34"/>
        <v>NÃO</v>
      </c>
      <c r="DG60" s="105" t="str">
        <f t="shared" si="34"/>
        <v>NÃO</v>
      </c>
      <c r="DH60" s="105" t="str">
        <f t="shared" si="34"/>
        <v>NÃO</v>
      </c>
      <c r="DI60" s="105" t="str">
        <f t="shared" si="34"/>
        <v>NÃO</v>
      </c>
      <c r="DJ60" s="105" t="str">
        <f t="shared" si="34"/>
        <v>NÃO</v>
      </c>
      <c r="DK60" s="105" t="str">
        <f t="shared" si="34"/>
        <v>NÃO</v>
      </c>
      <c r="DL60" s="105" t="str">
        <f t="shared" si="42"/>
        <v>NÃO</v>
      </c>
      <c r="DM60" s="105" t="str">
        <f t="shared" si="42"/>
        <v>NÃO</v>
      </c>
      <c r="DN60" s="105" t="str">
        <f t="shared" si="42"/>
        <v>NÃO</v>
      </c>
      <c r="DO60" s="105" t="str">
        <f t="shared" si="42"/>
        <v>NÃO</v>
      </c>
      <c r="DP60" s="105" t="str">
        <f t="shared" si="40"/>
        <v>NÃO</v>
      </c>
      <c r="DQ60" s="105" t="str">
        <f t="shared" si="40"/>
        <v>NÃO</v>
      </c>
      <c r="DR60" s="105" t="str">
        <f t="shared" si="40"/>
        <v>NÃO</v>
      </c>
      <c r="DS60" s="105" t="str">
        <f t="shared" si="40"/>
        <v>NÃO</v>
      </c>
      <c r="DT60" s="105" t="str">
        <f t="shared" si="40"/>
        <v>NÃO</v>
      </c>
      <c r="DU60" s="75" t="str">
        <f t="shared" si="40"/>
        <v>NÃO</v>
      </c>
      <c r="DV60" s="75" t="str">
        <f t="shared" si="40"/>
        <v>NÃO</v>
      </c>
      <c r="DW60" s="75" t="str">
        <f t="shared" si="40"/>
        <v>NÃO</v>
      </c>
      <c r="DX60" s="75" t="str">
        <f t="shared" si="40"/>
        <v>NÃO</v>
      </c>
      <c r="DY60" s="75" t="str">
        <f t="shared" si="40"/>
        <v>NÃO</v>
      </c>
      <c r="DZ60" s="75" t="str">
        <f t="shared" si="40"/>
        <v>NÃO</v>
      </c>
      <c r="EA60" s="75" t="str">
        <f t="shared" si="40"/>
        <v>NÃO</v>
      </c>
      <c r="EB60" s="75" t="str">
        <f t="shared" si="40"/>
        <v>NÃO</v>
      </c>
      <c r="EC60" s="75" t="str">
        <f t="shared" si="40"/>
        <v>NÃO</v>
      </c>
      <c r="ED60" s="75" t="str">
        <f t="shared" si="40"/>
        <v>NÃO</v>
      </c>
      <c r="EE60" s="75" t="str">
        <f t="shared" si="40"/>
        <v>NÃO</v>
      </c>
      <c r="EF60" s="75" t="str">
        <f t="shared" si="40"/>
        <v>NÃO</v>
      </c>
      <c r="EG60" s="75" t="str">
        <f t="shared" si="40"/>
        <v>NÃO</v>
      </c>
      <c r="EH60" s="75" t="str">
        <f t="shared" si="40"/>
        <v>NÃO</v>
      </c>
      <c r="EI60" s="75" t="str">
        <f t="shared" si="40"/>
        <v>NÃO</v>
      </c>
      <c r="EJ60" s="75"/>
    </row>
    <row r="61" spans="3:140" ht="30" customHeight="1">
      <c r="C61" s="21"/>
      <c r="D61" s="21"/>
      <c r="E61" s="21"/>
      <c r="F61" s="70"/>
      <c r="G61" s="70"/>
      <c r="H61" s="70"/>
      <c r="I61" s="70"/>
      <c r="J61" s="70"/>
      <c r="K61" s="21"/>
      <c r="L61" s="70"/>
      <c r="M61" s="70"/>
      <c r="N61" s="70"/>
      <c r="O61" s="70"/>
      <c r="P61" s="9">
        <v>24</v>
      </c>
      <c r="Q61" s="9" t="str">
        <f t="shared" si="25"/>
        <v>NÃO</v>
      </c>
      <c r="R61" s="9" t="str">
        <f t="shared" si="41"/>
        <v>NÃO</v>
      </c>
      <c r="S61" s="9" t="str">
        <f t="shared" si="41"/>
        <v>NÃO</v>
      </c>
      <c r="T61" s="9" t="str">
        <f t="shared" si="41"/>
        <v>NÃO</v>
      </c>
      <c r="U61" s="9" t="str">
        <f t="shared" si="41"/>
        <v>NÃO</v>
      </c>
      <c r="V61" s="9" t="str">
        <f t="shared" si="41"/>
        <v>NÃO</v>
      </c>
      <c r="W61" s="9" t="str">
        <f t="shared" si="41"/>
        <v>NÃO</v>
      </c>
      <c r="X61" s="9" t="str">
        <f t="shared" si="41"/>
        <v>NÃO</v>
      </c>
      <c r="Y61" s="9" t="str">
        <f t="shared" si="41"/>
        <v>NÃO</v>
      </c>
      <c r="Z61" s="9" t="str">
        <f t="shared" si="41"/>
        <v>NÃO</v>
      </c>
      <c r="AA61" s="9" t="str">
        <f t="shared" si="41"/>
        <v>NÃO</v>
      </c>
      <c r="AB61" s="9" t="str">
        <f t="shared" si="41"/>
        <v>NÃO</v>
      </c>
      <c r="AC61" s="9" t="str">
        <f t="shared" si="41"/>
        <v>NÃO</v>
      </c>
      <c r="AD61" s="9" t="str">
        <f t="shared" si="41"/>
        <v>NÃO</v>
      </c>
      <c r="AE61" s="9" t="str">
        <f t="shared" si="41"/>
        <v>NÃO</v>
      </c>
      <c r="AF61" s="9" t="str">
        <f t="shared" si="41"/>
        <v>NÃO</v>
      </c>
      <c r="AG61" s="9" t="str">
        <f t="shared" si="41"/>
        <v>NÃO</v>
      </c>
      <c r="AH61" s="9" t="str">
        <f t="shared" si="41"/>
        <v>NÃO</v>
      </c>
      <c r="AI61" s="9" t="str">
        <f t="shared" si="41"/>
        <v>NÃO</v>
      </c>
      <c r="AJ61" s="9" t="str">
        <f t="shared" si="41"/>
        <v>NÃO</v>
      </c>
      <c r="AK61" s="9" t="str">
        <f t="shared" si="41"/>
        <v>NÃO</v>
      </c>
      <c r="AL61" s="9" t="str">
        <f t="shared" si="41"/>
        <v>NÃO</v>
      </c>
      <c r="AM61" s="9" t="str">
        <f t="shared" si="41"/>
        <v>NÃO</v>
      </c>
      <c r="AN61" s="9" t="str">
        <f t="shared" si="41"/>
        <v>NÃO</v>
      </c>
      <c r="AO61" s="9" t="str">
        <f t="shared" si="41"/>
        <v>NÃO</v>
      </c>
      <c r="AP61" s="9" t="str">
        <f t="shared" si="41"/>
        <v>NÃO</v>
      </c>
      <c r="AQ61" s="9" t="str">
        <f t="shared" si="41"/>
        <v>NÃO</v>
      </c>
      <c r="AR61" s="9" t="str">
        <f t="shared" si="41"/>
        <v>NÃO</v>
      </c>
      <c r="AS61" s="9" t="str">
        <f t="shared" si="41"/>
        <v>NÃO</v>
      </c>
      <c r="AT61" s="9" t="str">
        <f t="shared" si="41"/>
        <v>NÃO</v>
      </c>
      <c r="AU61" s="9" t="str">
        <f t="shared" si="41"/>
        <v>NÃO</v>
      </c>
      <c r="AV61" s="9" t="str">
        <f t="shared" si="41"/>
        <v>NÃO</v>
      </c>
      <c r="AW61" s="9" t="str">
        <f t="shared" si="41"/>
        <v>NÃO</v>
      </c>
      <c r="AX61" s="9" t="str">
        <f t="shared" si="41"/>
        <v>NÃO</v>
      </c>
      <c r="AY61" s="9" t="str">
        <f t="shared" si="41"/>
        <v>NÃO</v>
      </c>
      <c r="AZ61" s="9" t="str">
        <f t="shared" si="41"/>
        <v>NÃO</v>
      </c>
      <c r="BA61" s="9" t="str">
        <f t="shared" si="41"/>
        <v>NÃO</v>
      </c>
      <c r="BB61" s="9" t="str">
        <f t="shared" si="41"/>
        <v>NÃO</v>
      </c>
      <c r="BC61" s="9" t="str">
        <f t="shared" si="41"/>
        <v>NÃO</v>
      </c>
      <c r="BD61" s="9" t="str">
        <f t="shared" si="41"/>
        <v>NÃO</v>
      </c>
      <c r="BE61" s="9" t="str">
        <f t="shared" si="41"/>
        <v>NÃO</v>
      </c>
      <c r="BF61" s="9" t="str">
        <f t="shared" si="41"/>
        <v>NÃO</v>
      </c>
      <c r="BG61" s="9" t="str">
        <f t="shared" si="41"/>
        <v>NÃO</v>
      </c>
      <c r="BH61" s="9" t="str">
        <f t="shared" si="41"/>
        <v>NÃO</v>
      </c>
      <c r="BI61" s="9" t="str">
        <f t="shared" si="41"/>
        <v>NÃO</v>
      </c>
      <c r="BJ61" s="9" t="str">
        <f t="shared" si="41"/>
        <v>NÃO</v>
      </c>
      <c r="BK61" s="9" t="str">
        <f t="shared" si="41"/>
        <v>NÃO</v>
      </c>
      <c r="BL61" s="9" t="str">
        <f t="shared" si="41"/>
        <v>NÃO</v>
      </c>
      <c r="BM61" s="9" t="str">
        <f t="shared" si="41"/>
        <v>NÃO</v>
      </c>
      <c r="BN61" s="9" t="str">
        <f t="shared" si="41"/>
        <v>NÃO</v>
      </c>
      <c r="BO61" s="9" t="str">
        <f t="shared" si="41"/>
        <v>NÃO</v>
      </c>
      <c r="BP61" s="9" t="str">
        <f t="shared" si="41"/>
        <v>NÃO</v>
      </c>
      <c r="BQ61" s="9" t="str">
        <f t="shared" si="41"/>
        <v>NÃO</v>
      </c>
      <c r="BR61" s="9" t="str">
        <f t="shared" si="41"/>
        <v>NÃO</v>
      </c>
      <c r="BS61" s="9" t="str">
        <f t="shared" si="41"/>
        <v>NÃO</v>
      </c>
      <c r="BT61" s="9" t="str">
        <f t="shared" si="41"/>
        <v>NÃO</v>
      </c>
      <c r="BU61" s="9" t="str">
        <f t="shared" si="41"/>
        <v>NÃO</v>
      </c>
      <c r="BV61" s="9" t="str">
        <f t="shared" si="41"/>
        <v>NÃO</v>
      </c>
      <c r="BW61" s="9" t="str">
        <f t="shared" si="41"/>
        <v>NÃO</v>
      </c>
      <c r="BX61" s="9" t="str">
        <f t="shared" si="41"/>
        <v>NÃO</v>
      </c>
      <c r="CA61" s="9">
        <v>24</v>
      </c>
      <c r="CB61" s="9" t="str">
        <f t="shared" si="23"/>
        <v>NÃO</v>
      </c>
      <c r="CC61" s="9" t="str">
        <f t="shared" si="38"/>
        <v>NÃO</v>
      </c>
      <c r="CD61" s="9" t="str">
        <f t="shared" si="38"/>
        <v>NÃO</v>
      </c>
      <c r="CE61" s="9" t="str">
        <f t="shared" si="38"/>
        <v>NÃO</v>
      </c>
      <c r="CF61" s="9" t="str">
        <f t="shared" si="38"/>
        <v>NÃO</v>
      </c>
      <c r="CG61" s="9" t="str">
        <f t="shared" si="38"/>
        <v>NÃO</v>
      </c>
      <c r="CH61" s="9" t="str">
        <f t="shared" si="38"/>
        <v>NÃO</v>
      </c>
      <c r="CI61" s="9" t="str">
        <f t="shared" si="38"/>
        <v>NÃO</v>
      </c>
      <c r="CJ61" s="9" t="str">
        <f t="shared" si="38"/>
        <v>NÃO</v>
      </c>
      <c r="CK61" s="9" t="str">
        <f t="shared" si="37"/>
        <v>NÃO</v>
      </c>
      <c r="CL61" s="9" t="str">
        <f t="shared" si="37"/>
        <v>NÃO</v>
      </c>
      <c r="CM61" s="9" t="str">
        <f t="shared" si="37"/>
        <v>NÃO</v>
      </c>
      <c r="CN61" s="9" t="str">
        <f t="shared" si="37"/>
        <v>NÃO</v>
      </c>
      <c r="CO61" s="9" t="str">
        <f t="shared" si="37"/>
        <v>NÃO</v>
      </c>
      <c r="CP61" s="9" t="str">
        <f t="shared" si="37"/>
        <v>NÃO</v>
      </c>
      <c r="CQ61" s="105" t="str">
        <f t="shared" si="37"/>
        <v>NÃO</v>
      </c>
      <c r="CR61" s="105" t="str">
        <f t="shared" si="37"/>
        <v>NÃO</v>
      </c>
      <c r="CS61" s="105" t="str">
        <f t="shared" si="37"/>
        <v>NÃO</v>
      </c>
      <c r="CT61" s="105" t="str">
        <f t="shared" si="37"/>
        <v>NÃO</v>
      </c>
      <c r="CU61" s="105" t="str">
        <f t="shared" si="37"/>
        <v>NÃO</v>
      </c>
      <c r="CV61" s="105" t="str">
        <f t="shared" si="34"/>
        <v>NÃO</v>
      </c>
      <c r="CW61" s="105" t="str">
        <f t="shared" si="34"/>
        <v>NÃO</v>
      </c>
      <c r="CX61" s="105" t="str">
        <f t="shared" si="34"/>
        <v>NÃO</v>
      </c>
      <c r="CY61" s="105" t="str">
        <f t="shared" si="34"/>
        <v>NÃO</v>
      </c>
      <c r="CZ61" s="105" t="str">
        <f t="shared" si="34"/>
        <v>NÃO</v>
      </c>
      <c r="DA61" s="105" t="str">
        <f t="shared" si="34"/>
        <v>NÃO</v>
      </c>
      <c r="DB61" s="105" t="str">
        <f t="shared" si="34"/>
        <v>NÃO</v>
      </c>
      <c r="DC61" s="105" t="str">
        <f t="shared" si="34"/>
        <v>NÃO</v>
      </c>
      <c r="DD61" s="105" t="str">
        <f t="shared" si="34"/>
        <v>NÃO</v>
      </c>
      <c r="DE61" s="105" t="str">
        <f t="shared" si="34"/>
        <v>NÃO</v>
      </c>
      <c r="DF61" s="105" t="str">
        <f t="shared" si="34"/>
        <v>NÃO</v>
      </c>
      <c r="DG61" s="105" t="str">
        <f t="shared" si="34"/>
        <v>NÃO</v>
      </c>
      <c r="DH61" s="105" t="str">
        <f t="shared" si="34"/>
        <v>NÃO</v>
      </c>
      <c r="DI61" s="105" t="str">
        <f t="shared" si="34"/>
        <v>NÃO</v>
      </c>
      <c r="DJ61" s="105" t="str">
        <f t="shared" si="34"/>
        <v>NÃO</v>
      </c>
      <c r="DK61" s="105" t="str">
        <f t="shared" si="34"/>
        <v>NÃO</v>
      </c>
      <c r="DL61" s="105" t="str">
        <f t="shared" si="42"/>
        <v>NÃO</v>
      </c>
      <c r="DM61" s="105" t="str">
        <f t="shared" si="42"/>
        <v>NÃO</v>
      </c>
      <c r="DN61" s="105" t="str">
        <f t="shared" si="42"/>
        <v>NÃO</v>
      </c>
      <c r="DO61" s="105" t="str">
        <f t="shared" si="42"/>
        <v>NÃO</v>
      </c>
      <c r="DP61" s="105" t="str">
        <f t="shared" si="40"/>
        <v>NÃO</v>
      </c>
      <c r="DQ61" s="105" t="str">
        <f t="shared" si="40"/>
        <v>NÃO</v>
      </c>
      <c r="DR61" s="105" t="str">
        <f t="shared" si="40"/>
        <v>NÃO</v>
      </c>
      <c r="DS61" s="105" t="str">
        <f t="shared" si="40"/>
        <v>NÃO</v>
      </c>
      <c r="DT61" s="105" t="str">
        <f t="shared" si="40"/>
        <v>NÃO</v>
      </c>
      <c r="DU61" s="75" t="str">
        <f t="shared" si="40"/>
        <v>NÃO</v>
      </c>
      <c r="DV61" s="75" t="str">
        <f t="shared" si="40"/>
        <v>NÃO</v>
      </c>
      <c r="DW61" s="75" t="str">
        <f t="shared" si="40"/>
        <v>NÃO</v>
      </c>
      <c r="DX61" s="75" t="str">
        <f t="shared" si="40"/>
        <v>NÃO</v>
      </c>
      <c r="DY61" s="75" t="str">
        <f t="shared" si="40"/>
        <v>NÃO</v>
      </c>
      <c r="DZ61" s="75" t="str">
        <f t="shared" si="40"/>
        <v>NÃO</v>
      </c>
      <c r="EA61" s="75" t="str">
        <f t="shared" si="40"/>
        <v>NÃO</v>
      </c>
      <c r="EB61" s="75" t="str">
        <f t="shared" si="40"/>
        <v>NÃO</v>
      </c>
      <c r="EC61" s="75" t="str">
        <f t="shared" si="40"/>
        <v>NÃO</v>
      </c>
      <c r="ED61" s="75" t="str">
        <f t="shared" si="40"/>
        <v>NÃO</v>
      </c>
      <c r="EE61" s="75" t="str">
        <f t="shared" si="40"/>
        <v>NÃO</v>
      </c>
      <c r="EF61" s="75" t="str">
        <f t="shared" si="40"/>
        <v>NÃO</v>
      </c>
      <c r="EG61" s="75" t="str">
        <f t="shared" si="40"/>
        <v>NÃO</v>
      </c>
      <c r="EH61" s="75" t="str">
        <f t="shared" si="40"/>
        <v>NÃO</v>
      </c>
      <c r="EI61" s="75" t="str">
        <f t="shared" si="40"/>
        <v>NÃO</v>
      </c>
      <c r="EJ61" s="75"/>
    </row>
    <row r="62" spans="3:140" ht="30" customHeight="1">
      <c r="C62" s="21"/>
      <c r="D62" s="21"/>
      <c r="E62" s="21"/>
      <c r="F62" s="70"/>
      <c r="G62" s="70"/>
      <c r="H62" s="70"/>
      <c r="I62" s="70"/>
      <c r="J62" s="70"/>
      <c r="K62" s="21"/>
      <c r="L62" s="70"/>
      <c r="M62" s="70"/>
      <c r="N62" s="70"/>
      <c r="O62" s="70"/>
      <c r="P62" s="9">
        <v>25</v>
      </c>
      <c r="Q62" s="9" t="str">
        <f t="shared" si="25"/>
        <v>NÃO</v>
      </c>
      <c r="R62" s="9" t="str">
        <f t="shared" si="41"/>
        <v>NÃO</v>
      </c>
      <c r="S62" s="9" t="str">
        <f t="shared" si="41"/>
        <v>NÃO</v>
      </c>
      <c r="T62" s="9" t="str">
        <f t="shared" si="41"/>
        <v>NÃO</v>
      </c>
      <c r="U62" s="9" t="str">
        <f t="shared" si="41"/>
        <v>NÃO</v>
      </c>
      <c r="V62" s="9" t="str">
        <f t="shared" si="41"/>
        <v>NÃO</v>
      </c>
      <c r="W62" s="9" t="str">
        <f t="shared" si="41"/>
        <v>NÃO</v>
      </c>
      <c r="X62" s="9" t="str">
        <f t="shared" si="41"/>
        <v>NÃO</v>
      </c>
      <c r="Y62" s="9" t="str">
        <f t="shared" si="41"/>
        <v>NÃO</v>
      </c>
      <c r="Z62" s="9" t="str">
        <f t="shared" si="41"/>
        <v>NÃO</v>
      </c>
      <c r="AA62" s="9" t="str">
        <f t="shared" si="41"/>
        <v>NÃO</v>
      </c>
      <c r="AB62" s="9" t="str">
        <f t="shared" si="41"/>
        <v>NÃO</v>
      </c>
      <c r="AC62" s="9" t="str">
        <f t="shared" si="41"/>
        <v>NÃO</v>
      </c>
      <c r="AD62" s="9" t="str">
        <f t="shared" si="41"/>
        <v>NÃO</v>
      </c>
      <c r="AE62" s="9" t="str">
        <f t="shared" si="41"/>
        <v>NÃO</v>
      </c>
      <c r="AF62" s="9" t="str">
        <f t="shared" si="41"/>
        <v>NÃO</v>
      </c>
      <c r="AG62" s="9" t="str">
        <f t="shared" si="41"/>
        <v>NÃO</v>
      </c>
      <c r="AH62" s="9" t="str">
        <f t="shared" si="41"/>
        <v>NÃO</v>
      </c>
      <c r="AI62" s="9" t="str">
        <f t="shared" si="41"/>
        <v>NÃO</v>
      </c>
      <c r="AJ62" s="9" t="str">
        <f t="shared" si="41"/>
        <v>NÃO</v>
      </c>
      <c r="AK62" s="9" t="str">
        <f t="shared" si="41"/>
        <v>NÃO</v>
      </c>
      <c r="AL62" s="9" t="str">
        <f t="shared" si="41"/>
        <v>NÃO</v>
      </c>
      <c r="AM62" s="9" t="str">
        <f t="shared" si="41"/>
        <v>NÃO</v>
      </c>
      <c r="AN62" s="9" t="str">
        <f t="shared" si="41"/>
        <v>NÃO</v>
      </c>
      <c r="AO62" s="9" t="str">
        <f t="shared" si="41"/>
        <v>NÃO</v>
      </c>
      <c r="AP62" s="9" t="str">
        <f t="shared" si="41"/>
        <v>NÃO</v>
      </c>
      <c r="AQ62" s="9" t="str">
        <f t="shared" si="41"/>
        <v>NÃO</v>
      </c>
      <c r="AR62" s="9" t="str">
        <f t="shared" si="41"/>
        <v>NÃO</v>
      </c>
      <c r="AS62" s="9" t="str">
        <f t="shared" si="41"/>
        <v>NÃO</v>
      </c>
      <c r="AT62" s="9" t="str">
        <f t="shared" si="41"/>
        <v>NÃO</v>
      </c>
      <c r="AU62" s="9" t="str">
        <f t="shared" si="41"/>
        <v>NÃO</v>
      </c>
      <c r="AV62" s="9" t="str">
        <f t="shared" si="41"/>
        <v>NÃO</v>
      </c>
      <c r="AW62" s="9" t="str">
        <f t="shared" si="41"/>
        <v>NÃO</v>
      </c>
      <c r="AX62" s="9" t="str">
        <f t="shared" si="41"/>
        <v>NÃO</v>
      </c>
      <c r="AY62" s="9" t="str">
        <f t="shared" si="41"/>
        <v>NÃO</v>
      </c>
      <c r="AZ62" s="9" t="str">
        <f t="shared" si="41"/>
        <v>NÃO</v>
      </c>
      <c r="BA62" s="9" t="str">
        <f t="shared" si="41"/>
        <v>NÃO</v>
      </c>
      <c r="BB62" s="9" t="str">
        <f t="shared" si="41"/>
        <v>NÃO</v>
      </c>
      <c r="BC62" s="9" t="str">
        <f t="shared" si="41"/>
        <v>NÃO</v>
      </c>
      <c r="BD62" s="9" t="str">
        <f t="shared" si="41"/>
        <v>NÃO</v>
      </c>
      <c r="BE62" s="9" t="str">
        <f t="shared" si="41"/>
        <v>NÃO</v>
      </c>
      <c r="BF62" s="9" t="str">
        <f t="shared" si="41"/>
        <v>NÃO</v>
      </c>
      <c r="BG62" s="9" t="str">
        <f t="shared" si="41"/>
        <v>NÃO</v>
      </c>
      <c r="BH62" s="9" t="str">
        <f t="shared" si="41"/>
        <v>NÃO</v>
      </c>
      <c r="BI62" s="9" t="str">
        <f t="shared" si="41"/>
        <v>NÃO</v>
      </c>
      <c r="BJ62" s="9" t="str">
        <f t="shared" si="41"/>
        <v>NÃO</v>
      </c>
      <c r="BK62" s="9" t="str">
        <f t="shared" si="41"/>
        <v>NÃO</v>
      </c>
      <c r="BL62" s="9" t="str">
        <f t="shared" si="41"/>
        <v>NÃO</v>
      </c>
      <c r="BM62" s="9" t="str">
        <f t="shared" si="41"/>
        <v>NÃO</v>
      </c>
      <c r="BN62" s="9" t="str">
        <f t="shared" si="41"/>
        <v>NÃO</v>
      </c>
      <c r="BO62" s="9" t="str">
        <f t="shared" si="41"/>
        <v>NÃO</v>
      </c>
      <c r="BP62" s="9" t="str">
        <f t="shared" si="41"/>
        <v>NÃO</v>
      </c>
      <c r="BQ62" s="9" t="str">
        <f t="shared" si="41"/>
        <v>NÃO</v>
      </c>
      <c r="BR62" s="9" t="str">
        <f t="shared" si="41"/>
        <v>NÃO</v>
      </c>
      <c r="BS62" s="9" t="str">
        <f t="shared" si="41"/>
        <v>NÃO</v>
      </c>
      <c r="BT62" s="9" t="str">
        <f t="shared" si="41"/>
        <v>NÃO</v>
      </c>
      <c r="BU62" s="9" t="str">
        <f t="shared" si="41"/>
        <v>NÃO</v>
      </c>
      <c r="BV62" s="9" t="str">
        <f t="shared" si="41"/>
        <v>NÃO</v>
      </c>
      <c r="BW62" s="9" t="str">
        <f t="shared" si="41"/>
        <v>NÃO</v>
      </c>
      <c r="BX62" s="9" t="str">
        <f t="shared" si="41"/>
        <v>NÃO</v>
      </c>
      <c r="CA62" s="9">
        <v>25</v>
      </c>
      <c r="CB62" s="9" t="str">
        <f t="shared" si="23"/>
        <v>NÃO</v>
      </c>
      <c r="CC62" s="9" t="str">
        <f t="shared" si="38"/>
        <v>NÃO</v>
      </c>
      <c r="CD62" s="9" t="str">
        <f t="shared" si="38"/>
        <v>NÃO</v>
      </c>
      <c r="CE62" s="9" t="str">
        <f t="shared" si="38"/>
        <v>NÃO</v>
      </c>
      <c r="CF62" s="9" t="str">
        <f t="shared" si="38"/>
        <v>NÃO</v>
      </c>
      <c r="CG62" s="9" t="str">
        <f t="shared" si="38"/>
        <v>NÃO</v>
      </c>
      <c r="CH62" s="9" t="str">
        <f t="shared" si="38"/>
        <v>NÃO</v>
      </c>
      <c r="CI62" s="9" t="str">
        <f t="shared" si="38"/>
        <v>NÃO</v>
      </c>
      <c r="CJ62" s="9" t="str">
        <f t="shared" si="38"/>
        <v>NÃO</v>
      </c>
      <c r="CK62" s="9" t="str">
        <f t="shared" si="37"/>
        <v>NÃO</v>
      </c>
      <c r="CL62" s="9" t="str">
        <f t="shared" si="37"/>
        <v>NÃO</v>
      </c>
      <c r="CM62" s="9" t="str">
        <f t="shared" si="37"/>
        <v>NÃO</v>
      </c>
      <c r="CN62" s="9" t="str">
        <f t="shared" si="37"/>
        <v>NÃO</v>
      </c>
      <c r="CO62" s="9" t="str">
        <f t="shared" si="37"/>
        <v>NÃO</v>
      </c>
      <c r="CP62" s="9" t="str">
        <f t="shared" si="37"/>
        <v>NÃO</v>
      </c>
      <c r="CQ62" s="105" t="str">
        <f t="shared" si="37"/>
        <v>NÃO</v>
      </c>
      <c r="CR62" s="105" t="str">
        <f t="shared" si="37"/>
        <v>NÃO</v>
      </c>
      <c r="CS62" s="105" t="str">
        <f t="shared" si="37"/>
        <v>NÃO</v>
      </c>
      <c r="CT62" s="105" t="str">
        <f t="shared" si="37"/>
        <v>NÃO</v>
      </c>
      <c r="CU62" s="105" t="str">
        <f t="shared" si="37"/>
        <v>NÃO</v>
      </c>
      <c r="CV62" s="105" t="str">
        <f t="shared" si="34"/>
        <v>NÃO</v>
      </c>
      <c r="CW62" s="105" t="str">
        <f t="shared" si="34"/>
        <v>NÃO</v>
      </c>
      <c r="CX62" s="105" t="str">
        <f t="shared" si="34"/>
        <v>NÃO</v>
      </c>
      <c r="CY62" s="105" t="str">
        <f t="shared" si="34"/>
        <v>NÃO</v>
      </c>
      <c r="CZ62" s="105" t="str">
        <f t="shared" si="34"/>
        <v>NÃO</v>
      </c>
      <c r="DA62" s="105" t="str">
        <f t="shared" si="34"/>
        <v>NÃO</v>
      </c>
      <c r="DB62" s="105" t="str">
        <f t="shared" si="34"/>
        <v>NÃO</v>
      </c>
      <c r="DC62" s="105" t="str">
        <f t="shared" si="34"/>
        <v>NÃO</v>
      </c>
      <c r="DD62" s="105" t="str">
        <f t="shared" si="34"/>
        <v>NÃO</v>
      </c>
      <c r="DE62" s="105" t="str">
        <f t="shared" si="34"/>
        <v>NÃO</v>
      </c>
      <c r="DF62" s="105" t="str">
        <f t="shared" si="34"/>
        <v>NÃO</v>
      </c>
      <c r="DG62" s="105" t="str">
        <f t="shared" si="34"/>
        <v>NÃO</v>
      </c>
      <c r="DH62" s="105" t="str">
        <f t="shared" si="34"/>
        <v>NÃO</v>
      </c>
      <c r="DI62" s="105" t="str">
        <f t="shared" si="34"/>
        <v>NÃO</v>
      </c>
      <c r="DJ62" s="105" t="str">
        <f t="shared" si="34"/>
        <v>NÃO</v>
      </c>
      <c r="DK62" s="105" t="str">
        <f t="shared" si="34"/>
        <v>NÃO</v>
      </c>
      <c r="DL62" s="105" t="str">
        <f t="shared" si="42"/>
        <v>NÃO</v>
      </c>
      <c r="DM62" s="105" t="str">
        <f t="shared" si="42"/>
        <v>NÃO</v>
      </c>
      <c r="DN62" s="105" t="str">
        <f t="shared" si="42"/>
        <v>NÃO</v>
      </c>
      <c r="DO62" s="105" t="str">
        <f t="shared" si="42"/>
        <v>NÃO</v>
      </c>
      <c r="DP62" s="105" t="str">
        <f t="shared" si="40"/>
        <v>NÃO</v>
      </c>
      <c r="DQ62" s="105" t="str">
        <f t="shared" si="40"/>
        <v>NÃO</v>
      </c>
      <c r="DR62" s="105" t="str">
        <f t="shared" si="40"/>
        <v>NÃO</v>
      </c>
      <c r="DS62" s="105" t="str">
        <f t="shared" si="40"/>
        <v>NÃO</v>
      </c>
      <c r="DT62" s="105" t="str">
        <f t="shared" si="40"/>
        <v>NÃO</v>
      </c>
      <c r="DU62" s="75" t="str">
        <f t="shared" si="40"/>
        <v>NÃO</v>
      </c>
      <c r="DV62" s="75" t="str">
        <f t="shared" si="40"/>
        <v>NÃO</v>
      </c>
      <c r="DW62" s="75" t="str">
        <f t="shared" si="40"/>
        <v>NÃO</v>
      </c>
      <c r="DX62" s="75" t="str">
        <f t="shared" si="40"/>
        <v>NÃO</v>
      </c>
      <c r="DY62" s="75" t="str">
        <f t="shared" si="40"/>
        <v>NÃO</v>
      </c>
      <c r="DZ62" s="75" t="str">
        <f t="shared" si="40"/>
        <v>NÃO</v>
      </c>
      <c r="EA62" s="75" t="str">
        <f t="shared" si="40"/>
        <v>NÃO</v>
      </c>
      <c r="EB62" s="75" t="str">
        <f t="shared" si="40"/>
        <v>NÃO</v>
      </c>
      <c r="EC62" s="75" t="str">
        <f t="shared" si="40"/>
        <v>NÃO</v>
      </c>
      <c r="ED62" s="75" t="str">
        <f t="shared" si="40"/>
        <v>NÃO</v>
      </c>
      <c r="EE62" s="75" t="str">
        <f t="shared" si="40"/>
        <v>NÃO</v>
      </c>
      <c r="EF62" s="75" t="str">
        <f t="shared" si="40"/>
        <v>NÃO</v>
      </c>
      <c r="EG62" s="75" t="str">
        <f t="shared" si="40"/>
        <v>NÃO</v>
      </c>
      <c r="EH62" s="75" t="str">
        <f t="shared" si="40"/>
        <v>NÃO</v>
      </c>
      <c r="EI62" s="75" t="str">
        <f t="shared" si="40"/>
        <v>NÃO</v>
      </c>
      <c r="EJ62" s="75"/>
    </row>
    <row r="63" spans="3:140" ht="30" customHeight="1">
      <c r="C63" s="21"/>
      <c r="D63" s="21"/>
      <c r="E63" s="21"/>
      <c r="F63" s="70"/>
      <c r="G63" s="70"/>
      <c r="H63" s="70"/>
      <c r="I63" s="70"/>
      <c r="J63" s="70"/>
      <c r="K63" s="21"/>
      <c r="L63" s="70"/>
      <c r="M63" s="70"/>
      <c r="N63" s="70"/>
      <c r="O63" s="70"/>
      <c r="P63" s="9">
        <v>26</v>
      </c>
      <c r="Q63" s="9" t="str">
        <f t="shared" si="25"/>
        <v>NÃO</v>
      </c>
      <c r="R63" s="9" t="str">
        <f t="shared" si="41"/>
        <v>NÃO</v>
      </c>
      <c r="S63" s="9" t="str">
        <f t="shared" si="41"/>
        <v>NÃO</v>
      </c>
      <c r="T63" s="9" t="str">
        <f t="shared" si="41"/>
        <v>NÃO</v>
      </c>
      <c r="U63" s="9" t="str">
        <f t="shared" si="41"/>
        <v>NÃO</v>
      </c>
      <c r="V63" s="9" t="str">
        <f t="shared" si="41"/>
        <v>NÃO</v>
      </c>
      <c r="W63" s="9" t="str">
        <f t="shared" si="41"/>
        <v>NÃO</v>
      </c>
      <c r="X63" s="9" t="str">
        <f t="shared" si="41"/>
        <v>NÃO</v>
      </c>
      <c r="Y63" s="9" t="str">
        <f t="shared" si="41"/>
        <v>NÃO</v>
      </c>
      <c r="Z63" s="9" t="str">
        <f t="shared" si="41"/>
        <v>NÃO</v>
      </c>
      <c r="AA63" s="9" t="str">
        <f t="shared" si="41"/>
        <v>NÃO</v>
      </c>
      <c r="AB63" s="9" t="str">
        <f t="shared" si="41"/>
        <v>NÃO</v>
      </c>
      <c r="AC63" s="9" t="str">
        <f t="shared" si="41"/>
        <v>NÃO</v>
      </c>
      <c r="AD63" s="9" t="str">
        <f t="shared" si="41"/>
        <v>NÃO</v>
      </c>
      <c r="AE63" s="9" t="str">
        <f t="shared" si="41"/>
        <v>NÃO</v>
      </c>
      <c r="AF63" s="9" t="str">
        <f t="shared" si="41"/>
        <v>NÃO</v>
      </c>
      <c r="AG63" s="9" t="str">
        <f t="shared" si="41"/>
        <v>NÃO</v>
      </c>
      <c r="AH63" s="9" t="str">
        <f t="shared" si="41"/>
        <v>NÃO</v>
      </c>
      <c r="AI63" s="9" t="str">
        <f t="shared" si="41"/>
        <v>NÃO</v>
      </c>
      <c r="AJ63" s="9" t="str">
        <f t="shared" si="41"/>
        <v>NÃO</v>
      </c>
      <c r="AK63" s="9" t="str">
        <f t="shared" ref="AK63:BX63" si="43">IF(AND(AK$5&gt;=$M31,AK$5&lt;=$N31),IF($F31="MENSAL",IF(AJ63="NÃO",$D31,(AJ63*$E31)+AJ63),"NÃO"),"NÃO")</f>
        <v>NÃO</v>
      </c>
      <c r="AL63" s="9" t="str">
        <f t="shared" si="43"/>
        <v>NÃO</v>
      </c>
      <c r="AM63" s="9" t="str">
        <f t="shared" si="43"/>
        <v>NÃO</v>
      </c>
      <c r="AN63" s="9" t="str">
        <f t="shared" si="43"/>
        <v>NÃO</v>
      </c>
      <c r="AO63" s="9" t="str">
        <f t="shared" si="43"/>
        <v>NÃO</v>
      </c>
      <c r="AP63" s="9" t="str">
        <f t="shared" si="43"/>
        <v>NÃO</v>
      </c>
      <c r="AQ63" s="9" t="str">
        <f t="shared" si="43"/>
        <v>NÃO</v>
      </c>
      <c r="AR63" s="9" t="str">
        <f t="shared" si="43"/>
        <v>NÃO</v>
      </c>
      <c r="AS63" s="9" t="str">
        <f t="shared" si="43"/>
        <v>NÃO</v>
      </c>
      <c r="AT63" s="9" t="str">
        <f t="shared" si="43"/>
        <v>NÃO</v>
      </c>
      <c r="AU63" s="9" t="str">
        <f t="shared" si="43"/>
        <v>NÃO</v>
      </c>
      <c r="AV63" s="9" t="str">
        <f t="shared" si="43"/>
        <v>NÃO</v>
      </c>
      <c r="AW63" s="9" t="str">
        <f t="shared" si="43"/>
        <v>NÃO</v>
      </c>
      <c r="AX63" s="9" t="str">
        <f t="shared" si="43"/>
        <v>NÃO</v>
      </c>
      <c r="AY63" s="9" t="str">
        <f t="shared" si="43"/>
        <v>NÃO</v>
      </c>
      <c r="AZ63" s="9" t="str">
        <f t="shared" si="43"/>
        <v>NÃO</v>
      </c>
      <c r="BA63" s="9" t="str">
        <f t="shared" si="43"/>
        <v>NÃO</v>
      </c>
      <c r="BB63" s="9" t="str">
        <f t="shared" si="43"/>
        <v>NÃO</v>
      </c>
      <c r="BC63" s="9" t="str">
        <f t="shared" si="43"/>
        <v>NÃO</v>
      </c>
      <c r="BD63" s="9" t="str">
        <f t="shared" si="43"/>
        <v>NÃO</v>
      </c>
      <c r="BE63" s="9" t="str">
        <f t="shared" si="43"/>
        <v>NÃO</v>
      </c>
      <c r="BF63" s="9" t="str">
        <f t="shared" si="43"/>
        <v>NÃO</v>
      </c>
      <c r="BG63" s="9" t="str">
        <f t="shared" si="43"/>
        <v>NÃO</v>
      </c>
      <c r="BH63" s="9" t="str">
        <f t="shared" si="43"/>
        <v>NÃO</v>
      </c>
      <c r="BI63" s="9" t="str">
        <f t="shared" si="43"/>
        <v>NÃO</v>
      </c>
      <c r="BJ63" s="9" t="str">
        <f t="shared" si="43"/>
        <v>NÃO</v>
      </c>
      <c r="BK63" s="9" t="str">
        <f t="shared" si="43"/>
        <v>NÃO</v>
      </c>
      <c r="BL63" s="9" t="str">
        <f t="shared" si="43"/>
        <v>NÃO</v>
      </c>
      <c r="BM63" s="9" t="str">
        <f t="shared" si="43"/>
        <v>NÃO</v>
      </c>
      <c r="BN63" s="9" t="str">
        <f t="shared" si="43"/>
        <v>NÃO</v>
      </c>
      <c r="BO63" s="9" t="str">
        <f t="shared" si="43"/>
        <v>NÃO</v>
      </c>
      <c r="BP63" s="9" t="str">
        <f t="shared" si="43"/>
        <v>NÃO</v>
      </c>
      <c r="BQ63" s="9" t="str">
        <f t="shared" si="43"/>
        <v>NÃO</v>
      </c>
      <c r="BR63" s="9" t="str">
        <f t="shared" si="43"/>
        <v>NÃO</v>
      </c>
      <c r="BS63" s="9" t="str">
        <f t="shared" si="43"/>
        <v>NÃO</v>
      </c>
      <c r="BT63" s="9" t="str">
        <f t="shared" si="43"/>
        <v>NÃO</v>
      </c>
      <c r="BU63" s="9" t="str">
        <f t="shared" si="43"/>
        <v>NÃO</v>
      </c>
      <c r="BV63" s="9" t="str">
        <f t="shared" si="43"/>
        <v>NÃO</v>
      </c>
      <c r="BW63" s="9" t="str">
        <f t="shared" si="43"/>
        <v>NÃO</v>
      </c>
      <c r="BX63" s="9" t="str">
        <f t="shared" si="43"/>
        <v>NÃO</v>
      </c>
      <c r="CA63" s="9">
        <v>26</v>
      </c>
      <c r="CB63" s="9" t="str">
        <f t="shared" si="23"/>
        <v>NÃO</v>
      </c>
      <c r="CC63" s="9" t="str">
        <f t="shared" si="38"/>
        <v>NÃO</v>
      </c>
      <c r="CD63" s="9" t="str">
        <f t="shared" si="38"/>
        <v>NÃO</v>
      </c>
      <c r="CE63" s="9" t="str">
        <f t="shared" si="38"/>
        <v>NÃO</v>
      </c>
      <c r="CF63" s="9" t="str">
        <f t="shared" si="38"/>
        <v>NÃO</v>
      </c>
      <c r="CG63" s="9" t="str">
        <f t="shared" si="38"/>
        <v>NÃO</v>
      </c>
      <c r="CH63" s="9" t="str">
        <f t="shared" si="38"/>
        <v>NÃO</v>
      </c>
      <c r="CI63" s="9" t="str">
        <f t="shared" si="38"/>
        <v>NÃO</v>
      </c>
      <c r="CJ63" s="9" t="str">
        <f t="shared" si="38"/>
        <v>NÃO</v>
      </c>
      <c r="CK63" s="9" t="str">
        <f t="shared" si="37"/>
        <v>NÃO</v>
      </c>
      <c r="CL63" s="9" t="str">
        <f t="shared" si="37"/>
        <v>NÃO</v>
      </c>
      <c r="CM63" s="9" t="str">
        <f t="shared" si="37"/>
        <v>NÃO</v>
      </c>
      <c r="CN63" s="9" t="str">
        <f t="shared" si="37"/>
        <v>NÃO</v>
      </c>
      <c r="CO63" s="9" t="str">
        <f t="shared" si="37"/>
        <v>NÃO</v>
      </c>
      <c r="CP63" s="9" t="str">
        <f t="shared" si="37"/>
        <v>NÃO</v>
      </c>
      <c r="CQ63" s="105" t="str">
        <f t="shared" si="37"/>
        <v>NÃO</v>
      </c>
      <c r="CR63" s="105" t="str">
        <f t="shared" si="37"/>
        <v>NÃO</v>
      </c>
      <c r="CS63" s="105" t="str">
        <f t="shared" si="37"/>
        <v>NÃO</v>
      </c>
      <c r="CT63" s="105" t="str">
        <f t="shared" si="37"/>
        <v>NÃO</v>
      </c>
      <c r="CU63" s="105" t="str">
        <f t="shared" si="37"/>
        <v>NÃO</v>
      </c>
      <c r="CV63" s="105" t="str">
        <f t="shared" si="34"/>
        <v>NÃO</v>
      </c>
      <c r="CW63" s="105" t="str">
        <f t="shared" si="34"/>
        <v>NÃO</v>
      </c>
      <c r="CX63" s="105" t="str">
        <f t="shared" si="34"/>
        <v>NÃO</v>
      </c>
      <c r="CY63" s="105" t="str">
        <f t="shared" si="34"/>
        <v>NÃO</v>
      </c>
      <c r="CZ63" s="105" t="str">
        <f t="shared" si="34"/>
        <v>NÃO</v>
      </c>
      <c r="DA63" s="105" t="str">
        <f t="shared" si="34"/>
        <v>NÃO</v>
      </c>
      <c r="DB63" s="105" t="str">
        <f t="shared" si="34"/>
        <v>NÃO</v>
      </c>
      <c r="DC63" s="105" t="str">
        <f t="shared" si="34"/>
        <v>NÃO</v>
      </c>
      <c r="DD63" s="105" t="str">
        <f t="shared" si="34"/>
        <v>NÃO</v>
      </c>
      <c r="DE63" s="105" t="str">
        <f t="shared" si="34"/>
        <v>NÃO</v>
      </c>
      <c r="DF63" s="105" t="str">
        <f t="shared" si="34"/>
        <v>NÃO</v>
      </c>
      <c r="DG63" s="105" t="str">
        <f t="shared" si="34"/>
        <v>NÃO</v>
      </c>
      <c r="DH63" s="105" t="str">
        <f t="shared" si="34"/>
        <v>NÃO</v>
      </c>
      <c r="DI63" s="105" t="str">
        <f t="shared" si="34"/>
        <v>NÃO</v>
      </c>
      <c r="DJ63" s="105" t="str">
        <f t="shared" si="34"/>
        <v>NÃO</v>
      </c>
      <c r="DK63" s="105" t="str">
        <f t="shared" si="34"/>
        <v>NÃO</v>
      </c>
      <c r="DL63" s="105" t="str">
        <f t="shared" si="42"/>
        <v>NÃO</v>
      </c>
      <c r="DM63" s="105" t="str">
        <f t="shared" si="42"/>
        <v>NÃO</v>
      </c>
      <c r="DN63" s="105" t="str">
        <f t="shared" si="42"/>
        <v>NÃO</v>
      </c>
      <c r="DO63" s="105" t="str">
        <f t="shared" si="42"/>
        <v>NÃO</v>
      </c>
      <c r="DP63" s="105" t="str">
        <f t="shared" si="40"/>
        <v>NÃO</v>
      </c>
      <c r="DQ63" s="105" t="str">
        <f t="shared" si="40"/>
        <v>NÃO</v>
      </c>
      <c r="DR63" s="105" t="str">
        <f t="shared" si="40"/>
        <v>NÃO</v>
      </c>
      <c r="DS63" s="105" t="str">
        <f t="shared" si="40"/>
        <v>NÃO</v>
      </c>
      <c r="DT63" s="105" t="str">
        <f t="shared" si="40"/>
        <v>NÃO</v>
      </c>
      <c r="DU63" s="75" t="str">
        <f t="shared" si="40"/>
        <v>NÃO</v>
      </c>
      <c r="DV63" s="75" t="str">
        <f t="shared" si="40"/>
        <v>NÃO</v>
      </c>
      <c r="DW63" s="75" t="str">
        <f t="shared" si="40"/>
        <v>NÃO</v>
      </c>
      <c r="DX63" s="75" t="str">
        <f t="shared" si="40"/>
        <v>NÃO</v>
      </c>
      <c r="DY63" s="75" t="str">
        <f t="shared" si="40"/>
        <v>NÃO</v>
      </c>
      <c r="DZ63" s="75" t="str">
        <f t="shared" si="40"/>
        <v>NÃO</v>
      </c>
      <c r="EA63" s="75" t="str">
        <f t="shared" si="40"/>
        <v>NÃO</v>
      </c>
      <c r="EB63" s="75" t="str">
        <f t="shared" si="40"/>
        <v>NÃO</v>
      </c>
      <c r="EC63" s="75" t="str">
        <f t="shared" si="40"/>
        <v>NÃO</v>
      </c>
      <c r="ED63" s="75" t="str">
        <f t="shared" si="40"/>
        <v>NÃO</v>
      </c>
      <c r="EE63" s="75" t="str">
        <f t="shared" si="40"/>
        <v>NÃO</v>
      </c>
      <c r="EF63" s="75" t="str">
        <f t="shared" si="40"/>
        <v>NÃO</v>
      </c>
      <c r="EG63" s="75" t="str">
        <f t="shared" si="40"/>
        <v>NÃO</v>
      </c>
      <c r="EH63" s="75" t="str">
        <f t="shared" si="40"/>
        <v>NÃO</v>
      </c>
      <c r="EI63" s="75" t="str">
        <f t="shared" si="40"/>
        <v>NÃO</v>
      </c>
      <c r="EJ63" s="75"/>
    </row>
    <row r="64" spans="3:140" ht="30" customHeight="1">
      <c r="C64" s="21"/>
      <c r="D64" s="21"/>
      <c r="E64" s="21"/>
      <c r="F64" s="70"/>
      <c r="G64" s="70"/>
      <c r="H64" s="70"/>
      <c r="I64" s="70"/>
      <c r="J64" s="70"/>
      <c r="K64" s="21"/>
      <c r="L64" s="70"/>
      <c r="M64" s="70"/>
      <c r="N64" s="70"/>
      <c r="O64" s="70"/>
      <c r="P64" s="9">
        <v>27</v>
      </c>
      <c r="Q64" s="9" t="str">
        <f t="shared" si="25"/>
        <v>NÃO</v>
      </c>
      <c r="R64" s="9" t="str">
        <f t="shared" ref="R64:BX67" si="44">IF(AND(R$5&gt;=$M32,R$5&lt;=$N32),IF($F32="MENSAL",IF(Q64="NÃO",$D32,(Q64*$E32)+Q64),"NÃO"),"NÃO")</f>
        <v>NÃO</v>
      </c>
      <c r="S64" s="9" t="str">
        <f t="shared" si="44"/>
        <v>NÃO</v>
      </c>
      <c r="T64" s="9" t="str">
        <f t="shared" si="44"/>
        <v>NÃO</v>
      </c>
      <c r="U64" s="9" t="str">
        <f t="shared" si="44"/>
        <v>NÃO</v>
      </c>
      <c r="V64" s="9" t="str">
        <f t="shared" si="44"/>
        <v>NÃO</v>
      </c>
      <c r="W64" s="9" t="str">
        <f t="shared" si="44"/>
        <v>NÃO</v>
      </c>
      <c r="X64" s="9" t="str">
        <f t="shared" si="44"/>
        <v>NÃO</v>
      </c>
      <c r="Y64" s="9" t="str">
        <f t="shared" si="44"/>
        <v>NÃO</v>
      </c>
      <c r="Z64" s="9" t="str">
        <f t="shared" si="44"/>
        <v>NÃO</v>
      </c>
      <c r="AA64" s="9" t="str">
        <f t="shared" si="44"/>
        <v>NÃO</v>
      </c>
      <c r="AB64" s="9" t="str">
        <f t="shared" si="44"/>
        <v>NÃO</v>
      </c>
      <c r="AC64" s="9" t="str">
        <f t="shared" si="44"/>
        <v>NÃO</v>
      </c>
      <c r="AD64" s="9" t="str">
        <f t="shared" si="44"/>
        <v>NÃO</v>
      </c>
      <c r="AE64" s="9" t="str">
        <f t="shared" si="44"/>
        <v>NÃO</v>
      </c>
      <c r="AF64" s="9" t="str">
        <f t="shared" si="44"/>
        <v>NÃO</v>
      </c>
      <c r="AG64" s="9" t="str">
        <f t="shared" si="44"/>
        <v>NÃO</v>
      </c>
      <c r="AH64" s="9" t="str">
        <f t="shared" si="44"/>
        <v>NÃO</v>
      </c>
      <c r="AI64" s="9" t="str">
        <f t="shared" si="44"/>
        <v>NÃO</v>
      </c>
      <c r="AJ64" s="9" t="str">
        <f t="shared" si="44"/>
        <v>NÃO</v>
      </c>
      <c r="AK64" s="9" t="str">
        <f t="shared" si="44"/>
        <v>NÃO</v>
      </c>
      <c r="AL64" s="9" t="str">
        <f t="shared" si="44"/>
        <v>NÃO</v>
      </c>
      <c r="AM64" s="9" t="str">
        <f t="shared" si="44"/>
        <v>NÃO</v>
      </c>
      <c r="AN64" s="9" t="str">
        <f t="shared" si="44"/>
        <v>NÃO</v>
      </c>
      <c r="AO64" s="9" t="str">
        <f t="shared" si="44"/>
        <v>NÃO</v>
      </c>
      <c r="AP64" s="9" t="str">
        <f t="shared" si="44"/>
        <v>NÃO</v>
      </c>
      <c r="AQ64" s="9" t="str">
        <f t="shared" si="44"/>
        <v>NÃO</v>
      </c>
      <c r="AR64" s="9" t="str">
        <f t="shared" si="44"/>
        <v>NÃO</v>
      </c>
      <c r="AS64" s="9" t="str">
        <f t="shared" si="44"/>
        <v>NÃO</v>
      </c>
      <c r="AT64" s="9" t="str">
        <f t="shared" si="44"/>
        <v>NÃO</v>
      </c>
      <c r="AU64" s="9" t="str">
        <f t="shared" si="44"/>
        <v>NÃO</v>
      </c>
      <c r="AV64" s="9" t="str">
        <f t="shared" si="44"/>
        <v>NÃO</v>
      </c>
      <c r="AW64" s="9" t="str">
        <f t="shared" si="44"/>
        <v>NÃO</v>
      </c>
      <c r="AX64" s="9" t="str">
        <f t="shared" si="44"/>
        <v>NÃO</v>
      </c>
      <c r="AY64" s="9" t="str">
        <f t="shared" si="44"/>
        <v>NÃO</v>
      </c>
      <c r="AZ64" s="9" t="str">
        <f t="shared" si="44"/>
        <v>NÃO</v>
      </c>
      <c r="BA64" s="9" t="str">
        <f t="shared" si="44"/>
        <v>NÃO</v>
      </c>
      <c r="BB64" s="9" t="str">
        <f t="shared" si="44"/>
        <v>NÃO</v>
      </c>
      <c r="BC64" s="9" t="str">
        <f t="shared" si="44"/>
        <v>NÃO</v>
      </c>
      <c r="BD64" s="9" t="str">
        <f t="shared" si="44"/>
        <v>NÃO</v>
      </c>
      <c r="BE64" s="9" t="str">
        <f t="shared" si="44"/>
        <v>NÃO</v>
      </c>
      <c r="BF64" s="9" t="str">
        <f t="shared" si="44"/>
        <v>NÃO</v>
      </c>
      <c r="BG64" s="9" t="str">
        <f t="shared" si="44"/>
        <v>NÃO</v>
      </c>
      <c r="BH64" s="9" t="str">
        <f t="shared" si="44"/>
        <v>NÃO</v>
      </c>
      <c r="BI64" s="9" t="str">
        <f t="shared" si="44"/>
        <v>NÃO</v>
      </c>
      <c r="BJ64" s="9" t="str">
        <f t="shared" si="44"/>
        <v>NÃO</v>
      </c>
      <c r="BK64" s="9" t="str">
        <f t="shared" si="44"/>
        <v>NÃO</v>
      </c>
      <c r="BL64" s="9" t="str">
        <f t="shared" si="44"/>
        <v>NÃO</v>
      </c>
      <c r="BM64" s="9" t="str">
        <f t="shared" si="44"/>
        <v>NÃO</v>
      </c>
      <c r="BN64" s="9" t="str">
        <f t="shared" si="44"/>
        <v>NÃO</v>
      </c>
      <c r="BO64" s="9" t="str">
        <f t="shared" si="44"/>
        <v>NÃO</v>
      </c>
      <c r="BP64" s="9" t="str">
        <f t="shared" si="44"/>
        <v>NÃO</v>
      </c>
      <c r="BQ64" s="9" t="str">
        <f t="shared" si="44"/>
        <v>NÃO</v>
      </c>
      <c r="BR64" s="9" t="str">
        <f t="shared" si="44"/>
        <v>NÃO</v>
      </c>
      <c r="BS64" s="9" t="str">
        <f t="shared" si="44"/>
        <v>NÃO</v>
      </c>
      <c r="BT64" s="9" t="str">
        <f t="shared" si="44"/>
        <v>NÃO</v>
      </c>
      <c r="BU64" s="9" t="str">
        <f t="shared" si="44"/>
        <v>NÃO</v>
      </c>
      <c r="BV64" s="9" t="str">
        <f t="shared" si="44"/>
        <v>NÃO</v>
      </c>
      <c r="BW64" s="9" t="str">
        <f t="shared" si="44"/>
        <v>NÃO</v>
      </c>
      <c r="BX64" s="9" t="str">
        <f t="shared" si="44"/>
        <v>NÃO</v>
      </c>
      <c r="CA64" s="9">
        <v>27</v>
      </c>
      <c r="CB64" s="9" t="str">
        <f t="shared" si="23"/>
        <v>NÃO</v>
      </c>
      <c r="CC64" s="9" t="str">
        <f t="shared" si="38"/>
        <v>NÃO</v>
      </c>
      <c r="CD64" s="9" t="str">
        <f t="shared" si="38"/>
        <v>NÃO</v>
      </c>
      <c r="CE64" s="9" t="str">
        <f t="shared" si="38"/>
        <v>NÃO</v>
      </c>
      <c r="CF64" s="9" t="str">
        <f t="shared" si="38"/>
        <v>NÃO</v>
      </c>
      <c r="CG64" s="9" t="str">
        <f t="shared" si="38"/>
        <v>NÃO</v>
      </c>
      <c r="CH64" s="9" t="str">
        <f t="shared" si="38"/>
        <v>NÃO</v>
      </c>
      <c r="CI64" s="9" t="str">
        <f t="shared" si="38"/>
        <v>NÃO</v>
      </c>
      <c r="CJ64" s="9" t="str">
        <f t="shared" si="38"/>
        <v>NÃO</v>
      </c>
      <c r="CK64" s="9" t="str">
        <f t="shared" si="37"/>
        <v>NÃO</v>
      </c>
      <c r="CL64" s="9" t="str">
        <f t="shared" si="37"/>
        <v>NÃO</v>
      </c>
      <c r="CM64" s="9" t="str">
        <f t="shared" si="37"/>
        <v>NÃO</v>
      </c>
      <c r="CN64" s="9" t="str">
        <f t="shared" si="37"/>
        <v>NÃO</v>
      </c>
      <c r="CO64" s="9" t="str">
        <f t="shared" si="37"/>
        <v>NÃO</v>
      </c>
      <c r="CP64" s="9" t="str">
        <f t="shared" si="37"/>
        <v>NÃO</v>
      </c>
      <c r="CQ64" s="105" t="str">
        <f t="shared" si="37"/>
        <v>NÃO</v>
      </c>
      <c r="CR64" s="105" t="str">
        <f t="shared" si="37"/>
        <v>NÃO</v>
      </c>
      <c r="CS64" s="105" t="str">
        <f t="shared" si="37"/>
        <v>NÃO</v>
      </c>
      <c r="CT64" s="105" t="str">
        <f t="shared" si="37"/>
        <v>NÃO</v>
      </c>
      <c r="CU64" s="105" t="str">
        <f t="shared" si="37"/>
        <v>NÃO</v>
      </c>
      <c r="CV64" s="105" t="str">
        <f t="shared" si="34"/>
        <v>NÃO</v>
      </c>
      <c r="CW64" s="105" t="str">
        <f t="shared" si="34"/>
        <v>NÃO</v>
      </c>
      <c r="CX64" s="105" t="str">
        <f t="shared" si="34"/>
        <v>NÃO</v>
      </c>
      <c r="CY64" s="105" t="str">
        <f t="shared" si="34"/>
        <v>NÃO</v>
      </c>
      <c r="CZ64" s="105" t="str">
        <f t="shared" si="34"/>
        <v>NÃO</v>
      </c>
      <c r="DA64" s="105" t="str">
        <f t="shared" si="34"/>
        <v>NÃO</v>
      </c>
      <c r="DB64" s="105" t="str">
        <f t="shared" si="34"/>
        <v>NÃO</v>
      </c>
      <c r="DC64" s="105" t="str">
        <f t="shared" si="34"/>
        <v>NÃO</v>
      </c>
      <c r="DD64" s="105" t="str">
        <f t="shared" si="34"/>
        <v>NÃO</v>
      </c>
      <c r="DE64" s="105" t="str">
        <f t="shared" si="34"/>
        <v>NÃO</v>
      </c>
      <c r="DF64" s="105" t="str">
        <f t="shared" si="34"/>
        <v>NÃO</v>
      </c>
      <c r="DG64" s="105" t="str">
        <f t="shared" si="34"/>
        <v>NÃO</v>
      </c>
      <c r="DH64" s="105" t="str">
        <f t="shared" si="34"/>
        <v>NÃO</v>
      </c>
      <c r="DI64" s="105" t="str">
        <f t="shared" si="34"/>
        <v>NÃO</v>
      </c>
      <c r="DJ64" s="105" t="str">
        <f t="shared" si="34"/>
        <v>NÃO</v>
      </c>
      <c r="DK64" s="105" t="str">
        <f t="shared" si="34"/>
        <v>NÃO</v>
      </c>
      <c r="DL64" s="105" t="str">
        <f t="shared" si="42"/>
        <v>NÃO</v>
      </c>
      <c r="DM64" s="105" t="str">
        <f t="shared" si="42"/>
        <v>NÃO</v>
      </c>
      <c r="DN64" s="105" t="str">
        <f t="shared" si="42"/>
        <v>NÃO</v>
      </c>
      <c r="DO64" s="105" t="str">
        <f t="shared" si="42"/>
        <v>NÃO</v>
      </c>
      <c r="DP64" s="105" t="str">
        <f t="shared" si="40"/>
        <v>NÃO</v>
      </c>
      <c r="DQ64" s="105" t="str">
        <f t="shared" si="40"/>
        <v>NÃO</v>
      </c>
      <c r="DR64" s="105" t="str">
        <f t="shared" si="40"/>
        <v>NÃO</v>
      </c>
      <c r="DS64" s="105" t="str">
        <f t="shared" si="40"/>
        <v>NÃO</v>
      </c>
      <c r="DT64" s="105" t="str">
        <f t="shared" si="40"/>
        <v>NÃO</v>
      </c>
      <c r="DU64" s="75" t="str">
        <f t="shared" si="40"/>
        <v>NÃO</v>
      </c>
      <c r="DV64" s="75" t="str">
        <f t="shared" si="40"/>
        <v>NÃO</v>
      </c>
      <c r="DW64" s="75" t="str">
        <f t="shared" si="40"/>
        <v>NÃO</v>
      </c>
      <c r="DX64" s="75" t="str">
        <f t="shared" si="40"/>
        <v>NÃO</v>
      </c>
      <c r="DY64" s="75" t="str">
        <f t="shared" si="40"/>
        <v>NÃO</v>
      </c>
      <c r="DZ64" s="75" t="str">
        <f t="shared" si="40"/>
        <v>NÃO</v>
      </c>
      <c r="EA64" s="75" t="str">
        <f t="shared" si="40"/>
        <v>NÃO</v>
      </c>
      <c r="EB64" s="75" t="str">
        <f t="shared" si="40"/>
        <v>NÃO</v>
      </c>
      <c r="EC64" s="75" t="str">
        <f t="shared" si="40"/>
        <v>NÃO</v>
      </c>
      <c r="ED64" s="75" t="str">
        <f t="shared" si="40"/>
        <v>NÃO</v>
      </c>
      <c r="EE64" s="75" t="str">
        <f t="shared" si="40"/>
        <v>NÃO</v>
      </c>
      <c r="EF64" s="75" t="str">
        <f t="shared" si="40"/>
        <v>NÃO</v>
      </c>
      <c r="EG64" s="75" t="str">
        <f t="shared" si="40"/>
        <v>NÃO</v>
      </c>
      <c r="EH64" s="75" t="str">
        <f t="shared" si="40"/>
        <v>NÃO</v>
      </c>
      <c r="EI64" s="75" t="str">
        <f t="shared" si="40"/>
        <v>NÃO</v>
      </c>
      <c r="EJ64" s="75"/>
    </row>
    <row r="65" spans="3:140" ht="30" customHeight="1">
      <c r="C65" s="21"/>
      <c r="D65" s="21"/>
      <c r="E65" s="21"/>
      <c r="F65" s="70"/>
      <c r="G65" s="70"/>
      <c r="H65" s="70"/>
      <c r="I65" s="70"/>
      <c r="J65" s="70"/>
      <c r="K65" s="21"/>
      <c r="L65" s="70"/>
      <c r="M65" s="70"/>
      <c r="N65" s="70"/>
      <c r="O65" s="70"/>
      <c r="P65" s="9">
        <v>28</v>
      </c>
      <c r="Q65" s="9" t="str">
        <f t="shared" si="25"/>
        <v>NÃO</v>
      </c>
      <c r="R65" s="9" t="str">
        <f t="shared" si="44"/>
        <v>NÃO</v>
      </c>
      <c r="S65" s="9" t="str">
        <f t="shared" si="44"/>
        <v>NÃO</v>
      </c>
      <c r="T65" s="9" t="str">
        <f t="shared" si="44"/>
        <v>NÃO</v>
      </c>
      <c r="U65" s="9" t="str">
        <f t="shared" si="44"/>
        <v>NÃO</v>
      </c>
      <c r="V65" s="9" t="str">
        <f t="shared" si="44"/>
        <v>NÃO</v>
      </c>
      <c r="W65" s="9" t="str">
        <f t="shared" si="44"/>
        <v>NÃO</v>
      </c>
      <c r="X65" s="9" t="str">
        <f t="shared" si="44"/>
        <v>NÃO</v>
      </c>
      <c r="Y65" s="9" t="str">
        <f t="shared" si="44"/>
        <v>NÃO</v>
      </c>
      <c r="Z65" s="9" t="str">
        <f t="shared" si="44"/>
        <v>NÃO</v>
      </c>
      <c r="AA65" s="9" t="str">
        <f t="shared" si="44"/>
        <v>NÃO</v>
      </c>
      <c r="AB65" s="9" t="str">
        <f t="shared" si="44"/>
        <v>NÃO</v>
      </c>
      <c r="AC65" s="9" t="str">
        <f t="shared" si="44"/>
        <v>NÃO</v>
      </c>
      <c r="AD65" s="9" t="str">
        <f t="shared" si="44"/>
        <v>NÃO</v>
      </c>
      <c r="AE65" s="9" t="str">
        <f t="shared" si="44"/>
        <v>NÃO</v>
      </c>
      <c r="AF65" s="9" t="str">
        <f t="shared" si="44"/>
        <v>NÃO</v>
      </c>
      <c r="AG65" s="9" t="str">
        <f t="shared" si="44"/>
        <v>NÃO</v>
      </c>
      <c r="AH65" s="9" t="str">
        <f t="shared" si="44"/>
        <v>NÃO</v>
      </c>
      <c r="AI65" s="9" t="str">
        <f t="shared" si="44"/>
        <v>NÃO</v>
      </c>
      <c r="AJ65" s="9" t="str">
        <f t="shared" si="44"/>
        <v>NÃO</v>
      </c>
      <c r="AK65" s="9" t="str">
        <f t="shared" si="44"/>
        <v>NÃO</v>
      </c>
      <c r="AL65" s="9" t="str">
        <f t="shared" si="44"/>
        <v>NÃO</v>
      </c>
      <c r="AM65" s="9" t="str">
        <f t="shared" si="44"/>
        <v>NÃO</v>
      </c>
      <c r="AN65" s="9" t="str">
        <f t="shared" si="44"/>
        <v>NÃO</v>
      </c>
      <c r="AO65" s="9" t="str">
        <f t="shared" si="44"/>
        <v>NÃO</v>
      </c>
      <c r="AP65" s="9" t="str">
        <f t="shared" si="44"/>
        <v>NÃO</v>
      </c>
      <c r="AQ65" s="9" t="str">
        <f t="shared" si="44"/>
        <v>NÃO</v>
      </c>
      <c r="AR65" s="9" t="str">
        <f t="shared" si="44"/>
        <v>NÃO</v>
      </c>
      <c r="AS65" s="9" t="str">
        <f t="shared" si="44"/>
        <v>NÃO</v>
      </c>
      <c r="AT65" s="9" t="str">
        <f t="shared" si="44"/>
        <v>NÃO</v>
      </c>
      <c r="AU65" s="9" t="str">
        <f t="shared" si="44"/>
        <v>NÃO</v>
      </c>
      <c r="AV65" s="9" t="str">
        <f t="shared" si="44"/>
        <v>NÃO</v>
      </c>
      <c r="AW65" s="9" t="str">
        <f t="shared" si="44"/>
        <v>NÃO</v>
      </c>
      <c r="AX65" s="9" t="str">
        <f t="shared" si="44"/>
        <v>NÃO</v>
      </c>
      <c r="AY65" s="9" t="str">
        <f t="shared" si="44"/>
        <v>NÃO</v>
      </c>
      <c r="AZ65" s="9" t="str">
        <f t="shared" si="44"/>
        <v>NÃO</v>
      </c>
      <c r="BA65" s="9" t="str">
        <f t="shared" si="44"/>
        <v>NÃO</v>
      </c>
      <c r="BB65" s="9" t="str">
        <f t="shared" si="44"/>
        <v>NÃO</v>
      </c>
      <c r="BC65" s="9" t="str">
        <f t="shared" si="44"/>
        <v>NÃO</v>
      </c>
      <c r="BD65" s="9" t="str">
        <f t="shared" si="44"/>
        <v>NÃO</v>
      </c>
      <c r="BE65" s="9" t="str">
        <f t="shared" si="44"/>
        <v>NÃO</v>
      </c>
      <c r="BF65" s="9" t="str">
        <f t="shared" si="44"/>
        <v>NÃO</v>
      </c>
      <c r="BG65" s="9" t="str">
        <f t="shared" si="44"/>
        <v>NÃO</v>
      </c>
      <c r="BH65" s="9" t="str">
        <f t="shared" si="44"/>
        <v>NÃO</v>
      </c>
      <c r="BI65" s="9" t="str">
        <f t="shared" si="44"/>
        <v>NÃO</v>
      </c>
      <c r="BJ65" s="9" t="str">
        <f t="shared" si="44"/>
        <v>NÃO</v>
      </c>
      <c r="BK65" s="9" t="str">
        <f t="shared" si="44"/>
        <v>NÃO</v>
      </c>
      <c r="BL65" s="9" t="str">
        <f t="shared" si="44"/>
        <v>NÃO</v>
      </c>
      <c r="BM65" s="9" t="str">
        <f t="shared" si="44"/>
        <v>NÃO</v>
      </c>
      <c r="BN65" s="9" t="str">
        <f t="shared" si="44"/>
        <v>NÃO</v>
      </c>
      <c r="BO65" s="9" t="str">
        <f t="shared" si="44"/>
        <v>NÃO</v>
      </c>
      <c r="BP65" s="9" t="str">
        <f t="shared" si="44"/>
        <v>NÃO</v>
      </c>
      <c r="BQ65" s="9" t="str">
        <f t="shared" si="44"/>
        <v>NÃO</v>
      </c>
      <c r="BR65" s="9" t="str">
        <f t="shared" si="44"/>
        <v>NÃO</v>
      </c>
      <c r="BS65" s="9" t="str">
        <f t="shared" si="44"/>
        <v>NÃO</v>
      </c>
      <c r="BT65" s="9" t="str">
        <f t="shared" si="44"/>
        <v>NÃO</v>
      </c>
      <c r="BU65" s="9" t="str">
        <f t="shared" si="44"/>
        <v>NÃO</v>
      </c>
      <c r="BV65" s="9" t="str">
        <f t="shared" si="44"/>
        <v>NÃO</v>
      </c>
      <c r="BW65" s="9" t="str">
        <f t="shared" si="44"/>
        <v>NÃO</v>
      </c>
      <c r="BX65" s="9" t="str">
        <f t="shared" si="44"/>
        <v>NÃO</v>
      </c>
      <c r="CA65" s="9">
        <v>28</v>
      </c>
      <c r="CB65" s="9" t="str">
        <f t="shared" si="23"/>
        <v>NÃO</v>
      </c>
      <c r="CC65" s="9" t="str">
        <f t="shared" si="38"/>
        <v>NÃO</v>
      </c>
      <c r="CD65" s="9" t="str">
        <f t="shared" si="38"/>
        <v>NÃO</v>
      </c>
      <c r="CE65" s="9" t="str">
        <f t="shared" si="38"/>
        <v>NÃO</v>
      </c>
      <c r="CF65" s="9" t="str">
        <f t="shared" si="38"/>
        <v>NÃO</v>
      </c>
      <c r="CG65" s="9" t="str">
        <f t="shared" si="38"/>
        <v>NÃO</v>
      </c>
      <c r="CH65" s="9" t="str">
        <f t="shared" si="38"/>
        <v>NÃO</v>
      </c>
      <c r="CI65" s="9" t="str">
        <f t="shared" si="38"/>
        <v>NÃO</v>
      </c>
      <c r="CJ65" s="9" t="str">
        <f t="shared" si="38"/>
        <v>NÃO</v>
      </c>
      <c r="CK65" s="9" t="str">
        <f t="shared" si="37"/>
        <v>NÃO</v>
      </c>
      <c r="CL65" s="9" t="str">
        <f t="shared" si="37"/>
        <v>NÃO</v>
      </c>
      <c r="CM65" s="9" t="str">
        <f t="shared" si="37"/>
        <v>NÃO</v>
      </c>
      <c r="CN65" s="9" t="str">
        <f t="shared" si="37"/>
        <v>NÃO</v>
      </c>
      <c r="CO65" s="9" t="str">
        <f t="shared" si="37"/>
        <v>NÃO</v>
      </c>
      <c r="CP65" s="9" t="str">
        <f t="shared" si="37"/>
        <v>NÃO</v>
      </c>
      <c r="CQ65" s="105" t="str">
        <f t="shared" si="37"/>
        <v>NÃO</v>
      </c>
      <c r="CR65" s="105" t="str">
        <f t="shared" si="37"/>
        <v>NÃO</v>
      </c>
      <c r="CS65" s="105" t="str">
        <f t="shared" si="37"/>
        <v>NÃO</v>
      </c>
      <c r="CT65" s="105" t="str">
        <f t="shared" si="37"/>
        <v>NÃO</v>
      </c>
      <c r="CU65" s="105" t="str">
        <f t="shared" si="37"/>
        <v>NÃO</v>
      </c>
      <c r="CV65" s="105" t="str">
        <f t="shared" si="37"/>
        <v>NÃO</v>
      </c>
      <c r="CW65" s="105" t="str">
        <f t="shared" si="37"/>
        <v>NÃO</v>
      </c>
      <c r="CX65" s="105" t="str">
        <f t="shared" si="37"/>
        <v>NÃO</v>
      </c>
      <c r="CY65" s="105" t="str">
        <f t="shared" si="37"/>
        <v>NÃO</v>
      </c>
      <c r="CZ65" s="105" t="str">
        <f t="shared" si="37"/>
        <v>NÃO</v>
      </c>
      <c r="DA65" s="105" t="str">
        <f t="shared" ref="DA65:DK67" si="45">IF(AP65="Não",AP65,IF(AND(CZ65="Não",AP65&lt;&gt;"Não"),AP65,CZ65*(1+$E33)))</f>
        <v>NÃO</v>
      </c>
      <c r="DB65" s="105" t="str">
        <f t="shared" si="45"/>
        <v>NÃO</v>
      </c>
      <c r="DC65" s="105" t="str">
        <f t="shared" si="45"/>
        <v>NÃO</v>
      </c>
      <c r="DD65" s="105" t="str">
        <f t="shared" si="45"/>
        <v>NÃO</v>
      </c>
      <c r="DE65" s="105" t="str">
        <f t="shared" si="45"/>
        <v>NÃO</v>
      </c>
      <c r="DF65" s="105" t="str">
        <f t="shared" si="45"/>
        <v>NÃO</v>
      </c>
      <c r="DG65" s="105" t="str">
        <f t="shared" si="45"/>
        <v>NÃO</v>
      </c>
      <c r="DH65" s="105" t="str">
        <f t="shared" si="45"/>
        <v>NÃO</v>
      </c>
      <c r="DI65" s="105" t="str">
        <f t="shared" si="45"/>
        <v>NÃO</v>
      </c>
      <c r="DJ65" s="105" t="str">
        <f t="shared" si="45"/>
        <v>NÃO</v>
      </c>
      <c r="DK65" s="105" t="str">
        <f t="shared" si="45"/>
        <v>NÃO</v>
      </c>
      <c r="DL65" s="105" t="str">
        <f t="shared" si="42"/>
        <v>NÃO</v>
      </c>
      <c r="DM65" s="105" t="str">
        <f t="shared" si="42"/>
        <v>NÃO</v>
      </c>
      <c r="DN65" s="105" t="str">
        <f t="shared" si="42"/>
        <v>NÃO</v>
      </c>
      <c r="DO65" s="105" t="str">
        <f t="shared" si="42"/>
        <v>NÃO</v>
      </c>
      <c r="DP65" s="105" t="str">
        <f t="shared" si="40"/>
        <v>NÃO</v>
      </c>
      <c r="DQ65" s="105" t="str">
        <f t="shared" si="40"/>
        <v>NÃO</v>
      </c>
      <c r="DR65" s="105" t="str">
        <f t="shared" si="40"/>
        <v>NÃO</v>
      </c>
      <c r="DS65" s="105" t="str">
        <f t="shared" si="40"/>
        <v>NÃO</v>
      </c>
      <c r="DT65" s="105" t="str">
        <f t="shared" si="40"/>
        <v>NÃO</v>
      </c>
      <c r="DU65" s="75" t="str">
        <f t="shared" si="40"/>
        <v>NÃO</v>
      </c>
      <c r="DV65" s="75" t="str">
        <f t="shared" si="40"/>
        <v>NÃO</v>
      </c>
      <c r="DW65" s="75" t="str">
        <f t="shared" si="40"/>
        <v>NÃO</v>
      </c>
      <c r="DX65" s="75" t="str">
        <f t="shared" si="40"/>
        <v>NÃO</v>
      </c>
      <c r="DY65" s="75" t="str">
        <f t="shared" si="40"/>
        <v>NÃO</v>
      </c>
      <c r="DZ65" s="75" t="str">
        <f t="shared" si="40"/>
        <v>NÃO</v>
      </c>
      <c r="EA65" s="75" t="str">
        <f t="shared" si="40"/>
        <v>NÃO</v>
      </c>
      <c r="EB65" s="75" t="str">
        <f t="shared" si="40"/>
        <v>NÃO</v>
      </c>
      <c r="EC65" s="75" t="str">
        <f t="shared" si="40"/>
        <v>NÃO</v>
      </c>
      <c r="ED65" s="75" t="str">
        <f t="shared" si="40"/>
        <v>NÃO</v>
      </c>
      <c r="EE65" s="75" t="str">
        <f t="shared" si="40"/>
        <v>NÃO</v>
      </c>
      <c r="EF65" s="75" t="str">
        <f t="shared" si="40"/>
        <v>NÃO</v>
      </c>
      <c r="EG65" s="75" t="str">
        <f t="shared" si="40"/>
        <v>NÃO</v>
      </c>
      <c r="EH65" s="75" t="str">
        <f t="shared" si="40"/>
        <v>NÃO</v>
      </c>
      <c r="EI65" s="75" t="str">
        <f t="shared" si="40"/>
        <v>NÃO</v>
      </c>
      <c r="EJ65" s="75"/>
    </row>
    <row r="66" spans="3:140" ht="30" customHeight="1">
      <c r="C66" s="21"/>
      <c r="D66" s="21"/>
      <c r="E66" s="21"/>
      <c r="F66" s="70"/>
      <c r="G66" s="70"/>
      <c r="H66" s="70"/>
      <c r="I66" s="70"/>
      <c r="J66" s="70"/>
      <c r="K66" s="21"/>
      <c r="L66" s="70"/>
      <c r="M66" s="70"/>
      <c r="N66" s="70"/>
      <c r="O66" s="70"/>
      <c r="P66" s="9">
        <v>29</v>
      </c>
      <c r="Q66" s="9" t="str">
        <f t="shared" si="25"/>
        <v>NÃO</v>
      </c>
      <c r="R66" s="9" t="str">
        <f t="shared" si="44"/>
        <v>NÃO</v>
      </c>
      <c r="S66" s="9" t="str">
        <f t="shared" si="44"/>
        <v>NÃO</v>
      </c>
      <c r="T66" s="9" t="str">
        <f t="shared" si="44"/>
        <v>NÃO</v>
      </c>
      <c r="U66" s="9" t="str">
        <f t="shared" si="44"/>
        <v>NÃO</v>
      </c>
      <c r="V66" s="9" t="str">
        <f t="shared" si="44"/>
        <v>NÃO</v>
      </c>
      <c r="W66" s="9" t="str">
        <f t="shared" si="44"/>
        <v>NÃO</v>
      </c>
      <c r="X66" s="9" t="str">
        <f t="shared" si="44"/>
        <v>NÃO</v>
      </c>
      <c r="Y66" s="9" t="str">
        <f t="shared" si="44"/>
        <v>NÃO</v>
      </c>
      <c r="Z66" s="9" t="str">
        <f t="shared" si="44"/>
        <v>NÃO</v>
      </c>
      <c r="AA66" s="9" t="str">
        <f t="shared" si="44"/>
        <v>NÃO</v>
      </c>
      <c r="AB66" s="9" t="str">
        <f t="shared" si="44"/>
        <v>NÃO</v>
      </c>
      <c r="AC66" s="9" t="str">
        <f t="shared" si="44"/>
        <v>NÃO</v>
      </c>
      <c r="AD66" s="9" t="str">
        <f t="shared" si="44"/>
        <v>NÃO</v>
      </c>
      <c r="AE66" s="9" t="str">
        <f t="shared" si="44"/>
        <v>NÃO</v>
      </c>
      <c r="AF66" s="9" t="str">
        <f t="shared" si="44"/>
        <v>NÃO</v>
      </c>
      <c r="AG66" s="9" t="str">
        <f t="shared" si="44"/>
        <v>NÃO</v>
      </c>
      <c r="AH66" s="9" t="str">
        <f t="shared" si="44"/>
        <v>NÃO</v>
      </c>
      <c r="AI66" s="9" t="str">
        <f t="shared" si="44"/>
        <v>NÃO</v>
      </c>
      <c r="AJ66" s="9" t="str">
        <f t="shared" si="44"/>
        <v>NÃO</v>
      </c>
      <c r="AK66" s="9" t="str">
        <f t="shared" si="44"/>
        <v>NÃO</v>
      </c>
      <c r="AL66" s="9" t="str">
        <f t="shared" si="44"/>
        <v>NÃO</v>
      </c>
      <c r="AM66" s="9" t="str">
        <f t="shared" si="44"/>
        <v>NÃO</v>
      </c>
      <c r="AN66" s="9" t="str">
        <f t="shared" si="44"/>
        <v>NÃO</v>
      </c>
      <c r="AO66" s="9" t="str">
        <f t="shared" si="44"/>
        <v>NÃO</v>
      </c>
      <c r="AP66" s="9" t="str">
        <f t="shared" si="44"/>
        <v>NÃO</v>
      </c>
      <c r="AQ66" s="9" t="str">
        <f t="shared" si="44"/>
        <v>NÃO</v>
      </c>
      <c r="AR66" s="9" t="str">
        <f t="shared" si="44"/>
        <v>NÃO</v>
      </c>
      <c r="AS66" s="9" t="str">
        <f t="shared" si="44"/>
        <v>NÃO</v>
      </c>
      <c r="AT66" s="9" t="str">
        <f t="shared" si="44"/>
        <v>NÃO</v>
      </c>
      <c r="AU66" s="9" t="str">
        <f t="shared" si="44"/>
        <v>NÃO</v>
      </c>
      <c r="AV66" s="9" t="str">
        <f t="shared" si="44"/>
        <v>NÃO</v>
      </c>
      <c r="AW66" s="9" t="str">
        <f t="shared" si="44"/>
        <v>NÃO</v>
      </c>
      <c r="AX66" s="9" t="str">
        <f t="shared" si="44"/>
        <v>NÃO</v>
      </c>
      <c r="AY66" s="9" t="str">
        <f t="shared" si="44"/>
        <v>NÃO</v>
      </c>
      <c r="AZ66" s="9" t="str">
        <f t="shared" si="44"/>
        <v>NÃO</v>
      </c>
      <c r="BA66" s="9" t="str">
        <f t="shared" si="44"/>
        <v>NÃO</v>
      </c>
      <c r="BB66" s="9" t="str">
        <f t="shared" si="44"/>
        <v>NÃO</v>
      </c>
      <c r="BC66" s="9" t="str">
        <f t="shared" si="44"/>
        <v>NÃO</v>
      </c>
      <c r="BD66" s="9" t="str">
        <f t="shared" si="44"/>
        <v>NÃO</v>
      </c>
      <c r="BE66" s="9" t="str">
        <f t="shared" si="44"/>
        <v>NÃO</v>
      </c>
      <c r="BF66" s="9" t="str">
        <f t="shared" si="44"/>
        <v>NÃO</v>
      </c>
      <c r="BG66" s="9" t="str">
        <f t="shared" si="44"/>
        <v>NÃO</v>
      </c>
      <c r="BH66" s="9" t="str">
        <f t="shared" si="44"/>
        <v>NÃO</v>
      </c>
      <c r="BI66" s="9" t="str">
        <f t="shared" si="44"/>
        <v>NÃO</v>
      </c>
      <c r="BJ66" s="9" t="str">
        <f t="shared" si="44"/>
        <v>NÃO</v>
      </c>
      <c r="BK66" s="9" t="str">
        <f t="shared" si="44"/>
        <v>NÃO</v>
      </c>
      <c r="BL66" s="9" t="str">
        <f t="shared" si="44"/>
        <v>NÃO</v>
      </c>
      <c r="BM66" s="9" t="str">
        <f t="shared" si="44"/>
        <v>NÃO</v>
      </c>
      <c r="BN66" s="9" t="str">
        <f t="shared" si="44"/>
        <v>NÃO</v>
      </c>
      <c r="BO66" s="9" t="str">
        <f t="shared" si="44"/>
        <v>NÃO</v>
      </c>
      <c r="BP66" s="9" t="str">
        <f t="shared" si="44"/>
        <v>NÃO</v>
      </c>
      <c r="BQ66" s="9" t="str">
        <f t="shared" si="44"/>
        <v>NÃO</v>
      </c>
      <c r="BR66" s="9" t="str">
        <f t="shared" si="44"/>
        <v>NÃO</v>
      </c>
      <c r="BS66" s="9" t="str">
        <f t="shared" si="44"/>
        <v>NÃO</v>
      </c>
      <c r="BT66" s="9" t="str">
        <f t="shared" si="44"/>
        <v>NÃO</v>
      </c>
      <c r="BU66" s="9" t="str">
        <f t="shared" si="44"/>
        <v>NÃO</v>
      </c>
      <c r="BV66" s="9" t="str">
        <f t="shared" si="44"/>
        <v>NÃO</v>
      </c>
      <c r="BW66" s="9" t="str">
        <f t="shared" si="44"/>
        <v>NÃO</v>
      </c>
      <c r="BX66" s="9" t="str">
        <f t="shared" si="44"/>
        <v>NÃO</v>
      </c>
      <c r="CA66" s="9">
        <v>29</v>
      </c>
      <c r="CB66" s="9" t="str">
        <f t="shared" si="23"/>
        <v>NÃO</v>
      </c>
      <c r="CC66" s="9" t="str">
        <f t="shared" si="38"/>
        <v>NÃO</v>
      </c>
      <c r="CD66" s="9" t="str">
        <f t="shared" si="38"/>
        <v>NÃO</v>
      </c>
      <c r="CE66" s="9" t="str">
        <f t="shared" si="38"/>
        <v>NÃO</v>
      </c>
      <c r="CF66" s="9" t="str">
        <f t="shared" si="38"/>
        <v>NÃO</v>
      </c>
      <c r="CG66" s="9" t="str">
        <f t="shared" si="38"/>
        <v>NÃO</v>
      </c>
      <c r="CH66" s="9" t="str">
        <f t="shared" si="38"/>
        <v>NÃO</v>
      </c>
      <c r="CI66" s="9" t="str">
        <f t="shared" si="38"/>
        <v>NÃO</v>
      </c>
      <c r="CJ66" s="9" t="str">
        <f t="shared" si="38"/>
        <v>NÃO</v>
      </c>
      <c r="CK66" s="9" t="str">
        <f t="shared" si="37"/>
        <v>NÃO</v>
      </c>
      <c r="CL66" s="9" t="str">
        <f t="shared" si="37"/>
        <v>NÃO</v>
      </c>
      <c r="CM66" s="9" t="str">
        <f t="shared" si="37"/>
        <v>NÃO</v>
      </c>
      <c r="CN66" s="9" t="str">
        <f t="shared" si="37"/>
        <v>NÃO</v>
      </c>
      <c r="CO66" s="9" t="str">
        <f t="shared" si="37"/>
        <v>NÃO</v>
      </c>
      <c r="CP66" s="9" t="str">
        <f t="shared" si="37"/>
        <v>NÃO</v>
      </c>
      <c r="CQ66" s="105" t="str">
        <f t="shared" si="37"/>
        <v>NÃO</v>
      </c>
      <c r="CR66" s="105" t="str">
        <f t="shared" si="37"/>
        <v>NÃO</v>
      </c>
      <c r="CS66" s="105" t="str">
        <f t="shared" si="37"/>
        <v>NÃO</v>
      </c>
      <c r="CT66" s="105" t="str">
        <f t="shared" si="37"/>
        <v>NÃO</v>
      </c>
      <c r="CU66" s="105" t="str">
        <f t="shared" si="37"/>
        <v>NÃO</v>
      </c>
      <c r="CV66" s="105" t="str">
        <f t="shared" si="37"/>
        <v>NÃO</v>
      </c>
      <c r="CW66" s="105" t="str">
        <f t="shared" si="37"/>
        <v>NÃO</v>
      </c>
      <c r="CX66" s="105" t="str">
        <f t="shared" si="37"/>
        <v>NÃO</v>
      </c>
      <c r="CY66" s="105" t="str">
        <f t="shared" si="37"/>
        <v>NÃO</v>
      </c>
      <c r="CZ66" s="105" t="str">
        <f t="shared" si="37"/>
        <v>NÃO</v>
      </c>
      <c r="DA66" s="105" t="str">
        <f t="shared" si="45"/>
        <v>NÃO</v>
      </c>
      <c r="DB66" s="105" t="str">
        <f t="shared" si="45"/>
        <v>NÃO</v>
      </c>
      <c r="DC66" s="105" t="str">
        <f t="shared" si="45"/>
        <v>NÃO</v>
      </c>
      <c r="DD66" s="105" t="str">
        <f t="shared" si="45"/>
        <v>NÃO</v>
      </c>
      <c r="DE66" s="105" t="str">
        <f t="shared" si="45"/>
        <v>NÃO</v>
      </c>
      <c r="DF66" s="105" t="str">
        <f t="shared" si="45"/>
        <v>NÃO</v>
      </c>
      <c r="DG66" s="105" t="str">
        <f t="shared" si="45"/>
        <v>NÃO</v>
      </c>
      <c r="DH66" s="105" t="str">
        <f t="shared" si="45"/>
        <v>NÃO</v>
      </c>
      <c r="DI66" s="105" t="str">
        <f t="shared" si="45"/>
        <v>NÃO</v>
      </c>
      <c r="DJ66" s="105" t="str">
        <f t="shared" si="45"/>
        <v>NÃO</v>
      </c>
      <c r="DK66" s="105" t="str">
        <f t="shared" si="45"/>
        <v>NÃO</v>
      </c>
      <c r="DL66" s="105" t="str">
        <f t="shared" si="42"/>
        <v>NÃO</v>
      </c>
      <c r="DM66" s="105" t="str">
        <f t="shared" si="42"/>
        <v>NÃO</v>
      </c>
      <c r="DN66" s="105" t="str">
        <f t="shared" si="42"/>
        <v>NÃO</v>
      </c>
      <c r="DO66" s="105" t="str">
        <f t="shared" si="42"/>
        <v>NÃO</v>
      </c>
      <c r="DP66" s="105" t="str">
        <f t="shared" si="40"/>
        <v>NÃO</v>
      </c>
      <c r="DQ66" s="105" t="str">
        <f t="shared" si="40"/>
        <v>NÃO</v>
      </c>
      <c r="DR66" s="105" t="str">
        <f t="shared" si="40"/>
        <v>NÃO</v>
      </c>
      <c r="DS66" s="105" t="str">
        <f t="shared" si="40"/>
        <v>NÃO</v>
      </c>
      <c r="DT66" s="105" t="str">
        <f t="shared" si="40"/>
        <v>NÃO</v>
      </c>
      <c r="DU66" s="75" t="str">
        <f t="shared" si="40"/>
        <v>NÃO</v>
      </c>
      <c r="DV66" s="75" t="str">
        <f t="shared" si="40"/>
        <v>NÃO</v>
      </c>
      <c r="DW66" s="75" t="str">
        <f t="shared" si="40"/>
        <v>NÃO</v>
      </c>
      <c r="DX66" s="75" t="str">
        <f t="shared" si="40"/>
        <v>NÃO</v>
      </c>
      <c r="DY66" s="75" t="str">
        <f t="shared" si="40"/>
        <v>NÃO</v>
      </c>
      <c r="DZ66" s="75" t="str">
        <f t="shared" si="40"/>
        <v>NÃO</v>
      </c>
      <c r="EA66" s="75" t="str">
        <f t="shared" si="40"/>
        <v>NÃO</v>
      </c>
      <c r="EB66" s="75" t="str">
        <f t="shared" si="40"/>
        <v>NÃO</v>
      </c>
      <c r="EC66" s="75" t="str">
        <f t="shared" si="40"/>
        <v>NÃO</v>
      </c>
      <c r="ED66" s="75" t="str">
        <f t="shared" si="40"/>
        <v>NÃO</v>
      </c>
      <c r="EE66" s="75" t="str">
        <f t="shared" si="40"/>
        <v>NÃO</v>
      </c>
      <c r="EF66" s="75" t="str">
        <f t="shared" si="40"/>
        <v>NÃO</v>
      </c>
      <c r="EG66" s="75" t="str">
        <f t="shared" si="40"/>
        <v>NÃO</v>
      </c>
      <c r="EH66" s="75" t="str">
        <f t="shared" si="40"/>
        <v>NÃO</v>
      </c>
      <c r="EI66" s="75" t="str">
        <f t="shared" si="40"/>
        <v>NÃO</v>
      </c>
      <c r="EJ66" s="75"/>
    </row>
    <row r="67" spans="3:140" ht="30" customHeight="1">
      <c r="C67" s="21"/>
      <c r="D67" s="21"/>
      <c r="E67" s="21"/>
      <c r="F67" s="70"/>
      <c r="G67" s="70"/>
      <c r="H67" s="70"/>
      <c r="I67" s="70"/>
      <c r="J67" s="70"/>
      <c r="K67" s="21"/>
      <c r="L67" s="70"/>
      <c r="M67" s="70"/>
      <c r="N67" s="70"/>
      <c r="O67" s="70"/>
      <c r="P67" s="9">
        <v>30</v>
      </c>
      <c r="Q67" s="9" t="str">
        <f t="shared" si="25"/>
        <v>NÃO</v>
      </c>
      <c r="R67" s="9" t="str">
        <f t="shared" si="44"/>
        <v>NÃO</v>
      </c>
      <c r="S67" s="9" t="str">
        <f t="shared" si="44"/>
        <v>NÃO</v>
      </c>
      <c r="T67" s="9" t="str">
        <f t="shared" si="44"/>
        <v>NÃO</v>
      </c>
      <c r="U67" s="9" t="str">
        <f t="shared" si="44"/>
        <v>NÃO</v>
      </c>
      <c r="V67" s="9" t="str">
        <f t="shared" si="44"/>
        <v>NÃO</v>
      </c>
      <c r="W67" s="9" t="str">
        <f t="shared" si="44"/>
        <v>NÃO</v>
      </c>
      <c r="X67" s="9" t="str">
        <f t="shared" si="44"/>
        <v>NÃO</v>
      </c>
      <c r="Y67" s="9" t="str">
        <f t="shared" si="44"/>
        <v>NÃO</v>
      </c>
      <c r="Z67" s="9" t="str">
        <f t="shared" si="44"/>
        <v>NÃO</v>
      </c>
      <c r="AA67" s="9" t="str">
        <f t="shared" si="44"/>
        <v>NÃO</v>
      </c>
      <c r="AB67" s="9" t="str">
        <f t="shared" si="44"/>
        <v>NÃO</v>
      </c>
      <c r="AC67" s="9" t="str">
        <f t="shared" si="44"/>
        <v>NÃO</v>
      </c>
      <c r="AD67" s="9" t="str">
        <f t="shared" si="44"/>
        <v>NÃO</v>
      </c>
      <c r="AE67" s="9" t="str">
        <f t="shared" si="44"/>
        <v>NÃO</v>
      </c>
      <c r="AF67" s="9" t="str">
        <f t="shared" si="44"/>
        <v>NÃO</v>
      </c>
      <c r="AG67" s="9" t="str">
        <f t="shared" si="44"/>
        <v>NÃO</v>
      </c>
      <c r="AH67" s="9" t="str">
        <f t="shared" si="44"/>
        <v>NÃO</v>
      </c>
      <c r="AI67" s="9" t="str">
        <f t="shared" si="44"/>
        <v>NÃO</v>
      </c>
      <c r="AJ67" s="9" t="str">
        <f t="shared" si="44"/>
        <v>NÃO</v>
      </c>
      <c r="AK67" s="9" t="str">
        <f t="shared" si="44"/>
        <v>NÃO</v>
      </c>
      <c r="AL67" s="9" t="str">
        <f t="shared" si="44"/>
        <v>NÃO</v>
      </c>
      <c r="AM67" s="9" t="str">
        <f t="shared" si="44"/>
        <v>NÃO</v>
      </c>
      <c r="AN67" s="9" t="str">
        <f t="shared" si="44"/>
        <v>NÃO</v>
      </c>
      <c r="AO67" s="9" t="str">
        <f t="shared" si="44"/>
        <v>NÃO</v>
      </c>
      <c r="AP67" s="9" t="str">
        <f t="shared" si="44"/>
        <v>NÃO</v>
      </c>
      <c r="AQ67" s="9" t="str">
        <f t="shared" si="44"/>
        <v>NÃO</v>
      </c>
      <c r="AR67" s="9" t="str">
        <f t="shared" si="44"/>
        <v>NÃO</v>
      </c>
      <c r="AS67" s="9" t="str">
        <f t="shared" si="44"/>
        <v>NÃO</v>
      </c>
      <c r="AT67" s="9" t="str">
        <f t="shared" si="44"/>
        <v>NÃO</v>
      </c>
      <c r="AU67" s="9" t="str">
        <f t="shared" si="44"/>
        <v>NÃO</v>
      </c>
      <c r="AV67" s="9" t="str">
        <f t="shared" si="44"/>
        <v>NÃO</v>
      </c>
      <c r="AW67" s="9" t="str">
        <f t="shared" si="44"/>
        <v>NÃO</v>
      </c>
      <c r="AX67" s="9" t="str">
        <f t="shared" si="44"/>
        <v>NÃO</v>
      </c>
      <c r="AY67" s="9" t="str">
        <f t="shared" si="44"/>
        <v>NÃO</v>
      </c>
      <c r="AZ67" s="9" t="str">
        <f t="shared" si="44"/>
        <v>NÃO</v>
      </c>
      <c r="BA67" s="9" t="str">
        <f t="shared" si="44"/>
        <v>NÃO</v>
      </c>
      <c r="BB67" s="9" t="str">
        <f t="shared" si="44"/>
        <v>NÃO</v>
      </c>
      <c r="BC67" s="9" t="str">
        <f t="shared" si="44"/>
        <v>NÃO</v>
      </c>
      <c r="BD67" s="9" t="str">
        <f t="shared" si="44"/>
        <v>NÃO</v>
      </c>
      <c r="BE67" s="9" t="str">
        <f t="shared" si="44"/>
        <v>NÃO</v>
      </c>
      <c r="BF67" s="9" t="str">
        <f t="shared" si="44"/>
        <v>NÃO</v>
      </c>
      <c r="BG67" s="9" t="str">
        <f t="shared" si="44"/>
        <v>NÃO</v>
      </c>
      <c r="BH67" s="9" t="str">
        <f t="shared" si="44"/>
        <v>NÃO</v>
      </c>
      <c r="BI67" s="9" t="str">
        <f t="shared" si="44"/>
        <v>NÃO</v>
      </c>
      <c r="BJ67" s="9" t="str">
        <f t="shared" si="44"/>
        <v>NÃO</v>
      </c>
      <c r="BK67" s="9" t="str">
        <f t="shared" si="44"/>
        <v>NÃO</v>
      </c>
      <c r="BL67" s="9" t="str">
        <f t="shared" si="44"/>
        <v>NÃO</v>
      </c>
      <c r="BM67" s="9" t="str">
        <f t="shared" si="44"/>
        <v>NÃO</v>
      </c>
      <c r="BN67" s="9" t="str">
        <f t="shared" si="44"/>
        <v>NÃO</v>
      </c>
      <c r="BO67" s="9" t="str">
        <f t="shared" si="44"/>
        <v>NÃO</v>
      </c>
      <c r="BP67" s="9" t="str">
        <f t="shared" si="44"/>
        <v>NÃO</v>
      </c>
      <c r="BQ67" s="9" t="str">
        <f t="shared" si="44"/>
        <v>NÃO</v>
      </c>
      <c r="BR67" s="9" t="str">
        <f t="shared" si="44"/>
        <v>NÃO</v>
      </c>
      <c r="BS67" s="9" t="str">
        <f t="shared" si="44"/>
        <v>NÃO</v>
      </c>
      <c r="BT67" s="9" t="str">
        <f t="shared" si="44"/>
        <v>NÃO</v>
      </c>
      <c r="BU67" s="9" t="str">
        <f t="shared" si="44"/>
        <v>NÃO</v>
      </c>
      <c r="BV67" s="9" t="str">
        <f t="shared" si="44"/>
        <v>NÃO</v>
      </c>
      <c r="BW67" s="9" t="str">
        <f t="shared" si="44"/>
        <v>NÃO</v>
      </c>
      <c r="BX67" s="9" t="str">
        <f t="shared" si="44"/>
        <v>NÃO</v>
      </c>
      <c r="CA67" s="9">
        <v>30</v>
      </c>
      <c r="CB67" s="9" t="str">
        <f t="shared" si="23"/>
        <v>NÃO</v>
      </c>
      <c r="CC67" s="9" t="str">
        <f t="shared" si="38"/>
        <v>NÃO</v>
      </c>
      <c r="CD67" s="9" t="str">
        <f t="shared" si="38"/>
        <v>NÃO</v>
      </c>
      <c r="CE67" s="9" t="str">
        <f t="shared" si="38"/>
        <v>NÃO</v>
      </c>
      <c r="CF67" s="9" t="str">
        <f t="shared" si="38"/>
        <v>NÃO</v>
      </c>
      <c r="CG67" s="9" t="str">
        <f t="shared" si="38"/>
        <v>NÃO</v>
      </c>
      <c r="CH67" s="9" t="str">
        <f t="shared" si="38"/>
        <v>NÃO</v>
      </c>
      <c r="CI67" s="9" t="str">
        <f t="shared" si="38"/>
        <v>NÃO</v>
      </c>
      <c r="CJ67" s="9" t="str">
        <f t="shared" si="38"/>
        <v>NÃO</v>
      </c>
      <c r="CK67" s="9" t="str">
        <f t="shared" si="37"/>
        <v>NÃO</v>
      </c>
      <c r="CL67" s="9" t="str">
        <f t="shared" si="37"/>
        <v>NÃO</v>
      </c>
      <c r="CM67" s="9" t="str">
        <f t="shared" si="37"/>
        <v>NÃO</v>
      </c>
      <c r="CN67" s="9" t="str">
        <f t="shared" si="37"/>
        <v>NÃO</v>
      </c>
      <c r="CO67" s="9" t="str">
        <f t="shared" si="37"/>
        <v>NÃO</v>
      </c>
      <c r="CP67" s="9" t="str">
        <f t="shared" si="37"/>
        <v>NÃO</v>
      </c>
      <c r="CQ67" s="105" t="str">
        <f t="shared" si="37"/>
        <v>NÃO</v>
      </c>
      <c r="CR67" s="105" t="str">
        <f t="shared" si="37"/>
        <v>NÃO</v>
      </c>
      <c r="CS67" s="105" t="str">
        <f t="shared" si="37"/>
        <v>NÃO</v>
      </c>
      <c r="CT67" s="105" t="str">
        <f t="shared" si="37"/>
        <v>NÃO</v>
      </c>
      <c r="CU67" s="105" t="str">
        <f t="shared" si="37"/>
        <v>NÃO</v>
      </c>
      <c r="CV67" s="105" t="str">
        <f t="shared" si="37"/>
        <v>NÃO</v>
      </c>
      <c r="CW67" s="105" t="str">
        <f t="shared" si="37"/>
        <v>NÃO</v>
      </c>
      <c r="CX67" s="105" t="str">
        <f t="shared" si="37"/>
        <v>NÃO</v>
      </c>
      <c r="CY67" s="105" t="str">
        <f t="shared" si="37"/>
        <v>NÃO</v>
      </c>
      <c r="CZ67" s="105" t="str">
        <f t="shared" si="37"/>
        <v>NÃO</v>
      </c>
      <c r="DA67" s="105" t="str">
        <f t="shared" si="45"/>
        <v>NÃO</v>
      </c>
      <c r="DB67" s="105" t="str">
        <f t="shared" si="45"/>
        <v>NÃO</v>
      </c>
      <c r="DC67" s="105" t="str">
        <f t="shared" si="45"/>
        <v>NÃO</v>
      </c>
      <c r="DD67" s="105" t="str">
        <f t="shared" si="45"/>
        <v>NÃO</v>
      </c>
      <c r="DE67" s="105" t="str">
        <f t="shared" si="45"/>
        <v>NÃO</v>
      </c>
      <c r="DF67" s="105" t="str">
        <f t="shared" si="45"/>
        <v>NÃO</v>
      </c>
      <c r="DG67" s="105" t="str">
        <f t="shared" si="45"/>
        <v>NÃO</v>
      </c>
      <c r="DH67" s="105" t="str">
        <f t="shared" si="45"/>
        <v>NÃO</v>
      </c>
      <c r="DI67" s="105" t="str">
        <f t="shared" si="45"/>
        <v>NÃO</v>
      </c>
      <c r="DJ67" s="105" t="str">
        <f t="shared" si="45"/>
        <v>NÃO</v>
      </c>
      <c r="DK67" s="105" t="str">
        <f t="shared" si="45"/>
        <v>NÃO</v>
      </c>
      <c r="DL67" s="105" t="str">
        <f t="shared" si="42"/>
        <v>NÃO</v>
      </c>
      <c r="DM67" s="105" t="str">
        <f t="shared" si="42"/>
        <v>NÃO</v>
      </c>
      <c r="DN67" s="105" t="str">
        <f t="shared" si="42"/>
        <v>NÃO</v>
      </c>
      <c r="DO67" s="105" t="str">
        <f t="shared" si="42"/>
        <v>NÃO</v>
      </c>
      <c r="DP67" s="105" t="str">
        <f t="shared" si="40"/>
        <v>NÃO</v>
      </c>
      <c r="DQ67" s="105" t="str">
        <f t="shared" si="40"/>
        <v>NÃO</v>
      </c>
      <c r="DR67" s="105" t="str">
        <f t="shared" si="40"/>
        <v>NÃO</v>
      </c>
      <c r="DS67" s="105" t="str">
        <f t="shared" si="40"/>
        <v>NÃO</v>
      </c>
      <c r="DT67" s="105" t="str">
        <f t="shared" si="40"/>
        <v>NÃO</v>
      </c>
      <c r="DU67" s="75" t="str">
        <f t="shared" si="40"/>
        <v>NÃO</v>
      </c>
      <c r="DV67" s="75" t="str">
        <f t="shared" si="40"/>
        <v>NÃO</v>
      </c>
      <c r="DW67" s="75" t="str">
        <f t="shared" si="40"/>
        <v>NÃO</v>
      </c>
      <c r="DX67" s="75" t="str">
        <f t="shared" si="40"/>
        <v>NÃO</v>
      </c>
      <c r="DY67" s="75" t="str">
        <f t="shared" si="40"/>
        <v>NÃO</v>
      </c>
      <c r="DZ67" s="75" t="str">
        <f t="shared" si="40"/>
        <v>NÃO</v>
      </c>
      <c r="EA67" s="75" t="str">
        <f t="shared" si="40"/>
        <v>NÃO</v>
      </c>
      <c r="EB67" s="75" t="str">
        <f t="shared" si="40"/>
        <v>NÃO</v>
      </c>
      <c r="EC67" s="75" t="str">
        <f t="shared" si="40"/>
        <v>NÃO</v>
      </c>
      <c r="ED67" s="75" t="str">
        <f t="shared" si="40"/>
        <v>NÃO</v>
      </c>
      <c r="EE67" s="75" t="str">
        <f t="shared" si="40"/>
        <v>NÃO</v>
      </c>
      <c r="EF67" s="75" t="str">
        <f t="shared" si="40"/>
        <v>NÃO</v>
      </c>
      <c r="EG67" s="75" t="str">
        <f t="shared" si="40"/>
        <v>NÃO</v>
      </c>
      <c r="EH67" s="75" t="str">
        <f t="shared" si="40"/>
        <v>NÃO</v>
      </c>
      <c r="EI67" s="75" t="str">
        <f t="shared" si="40"/>
        <v>NÃO</v>
      </c>
      <c r="EJ67" s="75"/>
    </row>
    <row r="68" spans="3:140" ht="30" customHeight="1">
      <c r="C68" s="21"/>
      <c r="D68" s="21"/>
      <c r="E68" s="21"/>
      <c r="F68" s="70"/>
      <c r="G68" s="70"/>
      <c r="H68" s="70"/>
      <c r="I68" s="70"/>
      <c r="J68" s="70"/>
      <c r="K68" s="21"/>
      <c r="L68" s="70"/>
      <c r="M68" s="70"/>
      <c r="N68" s="70"/>
      <c r="O68" s="70"/>
      <c r="Q68" s="9" t="s">
        <v>64</v>
      </c>
      <c r="R68" s="9" t="s">
        <v>64</v>
      </c>
      <c r="S68" s="9" t="s">
        <v>64</v>
      </c>
      <c r="T68" s="9" t="s">
        <v>64</v>
      </c>
      <c r="U68" s="9" t="s">
        <v>64</v>
      </c>
      <c r="V68" s="9" t="s">
        <v>64</v>
      </c>
      <c r="W68" s="9" t="s">
        <v>64</v>
      </c>
      <c r="X68" s="9" t="s">
        <v>64</v>
      </c>
      <c r="Y68" s="9" t="s">
        <v>64</v>
      </c>
      <c r="Z68" s="9" t="s">
        <v>64</v>
      </c>
      <c r="AA68" s="9" t="s">
        <v>64</v>
      </c>
      <c r="AB68" s="9" t="s">
        <v>64</v>
      </c>
      <c r="AC68" s="9" t="s">
        <v>64</v>
      </c>
      <c r="AD68" s="9" t="s">
        <v>64</v>
      </c>
      <c r="AE68" s="9" t="s">
        <v>64</v>
      </c>
      <c r="AF68" s="9" t="s">
        <v>64</v>
      </c>
      <c r="AG68" s="9" t="s">
        <v>64</v>
      </c>
      <c r="AH68" s="9" t="s">
        <v>64</v>
      </c>
      <c r="AI68" s="9" t="s">
        <v>64</v>
      </c>
      <c r="AJ68" s="9" t="s">
        <v>64</v>
      </c>
      <c r="AK68" s="9" t="s">
        <v>64</v>
      </c>
      <c r="AL68" s="9" t="s">
        <v>64</v>
      </c>
      <c r="AM68" s="9" t="s">
        <v>64</v>
      </c>
      <c r="AN68" s="9" t="s">
        <v>64</v>
      </c>
      <c r="AO68" s="9" t="s">
        <v>64</v>
      </c>
      <c r="AP68" s="9" t="s">
        <v>64</v>
      </c>
      <c r="AQ68" s="9" t="s">
        <v>64</v>
      </c>
      <c r="AR68" s="9" t="s">
        <v>64</v>
      </c>
      <c r="AS68" s="9" t="s">
        <v>64</v>
      </c>
      <c r="AT68" s="9" t="s">
        <v>64</v>
      </c>
      <c r="AU68" s="9" t="s">
        <v>64</v>
      </c>
      <c r="AV68" s="9" t="s">
        <v>64</v>
      </c>
      <c r="AW68" s="9" t="s">
        <v>64</v>
      </c>
      <c r="AX68" s="9" t="s">
        <v>64</v>
      </c>
      <c r="AY68" s="9" t="s">
        <v>64</v>
      </c>
      <c r="AZ68" s="9" t="s">
        <v>64</v>
      </c>
      <c r="BA68" s="9" t="s">
        <v>64</v>
      </c>
      <c r="BB68" s="9" t="s">
        <v>64</v>
      </c>
      <c r="BC68" s="9" t="s">
        <v>64</v>
      </c>
      <c r="BD68" s="9" t="s">
        <v>64</v>
      </c>
      <c r="BE68" s="9" t="s">
        <v>64</v>
      </c>
      <c r="BF68" s="9" t="s">
        <v>64</v>
      </c>
      <c r="BG68" s="9" t="s">
        <v>64</v>
      </c>
      <c r="BH68" s="9" t="s">
        <v>64</v>
      </c>
      <c r="BI68" s="9" t="s">
        <v>64</v>
      </c>
      <c r="BJ68" s="9" t="s">
        <v>64</v>
      </c>
      <c r="BK68" s="9" t="s">
        <v>64</v>
      </c>
      <c r="BL68" s="9" t="s">
        <v>64</v>
      </c>
      <c r="BM68" s="9" t="s">
        <v>64</v>
      </c>
      <c r="BN68" s="9" t="s">
        <v>64</v>
      </c>
      <c r="BO68" s="9" t="s">
        <v>64</v>
      </c>
      <c r="BP68" s="9" t="s">
        <v>64</v>
      </c>
      <c r="BQ68" s="9" t="s">
        <v>64</v>
      </c>
      <c r="BR68" s="9" t="s">
        <v>64</v>
      </c>
      <c r="BS68" s="9" t="s">
        <v>64</v>
      </c>
      <c r="BT68" s="9" t="s">
        <v>64</v>
      </c>
      <c r="BU68" s="9" t="s">
        <v>64</v>
      </c>
      <c r="BV68" s="9" t="s">
        <v>64</v>
      </c>
      <c r="BW68" s="9" t="s">
        <v>64</v>
      </c>
      <c r="BX68" s="9" t="s">
        <v>64</v>
      </c>
    </row>
    <row r="69" spans="3:140" ht="30" customHeight="1">
      <c r="C69" s="21"/>
      <c r="D69" s="21"/>
      <c r="E69" s="21"/>
      <c r="F69" s="70"/>
      <c r="G69" s="70"/>
      <c r="H69" s="70"/>
      <c r="I69" s="70"/>
      <c r="J69" s="70"/>
      <c r="K69" s="21"/>
      <c r="L69" s="70"/>
      <c r="M69" s="70"/>
      <c r="N69" s="70"/>
      <c r="O69" s="70"/>
      <c r="P69" s="9" t="s">
        <v>127</v>
      </c>
      <c r="Q69" s="175">
        <v>1</v>
      </c>
      <c r="R69" s="175">
        <v>2</v>
      </c>
      <c r="S69" s="175">
        <v>3</v>
      </c>
      <c r="T69" s="175">
        <v>4</v>
      </c>
      <c r="U69" s="175">
        <v>5</v>
      </c>
      <c r="V69" s="175">
        <v>6</v>
      </c>
      <c r="W69" s="175">
        <v>7</v>
      </c>
      <c r="X69" s="175">
        <v>8</v>
      </c>
      <c r="Y69" s="175">
        <v>9</v>
      </c>
      <c r="Z69" s="175">
        <v>10</v>
      </c>
      <c r="AA69" s="175">
        <v>11</v>
      </c>
      <c r="AB69" s="175">
        <v>12</v>
      </c>
      <c r="AC69" s="175">
        <v>13</v>
      </c>
      <c r="AD69" s="175">
        <v>14</v>
      </c>
      <c r="AE69" s="175">
        <v>15</v>
      </c>
      <c r="AF69" s="175">
        <v>16</v>
      </c>
      <c r="AG69" s="175">
        <v>17</v>
      </c>
      <c r="AH69" s="175">
        <v>18</v>
      </c>
      <c r="AI69" s="175">
        <v>19</v>
      </c>
      <c r="AJ69" s="175">
        <v>20</v>
      </c>
      <c r="AK69" s="175">
        <v>21</v>
      </c>
      <c r="AL69" s="175">
        <v>22</v>
      </c>
      <c r="AM69" s="175">
        <v>23</v>
      </c>
      <c r="AN69" s="175">
        <v>24</v>
      </c>
      <c r="AO69" s="175">
        <v>25</v>
      </c>
      <c r="AP69" s="175">
        <v>26</v>
      </c>
      <c r="AQ69" s="175">
        <v>27</v>
      </c>
      <c r="AR69" s="175">
        <v>28</v>
      </c>
      <c r="AS69" s="175">
        <v>29</v>
      </c>
      <c r="AT69" s="175">
        <v>30</v>
      </c>
      <c r="AU69" s="175">
        <v>31</v>
      </c>
      <c r="AV69" s="175">
        <v>32</v>
      </c>
      <c r="AW69" s="175">
        <v>33</v>
      </c>
      <c r="AX69" s="175">
        <v>34</v>
      </c>
      <c r="AY69" s="175">
        <v>35</v>
      </c>
      <c r="AZ69" s="175">
        <v>36</v>
      </c>
      <c r="BA69" s="175">
        <v>37</v>
      </c>
      <c r="BB69" s="175">
        <v>38</v>
      </c>
      <c r="BC69" s="175">
        <v>39</v>
      </c>
      <c r="BD69" s="175">
        <v>40</v>
      </c>
      <c r="BE69" s="175">
        <v>41</v>
      </c>
      <c r="BF69" s="175">
        <v>42</v>
      </c>
      <c r="BG69" s="175">
        <v>43</v>
      </c>
      <c r="BH69" s="175">
        <v>44</v>
      </c>
      <c r="BI69" s="175">
        <v>45</v>
      </c>
      <c r="BJ69" s="175">
        <v>46</v>
      </c>
      <c r="BK69" s="175">
        <v>47</v>
      </c>
      <c r="BL69" s="175">
        <v>48</v>
      </c>
      <c r="BM69" s="175">
        <v>49</v>
      </c>
      <c r="BN69" s="175">
        <v>50</v>
      </c>
      <c r="BO69" s="175">
        <v>51</v>
      </c>
      <c r="BP69" s="175">
        <v>52</v>
      </c>
      <c r="BQ69" s="175">
        <v>53</v>
      </c>
      <c r="BR69" s="175">
        <v>54</v>
      </c>
      <c r="BS69" s="175">
        <v>55</v>
      </c>
      <c r="BT69" s="175">
        <v>56</v>
      </c>
      <c r="BU69" s="175">
        <v>57</v>
      </c>
      <c r="BV69" s="175">
        <v>58</v>
      </c>
      <c r="BW69" s="175">
        <v>59</v>
      </c>
      <c r="BX69" s="175">
        <v>60</v>
      </c>
      <c r="BY69" s="175"/>
      <c r="BZ69" s="175" t="s">
        <v>126</v>
      </c>
      <c r="CA69" s="9" t="s">
        <v>127</v>
      </c>
      <c r="CB69" s="175">
        <v>1</v>
      </c>
      <c r="CC69" s="175">
        <v>2</v>
      </c>
      <c r="CD69" s="175">
        <v>3</v>
      </c>
      <c r="CE69" s="175">
        <v>4</v>
      </c>
      <c r="CF69" s="175">
        <v>5</v>
      </c>
      <c r="CG69" s="175">
        <v>6</v>
      </c>
      <c r="CH69" s="175">
        <v>7</v>
      </c>
      <c r="CI69" s="175">
        <v>8</v>
      </c>
      <c r="CJ69" s="175">
        <v>9</v>
      </c>
      <c r="CK69" s="175">
        <v>10</v>
      </c>
      <c r="CL69" s="175">
        <v>11</v>
      </c>
      <c r="CM69" s="175">
        <v>12</v>
      </c>
      <c r="CN69" s="175">
        <v>13</v>
      </c>
      <c r="CO69" s="175">
        <v>14</v>
      </c>
      <c r="CP69" s="175">
        <v>15</v>
      </c>
      <c r="CQ69" s="106">
        <v>16</v>
      </c>
      <c r="CR69" s="106">
        <v>17</v>
      </c>
      <c r="CS69" s="106">
        <v>18</v>
      </c>
      <c r="CT69" s="106">
        <v>19</v>
      </c>
      <c r="CU69" s="106">
        <v>20</v>
      </c>
      <c r="CV69" s="106">
        <v>21</v>
      </c>
      <c r="CW69" s="106">
        <v>22</v>
      </c>
      <c r="CX69" s="106">
        <v>23</v>
      </c>
      <c r="CY69" s="106">
        <v>24</v>
      </c>
      <c r="CZ69" s="106">
        <v>25</v>
      </c>
      <c r="DA69" s="106">
        <v>26</v>
      </c>
      <c r="DB69" s="106">
        <v>27</v>
      </c>
      <c r="DC69" s="106">
        <v>28</v>
      </c>
      <c r="DD69" s="106">
        <v>29</v>
      </c>
      <c r="DE69" s="106">
        <v>30</v>
      </c>
      <c r="DF69" s="106">
        <v>31</v>
      </c>
      <c r="DG69" s="106">
        <v>32</v>
      </c>
      <c r="DH69" s="106">
        <v>33</v>
      </c>
      <c r="DI69" s="106">
        <v>34</v>
      </c>
      <c r="DJ69" s="106">
        <v>35</v>
      </c>
      <c r="DK69" s="106">
        <v>36</v>
      </c>
      <c r="DL69" s="106">
        <v>37</v>
      </c>
      <c r="DM69" s="106">
        <v>38</v>
      </c>
      <c r="DN69" s="106">
        <v>39</v>
      </c>
      <c r="DO69" s="106">
        <v>40</v>
      </c>
      <c r="DP69" s="106">
        <v>41</v>
      </c>
      <c r="DQ69" s="106">
        <v>42</v>
      </c>
      <c r="DR69" s="106">
        <v>43</v>
      </c>
      <c r="DS69" s="106">
        <v>44</v>
      </c>
      <c r="DT69" s="106">
        <v>45</v>
      </c>
      <c r="DU69" s="74">
        <v>46</v>
      </c>
      <c r="DV69" s="74">
        <v>47</v>
      </c>
      <c r="DW69" s="74">
        <v>48</v>
      </c>
      <c r="DX69" s="74">
        <v>49</v>
      </c>
      <c r="DY69" s="74">
        <v>50</v>
      </c>
      <c r="DZ69" s="74">
        <v>51</v>
      </c>
      <c r="EA69" s="74">
        <v>52</v>
      </c>
      <c r="EB69" s="74">
        <v>53</v>
      </c>
      <c r="EC69" s="74">
        <v>54</v>
      </c>
      <c r="ED69" s="74">
        <v>55</v>
      </c>
      <c r="EE69" s="74">
        <v>56</v>
      </c>
      <c r="EF69" s="74">
        <v>57</v>
      </c>
      <c r="EG69" s="74">
        <v>58</v>
      </c>
      <c r="EH69" s="74">
        <v>59</v>
      </c>
      <c r="EI69" s="74">
        <v>60</v>
      </c>
    </row>
    <row r="70" spans="3:140" ht="30" customHeight="1">
      <c r="C70" s="21"/>
      <c r="D70" s="21"/>
      <c r="E70" s="21"/>
      <c r="F70" s="70"/>
      <c r="G70" s="70"/>
      <c r="H70" s="70"/>
      <c r="I70" s="70"/>
      <c r="J70" s="70"/>
      <c r="K70" s="21"/>
      <c r="L70" s="70"/>
      <c r="M70" s="70"/>
      <c r="N70" s="70"/>
      <c r="O70" s="70"/>
      <c r="P70" s="9">
        <v>1</v>
      </c>
      <c r="Q70" s="9" t="str">
        <f>IF(AND(Q$5&gt;=$M6,Q$5&lt;=$N6),IF($F6="TRIMESTRAL",$D6,"NÃO"),"NÃO")</f>
        <v>NÃO</v>
      </c>
      <c r="R70" s="9" t="str">
        <f>IF(AND(R$5&gt;=$M6,R$5&lt;=$N6),IF($F6="Trimestral",IF(Q70="NÃO",$D6,IF(MOD(COUNT($Q70:Q70),3)=0,(Q70*$E6)+Q70,Q70)),"NÃO"),"NÃO")</f>
        <v>NÃO</v>
      </c>
      <c r="S70" s="9" t="str">
        <f>IF(AND(S$5&gt;=$M6,S$5&lt;=$N6),IF($F6="Trimestral",IF(R70="NÃO",$D6,IF(MOD(COUNT($Q70:R70),3)=0,(R70*$E6)+R70,R70)),"NÃO"),"NÃO")</f>
        <v>NÃO</v>
      </c>
      <c r="T70" s="9" t="str">
        <f>IF(AND(T$5&gt;=$M6,T$5&lt;=$N6),IF($F6="Trimestral",IF(S70="NÃO",$D6,IF(MOD(COUNT($Q70:S70),3)=0,(S70*$E6)+S70,S70)),"NÃO"),"NÃO")</f>
        <v>NÃO</v>
      </c>
      <c r="U70" s="9" t="str">
        <f>IF(AND(U$5&gt;=$M6,U$5&lt;=$N6),IF($F6="Trimestral",IF(T70="NÃO",$D6,IF(MOD(COUNT($Q70:T70),3)=0,(T70*$E6)+T70,T70)),"NÃO"),"NÃO")</f>
        <v>NÃO</v>
      </c>
      <c r="V70" s="9" t="str">
        <f>IF(AND(V$5&gt;=$M6,V$5&lt;=$N6),IF($F6="Trimestral",IF(U70="NÃO",$D6,IF(MOD(COUNT($Q70:U70),3)=0,(U70*$E6)+U70,U70)),"NÃO"),"NÃO")</f>
        <v>NÃO</v>
      </c>
      <c r="W70" s="9" t="str">
        <f>IF(AND(W$5&gt;=$M6,W$5&lt;=$N6),IF($F6="Trimestral",IF(V70="NÃO",$D6,IF(MOD(COUNT($Q70:V70),3)=0,(V70*$E6)+V70,V70)),"NÃO"),"NÃO")</f>
        <v>NÃO</v>
      </c>
      <c r="X70" s="9" t="str">
        <f>IF(AND(X$5&gt;=$M6,X$5&lt;=$N6),IF($F6="Trimestral",IF(W70="NÃO",$D6,IF(MOD(COUNT($Q70:W70),3)=0,(W70*$E6)+W70,W70)),"NÃO"),"NÃO")</f>
        <v>NÃO</v>
      </c>
      <c r="Y70" s="9" t="str">
        <f>IF(AND(Y$5&gt;=$M6,Y$5&lt;=$N6),IF($F6="Trimestral",IF(X70="NÃO",$D6,IF(MOD(COUNT($Q70:X70),3)=0,(X70*$E6)+X70,X70)),"NÃO"),"NÃO")</f>
        <v>NÃO</v>
      </c>
      <c r="Z70" s="9" t="str">
        <f>IF(AND(Z$5&gt;=$M6,Z$5&lt;=$N6),IF($F6="Trimestral",IF(Y70="NÃO",$D6,IF(MOD(COUNT($Q70:Y70),3)=0,(Y70*$E6)+Y70,Y70)),"NÃO"),"NÃO")</f>
        <v>NÃO</v>
      </c>
      <c r="AA70" s="9" t="str">
        <f>IF(AND(AA$5&gt;=$M6,AA$5&lt;=$N6),IF($F6="Trimestral",IF(Z70="NÃO",$D6,IF(MOD(COUNT($Q70:Z70),3)=0,(Z70*$E6)+Z70,Z70)),"NÃO"),"NÃO")</f>
        <v>NÃO</v>
      </c>
      <c r="AB70" s="9" t="str">
        <f>IF(AND(AB$5&gt;=$M6,AB$5&lt;=$N6),IF($F6="Trimestral",IF(AA70="NÃO",$D6,IF(MOD(COUNT($Q70:AA70),3)=0,(AA70*$E6)+AA70,AA70)),"NÃO"),"NÃO")</f>
        <v>NÃO</v>
      </c>
      <c r="AC70" s="9" t="str">
        <f>IF(AND(AC$5&gt;=$M6,AC$5&lt;=$N6),IF($F6="Trimestral",IF(AB70="NÃO",$D6,IF(MOD(COUNT($Q70:AB70),3)=0,(AB70*$E6)+AB70,AB70)),"NÃO"),"NÃO")</f>
        <v>NÃO</v>
      </c>
      <c r="AD70" s="9" t="str">
        <f>IF(AND(AD$5&gt;=$M6,AD$5&lt;=$N6),IF($F6="Trimestral",IF(AC70="NÃO",$D6,IF(MOD(COUNT($Q70:AC70),3)=0,(AC70*$E6)+AC70,AC70)),"NÃO"),"NÃO")</f>
        <v>NÃO</v>
      </c>
      <c r="AE70" s="9" t="str">
        <f>IF(AND(AE$5&gt;=$M6,AE$5&lt;=$N6),IF($F6="Trimestral",IF(AD70="NÃO",$D6,IF(MOD(COUNT($Q70:AD70),3)=0,(AD70*$E6)+AD70,AD70)),"NÃO"),"NÃO")</f>
        <v>NÃO</v>
      </c>
      <c r="AF70" s="9" t="str">
        <f>IF(AND(AF$5&gt;=$M6,AF$5&lt;=$N6),IF($F6="Trimestral",IF(AE70="NÃO",$D6,IF(MOD(COUNT($Q70:AE70),3)=0,(AE70*$E6)+AE70,AE70)),"NÃO"),"NÃO")</f>
        <v>NÃO</v>
      </c>
      <c r="AG70" s="9" t="str">
        <f>IF(AND(AG$5&gt;=$M6,AG$5&lt;=$N6),IF($F6="Trimestral",IF(AF70="NÃO",$D6,IF(MOD(COUNT($Q70:AF70),3)=0,(AF70*$E6)+AF70,AF70)),"NÃO"),"NÃO")</f>
        <v>NÃO</v>
      </c>
      <c r="AH70" s="9" t="str">
        <f>IF(AND(AH$5&gt;=$M6,AH$5&lt;=$N6),IF($F6="Trimestral",IF(AG70="NÃO",$D6,IF(MOD(COUNT($Q70:AG70),3)=0,(AG70*$E6)+AG70,AG70)),"NÃO"),"NÃO")</f>
        <v>NÃO</v>
      </c>
      <c r="AI70" s="9" t="str">
        <f>IF(AND(AI$5&gt;=$M6,AI$5&lt;=$N6),IF($F6="Trimestral",IF(AH70="NÃO",$D6,IF(MOD(COUNT($Q70:AH70),3)=0,(AH70*$E6)+AH70,AH70)),"NÃO"),"NÃO")</f>
        <v>NÃO</v>
      </c>
      <c r="AJ70" s="9" t="str">
        <f>IF(AND(AJ$5&gt;=$M6,AJ$5&lt;=$N6),IF($F6="Trimestral",IF(AI70="NÃO",$D6,IF(MOD(COUNT($Q70:AI70),3)=0,(AI70*$E6)+AI70,AI70)),"NÃO"),"NÃO")</f>
        <v>NÃO</v>
      </c>
      <c r="AK70" s="9" t="str">
        <f>IF(AND(AK$5&gt;=$M6,AK$5&lt;=$N6),IF($F6="Trimestral",IF(AJ70="NÃO",$D6,IF(MOD(COUNT($Q70:AJ70),3)=0,(AJ70*$E6)+AJ70,AJ70)),"NÃO"),"NÃO")</f>
        <v>NÃO</v>
      </c>
      <c r="AL70" s="9" t="str">
        <f>IF(AND(AL$5&gt;=$M6,AL$5&lt;=$N6),IF($F6="Trimestral",IF(AK70="NÃO",$D6,IF(MOD(COUNT($Q70:AK70),3)=0,(AK70*$E6)+AK70,AK70)),"NÃO"),"NÃO")</f>
        <v>NÃO</v>
      </c>
      <c r="AM70" s="9" t="str">
        <f>IF(AND(AM$5&gt;=$M6,AM$5&lt;=$N6),IF($F6="Trimestral",IF(AL70="NÃO",$D6,IF(MOD(COUNT($Q70:AL70),3)=0,(AL70*$E6)+AL70,AL70)),"NÃO"),"NÃO")</f>
        <v>NÃO</v>
      </c>
      <c r="AN70" s="9" t="str">
        <f>IF(AND(AN$5&gt;=$M6,AN$5&lt;=$N6),IF($F6="Trimestral",IF(AM70="NÃO",$D6,IF(MOD(COUNT($Q70:AM70),3)=0,(AM70*$E6)+AM70,AM70)),"NÃO"),"NÃO")</f>
        <v>NÃO</v>
      </c>
      <c r="AO70" s="9" t="str">
        <f>IF(AND(AO$5&gt;=$M6,AO$5&lt;=$N6),IF($F6="Trimestral",IF(AN70="NÃO",$D6,IF(MOD(COUNT($Q70:AN70),3)=0,(AN70*$E6)+AN70,AN70)),"NÃO"),"NÃO")</f>
        <v>NÃO</v>
      </c>
      <c r="AP70" s="9" t="str">
        <f>IF(AND(AP$5&gt;=$M6,AP$5&lt;=$N6),IF($F6="Trimestral",IF(AO70="NÃO",$D6,IF(MOD(COUNT($Q70:AO70),3)=0,(AO70*$E6)+AO70,AO70)),"NÃO"),"NÃO")</f>
        <v>NÃO</v>
      </c>
      <c r="AQ70" s="9" t="str">
        <f>IF(AND(AQ$5&gt;=$M6,AQ$5&lt;=$N6),IF($F6="Trimestral",IF(AP70="NÃO",$D6,IF(MOD(COUNT($Q70:AP70),3)=0,(AP70*$E6)+AP70,AP70)),"NÃO"),"NÃO")</f>
        <v>NÃO</v>
      </c>
      <c r="AR70" s="9" t="str">
        <f>IF(AND(AR$5&gt;=$M6,AR$5&lt;=$N6),IF($F6="Trimestral",IF(AQ70="NÃO",$D6,IF(MOD(COUNT($Q70:AQ70),3)=0,(AQ70*$E6)+AQ70,AQ70)),"NÃO"),"NÃO")</f>
        <v>NÃO</v>
      </c>
      <c r="AS70" s="9" t="str">
        <f>IF(AND(AS$5&gt;=$M6,AS$5&lt;=$N6),IF($F6="Trimestral",IF(AR70="NÃO",$D6,IF(MOD(COUNT($Q70:AR70),3)=0,(AR70*$E6)+AR70,AR70)),"NÃO"),"NÃO")</f>
        <v>NÃO</v>
      </c>
      <c r="AT70" s="9" t="str">
        <f>IF(AND(AT$5&gt;=$M6,AT$5&lt;=$N6),IF($F6="Trimestral",IF(AS70="NÃO",$D6,IF(MOD(COUNT($Q70:AS70),3)=0,(AS70*$E6)+AS70,AS70)),"NÃO"),"NÃO")</f>
        <v>NÃO</v>
      </c>
      <c r="AU70" s="9" t="str">
        <f>IF(AND(AU$5&gt;=$M6,AU$5&lt;=$N6),IF($F6="Trimestral",IF(AT70="NÃO",$D6,IF(MOD(COUNT($Q70:AT70),3)=0,(AT70*$E6)+AT70,AT70)),"NÃO"),"NÃO")</f>
        <v>NÃO</v>
      </c>
      <c r="AV70" s="9" t="str">
        <f>IF(AND(AV$5&gt;=$M6,AV$5&lt;=$N6),IF($F6="Trimestral",IF(AU70="NÃO",$D6,IF(MOD(COUNT($Q70:AU70),3)=0,(AU70*$E6)+AU70,AU70)),"NÃO"),"NÃO")</f>
        <v>NÃO</v>
      </c>
      <c r="AW70" s="9" t="str">
        <f>IF(AND(AW$5&gt;=$M6,AW$5&lt;=$N6),IF($F6="Trimestral",IF(AV70="NÃO",$D6,IF(MOD(COUNT($Q70:AV70),3)=0,(AV70*$E6)+AV70,AV70)),"NÃO"),"NÃO")</f>
        <v>NÃO</v>
      </c>
      <c r="AX70" s="9" t="str">
        <f>IF(AND(AX$5&gt;=$M6,AX$5&lt;=$N6),IF($F6="Trimestral",IF(AW70="NÃO",$D6,IF(MOD(COUNT($Q70:AW70),3)=0,(AW70*$E6)+AW70,AW70)),"NÃO"),"NÃO")</f>
        <v>NÃO</v>
      </c>
      <c r="AY70" s="9" t="str">
        <f>IF(AND(AY$5&gt;=$M6,AY$5&lt;=$N6),IF($F6="Trimestral",IF(AX70="NÃO",$D6,IF(MOD(COUNT($Q70:AX70),3)=0,(AX70*$E6)+AX70,AX70)),"NÃO"),"NÃO")</f>
        <v>NÃO</v>
      </c>
      <c r="AZ70" s="9" t="str">
        <f>IF(AND(AZ$5&gt;=$M6,AZ$5&lt;=$N6),IF($F6="Trimestral",IF(AY70="NÃO",$D6,IF(MOD(COUNT($Q70:AY70),3)=0,(AY70*$E6)+AY70,AY70)),"NÃO"),"NÃO")</f>
        <v>NÃO</v>
      </c>
      <c r="BA70" s="9" t="str">
        <f>IF(AND(BA$5&gt;=$M6,BA$5&lt;=$N6),IF($F6="Trimestral",IF(AZ70="NÃO",$D6,IF(MOD(COUNT($Q70:AZ70),3)=0,(AZ70*$E6)+AZ70,AZ70)),"NÃO"),"NÃO")</f>
        <v>NÃO</v>
      </c>
      <c r="BB70" s="9" t="str">
        <f>IF(AND(BB$5&gt;=$M6,BB$5&lt;=$N6),IF($F6="Trimestral",IF(BA70="NÃO",$D6,IF(MOD(COUNT($Q70:BA70),3)=0,(BA70*$E6)+BA70,BA70)),"NÃO"),"NÃO")</f>
        <v>NÃO</v>
      </c>
      <c r="BC70" s="9" t="str">
        <f>IF(AND(BC$5&gt;=$M6,BC$5&lt;=$N6),IF($F6="Trimestral",IF(BB70="NÃO",$D6,IF(MOD(COUNT($Q70:BB70),3)=0,(BB70*$E6)+BB70,BB70)),"NÃO"),"NÃO")</f>
        <v>NÃO</v>
      </c>
      <c r="BD70" s="9" t="str">
        <f>IF(AND(BD$5&gt;=$M6,BD$5&lt;=$N6),IF($F6="Trimestral",IF(BC70="NÃO",$D6,IF(MOD(COUNT($Q70:BC70),3)=0,(BC70*$E6)+BC70,BC70)),"NÃO"),"NÃO")</f>
        <v>NÃO</v>
      </c>
      <c r="BE70" s="9" t="str">
        <f>IF(AND(BE$5&gt;=$M6,BE$5&lt;=$N6),IF($F6="Trimestral",IF(BD70="NÃO",$D6,IF(MOD(COUNT($Q70:BD70),3)=0,(BD70*$E6)+BD70,BD70)),"NÃO"),"NÃO")</f>
        <v>NÃO</v>
      </c>
      <c r="BF70" s="9" t="str">
        <f>IF(AND(BF$5&gt;=$M6,BF$5&lt;=$N6),IF($F6="Trimestral",IF(BE70="NÃO",$D6,IF(MOD(COUNT($Q70:BE70),3)=0,(BE70*$E6)+BE70,BE70)),"NÃO"),"NÃO")</f>
        <v>NÃO</v>
      </c>
      <c r="BG70" s="9" t="str">
        <f>IF(AND(BG$5&gt;=$M6,BG$5&lt;=$N6),IF($F6="Trimestral",IF(BF70="NÃO",$D6,IF(MOD(COUNT($Q70:BF70),3)=0,(BF70*$E6)+BF70,BF70)),"NÃO"),"NÃO")</f>
        <v>NÃO</v>
      </c>
      <c r="BH70" s="9" t="str">
        <f>IF(AND(BH$5&gt;=$M6,BH$5&lt;=$N6),IF($F6="Trimestral",IF(BG70="NÃO",$D6,IF(MOD(COUNT($Q70:BG70),3)=0,(BG70*$E6)+BG70,BG70)),"NÃO"),"NÃO")</f>
        <v>NÃO</v>
      </c>
      <c r="BI70" s="9" t="str">
        <f>IF(AND(BI$5&gt;=$M6,BI$5&lt;=$N6),IF($F6="Trimestral",IF(BH70="NÃO",$D6,IF(MOD(COUNT($Q70:BH70),3)=0,(BH70*$E6)+BH70,BH70)),"NÃO"),"NÃO")</f>
        <v>NÃO</v>
      </c>
      <c r="BJ70" s="9" t="str">
        <f>IF(AND(BJ$5&gt;=$M6,BJ$5&lt;=$N6),IF($F6="Trimestral",IF(BI70="NÃO",$D6,IF(MOD(COUNT($Q70:BI70),3)=0,(BI70*$E6)+BI70,BI70)),"NÃO"),"NÃO")</f>
        <v>NÃO</v>
      </c>
      <c r="BK70" s="9" t="str">
        <f>IF(AND(BK$5&gt;=$M6,BK$5&lt;=$N6),IF($F6="Trimestral",IF(BJ70="NÃO",$D6,IF(MOD(COUNT($Q70:BJ70),3)=0,(BJ70*$E6)+BJ70,BJ70)),"NÃO"),"NÃO")</f>
        <v>NÃO</v>
      </c>
      <c r="BL70" s="9" t="str">
        <f>IF(AND(BL$5&gt;=$M6,BL$5&lt;=$N6),IF($F6="Trimestral",IF(BK70="NÃO",$D6,IF(MOD(COUNT($Q70:BK70),3)=0,(BK70*$E6)+BK70,BK70)),"NÃO"),"NÃO")</f>
        <v>NÃO</v>
      </c>
      <c r="BM70" s="9" t="str">
        <f>IF(AND(BM$5&gt;=$M6,BM$5&lt;=$N6),IF($F6="Trimestral",IF(BL70="NÃO",$D6,IF(MOD(COUNT($Q70:BL70),3)=0,(BL70*$E6)+BL70,BL70)),"NÃO"),"NÃO")</f>
        <v>NÃO</v>
      </c>
      <c r="BN70" s="9" t="str">
        <f>IF(AND(BN$5&gt;=$M6,BN$5&lt;=$N6),IF($F6="Trimestral",IF(BM70="NÃO",$D6,IF(MOD(COUNT($Q70:BM70),3)=0,(BM70*$E6)+BM70,BM70)),"NÃO"),"NÃO")</f>
        <v>NÃO</v>
      </c>
      <c r="BO70" s="9" t="str">
        <f>IF(AND(BO$5&gt;=$M6,BO$5&lt;=$N6),IF($F6="Trimestral",IF(BN70="NÃO",$D6,IF(MOD(COUNT($Q70:BN70),3)=0,(BN70*$E6)+BN70,BN70)),"NÃO"),"NÃO")</f>
        <v>NÃO</v>
      </c>
      <c r="BP70" s="9" t="str">
        <f>IF(AND(BP$5&gt;=$M6,BP$5&lt;=$N6),IF($F6="Trimestral",IF(BO70="NÃO",$D6,IF(MOD(COUNT($Q70:BO70),3)=0,(BO70*$E6)+BO70,BO70)),"NÃO"),"NÃO")</f>
        <v>NÃO</v>
      </c>
      <c r="BQ70" s="9" t="str">
        <f>IF(AND(BQ$5&gt;=$M6,BQ$5&lt;=$N6),IF($F6="Trimestral",IF(BP70="NÃO",$D6,IF(MOD(COUNT($Q70:BP70),3)=0,(BP70*$E6)+BP70,BP70)),"NÃO"),"NÃO")</f>
        <v>NÃO</v>
      </c>
      <c r="BR70" s="9" t="str">
        <f>IF(AND(BR$5&gt;=$M6,BR$5&lt;=$N6),IF($F6="Trimestral",IF(BQ70="NÃO",$D6,IF(MOD(COUNT($Q70:BQ70),3)=0,(BQ70*$E6)+BQ70,BQ70)),"NÃO"),"NÃO")</f>
        <v>NÃO</v>
      </c>
      <c r="BS70" s="9" t="str">
        <f>IF(AND(BS$5&gt;=$M6,BS$5&lt;=$N6),IF($F6="Trimestral",IF(BR70="NÃO",$D6,IF(MOD(COUNT($Q70:BR70),3)=0,(BR70*$E6)+BR70,BR70)),"NÃO"),"NÃO")</f>
        <v>NÃO</v>
      </c>
      <c r="BT70" s="9" t="str">
        <f>IF(AND(BT$5&gt;=$M6,BT$5&lt;=$N6),IF($F6="Trimestral",IF(BS70="NÃO",$D6,IF(MOD(COUNT($Q70:BS70),3)=0,(BS70*$E6)+BS70,BS70)),"NÃO"),"NÃO")</f>
        <v>NÃO</v>
      </c>
      <c r="BU70" s="9" t="str">
        <f>IF(AND(BU$5&gt;=$M6,BU$5&lt;=$N6),IF($F6="Trimestral",IF(BT70="NÃO",$D6,IF(MOD(COUNT($Q70:BT70),3)=0,(BT70*$E6)+BT70,BT70)),"NÃO"),"NÃO")</f>
        <v>NÃO</v>
      </c>
      <c r="BV70" s="9" t="str">
        <f>IF(AND(BV$5&gt;=$M6,BV$5&lt;=$N6),IF($F6="Trimestral",IF(BU70="NÃO",$D6,IF(MOD(COUNT($Q70:BU70),3)=0,(BU70*$E6)+BU70,BU70)),"NÃO"),"NÃO")</f>
        <v>NÃO</v>
      </c>
      <c r="BW70" s="9" t="str">
        <f>IF(AND(BW$5&gt;=$M6,BW$5&lt;=$N6),IF($F6="Trimestral",IF(BV70="NÃO",$D6,IF(MOD(COUNT($Q70:BV70),3)=0,(BV70*$E6)+BV70,BV70)),"NÃO"),"NÃO")</f>
        <v>NÃO</v>
      </c>
      <c r="BX70" s="9" t="str">
        <f>IF(AND(BX$5&gt;=$M6,BX$5&lt;=$N6),IF($F6="Trimestral",IF(BW70="NÃO",$D6,IF(MOD(COUNT($Q70:BW70),3)=0,(BW70*$E6)+BW70,BW70)),"NÃO"),"NÃO")</f>
        <v>NÃO</v>
      </c>
      <c r="CA70" s="9">
        <v>1</v>
      </c>
    </row>
    <row r="71" spans="3:140" ht="30" customHeight="1">
      <c r="C71" s="21"/>
      <c r="D71" s="21"/>
      <c r="E71" s="21"/>
      <c r="F71" s="70"/>
      <c r="G71" s="70"/>
      <c r="H71" s="70"/>
      <c r="I71" s="70"/>
      <c r="J71" s="70"/>
      <c r="K71" s="21"/>
      <c r="L71" s="70"/>
      <c r="M71" s="70"/>
      <c r="N71" s="70"/>
      <c r="O71" s="70"/>
      <c r="P71" s="9">
        <v>2</v>
      </c>
      <c r="Q71" s="9" t="str">
        <f t="shared" ref="Q71:Q99" si="46">IF(AND(Q$5&gt;=$M7,Q$5&lt;=$N7),IF($F7="TRIMESTRAL",$D7,"NÃO"),"NÃO")</f>
        <v>NÃO</v>
      </c>
      <c r="R71" s="9" t="str">
        <f>IF(AND(R$5&gt;=$M7,R$5&lt;=$N7),IF($F7="Trimestral",IF(Q71="NÃO",$D7,IF(MOD(COUNT($Q71:Q71),3)=0,(Q71*$E7)+Q71,Q71)),"NÃO"),"NÃO")</f>
        <v>NÃO</v>
      </c>
      <c r="S71" s="9" t="str">
        <f>IF(AND(S$5&gt;=$M7,S$5&lt;=$N7),IF($F7="Trimestral",IF(R71="NÃO",$D7,IF(MOD(COUNT($Q71:R71),3)=0,(R71*$E7)+R71,R71)),"NÃO"),"NÃO")</f>
        <v>NÃO</v>
      </c>
      <c r="T71" s="9" t="str">
        <f>IF(AND(T$5&gt;=$M7,T$5&lt;=$N7),IF($F7="Trimestral",IF(S71="NÃO",$D7,IF(MOD(COUNT($Q71:S71),3)=0,(S71*$E7)+S71,S71)),"NÃO"),"NÃO")</f>
        <v>NÃO</v>
      </c>
      <c r="U71" s="9" t="str">
        <f>IF(AND(U$5&gt;=$M7,U$5&lt;=$N7),IF($F7="Trimestral",IF(T71="NÃO",$D7,IF(MOD(COUNT($Q71:T71),3)=0,(T71*$E7)+T71,T71)),"NÃO"),"NÃO")</f>
        <v>NÃO</v>
      </c>
      <c r="V71" s="9" t="str">
        <f>IF(AND(V$5&gt;=$M7,V$5&lt;=$N7),IF($F7="Trimestral",IF(U71="NÃO",$D7,IF(MOD(COUNT($Q71:U71),3)=0,(U71*$E7)+U71,U71)),"NÃO"),"NÃO")</f>
        <v>NÃO</v>
      </c>
      <c r="W71" s="9" t="str">
        <f>IF(AND(W$5&gt;=$M7,W$5&lt;=$N7),IF($F7="Trimestral",IF(V71="NÃO",$D7,IF(MOD(COUNT($Q71:V71),3)=0,(V71*$E7)+V71,V71)),"NÃO"),"NÃO")</f>
        <v>NÃO</v>
      </c>
      <c r="X71" s="9" t="str">
        <f>IF(AND(X$5&gt;=$M7,X$5&lt;=$N7),IF($F7="Trimestral",IF(W71="NÃO",$D7,IF(MOD(COUNT($Q71:W71),3)=0,(W71*$E7)+W71,W71)),"NÃO"),"NÃO")</f>
        <v>NÃO</v>
      </c>
      <c r="Y71" s="9" t="str">
        <f>IF(AND(Y$5&gt;=$M7,Y$5&lt;=$N7),IF($F7="Trimestral",IF(X71="NÃO",$D7,IF(MOD(COUNT($Q71:X71),3)=0,(X71*$E7)+X71,X71)),"NÃO"),"NÃO")</f>
        <v>NÃO</v>
      </c>
      <c r="Z71" s="9" t="str">
        <f>IF(AND(Z$5&gt;=$M7,Z$5&lt;=$N7),IF($F7="Trimestral",IF(Y71="NÃO",$D7,IF(MOD(COUNT($Q71:Y71),3)=0,(Y71*$E7)+Y71,Y71)),"NÃO"),"NÃO")</f>
        <v>NÃO</v>
      </c>
      <c r="AA71" s="9" t="str">
        <f>IF(AND(AA$5&gt;=$M7,AA$5&lt;=$N7),IF($F7="Trimestral",IF(Z71="NÃO",$D7,IF(MOD(COUNT($Q71:Z71),3)=0,(Z71*$E7)+Z71,Z71)),"NÃO"),"NÃO")</f>
        <v>NÃO</v>
      </c>
      <c r="AB71" s="9" t="str">
        <f>IF(AND(AB$5&gt;=$M7,AB$5&lt;=$N7),IF($F7="Trimestral",IF(AA71="NÃO",$D7,IF(MOD(COUNT($Q71:AA71),3)=0,(AA71*$E7)+AA71,AA71)),"NÃO"),"NÃO")</f>
        <v>NÃO</v>
      </c>
      <c r="AC71" s="9" t="str">
        <f>IF(AND(AC$5&gt;=$M7,AC$5&lt;=$N7),IF($F7="Trimestral",IF(AB71="NÃO",$D7,IF(MOD(COUNT($Q71:AB71),3)=0,(AB71*$E7)+AB71,AB71)),"NÃO"),"NÃO")</f>
        <v>NÃO</v>
      </c>
      <c r="AD71" s="9" t="str">
        <f>IF(AND(AD$5&gt;=$M7,AD$5&lt;=$N7),IF($F7="Trimestral",IF(AC71="NÃO",$D7,IF(MOD(COUNT($Q71:AC71),3)=0,(AC71*$E7)+AC71,AC71)),"NÃO"),"NÃO")</f>
        <v>NÃO</v>
      </c>
      <c r="AE71" s="9" t="str">
        <f>IF(AND(AE$5&gt;=$M7,AE$5&lt;=$N7),IF($F7="Trimestral",IF(AD71="NÃO",$D7,IF(MOD(COUNT($Q71:AD71),3)=0,(AD71*$E7)+AD71,AD71)),"NÃO"),"NÃO")</f>
        <v>NÃO</v>
      </c>
      <c r="AF71" s="9" t="str">
        <f>IF(AND(AF$5&gt;=$M7,AF$5&lt;=$N7),IF($F7="Trimestral",IF(AE71="NÃO",$D7,IF(MOD(COUNT($Q71:AE71),3)=0,(AE71*$E7)+AE71,AE71)),"NÃO"),"NÃO")</f>
        <v>NÃO</v>
      </c>
      <c r="AG71" s="9" t="str">
        <f>IF(AND(AG$5&gt;=$M7,AG$5&lt;=$N7),IF($F7="Trimestral",IF(AF71="NÃO",$D7,IF(MOD(COUNT($Q71:AF71),3)=0,(AF71*$E7)+AF71,AF71)),"NÃO"),"NÃO")</f>
        <v>NÃO</v>
      </c>
      <c r="AH71" s="9" t="str">
        <f>IF(AND(AH$5&gt;=$M7,AH$5&lt;=$N7),IF($F7="Trimestral",IF(AG71="NÃO",$D7,IF(MOD(COUNT($Q71:AG71),3)=0,(AG71*$E7)+AG71,AG71)),"NÃO"),"NÃO")</f>
        <v>NÃO</v>
      </c>
      <c r="AI71" s="9" t="str">
        <f>IF(AND(AI$5&gt;=$M7,AI$5&lt;=$N7),IF($F7="Trimestral",IF(AH71="NÃO",$D7,IF(MOD(COUNT($Q71:AH71),3)=0,(AH71*$E7)+AH71,AH71)),"NÃO"),"NÃO")</f>
        <v>NÃO</v>
      </c>
      <c r="AJ71" s="9" t="str">
        <f>IF(AND(AJ$5&gt;=$M7,AJ$5&lt;=$N7),IF($F7="Trimestral",IF(AI71="NÃO",$D7,IF(MOD(COUNT($Q71:AI71),3)=0,(AI71*$E7)+AI71,AI71)),"NÃO"),"NÃO")</f>
        <v>NÃO</v>
      </c>
      <c r="AK71" s="9" t="str">
        <f>IF(AND(AK$5&gt;=$M7,AK$5&lt;=$N7),IF($F7="Trimestral",IF(AJ71="NÃO",$D7,IF(MOD(COUNT($Q71:AJ71),3)=0,(AJ71*$E7)+AJ71,AJ71)),"NÃO"),"NÃO")</f>
        <v>NÃO</v>
      </c>
      <c r="AL71" s="9" t="str">
        <f>IF(AND(AL$5&gt;=$M7,AL$5&lt;=$N7),IF($F7="Trimestral",IF(AK71="NÃO",$D7,IF(MOD(COUNT($Q71:AK71),3)=0,(AK71*$E7)+AK71,AK71)),"NÃO"),"NÃO")</f>
        <v>NÃO</v>
      </c>
      <c r="AM71" s="9" t="str">
        <f>IF(AND(AM$5&gt;=$M7,AM$5&lt;=$N7),IF($F7="Trimestral",IF(AL71="NÃO",$D7,IF(MOD(COUNT($Q71:AL71),3)=0,(AL71*$E7)+AL71,AL71)),"NÃO"),"NÃO")</f>
        <v>NÃO</v>
      </c>
      <c r="AN71" s="9" t="str">
        <f>IF(AND(AN$5&gt;=$M7,AN$5&lt;=$N7),IF($F7="Trimestral",IF(AM71="NÃO",$D7,IF(MOD(COUNT($Q71:AM71),3)=0,(AM71*$E7)+AM71,AM71)),"NÃO"),"NÃO")</f>
        <v>NÃO</v>
      </c>
      <c r="AO71" s="9" t="str">
        <f>IF(AND(AO$5&gt;=$M7,AO$5&lt;=$N7),IF($F7="Trimestral",IF(AN71="NÃO",$D7,IF(MOD(COUNT($Q71:AN71),3)=0,(AN71*$E7)+AN71,AN71)),"NÃO"),"NÃO")</f>
        <v>NÃO</v>
      </c>
      <c r="AP71" s="9" t="str">
        <f>IF(AND(AP$5&gt;=$M7,AP$5&lt;=$N7),IF($F7="Trimestral",IF(AO71="NÃO",$D7,IF(MOD(COUNT($Q71:AO71),3)=0,(AO71*$E7)+AO71,AO71)),"NÃO"),"NÃO")</f>
        <v>NÃO</v>
      </c>
      <c r="AQ71" s="9" t="str">
        <f>IF(AND(AQ$5&gt;=$M7,AQ$5&lt;=$N7),IF($F7="Trimestral",IF(AP71="NÃO",$D7,IF(MOD(COUNT($Q71:AP71),3)=0,(AP71*$E7)+AP71,AP71)),"NÃO"),"NÃO")</f>
        <v>NÃO</v>
      </c>
      <c r="AR71" s="9" t="str">
        <f>IF(AND(AR$5&gt;=$M7,AR$5&lt;=$N7),IF($F7="Trimestral",IF(AQ71="NÃO",$D7,IF(MOD(COUNT($Q71:AQ71),3)=0,(AQ71*$E7)+AQ71,AQ71)),"NÃO"),"NÃO")</f>
        <v>NÃO</v>
      </c>
      <c r="AS71" s="9" t="str">
        <f>IF(AND(AS$5&gt;=$M7,AS$5&lt;=$N7),IF($F7="Trimestral",IF(AR71="NÃO",$D7,IF(MOD(COUNT($Q71:AR71),3)=0,(AR71*$E7)+AR71,AR71)),"NÃO"),"NÃO")</f>
        <v>NÃO</v>
      </c>
      <c r="AT71" s="9" t="str">
        <f>IF(AND(AT$5&gt;=$M7,AT$5&lt;=$N7),IF($F7="Trimestral",IF(AS71="NÃO",$D7,IF(MOD(COUNT($Q71:AS71),3)=0,(AS71*$E7)+AS71,AS71)),"NÃO"),"NÃO")</f>
        <v>NÃO</v>
      </c>
      <c r="AU71" s="9" t="str">
        <f>IF(AND(AU$5&gt;=$M7,AU$5&lt;=$N7),IF($F7="Trimestral",IF(AT71="NÃO",$D7,IF(MOD(COUNT($Q71:AT71),3)=0,(AT71*$E7)+AT71,AT71)),"NÃO"),"NÃO")</f>
        <v>NÃO</v>
      </c>
      <c r="AV71" s="9" t="str">
        <f>IF(AND(AV$5&gt;=$M7,AV$5&lt;=$N7),IF($F7="Trimestral",IF(AU71="NÃO",$D7,IF(MOD(COUNT($Q71:AU71),3)=0,(AU71*$E7)+AU71,AU71)),"NÃO"),"NÃO")</f>
        <v>NÃO</v>
      </c>
      <c r="AW71" s="9" t="str">
        <f>IF(AND(AW$5&gt;=$M7,AW$5&lt;=$N7),IF($F7="Trimestral",IF(AV71="NÃO",$D7,IF(MOD(COUNT($Q71:AV71),3)=0,(AV71*$E7)+AV71,AV71)),"NÃO"),"NÃO")</f>
        <v>NÃO</v>
      </c>
      <c r="AX71" s="9" t="str">
        <f>IF(AND(AX$5&gt;=$M7,AX$5&lt;=$N7),IF($F7="Trimestral",IF(AW71="NÃO",$D7,IF(MOD(COUNT($Q71:AW71),3)=0,(AW71*$E7)+AW71,AW71)),"NÃO"),"NÃO")</f>
        <v>NÃO</v>
      </c>
      <c r="AY71" s="9" t="str">
        <f>IF(AND(AY$5&gt;=$M7,AY$5&lt;=$N7),IF($F7="Trimestral",IF(AX71="NÃO",$D7,IF(MOD(COUNT($Q71:AX71),3)=0,(AX71*$E7)+AX71,AX71)),"NÃO"),"NÃO")</f>
        <v>NÃO</v>
      </c>
      <c r="AZ71" s="9" t="str">
        <f>IF(AND(AZ$5&gt;=$M7,AZ$5&lt;=$N7),IF($F7="Trimestral",IF(AY71="NÃO",$D7,IF(MOD(COUNT($Q71:AY71),3)=0,(AY71*$E7)+AY71,AY71)),"NÃO"),"NÃO")</f>
        <v>NÃO</v>
      </c>
      <c r="BA71" s="9" t="str">
        <f>IF(AND(BA$5&gt;=$M7,BA$5&lt;=$N7),IF($F7="Trimestral",IF(AZ71="NÃO",$D7,IF(MOD(COUNT($Q71:AZ71),3)=0,(AZ71*$E7)+AZ71,AZ71)),"NÃO"),"NÃO")</f>
        <v>NÃO</v>
      </c>
      <c r="BB71" s="9" t="str">
        <f>IF(AND(BB$5&gt;=$M7,BB$5&lt;=$N7),IF($F7="Trimestral",IF(BA71="NÃO",$D7,IF(MOD(COUNT($Q71:BA71),3)=0,(BA71*$E7)+BA71,BA71)),"NÃO"),"NÃO")</f>
        <v>NÃO</v>
      </c>
      <c r="BC71" s="9" t="str">
        <f>IF(AND(BC$5&gt;=$M7,BC$5&lt;=$N7),IF($F7="Trimestral",IF(BB71="NÃO",$D7,IF(MOD(COUNT($Q71:BB71),3)=0,(BB71*$E7)+BB71,BB71)),"NÃO"),"NÃO")</f>
        <v>NÃO</v>
      </c>
      <c r="BD71" s="9" t="str">
        <f>IF(AND(BD$5&gt;=$M7,BD$5&lt;=$N7),IF($F7="Trimestral",IF(BC71="NÃO",$D7,IF(MOD(COUNT($Q71:BC71),3)=0,(BC71*$E7)+BC71,BC71)),"NÃO"),"NÃO")</f>
        <v>NÃO</v>
      </c>
      <c r="BE71" s="9" t="str">
        <f>IF(AND(BE$5&gt;=$M7,BE$5&lt;=$N7),IF($F7="Trimestral",IF(BD71="NÃO",$D7,IF(MOD(COUNT($Q71:BD71),3)=0,(BD71*$E7)+BD71,BD71)),"NÃO"),"NÃO")</f>
        <v>NÃO</v>
      </c>
      <c r="BF71" s="9" t="str">
        <f>IF(AND(BF$5&gt;=$M7,BF$5&lt;=$N7),IF($F7="Trimestral",IF(BE71="NÃO",$D7,IF(MOD(COUNT($Q71:BE71),3)=0,(BE71*$E7)+BE71,BE71)),"NÃO"),"NÃO")</f>
        <v>NÃO</v>
      </c>
      <c r="BG71" s="9" t="str">
        <f>IF(AND(BG$5&gt;=$M7,BG$5&lt;=$N7),IF($F7="Trimestral",IF(BF71="NÃO",$D7,IF(MOD(COUNT($Q71:BF71),3)=0,(BF71*$E7)+BF71,BF71)),"NÃO"),"NÃO")</f>
        <v>NÃO</v>
      </c>
      <c r="BH71" s="9" t="str">
        <f>IF(AND(BH$5&gt;=$M7,BH$5&lt;=$N7),IF($F7="Trimestral",IF(BG71="NÃO",$D7,IF(MOD(COUNT($Q71:BG71),3)=0,(BG71*$E7)+BG71,BG71)),"NÃO"),"NÃO")</f>
        <v>NÃO</v>
      </c>
      <c r="BI71" s="9" t="str">
        <f>IF(AND(BI$5&gt;=$M7,BI$5&lt;=$N7),IF($F7="Trimestral",IF(BH71="NÃO",$D7,IF(MOD(COUNT($Q71:BH71),3)=0,(BH71*$E7)+BH71,BH71)),"NÃO"),"NÃO")</f>
        <v>NÃO</v>
      </c>
      <c r="BJ71" s="9" t="str">
        <f>IF(AND(BJ$5&gt;=$M7,BJ$5&lt;=$N7),IF($F7="Trimestral",IF(BI71="NÃO",$D7,IF(MOD(COUNT($Q71:BI71),3)=0,(BI71*$E7)+BI71,BI71)),"NÃO"),"NÃO")</f>
        <v>NÃO</v>
      </c>
      <c r="BK71" s="9" t="str">
        <f>IF(AND(BK$5&gt;=$M7,BK$5&lt;=$N7),IF($F7="Trimestral",IF(BJ71="NÃO",$D7,IF(MOD(COUNT($Q71:BJ71),3)=0,(BJ71*$E7)+BJ71,BJ71)),"NÃO"),"NÃO")</f>
        <v>NÃO</v>
      </c>
      <c r="BL71" s="9" t="str">
        <f>IF(AND(BL$5&gt;=$M7,BL$5&lt;=$N7),IF($F7="Trimestral",IF(BK71="NÃO",$D7,IF(MOD(COUNT($Q71:BK71),3)=0,(BK71*$E7)+BK71,BK71)),"NÃO"),"NÃO")</f>
        <v>NÃO</v>
      </c>
      <c r="BM71" s="9" t="str">
        <f>IF(AND(BM$5&gt;=$M7,BM$5&lt;=$N7),IF($F7="Trimestral",IF(BL71="NÃO",$D7,IF(MOD(COUNT($Q71:BL71),3)=0,(BL71*$E7)+BL71,BL71)),"NÃO"),"NÃO")</f>
        <v>NÃO</v>
      </c>
      <c r="BN71" s="9" t="str">
        <f>IF(AND(BN$5&gt;=$M7,BN$5&lt;=$N7),IF($F7="Trimestral",IF(BM71="NÃO",$D7,IF(MOD(COUNT($Q71:BM71),3)=0,(BM71*$E7)+BM71,BM71)),"NÃO"),"NÃO")</f>
        <v>NÃO</v>
      </c>
      <c r="BO71" s="9" t="str">
        <f>IF(AND(BO$5&gt;=$M7,BO$5&lt;=$N7),IF($F7="Trimestral",IF(BN71="NÃO",$D7,IF(MOD(COUNT($Q71:BN71),3)=0,(BN71*$E7)+BN71,BN71)),"NÃO"),"NÃO")</f>
        <v>NÃO</v>
      </c>
      <c r="BP71" s="9" t="str">
        <f>IF(AND(BP$5&gt;=$M7,BP$5&lt;=$N7),IF($F7="Trimestral",IF(BO71="NÃO",$D7,IF(MOD(COUNT($Q71:BO71),3)=0,(BO71*$E7)+BO71,BO71)),"NÃO"),"NÃO")</f>
        <v>NÃO</v>
      </c>
      <c r="BQ71" s="9" t="str">
        <f>IF(AND(BQ$5&gt;=$M7,BQ$5&lt;=$N7),IF($F7="Trimestral",IF(BP71="NÃO",$D7,IF(MOD(COUNT($Q71:BP71),3)=0,(BP71*$E7)+BP71,BP71)),"NÃO"),"NÃO")</f>
        <v>NÃO</v>
      </c>
      <c r="BR71" s="9" t="str">
        <f>IF(AND(BR$5&gt;=$M7,BR$5&lt;=$N7),IF($F7="Trimestral",IF(BQ71="NÃO",$D7,IF(MOD(COUNT($Q71:BQ71),3)=0,(BQ71*$E7)+BQ71,BQ71)),"NÃO"),"NÃO")</f>
        <v>NÃO</v>
      </c>
      <c r="BS71" s="9" t="str">
        <f>IF(AND(BS$5&gt;=$M7,BS$5&lt;=$N7),IF($F7="Trimestral",IF(BR71="NÃO",$D7,IF(MOD(COUNT($Q71:BR71),3)=0,(BR71*$E7)+BR71,BR71)),"NÃO"),"NÃO")</f>
        <v>NÃO</v>
      </c>
      <c r="BT71" s="9" t="str">
        <f>IF(AND(BT$5&gt;=$M7,BT$5&lt;=$N7),IF($F7="Trimestral",IF(BS71="NÃO",$D7,IF(MOD(COUNT($Q71:BS71),3)=0,(BS71*$E7)+BS71,BS71)),"NÃO"),"NÃO")</f>
        <v>NÃO</v>
      </c>
      <c r="BU71" s="9" t="str">
        <f>IF(AND(BU$5&gt;=$M7,BU$5&lt;=$N7),IF($F7="Trimestral",IF(BT71="NÃO",$D7,IF(MOD(COUNT($Q71:BT71),3)=0,(BT71*$E7)+BT71,BT71)),"NÃO"),"NÃO")</f>
        <v>NÃO</v>
      </c>
      <c r="BV71" s="9" t="str">
        <f>IF(AND(BV$5&gt;=$M7,BV$5&lt;=$N7),IF($F7="Trimestral",IF(BU71="NÃO",$D7,IF(MOD(COUNT($Q71:BU71),3)=0,(BU71*$E7)+BU71,BU71)),"NÃO"),"NÃO")</f>
        <v>NÃO</v>
      </c>
      <c r="BW71" s="9" t="str">
        <f>IF(AND(BW$5&gt;=$M7,BW$5&lt;=$N7),IF($F7="Trimestral",IF(BV71="NÃO",$D7,IF(MOD(COUNT($Q71:BV71),3)=0,(BV71*$E7)+BV71,BV71)),"NÃO"),"NÃO")</f>
        <v>NÃO</v>
      </c>
      <c r="BX71" s="9" t="str">
        <f>IF(AND(BX$5&gt;=$M7,BX$5&lt;=$N7),IF($F7="Trimestral",IF(BW71="NÃO",$D7,IF(MOD(COUNT($Q71:BW71),3)=0,(BW71*$E7)+BW71,BW71)),"NÃO"),"NÃO")</f>
        <v>NÃO</v>
      </c>
      <c r="CA71" s="9">
        <v>2</v>
      </c>
    </row>
    <row r="72" spans="3:140" ht="30" customHeight="1">
      <c r="C72" s="21"/>
      <c r="D72" s="21"/>
      <c r="E72" s="21"/>
      <c r="F72" s="70"/>
      <c r="G72" s="70"/>
      <c r="H72" s="70"/>
      <c r="I72" s="70"/>
      <c r="J72" s="70"/>
      <c r="K72" s="21"/>
      <c r="L72" s="70"/>
      <c r="M72" s="70"/>
      <c r="N72" s="70"/>
      <c r="O72" s="70"/>
      <c r="P72" s="9">
        <v>3</v>
      </c>
      <c r="Q72" s="9" t="str">
        <f t="shared" si="46"/>
        <v>NÃO</v>
      </c>
      <c r="R72" s="9" t="str">
        <f>IF(AND(R$5&gt;=$M8,R$5&lt;=$N8),IF($F8="Trimestral",IF(Q72="NÃO",$D8,IF(MOD(COUNT($Q72:Q72),3)=0,(Q72*$E8)+Q72,Q72)),"NÃO"),"NÃO")</f>
        <v>NÃO</v>
      </c>
      <c r="S72" s="9" t="str">
        <f>IF(AND(S$5&gt;=$M8,S$5&lt;=$N8),IF($F8="Trimestral",IF(R72="NÃO",$D8,IF(MOD(COUNT($Q72:R72),3)=0,(R72*$E8)+R72,R72)),"NÃO"),"NÃO")</f>
        <v>NÃO</v>
      </c>
      <c r="T72" s="9" t="str">
        <f>IF(AND(T$5&gt;=$M8,T$5&lt;=$N8),IF($F8="Trimestral",IF(S72="NÃO",$D8,IF(MOD(COUNT($Q72:S72),3)=0,(S72*$E8)+S72,S72)),"NÃO"),"NÃO")</f>
        <v>NÃO</v>
      </c>
      <c r="U72" s="9" t="str">
        <f>IF(AND(U$5&gt;=$M8,U$5&lt;=$N8),IF($F8="Trimestral",IF(T72="NÃO",$D8,IF(MOD(COUNT($Q72:T72),3)=0,(T72*$E8)+T72,T72)),"NÃO"),"NÃO")</f>
        <v>NÃO</v>
      </c>
      <c r="V72" s="9" t="str">
        <f>IF(AND(V$5&gt;=$M8,V$5&lt;=$N8),IF($F8="Trimestral",IF(U72="NÃO",$D8,IF(MOD(COUNT($Q72:U72),3)=0,(U72*$E8)+U72,U72)),"NÃO"),"NÃO")</f>
        <v>NÃO</v>
      </c>
      <c r="W72" s="9" t="str">
        <f>IF(AND(W$5&gt;=$M8,W$5&lt;=$N8),IF($F8="Trimestral",IF(V72="NÃO",$D8,IF(MOD(COUNT($Q72:V72),3)=0,(V72*$E8)+V72,V72)),"NÃO"),"NÃO")</f>
        <v>NÃO</v>
      </c>
      <c r="X72" s="9" t="str">
        <f>IF(AND(X$5&gt;=$M8,X$5&lt;=$N8),IF($F8="Trimestral",IF(W72="NÃO",$D8,IF(MOD(COUNT($Q72:W72),3)=0,(W72*$E8)+W72,W72)),"NÃO"),"NÃO")</f>
        <v>NÃO</v>
      </c>
      <c r="Y72" s="9" t="str">
        <f>IF(AND(Y$5&gt;=$M8,Y$5&lt;=$N8),IF($F8="Trimestral",IF(X72="NÃO",$D8,IF(MOD(COUNT($Q72:X72),3)=0,(X72*$E8)+X72,X72)),"NÃO"),"NÃO")</f>
        <v>NÃO</v>
      </c>
      <c r="Z72" s="9" t="str">
        <f>IF(AND(Z$5&gt;=$M8,Z$5&lt;=$N8),IF($F8="Trimestral",IF(Y72="NÃO",$D8,IF(MOD(COUNT($Q72:Y72),3)=0,(Y72*$E8)+Y72,Y72)),"NÃO"),"NÃO")</f>
        <v>NÃO</v>
      </c>
      <c r="AA72" s="9" t="str">
        <f>IF(AND(AA$5&gt;=$M8,AA$5&lt;=$N8),IF($F8="Trimestral",IF(Z72="NÃO",$D8,IF(MOD(COUNT($Q72:Z72),3)=0,(Z72*$E8)+Z72,Z72)),"NÃO"),"NÃO")</f>
        <v>NÃO</v>
      </c>
      <c r="AB72" s="9" t="str">
        <f>IF(AND(AB$5&gt;=$M8,AB$5&lt;=$N8),IF($F8="Trimestral",IF(AA72="NÃO",$D8,IF(MOD(COUNT($Q72:AA72),3)=0,(AA72*$E8)+AA72,AA72)),"NÃO"),"NÃO")</f>
        <v>NÃO</v>
      </c>
      <c r="AC72" s="9" t="str">
        <f>IF(AND(AC$5&gt;=$M8,AC$5&lt;=$N8),IF($F8="Trimestral",IF(AB72="NÃO",$D8,IF(MOD(COUNT($Q72:AB72),3)=0,(AB72*$E8)+AB72,AB72)),"NÃO"),"NÃO")</f>
        <v>NÃO</v>
      </c>
      <c r="AD72" s="9" t="str">
        <f>IF(AND(AD$5&gt;=$M8,AD$5&lt;=$N8),IF($F8="Trimestral",IF(AC72="NÃO",$D8,IF(MOD(COUNT($Q72:AC72),3)=0,(AC72*$E8)+AC72,AC72)),"NÃO"),"NÃO")</f>
        <v>NÃO</v>
      </c>
      <c r="AE72" s="9" t="str">
        <f>IF(AND(AE$5&gt;=$M8,AE$5&lt;=$N8),IF($F8="Trimestral",IF(AD72="NÃO",$D8,IF(MOD(COUNT($Q72:AD72),3)=0,(AD72*$E8)+AD72,AD72)),"NÃO"),"NÃO")</f>
        <v>NÃO</v>
      </c>
      <c r="AF72" s="9" t="str">
        <f>IF(AND(AF$5&gt;=$M8,AF$5&lt;=$N8),IF($F8="Trimestral",IF(AE72="NÃO",$D8,IF(MOD(COUNT($Q72:AE72),3)=0,(AE72*$E8)+AE72,AE72)),"NÃO"),"NÃO")</f>
        <v>NÃO</v>
      </c>
      <c r="AG72" s="9" t="str">
        <f>IF(AND(AG$5&gt;=$M8,AG$5&lt;=$N8),IF($F8="Trimestral",IF(AF72="NÃO",$D8,IF(MOD(COUNT($Q72:AF72),3)=0,(AF72*$E8)+AF72,AF72)),"NÃO"),"NÃO")</f>
        <v>NÃO</v>
      </c>
      <c r="AH72" s="9" t="str">
        <f>IF(AND(AH$5&gt;=$M8,AH$5&lt;=$N8),IF($F8="Trimestral",IF(AG72="NÃO",$D8,IF(MOD(COUNT($Q72:AG72),3)=0,(AG72*$E8)+AG72,AG72)),"NÃO"),"NÃO")</f>
        <v>NÃO</v>
      </c>
      <c r="AI72" s="9" t="str">
        <f>IF(AND(AI$5&gt;=$M8,AI$5&lt;=$N8),IF($F8="Trimestral",IF(AH72="NÃO",$D8,IF(MOD(COUNT($Q72:AH72),3)=0,(AH72*$E8)+AH72,AH72)),"NÃO"),"NÃO")</f>
        <v>NÃO</v>
      </c>
      <c r="AJ72" s="9" t="str">
        <f>IF(AND(AJ$5&gt;=$M8,AJ$5&lt;=$N8),IF($F8="Trimestral",IF(AI72="NÃO",$D8,IF(MOD(COUNT($Q72:AI72),3)=0,(AI72*$E8)+AI72,AI72)),"NÃO"),"NÃO")</f>
        <v>NÃO</v>
      </c>
      <c r="AK72" s="9" t="str">
        <f>IF(AND(AK$5&gt;=$M8,AK$5&lt;=$N8),IF($F8="Trimestral",IF(AJ72="NÃO",$D8,IF(MOD(COUNT($Q72:AJ72),3)=0,(AJ72*$E8)+AJ72,AJ72)),"NÃO"),"NÃO")</f>
        <v>NÃO</v>
      </c>
      <c r="AL72" s="9" t="str">
        <f>IF(AND(AL$5&gt;=$M8,AL$5&lt;=$N8),IF($F8="Trimestral",IF(AK72="NÃO",$D8,IF(MOD(COUNT($Q72:AK72),3)=0,(AK72*$E8)+AK72,AK72)),"NÃO"),"NÃO")</f>
        <v>NÃO</v>
      </c>
      <c r="AM72" s="9" t="str">
        <f>IF(AND(AM$5&gt;=$M8,AM$5&lt;=$N8),IF($F8="Trimestral",IF(AL72="NÃO",$D8,IF(MOD(COUNT($Q72:AL72),3)=0,(AL72*$E8)+AL72,AL72)),"NÃO"),"NÃO")</f>
        <v>NÃO</v>
      </c>
      <c r="AN72" s="9" t="str">
        <f>IF(AND(AN$5&gt;=$M8,AN$5&lt;=$N8),IF($F8="Trimestral",IF(AM72="NÃO",$D8,IF(MOD(COUNT($Q72:AM72),3)=0,(AM72*$E8)+AM72,AM72)),"NÃO"),"NÃO")</f>
        <v>NÃO</v>
      </c>
      <c r="AO72" s="9" t="str">
        <f>IF(AND(AO$5&gt;=$M8,AO$5&lt;=$N8),IF($F8="Trimestral",IF(AN72="NÃO",$D8,IF(MOD(COUNT($Q72:AN72),3)=0,(AN72*$E8)+AN72,AN72)),"NÃO"),"NÃO")</f>
        <v>NÃO</v>
      </c>
      <c r="AP72" s="9" t="str">
        <f>IF(AND(AP$5&gt;=$M8,AP$5&lt;=$N8),IF($F8="Trimestral",IF(AO72="NÃO",$D8,IF(MOD(COUNT($Q72:AO72),3)=0,(AO72*$E8)+AO72,AO72)),"NÃO"),"NÃO")</f>
        <v>NÃO</v>
      </c>
      <c r="AQ72" s="9" t="str">
        <f>IF(AND(AQ$5&gt;=$M8,AQ$5&lt;=$N8),IF($F8="Trimestral",IF(AP72="NÃO",$D8,IF(MOD(COUNT($Q72:AP72),3)=0,(AP72*$E8)+AP72,AP72)),"NÃO"),"NÃO")</f>
        <v>NÃO</v>
      </c>
      <c r="AR72" s="9" t="str">
        <f>IF(AND(AR$5&gt;=$M8,AR$5&lt;=$N8),IF($F8="Trimestral",IF(AQ72="NÃO",$D8,IF(MOD(COUNT($Q72:AQ72),3)=0,(AQ72*$E8)+AQ72,AQ72)),"NÃO"),"NÃO")</f>
        <v>NÃO</v>
      </c>
      <c r="AS72" s="9" t="str">
        <f>IF(AND(AS$5&gt;=$M8,AS$5&lt;=$N8),IF($F8="Trimestral",IF(AR72="NÃO",$D8,IF(MOD(COUNT($Q72:AR72),3)=0,(AR72*$E8)+AR72,AR72)),"NÃO"),"NÃO")</f>
        <v>NÃO</v>
      </c>
      <c r="AT72" s="9" t="str">
        <f>IF(AND(AT$5&gt;=$M8,AT$5&lt;=$N8),IF($F8="Trimestral",IF(AS72="NÃO",$D8,IF(MOD(COUNT($Q72:AS72),3)=0,(AS72*$E8)+AS72,AS72)),"NÃO"),"NÃO")</f>
        <v>NÃO</v>
      </c>
      <c r="AU72" s="9" t="str">
        <f>IF(AND(AU$5&gt;=$M8,AU$5&lt;=$N8),IF($F8="Trimestral",IF(AT72="NÃO",$D8,IF(MOD(COUNT($Q72:AT72),3)=0,(AT72*$E8)+AT72,AT72)),"NÃO"),"NÃO")</f>
        <v>NÃO</v>
      </c>
      <c r="AV72" s="9" t="str">
        <f>IF(AND(AV$5&gt;=$M8,AV$5&lt;=$N8),IF($F8="Trimestral",IF(AU72="NÃO",$D8,IF(MOD(COUNT($Q72:AU72),3)=0,(AU72*$E8)+AU72,AU72)),"NÃO"),"NÃO")</f>
        <v>NÃO</v>
      </c>
      <c r="AW72" s="9" t="str">
        <f>IF(AND(AW$5&gt;=$M8,AW$5&lt;=$N8),IF($F8="Trimestral",IF(AV72="NÃO",$D8,IF(MOD(COUNT($Q72:AV72),3)=0,(AV72*$E8)+AV72,AV72)),"NÃO"),"NÃO")</f>
        <v>NÃO</v>
      </c>
      <c r="AX72" s="9" t="str">
        <f>IF(AND(AX$5&gt;=$M8,AX$5&lt;=$N8),IF($F8="Trimestral",IF(AW72="NÃO",$D8,IF(MOD(COUNT($Q72:AW72),3)=0,(AW72*$E8)+AW72,AW72)),"NÃO"),"NÃO")</f>
        <v>NÃO</v>
      </c>
      <c r="AY72" s="9" t="str">
        <f>IF(AND(AY$5&gt;=$M8,AY$5&lt;=$N8),IF($F8="Trimestral",IF(AX72="NÃO",$D8,IF(MOD(COUNT($Q72:AX72),3)=0,(AX72*$E8)+AX72,AX72)),"NÃO"),"NÃO")</f>
        <v>NÃO</v>
      </c>
      <c r="AZ72" s="9" t="str">
        <f>IF(AND(AZ$5&gt;=$M8,AZ$5&lt;=$N8),IF($F8="Trimestral",IF(AY72="NÃO",$D8,IF(MOD(COUNT($Q72:AY72),3)=0,(AY72*$E8)+AY72,AY72)),"NÃO"),"NÃO")</f>
        <v>NÃO</v>
      </c>
      <c r="BA72" s="9" t="str">
        <f>IF(AND(BA$5&gt;=$M8,BA$5&lt;=$N8),IF($F8="Trimestral",IF(AZ72="NÃO",$D8,IF(MOD(COUNT($Q72:AZ72),3)=0,(AZ72*$E8)+AZ72,AZ72)),"NÃO"),"NÃO")</f>
        <v>NÃO</v>
      </c>
      <c r="BB72" s="9" t="str">
        <f>IF(AND(BB$5&gt;=$M8,BB$5&lt;=$N8),IF($F8="Trimestral",IF(BA72="NÃO",$D8,IF(MOD(COUNT($Q72:BA72),3)=0,(BA72*$E8)+BA72,BA72)),"NÃO"),"NÃO")</f>
        <v>NÃO</v>
      </c>
      <c r="BC72" s="9" t="str">
        <f>IF(AND(BC$5&gt;=$M8,BC$5&lt;=$N8),IF($F8="Trimestral",IF(BB72="NÃO",$D8,IF(MOD(COUNT($Q72:BB72),3)=0,(BB72*$E8)+BB72,BB72)),"NÃO"),"NÃO")</f>
        <v>NÃO</v>
      </c>
      <c r="BD72" s="9" t="str">
        <f>IF(AND(BD$5&gt;=$M8,BD$5&lt;=$N8),IF($F8="Trimestral",IF(BC72="NÃO",$D8,IF(MOD(COUNT($Q72:BC72),3)=0,(BC72*$E8)+BC72,BC72)),"NÃO"),"NÃO")</f>
        <v>NÃO</v>
      </c>
      <c r="BE72" s="9" t="str">
        <f>IF(AND(BE$5&gt;=$M8,BE$5&lt;=$N8),IF($F8="Trimestral",IF(BD72="NÃO",$D8,IF(MOD(COUNT($Q72:BD72),3)=0,(BD72*$E8)+BD72,BD72)),"NÃO"),"NÃO")</f>
        <v>NÃO</v>
      </c>
      <c r="BF72" s="9" t="str">
        <f>IF(AND(BF$5&gt;=$M8,BF$5&lt;=$N8),IF($F8="Trimestral",IF(BE72="NÃO",$D8,IF(MOD(COUNT($Q72:BE72),3)=0,(BE72*$E8)+BE72,BE72)),"NÃO"),"NÃO")</f>
        <v>NÃO</v>
      </c>
      <c r="BG72" s="9" t="str">
        <f>IF(AND(BG$5&gt;=$M8,BG$5&lt;=$N8),IF($F8="Trimestral",IF(BF72="NÃO",$D8,IF(MOD(COUNT($Q72:BF72),3)=0,(BF72*$E8)+BF72,BF72)),"NÃO"),"NÃO")</f>
        <v>NÃO</v>
      </c>
      <c r="BH72" s="9" t="str">
        <f>IF(AND(BH$5&gt;=$M8,BH$5&lt;=$N8),IF($F8="Trimestral",IF(BG72="NÃO",$D8,IF(MOD(COUNT($Q72:BG72),3)=0,(BG72*$E8)+BG72,BG72)),"NÃO"),"NÃO")</f>
        <v>NÃO</v>
      </c>
      <c r="BI72" s="9" t="str">
        <f>IF(AND(BI$5&gt;=$M8,BI$5&lt;=$N8),IF($F8="Trimestral",IF(BH72="NÃO",$D8,IF(MOD(COUNT($Q72:BH72),3)=0,(BH72*$E8)+BH72,BH72)),"NÃO"),"NÃO")</f>
        <v>NÃO</v>
      </c>
      <c r="BJ72" s="9" t="str">
        <f>IF(AND(BJ$5&gt;=$M8,BJ$5&lt;=$N8),IF($F8="Trimestral",IF(BI72="NÃO",$D8,IF(MOD(COUNT($Q72:BI72),3)=0,(BI72*$E8)+BI72,BI72)),"NÃO"),"NÃO")</f>
        <v>NÃO</v>
      </c>
      <c r="BK72" s="9" t="str">
        <f>IF(AND(BK$5&gt;=$M8,BK$5&lt;=$N8),IF($F8="Trimestral",IF(BJ72="NÃO",$D8,IF(MOD(COUNT($Q72:BJ72),3)=0,(BJ72*$E8)+BJ72,BJ72)),"NÃO"),"NÃO")</f>
        <v>NÃO</v>
      </c>
      <c r="BL72" s="9" t="str">
        <f>IF(AND(BL$5&gt;=$M8,BL$5&lt;=$N8),IF($F8="Trimestral",IF(BK72="NÃO",$D8,IF(MOD(COUNT($Q72:BK72),3)=0,(BK72*$E8)+BK72,BK72)),"NÃO"),"NÃO")</f>
        <v>NÃO</v>
      </c>
      <c r="BM72" s="9" t="str">
        <f>IF(AND(BM$5&gt;=$M8,BM$5&lt;=$N8),IF($F8="Trimestral",IF(BL72="NÃO",$D8,IF(MOD(COUNT($Q72:BL72),3)=0,(BL72*$E8)+BL72,BL72)),"NÃO"),"NÃO")</f>
        <v>NÃO</v>
      </c>
      <c r="BN72" s="9" t="str">
        <f>IF(AND(BN$5&gt;=$M8,BN$5&lt;=$N8),IF($F8="Trimestral",IF(BM72="NÃO",$D8,IF(MOD(COUNT($Q72:BM72),3)=0,(BM72*$E8)+BM72,BM72)),"NÃO"),"NÃO")</f>
        <v>NÃO</v>
      </c>
      <c r="BO72" s="9" t="str">
        <f>IF(AND(BO$5&gt;=$M8,BO$5&lt;=$N8),IF($F8="Trimestral",IF(BN72="NÃO",$D8,IF(MOD(COUNT($Q72:BN72),3)=0,(BN72*$E8)+BN72,BN72)),"NÃO"),"NÃO")</f>
        <v>NÃO</v>
      </c>
      <c r="BP72" s="9" t="str">
        <f>IF(AND(BP$5&gt;=$M8,BP$5&lt;=$N8),IF($F8="Trimestral",IF(BO72="NÃO",$D8,IF(MOD(COUNT($Q72:BO72),3)=0,(BO72*$E8)+BO72,BO72)),"NÃO"),"NÃO")</f>
        <v>NÃO</v>
      </c>
      <c r="BQ72" s="9" t="str">
        <f>IF(AND(BQ$5&gt;=$M8,BQ$5&lt;=$N8),IF($F8="Trimestral",IF(BP72="NÃO",$D8,IF(MOD(COUNT($Q72:BP72),3)=0,(BP72*$E8)+BP72,BP72)),"NÃO"),"NÃO")</f>
        <v>NÃO</v>
      </c>
      <c r="BR72" s="9" t="str">
        <f>IF(AND(BR$5&gt;=$M8,BR$5&lt;=$N8),IF($F8="Trimestral",IF(BQ72="NÃO",$D8,IF(MOD(COUNT($Q72:BQ72),3)=0,(BQ72*$E8)+BQ72,BQ72)),"NÃO"),"NÃO")</f>
        <v>NÃO</v>
      </c>
      <c r="BS72" s="9" t="str">
        <f>IF(AND(BS$5&gt;=$M8,BS$5&lt;=$N8),IF($F8="Trimestral",IF(BR72="NÃO",$D8,IF(MOD(COUNT($Q72:BR72),3)=0,(BR72*$E8)+BR72,BR72)),"NÃO"),"NÃO")</f>
        <v>NÃO</v>
      </c>
      <c r="BT72" s="9" t="str">
        <f>IF(AND(BT$5&gt;=$M8,BT$5&lt;=$N8),IF($F8="Trimestral",IF(BS72="NÃO",$D8,IF(MOD(COUNT($Q72:BS72),3)=0,(BS72*$E8)+BS72,BS72)),"NÃO"),"NÃO")</f>
        <v>NÃO</v>
      </c>
      <c r="BU72" s="9" t="str">
        <f>IF(AND(BU$5&gt;=$M8,BU$5&lt;=$N8),IF($F8="Trimestral",IF(BT72="NÃO",$D8,IF(MOD(COUNT($Q72:BT72),3)=0,(BT72*$E8)+BT72,BT72)),"NÃO"),"NÃO")</f>
        <v>NÃO</v>
      </c>
      <c r="BV72" s="9" t="str">
        <f>IF(AND(BV$5&gt;=$M8,BV$5&lt;=$N8),IF($F8="Trimestral",IF(BU72="NÃO",$D8,IF(MOD(COUNT($Q72:BU72),3)=0,(BU72*$E8)+BU72,BU72)),"NÃO"),"NÃO")</f>
        <v>NÃO</v>
      </c>
      <c r="BW72" s="9" t="str">
        <f>IF(AND(BW$5&gt;=$M8,BW$5&lt;=$N8),IF($F8="Trimestral",IF(BV72="NÃO",$D8,IF(MOD(COUNT($Q72:BV72),3)=0,(BV72*$E8)+BV72,BV72)),"NÃO"),"NÃO")</f>
        <v>NÃO</v>
      </c>
      <c r="BX72" s="9" t="str">
        <f>IF(AND(BX$5&gt;=$M8,BX$5&lt;=$N8),IF($F8="Trimestral",IF(BW72="NÃO",$D8,IF(MOD(COUNT($Q72:BW72),3)=0,(BW72*$E8)+BW72,BW72)),"NÃO"),"NÃO")</f>
        <v>NÃO</v>
      </c>
      <c r="CA72" s="9">
        <v>3</v>
      </c>
    </row>
    <row r="73" spans="3:140" ht="30" customHeight="1">
      <c r="C73" s="21"/>
      <c r="D73" s="21"/>
      <c r="E73" s="21"/>
      <c r="F73" s="70"/>
      <c r="G73" s="70"/>
      <c r="H73" s="70"/>
      <c r="I73" s="70"/>
      <c r="J73" s="70"/>
      <c r="K73" s="21"/>
      <c r="L73" s="70"/>
      <c r="M73" s="70"/>
      <c r="N73" s="70"/>
      <c r="O73" s="70"/>
      <c r="P73" s="9">
        <v>4</v>
      </c>
      <c r="Q73" s="9" t="str">
        <f t="shared" si="46"/>
        <v>NÃO</v>
      </c>
      <c r="R73" s="9" t="str">
        <f>IF(AND(R$5&gt;=$M9,R$5&lt;=$N9),IF($F9="Trimestral",IF(Q73="NÃO",$D9,IF(MOD(COUNT($Q73:Q73),3)=0,(Q73*$E9)+Q73,Q73)),"NÃO"),"NÃO")</f>
        <v>NÃO</v>
      </c>
      <c r="S73" s="9" t="str">
        <f>IF(AND(S$5&gt;=$M9,S$5&lt;=$N9),IF($F9="Trimestral",IF(R73="NÃO",$D9,IF(MOD(COUNT($Q73:R73),3)=0,(R73*$E9)+R73,R73)),"NÃO"),"NÃO")</f>
        <v>NÃO</v>
      </c>
      <c r="T73" s="9" t="str">
        <f>IF(AND(T$5&gt;=$M9,T$5&lt;=$N9),IF($F9="Trimestral",IF(S73="NÃO",$D9,IF(MOD(COUNT($Q73:S73),3)=0,(S73*$E9)+S73,S73)),"NÃO"),"NÃO")</f>
        <v>NÃO</v>
      </c>
      <c r="U73" s="9" t="str">
        <f>IF(AND(U$5&gt;=$M9,U$5&lt;=$N9),IF($F9="Trimestral",IF(T73="NÃO",$D9,IF(MOD(COUNT($Q73:T73),3)=0,(T73*$E9)+T73,T73)),"NÃO"),"NÃO")</f>
        <v>NÃO</v>
      </c>
      <c r="V73" s="9" t="str">
        <f>IF(AND(V$5&gt;=$M9,V$5&lt;=$N9),IF($F9="Trimestral",IF(U73="NÃO",$D9,IF(MOD(COUNT($Q73:U73),3)=0,(U73*$E9)+U73,U73)),"NÃO"),"NÃO")</f>
        <v>NÃO</v>
      </c>
      <c r="W73" s="9" t="str">
        <f>IF(AND(W$5&gt;=$M9,W$5&lt;=$N9),IF($F9="Trimestral",IF(V73="NÃO",$D9,IF(MOD(COUNT($Q73:V73),3)=0,(V73*$E9)+V73,V73)),"NÃO"),"NÃO")</f>
        <v>NÃO</v>
      </c>
      <c r="X73" s="9" t="str">
        <f>IF(AND(X$5&gt;=$M9,X$5&lt;=$N9),IF($F9="Trimestral",IF(W73="NÃO",$D9,IF(MOD(COUNT($Q73:W73),3)=0,(W73*$E9)+W73,W73)),"NÃO"),"NÃO")</f>
        <v>NÃO</v>
      </c>
      <c r="Y73" s="9" t="str">
        <f>IF(AND(Y$5&gt;=$M9,Y$5&lt;=$N9),IF($F9="Trimestral",IF(X73="NÃO",$D9,IF(MOD(COUNT($Q73:X73),3)=0,(X73*$E9)+X73,X73)),"NÃO"),"NÃO")</f>
        <v>NÃO</v>
      </c>
      <c r="Z73" s="9" t="str">
        <f>IF(AND(Z$5&gt;=$M9,Z$5&lt;=$N9),IF($F9="Trimestral",IF(Y73="NÃO",$D9,IF(MOD(COUNT($Q73:Y73),3)=0,(Y73*$E9)+Y73,Y73)),"NÃO"),"NÃO")</f>
        <v>NÃO</v>
      </c>
      <c r="AA73" s="9" t="str">
        <f>IF(AND(AA$5&gt;=$M9,AA$5&lt;=$N9),IF($F9="Trimestral",IF(Z73="NÃO",$D9,IF(MOD(COUNT($Q73:Z73),3)=0,(Z73*$E9)+Z73,Z73)),"NÃO"),"NÃO")</f>
        <v>NÃO</v>
      </c>
      <c r="AB73" s="9" t="str">
        <f>IF(AND(AB$5&gt;=$M9,AB$5&lt;=$N9),IF($F9="Trimestral",IF(AA73="NÃO",$D9,IF(MOD(COUNT($Q73:AA73),3)=0,(AA73*$E9)+AA73,AA73)),"NÃO"),"NÃO")</f>
        <v>NÃO</v>
      </c>
      <c r="AC73" s="9" t="str">
        <f>IF(AND(AC$5&gt;=$M9,AC$5&lt;=$N9),IF($F9="Trimestral",IF(AB73="NÃO",$D9,IF(MOD(COUNT($Q73:AB73),3)=0,(AB73*$E9)+AB73,AB73)),"NÃO"),"NÃO")</f>
        <v>NÃO</v>
      </c>
      <c r="AD73" s="9" t="str">
        <f>IF(AND(AD$5&gt;=$M9,AD$5&lt;=$N9),IF($F9="Trimestral",IF(AC73="NÃO",$D9,IF(MOD(COUNT($Q73:AC73),3)=0,(AC73*$E9)+AC73,AC73)),"NÃO"),"NÃO")</f>
        <v>NÃO</v>
      </c>
      <c r="AE73" s="9" t="str">
        <f>IF(AND(AE$5&gt;=$M9,AE$5&lt;=$N9),IF($F9="Trimestral",IF(AD73="NÃO",$D9,IF(MOD(COUNT($Q73:AD73),3)=0,(AD73*$E9)+AD73,AD73)),"NÃO"),"NÃO")</f>
        <v>NÃO</v>
      </c>
      <c r="AF73" s="9" t="str">
        <f>IF(AND(AF$5&gt;=$M9,AF$5&lt;=$N9),IF($F9="Trimestral",IF(AE73="NÃO",$D9,IF(MOD(COUNT($Q73:AE73),3)=0,(AE73*$E9)+AE73,AE73)),"NÃO"),"NÃO")</f>
        <v>NÃO</v>
      </c>
      <c r="AG73" s="9" t="str">
        <f>IF(AND(AG$5&gt;=$M9,AG$5&lt;=$N9),IF($F9="Trimestral",IF(AF73="NÃO",$D9,IF(MOD(COUNT($Q73:AF73),3)=0,(AF73*$E9)+AF73,AF73)),"NÃO"),"NÃO")</f>
        <v>NÃO</v>
      </c>
      <c r="AH73" s="9" t="str">
        <f>IF(AND(AH$5&gt;=$M9,AH$5&lt;=$N9),IF($F9="Trimestral",IF(AG73="NÃO",$D9,IF(MOD(COUNT($Q73:AG73),3)=0,(AG73*$E9)+AG73,AG73)),"NÃO"),"NÃO")</f>
        <v>NÃO</v>
      </c>
      <c r="AI73" s="9" t="str">
        <f>IF(AND(AI$5&gt;=$M9,AI$5&lt;=$N9),IF($F9="Trimestral",IF(AH73="NÃO",$D9,IF(MOD(COUNT($Q73:AH73),3)=0,(AH73*$E9)+AH73,AH73)),"NÃO"),"NÃO")</f>
        <v>NÃO</v>
      </c>
      <c r="AJ73" s="9" t="str">
        <f>IF(AND(AJ$5&gt;=$M9,AJ$5&lt;=$N9),IF($F9="Trimestral",IF(AI73="NÃO",$D9,IF(MOD(COUNT($Q73:AI73),3)=0,(AI73*$E9)+AI73,AI73)),"NÃO"),"NÃO")</f>
        <v>NÃO</v>
      </c>
      <c r="AK73" s="9" t="str">
        <f>IF(AND(AK$5&gt;=$M9,AK$5&lt;=$N9),IF($F9="Trimestral",IF(AJ73="NÃO",$D9,IF(MOD(COUNT($Q73:AJ73),3)=0,(AJ73*$E9)+AJ73,AJ73)),"NÃO"),"NÃO")</f>
        <v>NÃO</v>
      </c>
      <c r="AL73" s="9" t="str">
        <f>IF(AND(AL$5&gt;=$M9,AL$5&lt;=$N9),IF($F9="Trimestral",IF(AK73="NÃO",$D9,IF(MOD(COUNT($Q73:AK73),3)=0,(AK73*$E9)+AK73,AK73)),"NÃO"),"NÃO")</f>
        <v>NÃO</v>
      </c>
      <c r="AM73" s="9" t="str">
        <f>IF(AND(AM$5&gt;=$M9,AM$5&lt;=$N9),IF($F9="Trimestral",IF(AL73="NÃO",$D9,IF(MOD(COUNT($Q73:AL73),3)=0,(AL73*$E9)+AL73,AL73)),"NÃO"),"NÃO")</f>
        <v>NÃO</v>
      </c>
      <c r="AN73" s="9" t="str">
        <f>IF(AND(AN$5&gt;=$M9,AN$5&lt;=$N9),IF($F9="Trimestral",IF(AM73="NÃO",$D9,IF(MOD(COUNT($Q73:AM73),3)=0,(AM73*$E9)+AM73,AM73)),"NÃO"),"NÃO")</f>
        <v>NÃO</v>
      </c>
      <c r="AO73" s="9" t="str">
        <f>IF(AND(AO$5&gt;=$M9,AO$5&lt;=$N9),IF($F9="Trimestral",IF(AN73="NÃO",$D9,IF(MOD(COUNT($Q73:AN73),3)=0,(AN73*$E9)+AN73,AN73)),"NÃO"),"NÃO")</f>
        <v>NÃO</v>
      </c>
      <c r="AP73" s="9" t="str">
        <f>IF(AND(AP$5&gt;=$M9,AP$5&lt;=$N9),IF($F9="Trimestral",IF(AO73="NÃO",$D9,IF(MOD(COUNT($Q73:AO73),3)=0,(AO73*$E9)+AO73,AO73)),"NÃO"),"NÃO")</f>
        <v>NÃO</v>
      </c>
      <c r="AQ73" s="9" t="str">
        <f>IF(AND(AQ$5&gt;=$M9,AQ$5&lt;=$N9),IF($F9="Trimestral",IF(AP73="NÃO",$D9,IF(MOD(COUNT($Q73:AP73),3)=0,(AP73*$E9)+AP73,AP73)),"NÃO"),"NÃO")</f>
        <v>NÃO</v>
      </c>
      <c r="AR73" s="9" t="str">
        <f>IF(AND(AR$5&gt;=$M9,AR$5&lt;=$N9),IF($F9="Trimestral",IF(AQ73="NÃO",$D9,IF(MOD(COUNT($Q73:AQ73),3)=0,(AQ73*$E9)+AQ73,AQ73)),"NÃO"),"NÃO")</f>
        <v>NÃO</v>
      </c>
      <c r="AS73" s="9" t="str">
        <f>IF(AND(AS$5&gt;=$M9,AS$5&lt;=$N9),IF($F9="Trimestral",IF(AR73="NÃO",$D9,IF(MOD(COUNT($Q73:AR73),3)=0,(AR73*$E9)+AR73,AR73)),"NÃO"),"NÃO")</f>
        <v>NÃO</v>
      </c>
      <c r="AT73" s="9" t="str">
        <f>IF(AND(AT$5&gt;=$M9,AT$5&lt;=$N9),IF($F9="Trimestral",IF(AS73="NÃO",$D9,IF(MOD(COUNT($Q73:AS73),3)=0,(AS73*$E9)+AS73,AS73)),"NÃO"),"NÃO")</f>
        <v>NÃO</v>
      </c>
      <c r="AU73" s="9" t="str">
        <f>IF(AND(AU$5&gt;=$M9,AU$5&lt;=$N9),IF($F9="Trimestral",IF(AT73="NÃO",$D9,IF(MOD(COUNT($Q73:AT73),3)=0,(AT73*$E9)+AT73,AT73)),"NÃO"),"NÃO")</f>
        <v>NÃO</v>
      </c>
      <c r="AV73" s="9" t="str">
        <f>IF(AND(AV$5&gt;=$M9,AV$5&lt;=$N9),IF($F9="Trimestral",IF(AU73="NÃO",$D9,IF(MOD(COUNT($Q73:AU73),3)=0,(AU73*$E9)+AU73,AU73)),"NÃO"),"NÃO")</f>
        <v>NÃO</v>
      </c>
      <c r="AW73" s="9" t="str">
        <f>IF(AND(AW$5&gt;=$M9,AW$5&lt;=$N9),IF($F9="Trimestral",IF(AV73="NÃO",$D9,IF(MOD(COUNT($Q73:AV73),3)=0,(AV73*$E9)+AV73,AV73)),"NÃO"),"NÃO")</f>
        <v>NÃO</v>
      </c>
      <c r="AX73" s="9" t="str">
        <f>IF(AND(AX$5&gt;=$M9,AX$5&lt;=$N9),IF($F9="Trimestral",IF(AW73="NÃO",$D9,IF(MOD(COUNT($Q73:AW73),3)=0,(AW73*$E9)+AW73,AW73)),"NÃO"),"NÃO")</f>
        <v>NÃO</v>
      </c>
      <c r="AY73" s="9" t="str">
        <f>IF(AND(AY$5&gt;=$M9,AY$5&lt;=$N9),IF($F9="Trimestral",IF(AX73="NÃO",$D9,IF(MOD(COUNT($Q73:AX73),3)=0,(AX73*$E9)+AX73,AX73)),"NÃO"),"NÃO")</f>
        <v>NÃO</v>
      </c>
      <c r="AZ73" s="9" t="str">
        <f>IF(AND(AZ$5&gt;=$M9,AZ$5&lt;=$N9),IF($F9="Trimestral",IF(AY73="NÃO",$D9,IF(MOD(COUNT($Q73:AY73),3)=0,(AY73*$E9)+AY73,AY73)),"NÃO"),"NÃO")</f>
        <v>NÃO</v>
      </c>
      <c r="BA73" s="9" t="str">
        <f>IF(AND(BA$5&gt;=$M9,BA$5&lt;=$N9),IF($F9="Trimestral",IF(AZ73="NÃO",$D9,IF(MOD(COUNT($Q73:AZ73),3)=0,(AZ73*$E9)+AZ73,AZ73)),"NÃO"),"NÃO")</f>
        <v>NÃO</v>
      </c>
      <c r="BB73" s="9" t="str">
        <f>IF(AND(BB$5&gt;=$M9,BB$5&lt;=$N9),IF($F9="Trimestral",IF(BA73="NÃO",$D9,IF(MOD(COUNT($Q73:BA73),3)=0,(BA73*$E9)+BA73,BA73)),"NÃO"),"NÃO")</f>
        <v>NÃO</v>
      </c>
      <c r="BC73" s="9" t="str">
        <f>IF(AND(BC$5&gt;=$M9,BC$5&lt;=$N9),IF($F9="Trimestral",IF(BB73="NÃO",$D9,IF(MOD(COUNT($Q73:BB73),3)=0,(BB73*$E9)+BB73,BB73)),"NÃO"),"NÃO")</f>
        <v>NÃO</v>
      </c>
      <c r="BD73" s="9" t="str">
        <f>IF(AND(BD$5&gt;=$M9,BD$5&lt;=$N9),IF($F9="Trimestral",IF(BC73="NÃO",$D9,IF(MOD(COUNT($Q73:BC73),3)=0,(BC73*$E9)+BC73,BC73)),"NÃO"),"NÃO")</f>
        <v>NÃO</v>
      </c>
      <c r="BE73" s="9" t="str">
        <f>IF(AND(BE$5&gt;=$M9,BE$5&lt;=$N9),IF($F9="Trimestral",IF(BD73="NÃO",$D9,IF(MOD(COUNT($Q73:BD73),3)=0,(BD73*$E9)+BD73,BD73)),"NÃO"),"NÃO")</f>
        <v>NÃO</v>
      </c>
      <c r="BF73" s="9" t="str">
        <f>IF(AND(BF$5&gt;=$M9,BF$5&lt;=$N9),IF($F9="Trimestral",IF(BE73="NÃO",$D9,IF(MOD(COUNT($Q73:BE73),3)=0,(BE73*$E9)+BE73,BE73)),"NÃO"),"NÃO")</f>
        <v>NÃO</v>
      </c>
      <c r="BG73" s="9" t="str">
        <f>IF(AND(BG$5&gt;=$M9,BG$5&lt;=$N9),IF($F9="Trimestral",IF(BF73="NÃO",$D9,IF(MOD(COUNT($Q73:BF73),3)=0,(BF73*$E9)+BF73,BF73)),"NÃO"),"NÃO")</f>
        <v>NÃO</v>
      </c>
      <c r="BH73" s="9" t="str">
        <f>IF(AND(BH$5&gt;=$M9,BH$5&lt;=$N9),IF($F9="Trimestral",IF(BG73="NÃO",$D9,IF(MOD(COUNT($Q73:BG73),3)=0,(BG73*$E9)+BG73,BG73)),"NÃO"),"NÃO")</f>
        <v>NÃO</v>
      </c>
      <c r="BI73" s="9" t="str">
        <f>IF(AND(BI$5&gt;=$M9,BI$5&lt;=$N9),IF($F9="Trimestral",IF(BH73="NÃO",$D9,IF(MOD(COUNT($Q73:BH73),3)=0,(BH73*$E9)+BH73,BH73)),"NÃO"),"NÃO")</f>
        <v>NÃO</v>
      </c>
      <c r="BJ73" s="9" t="str">
        <f>IF(AND(BJ$5&gt;=$M9,BJ$5&lt;=$N9),IF($F9="Trimestral",IF(BI73="NÃO",$D9,IF(MOD(COUNT($Q73:BI73),3)=0,(BI73*$E9)+BI73,BI73)),"NÃO"),"NÃO")</f>
        <v>NÃO</v>
      </c>
      <c r="BK73" s="9" t="str">
        <f>IF(AND(BK$5&gt;=$M9,BK$5&lt;=$N9),IF($F9="Trimestral",IF(BJ73="NÃO",$D9,IF(MOD(COUNT($Q73:BJ73),3)=0,(BJ73*$E9)+BJ73,BJ73)),"NÃO"),"NÃO")</f>
        <v>NÃO</v>
      </c>
      <c r="BL73" s="9" t="str">
        <f>IF(AND(BL$5&gt;=$M9,BL$5&lt;=$N9),IF($F9="Trimestral",IF(BK73="NÃO",$D9,IF(MOD(COUNT($Q73:BK73),3)=0,(BK73*$E9)+BK73,BK73)),"NÃO"),"NÃO")</f>
        <v>NÃO</v>
      </c>
      <c r="BM73" s="9" t="str">
        <f>IF(AND(BM$5&gt;=$M9,BM$5&lt;=$N9),IF($F9="Trimestral",IF(BL73="NÃO",$D9,IF(MOD(COUNT($Q73:BL73),3)=0,(BL73*$E9)+BL73,BL73)),"NÃO"),"NÃO")</f>
        <v>NÃO</v>
      </c>
      <c r="BN73" s="9" t="str">
        <f>IF(AND(BN$5&gt;=$M9,BN$5&lt;=$N9),IF($F9="Trimestral",IF(BM73="NÃO",$D9,IF(MOD(COUNT($Q73:BM73),3)=0,(BM73*$E9)+BM73,BM73)),"NÃO"),"NÃO")</f>
        <v>NÃO</v>
      </c>
      <c r="BO73" s="9" t="str">
        <f>IF(AND(BO$5&gt;=$M9,BO$5&lt;=$N9),IF($F9="Trimestral",IF(BN73="NÃO",$D9,IF(MOD(COUNT($Q73:BN73),3)=0,(BN73*$E9)+BN73,BN73)),"NÃO"),"NÃO")</f>
        <v>NÃO</v>
      </c>
      <c r="BP73" s="9" t="str">
        <f>IF(AND(BP$5&gt;=$M9,BP$5&lt;=$N9),IF($F9="Trimestral",IF(BO73="NÃO",$D9,IF(MOD(COUNT($Q73:BO73),3)=0,(BO73*$E9)+BO73,BO73)),"NÃO"),"NÃO")</f>
        <v>NÃO</v>
      </c>
      <c r="BQ73" s="9" t="str">
        <f>IF(AND(BQ$5&gt;=$M9,BQ$5&lt;=$N9),IF($F9="Trimestral",IF(BP73="NÃO",$D9,IF(MOD(COUNT($Q73:BP73),3)=0,(BP73*$E9)+BP73,BP73)),"NÃO"),"NÃO")</f>
        <v>NÃO</v>
      </c>
      <c r="BR73" s="9" t="str">
        <f>IF(AND(BR$5&gt;=$M9,BR$5&lt;=$N9),IF($F9="Trimestral",IF(BQ73="NÃO",$D9,IF(MOD(COUNT($Q73:BQ73),3)=0,(BQ73*$E9)+BQ73,BQ73)),"NÃO"),"NÃO")</f>
        <v>NÃO</v>
      </c>
      <c r="BS73" s="9" t="str">
        <f>IF(AND(BS$5&gt;=$M9,BS$5&lt;=$N9),IF($F9="Trimestral",IF(BR73="NÃO",$D9,IF(MOD(COUNT($Q73:BR73),3)=0,(BR73*$E9)+BR73,BR73)),"NÃO"),"NÃO")</f>
        <v>NÃO</v>
      </c>
      <c r="BT73" s="9" t="str">
        <f>IF(AND(BT$5&gt;=$M9,BT$5&lt;=$N9),IF($F9="Trimestral",IF(BS73="NÃO",$D9,IF(MOD(COUNT($Q73:BS73),3)=0,(BS73*$E9)+BS73,BS73)),"NÃO"),"NÃO")</f>
        <v>NÃO</v>
      </c>
      <c r="BU73" s="9" t="str">
        <f>IF(AND(BU$5&gt;=$M9,BU$5&lt;=$N9),IF($F9="Trimestral",IF(BT73="NÃO",$D9,IF(MOD(COUNT($Q73:BT73),3)=0,(BT73*$E9)+BT73,BT73)),"NÃO"),"NÃO")</f>
        <v>NÃO</v>
      </c>
      <c r="BV73" s="9" t="str">
        <f>IF(AND(BV$5&gt;=$M9,BV$5&lt;=$N9),IF($F9="Trimestral",IF(BU73="NÃO",$D9,IF(MOD(COUNT($Q73:BU73),3)=0,(BU73*$E9)+BU73,BU73)),"NÃO"),"NÃO")</f>
        <v>NÃO</v>
      </c>
      <c r="BW73" s="9" t="str">
        <f>IF(AND(BW$5&gt;=$M9,BW$5&lt;=$N9),IF($F9="Trimestral",IF(BV73="NÃO",$D9,IF(MOD(COUNT($Q73:BV73),3)=0,(BV73*$E9)+BV73,BV73)),"NÃO"),"NÃO")</f>
        <v>NÃO</v>
      </c>
      <c r="BX73" s="9" t="str">
        <f>IF(AND(BX$5&gt;=$M9,BX$5&lt;=$N9),IF($F9="Trimestral",IF(BW73="NÃO",$D9,IF(MOD(COUNT($Q73:BW73),3)=0,(BW73*$E9)+BW73,BW73)),"NÃO"),"NÃO")</f>
        <v>NÃO</v>
      </c>
      <c r="CA73" s="9">
        <v>4</v>
      </c>
    </row>
    <row r="74" spans="3:140" ht="30" customHeight="1">
      <c r="C74" s="21"/>
      <c r="D74" s="21"/>
      <c r="E74" s="21"/>
      <c r="F74" s="70"/>
      <c r="G74" s="70"/>
      <c r="H74" s="70"/>
      <c r="I74" s="70"/>
      <c r="J74" s="70"/>
      <c r="K74" s="21"/>
      <c r="L74" s="70"/>
      <c r="M74" s="70"/>
      <c r="N74" s="70"/>
      <c r="O74" s="70"/>
      <c r="P74" s="9">
        <v>5</v>
      </c>
      <c r="Q74" s="9" t="str">
        <f t="shared" si="46"/>
        <v>NÃO</v>
      </c>
      <c r="R74" s="9" t="str">
        <f>IF(AND(R$5&gt;=$M10,R$5&lt;=$N10),IF($F10="Trimestral",IF(Q74="NÃO",$D10,IF(MOD(COUNT($Q74:Q74),3)=0,(Q74*$E10)+Q74,Q74)),"NÃO"),"NÃO")</f>
        <v>NÃO</v>
      </c>
      <c r="S74" s="9" t="str">
        <f>IF(AND(S$5&gt;=$M10,S$5&lt;=$N10),IF($F10="Trimestral",IF(R74="NÃO",$D10,IF(MOD(COUNT($Q74:R74),3)=0,(R74*$E10)+R74,R74)),"NÃO"),"NÃO")</f>
        <v>NÃO</v>
      </c>
      <c r="T74" s="9" t="str">
        <f>IF(AND(T$5&gt;=$M10,T$5&lt;=$N10),IF($F10="Trimestral",IF(S74="NÃO",$D10,IF(MOD(COUNT($Q74:S74),3)=0,(S74*$E10)+S74,S74)),"NÃO"),"NÃO")</f>
        <v>NÃO</v>
      </c>
      <c r="U74" s="9" t="str">
        <f>IF(AND(U$5&gt;=$M10,U$5&lt;=$N10),IF($F10="Trimestral",IF(T74="NÃO",$D10,IF(MOD(COUNT($Q74:T74),3)=0,(T74*$E10)+T74,T74)),"NÃO"),"NÃO")</f>
        <v>NÃO</v>
      </c>
      <c r="V74" s="9" t="str">
        <f>IF(AND(V$5&gt;=$M10,V$5&lt;=$N10),IF($F10="Trimestral",IF(U74="NÃO",$D10,IF(MOD(COUNT($Q74:U74),3)=0,(U74*$E10)+U74,U74)),"NÃO"),"NÃO")</f>
        <v>NÃO</v>
      </c>
      <c r="W74" s="9" t="str">
        <f>IF(AND(W$5&gt;=$M10,W$5&lt;=$N10),IF($F10="Trimestral",IF(V74="NÃO",$D10,IF(MOD(COUNT($Q74:V74),3)=0,(V74*$E10)+V74,V74)),"NÃO"),"NÃO")</f>
        <v>NÃO</v>
      </c>
      <c r="X74" s="9" t="str">
        <f>IF(AND(X$5&gt;=$M10,X$5&lt;=$N10),IF($F10="Trimestral",IF(W74="NÃO",$D10,IF(MOD(COUNT($Q74:W74),3)=0,(W74*$E10)+W74,W74)),"NÃO"),"NÃO")</f>
        <v>NÃO</v>
      </c>
      <c r="Y74" s="9" t="str">
        <f>IF(AND(Y$5&gt;=$M10,Y$5&lt;=$N10),IF($F10="Trimestral",IF(X74="NÃO",$D10,IF(MOD(COUNT($Q74:X74),3)=0,(X74*$E10)+X74,X74)),"NÃO"),"NÃO")</f>
        <v>NÃO</v>
      </c>
      <c r="Z74" s="9" t="str">
        <f>IF(AND(Z$5&gt;=$M10,Z$5&lt;=$N10),IF($F10="Trimestral",IF(Y74="NÃO",$D10,IF(MOD(COUNT($Q74:Y74),3)=0,(Y74*$E10)+Y74,Y74)),"NÃO"),"NÃO")</f>
        <v>NÃO</v>
      </c>
      <c r="AA74" s="9" t="str">
        <f>IF(AND(AA$5&gt;=$M10,AA$5&lt;=$N10),IF($F10="Trimestral",IF(Z74="NÃO",$D10,IF(MOD(COUNT($Q74:Z74),3)=0,(Z74*$E10)+Z74,Z74)),"NÃO"),"NÃO")</f>
        <v>NÃO</v>
      </c>
      <c r="AB74" s="9" t="str">
        <f>IF(AND(AB$5&gt;=$M10,AB$5&lt;=$N10),IF($F10="Trimestral",IF(AA74="NÃO",$D10,IF(MOD(COUNT($Q74:AA74),3)=0,(AA74*$E10)+AA74,AA74)),"NÃO"),"NÃO")</f>
        <v>NÃO</v>
      </c>
      <c r="AC74" s="9" t="str">
        <f>IF(AND(AC$5&gt;=$M10,AC$5&lt;=$N10),IF($F10="Trimestral",IF(AB74="NÃO",$D10,IF(MOD(COUNT($Q74:AB74),3)=0,(AB74*$E10)+AB74,AB74)),"NÃO"),"NÃO")</f>
        <v>NÃO</v>
      </c>
      <c r="AD74" s="9" t="str">
        <f>IF(AND(AD$5&gt;=$M10,AD$5&lt;=$N10),IF($F10="Trimestral",IF(AC74="NÃO",$D10,IF(MOD(COUNT($Q74:AC74),3)=0,(AC74*$E10)+AC74,AC74)),"NÃO"),"NÃO")</f>
        <v>NÃO</v>
      </c>
      <c r="AE74" s="9" t="str">
        <f>IF(AND(AE$5&gt;=$M10,AE$5&lt;=$N10),IF($F10="Trimestral",IF(AD74="NÃO",$D10,IF(MOD(COUNT($Q74:AD74),3)=0,(AD74*$E10)+AD74,AD74)),"NÃO"),"NÃO")</f>
        <v>NÃO</v>
      </c>
      <c r="AF74" s="9" t="str">
        <f>IF(AND(AF$5&gt;=$M10,AF$5&lt;=$N10),IF($F10="Trimestral",IF(AE74="NÃO",$D10,IF(MOD(COUNT($Q74:AE74),3)=0,(AE74*$E10)+AE74,AE74)),"NÃO"),"NÃO")</f>
        <v>NÃO</v>
      </c>
      <c r="AG74" s="9" t="str">
        <f>IF(AND(AG$5&gt;=$M10,AG$5&lt;=$N10),IF($F10="Trimestral",IF(AF74="NÃO",$D10,IF(MOD(COUNT($Q74:AF74),3)=0,(AF74*$E10)+AF74,AF74)),"NÃO"),"NÃO")</f>
        <v>NÃO</v>
      </c>
      <c r="AH74" s="9" t="str">
        <f>IF(AND(AH$5&gt;=$M10,AH$5&lt;=$N10),IF($F10="Trimestral",IF(AG74="NÃO",$D10,IF(MOD(COUNT($Q74:AG74),3)=0,(AG74*$E10)+AG74,AG74)),"NÃO"),"NÃO")</f>
        <v>NÃO</v>
      </c>
      <c r="AI74" s="9" t="str">
        <f>IF(AND(AI$5&gt;=$M10,AI$5&lt;=$N10),IF($F10="Trimestral",IF(AH74="NÃO",$D10,IF(MOD(COUNT($Q74:AH74),3)=0,(AH74*$E10)+AH74,AH74)),"NÃO"),"NÃO")</f>
        <v>NÃO</v>
      </c>
      <c r="AJ74" s="9" t="str">
        <f>IF(AND(AJ$5&gt;=$M10,AJ$5&lt;=$N10),IF($F10="Trimestral",IF(AI74="NÃO",$D10,IF(MOD(COUNT($Q74:AI74),3)=0,(AI74*$E10)+AI74,AI74)),"NÃO"),"NÃO")</f>
        <v>NÃO</v>
      </c>
      <c r="AK74" s="9" t="str">
        <f>IF(AND(AK$5&gt;=$M10,AK$5&lt;=$N10),IF($F10="Trimestral",IF(AJ74="NÃO",$D10,IF(MOD(COUNT($Q74:AJ74),3)=0,(AJ74*$E10)+AJ74,AJ74)),"NÃO"),"NÃO")</f>
        <v>NÃO</v>
      </c>
      <c r="AL74" s="9" t="str">
        <f>IF(AND(AL$5&gt;=$M10,AL$5&lt;=$N10),IF($F10="Trimestral",IF(AK74="NÃO",$D10,IF(MOD(COUNT($Q74:AK74),3)=0,(AK74*$E10)+AK74,AK74)),"NÃO"),"NÃO")</f>
        <v>NÃO</v>
      </c>
      <c r="AM74" s="9" t="str">
        <f>IF(AND(AM$5&gt;=$M10,AM$5&lt;=$N10),IF($F10="Trimestral",IF(AL74="NÃO",$D10,IF(MOD(COUNT($Q74:AL74),3)=0,(AL74*$E10)+AL74,AL74)),"NÃO"),"NÃO")</f>
        <v>NÃO</v>
      </c>
      <c r="AN74" s="9" t="str">
        <f>IF(AND(AN$5&gt;=$M10,AN$5&lt;=$N10),IF($F10="Trimestral",IF(AM74="NÃO",$D10,IF(MOD(COUNT($Q74:AM74),3)=0,(AM74*$E10)+AM74,AM74)),"NÃO"),"NÃO")</f>
        <v>NÃO</v>
      </c>
      <c r="AO74" s="9" t="str">
        <f>IF(AND(AO$5&gt;=$M10,AO$5&lt;=$N10),IF($F10="Trimestral",IF(AN74="NÃO",$D10,IF(MOD(COUNT($Q74:AN74),3)=0,(AN74*$E10)+AN74,AN74)),"NÃO"),"NÃO")</f>
        <v>NÃO</v>
      </c>
      <c r="AP74" s="9" t="str">
        <f>IF(AND(AP$5&gt;=$M10,AP$5&lt;=$N10),IF($F10="Trimestral",IF(AO74="NÃO",$D10,IF(MOD(COUNT($Q74:AO74),3)=0,(AO74*$E10)+AO74,AO74)),"NÃO"),"NÃO")</f>
        <v>NÃO</v>
      </c>
      <c r="AQ74" s="9" t="str">
        <f>IF(AND(AQ$5&gt;=$M10,AQ$5&lt;=$N10),IF($F10="Trimestral",IF(AP74="NÃO",$D10,IF(MOD(COUNT($Q74:AP74),3)=0,(AP74*$E10)+AP74,AP74)),"NÃO"),"NÃO")</f>
        <v>NÃO</v>
      </c>
      <c r="AR74" s="9" t="str">
        <f>IF(AND(AR$5&gt;=$M10,AR$5&lt;=$N10),IF($F10="Trimestral",IF(AQ74="NÃO",$D10,IF(MOD(COUNT($Q74:AQ74),3)=0,(AQ74*$E10)+AQ74,AQ74)),"NÃO"),"NÃO")</f>
        <v>NÃO</v>
      </c>
      <c r="AS74" s="9" t="str">
        <f>IF(AND(AS$5&gt;=$M10,AS$5&lt;=$N10),IF($F10="Trimestral",IF(AR74="NÃO",$D10,IF(MOD(COUNT($Q74:AR74),3)=0,(AR74*$E10)+AR74,AR74)),"NÃO"),"NÃO")</f>
        <v>NÃO</v>
      </c>
      <c r="AT74" s="9" t="str">
        <f>IF(AND(AT$5&gt;=$M10,AT$5&lt;=$N10),IF($F10="Trimestral",IF(AS74="NÃO",$D10,IF(MOD(COUNT($Q74:AS74),3)=0,(AS74*$E10)+AS74,AS74)),"NÃO"),"NÃO")</f>
        <v>NÃO</v>
      </c>
      <c r="AU74" s="9" t="str">
        <f>IF(AND(AU$5&gt;=$M10,AU$5&lt;=$N10),IF($F10="Trimestral",IF(AT74="NÃO",$D10,IF(MOD(COUNT($Q74:AT74),3)=0,(AT74*$E10)+AT74,AT74)),"NÃO"),"NÃO")</f>
        <v>NÃO</v>
      </c>
      <c r="AV74" s="9" t="str">
        <f>IF(AND(AV$5&gt;=$M10,AV$5&lt;=$N10),IF($F10="Trimestral",IF(AU74="NÃO",$D10,IF(MOD(COUNT($Q74:AU74),3)=0,(AU74*$E10)+AU74,AU74)),"NÃO"),"NÃO")</f>
        <v>NÃO</v>
      </c>
      <c r="AW74" s="9" t="str">
        <f>IF(AND(AW$5&gt;=$M10,AW$5&lt;=$N10),IF($F10="Trimestral",IF(AV74="NÃO",$D10,IF(MOD(COUNT($Q74:AV74),3)=0,(AV74*$E10)+AV74,AV74)),"NÃO"),"NÃO")</f>
        <v>NÃO</v>
      </c>
      <c r="AX74" s="9" t="str">
        <f>IF(AND(AX$5&gt;=$M10,AX$5&lt;=$N10),IF($F10="Trimestral",IF(AW74="NÃO",$D10,IF(MOD(COUNT($Q74:AW74),3)=0,(AW74*$E10)+AW74,AW74)),"NÃO"),"NÃO")</f>
        <v>NÃO</v>
      </c>
      <c r="AY74" s="9" t="str">
        <f>IF(AND(AY$5&gt;=$M10,AY$5&lt;=$N10),IF($F10="Trimestral",IF(AX74="NÃO",$D10,IF(MOD(COUNT($Q74:AX74),3)=0,(AX74*$E10)+AX74,AX74)),"NÃO"),"NÃO")</f>
        <v>NÃO</v>
      </c>
      <c r="AZ74" s="9" t="str">
        <f>IF(AND(AZ$5&gt;=$M10,AZ$5&lt;=$N10),IF($F10="Trimestral",IF(AY74="NÃO",$D10,IF(MOD(COUNT($Q74:AY74),3)=0,(AY74*$E10)+AY74,AY74)),"NÃO"),"NÃO")</f>
        <v>NÃO</v>
      </c>
      <c r="BA74" s="9" t="str">
        <f>IF(AND(BA$5&gt;=$M10,BA$5&lt;=$N10),IF($F10="Trimestral",IF(AZ74="NÃO",$D10,IF(MOD(COUNT($Q74:AZ74),3)=0,(AZ74*$E10)+AZ74,AZ74)),"NÃO"),"NÃO")</f>
        <v>NÃO</v>
      </c>
      <c r="BB74" s="9" t="str">
        <f>IF(AND(BB$5&gt;=$M10,BB$5&lt;=$N10),IF($F10="Trimestral",IF(BA74="NÃO",$D10,IF(MOD(COUNT($Q74:BA74),3)=0,(BA74*$E10)+BA74,BA74)),"NÃO"),"NÃO")</f>
        <v>NÃO</v>
      </c>
      <c r="BC74" s="9" t="str">
        <f>IF(AND(BC$5&gt;=$M10,BC$5&lt;=$N10),IF($F10="Trimestral",IF(BB74="NÃO",$D10,IF(MOD(COUNT($Q74:BB74),3)=0,(BB74*$E10)+BB74,BB74)),"NÃO"),"NÃO")</f>
        <v>NÃO</v>
      </c>
      <c r="BD74" s="9" t="str">
        <f>IF(AND(BD$5&gt;=$M10,BD$5&lt;=$N10),IF($F10="Trimestral",IF(BC74="NÃO",$D10,IF(MOD(COUNT($Q74:BC74),3)=0,(BC74*$E10)+BC74,BC74)),"NÃO"),"NÃO")</f>
        <v>NÃO</v>
      </c>
      <c r="BE74" s="9" t="str">
        <f>IF(AND(BE$5&gt;=$M10,BE$5&lt;=$N10),IF($F10="Trimestral",IF(BD74="NÃO",$D10,IF(MOD(COUNT($Q74:BD74),3)=0,(BD74*$E10)+BD74,BD74)),"NÃO"),"NÃO")</f>
        <v>NÃO</v>
      </c>
      <c r="BF74" s="9" t="str">
        <f>IF(AND(BF$5&gt;=$M10,BF$5&lt;=$N10),IF($F10="Trimestral",IF(BE74="NÃO",$D10,IF(MOD(COUNT($Q74:BE74),3)=0,(BE74*$E10)+BE74,BE74)),"NÃO"),"NÃO")</f>
        <v>NÃO</v>
      </c>
      <c r="BG74" s="9" t="str">
        <f>IF(AND(BG$5&gt;=$M10,BG$5&lt;=$N10),IF($F10="Trimestral",IF(BF74="NÃO",$D10,IF(MOD(COUNT($Q74:BF74),3)=0,(BF74*$E10)+BF74,BF74)),"NÃO"),"NÃO")</f>
        <v>NÃO</v>
      </c>
      <c r="BH74" s="9" t="str">
        <f>IF(AND(BH$5&gt;=$M10,BH$5&lt;=$N10),IF($F10="Trimestral",IF(BG74="NÃO",$D10,IF(MOD(COUNT($Q74:BG74),3)=0,(BG74*$E10)+BG74,BG74)),"NÃO"),"NÃO")</f>
        <v>NÃO</v>
      </c>
      <c r="BI74" s="9" t="str">
        <f>IF(AND(BI$5&gt;=$M10,BI$5&lt;=$N10),IF($F10="Trimestral",IF(BH74="NÃO",$D10,IF(MOD(COUNT($Q74:BH74),3)=0,(BH74*$E10)+BH74,BH74)),"NÃO"),"NÃO")</f>
        <v>NÃO</v>
      </c>
      <c r="BJ74" s="9" t="str">
        <f>IF(AND(BJ$5&gt;=$M10,BJ$5&lt;=$N10),IF($F10="Trimestral",IF(BI74="NÃO",$D10,IF(MOD(COUNT($Q74:BI74),3)=0,(BI74*$E10)+BI74,BI74)),"NÃO"),"NÃO")</f>
        <v>NÃO</v>
      </c>
      <c r="BK74" s="9" t="str">
        <f>IF(AND(BK$5&gt;=$M10,BK$5&lt;=$N10),IF($F10="Trimestral",IF(BJ74="NÃO",$D10,IF(MOD(COUNT($Q74:BJ74),3)=0,(BJ74*$E10)+BJ74,BJ74)),"NÃO"),"NÃO")</f>
        <v>NÃO</v>
      </c>
      <c r="BL74" s="9" t="str">
        <f>IF(AND(BL$5&gt;=$M10,BL$5&lt;=$N10),IF($F10="Trimestral",IF(BK74="NÃO",$D10,IF(MOD(COUNT($Q74:BK74),3)=0,(BK74*$E10)+BK74,BK74)),"NÃO"),"NÃO")</f>
        <v>NÃO</v>
      </c>
      <c r="BM74" s="9" t="str">
        <f>IF(AND(BM$5&gt;=$M10,BM$5&lt;=$N10),IF($F10="Trimestral",IF(BL74="NÃO",$D10,IF(MOD(COUNT($Q74:BL74),3)=0,(BL74*$E10)+BL74,BL74)),"NÃO"),"NÃO")</f>
        <v>NÃO</v>
      </c>
      <c r="BN74" s="9" t="str">
        <f>IF(AND(BN$5&gt;=$M10,BN$5&lt;=$N10),IF($F10="Trimestral",IF(BM74="NÃO",$D10,IF(MOD(COUNT($Q74:BM74),3)=0,(BM74*$E10)+BM74,BM74)),"NÃO"),"NÃO")</f>
        <v>NÃO</v>
      </c>
      <c r="BO74" s="9" t="str">
        <f>IF(AND(BO$5&gt;=$M10,BO$5&lt;=$N10),IF($F10="Trimestral",IF(BN74="NÃO",$D10,IF(MOD(COUNT($Q74:BN74),3)=0,(BN74*$E10)+BN74,BN74)),"NÃO"),"NÃO")</f>
        <v>NÃO</v>
      </c>
      <c r="BP74" s="9" t="str">
        <f>IF(AND(BP$5&gt;=$M10,BP$5&lt;=$N10),IF($F10="Trimestral",IF(BO74="NÃO",$D10,IF(MOD(COUNT($Q74:BO74),3)=0,(BO74*$E10)+BO74,BO74)),"NÃO"),"NÃO")</f>
        <v>NÃO</v>
      </c>
      <c r="BQ74" s="9" t="str">
        <f>IF(AND(BQ$5&gt;=$M10,BQ$5&lt;=$N10),IF($F10="Trimestral",IF(BP74="NÃO",$D10,IF(MOD(COUNT($Q74:BP74),3)=0,(BP74*$E10)+BP74,BP74)),"NÃO"),"NÃO")</f>
        <v>NÃO</v>
      </c>
      <c r="BR74" s="9" t="str">
        <f>IF(AND(BR$5&gt;=$M10,BR$5&lt;=$N10),IF($F10="Trimestral",IF(BQ74="NÃO",$D10,IF(MOD(COUNT($Q74:BQ74),3)=0,(BQ74*$E10)+BQ74,BQ74)),"NÃO"),"NÃO")</f>
        <v>NÃO</v>
      </c>
      <c r="BS74" s="9" t="str">
        <f>IF(AND(BS$5&gt;=$M10,BS$5&lt;=$N10),IF($F10="Trimestral",IF(BR74="NÃO",$D10,IF(MOD(COUNT($Q74:BR74),3)=0,(BR74*$E10)+BR74,BR74)),"NÃO"),"NÃO")</f>
        <v>NÃO</v>
      </c>
      <c r="BT74" s="9" t="str">
        <f>IF(AND(BT$5&gt;=$M10,BT$5&lt;=$N10),IF($F10="Trimestral",IF(BS74="NÃO",$D10,IF(MOD(COUNT($Q74:BS74),3)=0,(BS74*$E10)+BS74,BS74)),"NÃO"),"NÃO")</f>
        <v>NÃO</v>
      </c>
      <c r="BU74" s="9" t="str">
        <f>IF(AND(BU$5&gt;=$M10,BU$5&lt;=$N10),IF($F10="Trimestral",IF(BT74="NÃO",$D10,IF(MOD(COUNT($Q74:BT74),3)=0,(BT74*$E10)+BT74,BT74)),"NÃO"),"NÃO")</f>
        <v>NÃO</v>
      </c>
      <c r="BV74" s="9" t="str">
        <f>IF(AND(BV$5&gt;=$M10,BV$5&lt;=$N10),IF($F10="Trimestral",IF(BU74="NÃO",$D10,IF(MOD(COUNT($Q74:BU74),3)=0,(BU74*$E10)+BU74,BU74)),"NÃO"),"NÃO")</f>
        <v>NÃO</v>
      </c>
      <c r="BW74" s="9" t="str">
        <f>IF(AND(BW$5&gt;=$M10,BW$5&lt;=$N10),IF($F10="Trimestral",IF(BV74="NÃO",$D10,IF(MOD(COUNT($Q74:BV74),3)=0,(BV74*$E10)+BV74,BV74)),"NÃO"),"NÃO")</f>
        <v>NÃO</v>
      </c>
      <c r="BX74" s="9" t="str">
        <f>IF(AND(BX$5&gt;=$M10,BX$5&lt;=$N10),IF($F10="Trimestral",IF(BW74="NÃO",$D10,IF(MOD(COUNT($Q74:BW74),3)=0,(BW74*$E10)+BW74,BW74)),"NÃO"),"NÃO")</f>
        <v>NÃO</v>
      </c>
      <c r="CA74" s="9">
        <v>5</v>
      </c>
    </row>
    <row r="75" spans="3:140" ht="30" customHeight="1">
      <c r="C75" s="21"/>
      <c r="D75" s="21"/>
      <c r="E75" s="21"/>
      <c r="F75" s="70"/>
      <c r="G75" s="70"/>
      <c r="H75" s="70"/>
      <c r="I75" s="70"/>
      <c r="J75" s="70"/>
      <c r="K75" s="21"/>
      <c r="L75" s="70"/>
      <c r="M75" s="70"/>
      <c r="N75" s="70"/>
      <c r="O75" s="70"/>
      <c r="P75" s="9">
        <v>6</v>
      </c>
      <c r="Q75" s="9" t="str">
        <f t="shared" si="46"/>
        <v>NÃO</v>
      </c>
      <c r="R75" s="9" t="str">
        <f>IF(AND(R$5&gt;=$M11,R$5&lt;=$N11),IF($F11="Trimestral",IF(Q75="NÃO",$D11,IF(MOD(COUNT($Q75:Q75),3)=0,(Q75*$E11)+Q75,Q75)),"NÃO"),"NÃO")</f>
        <v>NÃO</v>
      </c>
      <c r="S75" s="9" t="str">
        <f>IF(AND(S$5&gt;=$M11,S$5&lt;=$N11),IF($F11="Trimestral",IF(R75="NÃO",$D11,IF(MOD(COUNT($Q75:R75),3)=0,(R75*$E11)+R75,R75)),"NÃO"),"NÃO")</f>
        <v>NÃO</v>
      </c>
      <c r="T75" s="9" t="str">
        <f>IF(AND(T$5&gt;=$M11,T$5&lt;=$N11),IF($F11="Trimestral",IF(S75="NÃO",$D11,IF(MOD(COUNT($Q75:S75),3)=0,(S75*$E11)+S75,S75)),"NÃO"),"NÃO")</f>
        <v>NÃO</v>
      </c>
      <c r="U75" s="9" t="str">
        <f>IF(AND(U$5&gt;=$M11,U$5&lt;=$N11),IF($F11="Trimestral",IF(T75="NÃO",$D11,IF(MOD(COUNT($Q75:T75),3)=0,(T75*$E11)+T75,T75)),"NÃO"),"NÃO")</f>
        <v>NÃO</v>
      </c>
      <c r="V75" s="9" t="str">
        <f>IF(AND(V$5&gt;=$M11,V$5&lt;=$N11),IF($F11="Trimestral",IF(U75="NÃO",$D11,IF(MOD(COUNT($Q75:U75),3)=0,(U75*$E11)+U75,U75)),"NÃO"),"NÃO")</f>
        <v>NÃO</v>
      </c>
      <c r="W75" s="9" t="str">
        <f>IF(AND(W$5&gt;=$M11,W$5&lt;=$N11),IF($F11="Trimestral",IF(V75="NÃO",$D11,IF(MOD(COUNT($Q75:V75),3)=0,(V75*$E11)+V75,V75)),"NÃO"),"NÃO")</f>
        <v>NÃO</v>
      </c>
      <c r="X75" s="9" t="str">
        <f>IF(AND(X$5&gt;=$M11,X$5&lt;=$N11),IF($F11="Trimestral",IF(W75="NÃO",$D11,IF(MOD(COUNT($Q75:W75),3)=0,(W75*$E11)+W75,W75)),"NÃO"),"NÃO")</f>
        <v>NÃO</v>
      </c>
      <c r="Y75" s="9" t="str">
        <f>IF(AND(Y$5&gt;=$M11,Y$5&lt;=$N11),IF($F11="Trimestral",IF(X75="NÃO",$D11,IF(MOD(COUNT($Q75:X75),3)=0,(X75*$E11)+X75,X75)),"NÃO"),"NÃO")</f>
        <v>NÃO</v>
      </c>
      <c r="Z75" s="9" t="str">
        <f>IF(AND(Z$5&gt;=$M11,Z$5&lt;=$N11),IF($F11="Trimestral",IF(Y75="NÃO",$D11,IF(MOD(COUNT($Q75:Y75),3)=0,(Y75*$E11)+Y75,Y75)),"NÃO"),"NÃO")</f>
        <v>NÃO</v>
      </c>
      <c r="AA75" s="9" t="str">
        <f>IF(AND(AA$5&gt;=$M11,AA$5&lt;=$N11),IF($F11="Trimestral",IF(Z75="NÃO",$D11,IF(MOD(COUNT($Q75:Z75),3)=0,(Z75*$E11)+Z75,Z75)),"NÃO"),"NÃO")</f>
        <v>NÃO</v>
      </c>
      <c r="AB75" s="9" t="str">
        <f>IF(AND(AB$5&gt;=$M11,AB$5&lt;=$N11),IF($F11="Trimestral",IF(AA75="NÃO",$D11,IF(MOD(COUNT($Q75:AA75),3)=0,(AA75*$E11)+AA75,AA75)),"NÃO"),"NÃO")</f>
        <v>NÃO</v>
      </c>
      <c r="AC75" s="9" t="str">
        <f>IF(AND(AC$5&gt;=$M11,AC$5&lt;=$N11),IF($F11="Trimestral",IF(AB75="NÃO",$D11,IF(MOD(COUNT($Q75:AB75),3)=0,(AB75*$E11)+AB75,AB75)),"NÃO"),"NÃO")</f>
        <v>NÃO</v>
      </c>
      <c r="AD75" s="9" t="str">
        <f>IF(AND(AD$5&gt;=$M11,AD$5&lt;=$N11),IF($F11="Trimestral",IF(AC75="NÃO",$D11,IF(MOD(COUNT($Q75:AC75),3)=0,(AC75*$E11)+AC75,AC75)),"NÃO"),"NÃO")</f>
        <v>NÃO</v>
      </c>
      <c r="AE75" s="9" t="str">
        <f>IF(AND(AE$5&gt;=$M11,AE$5&lt;=$N11),IF($F11="Trimestral",IF(AD75="NÃO",$D11,IF(MOD(COUNT($Q75:AD75),3)=0,(AD75*$E11)+AD75,AD75)),"NÃO"),"NÃO")</f>
        <v>NÃO</v>
      </c>
      <c r="AF75" s="9" t="str">
        <f>IF(AND(AF$5&gt;=$M11,AF$5&lt;=$N11),IF($F11="Trimestral",IF(AE75="NÃO",$D11,IF(MOD(COUNT($Q75:AE75),3)=0,(AE75*$E11)+AE75,AE75)),"NÃO"),"NÃO")</f>
        <v>NÃO</v>
      </c>
      <c r="AG75" s="9" t="str">
        <f>IF(AND(AG$5&gt;=$M11,AG$5&lt;=$N11),IF($F11="Trimestral",IF(AF75="NÃO",$D11,IF(MOD(COUNT($Q75:AF75),3)=0,(AF75*$E11)+AF75,AF75)),"NÃO"),"NÃO")</f>
        <v>NÃO</v>
      </c>
      <c r="AH75" s="9" t="str">
        <f>IF(AND(AH$5&gt;=$M11,AH$5&lt;=$N11),IF($F11="Trimestral",IF(AG75="NÃO",$D11,IF(MOD(COUNT($Q75:AG75),3)=0,(AG75*$E11)+AG75,AG75)),"NÃO"),"NÃO")</f>
        <v>NÃO</v>
      </c>
      <c r="AI75" s="9" t="str">
        <f>IF(AND(AI$5&gt;=$M11,AI$5&lt;=$N11),IF($F11="Trimestral",IF(AH75="NÃO",$D11,IF(MOD(COUNT($Q75:AH75),3)=0,(AH75*$E11)+AH75,AH75)),"NÃO"),"NÃO")</f>
        <v>NÃO</v>
      </c>
      <c r="AJ75" s="9" t="str">
        <f>IF(AND(AJ$5&gt;=$M11,AJ$5&lt;=$N11),IF($F11="Trimestral",IF(AI75="NÃO",$D11,IF(MOD(COUNT($Q75:AI75),3)=0,(AI75*$E11)+AI75,AI75)),"NÃO"),"NÃO")</f>
        <v>NÃO</v>
      </c>
      <c r="AK75" s="9" t="str">
        <f>IF(AND(AK$5&gt;=$M11,AK$5&lt;=$N11),IF($F11="Trimestral",IF(AJ75="NÃO",$D11,IF(MOD(COUNT($Q75:AJ75),3)=0,(AJ75*$E11)+AJ75,AJ75)),"NÃO"),"NÃO")</f>
        <v>NÃO</v>
      </c>
      <c r="AL75" s="9" t="str">
        <f>IF(AND(AL$5&gt;=$M11,AL$5&lt;=$N11),IF($F11="Trimestral",IF(AK75="NÃO",$D11,IF(MOD(COUNT($Q75:AK75),3)=0,(AK75*$E11)+AK75,AK75)),"NÃO"),"NÃO")</f>
        <v>NÃO</v>
      </c>
      <c r="AM75" s="9" t="str">
        <f>IF(AND(AM$5&gt;=$M11,AM$5&lt;=$N11),IF($F11="Trimestral",IF(AL75="NÃO",$D11,IF(MOD(COUNT($Q75:AL75),3)=0,(AL75*$E11)+AL75,AL75)),"NÃO"),"NÃO")</f>
        <v>NÃO</v>
      </c>
      <c r="AN75" s="9" t="str">
        <f>IF(AND(AN$5&gt;=$M11,AN$5&lt;=$N11),IF($F11="Trimestral",IF(AM75="NÃO",$D11,IF(MOD(COUNT($Q75:AM75),3)=0,(AM75*$E11)+AM75,AM75)),"NÃO"),"NÃO")</f>
        <v>NÃO</v>
      </c>
      <c r="AO75" s="9" t="str">
        <f>IF(AND(AO$5&gt;=$M11,AO$5&lt;=$N11),IF($F11="Trimestral",IF(AN75="NÃO",$D11,IF(MOD(COUNT($Q75:AN75),3)=0,(AN75*$E11)+AN75,AN75)),"NÃO"),"NÃO")</f>
        <v>NÃO</v>
      </c>
      <c r="AP75" s="9" t="str">
        <f>IF(AND(AP$5&gt;=$M11,AP$5&lt;=$N11),IF($F11="Trimestral",IF(AO75="NÃO",$D11,IF(MOD(COUNT($Q75:AO75),3)=0,(AO75*$E11)+AO75,AO75)),"NÃO"),"NÃO")</f>
        <v>NÃO</v>
      </c>
      <c r="AQ75" s="9" t="str">
        <f>IF(AND(AQ$5&gt;=$M11,AQ$5&lt;=$N11),IF($F11="Trimestral",IF(AP75="NÃO",$D11,IF(MOD(COUNT($Q75:AP75),3)=0,(AP75*$E11)+AP75,AP75)),"NÃO"),"NÃO")</f>
        <v>NÃO</v>
      </c>
      <c r="AR75" s="9" t="str">
        <f>IF(AND(AR$5&gt;=$M11,AR$5&lt;=$N11),IF($F11="Trimestral",IF(AQ75="NÃO",$D11,IF(MOD(COUNT($Q75:AQ75),3)=0,(AQ75*$E11)+AQ75,AQ75)),"NÃO"),"NÃO")</f>
        <v>NÃO</v>
      </c>
      <c r="AS75" s="9" t="str">
        <f>IF(AND(AS$5&gt;=$M11,AS$5&lt;=$N11),IF($F11="Trimestral",IF(AR75="NÃO",$D11,IF(MOD(COUNT($Q75:AR75),3)=0,(AR75*$E11)+AR75,AR75)),"NÃO"),"NÃO")</f>
        <v>NÃO</v>
      </c>
      <c r="AT75" s="9" t="str">
        <f>IF(AND(AT$5&gt;=$M11,AT$5&lt;=$N11),IF($F11="Trimestral",IF(AS75="NÃO",$D11,IF(MOD(COUNT($Q75:AS75),3)=0,(AS75*$E11)+AS75,AS75)),"NÃO"),"NÃO")</f>
        <v>NÃO</v>
      </c>
      <c r="AU75" s="9" t="str">
        <f>IF(AND(AU$5&gt;=$M11,AU$5&lt;=$N11),IF($F11="Trimestral",IF(AT75="NÃO",$D11,IF(MOD(COUNT($Q75:AT75),3)=0,(AT75*$E11)+AT75,AT75)),"NÃO"),"NÃO")</f>
        <v>NÃO</v>
      </c>
      <c r="AV75" s="9" t="str">
        <f>IF(AND(AV$5&gt;=$M11,AV$5&lt;=$N11),IF($F11="Trimestral",IF(AU75="NÃO",$D11,IF(MOD(COUNT($Q75:AU75),3)=0,(AU75*$E11)+AU75,AU75)),"NÃO"),"NÃO")</f>
        <v>NÃO</v>
      </c>
      <c r="AW75" s="9" t="str">
        <f>IF(AND(AW$5&gt;=$M11,AW$5&lt;=$N11),IF($F11="Trimestral",IF(AV75="NÃO",$D11,IF(MOD(COUNT($Q75:AV75),3)=0,(AV75*$E11)+AV75,AV75)),"NÃO"),"NÃO")</f>
        <v>NÃO</v>
      </c>
      <c r="AX75" s="9" t="str">
        <f>IF(AND(AX$5&gt;=$M11,AX$5&lt;=$N11),IF($F11="Trimestral",IF(AW75="NÃO",$D11,IF(MOD(COUNT($Q75:AW75),3)=0,(AW75*$E11)+AW75,AW75)),"NÃO"),"NÃO")</f>
        <v>NÃO</v>
      </c>
      <c r="AY75" s="9" t="str">
        <f>IF(AND(AY$5&gt;=$M11,AY$5&lt;=$N11),IF($F11="Trimestral",IF(AX75="NÃO",$D11,IF(MOD(COUNT($Q75:AX75),3)=0,(AX75*$E11)+AX75,AX75)),"NÃO"),"NÃO")</f>
        <v>NÃO</v>
      </c>
      <c r="AZ75" s="9" t="str">
        <f>IF(AND(AZ$5&gt;=$M11,AZ$5&lt;=$N11),IF($F11="Trimestral",IF(AY75="NÃO",$D11,IF(MOD(COUNT($Q75:AY75),3)=0,(AY75*$E11)+AY75,AY75)),"NÃO"),"NÃO")</f>
        <v>NÃO</v>
      </c>
      <c r="BA75" s="9" t="str">
        <f>IF(AND(BA$5&gt;=$M11,BA$5&lt;=$N11),IF($F11="Trimestral",IF(AZ75="NÃO",$D11,IF(MOD(COUNT($Q75:AZ75),3)=0,(AZ75*$E11)+AZ75,AZ75)),"NÃO"),"NÃO")</f>
        <v>NÃO</v>
      </c>
      <c r="BB75" s="9" t="str">
        <f>IF(AND(BB$5&gt;=$M11,BB$5&lt;=$N11),IF($F11="Trimestral",IF(BA75="NÃO",$D11,IF(MOD(COUNT($Q75:BA75),3)=0,(BA75*$E11)+BA75,BA75)),"NÃO"),"NÃO")</f>
        <v>NÃO</v>
      </c>
      <c r="BC75" s="9" t="str">
        <f>IF(AND(BC$5&gt;=$M11,BC$5&lt;=$N11),IF($F11="Trimestral",IF(BB75="NÃO",$D11,IF(MOD(COUNT($Q75:BB75),3)=0,(BB75*$E11)+BB75,BB75)),"NÃO"),"NÃO")</f>
        <v>NÃO</v>
      </c>
      <c r="BD75" s="9" t="str">
        <f>IF(AND(BD$5&gt;=$M11,BD$5&lt;=$N11),IF($F11="Trimestral",IF(BC75="NÃO",$D11,IF(MOD(COUNT($Q75:BC75),3)=0,(BC75*$E11)+BC75,BC75)),"NÃO"),"NÃO")</f>
        <v>NÃO</v>
      </c>
      <c r="BE75" s="9" t="str">
        <f>IF(AND(BE$5&gt;=$M11,BE$5&lt;=$N11),IF($F11="Trimestral",IF(BD75="NÃO",$D11,IF(MOD(COUNT($Q75:BD75),3)=0,(BD75*$E11)+BD75,BD75)),"NÃO"),"NÃO")</f>
        <v>NÃO</v>
      </c>
      <c r="BF75" s="9" t="str">
        <f>IF(AND(BF$5&gt;=$M11,BF$5&lt;=$N11),IF($F11="Trimestral",IF(BE75="NÃO",$D11,IF(MOD(COUNT($Q75:BE75),3)=0,(BE75*$E11)+BE75,BE75)),"NÃO"),"NÃO")</f>
        <v>NÃO</v>
      </c>
      <c r="BG75" s="9" t="str">
        <f>IF(AND(BG$5&gt;=$M11,BG$5&lt;=$N11),IF($F11="Trimestral",IF(BF75="NÃO",$D11,IF(MOD(COUNT($Q75:BF75),3)=0,(BF75*$E11)+BF75,BF75)),"NÃO"),"NÃO")</f>
        <v>NÃO</v>
      </c>
      <c r="BH75" s="9" t="str">
        <f>IF(AND(BH$5&gt;=$M11,BH$5&lt;=$N11),IF($F11="Trimestral",IF(BG75="NÃO",$D11,IF(MOD(COUNT($Q75:BG75),3)=0,(BG75*$E11)+BG75,BG75)),"NÃO"),"NÃO")</f>
        <v>NÃO</v>
      </c>
      <c r="BI75" s="9" t="str">
        <f>IF(AND(BI$5&gt;=$M11,BI$5&lt;=$N11),IF($F11="Trimestral",IF(BH75="NÃO",$D11,IF(MOD(COUNT($Q75:BH75),3)=0,(BH75*$E11)+BH75,BH75)),"NÃO"),"NÃO")</f>
        <v>NÃO</v>
      </c>
      <c r="BJ75" s="9" t="str">
        <f>IF(AND(BJ$5&gt;=$M11,BJ$5&lt;=$N11),IF($F11="Trimestral",IF(BI75="NÃO",$D11,IF(MOD(COUNT($Q75:BI75),3)=0,(BI75*$E11)+BI75,BI75)),"NÃO"),"NÃO")</f>
        <v>NÃO</v>
      </c>
      <c r="BK75" s="9" t="str">
        <f>IF(AND(BK$5&gt;=$M11,BK$5&lt;=$N11),IF($F11="Trimestral",IF(BJ75="NÃO",$D11,IF(MOD(COUNT($Q75:BJ75),3)=0,(BJ75*$E11)+BJ75,BJ75)),"NÃO"),"NÃO")</f>
        <v>NÃO</v>
      </c>
      <c r="BL75" s="9" t="str">
        <f>IF(AND(BL$5&gt;=$M11,BL$5&lt;=$N11),IF($F11="Trimestral",IF(BK75="NÃO",$D11,IF(MOD(COUNT($Q75:BK75),3)=0,(BK75*$E11)+BK75,BK75)),"NÃO"),"NÃO")</f>
        <v>NÃO</v>
      </c>
      <c r="BM75" s="9" t="str">
        <f>IF(AND(BM$5&gt;=$M11,BM$5&lt;=$N11),IF($F11="Trimestral",IF(BL75="NÃO",$D11,IF(MOD(COUNT($Q75:BL75),3)=0,(BL75*$E11)+BL75,BL75)),"NÃO"),"NÃO")</f>
        <v>NÃO</v>
      </c>
      <c r="BN75" s="9" t="str">
        <f>IF(AND(BN$5&gt;=$M11,BN$5&lt;=$N11),IF($F11="Trimestral",IF(BM75="NÃO",$D11,IF(MOD(COUNT($Q75:BM75),3)=0,(BM75*$E11)+BM75,BM75)),"NÃO"),"NÃO")</f>
        <v>NÃO</v>
      </c>
      <c r="BO75" s="9" t="str">
        <f>IF(AND(BO$5&gt;=$M11,BO$5&lt;=$N11),IF($F11="Trimestral",IF(BN75="NÃO",$D11,IF(MOD(COUNT($Q75:BN75),3)=0,(BN75*$E11)+BN75,BN75)),"NÃO"),"NÃO")</f>
        <v>NÃO</v>
      </c>
      <c r="BP75" s="9" t="str">
        <f>IF(AND(BP$5&gt;=$M11,BP$5&lt;=$N11),IF($F11="Trimestral",IF(BO75="NÃO",$D11,IF(MOD(COUNT($Q75:BO75),3)=0,(BO75*$E11)+BO75,BO75)),"NÃO"),"NÃO")</f>
        <v>NÃO</v>
      </c>
      <c r="BQ75" s="9" t="str">
        <f>IF(AND(BQ$5&gt;=$M11,BQ$5&lt;=$N11),IF($F11="Trimestral",IF(BP75="NÃO",$D11,IF(MOD(COUNT($Q75:BP75),3)=0,(BP75*$E11)+BP75,BP75)),"NÃO"),"NÃO")</f>
        <v>NÃO</v>
      </c>
      <c r="BR75" s="9" t="str">
        <f>IF(AND(BR$5&gt;=$M11,BR$5&lt;=$N11),IF($F11="Trimestral",IF(BQ75="NÃO",$D11,IF(MOD(COUNT($Q75:BQ75),3)=0,(BQ75*$E11)+BQ75,BQ75)),"NÃO"),"NÃO")</f>
        <v>NÃO</v>
      </c>
      <c r="BS75" s="9" t="str">
        <f>IF(AND(BS$5&gt;=$M11,BS$5&lt;=$N11),IF($F11="Trimestral",IF(BR75="NÃO",$D11,IF(MOD(COUNT($Q75:BR75),3)=0,(BR75*$E11)+BR75,BR75)),"NÃO"),"NÃO")</f>
        <v>NÃO</v>
      </c>
      <c r="BT75" s="9" t="str">
        <f>IF(AND(BT$5&gt;=$M11,BT$5&lt;=$N11),IF($F11="Trimestral",IF(BS75="NÃO",$D11,IF(MOD(COUNT($Q75:BS75),3)=0,(BS75*$E11)+BS75,BS75)),"NÃO"),"NÃO")</f>
        <v>NÃO</v>
      </c>
      <c r="BU75" s="9" t="str">
        <f>IF(AND(BU$5&gt;=$M11,BU$5&lt;=$N11),IF($F11="Trimestral",IF(BT75="NÃO",$D11,IF(MOD(COUNT($Q75:BT75),3)=0,(BT75*$E11)+BT75,BT75)),"NÃO"),"NÃO")</f>
        <v>NÃO</v>
      </c>
      <c r="BV75" s="9" t="str">
        <f>IF(AND(BV$5&gt;=$M11,BV$5&lt;=$N11),IF($F11="Trimestral",IF(BU75="NÃO",$D11,IF(MOD(COUNT($Q75:BU75),3)=0,(BU75*$E11)+BU75,BU75)),"NÃO"),"NÃO")</f>
        <v>NÃO</v>
      </c>
      <c r="BW75" s="9" t="str">
        <f>IF(AND(BW$5&gt;=$M11,BW$5&lt;=$N11),IF($F11="Trimestral",IF(BV75="NÃO",$D11,IF(MOD(COUNT($Q75:BV75),3)=0,(BV75*$E11)+BV75,BV75)),"NÃO"),"NÃO")</f>
        <v>NÃO</v>
      </c>
      <c r="BX75" s="9" t="str">
        <f>IF(AND(BX$5&gt;=$M11,BX$5&lt;=$N11),IF($F11="Trimestral",IF(BW75="NÃO",$D11,IF(MOD(COUNT($Q75:BW75),3)=0,(BW75*$E11)+BW75,BW75)),"NÃO"),"NÃO")</f>
        <v>NÃO</v>
      </c>
      <c r="CA75" s="9">
        <v>6</v>
      </c>
    </row>
    <row r="76" spans="3:140" ht="30" customHeight="1">
      <c r="C76" s="21"/>
      <c r="D76" s="21"/>
      <c r="E76" s="21"/>
      <c r="F76" s="70"/>
      <c r="G76" s="70"/>
      <c r="H76" s="70"/>
      <c r="I76" s="70"/>
      <c r="J76" s="70"/>
      <c r="K76" s="21"/>
      <c r="L76" s="70"/>
      <c r="M76" s="70"/>
      <c r="N76" s="70"/>
      <c r="O76" s="70"/>
      <c r="P76" s="9">
        <v>7</v>
      </c>
      <c r="Q76" s="9" t="str">
        <f t="shared" si="46"/>
        <v>NÃO</v>
      </c>
      <c r="R76" s="9" t="str">
        <f>IF(AND(R$5&gt;=$M12,R$5&lt;=$N12),IF($F12="Trimestral",IF(Q76="NÃO",$D12,IF(MOD(COUNT($Q76:Q76),3)=0,(Q76*$E12)+Q76,Q76)),"NÃO"),"NÃO")</f>
        <v>NÃO</v>
      </c>
      <c r="S76" s="9" t="str">
        <f>IF(AND(S$5&gt;=$M12,S$5&lt;=$N12),IF($F12="Trimestral",IF(R76="NÃO",$D12,IF(MOD(COUNT($Q76:R76),3)=0,(R76*$E12)+R76,R76)),"NÃO"),"NÃO")</f>
        <v>NÃO</v>
      </c>
      <c r="T76" s="9" t="str">
        <f>IF(AND(T$5&gt;=$M12,T$5&lt;=$N12),IF($F12="Trimestral",IF(S76="NÃO",$D12,IF(MOD(COUNT($Q76:S76),3)=0,(S76*$E12)+S76,S76)),"NÃO"),"NÃO")</f>
        <v>NÃO</v>
      </c>
      <c r="U76" s="9" t="str">
        <f>IF(AND(U$5&gt;=$M12,U$5&lt;=$N12),IF($F12="Trimestral",IF(T76="NÃO",$D12,IF(MOD(COUNT($Q76:T76),3)=0,(T76*$E12)+T76,T76)),"NÃO"),"NÃO")</f>
        <v>NÃO</v>
      </c>
      <c r="V76" s="9" t="str">
        <f>IF(AND(V$5&gt;=$M12,V$5&lt;=$N12),IF($F12="Trimestral",IF(U76="NÃO",$D12,IF(MOD(COUNT($Q76:U76),3)=0,(U76*$E12)+U76,U76)),"NÃO"),"NÃO")</f>
        <v>NÃO</v>
      </c>
      <c r="W76" s="9" t="str">
        <f>IF(AND(W$5&gt;=$M12,W$5&lt;=$N12),IF($F12="Trimestral",IF(V76="NÃO",$D12,IF(MOD(COUNT($Q76:V76),3)=0,(V76*$E12)+V76,V76)),"NÃO"),"NÃO")</f>
        <v>NÃO</v>
      </c>
      <c r="X76" s="9" t="str">
        <f>IF(AND(X$5&gt;=$M12,X$5&lt;=$N12),IF($F12="Trimestral",IF(W76="NÃO",$D12,IF(MOD(COUNT($Q76:W76),3)=0,(W76*$E12)+W76,W76)),"NÃO"),"NÃO")</f>
        <v>NÃO</v>
      </c>
      <c r="Y76" s="9" t="str">
        <f>IF(AND(Y$5&gt;=$M12,Y$5&lt;=$N12),IF($F12="Trimestral",IF(X76="NÃO",$D12,IF(MOD(COUNT($Q76:X76),3)=0,(X76*$E12)+X76,X76)),"NÃO"),"NÃO")</f>
        <v>NÃO</v>
      </c>
      <c r="Z76" s="9" t="str">
        <f>IF(AND(Z$5&gt;=$M12,Z$5&lt;=$N12),IF($F12="Trimestral",IF(Y76="NÃO",$D12,IF(MOD(COUNT($Q76:Y76),3)=0,(Y76*$E12)+Y76,Y76)),"NÃO"),"NÃO")</f>
        <v>NÃO</v>
      </c>
      <c r="AA76" s="9" t="str">
        <f>IF(AND(AA$5&gt;=$M12,AA$5&lt;=$N12),IF($F12="Trimestral",IF(Z76="NÃO",$D12,IF(MOD(COUNT($Q76:Z76),3)=0,(Z76*$E12)+Z76,Z76)),"NÃO"),"NÃO")</f>
        <v>NÃO</v>
      </c>
      <c r="AB76" s="9" t="str">
        <f>IF(AND(AB$5&gt;=$M12,AB$5&lt;=$N12),IF($F12="Trimestral",IF(AA76="NÃO",$D12,IF(MOD(COUNT($Q76:AA76),3)=0,(AA76*$E12)+AA76,AA76)),"NÃO"),"NÃO")</f>
        <v>NÃO</v>
      </c>
      <c r="AC76" s="9" t="str">
        <f>IF(AND(AC$5&gt;=$M12,AC$5&lt;=$N12),IF($F12="Trimestral",IF(AB76="NÃO",$D12,IF(MOD(COUNT($Q76:AB76),3)=0,(AB76*$E12)+AB76,AB76)),"NÃO"),"NÃO")</f>
        <v>NÃO</v>
      </c>
      <c r="AD76" s="9" t="str">
        <f>IF(AND(AD$5&gt;=$M12,AD$5&lt;=$N12),IF($F12="Trimestral",IF(AC76="NÃO",$D12,IF(MOD(COUNT($Q76:AC76),3)=0,(AC76*$E12)+AC76,AC76)),"NÃO"),"NÃO")</f>
        <v>NÃO</v>
      </c>
      <c r="AE76" s="9" t="str">
        <f>IF(AND(AE$5&gt;=$M12,AE$5&lt;=$N12),IF($F12="Trimestral",IF(AD76="NÃO",$D12,IF(MOD(COUNT($Q76:AD76),3)=0,(AD76*$E12)+AD76,AD76)),"NÃO"),"NÃO")</f>
        <v>NÃO</v>
      </c>
      <c r="AF76" s="9" t="str">
        <f>IF(AND(AF$5&gt;=$M12,AF$5&lt;=$N12),IF($F12="Trimestral",IF(AE76="NÃO",$D12,IF(MOD(COUNT($Q76:AE76),3)=0,(AE76*$E12)+AE76,AE76)),"NÃO"),"NÃO")</f>
        <v>NÃO</v>
      </c>
      <c r="AG76" s="9" t="str">
        <f>IF(AND(AG$5&gt;=$M12,AG$5&lt;=$N12),IF($F12="Trimestral",IF(AF76="NÃO",$D12,IF(MOD(COUNT($Q76:AF76),3)=0,(AF76*$E12)+AF76,AF76)),"NÃO"),"NÃO")</f>
        <v>NÃO</v>
      </c>
      <c r="AH76" s="9" t="str">
        <f>IF(AND(AH$5&gt;=$M12,AH$5&lt;=$N12),IF($F12="Trimestral",IF(AG76="NÃO",$D12,IF(MOD(COUNT($Q76:AG76),3)=0,(AG76*$E12)+AG76,AG76)),"NÃO"),"NÃO")</f>
        <v>NÃO</v>
      </c>
      <c r="AI76" s="9" t="str">
        <f>IF(AND(AI$5&gt;=$M12,AI$5&lt;=$N12),IF($F12="Trimestral",IF(AH76="NÃO",$D12,IF(MOD(COUNT($Q76:AH76),3)=0,(AH76*$E12)+AH76,AH76)),"NÃO"),"NÃO")</f>
        <v>NÃO</v>
      </c>
      <c r="AJ76" s="9" t="str">
        <f>IF(AND(AJ$5&gt;=$M12,AJ$5&lt;=$N12),IF($F12="Trimestral",IF(AI76="NÃO",$D12,IF(MOD(COUNT($Q76:AI76),3)=0,(AI76*$E12)+AI76,AI76)),"NÃO"),"NÃO")</f>
        <v>NÃO</v>
      </c>
      <c r="AK76" s="9" t="str">
        <f>IF(AND(AK$5&gt;=$M12,AK$5&lt;=$N12),IF($F12="Trimestral",IF(AJ76="NÃO",$D12,IF(MOD(COUNT($Q76:AJ76),3)=0,(AJ76*$E12)+AJ76,AJ76)),"NÃO"),"NÃO")</f>
        <v>NÃO</v>
      </c>
      <c r="AL76" s="9" t="str">
        <f>IF(AND(AL$5&gt;=$M12,AL$5&lt;=$N12),IF($F12="Trimestral",IF(AK76="NÃO",$D12,IF(MOD(COUNT($Q76:AK76),3)=0,(AK76*$E12)+AK76,AK76)),"NÃO"),"NÃO")</f>
        <v>NÃO</v>
      </c>
      <c r="AM76" s="9" t="str">
        <f>IF(AND(AM$5&gt;=$M12,AM$5&lt;=$N12),IF($F12="Trimestral",IF(AL76="NÃO",$D12,IF(MOD(COUNT($Q76:AL76),3)=0,(AL76*$E12)+AL76,AL76)),"NÃO"),"NÃO")</f>
        <v>NÃO</v>
      </c>
      <c r="AN76" s="9" t="str">
        <f>IF(AND(AN$5&gt;=$M12,AN$5&lt;=$N12),IF($F12="Trimestral",IF(AM76="NÃO",$D12,IF(MOD(COUNT($Q76:AM76),3)=0,(AM76*$E12)+AM76,AM76)),"NÃO"),"NÃO")</f>
        <v>NÃO</v>
      </c>
      <c r="AO76" s="9" t="str">
        <f>IF(AND(AO$5&gt;=$M12,AO$5&lt;=$N12),IF($F12="Trimestral",IF(AN76="NÃO",$D12,IF(MOD(COUNT($Q76:AN76),3)=0,(AN76*$E12)+AN76,AN76)),"NÃO"),"NÃO")</f>
        <v>NÃO</v>
      </c>
      <c r="AP76" s="9" t="str">
        <f>IF(AND(AP$5&gt;=$M12,AP$5&lt;=$N12),IF($F12="Trimestral",IF(AO76="NÃO",$D12,IF(MOD(COUNT($Q76:AO76),3)=0,(AO76*$E12)+AO76,AO76)),"NÃO"),"NÃO")</f>
        <v>NÃO</v>
      </c>
      <c r="AQ76" s="9" t="str">
        <f>IF(AND(AQ$5&gt;=$M12,AQ$5&lt;=$N12),IF($F12="Trimestral",IF(AP76="NÃO",$D12,IF(MOD(COUNT($Q76:AP76),3)=0,(AP76*$E12)+AP76,AP76)),"NÃO"),"NÃO")</f>
        <v>NÃO</v>
      </c>
      <c r="AR76" s="9" t="str">
        <f>IF(AND(AR$5&gt;=$M12,AR$5&lt;=$N12),IF($F12="Trimestral",IF(AQ76="NÃO",$D12,IF(MOD(COUNT($Q76:AQ76),3)=0,(AQ76*$E12)+AQ76,AQ76)),"NÃO"),"NÃO")</f>
        <v>NÃO</v>
      </c>
      <c r="AS76" s="9" t="str">
        <f>IF(AND(AS$5&gt;=$M12,AS$5&lt;=$N12),IF($F12="Trimestral",IF(AR76="NÃO",$D12,IF(MOD(COUNT($Q76:AR76),3)=0,(AR76*$E12)+AR76,AR76)),"NÃO"),"NÃO")</f>
        <v>NÃO</v>
      </c>
      <c r="AT76" s="9" t="str">
        <f>IF(AND(AT$5&gt;=$M12,AT$5&lt;=$N12),IF($F12="Trimestral",IF(AS76="NÃO",$D12,IF(MOD(COUNT($Q76:AS76),3)=0,(AS76*$E12)+AS76,AS76)),"NÃO"),"NÃO")</f>
        <v>NÃO</v>
      </c>
      <c r="AU76" s="9" t="str">
        <f>IF(AND(AU$5&gt;=$M12,AU$5&lt;=$N12),IF($F12="Trimestral",IF(AT76="NÃO",$D12,IF(MOD(COUNT($Q76:AT76),3)=0,(AT76*$E12)+AT76,AT76)),"NÃO"),"NÃO")</f>
        <v>NÃO</v>
      </c>
      <c r="AV76" s="9" t="str">
        <f>IF(AND(AV$5&gt;=$M12,AV$5&lt;=$N12),IF($F12="Trimestral",IF(AU76="NÃO",$D12,IF(MOD(COUNT($Q76:AU76),3)=0,(AU76*$E12)+AU76,AU76)),"NÃO"),"NÃO")</f>
        <v>NÃO</v>
      </c>
      <c r="AW76" s="9" t="str">
        <f>IF(AND(AW$5&gt;=$M12,AW$5&lt;=$N12),IF($F12="Trimestral",IF(AV76="NÃO",$D12,IF(MOD(COUNT($Q76:AV76),3)=0,(AV76*$E12)+AV76,AV76)),"NÃO"),"NÃO")</f>
        <v>NÃO</v>
      </c>
      <c r="AX76" s="9" t="str">
        <f>IF(AND(AX$5&gt;=$M12,AX$5&lt;=$N12),IF($F12="Trimestral",IF(AW76="NÃO",$D12,IF(MOD(COUNT($Q76:AW76),3)=0,(AW76*$E12)+AW76,AW76)),"NÃO"),"NÃO")</f>
        <v>NÃO</v>
      </c>
      <c r="AY76" s="9" t="str">
        <f>IF(AND(AY$5&gt;=$M12,AY$5&lt;=$N12),IF($F12="Trimestral",IF(AX76="NÃO",$D12,IF(MOD(COUNT($Q76:AX76),3)=0,(AX76*$E12)+AX76,AX76)),"NÃO"),"NÃO")</f>
        <v>NÃO</v>
      </c>
      <c r="AZ76" s="9" t="str">
        <f>IF(AND(AZ$5&gt;=$M12,AZ$5&lt;=$N12),IF($F12="Trimestral",IF(AY76="NÃO",$D12,IF(MOD(COUNT($Q76:AY76),3)=0,(AY76*$E12)+AY76,AY76)),"NÃO"),"NÃO")</f>
        <v>NÃO</v>
      </c>
      <c r="BA76" s="9" t="str">
        <f>IF(AND(BA$5&gt;=$M12,BA$5&lt;=$N12),IF($F12="Trimestral",IF(AZ76="NÃO",$D12,IF(MOD(COUNT($Q76:AZ76),3)=0,(AZ76*$E12)+AZ76,AZ76)),"NÃO"),"NÃO")</f>
        <v>NÃO</v>
      </c>
      <c r="BB76" s="9" t="str">
        <f>IF(AND(BB$5&gt;=$M12,BB$5&lt;=$N12),IF($F12="Trimestral",IF(BA76="NÃO",$D12,IF(MOD(COUNT($Q76:BA76),3)=0,(BA76*$E12)+BA76,BA76)),"NÃO"),"NÃO")</f>
        <v>NÃO</v>
      </c>
      <c r="BC76" s="9" t="str">
        <f>IF(AND(BC$5&gt;=$M12,BC$5&lt;=$N12),IF($F12="Trimestral",IF(BB76="NÃO",$D12,IF(MOD(COUNT($Q76:BB76),3)=0,(BB76*$E12)+BB76,BB76)),"NÃO"),"NÃO")</f>
        <v>NÃO</v>
      </c>
      <c r="BD76" s="9" t="str">
        <f>IF(AND(BD$5&gt;=$M12,BD$5&lt;=$N12),IF($F12="Trimestral",IF(BC76="NÃO",$D12,IF(MOD(COUNT($Q76:BC76),3)=0,(BC76*$E12)+BC76,BC76)),"NÃO"),"NÃO")</f>
        <v>NÃO</v>
      </c>
      <c r="BE76" s="9" t="str">
        <f>IF(AND(BE$5&gt;=$M12,BE$5&lt;=$N12),IF($F12="Trimestral",IF(BD76="NÃO",$D12,IF(MOD(COUNT($Q76:BD76),3)=0,(BD76*$E12)+BD76,BD76)),"NÃO"),"NÃO")</f>
        <v>NÃO</v>
      </c>
      <c r="BF76" s="9" t="str">
        <f>IF(AND(BF$5&gt;=$M12,BF$5&lt;=$N12),IF($F12="Trimestral",IF(BE76="NÃO",$D12,IF(MOD(COUNT($Q76:BE76),3)=0,(BE76*$E12)+BE76,BE76)),"NÃO"),"NÃO")</f>
        <v>NÃO</v>
      </c>
      <c r="BG76" s="9" t="str">
        <f>IF(AND(BG$5&gt;=$M12,BG$5&lt;=$N12),IF($F12="Trimestral",IF(BF76="NÃO",$D12,IF(MOD(COUNT($Q76:BF76),3)=0,(BF76*$E12)+BF76,BF76)),"NÃO"),"NÃO")</f>
        <v>NÃO</v>
      </c>
      <c r="BH76" s="9" t="str">
        <f>IF(AND(BH$5&gt;=$M12,BH$5&lt;=$N12),IF($F12="Trimestral",IF(BG76="NÃO",$D12,IF(MOD(COUNT($Q76:BG76),3)=0,(BG76*$E12)+BG76,BG76)),"NÃO"),"NÃO")</f>
        <v>NÃO</v>
      </c>
      <c r="BI76" s="9" t="str">
        <f>IF(AND(BI$5&gt;=$M12,BI$5&lt;=$N12),IF($F12="Trimestral",IF(BH76="NÃO",$D12,IF(MOD(COUNT($Q76:BH76),3)=0,(BH76*$E12)+BH76,BH76)),"NÃO"),"NÃO")</f>
        <v>NÃO</v>
      </c>
      <c r="BJ76" s="9" t="str">
        <f>IF(AND(BJ$5&gt;=$M12,BJ$5&lt;=$N12),IF($F12="Trimestral",IF(BI76="NÃO",$D12,IF(MOD(COUNT($Q76:BI76),3)=0,(BI76*$E12)+BI76,BI76)),"NÃO"),"NÃO")</f>
        <v>NÃO</v>
      </c>
      <c r="BK76" s="9" t="str">
        <f>IF(AND(BK$5&gt;=$M12,BK$5&lt;=$N12),IF($F12="Trimestral",IF(BJ76="NÃO",$D12,IF(MOD(COUNT($Q76:BJ76),3)=0,(BJ76*$E12)+BJ76,BJ76)),"NÃO"),"NÃO")</f>
        <v>NÃO</v>
      </c>
      <c r="BL76" s="9" t="str">
        <f>IF(AND(BL$5&gt;=$M12,BL$5&lt;=$N12),IF($F12="Trimestral",IF(BK76="NÃO",$D12,IF(MOD(COUNT($Q76:BK76),3)=0,(BK76*$E12)+BK76,BK76)),"NÃO"),"NÃO")</f>
        <v>NÃO</v>
      </c>
      <c r="BM76" s="9" t="str">
        <f>IF(AND(BM$5&gt;=$M12,BM$5&lt;=$N12),IF($F12="Trimestral",IF(BL76="NÃO",$D12,IF(MOD(COUNT($Q76:BL76),3)=0,(BL76*$E12)+BL76,BL76)),"NÃO"),"NÃO")</f>
        <v>NÃO</v>
      </c>
      <c r="BN76" s="9" t="str">
        <f>IF(AND(BN$5&gt;=$M12,BN$5&lt;=$N12),IF($F12="Trimestral",IF(BM76="NÃO",$D12,IF(MOD(COUNT($Q76:BM76),3)=0,(BM76*$E12)+BM76,BM76)),"NÃO"),"NÃO")</f>
        <v>NÃO</v>
      </c>
      <c r="BO76" s="9" t="str">
        <f>IF(AND(BO$5&gt;=$M12,BO$5&lt;=$N12),IF($F12="Trimestral",IF(BN76="NÃO",$D12,IF(MOD(COUNT($Q76:BN76),3)=0,(BN76*$E12)+BN76,BN76)),"NÃO"),"NÃO")</f>
        <v>NÃO</v>
      </c>
      <c r="BP76" s="9" t="str">
        <f>IF(AND(BP$5&gt;=$M12,BP$5&lt;=$N12),IF($F12="Trimestral",IF(BO76="NÃO",$D12,IF(MOD(COUNT($Q76:BO76),3)=0,(BO76*$E12)+BO76,BO76)),"NÃO"),"NÃO")</f>
        <v>NÃO</v>
      </c>
      <c r="BQ76" s="9" t="str">
        <f>IF(AND(BQ$5&gt;=$M12,BQ$5&lt;=$N12),IF($F12="Trimestral",IF(BP76="NÃO",$D12,IF(MOD(COUNT($Q76:BP76),3)=0,(BP76*$E12)+BP76,BP76)),"NÃO"),"NÃO")</f>
        <v>NÃO</v>
      </c>
      <c r="BR76" s="9" t="str">
        <f>IF(AND(BR$5&gt;=$M12,BR$5&lt;=$N12),IF($F12="Trimestral",IF(BQ76="NÃO",$D12,IF(MOD(COUNT($Q76:BQ76),3)=0,(BQ76*$E12)+BQ76,BQ76)),"NÃO"),"NÃO")</f>
        <v>NÃO</v>
      </c>
      <c r="BS76" s="9" t="str">
        <f>IF(AND(BS$5&gt;=$M12,BS$5&lt;=$N12),IF($F12="Trimestral",IF(BR76="NÃO",$D12,IF(MOD(COUNT($Q76:BR76),3)=0,(BR76*$E12)+BR76,BR76)),"NÃO"),"NÃO")</f>
        <v>NÃO</v>
      </c>
      <c r="BT76" s="9" t="str">
        <f>IF(AND(BT$5&gt;=$M12,BT$5&lt;=$N12),IF($F12="Trimestral",IF(BS76="NÃO",$D12,IF(MOD(COUNT($Q76:BS76),3)=0,(BS76*$E12)+BS76,BS76)),"NÃO"),"NÃO")</f>
        <v>NÃO</v>
      </c>
      <c r="BU76" s="9" t="str">
        <f>IF(AND(BU$5&gt;=$M12,BU$5&lt;=$N12),IF($F12="Trimestral",IF(BT76="NÃO",$D12,IF(MOD(COUNT($Q76:BT76),3)=0,(BT76*$E12)+BT76,BT76)),"NÃO"),"NÃO")</f>
        <v>NÃO</v>
      </c>
      <c r="BV76" s="9" t="str">
        <f>IF(AND(BV$5&gt;=$M12,BV$5&lt;=$N12),IF($F12="Trimestral",IF(BU76="NÃO",$D12,IF(MOD(COUNT($Q76:BU76),3)=0,(BU76*$E12)+BU76,BU76)),"NÃO"),"NÃO")</f>
        <v>NÃO</v>
      </c>
      <c r="BW76" s="9" t="str">
        <f>IF(AND(BW$5&gt;=$M12,BW$5&lt;=$N12),IF($F12="Trimestral",IF(BV76="NÃO",$D12,IF(MOD(COUNT($Q76:BV76),3)=0,(BV76*$E12)+BV76,BV76)),"NÃO"),"NÃO")</f>
        <v>NÃO</v>
      </c>
      <c r="BX76" s="9" t="str">
        <f>IF(AND(BX$5&gt;=$M12,BX$5&lt;=$N12),IF($F12="Trimestral",IF(BW76="NÃO",$D12,IF(MOD(COUNT($Q76:BW76),3)=0,(BW76*$E12)+BW76,BW76)),"NÃO"),"NÃO")</f>
        <v>NÃO</v>
      </c>
      <c r="CA76" s="9">
        <v>7</v>
      </c>
    </row>
    <row r="77" spans="3:140" ht="30" customHeight="1">
      <c r="C77" s="21"/>
      <c r="D77" s="21"/>
      <c r="E77" s="21"/>
      <c r="F77" s="70"/>
      <c r="G77" s="70"/>
      <c r="H77" s="70"/>
      <c r="I77" s="70"/>
      <c r="J77" s="70"/>
      <c r="K77" s="21"/>
      <c r="L77" s="70"/>
      <c r="M77" s="70"/>
      <c r="N77" s="70"/>
      <c r="O77" s="70"/>
      <c r="P77" s="9">
        <v>8</v>
      </c>
      <c r="Q77" s="9" t="str">
        <f t="shared" si="46"/>
        <v>NÃO</v>
      </c>
      <c r="R77" s="9" t="str">
        <f>IF(AND(R$5&gt;=$M13,R$5&lt;=$N13),IF($F13="Trimestral",IF(Q77="NÃO",$D13,IF(MOD(COUNT($Q77:Q77),3)=0,(Q77*$E13)+Q77,Q77)),"NÃO"),"NÃO")</f>
        <v>NÃO</v>
      </c>
      <c r="S77" s="9" t="str">
        <f>IF(AND(S$5&gt;=$M13,S$5&lt;=$N13),IF($F13="Trimestral",IF(R77="NÃO",$D13,IF(MOD(COUNT($Q77:R77),3)=0,(R77*$E13)+R77,R77)),"NÃO"),"NÃO")</f>
        <v>NÃO</v>
      </c>
      <c r="T77" s="9" t="str">
        <f>IF(AND(T$5&gt;=$M13,T$5&lt;=$N13),IF($F13="Trimestral",IF(S77="NÃO",$D13,IF(MOD(COUNT($Q77:S77),3)=0,(S77*$E13)+S77,S77)),"NÃO"),"NÃO")</f>
        <v>NÃO</v>
      </c>
      <c r="U77" s="9" t="str">
        <f>IF(AND(U$5&gt;=$M13,U$5&lt;=$N13),IF($F13="Trimestral",IF(T77="NÃO",$D13,IF(MOD(COUNT($Q77:T77),3)=0,(T77*$E13)+T77,T77)),"NÃO"),"NÃO")</f>
        <v>NÃO</v>
      </c>
      <c r="V77" s="9" t="str">
        <f>IF(AND(V$5&gt;=$M13,V$5&lt;=$N13),IF($F13="Trimestral",IF(U77="NÃO",$D13,IF(MOD(COUNT($Q77:U77),3)=0,(U77*$E13)+U77,U77)),"NÃO"),"NÃO")</f>
        <v>NÃO</v>
      </c>
      <c r="W77" s="9" t="str">
        <f>IF(AND(W$5&gt;=$M13,W$5&lt;=$N13),IF($F13="Trimestral",IF(V77="NÃO",$D13,IF(MOD(COUNT($Q77:V77),3)=0,(V77*$E13)+V77,V77)),"NÃO"),"NÃO")</f>
        <v>NÃO</v>
      </c>
      <c r="X77" s="9" t="str">
        <f>IF(AND(X$5&gt;=$M13,X$5&lt;=$N13),IF($F13="Trimestral",IF(W77="NÃO",$D13,IF(MOD(COUNT($Q77:W77),3)=0,(W77*$E13)+W77,W77)),"NÃO"),"NÃO")</f>
        <v>NÃO</v>
      </c>
      <c r="Y77" s="9" t="str">
        <f>IF(AND(Y$5&gt;=$M13,Y$5&lt;=$N13),IF($F13="Trimestral",IF(X77="NÃO",$D13,IF(MOD(COUNT($Q77:X77),3)=0,(X77*$E13)+X77,X77)),"NÃO"),"NÃO")</f>
        <v>NÃO</v>
      </c>
      <c r="Z77" s="9" t="str">
        <f>IF(AND(Z$5&gt;=$M13,Z$5&lt;=$N13),IF($F13="Trimestral",IF(Y77="NÃO",$D13,IF(MOD(COUNT($Q77:Y77),3)=0,(Y77*$E13)+Y77,Y77)),"NÃO"),"NÃO")</f>
        <v>NÃO</v>
      </c>
      <c r="AA77" s="9" t="str">
        <f>IF(AND(AA$5&gt;=$M13,AA$5&lt;=$N13),IF($F13="Trimestral",IF(Z77="NÃO",$D13,IF(MOD(COUNT($Q77:Z77),3)=0,(Z77*$E13)+Z77,Z77)),"NÃO"),"NÃO")</f>
        <v>NÃO</v>
      </c>
      <c r="AB77" s="9" t="str">
        <f>IF(AND(AB$5&gt;=$M13,AB$5&lt;=$N13),IF($F13="Trimestral",IF(AA77="NÃO",$D13,IF(MOD(COUNT($Q77:AA77),3)=0,(AA77*$E13)+AA77,AA77)),"NÃO"),"NÃO")</f>
        <v>NÃO</v>
      </c>
      <c r="AC77" s="9" t="str">
        <f>IF(AND(AC$5&gt;=$M13,AC$5&lt;=$N13),IF($F13="Trimestral",IF(AB77="NÃO",$D13,IF(MOD(COUNT($Q77:AB77),3)=0,(AB77*$E13)+AB77,AB77)),"NÃO"),"NÃO")</f>
        <v>NÃO</v>
      </c>
      <c r="AD77" s="9" t="str">
        <f>IF(AND(AD$5&gt;=$M13,AD$5&lt;=$N13),IF($F13="Trimestral",IF(AC77="NÃO",$D13,IF(MOD(COUNT($Q77:AC77),3)=0,(AC77*$E13)+AC77,AC77)),"NÃO"),"NÃO")</f>
        <v>NÃO</v>
      </c>
      <c r="AE77" s="9" t="str">
        <f>IF(AND(AE$5&gt;=$M13,AE$5&lt;=$N13),IF($F13="Trimestral",IF(AD77="NÃO",$D13,IF(MOD(COUNT($Q77:AD77),3)=0,(AD77*$E13)+AD77,AD77)),"NÃO"),"NÃO")</f>
        <v>NÃO</v>
      </c>
      <c r="AF77" s="9" t="str">
        <f>IF(AND(AF$5&gt;=$M13,AF$5&lt;=$N13),IF($F13="Trimestral",IF(AE77="NÃO",$D13,IF(MOD(COUNT($Q77:AE77),3)=0,(AE77*$E13)+AE77,AE77)),"NÃO"),"NÃO")</f>
        <v>NÃO</v>
      </c>
      <c r="AG77" s="9" t="str">
        <f>IF(AND(AG$5&gt;=$M13,AG$5&lt;=$N13),IF($F13="Trimestral",IF(AF77="NÃO",$D13,IF(MOD(COUNT($Q77:AF77),3)=0,(AF77*$E13)+AF77,AF77)),"NÃO"),"NÃO")</f>
        <v>NÃO</v>
      </c>
      <c r="AH77" s="9" t="str">
        <f>IF(AND(AH$5&gt;=$M13,AH$5&lt;=$N13),IF($F13="Trimestral",IF(AG77="NÃO",$D13,IF(MOD(COUNT($Q77:AG77),3)=0,(AG77*$E13)+AG77,AG77)),"NÃO"),"NÃO")</f>
        <v>NÃO</v>
      </c>
      <c r="AI77" s="9" t="str">
        <f>IF(AND(AI$5&gt;=$M13,AI$5&lt;=$N13),IF($F13="Trimestral",IF(AH77="NÃO",$D13,IF(MOD(COUNT($Q77:AH77),3)=0,(AH77*$E13)+AH77,AH77)),"NÃO"),"NÃO")</f>
        <v>NÃO</v>
      </c>
      <c r="AJ77" s="9" t="str">
        <f>IF(AND(AJ$5&gt;=$M13,AJ$5&lt;=$N13),IF($F13="Trimestral",IF(AI77="NÃO",$D13,IF(MOD(COUNT($Q77:AI77),3)=0,(AI77*$E13)+AI77,AI77)),"NÃO"),"NÃO")</f>
        <v>NÃO</v>
      </c>
      <c r="AK77" s="9" t="str">
        <f>IF(AND(AK$5&gt;=$M13,AK$5&lt;=$N13),IF($F13="Trimestral",IF(AJ77="NÃO",$D13,IF(MOD(COUNT($Q77:AJ77),3)=0,(AJ77*$E13)+AJ77,AJ77)),"NÃO"),"NÃO")</f>
        <v>NÃO</v>
      </c>
      <c r="AL77" s="9" t="str">
        <f>IF(AND(AL$5&gt;=$M13,AL$5&lt;=$N13),IF($F13="Trimestral",IF(AK77="NÃO",$D13,IF(MOD(COUNT($Q77:AK77),3)=0,(AK77*$E13)+AK77,AK77)),"NÃO"),"NÃO")</f>
        <v>NÃO</v>
      </c>
      <c r="AM77" s="9" t="str">
        <f>IF(AND(AM$5&gt;=$M13,AM$5&lt;=$N13),IF($F13="Trimestral",IF(AL77="NÃO",$D13,IF(MOD(COUNT($Q77:AL77),3)=0,(AL77*$E13)+AL77,AL77)),"NÃO"),"NÃO")</f>
        <v>NÃO</v>
      </c>
      <c r="AN77" s="9" t="str">
        <f>IF(AND(AN$5&gt;=$M13,AN$5&lt;=$N13),IF($F13="Trimestral",IF(AM77="NÃO",$D13,IF(MOD(COUNT($Q77:AM77),3)=0,(AM77*$E13)+AM77,AM77)),"NÃO"),"NÃO")</f>
        <v>NÃO</v>
      </c>
      <c r="AO77" s="9" t="str">
        <f>IF(AND(AO$5&gt;=$M13,AO$5&lt;=$N13),IF($F13="Trimestral",IF(AN77="NÃO",$D13,IF(MOD(COUNT($Q77:AN77),3)=0,(AN77*$E13)+AN77,AN77)),"NÃO"),"NÃO")</f>
        <v>NÃO</v>
      </c>
      <c r="AP77" s="9" t="str">
        <f>IF(AND(AP$5&gt;=$M13,AP$5&lt;=$N13),IF($F13="Trimestral",IF(AO77="NÃO",$D13,IF(MOD(COUNT($Q77:AO77),3)=0,(AO77*$E13)+AO77,AO77)),"NÃO"),"NÃO")</f>
        <v>NÃO</v>
      </c>
      <c r="AQ77" s="9" t="str">
        <f>IF(AND(AQ$5&gt;=$M13,AQ$5&lt;=$N13),IF($F13="Trimestral",IF(AP77="NÃO",$D13,IF(MOD(COUNT($Q77:AP77),3)=0,(AP77*$E13)+AP77,AP77)),"NÃO"),"NÃO")</f>
        <v>NÃO</v>
      </c>
      <c r="AR77" s="9" t="str">
        <f>IF(AND(AR$5&gt;=$M13,AR$5&lt;=$N13),IF($F13="Trimestral",IF(AQ77="NÃO",$D13,IF(MOD(COUNT($Q77:AQ77),3)=0,(AQ77*$E13)+AQ77,AQ77)),"NÃO"),"NÃO")</f>
        <v>NÃO</v>
      </c>
      <c r="AS77" s="9" t="str">
        <f>IF(AND(AS$5&gt;=$M13,AS$5&lt;=$N13),IF($F13="Trimestral",IF(AR77="NÃO",$D13,IF(MOD(COUNT($Q77:AR77),3)=0,(AR77*$E13)+AR77,AR77)),"NÃO"),"NÃO")</f>
        <v>NÃO</v>
      </c>
      <c r="AT77" s="9" t="str">
        <f>IF(AND(AT$5&gt;=$M13,AT$5&lt;=$N13),IF($F13="Trimestral",IF(AS77="NÃO",$D13,IF(MOD(COUNT($Q77:AS77),3)=0,(AS77*$E13)+AS77,AS77)),"NÃO"),"NÃO")</f>
        <v>NÃO</v>
      </c>
      <c r="AU77" s="9" t="str">
        <f>IF(AND(AU$5&gt;=$M13,AU$5&lt;=$N13),IF($F13="Trimestral",IF(AT77="NÃO",$D13,IF(MOD(COUNT($Q77:AT77),3)=0,(AT77*$E13)+AT77,AT77)),"NÃO"),"NÃO")</f>
        <v>NÃO</v>
      </c>
      <c r="AV77" s="9" t="str">
        <f>IF(AND(AV$5&gt;=$M13,AV$5&lt;=$N13),IF($F13="Trimestral",IF(AU77="NÃO",$D13,IF(MOD(COUNT($Q77:AU77),3)=0,(AU77*$E13)+AU77,AU77)),"NÃO"),"NÃO")</f>
        <v>NÃO</v>
      </c>
      <c r="AW77" s="9" t="str">
        <f>IF(AND(AW$5&gt;=$M13,AW$5&lt;=$N13),IF($F13="Trimestral",IF(AV77="NÃO",$D13,IF(MOD(COUNT($Q77:AV77),3)=0,(AV77*$E13)+AV77,AV77)),"NÃO"),"NÃO")</f>
        <v>NÃO</v>
      </c>
      <c r="AX77" s="9" t="str">
        <f>IF(AND(AX$5&gt;=$M13,AX$5&lt;=$N13),IF($F13="Trimestral",IF(AW77="NÃO",$D13,IF(MOD(COUNT($Q77:AW77),3)=0,(AW77*$E13)+AW77,AW77)),"NÃO"),"NÃO")</f>
        <v>NÃO</v>
      </c>
      <c r="AY77" s="9" t="str">
        <f>IF(AND(AY$5&gt;=$M13,AY$5&lt;=$N13),IF($F13="Trimestral",IF(AX77="NÃO",$D13,IF(MOD(COUNT($Q77:AX77),3)=0,(AX77*$E13)+AX77,AX77)),"NÃO"),"NÃO")</f>
        <v>NÃO</v>
      </c>
      <c r="AZ77" s="9" t="str">
        <f>IF(AND(AZ$5&gt;=$M13,AZ$5&lt;=$N13),IF($F13="Trimestral",IF(AY77="NÃO",$D13,IF(MOD(COUNT($Q77:AY77),3)=0,(AY77*$E13)+AY77,AY77)),"NÃO"),"NÃO")</f>
        <v>NÃO</v>
      </c>
      <c r="BA77" s="9" t="str">
        <f>IF(AND(BA$5&gt;=$M13,BA$5&lt;=$N13),IF($F13="Trimestral",IF(AZ77="NÃO",$D13,IF(MOD(COUNT($Q77:AZ77),3)=0,(AZ77*$E13)+AZ77,AZ77)),"NÃO"),"NÃO")</f>
        <v>NÃO</v>
      </c>
      <c r="BB77" s="9" t="str">
        <f>IF(AND(BB$5&gt;=$M13,BB$5&lt;=$N13),IF($F13="Trimestral",IF(BA77="NÃO",$D13,IF(MOD(COUNT($Q77:BA77),3)=0,(BA77*$E13)+BA77,BA77)),"NÃO"),"NÃO")</f>
        <v>NÃO</v>
      </c>
      <c r="BC77" s="9" t="str">
        <f>IF(AND(BC$5&gt;=$M13,BC$5&lt;=$N13),IF($F13="Trimestral",IF(BB77="NÃO",$D13,IF(MOD(COUNT($Q77:BB77),3)=0,(BB77*$E13)+BB77,BB77)),"NÃO"),"NÃO")</f>
        <v>NÃO</v>
      </c>
      <c r="BD77" s="9" t="str">
        <f>IF(AND(BD$5&gt;=$M13,BD$5&lt;=$N13),IF($F13="Trimestral",IF(BC77="NÃO",$D13,IF(MOD(COUNT($Q77:BC77),3)=0,(BC77*$E13)+BC77,BC77)),"NÃO"),"NÃO")</f>
        <v>NÃO</v>
      </c>
      <c r="BE77" s="9" t="str">
        <f>IF(AND(BE$5&gt;=$M13,BE$5&lt;=$N13),IF($F13="Trimestral",IF(BD77="NÃO",$D13,IF(MOD(COUNT($Q77:BD77),3)=0,(BD77*$E13)+BD77,BD77)),"NÃO"),"NÃO")</f>
        <v>NÃO</v>
      </c>
      <c r="BF77" s="9" t="str">
        <f>IF(AND(BF$5&gt;=$M13,BF$5&lt;=$N13),IF($F13="Trimestral",IF(BE77="NÃO",$D13,IF(MOD(COUNT($Q77:BE77),3)=0,(BE77*$E13)+BE77,BE77)),"NÃO"),"NÃO")</f>
        <v>NÃO</v>
      </c>
      <c r="BG77" s="9" t="str">
        <f>IF(AND(BG$5&gt;=$M13,BG$5&lt;=$N13),IF($F13="Trimestral",IF(BF77="NÃO",$D13,IF(MOD(COUNT($Q77:BF77),3)=0,(BF77*$E13)+BF77,BF77)),"NÃO"),"NÃO")</f>
        <v>NÃO</v>
      </c>
      <c r="BH77" s="9" t="str">
        <f>IF(AND(BH$5&gt;=$M13,BH$5&lt;=$N13),IF($F13="Trimestral",IF(BG77="NÃO",$D13,IF(MOD(COUNT($Q77:BG77),3)=0,(BG77*$E13)+BG77,BG77)),"NÃO"),"NÃO")</f>
        <v>NÃO</v>
      </c>
      <c r="BI77" s="9" t="str">
        <f>IF(AND(BI$5&gt;=$M13,BI$5&lt;=$N13),IF($F13="Trimestral",IF(BH77="NÃO",$D13,IF(MOD(COUNT($Q77:BH77),3)=0,(BH77*$E13)+BH77,BH77)),"NÃO"),"NÃO")</f>
        <v>NÃO</v>
      </c>
      <c r="BJ77" s="9" t="str">
        <f>IF(AND(BJ$5&gt;=$M13,BJ$5&lt;=$N13),IF($F13="Trimestral",IF(BI77="NÃO",$D13,IF(MOD(COUNT($Q77:BI77),3)=0,(BI77*$E13)+BI77,BI77)),"NÃO"),"NÃO")</f>
        <v>NÃO</v>
      </c>
      <c r="BK77" s="9" t="str">
        <f>IF(AND(BK$5&gt;=$M13,BK$5&lt;=$N13),IF($F13="Trimestral",IF(BJ77="NÃO",$D13,IF(MOD(COUNT($Q77:BJ77),3)=0,(BJ77*$E13)+BJ77,BJ77)),"NÃO"),"NÃO")</f>
        <v>NÃO</v>
      </c>
      <c r="BL77" s="9" t="str">
        <f>IF(AND(BL$5&gt;=$M13,BL$5&lt;=$N13),IF($F13="Trimestral",IF(BK77="NÃO",$D13,IF(MOD(COUNT($Q77:BK77),3)=0,(BK77*$E13)+BK77,BK77)),"NÃO"),"NÃO")</f>
        <v>NÃO</v>
      </c>
      <c r="BM77" s="9" t="str">
        <f>IF(AND(BM$5&gt;=$M13,BM$5&lt;=$N13),IF($F13="Trimestral",IF(BL77="NÃO",$D13,IF(MOD(COUNT($Q77:BL77),3)=0,(BL77*$E13)+BL77,BL77)),"NÃO"),"NÃO")</f>
        <v>NÃO</v>
      </c>
      <c r="BN77" s="9" t="str">
        <f>IF(AND(BN$5&gt;=$M13,BN$5&lt;=$N13),IF($F13="Trimestral",IF(BM77="NÃO",$D13,IF(MOD(COUNT($Q77:BM77),3)=0,(BM77*$E13)+BM77,BM77)),"NÃO"),"NÃO")</f>
        <v>NÃO</v>
      </c>
      <c r="BO77" s="9" t="str">
        <f>IF(AND(BO$5&gt;=$M13,BO$5&lt;=$N13),IF($F13="Trimestral",IF(BN77="NÃO",$D13,IF(MOD(COUNT($Q77:BN77),3)=0,(BN77*$E13)+BN77,BN77)),"NÃO"),"NÃO")</f>
        <v>NÃO</v>
      </c>
      <c r="BP77" s="9" t="str">
        <f>IF(AND(BP$5&gt;=$M13,BP$5&lt;=$N13),IF($F13="Trimestral",IF(BO77="NÃO",$D13,IF(MOD(COUNT($Q77:BO77),3)=0,(BO77*$E13)+BO77,BO77)),"NÃO"),"NÃO")</f>
        <v>NÃO</v>
      </c>
      <c r="BQ77" s="9" t="str">
        <f>IF(AND(BQ$5&gt;=$M13,BQ$5&lt;=$N13),IF($F13="Trimestral",IF(BP77="NÃO",$D13,IF(MOD(COUNT($Q77:BP77),3)=0,(BP77*$E13)+BP77,BP77)),"NÃO"),"NÃO")</f>
        <v>NÃO</v>
      </c>
      <c r="BR77" s="9" t="str">
        <f>IF(AND(BR$5&gt;=$M13,BR$5&lt;=$N13),IF($F13="Trimestral",IF(BQ77="NÃO",$D13,IF(MOD(COUNT($Q77:BQ77),3)=0,(BQ77*$E13)+BQ77,BQ77)),"NÃO"),"NÃO")</f>
        <v>NÃO</v>
      </c>
      <c r="BS77" s="9" t="str">
        <f>IF(AND(BS$5&gt;=$M13,BS$5&lt;=$N13),IF($F13="Trimestral",IF(BR77="NÃO",$D13,IF(MOD(COUNT($Q77:BR77),3)=0,(BR77*$E13)+BR77,BR77)),"NÃO"),"NÃO")</f>
        <v>NÃO</v>
      </c>
      <c r="BT77" s="9" t="str">
        <f>IF(AND(BT$5&gt;=$M13,BT$5&lt;=$N13),IF($F13="Trimestral",IF(BS77="NÃO",$D13,IF(MOD(COUNT($Q77:BS77),3)=0,(BS77*$E13)+BS77,BS77)),"NÃO"),"NÃO")</f>
        <v>NÃO</v>
      </c>
      <c r="BU77" s="9" t="str">
        <f>IF(AND(BU$5&gt;=$M13,BU$5&lt;=$N13),IF($F13="Trimestral",IF(BT77="NÃO",$D13,IF(MOD(COUNT($Q77:BT77),3)=0,(BT77*$E13)+BT77,BT77)),"NÃO"),"NÃO")</f>
        <v>NÃO</v>
      </c>
      <c r="BV77" s="9" t="str">
        <f>IF(AND(BV$5&gt;=$M13,BV$5&lt;=$N13),IF($F13="Trimestral",IF(BU77="NÃO",$D13,IF(MOD(COUNT($Q77:BU77),3)=0,(BU77*$E13)+BU77,BU77)),"NÃO"),"NÃO")</f>
        <v>NÃO</v>
      </c>
      <c r="BW77" s="9" t="str">
        <f>IF(AND(BW$5&gt;=$M13,BW$5&lt;=$N13),IF($F13="Trimestral",IF(BV77="NÃO",$D13,IF(MOD(COUNT($Q77:BV77),3)=0,(BV77*$E13)+BV77,BV77)),"NÃO"),"NÃO")</f>
        <v>NÃO</v>
      </c>
      <c r="BX77" s="9" t="str">
        <f>IF(AND(BX$5&gt;=$M13,BX$5&lt;=$N13),IF($F13="Trimestral",IF(BW77="NÃO",$D13,IF(MOD(COUNT($Q77:BW77),3)=0,(BW77*$E13)+BW77,BW77)),"NÃO"),"NÃO")</f>
        <v>NÃO</v>
      </c>
      <c r="CA77" s="9">
        <v>8</v>
      </c>
    </row>
    <row r="78" spans="3:140" ht="30" customHeight="1">
      <c r="C78" s="21"/>
      <c r="D78" s="21"/>
      <c r="E78" s="21"/>
      <c r="F78" s="70"/>
      <c r="G78" s="70"/>
      <c r="H78" s="70"/>
      <c r="I78" s="70"/>
      <c r="J78" s="70"/>
      <c r="K78" s="21"/>
      <c r="L78" s="70"/>
      <c r="M78" s="70"/>
      <c r="N78" s="70"/>
      <c r="O78" s="70"/>
      <c r="P78" s="9">
        <v>9</v>
      </c>
      <c r="Q78" s="9" t="str">
        <f t="shared" si="46"/>
        <v>NÃO</v>
      </c>
      <c r="R78" s="9" t="str">
        <f>IF(AND(R$5&gt;=$M14,R$5&lt;=$N14),IF($F14="Trimestral",IF(Q78="NÃO",$D14,IF(MOD(COUNT($Q78:Q78),3)=0,(Q78*$E14)+Q78,Q78)),"NÃO"),"NÃO")</f>
        <v>NÃO</v>
      </c>
      <c r="S78" s="9" t="str">
        <f>IF(AND(S$5&gt;=$M14,S$5&lt;=$N14),IF($F14="Trimestral",IF(R78="NÃO",$D14,IF(MOD(COUNT($Q78:R78),3)=0,(R78*$E14)+R78,R78)),"NÃO"),"NÃO")</f>
        <v>NÃO</v>
      </c>
      <c r="T78" s="9" t="str">
        <f>IF(AND(T$5&gt;=$M14,T$5&lt;=$N14),IF($F14="Trimestral",IF(S78="NÃO",$D14,IF(MOD(COUNT($Q78:S78),3)=0,(S78*$E14)+S78,S78)),"NÃO"),"NÃO")</f>
        <v>NÃO</v>
      </c>
      <c r="U78" s="9" t="str">
        <f>IF(AND(U$5&gt;=$M14,U$5&lt;=$N14),IF($F14="Trimestral",IF(T78="NÃO",$D14,IF(MOD(COUNT($Q78:T78),3)=0,(T78*$E14)+T78,T78)),"NÃO"),"NÃO")</f>
        <v>NÃO</v>
      </c>
      <c r="V78" s="9" t="str">
        <f>IF(AND(V$5&gt;=$M14,V$5&lt;=$N14),IF($F14="Trimestral",IF(U78="NÃO",$D14,IF(MOD(COUNT($Q78:U78),3)=0,(U78*$E14)+U78,U78)),"NÃO"),"NÃO")</f>
        <v>NÃO</v>
      </c>
      <c r="W78" s="9" t="str">
        <f>IF(AND(W$5&gt;=$M14,W$5&lt;=$N14),IF($F14="Trimestral",IF(V78="NÃO",$D14,IF(MOD(COUNT($Q78:V78),3)=0,(V78*$E14)+V78,V78)),"NÃO"),"NÃO")</f>
        <v>NÃO</v>
      </c>
      <c r="X78" s="9" t="str">
        <f>IF(AND(X$5&gt;=$M14,X$5&lt;=$N14),IF($F14="Trimestral",IF(W78="NÃO",$D14,IF(MOD(COUNT($Q78:W78),3)=0,(W78*$E14)+W78,W78)),"NÃO"),"NÃO")</f>
        <v>NÃO</v>
      </c>
      <c r="Y78" s="9" t="str">
        <f>IF(AND(Y$5&gt;=$M14,Y$5&lt;=$N14),IF($F14="Trimestral",IF(X78="NÃO",$D14,IF(MOD(COUNT($Q78:X78),3)=0,(X78*$E14)+X78,X78)),"NÃO"),"NÃO")</f>
        <v>NÃO</v>
      </c>
      <c r="Z78" s="9" t="str">
        <f>IF(AND(Z$5&gt;=$M14,Z$5&lt;=$N14),IF($F14="Trimestral",IF(Y78="NÃO",$D14,IF(MOD(COUNT($Q78:Y78),3)=0,(Y78*$E14)+Y78,Y78)),"NÃO"),"NÃO")</f>
        <v>NÃO</v>
      </c>
      <c r="AA78" s="9" t="str">
        <f>IF(AND(AA$5&gt;=$M14,AA$5&lt;=$N14),IF($F14="Trimestral",IF(Z78="NÃO",$D14,IF(MOD(COUNT($Q78:Z78),3)=0,(Z78*$E14)+Z78,Z78)),"NÃO"),"NÃO")</f>
        <v>NÃO</v>
      </c>
      <c r="AB78" s="9" t="str">
        <f>IF(AND(AB$5&gt;=$M14,AB$5&lt;=$N14),IF($F14="Trimestral",IF(AA78="NÃO",$D14,IF(MOD(COUNT($Q78:AA78),3)=0,(AA78*$E14)+AA78,AA78)),"NÃO"),"NÃO")</f>
        <v>NÃO</v>
      </c>
      <c r="AC78" s="9" t="str">
        <f>IF(AND(AC$5&gt;=$M14,AC$5&lt;=$N14),IF($F14="Trimestral",IF(AB78="NÃO",$D14,IF(MOD(COUNT($Q78:AB78),3)=0,(AB78*$E14)+AB78,AB78)),"NÃO"),"NÃO")</f>
        <v>NÃO</v>
      </c>
      <c r="AD78" s="9" t="str">
        <f>IF(AND(AD$5&gt;=$M14,AD$5&lt;=$N14),IF($F14="Trimestral",IF(AC78="NÃO",$D14,IF(MOD(COUNT($Q78:AC78),3)=0,(AC78*$E14)+AC78,AC78)),"NÃO"),"NÃO")</f>
        <v>NÃO</v>
      </c>
      <c r="AE78" s="9" t="str">
        <f>IF(AND(AE$5&gt;=$M14,AE$5&lt;=$N14),IF($F14="Trimestral",IF(AD78="NÃO",$D14,IF(MOD(COUNT($Q78:AD78),3)=0,(AD78*$E14)+AD78,AD78)),"NÃO"),"NÃO")</f>
        <v>NÃO</v>
      </c>
      <c r="AF78" s="9" t="str">
        <f>IF(AND(AF$5&gt;=$M14,AF$5&lt;=$N14),IF($F14="Trimestral",IF(AE78="NÃO",$D14,IF(MOD(COUNT($Q78:AE78),3)=0,(AE78*$E14)+AE78,AE78)),"NÃO"),"NÃO")</f>
        <v>NÃO</v>
      </c>
      <c r="AG78" s="9" t="str">
        <f>IF(AND(AG$5&gt;=$M14,AG$5&lt;=$N14),IF($F14="Trimestral",IF(AF78="NÃO",$D14,IF(MOD(COUNT($Q78:AF78),3)=0,(AF78*$E14)+AF78,AF78)),"NÃO"),"NÃO")</f>
        <v>NÃO</v>
      </c>
      <c r="AH78" s="9" t="str">
        <f>IF(AND(AH$5&gt;=$M14,AH$5&lt;=$N14),IF($F14="Trimestral",IF(AG78="NÃO",$D14,IF(MOD(COUNT($Q78:AG78),3)=0,(AG78*$E14)+AG78,AG78)),"NÃO"),"NÃO")</f>
        <v>NÃO</v>
      </c>
      <c r="AI78" s="9" t="str">
        <f>IF(AND(AI$5&gt;=$M14,AI$5&lt;=$N14),IF($F14="Trimestral",IF(AH78="NÃO",$D14,IF(MOD(COUNT($Q78:AH78),3)=0,(AH78*$E14)+AH78,AH78)),"NÃO"),"NÃO")</f>
        <v>NÃO</v>
      </c>
      <c r="AJ78" s="9" t="str">
        <f>IF(AND(AJ$5&gt;=$M14,AJ$5&lt;=$N14),IF($F14="Trimestral",IF(AI78="NÃO",$D14,IF(MOD(COUNT($Q78:AI78),3)=0,(AI78*$E14)+AI78,AI78)),"NÃO"),"NÃO")</f>
        <v>NÃO</v>
      </c>
      <c r="AK78" s="9" t="str">
        <f>IF(AND(AK$5&gt;=$M14,AK$5&lt;=$N14),IF($F14="Trimestral",IF(AJ78="NÃO",$D14,IF(MOD(COUNT($Q78:AJ78),3)=0,(AJ78*$E14)+AJ78,AJ78)),"NÃO"),"NÃO")</f>
        <v>NÃO</v>
      </c>
      <c r="AL78" s="9" t="str">
        <f>IF(AND(AL$5&gt;=$M14,AL$5&lt;=$N14),IF($F14="Trimestral",IF(AK78="NÃO",$D14,IF(MOD(COUNT($Q78:AK78),3)=0,(AK78*$E14)+AK78,AK78)),"NÃO"),"NÃO")</f>
        <v>NÃO</v>
      </c>
      <c r="AM78" s="9" t="str">
        <f>IF(AND(AM$5&gt;=$M14,AM$5&lt;=$N14),IF($F14="Trimestral",IF(AL78="NÃO",$D14,IF(MOD(COUNT($Q78:AL78),3)=0,(AL78*$E14)+AL78,AL78)),"NÃO"),"NÃO")</f>
        <v>NÃO</v>
      </c>
      <c r="AN78" s="9" t="str">
        <f>IF(AND(AN$5&gt;=$M14,AN$5&lt;=$N14),IF($F14="Trimestral",IF(AM78="NÃO",$D14,IF(MOD(COUNT($Q78:AM78),3)=0,(AM78*$E14)+AM78,AM78)),"NÃO"),"NÃO")</f>
        <v>NÃO</v>
      </c>
      <c r="AO78" s="9" t="str">
        <f>IF(AND(AO$5&gt;=$M14,AO$5&lt;=$N14),IF($F14="Trimestral",IF(AN78="NÃO",$D14,IF(MOD(COUNT($Q78:AN78),3)=0,(AN78*$E14)+AN78,AN78)),"NÃO"),"NÃO")</f>
        <v>NÃO</v>
      </c>
      <c r="AP78" s="9" t="str">
        <f>IF(AND(AP$5&gt;=$M14,AP$5&lt;=$N14),IF($F14="Trimestral",IF(AO78="NÃO",$D14,IF(MOD(COUNT($Q78:AO78),3)=0,(AO78*$E14)+AO78,AO78)),"NÃO"),"NÃO")</f>
        <v>NÃO</v>
      </c>
      <c r="AQ78" s="9" t="str">
        <f>IF(AND(AQ$5&gt;=$M14,AQ$5&lt;=$N14),IF($F14="Trimestral",IF(AP78="NÃO",$D14,IF(MOD(COUNT($Q78:AP78),3)=0,(AP78*$E14)+AP78,AP78)),"NÃO"),"NÃO")</f>
        <v>NÃO</v>
      </c>
      <c r="AR78" s="9" t="str">
        <f>IF(AND(AR$5&gt;=$M14,AR$5&lt;=$N14),IF($F14="Trimestral",IF(AQ78="NÃO",$D14,IF(MOD(COUNT($Q78:AQ78),3)=0,(AQ78*$E14)+AQ78,AQ78)),"NÃO"),"NÃO")</f>
        <v>NÃO</v>
      </c>
      <c r="AS78" s="9" t="str">
        <f>IF(AND(AS$5&gt;=$M14,AS$5&lt;=$N14),IF($F14="Trimestral",IF(AR78="NÃO",$D14,IF(MOD(COUNT($Q78:AR78),3)=0,(AR78*$E14)+AR78,AR78)),"NÃO"),"NÃO")</f>
        <v>NÃO</v>
      </c>
      <c r="AT78" s="9" t="str">
        <f>IF(AND(AT$5&gt;=$M14,AT$5&lt;=$N14),IF($F14="Trimestral",IF(AS78="NÃO",$D14,IF(MOD(COUNT($Q78:AS78),3)=0,(AS78*$E14)+AS78,AS78)),"NÃO"),"NÃO")</f>
        <v>NÃO</v>
      </c>
      <c r="AU78" s="9" t="str">
        <f>IF(AND(AU$5&gt;=$M14,AU$5&lt;=$N14),IF($F14="Trimestral",IF(AT78="NÃO",$D14,IF(MOD(COUNT($Q78:AT78),3)=0,(AT78*$E14)+AT78,AT78)),"NÃO"),"NÃO")</f>
        <v>NÃO</v>
      </c>
      <c r="AV78" s="9" t="str">
        <f>IF(AND(AV$5&gt;=$M14,AV$5&lt;=$N14),IF($F14="Trimestral",IF(AU78="NÃO",$D14,IF(MOD(COUNT($Q78:AU78),3)=0,(AU78*$E14)+AU78,AU78)),"NÃO"),"NÃO")</f>
        <v>NÃO</v>
      </c>
      <c r="AW78" s="9" t="str">
        <f>IF(AND(AW$5&gt;=$M14,AW$5&lt;=$N14),IF($F14="Trimestral",IF(AV78="NÃO",$D14,IF(MOD(COUNT($Q78:AV78),3)=0,(AV78*$E14)+AV78,AV78)),"NÃO"),"NÃO")</f>
        <v>NÃO</v>
      </c>
      <c r="AX78" s="9" t="str">
        <f>IF(AND(AX$5&gt;=$M14,AX$5&lt;=$N14),IF($F14="Trimestral",IF(AW78="NÃO",$D14,IF(MOD(COUNT($Q78:AW78),3)=0,(AW78*$E14)+AW78,AW78)),"NÃO"),"NÃO")</f>
        <v>NÃO</v>
      </c>
      <c r="AY78" s="9" t="str">
        <f>IF(AND(AY$5&gt;=$M14,AY$5&lt;=$N14),IF($F14="Trimestral",IF(AX78="NÃO",$D14,IF(MOD(COUNT($Q78:AX78),3)=0,(AX78*$E14)+AX78,AX78)),"NÃO"),"NÃO")</f>
        <v>NÃO</v>
      </c>
      <c r="AZ78" s="9" t="str">
        <f>IF(AND(AZ$5&gt;=$M14,AZ$5&lt;=$N14),IF($F14="Trimestral",IF(AY78="NÃO",$D14,IF(MOD(COUNT($Q78:AY78),3)=0,(AY78*$E14)+AY78,AY78)),"NÃO"),"NÃO")</f>
        <v>NÃO</v>
      </c>
      <c r="BA78" s="9" t="str">
        <f>IF(AND(BA$5&gt;=$M14,BA$5&lt;=$N14),IF($F14="Trimestral",IF(AZ78="NÃO",$D14,IF(MOD(COUNT($Q78:AZ78),3)=0,(AZ78*$E14)+AZ78,AZ78)),"NÃO"),"NÃO")</f>
        <v>NÃO</v>
      </c>
      <c r="BB78" s="9" t="str">
        <f>IF(AND(BB$5&gt;=$M14,BB$5&lt;=$N14),IF($F14="Trimestral",IF(BA78="NÃO",$D14,IF(MOD(COUNT($Q78:BA78),3)=0,(BA78*$E14)+BA78,BA78)),"NÃO"),"NÃO")</f>
        <v>NÃO</v>
      </c>
      <c r="BC78" s="9" t="str">
        <f>IF(AND(BC$5&gt;=$M14,BC$5&lt;=$N14),IF($F14="Trimestral",IF(BB78="NÃO",$D14,IF(MOD(COUNT($Q78:BB78),3)=0,(BB78*$E14)+BB78,BB78)),"NÃO"),"NÃO")</f>
        <v>NÃO</v>
      </c>
      <c r="BD78" s="9" t="str">
        <f>IF(AND(BD$5&gt;=$M14,BD$5&lt;=$N14),IF($F14="Trimestral",IF(BC78="NÃO",$D14,IF(MOD(COUNT($Q78:BC78),3)=0,(BC78*$E14)+BC78,BC78)),"NÃO"),"NÃO")</f>
        <v>NÃO</v>
      </c>
      <c r="BE78" s="9" t="str">
        <f>IF(AND(BE$5&gt;=$M14,BE$5&lt;=$N14),IF($F14="Trimestral",IF(BD78="NÃO",$D14,IF(MOD(COUNT($Q78:BD78),3)=0,(BD78*$E14)+BD78,BD78)),"NÃO"),"NÃO")</f>
        <v>NÃO</v>
      </c>
      <c r="BF78" s="9" t="str">
        <f>IF(AND(BF$5&gt;=$M14,BF$5&lt;=$N14),IF($F14="Trimestral",IF(BE78="NÃO",$D14,IF(MOD(COUNT($Q78:BE78),3)=0,(BE78*$E14)+BE78,BE78)),"NÃO"),"NÃO")</f>
        <v>NÃO</v>
      </c>
      <c r="BG78" s="9" t="str">
        <f>IF(AND(BG$5&gt;=$M14,BG$5&lt;=$N14),IF($F14="Trimestral",IF(BF78="NÃO",$D14,IF(MOD(COUNT($Q78:BF78),3)=0,(BF78*$E14)+BF78,BF78)),"NÃO"),"NÃO")</f>
        <v>NÃO</v>
      </c>
      <c r="BH78" s="9" t="str">
        <f>IF(AND(BH$5&gt;=$M14,BH$5&lt;=$N14),IF($F14="Trimestral",IF(BG78="NÃO",$D14,IF(MOD(COUNT($Q78:BG78),3)=0,(BG78*$E14)+BG78,BG78)),"NÃO"),"NÃO")</f>
        <v>NÃO</v>
      </c>
      <c r="BI78" s="9" t="str">
        <f>IF(AND(BI$5&gt;=$M14,BI$5&lt;=$N14),IF($F14="Trimestral",IF(BH78="NÃO",$D14,IF(MOD(COUNT($Q78:BH78),3)=0,(BH78*$E14)+BH78,BH78)),"NÃO"),"NÃO")</f>
        <v>NÃO</v>
      </c>
      <c r="BJ78" s="9" t="str">
        <f>IF(AND(BJ$5&gt;=$M14,BJ$5&lt;=$N14),IF($F14="Trimestral",IF(BI78="NÃO",$D14,IF(MOD(COUNT($Q78:BI78),3)=0,(BI78*$E14)+BI78,BI78)),"NÃO"),"NÃO")</f>
        <v>NÃO</v>
      </c>
      <c r="BK78" s="9" t="str">
        <f>IF(AND(BK$5&gt;=$M14,BK$5&lt;=$N14),IF($F14="Trimestral",IF(BJ78="NÃO",$D14,IF(MOD(COUNT($Q78:BJ78),3)=0,(BJ78*$E14)+BJ78,BJ78)),"NÃO"),"NÃO")</f>
        <v>NÃO</v>
      </c>
      <c r="BL78" s="9" t="str">
        <f>IF(AND(BL$5&gt;=$M14,BL$5&lt;=$N14),IF($F14="Trimestral",IF(BK78="NÃO",$D14,IF(MOD(COUNT($Q78:BK78),3)=0,(BK78*$E14)+BK78,BK78)),"NÃO"),"NÃO")</f>
        <v>NÃO</v>
      </c>
      <c r="BM78" s="9" t="str">
        <f>IF(AND(BM$5&gt;=$M14,BM$5&lt;=$N14),IF($F14="Trimestral",IF(BL78="NÃO",$D14,IF(MOD(COUNT($Q78:BL78),3)=0,(BL78*$E14)+BL78,BL78)),"NÃO"),"NÃO")</f>
        <v>NÃO</v>
      </c>
      <c r="BN78" s="9" t="str">
        <f>IF(AND(BN$5&gt;=$M14,BN$5&lt;=$N14),IF($F14="Trimestral",IF(BM78="NÃO",$D14,IF(MOD(COUNT($Q78:BM78),3)=0,(BM78*$E14)+BM78,BM78)),"NÃO"),"NÃO")</f>
        <v>NÃO</v>
      </c>
      <c r="BO78" s="9" t="str">
        <f>IF(AND(BO$5&gt;=$M14,BO$5&lt;=$N14),IF($F14="Trimestral",IF(BN78="NÃO",$D14,IF(MOD(COUNT($Q78:BN78),3)=0,(BN78*$E14)+BN78,BN78)),"NÃO"),"NÃO")</f>
        <v>NÃO</v>
      </c>
      <c r="BP78" s="9" t="str">
        <f>IF(AND(BP$5&gt;=$M14,BP$5&lt;=$N14),IF($F14="Trimestral",IF(BO78="NÃO",$D14,IF(MOD(COUNT($Q78:BO78),3)=0,(BO78*$E14)+BO78,BO78)),"NÃO"),"NÃO")</f>
        <v>NÃO</v>
      </c>
      <c r="BQ78" s="9" t="str">
        <f>IF(AND(BQ$5&gt;=$M14,BQ$5&lt;=$N14),IF($F14="Trimestral",IF(BP78="NÃO",$D14,IF(MOD(COUNT($Q78:BP78),3)=0,(BP78*$E14)+BP78,BP78)),"NÃO"),"NÃO")</f>
        <v>NÃO</v>
      </c>
      <c r="BR78" s="9" t="str">
        <f>IF(AND(BR$5&gt;=$M14,BR$5&lt;=$N14),IF($F14="Trimestral",IF(BQ78="NÃO",$D14,IF(MOD(COUNT($Q78:BQ78),3)=0,(BQ78*$E14)+BQ78,BQ78)),"NÃO"),"NÃO")</f>
        <v>NÃO</v>
      </c>
      <c r="BS78" s="9" t="str">
        <f>IF(AND(BS$5&gt;=$M14,BS$5&lt;=$N14),IF($F14="Trimestral",IF(BR78="NÃO",$D14,IF(MOD(COUNT($Q78:BR78),3)=0,(BR78*$E14)+BR78,BR78)),"NÃO"),"NÃO")</f>
        <v>NÃO</v>
      </c>
      <c r="BT78" s="9" t="str">
        <f>IF(AND(BT$5&gt;=$M14,BT$5&lt;=$N14),IF($F14="Trimestral",IF(BS78="NÃO",$D14,IF(MOD(COUNT($Q78:BS78),3)=0,(BS78*$E14)+BS78,BS78)),"NÃO"),"NÃO")</f>
        <v>NÃO</v>
      </c>
      <c r="BU78" s="9" t="str">
        <f>IF(AND(BU$5&gt;=$M14,BU$5&lt;=$N14),IF($F14="Trimestral",IF(BT78="NÃO",$D14,IF(MOD(COUNT($Q78:BT78),3)=0,(BT78*$E14)+BT78,BT78)),"NÃO"),"NÃO")</f>
        <v>NÃO</v>
      </c>
      <c r="BV78" s="9" t="str">
        <f>IF(AND(BV$5&gt;=$M14,BV$5&lt;=$N14),IF($F14="Trimestral",IF(BU78="NÃO",$D14,IF(MOD(COUNT($Q78:BU78),3)=0,(BU78*$E14)+BU78,BU78)),"NÃO"),"NÃO")</f>
        <v>NÃO</v>
      </c>
      <c r="BW78" s="9" t="str">
        <f>IF(AND(BW$5&gt;=$M14,BW$5&lt;=$N14),IF($F14="Trimestral",IF(BV78="NÃO",$D14,IF(MOD(COUNT($Q78:BV78),3)=0,(BV78*$E14)+BV78,BV78)),"NÃO"),"NÃO")</f>
        <v>NÃO</v>
      </c>
      <c r="BX78" s="9" t="str">
        <f>IF(AND(BX$5&gt;=$M14,BX$5&lt;=$N14),IF($F14="Trimestral",IF(BW78="NÃO",$D14,IF(MOD(COUNT($Q78:BW78),3)=0,(BW78*$E14)+BW78,BW78)),"NÃO"),"NÃO")</f>
        <v>NÃO</v>
      </c>
      <c r="CA78" s="9">
        <v>9</v>
      </c>
    </row>
    <row r="79" spans="3:140" ht="30" customHeight="1">
      <c r="C79" s="21"/>
      <c r="D79" s="21"/>
      <c r="E79" s="21"/>
      <c r="F79" s="70"/>
      <c r="G79" s="70"/>
      <c r="H79" s="70"/>
      <c r="I79" s="70"/>
      <c r="J79" s="70"/>
      <c r="K79" s="21"/>
      <c r="L79" s="70"/>
      <c r="M79" s="70"/>
      <c r="N79" s="70"/>
      <c r="O79" s="70"/>
      <c r="P79" s="9">
        <v>10</v>
      </c>
      <c r="Q79" s="9" t="str">
        <f t="shared" si="46"/>
        <v>NÃO</v>
      </c>
      <c r="R79" s="9" t="str">
        <f>IF(AND(R$5&gt;=$M15,R$5&lt;=$N15),IF($F15="Trimestral",IF(Q79="NÃO",$D15,IF(MOD(COUNT($Q79:Q79),3)=0,(Q79*$E15)+Q79,Q79)),"NÃO"),"NÃO")</f>
        <v>NÃO</v>
      </c>
      <c r="S79" s="9" t="str">
        <f>IF(AND(S$5&gt;=$M15,S$5&lt;=$N15),IF($F15="Trimestral",IF(R79="NÃO",$D15,IF(MOD(COUNT($Q79:R79),3)=0,(R79*$E15)+R79,R79)),"NÃO"),"NÃO")</f>
        <v>NÃO</v>
      </c>
      <c r="T79" s="9" t="str">
        <f>IF(AND(T$5&gt;=$M15,T$5&lt;=$N15),IF($F15="Trimestral",IF(S79="NÃO",$D15,IF(MOD(COUNT($Q79:S79),3)=0,(S79*$E15)+S79,S79)),"NÃO"),"NÃO")</f>
        <v>NÃO</v>
      </c>
      <c r="U79" s="9" t="str">
        <f>IF(AND(U$5&gt;=$M15,U$5&lt;=$N15),IF($F15="Trimestral",IF(T79="NÃO",$D15,IF(MOD(COUNT($Q79:T79),3)=0,(T79*$E15)+T79,T79)),"NÃO"),"NÃO")</f>
        <v>NÃO</v>
      </c>
      <c r="V79" s="9" t="str">
        <f>IF(AND(V$5&gt;=$M15,V$5&lt;=$N15),IF($F15="Trimestral",IF(U79="NÃO",$D15,IF(MOD(COUNT($Q79:U79),3)=0,(U79*$E15)+U79,U79)),"NÃO"),"NÃO")</f>
        <v>NÃO</v>
      </c>
      <c r="W79" s="9" t="str">
        <f>IF(AND(W$5&gt;=$M15,W$5&lt;=$N15),IF($F15="Trimestral",IF(V79="NÃO",$D15,IF(MOD(COUNT($Q79:V79),3)=0,(V79*$E15)+V79,V79)),"NÃO"),"NÃO")</f>
        <v>NÃO</v>
      </c>
      <c r="X79" s="9" t="str">
        <f>IF(AND(X$5&gt;=$M15,X$5&lt;=$N15),IF($F15="Trimestral",IF(W79="NÃO",$D15,IF(MOD(COUNT($Q79:W79),3)=0,(W79*$E15)+W79,W79)),"NÃO"),"NÃO")</f>
        <v>NÃO</v>
      </c>
      <c r="Y79" s="9" t="str">
        <f>IF(AND(Y$5&gt;=$M15,Y$5&lt;=$N15),IF($F15="Trimestral",IF(X79="NÃO",$D15,IF(MOD(COUNT($Q79:X79),3)=0,(X79*$E15)+X79,X79)),"NÃO"),"NÃO")</f>
        <v>NÃO</v>
      </c>
      <c r="Z79" s="9" t="str">
        <f>IF(AND(Z$5&gt;=$M15,Z$5&lt;=$N15),IF($F15="Trimestral",IF(Y79="NÃO",$D15,IF(MOD(COUNT($Q79:Y79),3)=0,(Y79*$E15)+Y79,Y79)),"NÃO"),"NÃO")</f>
        <v>NÃO</v>
      </c>
      <c r="AA79" s="9" t="str">
        <f>IF(AND(AA$5&gt;=$M15,AA$5&lt;=$N15),IF($F15="Trimestral",IF(Z79="NÃO",$D15,IF(MOD(COUNT($Q79:Z79),3)=0,(Z79*$E15)+Z79,Z79)),"NÃO"),"NÃO")</f>
        <v>NÃO</v>
      </c>
      <c r="AB79" s="9" t="str">
        <f>IF(AND(AB$5&gt;=$M15,AB$5&lt;=$N15),IF($F15="Trimestral",IF(AA79="NÃO",$D15,IF(MOD(COUNT($Q79:AA79),3)=0,(AA79*$E15)+AA79,AA79)),"NÃO"),"NÃO")</f>
        <v>NÃO</v>
      </c>
      <c r="AC79" s="9" t="str">
        <f>IF(AND(AC$5&gt;=$M15,AC$5&lt;=$N15),IF($F15="Trimestral",IF(AB79="NÃO",$D15,IF(MOD(COUNT($Q79:AB79),3)=0,(AB79*$E15)+AB79,AB79)),"NÃO"),"NÃO")</f>
        <v>NÃO</v>
      </c>
      <c r="AD79" s="9" t="str">
        <f>IF(AND(AD$5&gt;=$M15,AD$5&lt;=$N15),IF($F15="Trimestral",IF(AC79="NÃO",$D15,IF(MOD(COUNT($Q79:AC79),3)=0,(AC79*$E15)+AC79,AC79)),"NÃO"),"NÃO")</f>
        <v>NÃO</v>
      </c>
      <c r="AE79" s="9" t="str">
        <f>IF(AND(AE$5&gt;=$M15,AE$5&lt;=$N15),IF($F15="Trimestral",IF(AD79="NÃO",$D15,IF(MOD(COUNT($Q79:AD79),3)=0,(AD79*$E15)+AD79,AD79)),"NÃO"),"NÃO")</f>
        <v>NÃO</v>
      </c>
      <c r="AF79" s="9" t="str">
        <f>IF(AND(AF$5&gt;=$M15,AF$5&lt;=$N15),IF($F15="Trimestral",IF(AE79="NÃO",$D15,IF(MOD(COUNT($Q79:AE79),3)=0,(AE79*$E15)+AE79,AE79)),"NÃO"),"NÃO")</f>
        <v>NÃO</v>
      </c>
      <c r="AG79" s="9" t="str">
        <f>IF(AND(AG$5&gt;=$M15,AG$5&lt;=$N15),IF($F15="Trimestral",IF(AF79="NÃO",$D15,IF(MOD(COUNT($Q79:AF79),3)=0,(AF79*$E15)+AF79,AF79)),"NÃO"),"NÃO")</f>
        <v>NÃO</v>
      </c>
      <c r="AH79" s="9" t="str">
        <f>IF(AND(AH$5&gt;=$M15,AH$5&lt;=$N15),IF($F15="Trimestral",IF(AG79="NÃO",$D15,IF(MOD(COUNT($Q79:AG79),3)=0,(AG79*$E15)+AG79,AG79)),"NÃO"),"NÃO")</f>
        <v>NÃO</v>
      </c>
      <c r="AI79" s="9" t="str">
        <f>IF(AND(AI$5&gt;=$M15,AI$5&lt;=$N15),IF($F15="Trimestral",IF(AH79="NÃO",$D15,IF(MOD(COUNT($Q79:AH79),3)=0,(AH79*$E15)+AH79,AH79)),"NÃO"),"NÃO")</f>
        <v>NÃO</v>
      </c>
      <c r="AJ79" s="9" t="str">
        <f>IF(AND(AJ$5&gt;=$M15,AJ$5&lt;=$N15),IF($F15="Trimestral",IF(AI79="NÃO",$D15,IF(MOD(COUNT($Q79:AI79),3)=0,(AI79*$E15)+AI79,AI79)),"NÃO"),"NÃO")</f>
        <v>NÃO</v>
      </c>
      <c r="AK79" s="9" t="str">
        <f>IF(AND(AK$5&gt;=$M15,AK$5&lt;=$N15),IF($F15="Trimestral",IF(AJ79="NÃO",$D15,IF(MOD(COUNT($Q79:AJ79),3)=0,(AJ79*$E15)+AJ79,AJ79)),"NÃO"),"NÃO")</f>
        <v>NÃO</v>
      </c>
      <c r="AL79" s="9" t="str">
        <f>IF(AND(AL$5&gt;=$M15,AL$5&lt;=$N15),IF($F15="Trimestral",IF(AK79="NÃO",$D15,IF(MOD(COUNT($Q79:AK79),3)=0,(AK79*$E15)+AK79,AK79)),"NÃO"),"NÃO")</f>
        <v>NÃO</v>
      </c>
      <c r="AM79" s="9" t="str">
        <f>IF(AND(AM$5&gt;=$M15,AM$5&lt;=$N15),IF($F15="Trimestral",IF(AL79="NÃO",$D15,IF(MOD(COUNT($Q79:AL79),3)=0,(AL79*$E15)+AL79,AL79)),"NÃO"),"NÃO")</f>
        <v>NÃO</v>
      </c>
      <c r="AN79" s="9" t="str">
        <f>IF(AND(AN$5&gt;=$M15,AN$5&lt;=$N15),IF($F15="Trimestral",IF(AM79="NÃO",$D15,IF(MOD(COUNT($Q79:AM79),3)=0,(AM79*$E15)+AM79,AM79)),"NÃO"),"NÃO")</f>
        <v>NÃO</v>
      </c>
      <c r="AO79" s="9" t="str">
        <f>IF(AND(AO$5&gt;=$M15,AO$5&lt;=$N15),IF($F15="Trimestral",IF(AN79="NÃO",$D15,IF(MOD(COUNT($Q79:AN79),3)=0,(AN79*$E15)+AN79,AN79)),"NÃO"),"NÃO")</f>
        <v>NÃO</v>
      </c>
      <c r="AP79" s="9" t="str">
        <f>IF(AND(AP$5&gt;=$M15,AP$5&lt;=$N15),IF($F15="Trimestral",IF(AO79="NÃO",$D15,IF(MOD(COUNT($Q79:AO79),3)=0,(AO79*$E15)+AO79,AO79)),"NÃO"),"NÃO")</f>
        <v>NÃO</v>
      </c>
      <c r="AQ79" s="9" t="str">
        <f>IF(AND(AQ$5&gt;=$M15,AQ$5&lt;=$N15),IF($F15="Trimestral",IF(AP79="NÃO",$D15,IF(MOD(COUNT($Q79:AP79),3)=0,(AP79*$E15)+AP79,AP79)),"NÃO"),"NÃO")</f>
        <v>NÃO</v>
      </c>
      <c r="AR79" s="9" t="str">
        <f>IF(AND(AR$5&gt;=$M15,AR$5&lt;=$N15),IF($F15="Trimestral",IF(AQ79="NÃO",$D15,IF(MOD(COUNT($Q79:AQ79),3)=0,(AQ79*$E15)+AQ79,AQ79)),"NÃO"),"NÃO")</f>
        <v>NÃO</v>
      </c>
      <c r="AS79" s="9" t="str">
        <f>IF(AND(AS$5&gt;=$M15,AS$5&lt;=$N15),IF($F15="Trimestral",IF(AR79="NÃO",$D15,IF(MOD(COUNT($Q79:AR79),3)=0,(AR79*$E15)+AR79,AR79)),"NÃO"),"NÃO")</f>
        <v>NÃO</v>
      </c>
      <c r="AT79" s="9" t="str">
        <f>IF(AND(AT$5&gt;=$M15,AT$5&lt;=$N15),IF($F15="Trimestral",IF(AS79="NÃO",$D15,IF(MOD(COUNT($Q79:AS79),3)=0,(AS79*$E15)+AS79,AS79)),"NÃO"),"NÃO")</f>
        <v>NÃO</v>
      </c>
      <c r="AU79" s="9" t="str">
        <f>IF(AND(AU$5&gt;=$M15,AU$5&lt;=$N15),IF($F15="Trimestral",IF(AT79="NÃO",$D15,IF(MOD(COUNT($Q79:AT79),3)=0,(AT79*$E15)+AT79,AT79)),"NÃO"),"NÃO")</f>
        <v>NÃO</v>
      </c>
      <c r="AV79" s="9" t="str">
        <f>IF(AND(AV$5&gt;=$M15,AV$5&lt;=$N15),IF($F15="Trimestral",IF(AU79="NÃO",$D15,IF(MOD(COUNT($Q79:AU79),3)=0,(AU79*$E15)+AU79,AU79)),"NÃO"),"NÃO")</f>
        <v>NÃO</v>
      </c>
      <c r="AW79" s="9" t="str">
        <f>IF(AND(AW$5&gt;=$M15,AW$5&lt;=$N15),IF($F15="Trimestral",IF(AV79="NÃO",$D15,IF(MOD(COUNT($Q79:AV79),3)=0,(AV79*$E15)+AV79,AV79)),"NÃO"),"NÃO")</f>
        <v>NÃO</v>
      </c>
      <c r="AX79" s="9" t="str">
        <f>IF(AND(AX$5&gt;=$M15,AX$5&lt;=$N15),IF($F15="Trimestral",IF(AW79="NÃO",$D15,IF(MOD(COUNT($Q79:AW79),3)=0,(AW79*$E15)+AW79,AW79)),"NÃO"),"NÃO")</f>
        <v>NÃO</v>
      </c>
      <c r="AY79" s="9" t="str">
        <f>IF(AND(AY$5&gt;=$M15,AY$5&lt;=$N15),IF($F15="Trimestral",IF(AX79="NÃO",$D15,IF(MOD(COUNT($Q79:AX79),3)=0,(AX79*$E15)+AX79,AX79)),"NÃO"),"NÃO")</f>
        <v>NÃO</v>
      </c>
      <c r="AZ79" s="9" t="str">
        <f>IF(AND(AZ$5&gt;=$M15,AZ$5&lt;=$N15),IF($F15="Trimestral",IF(AY79="NÃO",$D15,IF(MOD(COUNT($Q79:AY79),3)=0,(AY79*$E15)+AY79,AY79)),"NÃO"),"NÃO")</f>
        <v>NÃO</v>
      </c>
      <c r="BA79" s="9" t="str">
        <f>IF(AND(BA$5&gt;=$M15,BA$5&lt;=$N15),IF($F15="Trimestral",IF(AZ79="NÃO",$D15,IF(MOD(COUNT($Q79:AZ79),3)=0,(AZ79*$E15)+AZ79,AZ79)),"NÃO"),"NÃO")</f>
        <v>NÃO</v>
      </c>
      <c r="BB79" s="9" t="str">
        <f>IF(AND(BB$5&gt;=$M15,BB$5&lt;=$N15),IF($F15="Trimestral",IF(BA79="NÃO",$D15,IF(MOD(COUNT($Q79:BA79),3)=0,(BA79*$E15)+BA79,BA79)),"NÃO"),"NÃO")</f>
        <v>NÃO</v>
      </c>
      <c r="BC79" s="9" t="str">
        <f>IF(AND(BC$5&gt;=$M15,BC$5&lt;=$N15),IF($F15="Trimestral",IF(BB79="NÃO",$D15,IF(MOD(COUNT($Q79:BB79),3)=0,(BB79*$E15)+BB79,BB79)),"NÃO"),"NÃO")</f>
        <v>NÃO</v>
      </c>
      <c r="BD79" s="9" t="str">
        <f>IF(AND(BD$5&gt;=$M15,BD$5&lt;=$N15),IF($F15="Trimestral",IF(BC79="NÃO",$D15,IF(MOD(COUNT($Q79:BC79),3)=0,(BC79*$E15)+BC79,BC79)),"NÃO"),"NÃO")</f>
        <v>NÃO</v>
      </c>
      <c r="BE79" s="9" t="str">
        <f>IF(AND(BE$5&gt;=$M15,BE$5&lt;=$N15),IF($F15="Trimestral",IF(BD79="NÃO",$D15,IF(MOD(COUNT($Q79:BD79),3)=0,(BD79*$E15)+BD79,BD79)),"NÃO"),"NÃO")</f>
        <v>NÃO</v>
      </c>
      <c r="BF79" s="9" t="str">
        <f>IF(AND(BF$5&gt;=$M15,BF$5&lt;=$N15),IF($F15="Trimestral",IF(BE79="NÃO",$D15,IF(MOD(COUNT($Q79:BE79),3)=0,(BE79*$E15)+BE79,BE79)),"NÃO"),"NÃO")</f>
        <v>NÃO</v>
      </c>
      <c r="BG79" s="9" t="str">
        <f>IF(AND(BG$5&gt;=$M15,BG$5&lt;=$N15),IF($F15="Trimestral",IF(BF79="NÃO",$D15,IF(MOD(COUNT($Q79:BF79),3)=0,(BF79*$E15)+BF79,BF79)),"NÃO"),"NÃO")</f>
        <v>NÃO</v>
      </c>
      <c r="BH79" s="9" t="str">
        <f>IF(AND(BH$5&gt;=$M15,BH$5&lt;=$N15),IF($F15="Trimestral",IF(BG79="NÃO",$D15,IF(MOD(COUNT($Q79:BG79),3)=0,(BG79*$E15)+BG79,BG79)),"NÃO"),"NÃO")</f>
        <v>NÃO</v>
      </c>
      <c r="BI79" s="9" t="str">
        <f>IF(AND(BI$5&gt;=$M15,BI$5&lt;=$N15),IF($F15="Trimestral",IF(BH79="NÃO",$D15,IF(MOD(COUNT($Q79:BH79),3)=0,(BH79*$E15)+BH79,BH79)),"NÃO"),"NÃO")</f>
        <v>NÃO</v>
      </c>
      <c r="BJ79" s="9" t="str">
        <f>IF(AND(BJ$5&gt;=$M15,BJ$5&lt;=$N15),IF($F15="Trimestral",IF(BI79="NÃO",$D15,IF(MOD(COUNT($Q79:BI79),3)=0,(BI79*$E15)+BI79,BI79)),"NÃO"),"NÃO")</f>
        <v>NÃO</v>
      </c>
      <c r="BK79" s="9" t="str">
        <f>IF(AND(BK$5&gt;=$M15,BK$5&lt;=$N15),IF($F15="Trimestral",IF(BJ79="NÃO",$D15,IF(MOD(COUNT($Q79:BJ79),3)=0,(BJ79*$E15)+BJ79,BJ79)),"NÃO"),"NÃO")</f>
        <v>NÃO</v>
      </c>
      <c r="BL79" s="9" t="str">
        <f>IF(AND(BL$5&gt;=$M15,BL$5&lt;=$N15),IF($F15="Trimestral",IF(BK79="NÃO",$D15,IF(MOD(COUNT($Q79:BK79),3)=0,(BK79*$E15)+BK79,BK79)),"NÃO"),"NÃO")</f>
        <v>NÃO</v>
      </c>
      <c r="BM79" s="9" t="str">
        <f>IF(AND(BM$5&gt;=$M15,BM$5&lt;=$N15),IF($F15="Trimestral",IF(BL79="NÃO",$D15,IF(MOD(COUNT($Q79:BL79),3)=0,(BL79*$E15)+BL79,BL79)),"NÃO"),"NÃO")</f>
        <v>NÃO</v>
      </c>
      <c r="BN79" s="9" t="str">
        <f>IF(AND(BN$5&gt;=$M15,BN$5&lt;=$N15),IF($F15="Trimestral",IF(BM79="NÃO",$D15,IF(MOD(COUNT($Q79:BM79),3)=0,(BM79*$E15)+BM79,BM79)),"NÃO"),"NÃO")</f>
        <v>NÃO</v>
      </c>
      <c r="BO79" s="9" t="str">
        <f>IF(AND(BO$5&gt;=$M15,BO$5&lt;=$N15),IF($F15="Trimestral",IF(BN79="NÃO",$D15,IF(MOD(COUNT($Q79:BN79),3)=0,(BN79*$E15)+BN79,BN79)),"NÃO"),"NÃO")</f>
        <v>NÃO</v>
      </c>
      <c r="BP79" s="9" t="str">
        <f>IF(AND(BP$5&gt;=$M15,BP$5&lt;=$N15),IF($F15="Trimestral",IF(BO79="NÃO",$D15,IF(MOD(COUNT($Q79:BO79),3)=0,(BO79*$E15)+BO79,BO79)),"NÃO"),"NÃO")</f>
        <v>NÃO</v>
      </c>
      <c r="BQ79" s="9" t="str">
        <f>IF(AND(BQ$5&gt;=$M15,BQ$5&lt;=$N15),IF($F15="Trimestral",IF(BP79="NÃO",$D15,IF(MOD(COUNT($Q79:BP79),3)=0,(BP79*$E15)+BP79,BP79)),"NÃO"),"NÃO")</f>
        <v>NÃO</v>
      </c>
      <c r="BR79" s="9" t="str">
        <f>IF(AND(BR$5&gt;=$M15,BR$5&lt;=$N15),IF($F15="Trimestral",IF(BQ79="NÃO",$D15,IF(MOD(COUNT($Q79:BQ79),3)=0,(BQ79*$E15)+BQ79,BQ79)),"NÃO"),"NÃO")</f>
        <v>NÃO</v>
      </c>
      <c r="BS79" s="9" t="str">
        <f>IF(AND(BS$5&gt;=$M15,BS$5&lt;=$N15),IF($F15="Trimestral",IF(BR79="NÃO",$D15,IF(MOD(COUNT($Q79:BR79),3)=0,(BR79*$E15)+BR79,BR79)),"NÃO"),"NÃO")</f>
        <v>NÃO</v>
      </c>
      <c r="BT79" s="9" t="str">
        <f>IF(AND(BT$5&gt;=$M15,BT$5&lt;=$N15),IF($F15="Trimestral",IF(BS79="NÃO",$D15,IF(MOD(COUNT($Q79:BS79),3)=0,(BS79*$E15)+BS79,BS79)),"NÃO"),"NÃO")</f>
        <v>NÃO</v>
      </c>
      <c r="BU79" s="9" t="str">
        <f>IF(AND(BU$5&gt;=$M15,BU$5&lt;=$N15),IF($F15="Trimestral",IF(BT79="NÃO",$D15,IF(MOD(COUNT($Q79:BT79),3)=0,(BT79*$E15)+BT79,BT79)),"NÃO"),"NÃO")</f>
        <v>NÃO</v>
      </c>
      <c r="BV79" s="9" t="str">
        <f>IF(AND(BV$5&gt;=$M15,BV$5&lt;=$N15),IF($F15="Trimestral",IF(BU79="NÃO",$D15,IF(MOD(COUNT($Q79:BU79),3)=0,(BU79*$E15)+BU79,BU79)),"NÃO"),"NÃO")</f>
        <v>NÃO</v>
      </c>
      <c r="BW79" s="9" t="str">
        <f>IF(AND(BW$5&gt;=$M15,BW$5&lt;=$N15),IF($F15="Trimestral",IF(BV79="NÃO",$D15,IF(MOD(COUNT($Q79:BV79),3)=0,(BV79*$E15)+BV79,BV79)),"NÃO"),"NÃO")</f>
        <v>NÃO</v>
      </c>
      <c r="BX79" s="9" t="str">
        <f>IF(AND(BX$5&gt;=$M15,BX$5&lt;=$N15),IF($F15="Trimestral",IF(BW79="NÃO",$D15,IF(MOD(COUNT($Q79:BW79),3)=0,(BW79*$E15)+BW79,BW79)),"NÃO"),"NÃO")</f>
        <v>NÃO</v>
      </c>
      <c r="CA79" s="9">
        <v>10</v>
      </c>
    </row>
    <row r="80" spans="3:140" ht="30" customHeight="1">
      <c r="C80" s="21"/>
      <c r="D80" s="21"/>
      <c r="E80" s="21"/>
      <c r="F80" s="70"/>
      <c r="G80" s="70"/>
      <c r="H80" s="70"/>
      <c r="I80" s="70"/>
      <c r="J80" s="70"/>
      <c r="K80" s="21"/>
      <c r="L80" s="70"/>
      <c r="M80" s="70"/>
      <c r="N80" s="70"/>
      <c r="O80" s="70"/>
      <c r="P80" s="9">
        <v>11</v>
      </c>
      <c r="Q80" s="9" t="str">
        <f t="shared" si="46"/>
        <v>NÃO</v>
      </c>
      <c r="R80" s="9" t="str">
        <f>IF(AND(R$5&gt;=$M16,R$5&lt;=$N16),IF($F16="Trimestral",IF(Q80="NÃO",$D16,IF(MOD(COUNT($Q80:Q80),3)=0,(Q80*$E16)+Q80,Q80)),"NÃO"),"NÃO")</f>
        <v>NÃO</v>
      </c>
      <c r="S80" s="9" t="str">
        <f>IF(AND(S$5&gt;=$M16,S$5&lt;=$N16),IF($F16="Trimestral",IF(R80="NÃO",$D16,IF(MOD(COUNT($Q80:R80),3)=0,(R80*$E16)+R80,R80)),"NÃO"),"NÃO")</f>
        <v>NÃO</v>
      </c>
      <c r="T80" s="9" t="str">
        <f>IF(AND(T$5&gt;=$M16,T$5&lt;=$N16),IF($F16="Trimestral",IF(S80="NÃO",$D16,IF(MOD(COUNT($Q80:S80),3)=0,(S80*$E16)+S80,S80)),"NÃO"),"NÃO")</f>
        <v>NÃO</v>
      </c>
      <c r="U80" s="9" t="str">
        <f>IF(AND(U$5&gt;=$M16,U$5&lt;=$N16),IF($F16="Trimestral",IF(T80="NÃO",$D16,IF(MOD(COUNT($Q80:T80),3)=0,(T80*$E16)+T80,T80)),"NÃO"),"NÃO")</f>
        <v>NÃO</v>
      </c>
      <c r="V80" s="9" t="str">
        <f>IF(AND(V$5&gt;=$M16,V$5&lt;=$N16),IF($F16="Trimestral",IF(U80="NÃO",$D16,IF(MOD(COUNT($Q80:U80),3)=0,(U80*$E16)+U80,U80)),"NÃO"),"NÃO")</f>
        <v>NÃO</v>
      </c>
      <c r="W80" s="9" t="str">
        <f>IF(AND(W$5&gt;=$M16,W$5&lt;=$N16),IF($F16="Trimestral",IF(V80="NÃO",$D16,IF(MOD(COUNT($Q80:V80),3)=0,(V80*$E16)+V80,V80)),"NÃO"),"NÃO")</f>
        <v>NÃO</v>
      </c>
      <c r="X80" s="9" t="str">
        <f>IF(AND(X$5&gt;=$M16,X$5&lt;=$N16),IF($F16="Trimestral",IF(W80="NÃO",$D16,IF(MOD(COUNT($Q80:W80),3)=0,(W80*$E16)+W80,W80)),"NÃO"),"NÃO")</f>
        <v>NÃO</v>
      </c>
      <c r="Y80" s="9" t="str">
        <f>IF(AND(Y$5&gt;=$M16,Y$5&lt;=$N16),IF($F16="Trimestral",IF(X80="NÃO",$D16,IF(MOD(COUNT($Q80:X80),3)=0,(X80*$E16)+X80,X80)),"NÃO"),"NÃO")</f>
        <v>NÃO</v>
      </c>
      <c r="Z80" s="9" t="str">
        <f>IF(AND(Z$5&gt;=$M16,Z$5&lt;=$N16),IF($F16="Trimestral",IF(Y80="NÃO",$D16,IF(MOD(COUNT($Q80:Y80),3)=0,(Y80*$E16)+Y80,Y80)),"NÃO"),"NÃO")</f>
        <v>NÃO</v>
      </c>
      <c r="AA80" s="9" t="str">
        <f>IF(AND(AA$5&gt;=$M16,AA$5&lt;=$N16),IF($F16="Trimestral",IF(Z80="NÃO",$D16,IF(MOD(COUNT($Q80:Z80),3)=0,(Z80*$E16)+Z80,Z80)),"NÃO"),"NÃO")</f>
        <v>NÃO</v>
      </c>
      <c r="AB80" s="9" t="str">
        <f>IF(AND(AB$5&gt;=$M16,AB$5&lt;=$N16),IF($F16="Trimestral",IF(AA80="NÃO",$D16,IF(MOD(COUNT($Q80:AA80),3)=0,(AA80*$E16)+AA80,AA80)),"NÃO"),"NÃO")</f>
        <v>NÃO</v>
      </c>
      <c r="AC80" s="9" t="str">
        <f>IF(AND(AC$5&gt;=$M16,AC$5&lt;=$N16),IF($F16="Trimestral",IF(AB80="NÃO",$D16,IF(MOD(COUNT($Q80:AB80),3)=0,(AB80*$E16)+AB80,AB80)),"NÃO"),"NÃO")</f>
        <v>NÃO</v>
      </c>
      <c r="AD80" s="9" t="str">
        <f>IF(AND(AD$5&gt;=$M16,AD$5&lt;=$N16),IF($F16="Trimestral",IF(AC80="NÃO",$D16,IF(MOD(COUNT($Q80:AC80),3)=0,(AC80*$E16)+AC80,AC80)),"NÃO"),"NÃO")</f>
        <v>NÃO</v>
      </c>
      <c r="AE80" s="9" t="str">
        <f>IF(AND(AE$5&gt;=$M16,AE$5&lt;=$N16),IF($F16="Trimestral",IF(AD80="NÃO",$D16,IF(MOD(COUNT($Q80:AD80),3)=0,(AD80*$E16)+AD80,AD80)),"NÃO"),"NÃO")</f>
        <v>NÃO</v>
      </c>
      <c r="AF80" s="9" t="str">
        <f>IF(AND(AF$5&gt;=$M16,AF$5&lt;=$N16),IF($F16="Trimestral",IF(AE80="NÃO",$D16,IF(MOD(COUNT($Q80:AE80),3)=0,(AE80*$E16)+AE80,AE80)),"NÃO"),"NÃO")</f>
        <v>NÃO</v>
      </c>
      <c r="AG80" s="9" t="str">
        <f>IF(AND(AG$5&gt;=$M16,AG$5&lt;=$N16),IF($F16="Trimestral",IF(AF80="NÃO",$D16,IF(MOD(COUNT($Q80:AF80),3)=0,(AF80*$E16)+AF80,AF80)),"NÃO"),"NÃO")</f>
        <v>NÃO</v>
      </c>
      <c r="AH80" s="9" t="str">
        <f>IF(AND(AH$5&gt;=$M16,AH$5&lt;=$N16),IF($F16="Trimestral",IF(AG80="NÃO",$D16,IF(MOD(COUNT($Q80:AG80),3)=0,(AG80*$E16)+AG80,AG80)),"NÃO"),"NÃO")</f>
        <v>NÃO</v>
      </c>
      <c r="AI80" s="9" t="str">
        <f>IF(AND(AI$5&gt;=$M16,AI$5&lt;=$N16),IF($F16="Trimestral",IF(AH80="NÃO",$D16,IF(MOD(COUNT($Q80:AH80),3)=0,(AH80*$E16)+AH80,AH80)),"NÃO"),"NÃO")</f>
        <v>NÃO</v>
      </c>
      <c r="AJ80" s="9" t="str">
        <f>IF(AND(AJ$5&gt;=$M16,AJ$5&lt;=$N16),IF($F16="Trimestral",IF(AI80="NÃO",$D16,IF(MOD(COUNT($Q80:AI80),3)=0,(AI80*$E16)+AI80,AI80)),"NÃO"),"NÃO")</f>
        <v>NÃO</v>
      </c>
      <c r="AK80" s="9" t="str">
        <f>IF(AND(AK$5&gt;=$M16,AK$5&lt;=$N16),IF($F16="Trimestral",IF(AJ80="NÃO",$D16,IF(MOD(COUNT($Q80:AJ80),3)=0,(AJ80*$E16)+AJ80,AJ80)),"NÃO"),"NÃO")</f>
        <v>NÃO</v>
      </c>
      <c r="AL80" s="9" t="str">
        <f>IF(AND(AL$5&gt;=$M16,AL$5&lt;=$N16),IF($F16="Trimestral",IF(AK80="NÃO",$D16,IF(MOD(COUNT($Q80:AK80),3)=0,(AK80*$E16)+AK80,AK80)),"NÃO"),"NÃO")</f>
        <v>NÃO</v>
      </c>
      <c r="AM80" s="9" t="str">
        <f>IF(AND(AM$5&gt;=$M16,AM$5&lt;=$N16),IF($F16="Trimestral",IF(AL80="NÃO",$D16,IF(MOD(COUNT($Q80:AL80),3)=0,(AL80*$E16)+AL80,AL80)),"NÃO"),"NÃO")</f>
        <v>NÃO</v>
      </c>
      <c r="AN80" s="9" t="str">
        <f>IF(AND(AN$5&gt;=$M16,AN$5&lt;=$N16),IF($F16="Trimestral",IF(AM80="NÃO",$D16,IF(MOD(COUNT($Q80:AM80),3)=0,(AM80*$E16)+AM80,AM80)),"NÃO"),"NÃO")</f>
        <v>NÃO</v>
      </c>
      <c r="AO80" s="9" t="str">
        <f>IF(AND(AO$5&gt;=$M16,AO$5&lt;=$N16),IF($F16="Trimestral",IF(AN80="NÃO",$D16,IF(MOD(COUNT($Q80:AN80),3)=0,(AN80*$E16)+AN80,AN80)),"NÃO"),"NÃO")</f>
        <v>NÃO</v>
      </c>
      <c r="AP80" s="9" t="str">
        <f>IF(AND(AP$5&gt;=$M16,AP$5&lt;=$N16),IF($F16="Trimestral",IF(AO80="NÃO",$D16,IF(MOD(COUNT($Q80:AO80),3)=0,(AO80*$E16)+AO80,AO80)),"NÃO"),"NÃO")</f>
        <v>NÃO</v>
      </c>
      <c r="AQ80" s="9" t="str">
        <f>IF(AND(AQ$5&gt;=$M16,AQ$5&lt;=$N16),IF($F16="Trimestral",IF(AP80="NÃO",$D16,IF(MOD(COUNT($Q80:AP80),3)=0,(AP80*$E16)+AP80,AP80)),"NÃO"),"NÃO")</f>
        <v>NÃO</v>
      </c>
      <c r="AR80" s="9" t="str">
        <f>IF(AND(AR$5&gt;=$M16,AR$5&lt;=$N16),IF($F16="Trimestral",IF(AQ80="NÃO",$D16,IF(MOD(COUNT($Q80:AQ80),3)=0,(AQ80*$E16)+AQ80,AQ80)),"NÃO"),"NÃO")</f>
        <v>NÃO</v>
      </c>
      <c r="AS80" s="9" t="str">
        <f>IF(AND(AS$5&gt;=$M16,AS$5&lt;=$N16),IF($F16="Trimestral",IF(AR80="NÃO",$D16,IF(MOD(COUNT($Q80:AR80),3)=0,(AR80*$E16)+AR80,AR80)),"NÃO"),"NÃO")</f>
        <v>NÃO</v>
      </c>
      <c r="AT80" s="9" t="str">
        <f>IF(AND(AT$5&gt;=$M16,AT$5&lt;=$N16),IF($F16="Trimestral",IF(AS80="NÃO",$D16,IF(MOD(COUNT($Q80:AS80),3)=0,(AS80*$E16)+AS80,AS80)),"NÃO"),"NÃO")</f>
        <v>NÃO</v>
      </c>
      <c r="AU80" s="9" t="str">
        <f>IF(AND(AU$5&gt;=$M16,AU$5&lt;=$N16),IF($F16="Trimestral",IF(AT80="NÃO",$D16,IF(MOD(COUNT($Q80:AT80),3)=0,(AT80*$E16)+AT80,AT80)),"NÃO"),"NÃO")</f>
        <v>NÃO</v>
      </c>
      <c r="AV80" s="9" t="str">
        <f>IF(AND(AV$5&gt;=$M16,AV$5&lt;=$N16),IF($F16="Trimestral",IF(AU80="NÃO",$D16,IF(MOD(COUNT($Q80:AU80),3)=0,(AU80*$E16)+AU80,AU80)),"NÃO"),"NÃO")</f>
        <v>NÃO</v>
      </c>
      <c r="AW80" s="9" t="str">
        <f>IF(AND(AW$5&gt;=$M16,AW$5&lt;=$N16),IF($F16="Trimestral",IF(AV80="NÃO",$D16,IF(MOD(COUNT($Q80:AV80),3)=0,(AV80*$E16)+AV80,AV80)),"NÃO"),"NÃO")</f>
        <v>NÃO</v>
      </c>
      <c r="AX80" s="9" t="str">
        <f>IF(AND(AX$5&gt;=$M16,AX$5&lt;=$N16),IF($F16="Trimestral",IF(AW80="NÃO",$D16,IF(MOD(COUNT($Q80:AW80),3)=0,(AW80*$E16)+AW80,AW80)),"NÃO"),"NÃO")</f>
        <v>NÃO</v>
      </c>
      <c r="AY80" s="9" t="str">
        <f>IF(AND(AY$5&gt;=$M16,AY$5&lt;=$N16),IF($F16="Trimestral",IF(AX80="NÃO",$D16,IF(MOD(COUNT($Q80:AX80),3)=0,(AX80*$E16)+AX80,AX80)),"NÃO"),"NÃO")</f>
        <v>NÃO</v>
      </c>
      <c r="AZ80" s="9" t="str">
        <f>IF(AND(AZ$5&gt;=$M16,AZ$5&lt;=$N16),IF($F16="Trimestral",IF(AY80="NÃO",$D16,IF(MOD(COUNT($Q80:AY80),3)=0,(AY80*$E16)+AY80,AY80)),"NÃO"),"NÃO")</f>
        <v>NÃO</v>
      </c>
      <c r="BA80" s="9" t="str">
        <f>IF(AND(BA$5&gt;=$M16,BA$5&lt;=$N16),IF($F16="Trimestral",IF(AZ80="NÃO",$D16,IF(MOD(COUNT($Q80:AZ80),3)=0,(AZ80*$E16)+AZ80,AZ80)),"NÃO"),"NÃO")</f>
        <v>NÃO</v>
      </c>
      <c r="BB80" s="9" t="str">
        <f>IF(AND(BB$5&gt;=$M16,BB$5&lt;=$N16),IF($F16="Trimestral",IF(BA80="NÃO",$D16,IF(MOD(COUNT($Q80:BA80),3)=0,(BA80*$E16)+BA80,BA80)),"NÃO"),"NÃO")</f>
        <v>NÃO</v>
      </c>
      <c r="BC80" s="9" t="str">
        <f>IF(AND(BC$5&gt;=$M16,BC$5&lt;=$N16),IF($F16="Trimestral",IF(BB80="NÃO",$D16,IF(MOD(COUNT($Q80:BB80),3)=0,(BB80*$E16)+BB80,BB80)),"NÃO"),"NÃO")</f>
        <v>NÃO</v>
      </c>
      <c r="BD80" s="9" t="str">
        <f>IF(AND(BD$5&gt;=$M16,BD$5&lt;=$N16),IF($F16="Trimestral",IF(BC80="NÃO",$D16,IF(MOD(COUNT($Q80:BC80),3)=0,(BC80*$E16)+BC80,BC80)),"NÃO"),"NÃO")</f>
        <v>NÃO</v>
      </c>
      <c r="BE80" s="9" t="str">
        <f>IF(AND(BE$5&gt;=$M16,BE$5&lt;=$N16),IF($F16="Trimestral",IF(BD80="NÃO",$D16,IF(MOD(COUNT($Q80:BD80),3)=0,(BD80*$E16)+BD80,BD80)),"NÃO"),"NÃO")</f>
        <v>NÃO</v>
      </c>
      <c r="BF80" s="9" t="str">
        <f>IF(AND(BF$5&gt;=$M16,BF$5&lt;=$N16),IF($F16="Trimestral",IF(BE80="NÃO",$D16,IF(MOD(COUNT($Q80:BE80),3)=0,(BE80*$E16)+BE80,BE80)),"NÃO"),"NÃO")</f>
        <v>NÃO</v>
      </c>
      <c r="BG80" s="9" t="str">
        <f>IF(AND(BG$5&gt;=$M16,BG$5&lt;=$N16),IF($F16="Trimestral",IF(BF80="NÃO",$D16,IF(MOD(COUNT($Q80:BF80),3)=0,(BF80*$E16)+BF80,BF80)),"NÃO"),"NÃO")</f>
        <v>NÃO</v>
      </c>
      <c r="BH80" s="9" t="str">
        <f>IF(AND(BH$5&gt;=$M16,BH$5&lt;=$N16),IF($F16="Trimestral",IF(BG80="NÃO",$D16,IF(MOD(COUNT($Q80:BG80),3)=0,(BG80*$E16)+BG80,BG80)),"NÃO"),"NÃO")</f>
        <v>NÃO</v>
      </c>
      <c r="BI80" s="9" t="str">
        <f>IF(AND(BI$5&gt;=$M16,BI$5&lt;=$N16),IF($F16="Trimestral",IF(BH80="NÃO",$D16,IF(MOD(COUNT($Q80:BH80),3)=0,(BH80*$E16)+BH80,BH80)),"NÃO"),"NÃO")</f>
        <v>NÃO</v>
      </c>
      <c r="BJ80" s="9" t="str">
        <f>IF(AND(BJ$5&gt;=$M16,BJ$5&lt;=$N16),IF($F16="Trimestral",IF(BI80="NÃO",$D16,IF(MOD(COUNT($Q80:BI80),3)=0,(BI80*$E16)+BI80,BI80)),"NÃO"),"NÃO")</f>
        <v>NÃO</v>
      </c>
      <c r="BK80" s="9" t="str">
        <f>IF(AND(BK$5&gt;=$M16,BK$5&lt;=$N16),IF($F16="Trimestral",IF(BJ80="NÃO",$D16,IF(MOD(COUNT($Q80:BJ80),3)=0,(BJ80*$E16)+BJ80,BJ80)),"NÃO"),"NÃO")</f>
        <v>NÃO</v>
      </c>
      <c r="BL80" s="9" t="str">
        <f>IF(AND(BL$5&gt;=$M16,BL$5&lt;=$N16),IF($F16="Trimestral",IF(BK80="NÃO",$D16,IF(MOD(COUNT($Q80:BK80),3)=0,(BK80*$E16)+BK80,BK80)),"NÃO"),"NÃO")</f>
        <v>NÃO</v>
      </c>
      <c r="BM80" s="9" t="str">
        <f>IF(AND(BM$5&gt;=$M16,BM$5&lt;=$N16),IF($F16="Trimestral",IF(BL80="NÃO",$D16,IF(MOD(COUNT($Q80:BL80),3)=0,(BL80*$E16)+BL80,BL80)),"NÃO"),"NÃO")</f>
        <v>NÃO</v>
      </c>
      <c r="BN80" s="9" t="str">
        <f>IF(AND(BN$5&gt;=$M16,BN$5&lt;=$N16),IF($F16="Trimestral",IF(BM80="NÃO",$D16,IF(MOD(COUNT($Q80:BM80),3)=0,(BM80*$E16)+BM80,BM80)),"NÃO"),"NÃO")</f>
        <v>NÃO</v>
      </c>
      <c r="BO80" s="9" t="str">
        <f>IF(AND(BO$5&gt;=$M16,BO$5&lt;=$N16),IF($F16="Trimestral",IF(BN80="NÃO",$D16,IF(MOD(COUNT($Q80:BN80),3)=0,(BN80*$E16)+BN80,BN80)),"NÃO"),"NÃO")</f>
        <v>NÃO</v>
      </c>
      <c r="BP80" s="9" t="str">
        <f>IF(AND(BP$5&gt;=$M16,BP$5&lt;=$N16),IF($F16="Trimestral",IF(BO80="NÃO",$D16,IF(MOD(COUNT($Q80:BO80),3)=0,(BO80*$E16)+BO80,BO80)),"NÃO"),"NÃO")</f>
        <v>NÃO</v>
      </c>
      <c r="BQ80" s="9" t="str">
        <f>IF(AND(BQ$5&gt;=$M16,BQ$5&lt;=$N16),IF($F16="Trimestral",IF(BP80="NÃO",$D16,IF(MOD(COUNT($Q80:BP80),3)=0,(BP80*$E16)+BP80,BP80)),"NÃO"),"NÃO")</f>
        <v>NÃO</v>
      </c>
      <c r="BR80" s="9" t="str">
        <f>IF(AND(BR$5&gt;=$M16,BR$5&lt;=$N16),IF($F16="Trimestral",IF(BQ80="NÃO",$D16,IF(MOD(COUNT($Q80:BQ80),3)=0,(BQ80*$E16)+BQ80,BQ80)),"NÃO"),"NÃO")</f>
        <v>NÃO</v>
      </c>
      <c r="BS80" s="9" t="str">
        <f>IF(AND(BS$5&gt;=$M16,BS$5&lt;=$N16),IF($F16="Trimestral",IF(BR80="NÃO",$D16,IF(MOD(COUNT($Q80:BR80),3)=0,(BR80*$E16)+BR80,BR80)),"NÃO"),"NÃO")</f>
        <v>NÃO</v>
      </c>
      <c r="BT80" s="9" t="str">
        <f>IF(AND(BT$5&gt;=$M16,BT$5&lt;=$N16),IF($F16="Trimestral",IF(BS80="NÃO",$D16,IF(MOD(COUNT($Q80:BS80),3)=0,(BS80*$E16)+BS80,BS80)),"NÃO"),"NÃO")</f>
        <v>NÃO</v>
      </c>
      <c r="BU80" s="9" t="str">
        <f>IF(AND(BU$5&gt;=$M16,BU$5&lt;=$N16),IF($F16="Trimestral",IF(BT80="NÃO",$D16,IF(MOD(COUNT($Q80:BT80),3)=0,(BT80*$E16)+BT80,BT80)),"NÃO"),"NÃO")</f>
        <v>NÃO</v>
      </c>
      <c r="BV80" s="9" t="str">
        <f>IF(AND(BV$5&gt;=$M16,BV$5&lt;=$N16),IF($F16="Trimestral",IF(BU80="NÃO",$D16,IF(MOD(COUNT($Q80:BU80),3)=0,(BU80*$E16)+BU80,BU80)),"NÃO"),"NÃO")</f>
        <v>NÃO</v>
      </c>
      <c r="BW80" s="9" t="str">
        <f>IF(AND(BW$5&gt;=$M16,BW$5&lt;=$N16),IF($F16="Trimestral",IF(BV80="NÃO",$D16,IF(MOD(COUNT($Q80:BV80),3)=0,(BV80*$E16)+BV80,BV80)),"NÃO"),"NÃO")</f>
        <v>NÃO</v>
      </c>
      <c r="BX80" s="9" t="str">
        <f>IF(AND(BX$5&gt;=$M16,BX$5&lt;=$N16),IF($F16="Trimestral",IF(BW80="NÃO",$D16,IF(MOD(COUNT($Q80:BW80),3)=0,(BW80*$E16)+BW80,BW80)),"NÃO"),"NÃO")</f>
        <v>NÃO</v>
      </c>
      <c r="CA80" s="9">
        <v>11</v>
      </c>
    </row>
    <row r="81" spans="3:79" ht="30" customHeight="1">
      <c r="C81" s="21"/>
      <c r="D81" s="21"/>
      <c r="E81" s="21"/>
      <c r="F81" s="70"/>
      <c r="G81" s="70"/>
      <c r="H81" s="70"/>
      <c r="I81" s="70"/>
      <c r="J81" s="70"/>
      <c r="K81" s="21"/>
      <c r="L81" s="70"/>
      <c r="M81" s="70"/>
      <c r="N81" s="70"/>
      <c r="O81" s="70"/>
      <c r="P81" s="9">
        <v>12</v>
      </c>
      <c r="Q81" s="9" t="str">
        <f t="shared" si="46"/>
        <v>NÃO</v>
      </c>
      <c r="R81" s="9" t="str">
        <f>IF(AND(R$5&gt;=$M17,R$5&lt;=$N17),IF($F17="Trimestral",IF(Q81="NÃO",$D17,IF(MOD(COUNT($Q81:Q81),3)=0,(Q81*$E17)+Q81,Q81)),"NÃO"),"NÃO")</f>
        <v>NÃO</v>
      </c>
      <c r="S81" s="9" t="str">
        <f>IF(AND(S$5&gt;=$M17,S$5&lt;=$N17),IF($F17="Trimestral",IF(R81="NÃO",$D17,IF(MOD(COUNT($Q81:R81),3)=0,(R81*$E17)+R81,R81)),"NÃO"),"NÃO")</f>
        <v>NÃO</v>
      </c>
      <c r="T81" s="9" t="str">
        <f>IF(AND(T$5&gt;=$M17,T$5&lt;=$N17),IF($F17="Trimestral",IF(S81="NÃO",$D17,IF(MOD(COUNT($Q81:S81),3)=0,(S81*$E17)+S81,S81)),"NÃO"),"NÃO")</f>
        <v>NÃO</v>
      </c>
      <c r="U81" s="9" t="str">
        <f>IF(AND(U$5&gt;=$M17,U$5&lt;=$N17),IF($F17="Trimestral",IF(T81="NÃO",$D17,IF(MOD(COUNT($Q81:T81),3)=0,(T81*$E17)+T81,T81)),"NÃO"),"NÃO")</f>
        <v>NÃO</v>
      </c>
      <c r="V81" s="9" t="str">
        <f>IF(AND(V$5&gt;=$M17,V$5&lt;=$N17),IF($F17="Trimestral",IF(U81="NÃO",$D17,IF(MOD(COUNT($Q81:U81),3)=0,(U81*$E17)+U81,U81)),"NÃO"),"NÃO")</f>
        <v>NÃO</v>
      </c>
      <c r="W81" s="9" t="str">
        <f>IF(AND(W$5&gt;=$M17,W$5&lt;=$N17),IF($F17="Trimestral",IF(V81="NÃO",$D17,IF(MOD(COUNT($Q81:V81),3)=0,(V81*$E17)+V81,V81)),"NÃO"),"NÃO")</f>
        <v>NÃO</v>
      </c>
      <c r="X81" s="9" t="str">
        <f>IF(AND(X$5&gt;=$M17,X$5&lt;=$N17),IF($F17="Trimestral",IF(W81="NÃO",$D17,IF(MOD(COUNT($Q81:W81),3)=0,(W81*$E17)+W81,W81)),"NÃO"),"NÃO")</f>
        <v>NÃO</v>
      </c>
      <c r="Y81" s="9" t="str">
        <f>IF(AND(Y$5&gt;=$M17,Y$5&lt;=$N17),IF($F17="Trimestral",IF(X81="NÃO",$D17,IF(MOD(COUNT($Q81:X81),3)=0,(X81*$E17)+X81,X81)),"NÃO"),"NÃO")</f>
        <v>NÃO</v>
      </c>
      <c r="Z81" s="9" t="str">
        <f>IF(AND(Z$5&gt;=$M17,Z$5&lt;=$N17),IF($F17="Trimestral",IF(Y81="NÃO",$D17,IF(MOD(COUNT($Q81:Y81),3)=0,(Y81*$E17)+Y81,Y81)),"NÃO"),"NÃO")</f>
        <v>NÃO</v>
      </c>
      <c r="AA81" s="9" t="str">
        <f>IF(AND(AA$5&gt;=$M17,AA$5&lt;=$N17),IF($F17="Trimestral",IF(Z81="NÃO",$D17,IF(MOD(COUNT($Q81:Z81),3)=0,(Z81*$E17)+Z81,Z81)),"NÃO"),"NÃO")</f>
        <v>NÃO</v>
      </c>
      <c r="AB81" s="9" t="str">
        <f>IF(AND(AB$5&gt;=$M17,AB$5&lt;=$N17),IF($F17="Trimestral",IF(AA81="NÃO",$D17,IF(MOD(COUNT($Q81:AA81),3)=0,(AA81*$E17)+AA81,AA81)),"NÃO"),"NÃO")</f>
        <v>NÃO</v>
      </c>
      <c r="AC81" s="9" t="str">
        <f>IF(AND(AC$5&gt;=$M17,AC$5&lt;=$N17),IF($F17="Trimestral",IF(AB81="NÃO",$D17,IF(MOD(COUNT($Q81:AB81),3)=0,(AB81*$E17)+AB81,AB81)),"NÃO"),"NÃO")</f>
        <v>NÃO</v>
      </c>
      <c r="AD81" s="9" t="str">
        <f>IF(AND(AD$5&gt;=$M17,AD$5&lt;=$N17),IF($F17="Trimestral",IF(AC81="NÃO",$D17,IF(MOD(COUNT($Q81:AC81),3)=0,(AC81*$E17)+AC81,AC81)),"NÃO"),"NÃO")</f>
        <v>NÃO</v>
      </c>
      <c r="AE81" s="9" t="str">
        <f>IF(AND(AE$5&gt;=$M17,AE$5&lt;=$N17),IF($F17="Trimestral",IF(AD81="NÃO",$D17,IF(MOD(COUNT($Q81:AD81),3)=0,(AD81*$E17)+AD81,AD81)),"NÃO"),"NÃO")</f>
        <v>NÃO</v>
      </c>
      <c r="AF81" s="9" t="str">
        <f>IF(AND(AF$5&gt;=$M17,AF$5&lt;=$N17),IF($F17="Trimestral",IF(AE81="NÃO",$D17,IF(MOD(COUNT($Q81:AE81),3)=0,(AE81*$E17)+AE81,AE81)),"NÃO"),"NÃO")</f>
        <v>NÃO</v>
      </c>
      <c r="AG81" s="9" t="str">
        <f>IF(AND(AG$5&gt;=$M17,AG$5&lt;=$N17),IF($F17="Trimestral",IF(AF81="NÃO",$D17,IF(MOD(COUNT($Q81:AF81),3)=0,(AF81*$E17)+AF81,AF81)),"NÃO"),"NÃO")</f>
        <v>NÃO</v>
      </c>
      <c r="AH81" s="9" t="str">
        <f>IF(AND(AH$5&gt;=$M17,AH$5&lt;=$N17),IF($F17="Trimestral",IF(AG81="NÃO",$D17,IF(MOD(COUNT($Q81:AG81),3)=0,(AG81*$E17)+AG81,AG81)),"NÃO"),"NÃO")</f>
        <v>NÃO</v>
      </c>
      <c r="AI81" s="9" t="str">
        <f>IF(AND(AI$5&gt;=$M17,AI$5&lt;=$N17),IF($F17="Trimestral",IF(AH81="NÃO",$D17,IF(MOD(COUNT($Q81:AH81),3)=0,(AH81*$E17)+AH81,AH81)),"NÃO"),"NÃO")</f>
        <v>NÃO</v>
      </c>
      <c r="AJ81" s="9" t="str">
        <f>IF(AND(AJ$5&gt;=$M17,AJ$5&lt;=$N17),IF($F17="Trimestral",IF(AI81="NÃO",$D17,IF(MOD(COUNT($Q81:AI81),3)=0,(AI81*$E17)+AI81,AI81)),"NÃO"),"NÃO")</f>
        <v>NÃO</v>
      </c>
      <c r="AK81" s="9" t="str">
        <f>IF(AND(AK$5&gt;=$M17,AK$5&lt;=$N17),IF($F17="Trimestral",IF(AJ81="NÃO",$D17,IF(MOD(COUNT($Q81:AJ81),3)=0,(AJ81*$E17)+AJ81,AJ81)),"NÃO"),"NÃO")</f>
        <v>NÃO</v>
      </c>
      <c r="AL81" s="9" t="str">
        <f>IF(AND(AL$5&gt;=$M17,AL$5&lt;=$N17),IF($F17="Trimestral",IF(AK81="NÃO",$D17,IF(MOD(COUNT($Q81:AK81),3)=0,(AK81*$E17)+AK81,AK81)),"NÃO"),"NÃO")</f>
        <v>NÃO</v>
      </c>
      <c r="AM81" s="9" t="str">
        <f>IF(AND(AM$5&gt;=$M17,AM$5&lt;=$N17),IF($F17="Trimestral",IF(AL81="NÃO",$D17,IF(MOD(COUNT($Q81:AL81),3)=0,(AL81*$E17)+AL81,AL81)),"NÃO"),"NÃO")</f>
        <v>NÃO</v>
      </c>
      <c r="AN81" s="9" t="str">
        <f>IF(AND(AN$5&gt;=$M17,AN$5&lt;=$N17),IF($F17="Trimestral",IF(AM81="NÃO",$D17,IF(MOD(COUNT($Q81:AM81),3)=0,(AM81*$E17)+AM81,AM81)),"NÃO"),"NÃO")</f>
        <v>NÃO</v>
      </c>
      <c r="AO81" s="9" t="str">
        <f>IF(AND(AO$5&gt;=$M17,AO$5&lt;=$N17),IF($F17="Trimestral",IF(AN81="NÃO",$D17,IF(MOD(COUNT($Q81:AN81),3)=0,(AN81*$E17)+AN81,AN81)),"NÃO"),"NÃO")</f>
        <v>NÃO</v>
      </c>
      <c r="AP81" s="9" t="str">
        <f>IF(AND(AP$5&gt;=$M17,AP$5&lt;=$N17),IF($F17="Trimestral",IF(AO81="NÃO",$D17,IF(MOD(COUNT($Q81:AO81),3)=0,(AO81*$E17)+AO81,AO81)),"NÃO"),"NÃO")</f>
        <v>NÃO</v>
      </c>
      <c r="AQ81" s="9" t="str">
        <f>IF(AND(AQ$5&gt;=$M17,AQ$5&lt;=$N17),IF($F17="Trimestral",IF(AP81="NÃO",$D17,IF(MOD(COUNT($Q81:AP81),3)=0,(AP81*$E17)+AP81,AP81)),"NÃO"),"NÃO")</f>
        <v>NÃO</v>
      </c>
      <c r="AR81" s="9" t="str">
        <f>IF(AND(AR$5&gt;=$M17,AR$5&lt;=$N17),IF($F17="Trimestral",IF(AQ81="NÃO",$D17,IF(MOD(COUNT($Q81:AQ81),3)=0,(AQ81*$E17)+AQ81,AQ81)),"NÃO"),"NÃO")</f>
        <v>NÃO</v>
      </c>
      <c r="AS81" s="9" t="str">
        <f>IF(AND(AS$5&gt;=$M17,AS$5&lt;=$N17),IF($F17="Trimestral",IF(AR81="NÃO",$D17,IF(MOD(COUNT($Q81:AR81),3)=0,(AR81*$E17)+AR81,AR81)),"NÃO"),"NÃO")</f>
        <v>NÃO</v>
      </c>
      <c r="AT81" s="9" t="str">
        <f>IF(AND(AT$5&gt;=$M17,AT$5&lt;=$N17),IF($F17="Trimestral",IF(AS81="NÃO",$D17,IF(MOD(COUNT($Q81:AS81),3)=0,(AS81*$E17)+AS81,AS81)),"NÃO"),"NÃO")</f>
        <v>NÃO</v>
      </c>
      <c r="AU81" s="9" t="str">
        <f>IF(AND(AU$5&gt;=$M17,AU$5&lt;=$N17),IF($F17="Trimestral",IF(AT81="NÃO",$D17,IF(MOD(COUNT($Q81:AT81),3)=0,(AT81*$E17)+AT81,AT81)),"NÃO"),"NÃO")</f>
        <v>NÃO</v>
      </c>
      <c r="AV81" s="9" t="str">
        <f>IF(AND(AV$5&gt;=$M17,AV$5&lt;=$N17),IF($F17="Trimestral",IF(AU81="NÃO",$D17,IF(MOD(COUNT($Q81:AU81),3)=0,(AU81*$E17)+AU81,AU81)),"NÃO"),"NÃO")</f>
        <v>NÃO</v>
      </c>
      <c r="AW81" s="9" t="str">
        <f>IF(AND(AW$5&gt;=$M17,AW$5&lt;=$N17),IF($F17="Trimestral",IF(AV81="NÃO",$D17,IF(MOD(COUNT($Q81:AV81),3)=0,(AV81*$E17)+AV81,AV81)),"NÃO"),"NÃO")</f>
        <v>NÃO</v>
      </c>
      <c r="AX81" s="9" t="str">
        <f>IF(AND(AX$5&gt;=$M17,AX$5&lt;=$N17),IF($F17="Trimestral",IF(AW81="NÃO",$D17,IF(MOD(COUNT($Q81:AW81),3)=0,(AW81*$E17)+AW81,AW81)),"NÃO"),"NÃO")</f>
        <v>NÃO</v>
      </c>
      <c r="AY81" s="9" t="str">
        <f>IF(AND(AY$5&gt;=$M17,AY$5&lt;=$N17),IF($F17="Trimestral",IF(AX81="NÃO",$D17,IF(MOD(COUNT($Q81:AX81),3)=0,(AX81*$E17)+AX81,AX81)),"NÃO"),"NÃO")</f>
        <v>NÃO</v>
      </c>
      <c r="AZ81" s="9" t="str">
        <f>IF(AND(AZ$5&gt;=$M17,AZ$5&lt;=$N17),IF($F17="Trimestral",IF(AY81="NÃO",$D17,IF(MOD(COUNT($Q81:AY81),3)=0,(AY81*$E17)+AY81,AY81)),"NÃO"),"NÃO")</f>
        <v>NÃO</v>
      </c>
      <c r="BA81" s="9" t="str">
        <f>IF(AND(BA$5&gt;=$M17,BA$5&lt;=$N17),IF($F17="Trimestral",IF(AZ81="NÃO",$D17,IF(MOD(COUNT($Q81:AZ81),3)=0,(AZ81*$E17)+AZ81,AZ81)),"NÃO"),"NÃO")</f>
        <v>NÃO</v>
      </c>
      <c r="BB81" s="9" t="str">
        <f>IF(AND(BB$5&gt;=$M17,BB$5&lt;=$N17),IF($F17="Trimestral",IF(BA81="NÃO",$D17,IF(MOD(COUNT($Q81:BA81),3)=0,(BA81*$E17)+BA81,BA81)),"NÃO"),"NÃO")</f>
        <v>NÃO</v>
      </c>
      <c r="BC81" s="9" t="str">
        <f>IF(AND(BC$5&gt;=$M17,BC$5&lt;=$N17),IF($F17="Trimestral",IF(BB81="NÃO",$D17,IF(MOD(COUNT($Q81:BB81),3)=0,(BB81*$E17)+BB81,BB81)),"NÃO"),"NÃO")</f>
        <v>NÃO</v>
      </c>
      <c r="BD81" s="9" t="str">
        <f>IF(AND(BD$5&gt;=$M17,BD$5&lt;=$N17),IF($F17="Trimestral",IF(BC81="NÃO",$D17,IF(MOD(COUNT($Q81:BC81),3)=0,(BC81*$E17)+BC81,BC81)),"NÃO"),"NÃO")</f>
        <v>NÃO</v>
      </c>
      <c r="BE81" s="9" t="str">
        <f>IF(AND(BE$5&gt;=$M17,BE$5&lt;=$N17),IF($F17="Trimestral",IF(BD81="NÃO",$D17,IF(MOD(COUNT($Q81:BD81),3)=0,(BD81*$E17)+BD81,BD81)),"NÃO"),"NÃO")</f>
        <v>NÃO</v>
      </c>
      <c r="BF81" s="9" t="str">
        <f>IF(AND(BF$5&gt;=$M17,BF$5&lt;=$N17),IF($F17="Trimestral",IF(BE81="NÃO",$D17,IF(MOD(COUNT($Q81:BE81),3)=0,(BE81*$E17)+BE81,BE81)),"NÃO"),"NÃO")</f>
        <v>NÃO</v>
      </c>
      <c r="BG81" s="9" t="str">
        <f>IF(AND(BG$5&gt;=$M17,BG$5&lt;=$N17),IF($F17="Trimestral",IF(BF81="NÃO",$D17,IF(MOD(COUNT($Q81:BF81),3)=0,(BF81*$E17)+BF81,BF81)),"NÃO"),"NÃO")</f>
        <v>NÃO</v>
      </c>
      <c r="BH81" s="9" t="str">
        <f>IF(AND(BH$5&gt;=$M17,BH$5&lt;=$N17),IF($F17="Trimestral",IF(BG81="NÃO",$D17,IF(MOD(COUNT($Q81:BG81),3)=0,(BG81*$E17)+BG81,BG81)),"NÃO"),"NÃO")</f>
        <v>NÃO</v>
      </c>
      <c r="BI81" s="9" t="str">
        <f>IF(AND(BI$5&gt;=$M17,BI$5&lt;=$N17),IF($F17="Trimestral",IF(BH81="NÃO",$D17,IF(MOD(COUNT($Q81:BH81),3)=0,(BH81*$E17)+BH81,BH81)),"NÃO"),"NÃO")</f>
        <v>NÃO</v>
      </c>
      <c r="BJ81" s="9" t="str">
        <f>IF(AND(BJ$5&gt;=$M17,BJ$5&lt;=$N17),IF($F17="Trimestral",IF(BI81="NÃO",$D17,IF(MOD(COUNT($Q81:BI81),3)=0,(BI81*$E17)+BI81,BI81)),"NÃO"),"NÃO")</f>
        <v>NÃO</v>
      </c>
      <c r="BK81" s="9" t="str">
        <f>IF(AND(BK$5&gt;=$M17,BK$5&lt;=$N17),IF($F17="Trimestral",IF(BJ81="NÃO",$D17,IF(MOD(COUNT($Q81:BJ81),3)=0,(BJ81*$E17)+BJ81,BJ81)),"NÃO"),"NÃO")</f>
        <v>NÃO</v>
      </c>
      <c r="BL81" s="9" t="str">
        <f>IF(AND(BL$5&gt;=$M17,BL$5&lt;=$N17),IF($F17="Trimestral",IF(BK81="NÃO",$D17,IF(MOD(COUNT($Q81:BK81),3)=0,(BK81*$E17)+BK81,BK81)),"NÃO"),"NÃO")</f>
        <v>NÃO</v>
      </c>
      <c r="BM81" s="9" t="str">
        <f>IF(AND(BM$5&gt;=$M17,BM$5&lt;=$N17),IF($F17="Trimestral",IF(BL81="NÃO",$D17,IF(MOD(COUNT($Q81:BL81),3)=0,(BL81*$E17)+BL81,BL81)),"NÃO"),"NÃO")</f>
        <v>NÃO</v>
      </c>
      <c r="BN81" s="9" t="str">
        <f>IF(AND(BN$5&gt;=$M17,BN$5&lt;=$N17),IF($F17="Trimestral",IF(BM81="NÃO",$D17,IF(MOD(COUNT($Q81:BM81),3)=0,(BM81*$E17)+BM81,BM81)),"NÃO"),"NÃO")</f>
        <v>NÃO</v>
      </c>
      <c r="BO81" s="9" t="str">
        <f>IF(AND(BO$5&gt;=$M17,BO$5&lt;=$N17),IF($F17="Trimestral",IF(BN81="NÃO",$D17,IF(MOD(COUNT($Q81:BN81),3)=0,(BN81*$E17)+BN81,BN81)),"NÃO"),"NÃO")</f>
        <v>NÃO</v>
      </c>
      <c r="BP81" s="9" t="str">
        <f>IF(AND(BP$5&gt;=$M17,BP$5&lt;=$N17),IF($F17="Trimestral",IF(BO81="NÃO",$D17,IF(MOD(COUNT($Q81:BO81),3)=0,(BO81*$E17)+BO81,BO81)),"NÃO"),"NÃO")</f>
        <v>NÃO</v>
      </c>
      <c r="BQ81" s="9" t="str">
        <f>IF(AND(BQ$5&gt;=$M17,BQ$5&lt;=$N17),IF($F17="Trimestral",IF(BP81="NÃO",$D17,IF(MOD(COUNT($Q81:BP81),3)=0,(BP81*$E17)+BP81,BP81)),"NÃO"),"NÃO")</f>
        <v>NÃO</v>
      </c>
      <c r="BR81" s="9" t="str">
        <f>IF(AND(BR$5&gt;=$M17,BR$5&lt;=$N17),IF($F17="Trimestral",IF(BQ81="NÃO",$D17,IF(MOD(COUNT($Q81:BQ81),3)=0,(BQ81*$E17)+BQ81,BQ81)),"NÃO"),"NÃO")</f>
        <v>NÃO</v>
      </c>
      <c r="BS81" s="9" t="str">
        <f>IF(AND(BS$5&gt;=$M17,BS$5&lt;=$N17),IF($F17="Trimestral",IF(BR81="NÃO",$D17,IF(MOD(COUNT($Q81:BR81),3)=0,(BR81*$E17)+BR81,BR81)),"NÃO"),"NÃO")</f>
        <v>NÃO</v>
      </c>
      <c r="BT81" s="9" t="str">
        <f>IF(AND(BT$5&gt;=$M17,BT$5&lt;=$N17),IF($F17="Trimestral",IF(BS81="NÃO",$D17,IF(MOD(COUNT($Q81:BS81),3)=0,(BS81*$E17)+BS81,BS81)),"NÃO"),"NÃO")</f>
        <v>NÃO</v>
      </c>
      <c r="BU81" s="9" t="str">
        <f>IF(AND(BU$5&gt;=$M17,BU$5&lt;=$N17),IF($F17="Trimestral",IF(BT81="NÃO",$D17,IF(MOD(COUNT($Q81:BT81),3)=0,(BT81*$E17)+BT81,BT81)),"NÃO"),"NÃO")</f>
        <v>NÃO</v>
      </c>
      <c r="BV81" s="9" t="str">
        <f>IF(AND(BV$5&gt;=$M17,BV$5&lt;=$N17),IF($F17="Trimestral",IF(BU81="NÃO",$D17,IF(MOD(COUNT($Q81:BU81),3)=0,(BU81*$E17)+BU81,BU81)),"NÃO"),"NÃO")</f>
        <v>NÃO</v>
      </c>
      <c r="BW81" s="9" t="str">
        <f>IF(AND(BW$5&gt;=$M17,BW$5&lt;=$N17),IF($F17="Trimestral",IF(BV81="NÃO",$D17,IF(MOD(COUNT($Q81:BV81),3)=0,(BV81*$E17)+BV81,BV81)),"NÃO"),"NÃO")</f>
        <v>NÃO</v>
      </c>
      <c r="BX81" s="9" t="str">
        <f>IF(AND(BX$5&gt;=$M17,BX$5&lt;=$N17),IF($F17="Trimestral",IF(BW81="NÃO",$D17,IF(MOD(COUNT($Q81:BW81),3)=0,(BW81*$E17)+BW81,BW81)),"NÃO"),"NÃO")</f>
        <v>NÃO</v>
      </c>
      <c r="CA81" s="9">
        <v>12</v>
      </c>
    </row>
    <row r="82" spans="3:79" ht="30" customHeight="1">
      <c r="C82" s="21"/>
      <c r="D82" s="21"/>
      <c r="E82" s="21"/>
      <c r="F82" s="70"/>
      <c r="G82" s="70"/>
      <c r="H82" s="70"/>
      <c r="I82" s="70"/>
      <c r="J82" s="70"/>
      <c r="K82" s="21"/>
      <c r="L82" s="70"/>
      <c r="M82" s="70"/>
      <c r="N82" s="70"/>
      <c r="O82" s="70"/>
      <c r="P82" s="9">
        <v>13</v>
      </c>
      <c r="Q82" s="9" t="str">
        <f t="shared" si="46"/>
        <v>NÃO</v>
      </c>
      <c r="R82" s="9" t="str">
        <f>IF(AND(R$5&gt;=$M18,R$5&lt;=$N18),IF($F18="Trimestral",IF(Q82="NÃO",$D18,IF(MOD(COUNT($Q82:Q82),3)=0,(Q82*$E18)+Q82,Q82)),"NÃO"),"NÃO")</f>
        <v>NÃO</v>
      </c>
      <c r="S82" s="9" t="str">
        <f>IF(AND(S$5&gt;=$M18,S$5&lt;=$N18),IF($F18="Trimestral",IF(R82="NÃO",$D18,IF(MOD(COUNT($Q82:R82),3)=0,(R82*$E18)+R82,R82)),"NÃO"),"NÃO")</f>
        <v>NÃO</v>
      </c>
      <c r="T82" s="9" t="str">
        <f>IF(AND(T$5&gt;=$M18,T$5&lt;=$N18),IF($F18="Trimestral",IF(S82="NÃO",$D18,IF(MOD(COUNT($Q82:S82),3)=0,(S82*$E18)+S82,S82)),"NÃO"),"NÃO")</f>
        <v>NÃO</v>
      </c>
      <c r="U82" s="9" t="str">
        <f>IF(AND(U$5&gt;=$M18,U$5&lt;=$N18),IF($F18="Trimestral",IF(T82="NÃO",$D18,IF(MOD(COUNT($Q82:T82),3)=0,(T82*$E18)+T82,T82)),"NÃO"),"NÃO")</f>
        <v>NÃO</v>
      </c>
      <c r="V82" s="9" t="str">
        <f>IF(AND(V$5&gt;=$M18,V$5&lt;=$N18),IF($F18="Trimestral",IF(U82="NÃO",$D18,IF(MOD(COUNT($Q82:U82),3)=0,(U82*$E18)+U82,U82)),"NÃO"),"NÃO")</f>
        <v>NÃO</v>
      </c>
      <c r="W82" s="9" t="str">
        <f>IF(AND(W$5&gt;=$M18,W$5&lt;=$N18),IF($F18="Trimestral",IF(V82="NÃO",$D18,IF(MOD(COUNT($Q82:V82),3)=0,(V82*$E18)+V82,V82)),"NÃO"),"NÃO")</f>
        <v>NÃO</v>
      </c>
      <c r="X82" s="9" t="str">
        <f>IF(AND(X$5&gt;=$M18,X$5&lt;=$N18),IF($F18="Trimestral",IF(W82="NÃO",$D18,IF(MOD(COUNT($Q82:W82),3)=0,(W82*$E18)+W82,W82)),"NÃO"),"NÃO")</f>
        <v>NÃO</v>
      </c>
      <c r="Y82" s="9" t="str">
        <f>IF(AND(Y$5&gt;=$M18,Y$5&lt;=$N18),IF($F18="Trimestral",IF(X82="NÃO",$D18,IF(MOD(COUNT($Q82:X82),3)=0,(X82*$E18)+X82,X82)),"NÃO"),"NÃO")</f>
        <v>NÃO</v>
      </c>
      <c r="Z82" s="9" t="str">
        <f>IF(AND(Z$5&gt;=$M18,Z$5&lt;=$N18),IF($F18="Trimestral",IF(Y82="NÃO",$D18,IF(MOD(COUNT($Q82:Y82),3)=0,(Y82*$E18)+Y82,Y82)),"NÃO"),"NÃO")</f>
        <v>NÃO</v>
      </c>
      <c r="AA82" s="9" t="str">
        <f>IF(AND(AA$5&gt;=$M18,AA$5&lt;=$N18),IF($F18="Trimestral",IF(Z82="NÃO",$D18,IF(MOD(COUNT($Q82:Z82),3)=0,(Z82*$E18)+Z82,Z82)),"NÃO"),"NÃO")</f>
        <v>NÃO</v>
      </c>
      <c r="AB82" s="9" t="str">
        <f>IF(AND(AB$5&gt;=$M18,AB$5&lt;=$N18),IF($F18="Trimestral",IF(AA82="NÃO",$D18,IF(MOD(COUNT($Q82:AA82),3)=0,(AA82*$E18)+AA82,AA82)),"NÃO"),"NÃO")</f>
        <v>NÃO</v>
      </c>
      <c r="AC82" s="9" t="str">
        <f>IF(AND(AC$5&gt;=$M18,AC$5&lt;=$N18),IF($F18="Trimestral",IF(AB82="NÃO",$D18,IF(MOD(COUNT($Q82:AB82),3)=0,(AB82*$E18)+AB82,AB82)),"NÃO"),"NÃO")</f>
        <v>NÃO</v>
      </c>
      <c r="AD82" s="9" t="str">
        <f>IF(AND(AD$5&gt;=$M18,AD$5&lt;=$N18),IF($F18="Trimestral",IF(AC82="NÃO",$D18,IF(MOD(COUNT($Q82:AC82),3)=0,(AC82*$E18)+AC82,AC82)),"NÃO"),"NÃO")</f>
        <v>NÃO</v>
      </c>
      <c r="AE82" s="9" t="str">
        <f>IF(AND(AE$5&gt;=$M18,AE$5&lt;=$N18),IF($F18="Trimestral",IF(AD82="NÃO",$D18,IF(MOD(COUNT($Q82:AD82),3)=0,(AD82*$E18)+AD82,AD82)),"NÃO"),"NÃO")</f>
        <v>NÃO</v>
      </c>
      <c r="AF82" s="9" t="str">
        <f>IF(AND(AF$5&gt;=$M18,AF$5&lt;=$N18),IF($F18="Trimestral",IF(AE82="NÃO",$D18,IF(MOD(COUNT($Q82:AE82),3)=0,(AE82*$E18)+AE82,AE82)),"NÃO"),"NÃO")</f>
        <v>NÃO</v>
      </c>
      <c r="AG82" s="9" t="str">
        <f>IF(AND(AG$5&gt;=$M18,AG$5&lt;=$N18),IF($F18="Trimestral",IF(AF82="NÃO",$D18,IF(MOD(COUNT($Q82:AF82),3)=0,(AF82*$E18)+AF82,AF82)),"NÃO"),"NÃO")</f>
        <v>NÃO</v>
      </c>
      <c r="AH82" s="9" t="str">
        <f>IF(AND(AH$5&gt;=$M18,AH$5&lt;=$N18),IF($F18="Trimestral",IF(AG82="NÃO",$D18,IF(MOD(COUNT($Q82:AG82),3)=0,(AG82*$E18)+AG82,AG82)),"NÃO"),"NÃO")</f>
        <v>NÃO</v>
      </c>
      <c r="AI82" s="9" t="str">
        <f>IF(AND(AI$5&gt;=$M18,AI$5&lt;=$N18),IF($F18="Trimestral",IF(AH82="NÃO",$D18,IF(MOD(COUNT($Q82:AH82),3)=0,(AH82*$E18)+AH82,AH82)),"NÃO"),"NÃO")</f>
        <v>NÃO</v>
      </c>
      <c r="AJ82" s="9" t="str">
        <f>IF(AND(AJ$5&gt;=$M18,AJ$5&lt;=$N18),IF($F18="Trimestral",IF(AI82="NÃO",$D18,IF(MOD(COUNT($Q82:AI82),3)=0,(AI82*$E18)+AI82,AI82)),"NÃO"),"NÃO")</f>
        <v>NÃO</v>
      </c>
      <c r="AK82" s="9" t="str">
        <f>IF(AND(AK$5&gt;=$M18,AK$5&lt;=$N18),IF($F18="Trimestral",IF(AJ82="NÃO",$D18,IF(MOD(COUNT($Q82:AJ82),3)=0,(AJ82*$E18)+AJ82,AJ82)),"NÃO"),"NÃO")</f>
        <v>NÃO</v>
      </c>
      <c r="AL82" s="9" t="str">
        <f>IF(AND(AL$5&gt;=$M18,AL$5&lt;=$N18),IF($F18="Trimestral",IF(AK82="NÃO",$D18,IF(MOD(COUNT($Q82:AK82),3)=0,(AK82*$E18)+AK82,AK82)),"NÃO"),"NÃO")</f>
        <v>NÃO</v>
      </c>
      <c r="AM82" s="9" t="str">
        <f>IF(AND(AM$5&gt;=$M18,AM$5&lt;=$N18),IF($F18="Trimestral",IF(AL82="NÃO",$D18,IF(MOD(COUNT($Q82:AL82),3)=0,(AL82*$E18)+AL82,AL82)),"NÃO"),"NÃO")</f>
        <v>NÃO</v>
      </c>
      <c r="AN82" s="9" t="str">
        <f>IF(AND(AN$5&gt;=$M18,AN$5&lt;=$N18),IF($F18="Trimestral",IF(AM82="NÃO",$D18,IF(MOD(COUNT($Q82:AM82),3)=0,(AM82*$E18)+AM82,AM82)),"NÃO"),"NÃO")</f>
        <v>NÃO</v>
      </c>
      <c r="AO82" s="9" t="str">
        <f>IF(AND(AO$5&gt;=$M18,AO$5&lt;=$N18),IF($F18="Trimestral",IF(AN82="NÃO",$D18,IF(MOD(COUNT($Q82:AN82),3)=0,(AN82*$E18)+AN82,AN82)),"NÃO"),"NÃO")</f>
        <v>NÃO</v>
      </c>
      <c r="AP82" s="9" t="str">
        <f>IF(AND(AP$5&gt;=$M18,AP$5&lt;=$N18),IF($F18="Trimestral",IF(AO82="NÃO",$D18,IF(MOD(COUNT($Q82:AO82),3)=0,(AO82*$E18)+AO82,AO82)),"NÃO"),"NÃO")</f>
        <v>NÃO</v>
      </c>
      <c r="AQ82" s="9" t="str">
        <f>IF(AND(AQ$5&gt;=$M18,AQ$5&lt;=$N18),IF($F18="Trimestral",IF(AP82="NÃO",$D18,IF(MOD(COUNT($Q82:AP82),3)=0,(AP82*$E18)+AP82,AP82)),"NÃO"),"NÃO")</f>
        <v>NÃO</v>
      </c>
      <c r="AR82" s="9" t="str">
        <f>IF(AND(AR$5&gt;=$M18,AR$5&lt;=$N18),IF($F18="Trimestral",IF(AQ82="NÃO",$D18,IF(MOD(COUNT($Q82:AQ82),3)=0,(AQ82*$E18)+AQ82,AQ82)),"NÃO"),"NÃO")</f>
        <v>NÃO</v>
      </c>
      <c r="AS82" s="9" t="str">
        <f>IF(AND(AS$5&gt;=$M18,AS$5&lt;=$N18),IF($F18="Trimestral",IF(AR82="NÃO",$D18,IF(MOD(COUNT($Q82:AR82),3)=0,(AR82*$E18)+AR82,AR82)),"NÃO"),"NÃO")</f>
        <v>NÃO</v>
      </c>
      <c r="AT82" s="9" t="str">
        <f>IF(AND(AT$5&gt;=$M18,AT$5&lt;=$N18),IF($F18="Trimestral",IF(AS82="NÃO",$D18,IF(MOD(COUNT($Q82:AS82),3)=0,(AS82*$E18)+AS82,AS82)),"NÃO"),"NÃO")</f>
        <v>NÃO</v>
      </c>
      <c r="AU82" s="9" t="str">
        <f>IF(AND(AU$5&gt;=$M18,AU$5&lt;=$N18),IF($F18="Trimestral",IF(AT82="NÃO",$D18,IF(MOD(COUNT($Q82:AT82),3)=0,(AT82*$E18)+AT82,AT82)),"NÃO"),"NÃO")</f>
        <v>NÃO</v>
      </c>
      <c r="AV82" s="9" t="str">
        <f>IF(AND(AV$5&gt;=$M18,AV$5&lt;=$N18),IF($F18="Trimestral",IF(AU82="NÃO",$D18,IF(MOD(COUNT($Q82:AU82),3)=0,(AU82*$E18)+AU82,AU82)),"NÃO"),"NÃO")</f>
        <v>NÃO</v>
      </c>
      <c r="AW82" s="9" t="str">
        <f>IF(AND(AW$5&gt;=$M18,AW$5&lt;=$N18),IF($F18="Trimestral",IF(AV82="NÃO",$D18,IF(MOD(COUNT($Q82:AV82),3)=0,(AV82*$E18)+AV82,AV82)),"NÃO"),"NÃO")</f>
        <v>NÃO</v>
      </c>
      <c r="AX82" s="9" t="str">
        <f>IF(AND(AX$5&gt;=$M18,AX$5&lt;=$N18),IF($F18="Trimestral",IF(AW82="NÃO",$D18,IF(MOD(COUNT($Q82:AW82),3)=0,(AW82*$E18)+AW82,AW82)),"NÃO"),"NÃO")</f>
        <v>NÃO</v>
      </c>
      <c r="AY82" s="9" t="str">
        <f>IF(AND(AY$5&gt;=$M18,AY$5&lt;=$N18),IF($F18="Trimestral",IF(AX82="NÃO",$D18,IF(MOD(COUNT($Q82:AX82),3)=0,(AX82*$E18)+AX82,AX82)),"NÃO"),"NÃO")</f>
        <v>NÃO</v>
      </c>
      <c r="AZ82" s="9" t="str">
        <f>IF(AND(AZ$5&gt;=$M18,AZ$5&lt;=$N18),IF($F18="Trimestral",IF(AY82="NÃO",$D18,IF(MOD(COUNT($Q82:AY82),3)=0,(AY82*$E18)+AY82,AY82)),"NÃO"),"NÃO")</f>
        <v>NÃO</v>
      </c>
      <c r="BA82" s="9" t="str">
        <f>IF(AND(BA$5&gt;=$M18,BA$5&lt;=$N18),IF($F18="Trimestral",IF(AZ82="NÃO",$D18,IF(MOD(COUNT($Q82:AZ82),3)=0,(AZ82*$E18)+AZ82,AZ82)),"NÃO"),"NÃO")</f>
        <v>NÃO</v>
      </c>
      <c r="BB82" s="9" t="str">
        <f>IF(AND(BB$5&gt;=$M18,BB$5&lt;=$N18),IF($F18="Trimestral",IF(BA82="NÃO",$D18,IF(MOD(COUNT($Q82:BA82),3)=0,(BA82*$E18)+BA82,BA82)),"NÃO"),"NÃO")</f>
        <v>NÃO</v>
      </c>
      <c r="BC82" s="9" t="str">
        <f>IF(AND(BC$5&gt;=$M18,BC$5&lt;=$N18),IF($F18="Trimestral",IF(BB82="NÃO",$D18,IF(MOD(COUNT($Q82:BB82),3)=0,(BB82*$E18)+BB82,BB82)),"NÃO"),"NÃO")</f>
        <v>NÃO</v>
      </c>
      <c r="BD82" s="9" t="str">
        <f>IF(AND(BD$5&gt;=$M18,BD$5&lt;=$N18),IF($F18="Trimestral",IF(BC82="NÃO",$D18,IF(MOD(COUNT($Q82:BC82),3)=0,(BC82*$E18)+BC82,BC82)),"NÃO"),"NÃO")</f>
        <v>NÃO</v>
      </c>
      <c r="BE82" s="9" t="str">
        <f>IF(AND(BE$5&gt;=$M18,BE$5&lt;=$N18),IF($F18="Trimestral",IF(BD82="NÃO",$D18,IF(MOD(COUNT($Q82:BD82),3)=0,(BD82*$E18)+BD82,BD82)),"NÃO"),"NÃO")</f>
        <v>NÃO</v>
      </c>
      <c r="BF82" s="9" t="str">
        <f>IF(AND(BF$5&gt;=$M18,BF$5&lt;=$N18),IF($F18="Trimestral",IF(BE82="NÃO",$D18,IF(MOD(COUNT($Q82:BE82),3)=0,(BE82*$E18)+BE82,BE82)),"NÃO"),"NÃO")</f>
        <v>NÃO</v>
      </c>
      <c r="BG82" s="9" t="str">
        <f>IF(AND(BG$5&gt;=$M18,BG$5&lt;=$N18),IF($F18="Trimestral",IF(BF82="NÃO",$D18,IF(MOD(COUNT($Q82:BF82),3)=0,(BF82*$E18)+BF82,BF82)),"NÃO"),"NÃO")</f>
        <v>NÃO</v>
      </c>
      <c r="BH82" s="9" t="str">
        <f>IF(AND(BH$5&gt;=$M18,BH$5&lt;=$N18),IF($F18="Trimestral",IF(BG82="NÃO",$D18,IF(MOD(COUNT($Q82:BG82),3)=0,(BG82*$E18)+BG82,BG82)),"NÃO"),"NÃO")</f>
        <v>NÃO</v>
      </c>
      <c r="BI82" s="9" t="str">
        <f>IF(AND(BI$5&gt;=$M18,BI$5&lt;=$N18),IF($F18="Trimestral",IF(BH82="NÃO",$D18,IF(MOD(COUNT($Q82:BH82),3)=0,(BH82*$E18)+BH82,BH82)),"NÃO"),"NÃO")</f>
        <v>NÃO</v>
      </c>
      <c r="BJ82" s="9" t="str">
        <f>IF(AND(BJ$5&gt;=$M18,BJ$5&lt;=$N18),IF($F18="Trimestral",IF(BI82="NÃO",$D18,IF(MOD(COUNT($Q82:BI82),3)=0,(BI82*$E18)+BI82,BI82)),"NÃO"),"NÃO")</f>
        <v>NÃO</v>
      </c>
      <c r="BK82" s="9" t="str">
        <f>IF(AND(BK$5&gt;=$M18,BK$5&lt;=$N18),IF($F18="Trimestral",IF(BJ82="NÃO",$D18,IF(MOD(COUNT($Q82:BJ82),3)=0,(BJ82*$E18)+BJ82,BJ82)),"NÃO"),"NÃO")</f>
        <v>NÃO</v>
      </c>
      <c r="BL82" s="9" t="str">
        <f>IF(AND(BL$5&gt;=$M18,BL$5&lt;=$N18),IF($F18="Trimestral",IF(BK82="NÃO",$D18,IF(MOD(COUNT($Q82:BK82),3)=0,(BK82*$E18)+BK82,BK82)),"NÃO"),"NÃO")</f>
        <v>NÃO</v>
      </c>
      <c r="BM82" s="9" t="str">
        <f>IF(AND(BM$5&gt;=$M18,BM$5&lt;=$N18),IF($F18="Trimestral",IF(BL82="NÃO",$D18,IF(MOD(COUNT($Q82:BL82),3)=0,(BL82*$E18)+BL82,BL82)),"NÃO"),"NÃO")</f>
        <v>NÃO</v>
      </c>
      <c r="BN82" s="9" t="str">
        <f>IF(AND(BN$5&gt;=$M18,BN$5&lt;=$N18),IF($F18="Trimestral",IF(BM82="NÃO",$D18,IF(MOD(COUNT($Q82:BM82),3)=0,(BM82*$E18)+BM82,BM82)),"NÃO"),"NÃO")</f>
        <v>NÃO</v>
      </c>
      <c r="BO82" s="9" t="str">
        <f>IF(AND(BO$5&gt;=$M18,BO$5&lt;=$N18),IF($F18="Trimestral",IF(BN82="NÃO",$D18,IF(MOD(COUNT($Q82:BN82),3)=0,(BN82*$E18)+BN82,BN82)),"NÃO"),"NÃO")</f>
        <v>NÃO</v>
      </c>
      <c r="BP82" s="9" t="str">
        <f>IF(AND(BP$5&gt;=$M18,BP$5&lt;=$N18),IF($F18="Trimestral",IF(BO82="NÃO",$D18,IF(MOD(COUNT($Q82:BO82),3)=0,(BO82*$E18)+BO82,BO82)),"NÃO"),"NÃO")</f>
        <v>NÃO</v>
      </c>
      <c r="BQ82" s="9" t="str">
        <f>IF(AND(BQ$5&gt;=$M18,BQ$5&lt;=$N18),IF($F18="Trimestral",IF(BP82="NÃO",$D18,IF(MOD(COUNT($Q82:BP82),3)=0,(BP82*$E18)+BP82,BP82)),"NÃO"),"NÃO")</f>
        <v>NÃO</v>
      </c>
      <c r="BR82" s="9" t="str">
        <f>IF(AND(BR$5&gt;=$M18,BR$5&lt;=$N18),IF($F18="Trimestral",IF(BQ82="NÃO",$D18,IF(MOD(COUNT($Q82:BQ82),3)=0,(BQ82*$E18)+BQ82,BQ82)),"NÃO"),"NÃO")</f>
        <v>NÃO</v>
      </c>
      <c r="BS82" s="9" t="str">
        <f>IF(AND(BS$5&gt;=$M18,BS$5&lt;=$N18),IF($F18="Trimestral",IF(BR82="NÃO",$D18,IF(MOD(COUNT($Q82:BR82),3)=0,(BR82*$E18)+BR82,BR82)),"NÃO"),"NÃO")</f>
        <v>NÃO</v>
      </c>
      <c r="BT82" s="9" t="str">
        <f>IF(AND(BT$5&gt;=$M18,BT$5&lt;=$N18),IF($F18="Trimestral",IF(BS82="NÃO",$D18,IF(MOD(COUNT($Q82:BS82),3)=0,(BS82*$E18)+BS82,BS82)),"NÃO"),"NÃO")</f>
        <v>NÃO</v>
      </c>
      <c r="BU82" s="9" t="str">
        <f>IF(AND(BU$5&gt;=$M18,BU$5&lt;=$N18),IF($F18="Trimestral",IF(BT82="NÃO",$D18,IF(MOD(COUNT($Q82:BT82),3)=0,(BT82*$E18)+BT82,BT82)),"NÃO"),"NÃO")</f>
        <v>NÃO</v>
      </c>
      <c r="BV82" s="9" t="str">
        <f>IF(AND(BV$5&gt;=$M18,BV$5&lt;=$N18),IF($F18="Trimestral",IF(BU82="NÃO",$D18,IF(MOD(COUNT($Q82:BU82),3)=0,(BU82*$E18)+BU82,BU82)),"NÃO"),"NÃO")</f>
        <v>NÃO</v>
      </c>
      <c r="BW82" s="9" t="str">
        <f>IF(AND(BW$5&gt;=$M18,BW$5&lt;=$N18),IF($F18="Trimestral",IF(BV82="NÃO",$D18,IF(MOD(COUNT($Q82:BV82),3)=0,(BV82*$E18)+BV82,BV82)),"NÃO"),"NÃO")</f>
        <v>NÃO</v>
      </c>
      <c r="BX82" s="9" t="str">
        <f>IF(AND(BX$5&gt;=$M18,BX$5&lt;=$N18),IF($F18="Trimestral",IF(BW82="NÃO",$D18,IF(MOD(COUNT($Q82:BW82),3)=0,(BW82*$E18)+BW82,BW82)),"NÃO"),"NÃO")</f>
        <v>NÃO</v>
      </c>
      <c r="CA82" s="9">
        <v>13</v>
      </c>
    </row>
    <row r="83" spans="3:79" ht="30" customHeight="1">
      <c r="C83" s="21"/>
      <c r="D83" s="21"/>
      <c r="E83" s="21"/>
      <c r="F83" s="70"/>
      <c r="G83" s="70"/>
      <c r="H83" s="70"/>
      <c r="I83" s="70"/>
      <c r="J83" s="70"/>
      <c r="K83" s="21"/>
      <c r="L83" s="70"/>
      <c r="M83" s="70"/>
      <c r="N83" s="70"/>
      <c r="O83" s="70"/>
      <c r="P83" s="9">
        <v>14</v>
      </c>
      <c r="Q83" s="9" t="str">
        <f t="shared" si="46"/>
        <v>NÃO</v>
      </c>
      <c r="R83" s="9" t="str">
        <f>IF(AND(R$5&gt;=$M19,R$5&lt;=$N19),IF($F19="Trimestral",IF(Q83="NÃO",$D19,IF(MOD(COUNT($Q83:Q83),3)=0,(Q83*$E19)+Q83,Q83)),"NÃO"),"NÃO")</f>
        <v>NÃO</v>
      </c>
      <c r="S83" s="9" t="str">
        <f>IF(AND(S$5&gt;=$M19,S$5&lt;=$N19),IF($F19="Trimestral",IF(R83="NÃO",$D19,IF(MOD(COUNT($Q83:R83),3)=0,(R83*$E19)+R83,R83)),"NÃO"),"NÃO")</f>
        <v>NÃO</v>
      </c>
      <c r="T83" s="9" t="str">
        <f>IF(AND(T$5&gt;=$M19,T$5&lt;=$N19),IF($F19="Trimestral",IF(S83="NÃO",$D19,IF(MOD(COUNT($Q83:S83),3)=0,(S83*$E19)+S83,S83)),"NÃO"),"NÃO")</f>
        <v>NÃO</v>
      </c>
      <c r="U83" s="9" t="str">
        <f>IF(AND(U$5&gt;=$M19,U$5&lt;=$N19),IF($F19="Trimestral",IF(T83="NÃO",$D19,IF(MOD(COUNT($Q83:T83),3)=0,(T83*$E19)+T83,T83)),"NÃO"),"NÃO")</f>
        <v>NÃO</v>
      </c>
      <c r="V83" s="9" t="str">
        <f>IF(AND(V$5&gt;=$M19,V$5&lt;=$N19),IF($F19="Trimestral",IF(U83="NÃO",$D19,IF(MOD(COUNT($Q83:U83),3)=0,(U83*$E19)+U83,U83)),"NÃO"),"NÃO")</f>
        <v>NÃO</v>
      </c>
      <c r="W83" s="9" t="str">
        <f>IF(AND(W$5&gt;=$M19,W$5&lt;=$N19),IF($F19="Trimestral",IF(V83="NÃO",$D19,IF(MOD(COUNT($Q83:V83),3)=0,(V83*$E19)+V83,V83)),"NÃO"),"NÃO")</f>
        <v>NÃO</v>
      </c>
      <c r="X83" s="9" t="str">
        <f>IF(AND(X$5&gt;=$M19,X$5&lt;=$N19),IF($F19="Trimestral",IF(W83="NÃO",$D19,IF(MOD(COUNT($Q83:W83),3)=0,(W83*$E19)+W83,W83)),"NÃO"),"NÃO")</f>
        <v>NÃO</v>
      </c>
      <c r="Y83" s="9" t="str">
        <f>IF(AND(Y$5&gt;=$M19,Y$5&lt;=$N19),IF($F19="Trimestral",IF(X83="NÃO",$D19,IF(MOD(COUNT($Q83:X83),3)=0,(X83*$E19)+X83,X83)),"NÃO"),"NÃO")</f>
        <v>NÃO</v>
      </c>
      <c r="Z83" s="9" t="str">
        <f>IF(AND(Z$5&gt;=$M19,Z$5&lt;=$N19),IF($F19="Trimestral",IF(Y83="NÃO",$D19,IF(MOD(COUNT($Q83:Y83),3)=0,(Y83*$E19)+Y83,Y83)),"NÃO"),"NÃO")</f>
        <v>NÃO</v>
      </c>
      <c r="AA83" s="9" t="str">
        <f>IF(AND(AA$5&gt;=$M19,AA$5&lt;=$N19),IF($F19="Trimestral",IF(Z83="NÃO",$D19,IF(MOD(COUNT($Q83:Z83),3)=0,(Z83*$E19)+Z83,Z83)),"NÃO"),"NÃO")</f>
        <v>NÃO</v>
      </c>
      <c r="AB83" s="9" t="str">
        <f>IF(AND(AB$5&gt;=$M19,AB$5&lt;=$N19),IF($F19="Trimestral",IF(AA83="NÃO",$D19,IF(MOD(COUNT($Q83:AA83),3)=0,(AA83*$E19)+AA83,AA83)),"NÃO"),"NÃO")</f>
        <v>NÃO</v>
      </c>
      <c r="AC83" s="9" t="str">
        <f>IF(AND(AC$5&gt;=$M19,AC$5&lt;=$N19),IF($F19="Trimestral",IF(AB83="NÃO",$D19,IF(MOD(COUNT($Q83:AB83),3)=0,(AB83*$E19)+AB83,AB83)),"NÃO"),"NÃO")</f>
        <v>NÃO</v>
      </c>
      <c r="AD83" s="9" t="str">
        <f>IF(AND(AD$5&gt;=$M19,AD$5&lt;=$N19),IF($F19="Trimestral",IF(AC83="NÃO",$D19,IF(MOD(COUNT($Q83:AC83),3)=0,(AC83*$E19)+AC83,AC83)),"NÃO"),"NÃO")</f>
        <v>NÃO</v>
      </c>
      <c r="AE83" s="9" t="str">
        <f>IF(AND(AE$5&gt;=$M19,AE$5&lt;=$N19),IF($F19="Trimestral",IF(AD83="NÃO",$D19,IF(MOD(COUNT($Q83:AD83),3)=0,(AD83*$E19)+AD83,AD83)),"NÃO"),"NÃO")</f>
        <v>NÃO</v>
      </c>
      <c r="AF83" s="9" t="str">
        <f>IF(AND(AF$5&gt;=$M19,AF$5&lt;=$N19),IF($F19="Trimestral",IF(AE83="NÃO",$D19,IF(MOD(COUNT($Q83:AE83),3)=0,(AE83*$E19)+AE83,AE83)),"NÃO"),"NÃO")</f>
        <v>NÃO</v>
      </c>
      <c r="AG83" s="9" t="str">
        <f>IF(AND(AG$5&gt;=$M19,AG$5&lt;=$N19),IF($F19="Trimestral",IF(AF83="NÃO",$D19,IF(MOD(COUNT($Q83:AF83),3)=0,(AF83*$E19)+AF83,AF83)),"NÃO"),"NÃO")</f>
        <v>NÃO</v>
      </c>
      <c r="AH83" s="9" t="str">
        <f>IF(AND(AH$5&gt;=$M19,AH$5&lt;=$N19),IF($F19="Trimestral",IF(AG83="NÃO",$D19,IF(MOD(COUNT($Q83:AG83),3)=0,(AG83*$E19)+AG83,AG83)),"NÃO"),"NÃO")</f>
        <v>NÃO</v>
      </c>
      <c r="AI83" s="9" t="str">
        <f>IF(AND(AI$5&gt;=$M19,AI$5&lt;=$N19),IF($F19="Trimestral",IF(AH83="NÃO",$D19,IF(MOD(COUNT($Q83:AH83),3)=0,(AH83*$E19)+AH83,AH83)),"NÃO"),"NÃO")</f>
        <v>NÃO</v>
      </c>
      <c r="AJ83" s="9" t="str">
        <f>IF(AND(AJ$5&gt;=$M19,AJ$5&lt;=$N19),IF($F19="Trimestral",IF(AI83="NÃO",$D19,IF(MOD(COUNT($Q83:AI83),3)=0,(AI83*$E19)+AI83,AI83)),"NÃO"),"NÃO")</f>
        <v>NÃO</v>
      </c>
      <c r="AK83" s="9" t="str">
        <f>IF(AND(AK$5&gt;=$M19,AK$5&lt;=$N19),IF($F19="Trimestral",IF(AJ83="NÃO",$D19,IF(MOD(COUNT($Q83:AJ83),3)=0,(AJ83*$E19)+AJ83,AJ83)),"NÃO"),"NÃO")</f>
        <v>NÃO</v>
      </c>
      <c r="AL83" s="9" t="str">
        <f>IF(AND(AL$5&gt;=$M19,AL$5&lt;=$N19),IF($F19="Trimestral",IF(AK83="NÃO",$D19,IF(MOD(COUNT($Q83:AK83),3)=0,(AK83*$E19)+AK83,AK83)),"NÃO"),"NÃO")</f>
        <v>NÃO</v>
      </c>
      <c r="AM83" s="9" t="str">
        <f>IF(AND(AM$5&gt;=$M19,AM$5&lt;=$N19),IF($F19="Trimestral",IF(AL83="NÃO",$D19,IF(MOD(COUNT($Q83:AL83),3)=0,(AL83*$E19)+AL83,AL83)),"NÃO"),"NÃO")</f>
        <v>NÃO</v>
      </c>
      <c r="AN83" s="9" t="str">
        <f>IF(AND(AN$5&gt;=$M19,AN$5&lt;=$N19),IF($F19="Trimestral",IF(AM83="NÃO",$D19,IF(MOD(COUNT($Q83:AM83),3)=0,(AM83*$E19)+AM83,AM83)),"NÃO"),"NÃO")</f>
        <v>NÃO</v>
      </c>
      <c r="AO83" s="9" t="str">
        <f>IF(AND(AO$5&gt;=$M19,AO$5&lt;=$N19),IF($F19="Trimestral",IF(AN83="NÃO",$D19,IF(MOD(COUNT($Q83:AN83),3)=0,(AN83*$E19)+AN83,AN83)),"NÃO"),"NÃO")</f>
        <v>NÃO</v>
      </c>
      <c r="AP83" s="9" t="str">
        <f>IF(AND(AP$5&gt;=$M19,AP$5&lt;=$N19),IF($F19="Trimestral",IF(AO83="NÃO",$D19,IF(MOD(COUNT($Q83:AO83),3)=0,(AO83*$E19)+AO83,AO83)),"NÃO"),"NÃO")</f>
        <v>NÃO</v>
      </c>
      <c r="AQ83" s="9" t="str">
        <f>IF(AND(AQ$5&gt;=$M19,AQ$5&lt;=$N19),IF($F19="Trimestral",IF(AP83="NÃO",$D19,IF(MOD(COUNT($Q83:AP83),3)=0,(AP83*$E19)+AP83,AP83)),"NÃO"),"NÃO")</f>
        <v>NÃO</v>
      </c>
      <c r="AR83" s="9" t="str">
        <f>IF(AND(AR$5&gt;=$M19,AR$5&lt;=$N19),IF($F19="Trimestral",IF(AQ83="NÃO",$D19,IF(MOD(COUNT($Q83:AQ83),3)=0,(AQ83*$E19)+AQ83,AQ83)),"NÃO"),"NÃO")</f>
        <v>NÃO</v>
      </c>
      <c r="AS83" s="9" t="str">
        <f>IF(AND(AS$5&gt;=$M19,AS$5&lt;=$N19),IF($F19="Trimestral",IF(AR83="NÃO",$D19,IF(MOD(COUNT($Q83:AR83),3)=0,(AR83*$E19)+AR83,AR83)),"NÃO"),"NÃO")</f>
        <v>NÃO</v>
      </c>
      <c r="AT83" s="9" t="str">
        <f>IF(AND(AT$5&gt;=$M19,AT$5&lt;=$N19),IF($F19="Trimestral",IF(AS83="NÃO",$D19,IF(MOD(COUNT($Q83:AS83),3)=0,(AS83*$E19)+AS83,AS83)),"NÃO"),"NÃO")</f>
        <v>NÃO</v>
      </c>
      <c r="AU83" s="9" t="str">
        <f>IF(AND(AU$5&gt;=$M19,AU$5&lt;=$N19),IF($F19="Trimestral",IF(AT83="NÃO",$D19,IF(MOD(COUNT($Q83:AT83),3)=0,(AT83*$E19)+AT83,AT83)),"NÃO"),"NÃO")</f>
        <v>NÃO</v>
      </c>
      <c r="AV83" s="9" t="str">
        <f>IF(AND(AV$5&gt;=$M19,AV$5&lt;=$N19),IF($F19="Trimestral",IF(AU83="NÃO",$D19,IF(MOD(COUNT($Q83:AU83),3)=0,(AU83*$E19)+AU83,AU83)),"NÃO"),"NÃO")</f>
        <v>NÃO</v>
      </c>
      <c r="AW83" s="9" t="str">
        <f>IF(AND(AW$5&gt;=$M19,AW$5&lt;=$N19),IF($F19="Trimestral",IF(AV83="NÃO",$D19,IF(MOD(COUNT($Q83:AV83),3)=0,(AV83*$E19)+AV83,AV83)),"NÃO"),"NÃO")</f>
        <v>NÃO</v>
      </c>
      <c r="AX83" s="9" t="str">
        <f>IF(AND(AX$5&gt;=$M19,AX$5&lt;=$N19),IF($F19="Trimestral",IF(AW83="NÃO",$D19,IF(MOD(COUNT($Q83:AW83),3)=0,(AW83*$E19)+AW83,AW83)),"NÃO"),"NÃO")</f>
        <v>NÃO</v>
      </c>
      <c r="AY83" s="9" t="str">
        <f>IF(AND(AY$5&gt;=$M19,AY$5&lt;=$N19),IF($F19="Trimestral",IF(AX83="NÃO",$D19,IF(MOD(COUNT($Q83:AX83),3)=0,(AX83*$E19)+AX83,AX83)),"NÃO"),"NÃO")</f>
        <v>NÃO</v>
      </c>
      <c r="AZ83" s="9" t="str">
        <f>IF(AND(AZ$5&gt;=$M19,AZ$5&lt;=$N19),IF($F19="Trimestral",IF(AY83="NÃO",$D19,IF(MOD(COUNT($Q83:AY83),3)=0,(AY83*$E19)+AY83,AY83)),"NÃO"),"NÃO")</f>
        <v>NÃO</v>
      </c>
      <c r="BA83" s="9" t="str">
        <f>IF(AND(BA$5&gt;=$M19,BA$5&lt;=$N19),IF($F19="Trimestral",IF(AZ83="NÃO",$D19,IF(MOD(COUNT($Q83:AZ83),3)=0,(AZ83*$E19)+AZ83,AZ83)),"NÃO"),"NÃO")</f>
        <v>NÃO</v>
      </c>
      <c r="BB83" s="9" t="str">
        <f>IF(AND(BB$5&gt;=$M19,BB$5&lt;=$N19),IF($F19="Trimestral",IF(BA83="NÃO",$D19,IF(MOD(COUNT($Q83:BA83),3)=0,(BA83*$E19)+BA83,BA83)),"NÃO"),"NÃO")</f>
        <v>NÃO</v>
      </c>
      <c r="BC83" s="9" t="str">
        <f>IF(AND(BC$5&gt;=$M19,BC$5&lt;=$N19),IF($F19="Trimestral",IF(BB83="NÃO",$D19,IF(MOD(COUNT($Q83:BB83),3)=0,(BB83*$E19)+BB83,BB83)),"NÃO"),"NÃO")</f>
        <v>NÃO</v>
      </c>
      <c r="BD83" s="9" t="str">
        <f>IF(AND(BD$5&gt;=$M19,BD$5&lt;=$N19),IF($F19="Trimestral",IF(BC83="NÃO",$D19,IF(MOD(COUNT($Q83:BC83),3)=0,(BC83*$E19)+BC83,BC83)),"NÃO"),"NÃO")</f>
        <v>NÃO</v>
      </c>
      <c r="BE83" s="9" t="str">
        <f>IF(AND(BE$5&gt;=$M19,BE$5&lt;=$N19),IF($F19="Trimestral",IF(BD83="NÃO",$D19,IF(MOD(COUNT($Q83:BD83),3)=0,(BD83*$E19)+BD83,BD83)),"NÃO"),"NÃO")</f>
        <v>NÃO</v>
      </c>
      <c r="BF83" s="9" t="str">
        <f>IF(AND(BF$5&gt;=$M19,BF$5&lt;=$N19),IF($F19="Trimestral",IF(BE83="NÃO",$D19,IF(MOD(COUNT($Q83:BE83),3)=0,(BE83*$E19)+BE83,BE83)),"NÃO"),"NÃO")</f>
        <v>NÃO</v>
      </c>
      <c r="BG83" s="9" t="str">
        <f>IF(AND(BG$5&gt;=$M19,BG$5&lt;=$N19),IF($F19="Trimestral",IF(BF83="NÃO",$D19,IF(MOD(COUNT($Q83:BF83),3)=0,(BF83*$E19)+BF83,BF83)),"NÃO"),"NÃO")</f>
        <v>NÃO</v>
      </c>
      <c r="BH83" s="9" t="str">
        <f>IF(AND(BH$5&gt;=$M19,BH$5&lt;=$N19),IF($F19="Trimestral",IF(BG83="NÃO",$D19,IF(MOD(COUNT($Q83:BG83),3)=0,(BG83*$E19)+BG83,BG83)),"NÃO"),"NÃO")</f>
        <v>NÃO</v>
      </c>
      <c r="BI83" s="9" t="str">
        <f>IF(AND(BI$5&gt;=$M19,BI$5&lt;=$N19),IF($F19="Trimestral",IF(BH83="NÃO",$D19,IF(MOD(COUNT($Q83:BH83),3)=0,(BH83*$E19)+BH83,BH83)),"NÃO"),"NÃO")</f>
        <v>NÃO</v>
      </c>
      <c r="BJ83" s="9" t="str">
        <f>IF(AND(BJ$5&gt;=$M19,BJ$5&lt;=$N19),IF($F19="Trimestral",IF(BI83="NÃO",$D19,IF(MOD(COUNT($Q83:BI83),3)=0,(BI83*$E19)+BI83,BI83)),"NÃO"),"NÃO")</f>
        <v>NÃO</v>
      </c>
      <c r="BK83" s="9" t="str">
        <f>IF(AND(BK$5&gt;=$M19,BK$5&lt;=$N19),IF($F19="Trimestral",IF(BJ83="NÃO",$D19,IF(MOD(COUNT($Q83:BJ83),3)=0,(BJ83*$E19)+BJ83,BJ83)),"NÃO"),"NÃO")</f>
        <v>NÃO</v>
      </c>
      <c r="BL83" s="9" t="str">
        <f>IF(AND(BL$5&gt;=$M19,BL$5&lt;=$N19),IF($F19="Trimestral",IF(BK83="NÃO",$D19,IF(MOD(COUNT($Q83:BK83),3)=0,(BK83*$E19)+BK83,BK83)),"NÃO"),"NÃO")</f>
        <v>NÃO</v>
      </c>
      <c r="BM83" s="9" t="str">
        <f>IF(AND(BM$5&gt;=$M19,BM$5&lt;=$N19),IF($F19="Trimestral",IF(BL83="NÃO",$D19,IF(MOD(COUNT($Q83:BL83),3)=0,(BL83*$E19)+BL83,BL83)),"NÃO"),"NÃO")</f>
        <v>NÃO</v>
      </c>
      <c r="BN83" s="9" t="str">
        <f>IF(AND(BN$5&gt;=$M19,BN$5&lt;=$N19),IF($F19="Trimestral",IF(BM83="NÃO",$D19,IF(MOD(COUNT($Q83:BM83),3)=0,(BM83*$E19)+BM83,BM83)),"NÃO"),"NÃO")</f>
        <v>NÃO</v>
      </c>
      <c r="BO83" s="9" t="str">
        <f>IF(AND(BO$5&gt;=$M19,BO$5&lt;=$N19),IF($F19="Trimestral",IF(BN83="NÃO",$D19,IF(MOD(COUNT($Q83:BN83),3)=0,(BN83*$E19)+BN83,BN83)),"NÃO"),"NÃO")</f>
        <v>NÃO</v>
      </c>
      <c r="BP83" s="9" t="str">
        <f>IF(AND(BP$5&gt;=$M19,BP$5&lt;=$N19),IF($F19="Trimestral",IF(BO83="NÃO",$D19,IF(MOD(COUNT($Q83:BO83),3)=0,(BO83*$E19)+BO83,BO83)),"NÃO"),"NÃO")</f>
        <v>NÃO</v>
      </c>
      <c r="BQ83" s="9" t="str">
        <f>IF(AND(BQ$5&gt;=$M19,BQ$5&lt;=$N19),IF($F19="Trimestral",IF(BP83="NÃO",$D19,IF(MOD(COUNT($Q83:BP83),3)=0,(BP83*$E19)+BP83,BP83)),"NÃO"),"NÃO")</f>
        <v>NÃO</v>
      </c>
      <c r="BR83" s="9" t="str">
        <f>IF(AND(BR$5&gt;=$M19,BR$5&lt;=$N19),IF($F19="Trimestral",IF(BQ83="NÃO",$D19,IF(MOD(COUNT($Q83:BQ83),3)=0,(BQ83*$E19)+BQ83,BQ83)),"NÃO"),"NÃO")</f>
        <v>NÃO</v>
      </c>
      <c r="BS83" s="9" t="str">
        <f>IF(AND(BS$5&gt;=$M19,BS$5&lt;=$N19),IF($F19="Trimestral",IF(BR83="NÃO",$D19,IF(MOD(COUNT($Q83:BR83),3)=0,(BR83*$E19)+BR83,BR83)),"NÃO"),"NÃO")</f>
        <v>NÃO</v>
      </c>
      <c r="BT83" s="9" t="str">
        <f>IF(AND(BT$5&gt;=$M19,BT$5&lt;=$N19),IF($F19="Trimestral",IF(BS83="NÃO",$D19,IF(MOD(COUNT($Q83:BS83),3)=0,(BS83*$E19)+BS83,BS83)),"NÃO"),"NÃO")</f>
        <v>NÃO</v>
      </c>
      <c r="BU83" s="9" t="str">
        <f>IF(AND(BU$5&gt;=$M19,BU$5&lt;=$N19),IF($F19="Trimestral",IF(BT83="NÃO",$D19,IF(MOD(COUNT($Q83:BT83),3)=0,(BT83*$E19)+BT83,BT83)),"NÃO"),"NÃO")</f>
        <v>NÃO</v>
      </c>
      <c r="BV83" s="9" t="str">
        <f>IF(AND(BV$5&gt;=$M19,BV$5&lt;=$N19),IF($F19="Trimestral",IF(BU83="NÃO",$D19,IF(MOD(COUNT($Q83:BU83),3)=0,(BU83*$E19)+BU83,BU83)),"NÃO"),"NÃO")</f>
        <v>NÃO</v>
      </c>
      <c r="BW83" s="9" t="str">
        <f>IF(AND(BW$5&gt;=$M19,BW$5&lt;=$N19),IF($F19="Trimestral",IF(BV83="NÃO",$D19,IF(MOD(COUNT($Q83:BV83),3)=0,(BV83*$E19)+BV83,BV83)),"NÃO"),"NÃO")</f>
        <v>NÃO</v>
      </c>
      <c r="BX83" s="9" t="str">
        <f>IF(AND(BX$5&gt;=$M19,BX$5&lt;=$N19),IF($F19="Trimestral",IF(BW83="NÃO",$D19,IF(MOD(COUNT($Q83:BW83),3)=0,(BW83*$E19)+BW83,BW83)),"NÃO"),"NÃO")</f>
        <v>NÃO</v>
      </c>
      <c r="CA83" s="9">
        <v>14</v>
      </c>
    </row>
    <row r="84" spans="3:79" ht="30" customHeight="1">
      <c r="C84" s="21"/>
      <c r="D84" s="21"/>
      <c r="E84" s="21"/>
      <c r="F84" s="70"/>
      <c r="G84" s="70"/>
      <c r="H84" s="70"/>
      <c r="I84" s="70"/>
      <c r="J84" s="70"/>
      <c r="K84" s="21"/>
      <c r="L84" s="70"/>
      <c r="M84" s="70"/>
      <c r="N84" s="70"/>
      <c r="O84" s="70"/>
      <c r="P84" s="9">
        <v>15</v>
      </c>
      <c r="Q84" s="9" t="str">
        <f t="shared" si="46"/>
        <v>NÃO</v>
      </c>
      <c r="R84" s="9" t="str">
        <f>IF(AND(R$5&gt;=$M20,R$5&lt;=$N20),IF($F20="Trimestral",IF(Q84="NÃO",$D20,IF(MOD(COUNT($Q84:Q84),3)=0,(Q84*$E20)+Q84,Q84)),"NÃO"),"NÃO")</f>
        <v>NÃO</v>
      </c>
      <c r="S84" s="9" t="str">
        <f>IF(AND(S$5&gt;=$M20,S$5&lt;=$N20),IF($F20="Trimestral",IF(R84="NÃO",$D20,IF(MOD(COUNT($Q84:R84),3)=0,(R84*$E20)+R84,R84)),"NÃO"),"NÃO")</f>
        <v>NÃO</v>
      </c>
      <c r="T84" s="9" t="str">
        <f>IF(AND(T$5&gt;=$M20,T$5&lt;=$N20),IF($F20="Trimestral",IF(S84="NÃO",$D20,IF(MOD(COUNT($Q84:S84),3)=0,(S84*$E20)+S84,S84)),"NÃO"),"NÃO")</f>
        <v>NÃO</v>
      </c>
      <c r="U84" s="9" t="str">
        <f>IF(AND(U$5&gt;=$M20,U$5&lt;=$N20),IF($F20="Trimestral",IF(T84="NÃO",$D20,IF(MOD(COUNT($Q84:T84),3)=0,(T84*$E20)+T84,T84)),"NÃO"),"NÃO")</f>
        <v>NÃO</v>
      </c>
      <c r="V84" s="9" t="str">
        <f>IF(AND(V$5&gt;=$M20,V$5&lt;=$N20),IF($F20="Trimestral",IF(U84="NÃO",$D20,IF(MOD(COUNT($Q84:U84),3)=0,(U84*$E20)+U84,U84)),"NÃO"),"NÃO")</f>
        <v>NÃO</v>
      </c>
      <c r="W84" s="9" t="str">
        <f>IF(AND(W$5&gt;=$M20,W$5&lt;=$N20),IF($F20="Trimestral",IF(V84="NÃO",$D20,IF(MOD(COUNT($Q84:V84),3)=0,(V84*$E20)+V84,V84)),"NÃO"),"NÃO")</f>
        <v>NÃO</v>
      </c>
      <c r="X84" s="9" t="str">
        <f>IF(AND(X$5&gt;=$M20,X$5&lt;=$N20),IF($F20="Trimestral",IF(W84="NÃO",$D20,IF(MOD(COUNT($Q84:W84),3)=0,(W84*$E20)+W84,W84)),"NÃO"),"NÃO")</f>
        <v>NÃO</v>
      </c>
      <c r="Y84" s="9" t="str">
        <f>IF(AND(Y$5&gt;=$M20,Y$5&lt;=$N20),IF($F20="Trimestral",IF(X84="NÃO",$D20,IF(MOD(COUNT($Q84:X84),3)=0,(X84*$E20)+X84,X84)),"NÃO"),"NÃO")</f>
        <v>NÃO</v>
      </c>
      <c r="Z84" s="9" t="str">
        <f>IF(AND(Z$5&gt;=$M20,Z$5&lt;=$N20),IF($F20="Trimestral",IF(Y84="NÃO",$D20,IF(MOD(COUNT($Q84:Y84),3)=0,(Y84*$E20)+Y84,Y84)),"NÃO"),"NÃO")</f>
        <v>NÃO</v>
      </c>
      <c r="AA84" s="9" t="str">
        <f>IF(AND(AA$5&gt;=$M20,AA$5&lt;=$N20),IF($F20="Trimestral",IF(Z84="NÃO",$D20,IF(MOD(COUNT($Q84:Z84),3)=0,(Z84*$E20)+Z84,Z84)),"NÃO"),"NÃO")</f>
        <v>NÃO</v>
      </c>
      <c r="AB84" s="9" t="str">
        <f>IF(AND(AB$5&gt;=$M20,AB$5&lt;=$N20),IF($F20="Trimestral",IF(AA84="NÃO",$D20,IF(MOD(COUNT($Q84:AA84),3)=0,(AA84*$E20)+AA84,AA84)),"NÃO"),"NÃO")</f>
        <v>NÃO</v>
      </c>
      <c r="AC84" s="9" t="str">
        <f>IF(AND(AC$5&gt;=$M20,AC$5&lt;=$N20),IF($F20="Trimestral",IF(AB84="NÃO",$D20,IF(MOD(COUNT($Q84:AB84),3)=0,(AB84*$E20)+AB84,AB84)),"NÃO"),"NÃO")</f>
        <v>NÃO</v>
      </c>
      <c r="AD84" s="9" t="str">
        <f>IF(AND(AD$5&gt;=$M20,AD$5&lt;=$N20),IF($F20="Trimestral",IF(AC84="NÃO",$D20,IF(MOD(COUNT($Q84:AC84),3)=0,(AC84*$E20)+AC84,AC84)),"NÃO"),"NÃO")</f>
        <v>NÃO</v>
      </c>
      <c r="AE84" s="9" t="str">
        <f>IF(AND(AE$5&gt;=$M20,AE$5&lt;=$N20),IF($F20="Trimestral",IF(AD84="NÃO",$D20,IF(MOD(COUNT($Q84:AD84),3)=0,(AD84*$E20)+AD84,AD84)),"NÃO"),"NÃO")</f>
        <v>NÃO</v>
      </c>
      <c r="AF84" s="9" t="str">
        <f>IF(AND(AF$5&gt;=$M20,AF$5&lt;=$N20),IF($F20="Trimestral",IF(AE84="NÃO",$D20,IF(MOD(COUNT($Q84:AE84),3)=0,(AE84*$E20)+AE84,AE84)),"NÃO"),"NÃO")</f>
        <v>NÃO</v>
      </c>
      <c r="AG84" s="9" t="str">
        <f>IF(AND(AG$5&gt;=$M20,AG$5&lt;=$N20),IF($F20="Trimestral",IF(AF84="NÃO",$D20,IF(MOD(COUNT($Q84:AF84),3)=0,(AF84*$E20)+AF84,AF84)),"NÃO"),"NÃO")</f>
        <v>NÃO</v>
      </c>
      <c r="AH84" s="9" t="str">
        <f>IF(AND(AH$5&gt;=$M20,AH$5&lt;=$N20),IF($F20="Trimestral",IF(AG84="NÃO",$D20,IF(MOD(COUNT($Q84:AG84),3)=0,(AG84*$E20)+AG84,AG84)),"NÃO"),"NÃO")</f>
        <v>NÃO</v>
      </c>
      <c r="AI84" s="9" t="str">
        <f>IF(AND(AI$5&gt;=$M20,AI$5&lt;=$N20),IF($F20="Trimestral",IF(AH84="NÃO",$D20,IF(MOD(COUNT($Q84:AH84),3)=0,(AH84*$E20)+AH84,AH84)),"NÃO"),"NÃO")</f>
        <v>NÃO</v>
      </c>
      <c r="AJ84" s="9" t="str">
        <f>IF(AND(AJ$5&gt;=$M20,AJ$5&lt;=$N20),IF($F20="Trimestral",IF(AI84="NÃO",$D20,IF(MOD(COUNT($Q84:AI84),3)=0,(AI84*$E20)+AI84,AI84)),"NÃO"),"NÃO")</f>
        <v>NÃO</v>
      </c>
      <c r="AK84" s="9" t="str">
        <f>IF(AND(AK$5&gt;=$M20,AK$5&lt;=$N20),IF($F20="Trimestral",IF(AJ84="NÃO",$D20,IF(MOD(COUNT($Q84:AJ84),3)=0,(AJ84*$E20)+AJ84,AJ84)),"NÃO"),"NÃO")</f>
        <v>NÃO</v>
      </c>
      <c r="AL84" s="9" t="str">
        <f>IF(AND(AL$5&gt;=$M20,AL$5&lt;=$N20),IF($F20="Trimestral",IF(AK84="NÃO",$D20,IF(MOD(COUNT($Q84:AK84),3)=0,(AK84*$E20)+AK84,AK84)),"NÃO"),"NÃO")</f>
        <v>NÃO</v>
      </c>
      <c r="AM84" s="9" t="str">
        <f>IF(AND(AM$5&gt;=$M20,AM$5&lt;=$N20),IF($F20="Trimestral",IF(AL84="NÃO",$D20,IF(MOD(COUNT($Q84:AL84),3)=0,(AL84*$E20)+AL84,AL84)),"NÃO"),"NÃO")</f>
        <v>NÃO</v>
      </c>
      <c r="AN84" s="9" t="str">
        <f>IF(AND(AN$5&gt;=$M20,AN$5&lt;=$N20),IF($F20="Trimestral",IF(AM84="NÃO",$D20,IF(MOD(COUNT($Q84:AM84),3)=0,(AM84*$E20)+AM84,AM84)),"NÃO"),"NÃO")</f>
        <v>NÃO</v>
      </c>
      <c r="AO84" s="9" t="str">
        <f>IF(AND(AO$5&gt;=$M20,AO$5&lt;=$N20),IF($F20="Trimestral",IF(AN84="NÃO",$D20,IF(MOD(COUNT($Q84:AN84),3)=0,(AN84*$E20)+AN84,AN84)),"NÃO"),"NÃO")</f>
        <v>NÃO</v>
      </c>
      <c r="AP84" s="9" t="str">
        <f>IF(AND(AP$5&gt;=$M20,AP$5&lt;=$N20),IF($F20="Trimestral",IF(AO84="NÃO",$D20,IF(MOD(COUNT($Q84:AO84),3)=0,(AO84*$E20)+AO84,AO84)),"NÃO"),"NÃO")</f>
        <v>NÃO</v>
      </c>
      <c r="AQ84" s="9" t="str">
        <f>IF(AND(AQ$5&gt;=$M20,AQ$5&lt;=$N20),IF($F20="Trimestral",IF(AP84="NÃO",$D20,IF(MOD(COUNT($Q84:AP84),3)=0,(AP84*$E20)+AP84,AP84)),"NÃO"),"NÃO")</f>
        <v>NÃO</v>
      </c>
      <c r="AR84" s="9" t="str">
        <f>IF(AND(AR$5&gt;=$M20,AR$5&lt;=$N20),IF($F20="Trimestral",IF(AQ84="NÃO",$D20,IF(MOD(COUNT($Q84:AQ84),3)=0,(AQ84*$E20)+AQ84,AQ84)),"NÃO"),"NÃO")</f>
        <v>NÃO</v>
      </c>
      <c r="AS84" s="9" t="str">
        <f>IF(AND(AS$5&gt;=$M20,AS$5&lt;=$N20),IF($F20="Trimestral",IF(AR84="NÃO",$D20,IF(MOD(COUNT($Q84:AR84),3)=0,(AR84*$E20)+AR84,AR84)),"NÃO"),"NÃO")</f>
        <v>NÃO</v>
      </c>
      <c r="AT84" s="9" t="str">
        <f>IF(AND(AT$5&gt;=$M20,AT$5&lt;=$N20),IF($F20="Trimestral",IF(AS84="NÃO",$D20,IF(MOD(COUNT($Q84:AS84),3)=0,(AS84*$E20)+AS84,AS84)),"NÃO"),"NÃO")</f>
        <v>NÃO</v>
      </c>
      <c r="AU84" s="9" t="str">
        <f>IF(AND(AU$5&gt;=$M20,AU$5&lt;=$N20),IF($F20="Trimestral",IF(AT84="NÃO",$D20,IF(MOD(COUNT($Q84:AT84),3)=0,(AT84*$E20)+AT84,AT84)),"NÃO"),"NÃO")</f>
        <v>NÃO</v>
      </c>
      <c r="AV84" s="9" t="str">
        <f>IF(AND(AV$5&gt;=$M20,AV$5&lt;=$N20),IF($F20="Trimestral",IF(AU84="NÃO",$D20,IF(MOD(COUNT($Q84:AU84),3)=0,(AU84*$E20)+AU84,AU84)),"NÃO"),"NÃO")</f>
        <v>NÃO</v>
      </c>
      <c r="AW84" s="9" t="str">
        <f>IF(AND(AW$5&gt;=$M20,AW$5&lt;=$N20),IF($F20="Trimestral",IF(AV84="NÃO",$D20,IF(MOD(COUNT($Q84:AV84),3)=0,(AV84*$E20)+AV84,AV84)),"NÃO"),"NÃO")</f>
        <v>NÃO</v>
      </c>
      <c r="AX84" s="9" t="str">
        <f>IF(AND(AX$5&gt;=$M20,AX$5&lt;=$N20),IF($F20="Trimestral",IF(AW84="NÃO",$D20,IF(MOD(COUNT($Q84:AW84),3)=0,(AW84*$E20)+AW84,AW84)),"NÃO"),"NÃO")</f>
        <v>NÃO</v>
      </c>
      <c r="AY84" s="9" t="str">
        <f>IF(AND(AY$5&gt;=$M20,AY$5&lt;=$N20),IF($F20="Trimestral",IF(AX84="NÃO",$D20,IF(MOD(COUNT($Q84:AX84),3)=0,(AX84*$E20)+AX84,AX84)),"NÃO"),"NÃO")</f>
        <v>NÃO</v>
      </c>
      <c r="AZ84" s="9" t="str">
        <f>IF(AND(AZ$5&gt;=$M20,AZ$5&lt;=$N20),IF($F20="Trimestral",IF(AY84="NÃO",$D20,IF(MOD(COUNT($Q84:AY84),3)=0,(AY84*$E20)+AY84,AY84)),"NÃO"),"NÃO")</f>
        <v>NÃO</v>
      </c>
      <c r="BA84" s="9" t="str">
        <f>IF(AND(BA$5&gt;=$M20,BA$5&lt;=$N20),IF($F20="Trimestral",IF(AZ84="NÃO",$D20,IF(MOD(COUNT($Q84:AZ84),3)=0,(AZ84*$E20)+AZ84,AZ84)),"NÃO"),"NÃO")</f>
        <v>NÃO</v>
      </c>
      <c r="BB84" s="9" t="str">
        <f>IF(AND(BB$5&gt;=$M20,BB$5&lt;=$N20),IF($F20="Trimestral",IF(BA84="NÃO",$D20,IF(MOD(COUNT($Q84:BA84),3)=0,(BA84*$E20)+BA84,BA84)),"NÃO"),"NÃO")</f>
        <v>NÃO</v>
      </c>
      <c r="BC84" s="9" t="str">
        <f>IF(AND(BC$5&gt;=$M20,BC$5&lt;=$N20),IF($F20="Trimestral",IF(BB84="NÃO",$D20,IF(MOD(COUNT($Q84:BB84),3)=0,(BB84*$E20)+BB84,BB84)),"NÃO"),"NÃO")</f>
        <v>NÃO</v>
      </c>
      <c r="BD84" s="9" t="str">
        <f>IF(AND(BD$5&gt;=$M20,BD$5&lt;=$N20),IF($F20="Trimestral",IF(BC84="NÃO",$D20,IF(MOD(COUNT($Q84:BC84),3)=0,(BC84*$E20)+BC84,BC84)),"NÃO"),"NÃO")</f>
        <v>NÃO</v>
      </c>
      <c r="BE84" s="9" t="str">
        <f>IF(AND(BE$5&gt;=$M20,BE$5&lt;=$N20),IF($F20="Trimestral",IF(BD84="NÃO",$D20,IF(MOD(COUNT($Q84:BD84),3)=0,(BD84*$E20)+BD84,BD84)),"NÃO"),"NÃO")</f>
        <v>NÃO</v>
      </c>
      <c r="BF84" s="9" t="str">
        <f>IF(AND(BF$5&gt;=$M20,BF$5&lt;=$N20),IF($F20="Trimestral",IF(BE84="NÃO",$D20,IF(MOD(COUNT($Q84:BE84),3)=0,(BE84*$E20)+BE84,BE84)),"NÃO"),"NÃO")</f>
        <v>NÃO</v>
      </c>
      <c r="BG84" s="9" t="str">
        <f>IF(AND(BG$5&gt;=$M20,BG$5&lt;=$N20),IF($F20="Trimestral",IF(BF84="NÃO",$D20,IF(MOD(COUNT($Q84:BF84),3)=0,(BF84*$E20)+BF84,BF84)),"NÃO"),"NÃO")</f>
        <v>NÃO</v>
      </c>
      <c r="BH84" s="9" t="str">
        <f>IF(AND(BH$5&gt;=$M20,BH$5&lt;=$N20),IF($F20="Trimestral",IF(BG84="NÃO",$D20,IF(MOD(COUNT($Q84:BG84),3)=0,(BG84*$E20)+BG84,BG84)),"NÃO"),"NÃO")</f>
        <v>NÃO</v>
      </c>
      <c r="BI84" s="9" t="str">
        <f>IF(AND(BI$5&gt;=$M20,BI$5&lt;=$N20),IF($F20="Trimestral",IF(BH84="NÃO",$D20,IF(MOD(COUNT($Q84:BH84),3)=0,(BH84*$E20)+BH84,BH84)),"NÃO"),"NÃO")</f>
        <v>NÃO</v>
      </c>
      <c r="BJ84" s="9" t="str">
        <f>IF(AND(BJ$5&gt;=$M20,BJ$5&lt;=$N20),IF($F20="Trimestral",IF(BI84="NÃO",$D20,IF(MOD(COUNT($Q84:BI84),3)=0,(BI84*$E20)+BI84,BI84)),"NÃO"),"NÃO")</f>
        <v>NÃO</v>
      </c>
      <c r="BK84" s="9" t="str">
        <f>IF(AND(BK$5&gt;=$M20,BK$5&lt;=$N20),IF($F20="Trimestral",IF(BJ84="NÃO",$D20,IF(MOD(COUNT($Q84:BJ84),3)=0,(BJ84*$E20)+BJ84,BJ84)),"NÃO"),"NÃO")</f>
        <v>NÃO</v>
      </c>
      <c r="BL84" s="9" t="str">
        <f>IF(AND(BL$5&gt;=$M20,BL$5&lt;=$N20),IF($F20="Trimestral",IF(BK84="NÃO",$D20,IF(MOD(COUNT($Q84:BK84),3)=0,(BK84*$E20)+BK84,BK84)),"NÃO"),"NÃO")</f>
        <v>NÃO</v>
      </c>
      <c r="BM84" s="9" t="str">
        <f>IF(AND(BM$5&gt;=$M20,BM$5&lt;=$N20),IF($F20="Trimestral",IF(BL84="NÃO",$D20,IF(MOD(COUNT($Q84:BL84),3)=0,(BL84*$E20)+BL84,BL84)),"NÃO"),"NÃO")</f>
        <v>NÃO</v>
      </c>
      <c r="BN84" s="9" t="str">
        <f>IF(AND(BN$5&gt;=$M20,BN$5&lt;=$N20),IF($F20="Trimestral",IF(BM84="NÃO",$D20,IF(MOD(COUNT($Q84:BM84),3)=0,(BM84*$E20)+BM84,BM84)),"NÃO"),"NÃO")</f>
        <v>NÃO</v>
      </c>
      <c r="BO84" s="9" t="str">
        <f>IF(AND(BO$5&gt;=$M20,BO$5&lt;=$N20),IF($F20="Trimestral",IF(BN84="NÃO",$D20,IF(MOD(COUNT($Q84:BN84),3)=0,(BN84*$E20)+BN84,BN84)),"NÃO"),"NÃO")</f>
        <v>NÃO</v>
      </c>
      <c r="BP84" s="9" t="str">
        <f>IF(AND(BP$5&gt;=$M20,BP$5&lt;=$N20),IF($F20="Trimestral",IF(BO84="NÃO",$D20,IF(MOD(COUNT($Q84:BO84),3)=0,(BO84*$E20)+BO84,BO84)),"NÃO"),"NÃO")</f>
        <v>NÃO</v>
      </c>
      <c r="BQ84" s="9" t="str">
        <f>IF(AND(BQ$5&gt;=$M20,BQ$5&lt;=$N20),IF($F20="Trimestral",IF(BP84="NÃO",$D20,IF(MOD(COUNT($Q84:BP84),3)=0,(BP84*$E20)+BP84,BP84)),"NÃO"),"NÃO")</f>
        <v>NÃO</v>
      </c>
      <c r="BR84" s="9" t="str">
        <f>IF(AND(BR$5&gt;=$M20,BR$5&lt;=$N20),IF($F20="Trimestral",IF(BQ84="NÃO",$D20,IF(MOD(COUNT($Q84:BQ84),3)=0,(BQ84*$E20)+BQ84,BQ84)),"NÃO"),"NÃO")</f>
        <v>NÃO</v>
      </c>
      <c r="BS84" s="9" t="str">
        <f>IF(AND(BS$5&gt;=$M20,BS$5&lt;=$N20),IF($F20="Trimestral",IF(BR84="NÃO",$D20,IF(MOD(COUNT($Q84:BR84),3)=0,(BR84*$E20)+BR84,BR84)),"NÃO"),"NÃO")</f>
        <v>NÃO</v>
      </c>
      <c r="BT84" s="9" t="str">
        <f>IF(AND(BT$5&gt;=$M20,BT$5&lt;=$N20),IF($F20="Trimestral",IF(BS84="NÃO",$D20,IF(MOD(COUNT($Q84:BS84),3)=0,(BS84*$E20)+BS84,BS84)),"NÃO"),"NÃO")</f>
        <v>NÃO</v>
      </c>
      <c r="BU84" s="9" t="str">
        <f>IF(AND(BU$5&gt;=$M20,BU$5&lt;=$N20),IF($F20="Trimestral",IF(BT84="NÃO",$D20,IF(MOD(COUNT($Q84:BT84),3)=0,(BT84*$E20)+BT84,BT84)),"NÃO"),"NÃO")</f>
        <v>NÃO</v>
      </c>
      <c r="BV84" s="9" t="str">
        <f>IF(AND(BV$5&gt;=$M20,BV$5&lt;=$N20),IF($F20="Trimestral",IF(BU84="NÃO",$D20,IF(MOD(COUNT($Q84:BU84),3)=0,(BU84*$E20)+BU84,BU84)),"NÃO"),"NÃO")</f>
        <v>NÃO</v>
      </c>
      <c r="BW84" s="9" t="str">
        <f>IF(AND(BW$5&gt;=$M20,BW$5&lt;=$N20),IF($F20="Trimestral",IF(BV84="NÃO",$D20,IF(MOD(COUNT($Q84:BV84),3)=0,(BV84*$E20)+BV84,BV84)),"NÃO"),"NÃO")</f>
        <v>NÃO</v>
      </c>
      <c r="BX84" s="9" t="str">
        <f>IF(AND(BX$5&gt;=$M20,BX$5&lt;=$N20),IF($F20="Trimestral",IF(BW84="NÃO",$D20,IF(MOD(COUNT($Q84:BW84),3)=0,(BW84*$E20)+BW84,BW84)),"NÃO"),"NÃO")</f>
        <v>NÃO</v>
      </c>
      <c r="CA84" s="9">
        <v>15</v>
      </c>
    </row>
    <row r="85" spans="3:79" ht="30" customHeight="1">
      <c r="C85" s="21"/>
      <c r="D85" s="21"/>
      <c r="E85" s="21"/>
      <c r="F85" s="70"/>
      <c r="G85" s="70"/>
      <c r="H85" s="70"/>
      <c r="I85" s="70"/>
      <c r="J85" s="70"/>
      <c r="K85" s="21"/>
      <c r="L85" s="70"/>
      <c r="M85" s="70"/>
      <c r="N85" s="70"/>
      <c r="O85" s="70"/>
      <c r="P85" s="9">
        <v>16</v>
      </c>
      <c r="Q85" s="9" t="str">
        <f t="shared" si="46"/>
        <v>NÃO</v>
      </c>
      <c r="R85" s="9" t="str">
        <f>IF(AND(R$5&gt;=$M21,R$5&lt;=$N21),IF($F21="Trimestral",IF(Q85="NÃO",$D21,IF(MOD(COUNT($Q85:Q85),3)=0,(Q85*$E21)+Q85,Q85)),"NÃO"),"NÃO")</f>
        <v>NÃO</v>
      </c>
      <c r="S85" s="9" t="str">
        <f>IF(AND(S$5&gt;=$M21,S$5&lt;=$N21),IF($F21="Trimestral",IF(R85="NÃO",$D21,IF(MOD(COUNT($Q85:R85),3)=0,(R85*$E21)+R85,R85)),"NÃO"),"NÃO")</f>
        <v>NÃO</v>
      </c>
      <c r="T85" s="9" t="str">
        <f>IF(AND(T$5&gt;=$M21,T$5&lt;=$N21),IF($F21="Trimestral",IF(S85="NÃO",$D21,IF(MOD(COUNT($Q85:S85),3)=0,(S85*$E21)+S85,S85)),"NÃO"),"NÃO")</f>
        <v>NÃO</v>
      </c>
      <c r="U85" s="9" t="str">
        <f>IF(AND(U$5&gt;=$M21,U$5&lt;=$N21),IF($F21="Trimestral",IF(T85="NÃO",$D21,IF(MOD(COUNT($Q85:T85),3)=0,(T85*$E21)+T85,T85)),"NÃO"),"NÃO")</f>
        <v>NÃO</v>
      </c>
      <c r="V85" s="9" t="str">
        <f>IF(AND(V$5&gt;=$M21,V$5&lt;=$N21),IF($F21="Trimestral",IF(U85="NÃO",$D21,IF(MOD(COUNT($Q85:U85),3)=0,(U85*$E21)+U85,U85)),"NÃO"),"NÃO")</f>
        <v>NÃO</v>
      </c>
      <c r="W85" s="9" t="str">
        <f>IF(AND(W$5&gt;=$M21,W$5&lt;=$N21),IF($F21="Trimestral",IF(V85="NÃO",$D21,IF(MOD(COUNT($Q85:V85),3)=0,(V85*$E21)+V85,V85)),"NÃO"),"NÃO")</f>
        <v>NÃO</v>
      </c>
      <c r="X85" s="9" t="str">
        <f>IF(AND(X$5&gt;=$M21,X$5&lt;=$N21),IF($F21="Trimestral",IF(W85="NÃO",$D21,IF(MOD(COUNT($Q85:W85),3)=0,(W85*$E21)+W85,W85)),"NÃO"),"NÃO")</f>
        <v>NÃO</v>
      </c>
      <c r="Y85" s="9" t="str">
        <f>IF(AND(Y$5&gt;=$M21,Y$5&lt;=$N21),IF($F21="Trimestral",IF(X85="NÃO",$D21,IF(MOD(COUNT($Q85:X85),3)=0,(X85*$E21)+X85,X85)),"NÃO"),"NÃO")</f>
        <v>NÃO</v>
      </c>
      <c r="Z85" s="9" t="str">
        <f>IF(AND(Z$5&gt;=$M21,Z$5&lt;=$N21),IF($F21="Trimestral",IF(Y85="NÃO",$D21,IF(MOD(COUNT($Q85:Y85),3)=0,(Y85*$E21)+Y85,Y85)),"NÃO"),"NÃO")</f>
        <v>NÃO</v>
      </c>
      <c r="AA85" s="9" t="str">
        <f>IF(AND(AA$5&gt;=$M21,AA$5&lt;=$N21),IF($F21="Trimestral",IF(Z85="NÃO",$D21,IF(MOD(COUNT($Q85:Z85),3)=0,(Z85*$E21)+Z85,Z85)),"NÃO"),"NÃO")</f>
        <v>NÃO</v>
      </c>
      <c r="AB85" s="9" t="str">
        <f>IF(AND(AB$5&gt;=$M21,AB$5&lt;=$N21),IF($F21="Trimestral",IF(AA85="NÃO",$D21,IF(MOD(COUNT($Q85:AA85),3)=0,(AA85*$E21)+AA85,AA85)),"NÃO"),"NÃO")</f>
        <v>NÃO</v>
      </c>
      <c r="AC85" s="9" t="str">
        <f>IF(AND(AC$5&gt;=$M21,AC$5&lt;=$N21),IF($F21="Trimestral",IF(AB85="NÃO",$D21,IF(MOD(COUNT($Q85:AB85),3)=0,(AB85*$E21)+AB85,AB85)),"NÃO"),"NÃO")</f>
        <v>NÃO</v>
      </c>
      <c r="AD85" s="9" t="str">
        <f>IF(AND(AD$5&gt;=$M21,AD$5&lt;=$N21),IF($F21="Trimestral",IF(AC85="NÃO",$D21,IF(MOD(COUNT($Q85:AC85),3)=0,(AC85*$E21)+AC85,AC85)),"NÃO"),"NÃO")</f>
        <v>NÃO</v>
      </c>
      <c r="AE85" s="9" t="str">
        <f>IF(AND(AE$5&gt;=$M21,AE$5&lt;=$N21),IF($F21="Trimestral",IF(AD85="NÃO",$D21,IF(MOD(COUNT($Q85:AD85),3)=0,(AD85*$E21)+AD85,AD85)),"NÃO"),"NÃO")</f>
        <v>NÃO</v>
      </c>
      <c r="AF85" s="9" t="str">
        <f>IF(AND(AF$5&gt;=$M21,AF$5&lt;=$N21),IF($F21="Trimestral",IF(AE85="NÃO",$D21,IF(MOD(COUNT($Q85:AE85),3)=0,(AE85*$E21)+AE85,AE85)),"NÃO"),"NÃO")</f>
        <v>NÃO</v>
      </c>
      <c r="AG85" s="9" t="str">
        <f>IF(AND(AG$5&gt;=$M21,AG$5&lt;=$N21),IF($F21="Trimestral",IF(AF85="NÃO",$D21,IF(MOD(COUNT($Q85:AF85),3)=0,(AF85*$E21)+AF85,AF85)),"NÃO"),"NÃO")</f>
        <v>NÃO</v>
      </c>
      <c r="AH85" s="9" t="str">
        <f>IF(AND(AH$5&gt;=$M21,AH$5&lt;=$N21),IF($F21="Trimestral",IF(AG85="NÃO",$D21,IF(MOD(COUNT($Q85:AG85),3)=0,(AG85*$E21)+AG85,AG85)),"NÃO"),"NÃO")</f>
        <v>NÃO</v>
      </c>
      <c r="AI85" s="9" t="str">
        <f>IF(AND(AI$5&gt;=$M21,AI$5&lt;=$N21),IF($F21="Trimestral",IF(AH85="NÃO",$D21,IF(MOD(COUNT($Q85:AH85),3)=0,(AH85*$E21)+AH85,AH85)),"NÃO"),"NÃO")</f>
        <v>NÃO</v>
      </c>
      <c r="AJ85" s="9" t="str">
        <f>IF(AND(AJ$5&gt;=$M21,AJ$5&lt;=$N21),IF($F21="Trimestral",IF(AI85="NÃO",$D21,IF(MOD(COUNT($Q85:AI85),3)=0,(AI85*$E21)+AI85,AI85)),"NÃO"),"NÃO")</f>
        <v>NÃO</v>
      </c>
      <c r="AK85" s="9" t="str">
        <f>IF(AND(AK$5&gt;=$M21,AK$5&lt;=$N21),IF($F21="Trimestral",IF(AJ85="NÃO",$D21,IF(MOD(COUNT($Q85:AJ85),3)=0,(AJ85*$E21)+AJ85,AJ85)),"NÃO"),"NÃO")</f>
        <v>NÃO</v>
      </c>
      <c r="AL85" s="9" t="str">
        <f>IF(AND(AL$5&gt;=$M21,AL$5&lt;=$N21),IF($F21="Trimestral",IF(AK85="NÃO",$D21,IF(MOD(COUNT($Q85:AK85),3)=0,(AK85*$E21)+AK85,AK85)),"NÃO"),"NÃO")</f>
        <v>NÃO</v>
      </c>
      <c r="AM85" s="9" t="str">
        <f>IF(AND(AM$5&gt;=$M21,AM$5&lt;=$N21),IF($F21="Trimestral",IF(AL85="NÃO",$D21,IF(MOD(COUNT($Q85:AL85),3)=0,(AL85*$E21)+AL85,AL85)),"NÃO"),"NÃO")</f>
        <v>NÃO</v>
      </c>
      <c r="AN85" s="9" t="str">
        <f>IF(AND(AN$5&gt;=$M21,AN$5&lt;=$N21),IF($F21="Trimestral",IF(AM85="NÃO",$D21,IF(MOD(COUNT($Q85:AM85),3)=0,(AM85*$E21)+AM85,AM85)),"NÃO"),"NÃO")</f>
        <v>NÃO</v>
      </c>
      <c r="AO85" s="9" t="str">
        <f>IF(AND(AO$5&gt;=$M21,AO$5&lt;=$N21),IF($F21="Trimestral",IF(AN85="NÃO",$D21,IF(MOD(COUNT($Q85:AN85),3)=0,(AN85*$E21)+AN85,AN85)),"NÃO"),"NÃO")</f>
        <v>NÃO</v>
      </c>
      <c r="AP85" s="9" t="str">
        <f>IF(AND(AP$5&gt;=$M21,AP$5&lt;=$N21),IF($F21="Trimestral",IF(AO85="NÃO",$D21,IF(MOD(COUNT($Q85:AO85),3)=0,(AO85*$E21)+AO85,AO85)),"NÃO"),"NÃO")</f>
        <v>NÃO</v>
      </c>
      <c r="AQ85" s="9" t="str">
        <f>IF(AND(AQ$5&gt;=$M21,AQ$5&lt;=$N21),IF($F21="Trimestral",IF(AP85="NÃO",$D21,IF(MOD(COUNT($Q85:AP85),3)=0,(AP85*$E21)+AP85,AP85)),"NÃO"),"NÃO")</f>
        <v>NÃO</v>
      </c>
      <c r="AR85" s="9" t="str">
        <f>IF(AND(AR$5&gt;=$M21,AR$5&lt;=$N21),IF($F21="Trimestral",IF(AQ85="NÃO",$D21,IF(MOD(COUNT($Q85:AQ85),3)=0,(AQ85*$E21)+AQ85,AQ85)),"NÃO"),"NÃO")</f>
        <v>NÃO</v>
      </c>
      <c r="AS85" s="9" t="str">
        <f>IF(AND(AS$5&gt;=$M21,AS$5&lt;=$N21),IF($F21="Trimestral",IF(AR85="NÃO",$D21,IF(MOD(COUNT($Q85:AR85),3)=0,(AR85*$E21)+AR85,AR85)),"NÃO"),"NÃO")</f>
        <v>NÃO</v>
      </c>
      <c r="AT85" s="9" t="str">
        <f>IF(AND(AT$5&gt;=$M21,AT$5&lt;=$N21),IF($F21="Trimestral",IF(AS85="NÃO",$D21,IF(MOD(COUNT($Q85:AS85),3)=0,(AS85*$E21)+AS85,AS85)),"NÃO"),"NÃO")</f>
        <v>NÃO</v>
      </c>
      <c r="AU85" s="9" t="str">
        <f>IF(AND(AU$5&gt;=$M21,AU$5&lt;=$N21),IF($F21="Trimestral",IF(AT85="NÃO",$D21,IF(MOD(COUNT($Q85:AT85),3)=0,(AT85*$E21)+AT85,AT85)),"NÃO"),"NÃO")</f>
        <v>NÃO</v>
      </c>
      <c r="AV85" s="9" t="str">
        <f>IF(AND(AV$5&gt;=$M21,AV$5&lt;=$N21),IF($F21="Trimestral",IF(AU85="NÃO",$D21,IF(MOD(COUNT($Q85:AU85),3)=0,(AU85*$E21)+AU85,AU85)),"NÃO"),"NÃO")</f>
        <v>NÃO</v>
      </c>
      <c r="AW85" s="9" t="str">
        <f>IF(AND(AW$5&gt;=$M21,AW$5&lt;=$N21),IF($F21="Trimestral",IF(AV85="NÃO",$D21,IF(MOD(COUNT($Q85:AV85),3)=0,(AV85*$E21)+AV85,AV85)),"NÃO"),"NÃO")</f>
        <v>NÃO</v>
      </c>
      <c r="AX85" s="9" t="str">
        <f>IF(AND(AX$5&gt;=$M21,AX$5&lt;=$N21),IF($F21="Trimestral",IF(AW85="NÃO",$D21,IF(MOD(COUNT($Q85:AW85),3)=0,(AW85*$E21)+AW85,AW85)),"NÃO"),"NÃO")</f>
        <v>NÃO</v>
      </c>
      <c r="AY85" s="9" t="str">
        <f>IF(AND(AY$5&gt;=$M21,AY$5&lt;=$N21),IF($F21="Trimestral",IF(AX85="NÃO",$D21,IF(MOD(COUNT($Q85:AX85),3)=0,(AX85*$E21)+AX85,AX85)),"NÃO"),"NÃO")</f>
        <v>NÃO</v>
      </c>
      <c r="AZ85" s="9" t="str">
        <f>IF(AND(AZ$5&gt;=$M21,AZ$5&lt;=$N21),IF($F21="Trimestral",IF(AY85="NÃO",$D21,IF(MOD(COUNT($Q85:AY85),3)=0,(AY85*$E21)+AY85,AY85)),"NÃO"),"NÃO")</f>
        <v>NÃO</v>
      </c>
      <c r="BA85" s="9" t="str">
        <f>IF(AND(BA$5&gt;=$M21,BA$5&lt;=$N21),IF($F21="Trimestral",IF(AZ85="NÃO",$D21,IF(MOD(COUNT($Q85:AZ85),3)=0,(AZ85*$E21)+AZ85,AZ85)),"NÃO"),"NÃO")</f>
        <v>NÃO</v>
      </c>
      <c r="BB85" s="9" t="str">
        <f>IF(AND(BB$5&gt;=$M21,BB$5&lt;=$N21),IF($F21="Trimestral",IF(BA85="NÃO",$D21,IF(MOD(COUNT($Q85:BA85),3)=0,(BA85*$E21)+BA85,BA85)),"NÃO"),"NÃO")</f>
        <v>NÃO</v>
      </c>
      <c r="BC85" s="9" t="str">
        <f>IF(AND(BC$5&gt;=$M21,BC$5&lt;=$N21),IF($F21="Trimestral",IF(BB85="NÃO",$D21,IF(MOD(COUNT($Q85:BB85),3)=0,(BB85*$E21)+BB85,BB85)),"NÃO"),"NÃO")</f>
        <v>NÃO</v>
      </c>
      <c r="BD85" s="9" t="str">
        <f>IF(AND(BD$5&gt;=$M21,BD$5&lt;=$N21),IF($F21="Trimestral",IF(BC85="NÃO",$D21,IF(MOD(COUNT($Q85:BC85),3)=0,(BC85*$E21)+BC85,BC85)),"NÃO"),"NÃO")</f>
        <v>NÃO</v>
      </c>
      <c r="BE85" s="9" t="str">
        <f>IF(AND(BE$5&gt;=$M21,BE$5&lt;=$N21),IF($F21="Trimestral",IF(BD85="NÃO",$D21,IF(MOD(COUNT($Q85:BD85),3)=0,(BD85*$E21)+BD85,BD85)),"NÃO"),"NÃO")</f>
        <v>NÃO</v>
      </c>
      <c r="BF85" s="9" t="str">
        <f>IF(AND(BF$5&gt;=$M21,BF$5&lt;=$N21),IF($F21="Trimestral",IF(BE85="NÃO",$D21,IF(MOD(COUNT($Q85:BE85),3)=0,(BE85*$E21)+BE85,BE85)),"NÃO"),"NÃO")</f>
        <v>NÃO</v>
      </c>
      <c r="BG85" s="9" t="str">
        <f>IF(AND(BG$5&gt;=$M21,BG$5&lt;=$N21),IF($F21="Trimestral",IF(BF85="NÃO",$D21,IF(MOD(COUNT($Q85:BF85),3)=0,(BF85*$E21)+BF85,BF85)),"NÃO"),"NÃO")</f>
        <v>NÃO</v>
      </c>
      <c r="BH85" s="9" t="str">
        <f>IF(AND(BH$5&gt;=$M21,BH$5&lt;=$N21),IF($F21="Trimestral",IF(BG85="NÃO",$D21,IF(MOD(COUNT($Q85:BG85),3)=0,(BG85*$E21)+BG85,BG85)),"NÃO"),"NÃO")</f>
        <v>NÃO</v>
      </c>
      <c r="BI85" s="9" t="str">
        <f>IF(AND(BI$5&gt;=$M21,BI$5&lt;=$N21),IF($F21="Trimestral",IF(BH85="NÃO",$D21,IF(MOD(COUNT($Q85:BH85),3)=0,(BH85*$E21)+BH85,BH85)),"NÃO"),"NÃO")</f>
        <v>NÃO</v>
      </c>
      <c r="BJ85" s="9" t="str">
        <f>IF(AND(BJ$5&gt;=$M21,BJ$5&lt;=$N21),IF($F21="Trimestral",IF(BI85="NÃO",$D21,IF(MOD(COUNT($Q85:BI85),3)=0,(BI85*$E21)+BI85,BI85)),"NÃO"),"NÃO")</f>
        <v>NÃO</v>
      </c>
      <c r="BK85" s="9" t="str">
        <f>IF(AND(BK$5&gt;=$M21,BK$5&lt;=$N21),IF($F21="Trimestral",IF(BJ85="NÃO",$D21,IF(MOD(COUNT($Q85:BJ85),3)=0,(BJ85*$E21)+BJ85,BJ85)),"NÃO"),"NÃO")</f>
        <v>NÃO</v>
      </c>
      <c r="BL85" s="9" t="str">
        <f>IF(AND(BL$5&gt;=$M21,BL$5&lt;=$N21),IF($F21="Trimestral",IF(BK85="NÃO",$D21,IF(MOD(COUNT($Q85:BK85),3)=0,(BK85*$E21)+BK85,BK85)),"NÃO"),"NÃO")</f>
        <v>NÃO</v>
      </c>
      <c r="BM85" s="9" t="str">
        <f>IF(AND(BM$5&gt;=$M21,BM$5&lt;=$N21),IF($F21="Trimestral",IF(BL85="NÃO",$D21,IF(MOD(COUNT($Q85:BL85),3)=0,(BL85*$E21)+BL85,BL85)),"NÃO"),"NÃO")</f>
        <v>NÃO</v>
      </c>
      <c r="BN85" s="9" t="str">
        <f>IF(AND(BN$5&gt;=$M21,BN$5&lt;=$N21),IF($F21="Trimestral",IF(BM85="NÃO",$D21,IF(MOD(COUNT($Q85:BM85),3)=0,(BM85*$E21)+BM85,BM85)),"NÃO"),"NÃO")</f>
        <v>NÃO</v>
      </c>
      <c r="BO85" s="9" t="str">
        <f>IF(AND(BO$5&gt;=$M21,BO$5&lt;=$N21),IF($F21="Trimestral",IF(BN85="NÃO",$D21,IF(MOD(COUNT($Q85:BN85),3)=0,(BN85*$E21)+BN85,BN85)),"NÃO"),"NÃO")</f>
        <v>NÃO</v>
      </c>
      <c r="BP85" s="9" t="str">
        <f>IF(AND(BP$5&gt;=$M21,BP$5&lt;=$N21),IF($F21="Trimestral",IF(BO85="NÃO",$D21,IF(MOD(COUNT($Q85:BO85),3)=0,(BO85*$E21)+BO85,BO85)),"NÃO"),"NÃO")</f>
        <v>NÃO</v>
      </c>
      <c r="BQ85" s="9" t="str">
        <f>IF(AND(BQ$5&gt;=$M21,BQ$5&lt;=$N21),IF($F21="Trimestral",IF(BP85="NÃO",$D21,IF(MOD(COUNT($Q85:BP85),3)=0,(BP85*$E21)+BP85,BP85)),"NÃO"),"NÃO")</f>
        <v>NÃO</v>
      </c>
      <c r="BR85" s="9" t="str">
        <f>IF(AND(BR$5&gt;=$M21,BR$5&lt;=$N21),IF($F21="Trimestral",IF(BQ85="NÃO",$D21,IF(MOD(COUNT($Q85:BQ85),3)=0,(BQ85*$E21)+BQ85,BQ85)),"NÃO"),"NÃO")</f>
        <v>NÃO</v>
      </c>
      <c r="BS85" s="9" t="str">
        <f>IF(AND(BS$5&gt;=$M21,BS$5&lt;=$N21),IF($F21="Trimestral",IF(BR85="NÃO",$D21,IF(MOD(COUNT($Q85:BR85),3)=0,(BR85*$E21)+BR85,BR85)),"NÃO"),"NÃO")</f>
        <v>NÃO</v>
      </c>
      <c r="BT85" s="9" t="str">
        <f>IF(AND(BT$5&gt;=$M21,BT$5&lt;=$N21),IF($F21="Trimestral",IF(BS85="NÃO",$D21,IF(MOD(COUNT($Q85:BS85),3)=0,(BS85*$E21)+BS85,BS85)),"NÃO"),"NÃO")</f>
        <v>NÃO</v>
      </c>
      <c r="BU85" s="9" t="str">
        <f>IF(AND(BU$5&gt;=$M21,BU$5&lt;=$N21),IF($F21="Trimestral",IF(BT85="NÃO",$D21,IF(MOD(COUNT($Q85:BT85),3)=0,(BT85*$E21)+BT85,BT85)),"NÃO"),"NÃO")</f>
        <v>NÃO</v>
      </c>
      <c r="BV85" s="9" t="str">
        <f>IF(AND(BV$5&gt;=$M21,BV$5&lt;=$N21),IF($F21="Trimestral",IF(BU85="NÃO",$D21,IF(MOD(COUNT($Q85:BU85),3)=0,(BU85*$E21)+BU85,BU85)),"NÃO"),"NÃO")</f>
        <v>NÃO</v>
      </c>
      <c r="BW85" s="9" t="str">
        <f>IF(AND(BW$5&gt;=$M21,BW$5&lt;=$N21),IF($F21="Trimestral",IF(BV85="NÃO",$D21,IF(MOD(COUNT($Q85:BV85),3)=0,(BV85*$E21)+BV85,BV85)),"NÃO"),"NÃO")</f>
        <v>NÃO</v>
      </c>
      <c r="BX85" s="9" t="str">
        <f>IF(AND(BX$5&gt;=$M21,BX$5&lt;=$N21),IF($F21="Trimestral",IF(BW85="NÃO",$D21,IF(MOD(COUNT($Q85:BW85),3)=0,(BW85*$E21)+BW85,BW85)),"NÃO"),"NÃO")</f>
        <v>NÃO</v>
      </c>
      <c r="CA85" s="9">
        <v>16</v>
      </c>
    </row>
    <row r="86" spans="3:79" ht="30" customHeight="1">
      <c r="C86" s="21"/>
      <c r="D86" s="21"/>
      <c r="E86" s="21"/>
      <c r="F86" s="70"/>
      <c r="G86" s="70"/>
      <c r="H86" s="70"/>
      <c r="I86" s="70"/>
      <c r="J86" s="70"/>
      <c r="K86" s="21"/>
      <c r="L86" s="70"/>
      <c r="M86" s="70"/>
      <c r="N86" s="70"/>
      <c r="O86" s="70"/>
      <c r="P86" s="9">
        <v>17</v>
      </c>
      <c r="Q86" s="9" t="str">
        <f t="shared" si="46"/>
        <v>NÃO</v>
      </c>
      <c r="R86" s="9" t="str">
        <f>IF(AND(R$5&gt;=$M22,R$5&lt;=$N22),IF($F22="Trimestral",IF(Q86="NÃO",$D22,IF(MOD(COUNT($Q86:Q86),3)=0,(Q86*$E22)+Q86,Q86)),"NÃO"),"NÃO")</f>
        <v>NÃO</v>
      </c>
      <c r="S86" s="9" t="str">
        <f>IF(AND(S$5&gt;=$M22,S$5&lt;=$N22),IF($F22="Trimestral",IF(R86="NÃO",$D22,IF(MOD(COUNT($Q86:R86),3)=0,(R86*$E22)+R86,R86)),"NÃO"),"NÃO")</f>
        <v>NÃO</v>
      </c>
      <c r="T86" s="9" t="str">
        <f>IF(AND(T$5&gt;=$M22,T$5&lt;=$N22),IF($F22="Trimestral",IF(S86="NÃO",$D22,IF(MOD(COUNT($Q86:S86),3)=0,(S86*$E22)+S86,S86)),"NÃO"),"NÃO")</f>
        <v>NÃO</v>
      </c>
      <c r="U86" s="9" t="str">
        <f>IF(AND(U$5&gt;=$M22,U$5&lt;=$N22),IF($F22="Trimestral",IF(T86="NÃO",$D22,IF(MOD(COUNT($Q86:T86),3)=0,(T86*$E22)+T86,T86)),"NÃO"),"NÃO")</f>
        <v>NÃO</v>
      </c>
      <c r="V86" s="9" t="str">
        <f>IF(AND(V$5&gt;=$M22,V$5&lt;=$N22),IF($F22="Trimestral",IF(U86="NÃO",$D22,IF(MOD(COUNT($Q86:U86),3)=0,(U86*$E22)+U86,U86)),"NÃO"),"NÃO")</f>
        <v>NÃO</v>
      </c>
      <c r="W86" s="9" t="str">
        <f>IF(AND(W$5&gt;=$M22,W$5&lt;=$N22),IF($F22="Trimestral",IF(V86="NÃO",$D22,IF(MOD(COUNT($Q86:V86),3)=0,(V86*$E22)+V86,V86)),"NÃO"),"NÃO")</f>
        <v>NÃO</v>
      </c>
      <c r="X86" s="9" t="str">
        <f>IF(AND(X$5&gt;=$M22,X$5&lt;=$N22),IF($F22="Trimestral",IF(W86="NÃO",$D22,IF(MOD(COUNT($Q86:W86),3)=0,(W86*$E22)+W86,W86)),"NÃO"),"NÃO")</f>
        <v>NÃO</v>
      </c>
      <c r="Y86" s="9" t="str">
        <f>IF(AND(Y$5&gt;=$M22,Y$5&lt;=$N22),IF($F22="Trimestral",IF(X86="NÃO",$D22,IF(MOD(COUNT($Q86:X86),3)=0,(X86*$E22)+X86,X86)),"NÃO"),"NÃO")</f>
        <v>NÃO</v>
      </c>
      <c r="Z86" s="9" t="str">
        <f>IF(AND(Z$5&gt;=$M22,Z$5&lt;=$N22),IF($F22="Trimestral",IF(Y86="NÃO",$D22,IF(MOD(COUNT($Q86:Y86),3)=0,(Y86*$E22)+Y86,Y86)),"NÃO"),"NÃO")</f>
        <v>NÃO</v>
      </c>
      <c r="AA86" s="9" t="str">
        <f>IF(AND(AA$5&gt;=$M22,AA$5&lt;=$N22),IF($F22="Trimestral",IF(Z86="NÃO",$D22,IF(MOD(COUNT($Q86:Z86),3)=0,(Z86*$E22)+Z86,Z86)),"NÃO"),"NÃO")</f>
        <v>NÃO</v>
      </c>
      <c r="AB86" s="9" t="str">
        <f>IF(AND(AB$5&gt;=$M22,AB$5&lt;=$N22),IF($F22="Trimestral",IF(AA86="NÃO",$D22,IF(MOD(COUNT($Q86:AA86),3)=0,(AA86*$E22)+AA86,AA86)),"NÃO"),"NÃO")</f>
        <v>NÃO</v>
      </c>
      <c r="AC86" s="9" t="str">
        <f>IF(AND(AC$5&gt;=$M22,AC$5&lt;=$N22),IF($F22="Trimestral",IF(AB86="NÃO",$D22,IF(MOD(COUNT($Q86:AB86),3)=0,(AB86*$E22)+AB86,AB86)),"NÃO"),"NÃO")</f>
        <v>NÃO</v>
      </c>
      <c r="AD86" s="9" t="str">
        <f>IF(AND(AD$5&gt;=$M22,AD$5&lt;=$N22),IF($F22="Trimestral",IF(AC86="NÃO",$D22,IF(MOD(COUNT($Q86:AC86),3)=0,(AC86*$E22)+AC86,AC86)),"NÃO"),"NÃO")</f>
        <v>NÃO</v>
      </c>
      <c r="AE86" s="9" t="str">
        <f>IF(AND(AE$5&gt;=$M22,AE$5&lt;=$N22),IF($F22="Trimestral",IF(AD86="NÃO",$D22,IF(MOD(COUNT($Q86:AD86),3)=0,(AD86*$E22)+AD86,AD86)),"NÃO"),"NÃO")</f>
        <v>NÃO</v>
      </c>
      <c r="AF86" s="9" t="str">
        <f>IF(AND(AF$5&gt;=$M22,AF$5&lt;=$N22),IF($F22="Trimestral",IF(AE86="NÃO",$D22,IF(MOD(COUNT($Q86:AE86),3)=0,(AE86*$E22)+AE86,AE86)),"NÃO"),"NÃO")</f>
        <v>NÃO</v>
      </c>
      <c r="AG86" s="9" t="str">
        <f>IF(AND(AG$5&gt;=$M22,AG$5&lt;=$N22),IF($F22="Trimestral",IF(AF86="NÃO",$D22,IF(MOD(COUNT($Q86:AF86),3)=0,(AF86*$E22)+AF86,AF86)),"NÃO"),"NÃO")</f>
        <v>NÃO</v>
      </c>
      <c r="AH86" s="9" t="str">
        <f>IF(AND(AH$5&gt;=$M22,AH$5&lt;=$N22),IF($F22="Trimestral",IF(AG86="NÃO",$D22,IF(MOD(COUNT($Q86:AG86),3)=0,(AG86*$E22)+AG86,AG86)),"NÃO"),"NÃO")</f>
        <v>NÃO</v>
      </c>
      <c r="AI86" s="9" t="str">
        <f>IF(AND(AI$5&gt;=$M22,AI$5&lt;=$N22),IF($F22="Trimestral",IF(AH86="NÃO",$D22,IF(MOD(COUNT($Q86:AH86),3)=0,(AH86*$E22)+AH86,AH86)),"NÃO"),"NÃO")</f>
        <v>NÃO</v>
      </c>
      <c r="AJ86" s="9" t="str">
        <f>IF(AND(AJ$5&gt;=$M22,AJ$5&lt;=$N22),IF($F22="Trimestral",IF(AI86="NÃO",$D22,IF(MOD(COUNT($Q86:AI86),3)=0,(AI86*$E22)+AI86,AI86)),"NÃO"),"NÃO")</f>
        <v>NÃO</v>
      </c>
      <c r="AK86" s="9" t="str">
        <f>IF(AND(AK$5&gt;=$M22,AK$5&lt;=$N22),IF($F22="Trimestral",IF(AJ86="NÃO",$D22,IF(MOD(COUNT($Q86:AJ86),3)=0,(AJ86*$E22)+AJ86,AJ86)),"NÃO"),"NÃO")</f>
        <v>NÃO</v>
      </c>
      <c r="AL86" s="9" t="str">
        <f>IF(AND(AL$5&gt;=$M22,AL$5&lt;=$N22),IF($F22="Trimestral",IF(AK86="NÃO",$D22,IF(MOD(COUNT($Q86:AK86),3)=0,(AK86*$E22)+AK86,AK86)),"NÃO"),"NÃO")</f>
        <v>NÃO</v>
      </c>
      <c r="AM86" s="9" t="str">
        <f>IF(AND(AM$5&gt;=$M22,AM$5&lt;=$N22),IF($F22="Trimestral",IF(AL86="NÃO",$D22,IF(MOD(COUNT($Q86:AL86),3)=0,(AL86*$E22)+AL86,AL86)),"NÃO"),"NÃO")</f>
        <v>NÃO</v>
      </c>
      <c r="AN86" s="9" t="str">
        <f>IF(AND(AN$5&gt;=$M22,AN$5&lt;=$N22),IF($F22="Trimestral",IF(AM86="NÃO",$D22,IF(MOD(COUNT($Q86:AM86),3)=0,(AM86*$E22)+AM86,AM86)),"NÃO"),"NÃO")</f>
        <v>NÃO</v>
      </c>
      <c r="AO86" s="9" t="str">
        <f>IF(AND(AO$5&gt;=$M22,AO$5&lt;=$N22),IF($F22="Trimestral",IF(AN86="NÃO",$D22,IF(MOD(COUNT($Q86:AN86),3)=0,(AN86*$E22)+AN86,AN86)),"NÃO"),"NÃO")</f>
        <v>NÃO</v>
      </c>
      <c r="AP86" s="9" t="str">
        <f>IF(AND(AP$5&gt;=$M22,AP$5&lt;=$N22),IF($F22="Trimestral",IF(AO86="NÃO",$D22,IF(MOD(COUNT($Q86:AO86),3)=0,(AO86*$E22)+AO86,AO86)),"NÃO"),"NÃO")</f>
        <v>NÃO</v>
      </c>
      <c r="AQ86" s="9" t="str">
        <f>IF(AND(AQ$5&gt;=$M22,AQ$5&lt;=$N22),IF($F22="Trimestral",IF(AP86="NÃO",$D22,IF(MOD(COUNT($Q86:AP86),3)=0,(AP86*$E22)+AP86,AP86)),"NÃO"),"NÃO")</f>
        <v>NÃO</v>
      </c>
      <c r="AR86" s="9" t="str">
        <f>IF(AND(AR$5&gt;=$M22,AR$5&lt;=$N22),IF($F22="Trimestral",IF(AQ86="NÃO",$D22,IF(MOD(COUNT($Q86:AQ86),3)=0,(AQ86*$E22)+AQ86,AQ86)),"NÃO"),"NÃO")</f>
        <v>NÃO</v>
      </c>
      <c r="AS86" s="9" t="str">
        <f>IF(AND(AS$5&gt;=$M22,AS$5&lt;=$N22),IF($F22="Trimestral",IF(AR86="NÃO",$D22,IF(MOD(COUNT($Q86:AR86),3)=0,(AR86*$E22)+AR86,AR86)),"NÃO"),"NÃO")</f>
        <v>NÃO</v>
      </c>
      <c r="AT86" s="9" t="str">
        <f>IF(AND(AT$5&gt;=$M22,AT$5&lt;=$N22),IF($F22="Trimestral",IF(AS86="NÃO",$D22,IF(MOD(COUNT($Q86:AS86),3)=0,(AS86*$E22)+AS86,AS86)),"NÃO"),"NÃO")</f>
        <v>NÃO</v>
      </c>
      <c r="AU86" s="9" t="str">
        <f>IF(AND(AU$5&gt;=$M22,AU$5&lt;=$N22),IF($F22="Trimestral",IF(AT86="NÃO",$D22,IF(MOD(COUNT($Q86:AT86),3)=0,(AT86*$E22)+AT86,AT86)),"NÃO"),"NÃO")</f>
        <v>NÃO</v>
      </c>
      <c r="AV86" s="9" t="str">
        <f>IF(AND(AV$5&gt;=$M22,AV$5&lt;=$N22),IF($F22="Trimestral",IF(AU86="NÃO",$D22,IF(MOD(COUNT($Q86:AU86),3)=0,(AU86*$E22)+AU86,AU86)),"NÃO"),"NÃO")</f>
        <v>NÃO</v>
      </c>
      <c r="AW86" s="9" t="str">
        <f>IF(AND(AW$5&gt;=$M22,AW$5&lt;=$N22),IF($F22="Trimestral",IF(AV86="NÃO",$D22,IF(MOD(COUNT($Q86:AV86),3)=0,(AV86*$E22)+AV86,AV86)),"NÃO"),"NÃO")</f>
        <v>NÃO</v>
      </c>
      <c r="AX86" s="9" t="str">
        <f>IF(AND(AX$5&gt;=$M22,AX$5&lt;=$N22),IF($F22="Trimestral",IF(AW86="NÃO",$D22,IF(MOD(COUNT($Q86:AW86),3)=0,(AW86*$E22)+AW86,AW86)),"NÃO"),"NÃO")</f>
        <v>NÃO</v>
      </c>
      <c r="AY86" s="9" t="str">
        <f>IF(AND(AY$5&gt;=$M22,AY$5&lt;=$N22),IF($F22="Trimestral",IF(AX86="NÃO",$D22,IF(MOD(COUNT($Q86:AX86),3)=0,(AX86*$E22)+AX86,AX86)),"NÃO"),"NÃO")</f>
        <v>NÃO</v>
      </c>
      <c r="AZ86" s="9" t="str">
        <f>IF(AND(AZ$5&gt;=$M22,AZ$5&lt;=$N22),IF($F22="Trimestral",IF(AY86="NÃO",$D22,IF(MOD(COUNT($Q86:AY86),3)=0,(AY86*$E22)+AY86,AY86)),"NÃO"),"NÃO")</f>
        <v>NÃO</v>
      </c>
      <c r="BA86" s="9" t="str">
        <f>IF(AND(BA$5&gt;=$M22,BA$5&lt;=$N22),IF($F22="Trimestral",IF(AZ86="NÃO",$D22,IF(MOD(COUNT($Q86:AZ86),3)=0,(AZ86*$E22)+AZ86,AZ86)),"NÃO"),"NÃO")</f>
        <v>NÃO</v>
      </c>
      <c r="BB86" s="9" t="str">
        <f>IF(AND(BB$5&gt;=$M22,BB$5&lt;=$N22),IF($F22="Trimestral",IF(BA86="NÃO",$D22,IF(MOD(COUNT($Q86:BA86),3)=0,(BA86*$E22)+BA86,BA86)),"NÃO"),"NÃO")</f>
        <v>NÃO</v>
      </c>
      <c r="BC86" s="9" t="str">
        <f>IF(AND(BC$5&gt;=$M22,BC$5&lt;=$N22),IF($F22="Trimestral",IF(BB86="NÃO",$D22,IF(MOD(COUNT($Q86:BB86),3)=0,(BB86*$E22)+BB86,BB86)),"NÃO"),"NÃO")</f>
        <v>NÃO</v>
      </c>
      <c r="BD86" s="9" t="str">
        <f>IF(AND(BD$5&gt;=$M22,BD$5&lt;=$N22),IF($F22="Trimestral",IF(BC86="NÃO",$D22,IF(MOD(COUNT($Q86:BC86),3)=0,(BC86*$E22)+BC86,BC86)),"NÃO"),"NÃO")</f>
        <v>NÃO</v>
      </c>
      <c r="BE86" s="9" t="str">
        <f>IF(AND(BE$5&gt;=$M22,BE$5&lt;=$N22),IF($F22="Trimestral",IF(BD86="NÃO",$D22,IF(MOD(COUNT($Q86:BD86),3)=0,(BD86*$E22)+BD86,BD86)),"NÃO"),"NÃO")</f>
        <v>NÃO</v>
      </c>
      <c r="BF86" s="9" t="str">
        <f>IF(AND(BF$5&gt;=$M22,BF$5&lt;=$N22),IF($F22="Trimestral",IF(BE86="NÃO",$D22,IF(MOD(COUNT($Q86:BE86),3)=0,(BE86*$E22)+BE86,BE86)),"NÃO"),"NÃO")</f>
        <v>NÃO</v>
      </c>
      <c r="BG86" s="9" t="str">
        <f>IF(AND(BG$5&gt;=$M22,BG$5&lt;=$N22),IF($F22="Trimestral",IF(BF86="NÃO",$D22,IF(MOD(COUNT($Q86:BF86),3)=0,(BF86*$E22)+BF86,BF86)),"NÃO"),"NÃO")</f>
        <v>NÃO</v>
      </c>
      <c r="BH86" s="9" t="str">
        <f>IF(AND(BH$5&gt;=$M22,BH$5&lt;=$N22),IF($F22="Trimestral",IF(BG86="NÃO",$D22,IF(MOD(COUNT($Q86:BG86),3)=0,(BG86*$E22)+BG86,BG86)),"NÃO"),"NÃO")</f>
        <v>NÃO</v>
      </c>
      <c r="BI86" s="9" t="str">
        <f>IF(AND(BI$5&gt;=$M22,BI$5&lt;=$N22),IF($F22="Trimestral",IF(BH86="NÃO",$D22,IF(MOD(COUNT($Q86:BH86),3)=0,(BH86*$E22)+BH86,BH86)),"NÃO"),"NÃO")</f>
        <v>NÃO</v>
      </c>
      <c r="BJ86" s="9" t="str">
        <f>IF(AND(BJ$5&gt;=$M22,BJ$5&lt;=$N22),IF($F22="Trimestral",IF(BI86="NÃO",$D22,IF(MOD(COUNT($Q86:BI86),3)=0,(BI86*$E22)+BI86,BI86)),"NÃO"),"NÃO")</f>
        <v>NÃO</v>
      </c>
      <c r="BK86" s="9" t="str">
        <f>IF(AND(BK$5&gt;=$M22,BK$5&lt;=$N22),IF($F22="Trimestral",IF(BJ86="NÃO",$D22,IF(MOD(COUNT($Q86:BJ86),3)=0,(BJ86*$E22)+BJ86,BJ86)),"NÃO"),"NÃO")</f>
        <v>NÃO</v>
      </c>
      <c r="BL86" s="9" t="str">
        <f>IF(AND(BL$5&gt;=$M22,BL$5&lt;=$N22),IF($F22="Trimestral",IF(BK86="NÃO",$D22,IF(MOD(COUNT($Q86:BK86),3)=0,(BK86*$E22)+BK86,BK86)),"NÃO"),"NÃO")</f>
        <v>NÃO</v>
      </c>
      <c r="BM86" s="9" t="str">
        <f>IF(AND(BM$5&gt;=$M22,BM$5&lt;=$N22),IF($F22="Trimestral",IF(BL86="NÃO",$D22,IF(MOD(COUNT($Q86:BL86),3)=0,(BL86*$E22)+BL86,BL86)),"NÃO"),"NÃO")</f>
        <v>NÃO</v>
      </c>
      <c r="BN86" s="9" t="str">
        <f>IF(AND(BN$5&gt;=$M22,BN$5&lt;=$N22),IF($F22="Trimestral",IF(BM86="NÃO",$D22,IF(MOD(COUNT($Q86:BM86),3)=0,(BM86*$E22)+BM86,BM86)),"NÃO"),"NÃO")</f>
        <v>NÃO</v>
      </c>
      <c r="BO86" s="9" t="str">
        <f>IF(AND(BO$5&gt;=$M22,BO$5&lt;=$N22),IF($F22="Trimestral",IF(BN86="NÃO",$D22,IF(MOD(COUNT($Q86:BN86),3)=0,(BN86*$E22)+BN86,BN86)),"NÃO"),"NÃO")</f>
        <v>NÃO</v>
      </c>
      <c r="BP86" s="9" t="str">
        <f>IF(AND(BP$5&gt;=$M22,BP$5&lt;=$N22),IF($F22="Trimestral",IF(BO86="NÃO",$D22,IF(MOD(COUNT($Q86:BO86),3)=0,(BO86*$E22)+BO86,BO86)),"NÃO"),"NÃO")</f>
        <v>NÃO</v>
      </c>
      <c r="BQ86" s="9" t="str">
        <f>IF(AND(BQ$5&gt;=$M22,BQ$5&lt;=$N22),IF($F22="Trimestral",IF(BP86="NÃO",$D22,IF(MOD(COUNT($Q86:BP86),3)=0,(BP86*$E22)+BP86,BP86)),"NÃO"),"NÃO")</f>
        <v>NÃO</v>
      </c>
      <c r="BR86" s="9" t="str">
        <f>IF(AND(BR$5&gt;=$M22,BR$5&lt;=$N22),IF($F22="Trimestral",IF(BQ86="NÃO",$D22,IF(MOD(COUNT($Q86:BQ86),3)=0,(BQ86*$E22)+BQ86,BQ86)),"NÃO"),"NÃO")</f>
        <v>NÃO</v>
      </c>
      <c r="BS86" s="9" t="str">
        <f>IF(AND(BS$5&gt;=$M22,BS$5&lt;=$N22),IF($F22="Trimestral",IF(BR86="NÃO",$D22,IF(MOD(COUNT($Q86:BR86),3)=0,(BR86*$E22)+BR86,BR86)),"NÃO"),"NÃO")</f>
        <v>NÃO</v>
      </c>
      <c r="BT86" s="9" t="str">
        <f>IF(AND(BT$5&gt;=$M22,BT$5&lt;=$N22),IF($F22="Trimestral",IF(BS86="NÃO",$D22,IF(MOD(COUNT($Q86:BS86),3)=0,(BS86*$E22)+BS86,BS86)),"NÃO"),"NÃO")</f>
        <v>NÃO</v>
      </c>
      <c r="BU86" s="9" t="str">
        <f>IF(AND(BU$5&gt;=$M22,BU$5&lt;=$N22),IF($F22="Trimestral",IF(BT86="NÃO",$D22,IF(MOD(COUNT($Q86:BT86),3)=0,(BT86*$E22)+BT86,BT86)),"NÃO"),"NÃO")</f>
        <v>NÃO</v>
      </c>
      <c r="BV86" s="9" t="str">
        <f>IF(AND(BV$5&gt;=$M22,BV$5&lt;=$N22),IF($F22="Trimestral",IF(BU86="NÃO",$D22,IF(MOD(COUNT($Q86:BU86),3)=0,(BU86*$E22)+BU86,BU86)),"NÃO"),"NÃO")</f>
        <v>NÃO</v>
      </c>
      <c r="BW86" s="9" t="str">
        <f>IF(AND(BW$5&gt;=$M22,BW$5&lt;=$N22),IF($F22="Trimestral",IF(BV86="NÃO",$D22,IF(MOD(COUNT($Q86:BV86),3)=0,(BV86*$E22)+BV86,BV86)),"NÃO"),"NÃO")</f>
        <v>NÃO</v>
      </c>
      <c r="BX86" s="9" t="str">
        <f>IF(AND(BX$5&gt;=$M22,BX$5&lt;=$N22),IF($F22="Trimestral",IF(BW86="NÃO",$D22,IF(MOD(COUNT($Q86:BW86),3)=0,(BW86*$E22)+BW86,BW86)),"NÃO"),"NÃO")</f>
        <v>NÃO</v>
      </c>
      <c r="CA86" s="9">
        <v>17</v>
      </c>
    </row>
    <row r="87" spans="3:79" ht="30" customHeight="1">
      <c r="C87" s="21"/>
      <c r="D87" s="21"/>
      <c r="E87" s="21"/>
      <c r="F87" s="70"/>
      <c r="G87" s="70"/>
      <c r="H87" s="70"/>
      <c r="I87" s="70"/>
      <c r="J87" s="70"/>
      <c r="K87" s="21"/>
      <c r="L87" s="70"/>
      <c r="M87" s="70"/>
      <c r="N87" s="70"/>
      <c r="O87" s="70"/>
      <c r="P87" s="9">
        <v>18</v>
      </c>
      <c r="Q87" s="9" t="str">
        <f t="shared" si="46"/>
        <v>NÃO</v>
      </c>
      <c r="R87" s="9" t="str">
        <f>IF(AND(R$5&gt;=$M23,R$5&lt;=$N23),IF($F23="Trimestral",IF(Q87="NÃO",$D23,IF(MOD(COUNT($Q87:Q87),3)=0,(Q87*$E23)+Q87,Q87)),"NÃO"),"NÃO")</f>
        <v>NÃO</v>
      </c>
      <c r="S87" s="9" t="str">
        <f>IF(AND(S$5&gt;=$M23,S$5&lt;=$N23),IF($F23="Trimestral",IF(R87="NÃO",$D23,IF(MOD(COUNT($Q87:R87),3)=0,(R87*$E23)+R87,R87)),"NÃO"),"NÃO")</f>
        <v>NÃO</v>
      </c>
      <c r="T87" s="9" t="str">
        <f>IF(AND(T$5&gt;=$M23,T$5&lt;=$N23),IF($F23="Trimestral",IF(S87="NÃO",$D23,IF(MOD(COUNT($Q87:S87),3)=0,(S87*$E23)+S87,S87)),"NÃO"),"NÃO")</f>
        <v>NÃO</v>
      </c>
      <c r="U87" s="9" t="str">
        <f>IF(AND(U$5&gt;=$M23,U$5&lt;=$N23),IF($F23="Trimestral",IF(T87="NÃO",$D23,IF(MOD(COUNT($Q87:T87),3)=0,(T87*$E23)+T87,T87)),"NÃO"),"NÃO")</f>
        <v>NÃO</v>
      </c>
      <c r="V87" s="9" t="str">
        <f>IF(AND(V$5&gt;=$M23,V$5&lt;=$N23),IF($F23="Trimestral",IF(U87="NÃO",$D23,IF(MOD(COUNT($Q87:U87),3)=0,(U87*$E23)+U87,U87)),"NÃO"),"NÃO")</f>
        <v>NÃO</v>
      </c>
      <c r="W87" s="9" t="str">
        <f>IF(AND(W$5&gt;=$M23,W$5&lt;=$N23),IF($F23="Trimestral",IF(V87="NÃO",$D23,IF(MOD(COUNT($Q87:V87),3)=0,(V87*$E23)+V87,V87)),"NÃO"),"NÃO")</f>
        <v>NÃO</v>
      </c>
      <c r="X87" s="9" t="str">
        <f>IF(AND(X$5&gt;=$M23,X$5&lt;=$N23),IF($F23="Trimestral",IF(W87="NÃO",$D23,IF(MOD(COUNT($Q87:W87),3)=0,(W87*$E23)+W87,W87)),"NÃO"),"NÃO")</f>
        <v>NÃO</v>
      </c>
      <c r="Y87" s="9" t="str">
        <f>IF(AND(Y$5&gt;=$M23,Y$5&lt;=$N23),IF($F23="Trimestral",IF(X87="NÃO",$D23,IF(MOD(COUNT($Q87:X87),3)=0,(X87*$E23)+X87,X87)),"NÃO"),"NÃO")</f>
        <v>NÃO</v>
      </c>
      <c r="Z87" s="9" t="str">
        <f>IF(AND(Z$5&gt;=$M23,Z$5&lt;=$N23),IF($F23="Trimestral",IF(Y87="NÃO",$D23,IF(MOD(COUNT($Q87:Y87),3)=0,(Y87*$E23)+Y87,Y87)),"NÃO"),"NÃO")</f>
        <v>NÃO</v>
      </c>
      <c r="AA87" s="9" t="str">
        <f>IF(AND(AA$5&gt;=$M23,AA$5&lt;=$N23),IF($F23="Trimestral",IF(Z87="NÃO",$D23,IF(MOD(COUNT($Q87:Z87),3)=0,(Z87*$E23)+Z87,Z87)),"NÃO"),"NÃO")</f>
        <v>NÃO</v>
      </c>
      <c r="AB87" s="9" t="str">
        <f>IF(AND(AB$5&gt;=$M23,AB$5&lt;=$N23),IF($F23="Trimestral",IF(AA87="NÃO",$D23,IF(MOD(COUNT($Q87:AA87),3)=0,(AA87*$E23)+AA87,AA87)),"NÃO"),"NÃO")</f>
        <v>NÃO</v>
      </c>
      <c r="AC87" s="9" t="str">
        <f>IF(AND(AC$5&gt;=$M23,AC$5&lt;=$N23),IF($F23="Trimestral",IF(AB87="NÃO",$D23,IF(MOD(COUNT($Q87:AB87),3)=0,(AB87*$E23)+AB87,AB87)),"NÃO"),"NÃO")</f>
        <v>NÃO</v>
      </c>
      <c r="AD87" s="9" t="str">
        <f>IF(AND(AD$5&gt;=$M23,AD$5&lt;=$N23),IF($F23="Trimestral",IF(AC87="NÃO",$D23,IF(MOD(COUNT($Q87:AC87),3)=0,(AC87*$E23)+AC87,AC87)),"NÃO"),"NÃO")</f>
        <v>NÃO</v>
      </c>
      <c r="AE87" s="9" t="str">
        <f>IF(AND(AE$5&gt;=$M23,AE$5&lt;=$N23),IF($F23="Trimestral",IF(AD87="NÃO",$D23,IF(MOD(COUNT($Q87:AD87),3)=0,(AD87*$E23)+AD87,AD87)),"NÃO"),"NÃO")</f>
        <v>NÃO</v>
      </c>
      <c r="AF87" s="9" t="str">
        <f>IF(AND(AF$5&gt;=$M23,AF$5&lt;=$N23),IF($F23="Trimestral",IF(AE87="NÃO",$D23,IF(MOD(COUNT($Q87:AE87),3)=0,(AE87*$E23)+AE87,AE87)),"NÃO"),"NÃO")</f>
        <v>NÃO</v>
      </c>
      <c r="AG87" s="9" t="str">
        <f>IF(AND(AG$5&gt;=$M23,AG$5&lt;=$N23),IF($F23="Trimestral",IF(AF87="NÃO",$D23,IF(MOD(COUNT($Q87:AF87),3)=0,(AF87*$E23)+AF87,AF87)),"NÃO"),"NÃO")</f>
        <v>NÃO</v>
      </c>
      <c r="AH87" s="9" t="str">
        <f>IF(AND(AH$5&gt;=$M23,AH$5&lt;=$N23),IF($F23="Trimestral",IF(AG87="NÃO",$D23,IF(MOD(COUNT($Q87:AG87),3)=0,(AG87*$E23)+AG87,AG87)),"NÃO"),"NÃO")</f>
        <v>NÃO</v>
      </c>
      <c r="AI87" s="9" t="str">
        <f>IF(AND(AI$5&gt;=$M23,AI$5&lt;=$N23),IF($F23="Trimestral",IF(AH87="NÃO",$D23,IF(MOD(COUNT($Q87:AH87),3)=0,(AH87*$E23)+AH87,AH87)),"NÃO"),"NÃO")</f>
        <v>NÃO</v>
      </c>
      <c r="AJ87" s="9" t="str">
        <f>IF(AND(AJ$5&gt;=$M23,AJ$5&lt;=$N23),IF($F23="Trimestral",IF(AI87="NÃO",$D23,IF(MOD(COUNT($Q87:AI87),3)=0,(AI87*$E23)+AI87,AI87)),"NÃO"),"NÃO")</f>
        <v>NÃO</v>
      </c>
      <c r="AK87" s="9" t="str">
        <f>IF(AND(AK$5&gt;=$M23,AK$5&lt;=$N23),IF($F23="Trimestral",IF(AJ87="NÃO",$D23,IF(MOD(COUNT($Q87:AJ87),3)=0,(AJ87*$E23)+AJ87,AJ87)),"NÃO"),"NÃO")</f>
        <v>NÃO</v>
      </c>
      <c r="AL87" s="9" t="str">
        <f>IF(AND(AL$5&gt;=$M23,AL$5&lt;=$N23),IF($F23="Trimestral",IF(AK87="NÃO",$D23,IF(MOD(COUNT($Q87:AK87),3)=0,(AK87*$E23)+AK87,AK87)),"NÃO"),"NÃO")</f>
        <v>NÃO</v>
      </c>
      <c r="AM87" s="9" t="str">
        <f>IF(AND(AM$5&gt;=$M23,AM$5&lt;=$N23),IF($F23="Trimestral",IF(AL87="NÃO",$D23,IF(MOD(COUNT($Q87:AL87),3)=0,(AL87*$E23)+AL87,AL87)),"NÃO"),"NÃO")</f>
        <v>NÃO</v>
      </c>
      <c r="AN87" s="9" t="str">
        <f>IF(AND(AN$5&gt;=$M23,AN$5&lt;=$N23),IF($F23="Trimestral",IF(AM87="NÃO",$D23,IF(MOD(COUNT($Q87:AM87),3)=0,(AM87*$E23)+AM87,AM87)),"NÃO"),"NÃO")</f>
        <v>NÃO</v>
      </c>
      <c r="AO87" s="9" t="str">
        <f>IF(AND(AO$5&gt;=$M23,AO$5&lt;=$N23),IF($F23="Trimestral",IF(AN87="NÃO",$D23,IF(MOD(COUNT($Q87:AN87),3)=0,(AN87*$E23)+AN87,AN87)),"NÃO"),"NÃO")</f>
        <v>NÃO</v>
      </c>
      <c r="AP87" s="9" t="str">
        <f>IF(AND(AP$5&gt;=$M23,AP$5&lt;=$N23),IF($F23="Trimestral",IF(AO87="NÃO",$D23,IF(MOD(COUNT($Q87:AO87),3)=0,(AO87*$E23)+AO87,AO87)),"NÃO"),"NÃO")</f>
        <v>NÃO</v>
      </c>
      <c r="AQ87" s="9" t="str">
        <f>IF(AND(AQ$5&gt;=$M23,AQ$5&lt;=$N23),IF($F23="Trimestral",IF(AP87="NÃO",$D23,IF(MOD(COUNT($Q87:AP87),3)=0,(AP87*$E23)+AP87,AP87)),"NÃO"),"NÃO")</f>
        <v>NÃO</v>
      </c>
      <c r="AR87" s="9" t="str">
        <f>IF(AND(AR$5&gt;=$M23,AR$5&lt;=$N23),IF($F23="Trimestral",IF(AQ87="NÃO",$D23,IF(MOD(COUNT($Q87:AQ87),3)=0,(AQ87*$E23)+AQ87,AQ87)),"NÃO"),"NÃO")</f>
        <v>NÃO</v>
      </c>
      <c r="AS87" s="9" t="str">
        <f>IF(AND(AS$5&gt;=$M23,AS$5&lt;=$N23),IF($F23="Trimestral",IF(AR87="NÃO",$D23,IF(MOD(COUNT($Q87:AR87),3)=0,(AR87*$E23)+AR87,AR87)),"NÃO"),"NÃO")</f>
        <v>NÃO</v>
      </c>
      <c r="AT87" s="9" t="str">
        <f>IF(AND(AT$5&gt;=$M23,AT$5&lt;=$N23),IF($F23="Trimestral",IF(AS87="NÃO",$D23,IF(MOD(COUNT($Q87:AS87),3)=0,(AS87*$E23)+AS87,AS87)),"NÃO"),"NÃO")</f>
        <v>NÃO</v>
      </c>
      <c r="AU87" s="9" t="str">
        <f>IF(AND(AU$5&gt;=$M23,AU$5&lt;=$N23),IF($F23="Trimestral",IF(AT87="NÃO",$D23,IF(MOD(COUNT($Q87:AT87),3)=0,(AT87*$E23)+AT87,AT87)),"NÃO"),"NÃO")</f>
        <v>NÃO</v>
      </c>
      <c r="AV87" s="9" t="str">
        <f>IF(AND(AV$5&gt;=$M23,AV$5&lt;=$N23),IF($F23="Trimestral",IF(AU87="NÃO",$D23,IF(MOD(COUNT($Q87:AU87),3)=0,(AU87*$E23)+AU87,AU87)),"NÃO"),"NÃO")</f>
        <v>NÃO</v>
      </c>
      <c r="AW87" s="9" t="str">
        <f>IF(AND(AW$5&gt;=$M23,AW$5&lt;=$N23),IF($F23="Trimestral",IF(AV87="NÃO",$D23,IF(MOD(COUNT($Q87:AV87),3)=0,(AV87*$E23)+AV87,AV87)),"NÃO"),"NÃO")</f>
        <v>NÃO</v>
      </c>
      <c r="AX87" s="9" t="str">
        <f>IF(AND(AX$5&gt;=$M23,AX$5&lt;=$N23),IF($F23="Trimestral",IF(AW87="NÃO",$D23,IF(MOD(COUNT($Q87:AW87),3)=0,(AW87*$E23)+AW87,AW87)),"NÃO"),"NÃO")</f>
        <v>NÃO</v>
      </c>
      <c r="AY87" s="9" t="str">
        <f>IF(AND(AY$5&gt;=$M23,AY$5&lt;=$N23),IF($F23="Trimestral",IF(AX87="NÃO",$D23,IF(MOD(COUNT($Q87:AX87),3)=0,(AX87*$E23)+AX87,AX87)),"NÃO"),"NÃO")</f>
        <v>NÃO</v>
      </c>
      <c r="AZ87" s="9" t="str">
        <f>IF(AND(AZ$5&gt;=$M23,AZ$5&lt;=$N23),IF($F23="Trimestral",IF(AY87="NÃO",$D23,IF(MOD(COUNT($Q87:AY87),3)=0,(AY87*$E23)+AY87,AY87)),"NÃO"),"NÃO")</f>
        <v>NÃO</v>
      </c>
      <c r="BA87" s="9" t="str">
        <f>IF(AND(BA$5&gt;=$M23,BA$5&lt;=$N23),IF($F23="Trimestral",IF(AZ87="NÃO",$D23,IF(MOD(COUNT($Q87:AZ87),3)=0,(AZ87*$E23)+AZ87,AZ87)),"NÃO"),"NÃO")</f>
        <v>NÃO</v>
      </c>
      <c r="BB87" s="9" t="str">
        <f>IF(AND(BB$5&gt;=$M23,BB$5&lt;=$N23),IF($F23="Trimestral",IF(BA87="NÃO",$D23,IF(MOD(COUNT($Q87:BA87),3)=0,(BA87*$E23)+BA87,BA87)),"NÃO"),"NÃO")</f>
        <v>NÃO</v>
      </c>
      <c r="BC87" s="9" t="str">
        <f>IF(AND(BC$5&gt;=$M23,BC$5&lt;=$N23),IF($F23="Trimestral",IF(BB87="NÃO",$D23,IF(MOD(COUNT($Q87:BB87),3)=0,(BB87*$E23)+BB87,BB87)),"NÃO"),"NÃO")</f>
        <v>NÃO</v>
      </c>
      <c r="BD87" s="9" t="str">
        <f>IF(AND(BD$5&gt;=$M23,BD$5&lt;=$N23),IF($F23="Trimestral",IF(BC87="NÃO",$D23,IF(MOD(COUNT($Q87:BC87),3)=0,(BC87*$E23)+BC87,BC87)),"NÃO"),"NÃO")</f>
        <v>NÃO</v>
      </c>
      <c r="BE87" s="9" t="str">
        <f>IF(AND(BE$5&gt;=$M23,BE$5&lt;=$N23),IF($F23="Trimestral",IF(BD87="NÃO",$D23,IF(MOD(COUNT($Q87:BD87),3)=0,(BD87*$E23)+BD87,BD87)),"NÃO"),"NÃO")</f>
        <v>NÃO</v>
      </c>
      <c r="BF87" s="9" t="str">
        <f>IF(AND(BF$5&gt;=$M23,BF$5&lt;=$N23),IF($F23="Trimestral",IF(BE87="NÃO",$D23,IF(MOD(COUNT($Q87:BE87),3)=0,(BE87*$E23)+BE87,BE87)),"NÃO"),"NÃO")</f>
        <v>NÃO</v>
      </c>
      <c r="BG87" s="9" t="str">
        <f>IF(AND(BG$5&gt;=$M23,BG$5&lt;=$N23),IF($F23="Trimestral",IF(BF87="NÃO",$D23,IF(MOD(COUNT($Q87:BF87),3)=0,(BF87*$E23)+BF87,BF87)),"NÃO"),"NÃO")</f>
        <v>NÃO</v>
      </c>
      <c r="BH87" s="9" t="str">
        <f>IF(AND(BH$5&gt;=$M23,BH$5&lt;=$N23),IF($F23="Trimestral",IF(BG87="NÃO",$D23,IF(MOD(COUNT($Q87:BG87),3)=0,(BG87*$E23)+BG87,BG87)),"NÃO"),"NÃO")</f>
        <v>NÃO</v>
      </c>
      <c r="BI87" s="9" t="str">
        <f>IF(AND(BI$5&gt;=$M23,BI$5&lt;=$N23),IF($F23="Trimestral",IF(BH87="NÃO",$D23,IF(MOD(COUNT($Q87:BH87),3)=0,(BH87*$E23)+BH87,BH87)),"NÃO"),"NÃO")</f>
        <v>NÃO</v>
      </c>
      <c r="BJ87" s="9" t="str">
        <f>IF(AND(BJ$5&gt;=$M23,BJ$5&lt;=$N23),IF($F23="Trimestral",IF(BI87="NÃO",$D23,IF(MOD(COUNT($Q87:BI87),3)=0,(BI87*$E23)+BI87,BI87)),"NÃO"),"NÃO")</f>
        <v>NÃO</v>
      </c>
      <c r="BK87" s="9" t="str">
        <f>IF(AND(BK$5&gt;=$M23,BK$5&lt;=$N23),IF($F23="Trimestral",IF(BJ87="NÃO",$D23,IF(MOD(COUNT($Q87:BJ87),3)=0,(BJ87*$E23)+BJ87,BJ87)),"NÃO"),"NÃO")</f>
        <v>NÃO</v>
      </c>
      <c r="BL87" s="9" t="str">
        <f>IF(AND(BL$5&gt;=$M23,BL$5&lt;=$N23),IF($F23="Trimestral",IF(BK87="NÃO",$D23,IF(MOD(COUNT($Q87:BK87),3)=0,(BK87*$E23)+BK87,BK87)),"NÃO"),"NÃO")</f>
        <v>NÃO</v>
      </c>
      <c r="BM87" s="9" t="str">
        <f>IF(AND(BM$5&gt;=$M23,BM$5&lt;=$N23),IF($F23="Trimestral",IF(BL87="NÃO",$D23,IF(MOD(COUNT($Q87:BL87),3)=0,(BL87*$E23)+BL87,BL87)),"NÃO"),"NÃO")</f>
        <v>NÃO</v>
      </c>
      <c r="BN87" s="9" t="str">
        <f>IF(AND(BN$5&gt;=$M23,BN$5&lt;=$N23),IF($F23="Trimestral",IF(BM87="NÃO",$D23,IF(MOD(COUNT($Q87:BM87),3)=0,(BM87*$E23)+BM87,BM87)),"NÃO"),"NÃO")</f>
        <v>NÃO</v>
      </c>
      <c r="BO87" s="9" t="str">
        <f>IF(AND(BO$5&gt;=$M23,BO$5&lt;=$N23),IF($F23="Trimestral",IF(BN87="NÃO",$D23,IF(MOD(COUNT($Q87:BN87),3)=0,(BN87*$E23)+BN87,BN87)),"NÃO"),"NÃO")</f>
        <v>NÃO</v>
      </c>
      <c r="BP87" s="9" t="str">
        <f>IF(AND(BP$5&gt;=$M23,BP$5&lt;=$N23),IF($F23="Trimestral",IF(BO87="NÃO",$D23,IF(MOD(COUNT($Q87:BO87),3)=0,(BO87*$E23)+BO87,BO87)),"NÃO"),"NÃO")</f>
        <v>NÃO</v>
      </c>
      <c r="BQ87" s="9" t="str">
        <f>IF(AND(BQ$5&gt;=$M23,BQ$5&lt;=$N23),IF($F23="Trimestral",IF(BP87="NÃO",$D23,IF(MOD(COUNT($Q87:BP87),3)=0,(BP87*$E23)+BP87,BP87)),"NÃO"),"NÃO")</f>
        <v>NÃO</v>
      </c>
      <c r="BR87" s="9" t="str">
        <f>IF(AND(BR$5&gt;=$M23,BR$5&lt;=$N23),IF($F23="Trimestral",IF(BQ87="NÃO",$D23,IF(MOD(COUNT($Q87:BQ87),3)=0,(BQ87*$E23)+BQ87,BQ87)),"NÃO"),"NÃO")</f>
        <v>NÃO</v>
      </c>
      <c r="BS87" s="9" t="str">
        <f>IF(AND(BS$5&gt;=$M23,BS$5&lt;=$N23),IF($F23="Trimestral",IF(BR87="NÃO",$D23,IF(MOD(COUNT($Q87:BR87),3)=0,(BR87*$E23)+BR87,BR87)),"NÃO"),"NÃO")</f>
        <v>NÃO</v>
      </c>
      <c r="BT87" s="9" t="str">
        <f>IF(AND(BT$5&gt;=$M23,BT$5&lt;=$N23),IF($F23="Trimestral",IF(BS87="NÃO",$D23,IF(MOD(COUNT($Q87:BS87),3)=0,(BS87*$E23)+BS87,BS87)),"NÃO"),"NÃO")</f>
        <v>NÃO</v>
      </c>
      <c r="BU87" s="9" t="str">
        <f>IF(AND(BU$5&gt;=$M23,BU$5&lt;=$N23),IF($F23="Trimestral",IF(BT87="NÃO",$D23,IF(MOD(COUNT($Q87:BT87),3)=0,(BT87*$E23)+BT87,BT87)),"NÃO"),"NÃO")</f>
        <v>NÃO</v>
      </c>
      <c r="BV87" s="9" t="str">
        <f>IF(AND(BV$5&gt;=$M23,BV$5&lt;=$N23),IF($F23="Trimestral",IF(BU87="NÃO",$D23,IF(MOD(COUNT($Q87:BU87),3)=0,(BU87*$E23)+BU87,BU87)),"NÃO"),"NÃO")</f>
        <v>NÃO</v>
      </c>
      <c r="BW87" s="9" t="str">
        <f>IF(AND(BW$5&gt;=$M23,BW$5&lt;=$N23),IF($F23="Trimestral",IF(BV87="NÃO",$D23,IF(MOD(COUNT($Q87:BV87),3)=0,(BV87*$E23)+BV87,BV87)),"NÃO"),"NÃO")</f>
        <v>NÃO</v>
      </c>
      <c r="BX87" s="9" t="str">
        <f>IF(AND(BX$5&gt;=$M23,BX$5&lt;=$N23),IF($F23="Trimestral",IF(BW87="NÃO",$D23,IF(MOD(COUNT($Q87:BW87),3)=0,(BW87*$E23)+BW87,BW87)),"NÃO"),"NÃO")</f>
        <v>NÃO</v>
      </c>
      <c r="CA87" s="9">
        <v>18</v>
      </c>
    </row>
    <row r="88" spans="3:79" ht="30" customHeight="1">
      <c r="C88" s="21"/>
      <c r="D88" s="21"/>
      <c r="E88" s="21"/>
      <c r="F88" s="70"/>
      <c r="G88" s="70"/>
      <c r="H88" s="70"/>
      <c r="I88" s="70"/>
      <c r="J88" s="70"/>
      <c r="K88" s="21"/>
      <c r="L88" s="70"/>
      <c r="M88" s="70"/>
      <c r="N88" s="70"/>
      <c r="O88" s="70"/>
      <c r="P88" s="9">
        <v>19</v>
      </c>
      <c r="Q88" s="9" t="str">
        <f t="shared" si="46"/>
        <v>NÃO</v>
      </c>
      <c r="R88" s="9" t="str">
        <f>IF(AND(R$5&gt;=$M24,R$5&lt;=$N24),IF($F24="Trimestral",IF(Q88="NÃO",$D24,IF(MOD(COUNT($Q88:Q88),3)=0,(Q88*$E24)+Q88,Q88)),"NÃO"),"NÃO")</f>
        <v>NÃO</v>
      </c>
      <c r="S88" s="9" t="str">
        <f>IF(AND(S$5&gt;=$M24,S$5&lt;=$N24),IF($F24="Trimestral",IF(R88="NÃO",$D24,IF(MOD(COUNT($Q88:R88),3)=0,(R88*$E24)+R88,R88)),"NÃO"),"NÃO")</f>
        <v>NÃO</v>
      </c>
      <c r="T88" s="9" t="str">
        <f>IF(AND(T$5&gt;=$M24,T$5&lt;=$N24),IF($F24="Trimestral",IF(S88="NÃO",$D24,IF(MOD(COUNT($Q88:S88),3)=0,(S88*$E24)+S88,S88)),"NÃO"),"NÃO")</f>
        <v>NÃO</v>
      </c>
      <c r="U88" s="9" t="str">
        <f>IF(AND(U$5&gt;=$M24,U$5&lt;=$N24),IF($F24="Trimestral",IF(T88="NÃO",$D24,IF(MOD(COUNT($Q88:T88),3)=0,(T88*$E24)+T88,T88)),"NÃO"),"NÃO")</f>
        <v>NÃO</v>
      </c>
      <c r="V88" s="9" t="str">
        <f>IF(AND(V$5&gt;=$M24,V$5&lt;=$N24),IF($F24="Trimestral",IF(U88="NÃO",$D24,IF(MOD(COUNT($Q88:U88),3)=0,(U88*$E24)+U88,U88)),"NÃO"),"NÃO")</f>
        <v>NÃO</v>
      </c>
      <c r="W88" s="9" t="str">
        <f>IF(AND(W$5&gt;=$M24,W$5&lt;=$N24),IF($F24="Trimestral",IF(V88="NÃO",$D24,IF(MOD(COUNT($Q88:V88),3)=0,(V88*$E24)+V88,V88)),"NÃO"),"NÃO")</f>
        <v>NÃO</v>
      </c>
      <c r="X88" s="9" t="str">
        <f>IF(AND(X$5&gt;=$M24,X$5&lt;=$N24),IF($F24="Trimestral",IF(W88="NÃO",$D24,IF(MOD(COUNT($Q88:W88),3)=0,(W88*$E24)+W88,W88)),"NÃO"),"NÃO")</f>
        <v>NÃO</v>
      </c>
      <c r="Y88" s="9" t="str">
        <f>IF(AND(Y$5&gt;=$M24,Y$5&lt;=$N24),IF($F24="Trimestral",IF(X88="NÃO",$D24,IF(MOD(COUNT($Q88:X88),3)=0,(X88*$E24)+X88,X88)),"NÃO"),"NÃO")</f>
        <v>NÃO</v>
      </c>
      <c r="Z88" s="9" t="str">
        <f>IF(AND(Z$5&gt;=$M24,Z$5&lt;=$N24),IF($F24="Trimestral",IF(Y88="NÃO",$D24,IF(MOD(COUNT($Q88:Y88),3)=0,(Y88*$E24)+Y88,Y88)),"NÃO"),"NÃO")</f>
        <v>NÃO</v>
      </c>
      <c r="AA88" s="9" t="str">
        <f>IF(AND(AA$5&gt;=$M24,AA$5&lt;=$N24),IF($F24="Trimestral",IF(Z88="NÃO",$D24,IF(MOD(COUNT($Q88:Z88),3)=0,(Z88*$E24)+Z88,Z88)),"NÃO"),"NÃO")</f>
        <v>NÃO</v>
      </c>
      <c r="AB88" s="9" t="str">
        <f>IF(AND(AB$5&gt;=$M24,AB$5&lt;=$N24),IF($F24="Trimestral",IF(AA88="NÃO",$D24,IF(MOD(COUNT($Q88:AA88),3)=0,(AA88*$E24)+AA88,AA88)),"NÃO"),"NÃO")</f>
        <v>NÃO</v>
      </c>
      <c r="AC88" s="9" t="str">
        <f>IF(AND(AC$5&gt;=$M24,AC$5&lt;=$N24),IF($F24="Trimestral",IF(AB88="NÃO",$D24,IF(MOD(COUNT($Q88:AB88),3)=0,(AB88*$E24)+AB88,AB88)),"NÃO"),"NÃO")</f>
        <v>NÃO</v>
      </c>
      <c r="AD88" s="9" t="str">
        <f>IF(AND(AD$5&gt;=$M24,AD$5&lt;=$N24),IF($F24="Trimestral",IF(AC88="NÃO",$D24,IF(MOD(COUNT($Q88:AC88),3)=0,(AC88*$E24)+AC88,AC88)),"NÃO"),"NÃO")</f>
        <v>NÃO</v>
      </c>
      <c r="AE88" s="9" t="str">
        <f>IF(AND(AE$5&gt;=$M24,AE$5&lt;=$N24),IF($F24="Trimestral",IF(AD88="NÃO",$D24,IF(MOD(COUNT($Q88:AD88),3)=0,(AD88*$E24)+AD88,AD88)),"NÃO"),"NÃO")</f>
        <v>NÃO</v>
      </c>
      <c r="AF88" s="9" t="str">
        <f>IF(AND(AF$5&gt;=$M24,AF$5&lt;=$N24),IF($F24="Trimestral",IF(AE88="NÃO",$D24,IF(MOD(COUNT($Q88:AE88),3)=0,(AE88*$E24)+AE88,AE88)),"NÃO"),"NÃO")</f>
        <v>NÃO</v>
      </c>
      <c r="AG88" s="9" t="str">
        <f>IF(AND(AG$5&gt;=$M24,AG$5&lt;=$N24),IF($F24="Trimestral",IF(AF88="NÃO",$D24,IF(MOD(COUNT($Q88:AF88),3)=0,(AF88*$E24)+AF88,AF88)),"NÃO"),"NÃO")</f>
        <v>NÃO</v>
      </c>
      <c r="AH88" s="9" t="str">
        <f>IF(AND(AH$5&gt;=$M24,AH$5&lt;=$N24),IF($F24="Trimestral",IF(AG88="NÃO",$D24,IF(MOD(COUNT($Q88:AG88),3)=0,(AG88*$E24)+AG88,AG88)),"NÃO"),"NÃO")</f>
        <v>NÃO</v>
      </c>
      <c r="AI88" s="9" t="str">
        <f>IF(AND(AI$5&gt;=$M24,AI$5&lt;=$N24),IF($F24="Trimestral",IF(AH88="NÃO",$D24,IF(MOD(COUNT($Q88:AH88),3)=0,(AH88*$E24)+AH88,AH88)),"NÃO"),"NÃO")</f>
        <v>NÃO</v>
      </c>
      <c r="AJ88" s="9" t="str">
        <f>IF(AND(AJ$5&gt;=$M24,AJ$5&lt;=$N24),IF($F24="Trimestral",IF(AI88="NÃO",$D24,IF(MOD(COUNT($Q88:AI88),3)=0,(AI88*$E24)+AI88,AI88)),"NÃO"),"NÃO")</f>
        <v>NÃO</v>
      </c>
      <c r="AK88" s="9" t="str">
        <f>IF(AND(AK$5&gt;=$M24,AK$5&lt;=$N24),IF($F24="Trimestral",IF(AJ88="NÃO",$D24,IF(MOD(COUNT($Q88:AJ88),3)=0,(AJ88*$E24)+AJ88,AJ88)),"NÃO"),"NÃO")</f>
        <v>NÃO</v>
      </c>
      <c r="AL88" s="9" t="str">
        <f>IF(AND(AL$5&gt;=$M24,AL$5&lt;=$N24),IF($F24="Trimestral",IF(AK88="NÃO",$D24,IF(MOD(COUNT($Q88:AK88),3)=0,(AK88*$E24)+AK88,AK88)),"NÃO"),"NÃO")</f>
        <v>NÃO</v>
      </c>
      <c r="AM88" s="9" t="str">
        <f>IF(AND(AM$5&gt;=$M24,AM$5&lt;=$N24),IF($F24="Trimestral",IF(AL88="NÃO",$D24,IF(MOD(COUNT($Q88:AL88),3)=0,(AL88*$E24)+AL88,AL88)),"NÃO"),"NÃO")</f>
        <v>NÃO</v>
      </c>
      <c r="AN88" s="9" t="str">
        <f>IF(AND(AN$5&gt;=$M24,AN$5&lt;=$N24),IF($F24="Trimestral",IF(AM88="NÃO",$D24,IF(MOD(COUNT($Q88:AM88),3)=0,(AM88*$E24)+AM88,AM88)),"NÃO"),"NÃO")</f>
        <v>NÃO</v>
      </c>
      <c r="AO88" s="9" t="str">
        <f>IF(AND(AO$5&gt;=$M24,AO$5&lt;=$N24),IF($F24="Trimestral",IF(AN88="NÃO",$D24,IF(MOD(COUNT($Q88:AN88),3)=0,(AN88*$E24)+AN88,AN88)),"NÃO"),"NÃO")</f>
        <v>NÃO</v>
      </c>
      <c r="AP88" s="9" t="str">
        <f>IF(AND(AP$5&gt;=$M24,AP$5&lt;=$N24),IF($F24="Trimestral",IF(AO88="NÃO",$D24,IF(MOD(COUNT($Q88:AO88),3)=0,(AO88*$E24)+AO88,AO88)),"NÃO"),"NÃO")</f>
        <v>NÃO</v>
      </c>
      <c r="AQ88" s="9" t="str">
        <f>IF(AND(AQ$5&gt;=$M24,AQ$5&lt;=$N24),IF($F24="Trimestral",IF(AP88="NÃO",$D24,IF(MOD(COUNT($Q88:AP88),3)=0,(AP88*$E24)+AP88,AP88)),"NÃO"),"NÃO")</f>
        <v>NÃO</v>
      </c>
      <c r="AR88" s="9" t="str">
        <f>IF(AND(AR$5&gt;=$M24,AR$5&lt;=$N24),IF($F24="Trimestral",IF(AQ88="NÃO",$D24,IF(MOD(COUNT($Q88:AQ88),3)=0,(AQ88*$E24)+AQ88,AQ88)),"NÃO"),"NÃO")</f>
        <v>NÃO</v>
      </c>
      <c r="AS88" s="9" t="str">
        <f>IF(AND(AS$5&gt;=$M24,AS$5&lt;=$N24),IF($F24="Trimestral",IF(AR88="NÃO",$D24,IF(MOD(COUNT($Q88:AR88),3)=0,(AR88*$E24)+AR88,AR88)),"NÃO"),"NÃO")</f>
        <v>NÃO</v>
      </c>
      <c r="AT88" s="9" t="str">
        <f>IF(AND(AT$5&gt;=$M24,AT$5&lt;=$N24),IF($F24="Trimestral",IF(AS88="NÃO",$D24,IF(MOD(COUNT($Q88:AS88),3)=0,(AS88*$E24)+AS88,AS88)),"NÃO"),"NÃO")</f>
        <v>NÃO</v>
      </c>
      <c r="AU88" s="9" t="str">
        <f>IF(AND(AU$5&gt;=$M24,AU$5&lt;=$N24),IF($F24="Trimestral",IF(AT88="NÃO",$D24,IF(MOD(COUNT($Q88:AT88),3)=0,(AT88*$E24)+AT88,AT88)),"NÃO"),"NÃO")</f>
        <v>NÃO</v>
      </c>
      <c r="AV88" s="9" t="str">
        <f>IF(AND(AV$5&gt;=$M24,AV$5&lt;=$N24),IF($F24="Trimestral",IF(AU88="NÃO",$D24,IF(MOD(COUNT($Q88:AU88),3)=0,(AU88*$E24)+AU88,AU88)),"NÃO"),"NÃO")</f>
        <v>NÃO</v>
      </c>
      <c r="AW88" s="9" t="str">
        <f>IF(AND(AW$5&gt;=$M24,AW$5&lt;=$N24),IF($F24="Trimestral",IF(AV88="NÃO",$D24,IF(MOD(COUNT($Q88:AV88),3)=0,(AV88*$E24)+AV88,AV88)),"NÃO"),"NÃO")</f>
        <v>NÃO</v>
      </c>
      <c r="AX88" s="9" t="str">
        <f>IF(AND(AX$5&gt;=$M24,AX$5&lt;=$N24),IF($F24="Trimestral",IF(AW88="NÃO",$D24,IF(MOD(COUNT($Q88:AW88),3)=0,(AW88*$E24)+AW88,AW88)),"NÃO"),"NÃO")</f>
        <v>NÃO</v>
      </c>
      <c r="AY88" s="9" t="str">
        <f>IF(AND(AY$5&gt;=$M24,AY$5&lt;=$N24),IF($F24="Trimestral",IF(AX88="NÃO",$D24,IF(MOD(COUNT($Q88:AX88),3)=0,(AX88*$E24)+AX88,AX88)),"NÃO"),"NÃO")</f>
        <v>NÃO</v>
      </c>
      <c r="AZ88" s="9" t="str">
        <f>IF(AND(AZ$5&gt;=$M24,AZ$5&lt;=$N24),IF($F24="Trimestral",IF(AY88="NÃO",$D24,IF(MOD(COUNT($Q88:AY88),3)=0,(AY88*$E24)+AY88,AY88)),"NÃO"),"NÃO")</f>
        <v>NÃO</v>
      </c>
      <c r="BA88" s="9" t="str">
        <f>IF(AND(BA$5&gt;=$M24,BA$5&lt;=$N24),IF($F24="Trimestral",IF(AZ88="NÃO",$D24,IF(MOD(COUNT($Q88:AZ88),3)=0,(AZ88*$E24)+AZ88,AZ88)),"NÃO"),"NÃO")</f>
        <v>NÃO</v>
      </c>
      <c r="BB88" s="9" t="str">
        <f>IF(AND(BB$5&gt;=$M24,BB$5&lt;=$N24),IF($F24="Trimestral",IF(BA88="NÃO",$D24,IF(MOD(COUNT($Q88:BA88),3)=0,(BA88*$E24)+BA88,BA88)),"NÃO"),"NÃO")</f>
        <v>NÃO</v>
      </c>
      <c r="BC88" s="9" t="str">
        <f>IF(AND(BC$5&gt;=$M24,BC$5&lt;=$N24),IF($F24="Trimestral",IF(BB88="NÃO",$D24,IF(MOD(COUNT($Q88:BB88),3)=0,(BB88*$E24)+BB88,BB88)),"NÃO"),"NÃO")</f>
        <v>NÃO</v>
      </c>
      <c r="BD88" s="9" t="str">
        <f>IF(AND(BD$5&gt;=$M24,BD$5&lt;=$N24),IF($F24="Trimestral",IF(BC88="NÃO",$D24,IF(MOD(COUNT($Q88:BC88),3)=0,(BC88*$E24)+BC88,BC88)),"NÃO"),"NÃO")</f>
        <v>NÃO</v>
      </c>
      <c r="BE88" s="9" t="str">
        <f>IF(AND(BE$5&gt;=$M24,BE$5&lt;=$N24),IF($F24="Trimestral",IF(BD88="NÃO",$D24,IF(MOD(COUNT($Q88:BD88),3)=0,(BD88*$E24)+BD88,BD88)),"NÃO"),"NÃO")</f>
        <v>NÃO</v>
      </c>
      <c r="BF88" s="9" t="str">
        <f>IF(AND(BF$5&gt;=$M24,BF$5&lt;=$N24),IF($F24="Trimestral",IF(BE88="NÃO",$D24,IF(MOD(COUNT($Q88:BE88),3)=0,(BE88*$E24)+BE88,BE88)),"NÃO"),"NÃO")</f>
        <v>NÃO</v>
      </c>
      <c r="BG88" s="9" t="str">
        <f>IF(AND(BG$5&gt;=$M24,BG$5&lt;=$N24),IF($F24="Trimestral",IF(BF88="NÃO",$D24,IF(MOD(COUNT($Q88:BF88),3)=0,(BF88*$E24)+BF88,BF88)),"NÃO"),"NÃO")</f>
        <v>NÃO</v>
      </c>
      <c r="BH88" s="9" t="str">
        <f>IF(AND(BH$5&gt;=$M24,BH$5&lt;=$N24),IF($F24="Trimestral",IF(BG88="NÃO",$D24,IF(MOD(COUNT($Q88:BG88),3)=0,(BG88*$E24)+BG88,BG88)),"NÃO"),"NÃO")</f>
        <v>NÃO</v>
      </c>
      <c r="BI88" s="9" t="str">
        <f>IF(AND(BI$5&gt;=$M24,BI$5&lt;=$N24),IF($F24="Trimestral",IF(BH88="NÃO",$D24,IF(MOD(COUNT($Q88:BH88),3)=0,(BH88*$E24)+BH88,BH88)),"NÃO"),"NÃO")</f>
        <v>NÃO</v>
      </c>
      <c r="BJ88" s="9" t="str">
        <f>IF(AND(BJ$5&gt;=$M24,BJ$5&lt;=$N24),IF($F24="Trimestral",IF(BI88="NÃO",$D24,IF(MOD(COUNT($Q88:BI88),3)=0,(BI88*$E24)+BI88,BI88)),"NÃO"),"NÃO")</f>
        <v>NÃO</v>
      </c>
      <c r="BK88" s="9" t="str">
        <f>IF(AND(BK$5&gt;=$M24,BK$5&lt;=$N24),IF($F24="Trimestral",IF(BJ88="NÃO",$D24,IF(MOD(COUNT($Q88:BJ88),3)=0,(BJ88*$E24)+BJ88,BJ88)),"NÃO"),"NÃO")</f>
        <v>NÃO</v>
      </c>
      <c r="BL88" s="9" t="str">
        <f>IF(AND(BL$5&gt;=$M24,BL$5&lt;=$N24),IF($F24="Trimestral",IF(BK88="NÃO",$D24,IF(MOD(COUNT($Q88:BK88),3)=0,(BK88*$E24)+BK88,BK88)),"NÃO"),"NÃO")</f>
        <v>NÃO</v>
      </c>
      <c r="BM88" s="9" t="str">
        <f>IF(AND(BM$5&gt;=$M24,BM$5&lt;=$N24),IF($F24="Trimestral",IF(BL88="NÃO",$D24,IF(MOD(COUNT($Q88:BL88),3)=0,(BL88*$E24)+BL88,BL88)),"NÃO"),"NÃO")</f>
        <v>NÃO</v>
      </c>
      <c r="BN88" s="9" t="str">
        <f>IF(AND(BN$5&gt;=$M24,BN$5&lt;=$N24),IF($F24="Trimestral",IF(BM88="NÃO",$D24,IF(MOD(COUNT($Q88:BM88),3)=0,(BM88*$E24)+BM88,BM88)),"NÃO"),"NÃO")</f>
        <v>NÃO</v>
      </c>
      <c r="BO88" s="9" t="str">
        <f>IF(AND(BO$5&gt;=$M24,BO$5&lt;=$N24),IF($F24="Trimestral",IF(BN88="NÃO",$D24,IF(MOD(COUNT($Q88:BN88),3)=0,(BN88*$E24)+BN88,BN88)),"NÃO"),"NÃO")</f>
        <v>NÃO</v>
      </c>
      <c r="BP88" s="9" t="str">
        <f>IF(AND(BP$5&gt;=$M24,BP$5&lt;=$N24),IF($F24="Trimestral",IF(BO88="NÃO",$D24,IF(MOD(COUNT($Q88:BO88),3)=0,(BO88*$E24)+BO88,BO88)),"NÃO"),"NÃO")</f>
        <v>NÃO</v>
      </c>
      <c r="BQ88" s="9" t="str">
        <f>IF(AND(BQ$5&gt;=$M24,BQ$5&lt;=$N24),IF($F24="Trimestral",IF(BP88="NÃO",$D24,IF(MOD(COUNT($Q88:BP88),3)=0,(BP88*$E24)+BP88,BP88)),"NÃO"),"NÃO")</f>
        <v>NÃO</v>
      </c>
      <c r="BR88" s="9" t="str">
        <f>IF(AND(BR$5&gt;=$M24,BR$5&lt;=$N24),IF($F24="Trimestral",IF(BQ88="NÃO",$D24,IF(MOD(COUNT($Q88:BQ88),3)=0,(BQ88*$E24)+BQ88,BQ88)),"NÃO"),"NÃO")</f>
        <v>NÃO</v>
      </c>
      <c r="BS88" s="9" t="str">
        <f>IF(AND(BS$5&gt;=$M24,BS$5&lt;=$N24),IF($F24="Trimestral",IF(BR88="NÃO",$D24,IF(MOD(COUNT($Q88:BR88),3)=0,(BR88*$E24)+BR88,BR88)),"NÃO"),"NÃO")</f>
        <v>NÃO</v>
      </c>
      <c r="BT88" s="9" t="str">
        <f>IF(AND(BT$5&gt;=$M24,BT$5&lt;=$N24),IF($F24="Trimestral",IF(BS88="NÃO",$D24,IF(MOD(COUNT($Q88:BS88),3)=0,(BS88*$E24)+BS88,BS88)),"NÃO"),"NÃO")</f>
        <v>NÃO</v>
      </c>
      <c r="BU88" s="9" t="str">
        <f>IF(AND(BU$5&gt;=$M24,BU$5&lt;=$N24),IF($F24="Trimestral",IF(BT88="NÃO",$D24,IF(MOD(COUNT($Q88:BT88),3)=0,(BT88*$E24)+BT88,BT88)),"NÃO"),"NÃO")</f>
        <v>NÃO</v>
      </c>
      <c r="BV88" s="9" t="str">
        <f>IF(AND(BV$5&gt;=$M24,BV$5&lt;=$N24),IF($F24="Trimestral",IF(BU88="NÃO",$D24,IF(MOD(COUNT($Q88:BU88),3)=0,(BU88*$E24)+BU88,BU88)),"NÃO"),"NÃO")</f>
        <v>NÃO</v>
      </c>
      <c r="BW88" s="9" t="str">
        <f>IF(AND(BW$5&gt;=$M24,BW$5&lt;=$N24),IF($F24="Trimestral",IF(BV88="NÃO",$D24,IF(MOD(COUNT($Q88:BV88),3)=0,(BV88*$E24)+BV88,BV88)),"NÃO"),"NÃO")</f>
        <v>NÃO</v>
      </c>
      <c r="BX88" s="9" t="str">
        <f>IF(AND(BX$5&gt;=$M24,BX$5&lt;=$N24),IF($F24="Trimestral",IF(BW88="NÃO",$D24,IF(MOD(COUNT($Q88:BW88),3)=0,(BW88*$E24)+BW88,BW88)),"NÃO"),"NÃO")</f>
        <v>NÃO</v>
      </c>
      <c r="CA88" s="9">
        <v>19</v>
      </c>
    </row>
    <row r="89" spans="3:79" ht="30" customHeight="1">
      <c r="C89" s="21"/>
      <c r="D89" s="21"/>
      <c r="E89" s="21"/>
      <c r="F89" s="70"/>
      <c r="G89" s="70"/>
      <c r="H89" s="70"/>
      <c r="I89" s="70"/>
      <c r="J89" s="70"/>
      <c r="K89" s="21"/>
      <c r="L89" s="70"/>
      <c r="M89" s="70"/>
      <c r="N89" s="70"/>
      <c r="O89" s="70"/>
      <c r="P89" s="9">
        <v>20</v>
      </c>
      <c r="Q89" s="9" t="str">
        <f t="shared" si="46"/>
        <v>NÃO</v>
      </c>
      <c r="R89" s="9" t="str">
        <f>IF(AND(R$5&gt;=$M25,R$5&lt;=$N25),IF($F25="Trimestral",IF(Q89="NÃO",$D25,IF(MOD(COUNT($Q89:Q89),3)=0,(Q89*$E25)+Q89,Q89)),"NÃO"),"NÃO")</f>
        <v>NÃO</v>
      </c>
      <c r="S89" s="9" t="str">
        <f>IF(AND(S$5&gt;=$M25,S$5&lt;=$N25),IF($F25="Trimestral",IF(R89="NÃO",$D25,IF(MOD(COUNT($Q89:R89),3)=0,(R89*$E25)+R89,R89)),"NÃO"),"NÃO")</f>
        <v>NÃO</v>
      </c>
      <c r="T89" s="9" t="str">
        <f>IF(AND(T$5&gt;=$M25,T$5&lt;=$N25),IF($F25="Trimestral",IF(S89="NÃO",$D25,IF(MOD(COUNT($Q89:S89),3)=0,(S89*$E25)+S89,S89)),"NÃO"),"NÃO")</f>
        <v>NÃO</v>
      </c>
      <c r="U89" s="9" t="str">
        <f>IF(AND(U$5&gt;=$M25,U$5&lt;=$N25),IF($F25="Trimestral",IF(T89="NÃO",$D25,IF(MOD(COUNT($Q89:T89),3)=0,(T89*$E25)+T89,T89)),"NÃO"),"NÃO")</f>
        <v>NÃO</v>
      </c>
      <c r="V89" s="9" t="str">
        <f>IF(AND(V$5&gt;=$M25,V$5&lt;=$N25),IF($F25="Trimestral",IF(U89="NÃO",$D25,IF(MOD(COUNT($Q89:U89),3)=0,(U89*$E25)+U89,U89)),"NÃO"),"NÃO")</f>
        <v>NÃO</v>
      </c>
      <c r="W89" s="9" t="str">
        <f>IF(AND(W$5&gt;=$M25,W$5&lt;=$N25),IF($F25="Trimestral",IF(V89="NÃO",$D25,IF(MOD(COUNT($Q89:V89),3)=0,(V89*$E25)+V89,V89)),"NÃO"),"NÃO")</f>
        <v>NÃO</v>
      </c>
      <c r="X89" s="9" t="str">
        <f>IF(AND(X$5&gt;=$M25,X$5&lt;=$N25),IF($F25="Trimestral",IF(W89="NÃO",$D25,IF(MOD(COUNT($Q89:W89),3)=0,(W89*$E25)+W89,W89)),"NÃO"),"NÃO")</f>
        <v>NÃO</v>
      </c>
      <c r="Y89" s="9" t="str">
        <f>IF(AND(Y$5&gt;=$M25,Y$5&lt;=$N25),IF($F25="Trimestral",IF(X89="NÃO",$D25,IF(MOD(COUNT($Q89:X89),3)=0,(X89*$E25)+X89,X89)),"NÃO"),"NÃO")</f>
        <v>NÃO</v>
      </c>
      <c r="Z89" s="9" t="str">
        <f>IF(AND(Z$5&gt;=$M25,Z$5&lt;=$N25),IF($F25="Trimestral",IF(Y89="NÃO",$D25,IF(MOD(COUNT($Q89:Y89),3)=0,(Y89*$E25)+Y89,Y89)),"NÃO"),"NÃO")</f>
        <v>NÃO</v>
      </c>
      <c r="AA89" s="9" t="str">
        <f>IF(AND(AA$5&gt;=$M25,AA$5&lt;=$N25),IF($F25="Trimestral",IF(Z89="NÃO",$D25,IF(MOD(COUNT($Q89:Z89),3)=0,(Z89*$E25)+Z89,Z89)),"NÃO"),"NÃO")</f>
        <v>NÃO</v>
      </c>
      <c r="AB89" s="9" t="str">
        <f>IF(AND(AB$5&gt;=$M25,AB$5&lt;=$N25),IF($F25="Trimestral",IF(AA89="NÃO",$D25,IF(MOD(COUNT($Q89:AA89),3)=0,(AA89*$E25)+AA89,AA89)),"NÃO"),"NÃO")</f>
        <v>NÃO</v>
      </c>
      <c r="AC89" s="9" t="str">
        <f>IF(AND(AC$5&gt;=$M25,AC$5&lt;=$N25),IF($F25="Trimestral",IF(AB89="NÃO",$D25,IF(MOD(COUNT($Q89:AB89),3)=0,(AB89*$E25)+AB89,AB89)),"NÃO"),"NÃO")</f>
        <v>NÃO</v>
      </c>
      <c r="AD89" s="9" t="str">
        <f>IF(AND(AD$5&gt;=$M25,AD$5&lt;=$N25),IF($F25="Trimestral",IF(AC89="NÃO",$D25,IF(MOD(COUNT($Q89:AC89),3)=0,(AC89*$E25)+AC89,AC89)),"NÃO"),"NÃO")</f>
        <v>NÃO</v>
      </c>
      <c r="AE89" s="9" t="str">
        <f>IF(AND(AE$5&gt;=$M25,AE$5&lt;=$N25),IF($F25="Trimestral",IF(AD89="NÃO",$D25,IF(MOD(COUNT($Q89:AD89),3)=0,(AD89*$E25)+AD89,AD89)),"NÃO"),"NÃO")</f>
        <v>NÃO</v>
      </c>
      <c r="AF89" s="9" t="str">
        <f>IF(AND(AF$5&gt;=$M25,AF$5&lt;=$N25),IF($F25="Trimestral",IF(AE89="NÃO",$D25,IF(MOD(COUNT($Q89:AE89),3)=0,(AE89*$E25)+AE89,AE89)),"NÃO"),"NÃO")</f>
        <v>NÃO</v>
      </c>
      <c r="AG89" s="9" t="str">
        <f>IF(AND(AG$5&gt;=$M25,AG$5&lt;=$N25),IF($F25="Trimestral",IF(AF89="NÃO",$D25,IF(MOD(COUNT($Q89:AF89),3)=0,(AF89*$E25)+AF89,AF89)),"NÃO"),"NÃO")</f>
        <v>NÃO</v>
      </c>
      <c r="AH89" s="9" t="str">
        <f>IF(AND(AH$5&gt;=$M25,AH$5&lt;=$N25),IF($F25="Trimestral",IF(AG89="NÃO",$D25,IF(MOD(COUNT($Q89:AG89),3)=0,(AG89*$E25)+AG89,AG89)),"NÃO"),"NÃO")</f>
        <v>NÃO</v>
      </c>
      <c r="AI89" s="9" t="str">
        <f>IF(AND(AI$5&gt;=$M25,AI$5&lt;=$N25),IF($F25="Trimestral",IF(AH89="NÃO",$D25,IF(MOD(COUNT($Q89:AH89),3)=0,(AH89*$E25)+AH89,AH89)),"NÃO"),"NÃO")</f>
        <v>NÃO</v>
      </c>
      <c r="AJ89" s="9" t="str">
        <f>IF(AND(AJ$5&gt;=$M25,AJ$5&lt;=$N25),IF($F25="Trimestral",IF(AI89="NÃO",$D25,IF(MOD(COUNT($Q89:AI89),3)=0,(AI89*$E25)+AI89,AI89)),"NÃO"),"NÃO")</f>
        <v>NÃO</v>
      </c>
      <c r="AK89" s="9" t="str">
        <f>IF(AND(AK$5&gt;=$M25,AK$5&lt;=$N25),IF($F25="Trimestral",IF(AJ89="NÃO",$D25,IF(MOD(COUNT($Q89:AJ89),3)=0,(AJ89*$E25)+AJ89,AJ89)),"NÃO"),"NÃO")</f>
        <v>NÃO</v>
      </c>
      <c r="AL89" s="9" t="str">
        <f>IF(AND(AL$5&gt;=$M25,AL$5&lt;=$N25),IF($F25="Trimestral",IF(AK89="NÃO",$D25,IF(MOD(COUNT($Q89:AK89),3)=0,(AK89*$E25)+AK89,AK89)),"NÃO"),"NÃO")</f>
        <v>NÃO</v>
      </c>
      <c r="AM89" s="9" t="str">
        <f>IF(AND(AM$5&gt;=$M25,AM$5&lt;=$N25),IF($F25="Trimestral",IF(AL89="NÃO",$D25,IF(MOD(COUNT($Q89:AL89),3)=0,(AL89*$E25)+AL89,AL89)),"NÃO"),"NÃO")</f>
        <v>NÃO</v>
      </c>
      <c r="AN89" s="9" t="str">
        <f>IF(AND(AN$5&gt;=$M25,AN$5&lt;=$N25),IF($F25="Trimestral",IF(AM89="NÃO",$D25,IF(MOD(COUNT($Q89:AM89),3)=0,(AM89*$E25)+AM89,AM89)),"NÃO"),"NÃO")</f>
        <v>NÃO</v>
      </c>
      <c r="AO89" s="9" t="str">
        <f>IF(AND(AO$5&gt;=$M25,AO$5&lt;=$N25),IF($F25="Trimestral",IF(AN89="NÃO",$D25,IF(MOD(COUNT($Q89:AN89),3)=0,(AN89*$E25)+AN89,AN89)),"NÃO"),"NÃO")</f>
        <v>NÃO</v>
      </c>
      <c r="AP89" s="9" t="str">
        <f>IF(AND(AP$5&gt;=$M25,AP$5&lt;=$N25),IF($F25="Trimestral",IF(AO89="NÃO",$D25,IF(MOD(COUNT($Q89:AO89),3)=0,(AO89*$E25)+AO89,AO89)),"NÃO"),"NÃO")</f>
        <v>NÃO</v>
      </c>
      <c r="AQ89" s="9" t="str">
        <f>IF(AND(AQ$5&gt;=$M25,AQ$5&lt;=$N25),IF($F25="Trimestral",IF(AP89="NÃO",$D25,IF(MOD(COUNT($Q89:AP89),3)=0,(AP89*$E25)+AP89,AP89)),"NÃO"),"NÃO")</f>
        <v>NÃO</v>
      </c>
      <c r="AR89" s="9" t="str">
        <f>IF(AND(AR$5&gt;=$M25,AR$5&lt;=$N25),IF($F25="Trimestral",IF(AQ89="NÃO",$D25,IF(MOD(COUNT($Q89:AQ89),3)=0,(AQ89*$E25)+AQ89,AQ89)),"NÃO"),"NÃO")</f>
        <v>NÃO</v>
      </c>
      <c r="AS89" s="9" t="str">
        <f>IF(AND(AS$5&gt;=$M25,AS$5&lt;=$N25),IF($F25="Trimestral",IF(AR89="NÃO",$D25,IF(MOD(COUNT($Q89:AR89),3)=0,(AR89*$E25)+AR89,AR89)),"NÃO"),"NÃO")</f>
        <v>NÃO</v>
      </c>
      <c r="AT89" s="9" t="str">
        <f>IF(AND(AT$5&gt;=$M25,AT$5&lt;=$N25),IF($F25="Trimestral",IF(AS89="NÃO",$D25,IF(MOD(COUNT($Q89:AS89),3)=0,(AS89*$E25)+AS89,AS89)),"NÃO"),"NÃO")</f>
        <v>NÃO</v>
      </c>
      <c r="AU89" s="9" t="str">
        <f>IF(AND(AU$5&gt;=$M25,AU$5&lt;=$N25),IF($F25="Trimestral",IF(AT89="NÃO",$D25,IF(MOD(COUNT($Q89:AT89),3)=0,(AT89*$E25)+AT89,AT89)),"NÃO"),"NÃO")</f>
        <v>NÃO</v>
      </c>
      <c r="AV89" s="9" t="str">
        <f>IF(AND(AV$5&gt;=$M25,AV$5&lt;=$N25),IF($F25="Trimestral",IF(AU89="NÃO",$D25,IF(MOD(COUNT($Q89:AU89),3)=0,(AU89*$E25)+AU89,AU89)),"NÃO"),"NÃO")</f>
        <v>NÃO</v>
      </c>
      <c r="AW89" s="9" t="str">
        <f>IF(AND(AW$5&gt;=$M25,AW$5&lt;=$N25),IF($F25="Trimestral",IF(AV89="NÃO",$D25,IF(MOD(COUNT($Q89:AV89),3)=0,(AV89*$E25)+AV89,AV89)),"NÃO"),"NÃO")</f>
        <v>NÃO</v>
      </c>
      <c r="AX89" s="9" t="str">
        <f>IF(AND(AX$5&gt;=$M25,AX$5&lt;=$N25),IF($F25="Trimestral",IF(AW89="NÃO",$D25,IF(MOD(COUNT($Q89:AW89),3)=0,(AW89*$E25)+AW89,AW89)),"NÃO"),"NÃO")</f>
        <v>NÃO</v>
      </c>
      <c r="AY89" s="9" t="str">
        <f>IF(AND(AY$5&gt;=$M25,AY$5&lt;=$N25),IF($F25="Trimestral",IF(AX89="NÃO",$D25,IF(MOD(COUNT($Q89:AX89),3)=0,(AX89*$E25)+AX89,AX89)),"NÃO"),"NÃO")</f>
        <v>NÃO</v>
      </c>
      <c r="AZ89" s="9" t="str">
        <f>IF(AND(AZ$5&gt;=$M25,AZ$5&lt;=$N25),IF($F25="Trimestral",IF(AY89="NÃO",$D25,IF(MOD(COUNT($Q89:AY89),3)=0,(AY89*$E25)+AY89,AY89)),"NÃO"),"NÃO")</f>
        <v>NÃO</v>
      </c>
      <c r="BA89" s="9" t="str">
        <f>IF(AND(BA$5&gt;=$M25,BA$5&lt;=$N25),IF($F25="Trimestral",IF(AZ89="NÃO",$D25,IF(MOD(COUNT($Q89:AZ89),3)=0,(AZ89*$E25)+AZ89,AZ89)),"NÃO"),"NÃO")</f>
        <v>NÃO</v>
      </c>
      <c r="BB89" s="9" t="str">
        <f>IF(AND(BB$5&gt;=$M25,BB$5&lt;=$N25),IF($F25="Trimestral",IF(BA89="NÃO",$D25,IF(MOD(COUNT($Q89:BA89),3)=0,(BA89*$E25)+BA89,BA89)),"NÃO"),"NÃO")</f>
        <v>NÃO</v>
      </c>
      <c r="BC89" s="9" t="str">
        <f>IF(AND(BC$5&gt;=$M25,BC$5&lt;=$N25),IF($F25="Trimestral",IF(BB89="NÃO",$D25,IF(MOD(COUNT($Q89:BB89),3)=0,(BB89*$E25)+BB89,BB89)),"NÃO"),"NÃO")</f>
        <v>NÃO</v>
      </c>
      <c r="BD89" s="9" t="str">
        <f>IF(AND(BD$5&gt;=$M25,BD$5&lt;=$N25),IF($F25="Trimestral",IF(BC89="NÃO",$D25,IF(MOD(COUNT($Q89:BC89),3)=0,(BC89*$E25)+BC89,BC89)),"NÃO"),"NÃO")</f>
        <v>NÃO</v>
      </c>
      <c r="BE89" s="9" t="str">
        <f>IF(AND(BE$5&gt;=$M25,BE$5&lt;=$N25),IF($F25="Trimestral",IF(BD89="NÃO",$D25,IF(MOD(COUNT($Q89:BD89),3)=0,(BD89*$E25)+BD89,BD89)),"NÃO"),"NÃO")</f>
        <v>NÃO</v>
      </c>
      <c r="BF89" s="9" t="str">
        <f>IF(AND(BF$5&gt;=$M25,BF$5&lt;=$N25),IF($F25="Trimestral",IF(BE89="NÃO",$D25,IF(MOD(COUNT($Q89:BE89),3)=0,(BE89*$E25)+BE89,BE89)),"NÃO"),"NÃO")</f>
        <v>NÃO</v>
      </c>
      <c r="BG89" s="9" t="str">
        <f>IF(AND(BG$5&gt;=$M25,BG$5&lt;=$N25),IF($F25="Trimestral",IF(BF89="NÃO",$D25,IF(MOD(COUNT($Q89:BF89),3)=0,(BF89*$E25)+BF89,BF89)),"NÃO"),"NÃO")</f>
        <v>NÃO</v>
      </c>
      <c r="BH89" s="9" t="str">
        <f>IF(AND(BH$5&gt;=$M25,BH$5&lt;=$N25),IF($F25="Trimestral",IF(BG89="NÃO",$D25,IF(MOD(COUNT($Q89:BG89),3)=0,(BG89*$E25)+BG89,BG89)),"NÃO"),"NÃO")</f>
        <v>NÃO</v>
      </c>
      <c r="BI89" s="9" t="str">
        <f>IF(AND(BI$5&gt;=$M25,BI$5&lt;=$N25),IF($F25="Trimestral",IF(BH89="NÃO",$D25,IF(MOD(COUNT($Q89:BH89),3)=0,(BH89*$E25)+BH89,BH89)),"NÃO"),"NÃO")</f>
        <v>NÃO</v>
      </c>
      <c r="BJ89" s="9" t="str">
        <f>IF(AND(BJ$5&gt;=$M25,BJ$5&lt;=$N25),IF($F25="Trimestral",IF(BI89="NÃO",$D25,IF(MOD(COUNT($Q89:BI89),3)=0,(BI89*$E25)+BI89,BI89)),"NÃO"),"NÃO")</f>
        <v>NÃO</v>
      </c>
      <c r="BK89" s="9" t="str">
        <f>IF(AND(BK$5&gt;=$M25,BK$5&lt;=$N25),IF($F25="Trimestral",IF(BJ89="NÃO",$D25,IF(MOD(COUNT($Q89:BJ89),3)=0,(BJ89*$E25)+BJ89,BJ89)),"NÃO"),"NÃO")</f>
        <v>NÃO</v>
      </c>
      <c r="BL89" s="9" t="str">
        <f>IF(AND(BL$5&gt;=$M25,BL$5&lt;=$N25),IF($F25="Trimestral",IF(BK89="NÃO",$D25,IF(MOD(COUNT($Q89:BK89),3)=0,(BK89*$E25)+BK89,BK89)),"NÃO"),"NÃO")</f>
        <v>NÃO</v>
      </c>
      <c r="BM89" s="9" t="str">
        <f>IF(AND(BM$5&gt;=$M25,BM$5&lt;=$N25),IF($F25="Trimestral",IF(BL89="NÃO",$D25,IF(MOD(COUNT($Q89:BL89),3)=0,(BL89*$E25)+BL89,BL89)),"NÃO"),"NÃO")</f>
        <v>NÃO</v>
      </c>
      <c r="BN89" s="9" t="str">
        <f>IF(AND(BN$5&gt;=$M25,BN$5&lt;=$N25),IF($F25="Trimestral",IF(BM89="NÃO",$D25,IF(MOD(COUNT($Q89:BM89),3)=0,(BM89*$E25)+BM89,BM89)),"NÃO"),"NÃO")</f>
        <v>NÃO</v>
      </c>
      <c r="BO89" s="9" t="str">
        <f>IF(AND(BO$5&gt;=$M25,BO$5&lt;=$N25),IF($F25="Trimestral",IF(BN89="NÃO",$D25,IF(MOD(COUNT($Q89:BN89),3)=0,(BN89*$E25)+BN89,BN89)),"NÃO"),"NÃO")</f>
        <v>NÃO</v>
      </c>
      <c r="BP89" s="9" t="str">
        <f>IF(AND(BP$5&gt;=$M25,BP$5&lt;=$N25),IF($F25="Trimestral",IF(BO89="NÃO",$D25,IF(MOD(COUNT($Q89:BO89),3)=0,(BO89*$E25)+BO89,BO89)),"NÃO"),"NÃO")</f>
        <v>NÃO</v>
      </c>
      <c r="BQ89" s="9" t="str">
        <f>IF(AND(BQ$5&gt;=$M25,BQ$5&lt;=$N25),IF($F25="Trimestral",IF(BP89="NÃO",$D25,IF(MOD(COUNT($Q89:BP89),3)=0,(BP89*$E25)+BP89,BP89)),"NÃO"),"NÃO")</f>
        <v>NÃO</v>
      </c>
      <c r="BR89" s="9" t="str">
        <f>IF(AND(BR$5&gt;=$M25,BR$5&lt;=$N25),IF($F25="Trimestral",IF(BQ89="NÃO",$D25,IF(MOD(COUNT($Q89:BQ89),3)=0,(BQ89*$E25)+BQ89,BQ89)),"NÃO"),"NÃO")</f>
        <v>NÃO</v>
      </c>
      <c r="BS89" s="9" t="str">
        <f>IF(AND(BS$5&gt;=$M25,BS$5&lt;=$N25),IF($F25="Trimestral",IF(BR89="NÃO",$D25,IF(MOD(COUNT($Q89:BR89),3)=0,(BR89*$E25)+BR89,BR89)),"NÃO"),"NÃO")</f>
        <v>NÃO</v>
      </c>
      <c r="BT89" s="9" t="str">
        <f>IF(AND(BT$5&gt;=$M25,BT$5&lt;=$N25),IF($F25="Trimestral",IF(BS89="NÃO",$D25,IF(MOD(COUNT($Q89:BS89),3)=0,(BS89*$E25)+BS89,BS89)),"NÃO"),"NÃO")</f>
        <v>NÃO</v>
      </c>
      <c r="BU89" s="9" t="str">
        <f>IF(AND(BU$5&gt;=$M25,BU$5&lt;=$N25),IF($F25="Trimestral",IF(BT89="NÃO",$D25,IF(MOD(COUNT($Q89:BT89),3)=0,(BT89*$E25)+BT89,BT89)),"NÃO"),"NÃO")</f>
        <v>NÃO</v>
      </c>
      <c r="BV89" s="9" t="str">
        <f>IF(AND(BV$5&gt;=$M25,BV$5&lt;=$N25),IF($F25="Trimestral",IF(BU89="NÃO",$D25,IF(MOD(COUNT($Q89:BU89),3)=0,(BU89*$E25)+BU89,BU89)),"NÃO"),"NÃO")</f>
        <v>NÃO</v>
      </c>
      <c r="BW89" s="9" t="str">
        <f>IF(AND(BW$5&gt;=$M25,BW$5&lt;=$N25),IF($F25="Trimestral",IF(BV89="NÃO",$D25,IF(MOD(COUNT($Q89:BV89),3)=0,(BV89*$E25)+BV89,BV89)),"NÃO"),"NÃO")</f>
        <v>NÃO</v>
      </c>
      <c r="BX89" s="9" t="str">
        <f>IF(AND(BX$5&gt;=$M25,BX$5&lt;=$N25),IF($F25="Trimestral",IF(BW89="NÃO",$D25,IF(MOD(COUNT($Q89:BW89),3)=0,(BW89*$E25)+BW89,BW89)),"NÃO"),"NÃO")</f>
        <v>NÃO</v>
      </c>
      <c r="CA89" s="9">
        <v>20</v>
      </c>
    </row>
    <row r="90" spans="3:79" ht="30" customHeight="1">
      <c r="C90" s="21"/>
      <c r="D90" s="21"/>
      <c r="E90" s="21"/>
      <c r="F90" s="70"/>
      <c r="G90" s="70"/>
      <c r="H90" s="70"/>
      <c r="I90" s="70"/>
      <c r="J90" s="70"/>
      <c r="K90" s="21"/>
      <c r="L90" s="70"/>
      <c r="M90" s="70"/>
      <c r="N90" s="70"/>
      <c r="O90" s="70"/>
      <c r="P90" s="9">
        <v>21</v>
      </c>
      <c r="Q90" s="9" t="str">
        <f t="shared" si="46"/>
        <v>NÃO</v>
      </c>
      <c r="R90" s="9" t="str">
        <f>IF(AND(R$5&gt;=$M26,R$5&lt;=$N26),IF($F26="Trimestral",IF(Q90="NÃO",$D26,IF(MOD(COUNT($Q90:Q90),3)=0,(Q90*$E26)+Q90,Q90)),"NÃO"),"NÃO")</f>
        <v>NÃO</v>
      </c>
      <c r="S90" s="9" t="str">
        <f>IF(AND(S$5&gt;=$M26,S$5&lt;=$N26),IF($F26="Trimestral",IF(R90="NÃO",$D26,IF(MOD(COUNT($Q90:R90),3)=0,(R90*$E26)+R90,R90)),"NÃO"),"NÃO")</f>
        <v>NÃO</v>
      </c>
      <c r="T90" s="9" t="str">
        <f>IF(AND(T$5&gt;=$M26,T$5&lt;=$N26),IF($F26="Trimestral",IF(S90="NÃO",$D26,IF(MOD(COUNT($Q90:S90),3)=0,(S90*$E26)+S90,S90)),"NÃO"),"NÃO")</f>
        <v>NÃO</v>
      </c>
      <c r="U90" s="9" t="str">
        <f>IF(AND(U$5&gt;=$M26,U$5&lt;=$N26),IF($F26="Trimestral",IF(T90="NÃO",$D26,IF(MOD(COUNT($Q90:T90),3)=0,(T90*$E26)+T90,T90)),"NÃO"),"NÃO")</f>
        <v>NÃO</v>
      </c>
      <c r="V90" s="9" t="str">
        <f>IF(AND(V$5&gt;=$M26,V$5&lt;=$N26),IF($F26="Trimestral",IF(U90="NÃO",$D26,IF(MOD(COUNT($Q90:U90),3)=0,(U90*$E26)+U90,U90)),"NÃO"),"NÃO")</f>
        <v>NÃO</v>
      </c>
      <c r="W90" s="9" t="str">
        <f>IF(AND(W$5&gt;=$M26,W$5&lt;=$N26),IF($F26="Trimestral",IF(V90="NÃO",$D26,IF(MOD(COUNT($Q90:V90),3)=0,(V90*$E26)+V90,V90)),"NÃO"),"NÃO")</f>
        <v>NÃO</v>
      </c>
      <c r="X90" s="9" t="str">
        <f>IF(AND(X$5&gt;=$M26,X$5&lt;=$N26),IF($F26="Trimestral",IF(W90="NÃO",$D26,IF(MOD(COUNT($Q90:W90),3)=0,(W90*$E26)+W90,W90)),"NÃO"),"NÃO")</f>
        <v>NÃO</v>
      </c>
      <c r="Y90" s="9" t="str">
        <f>IF(AND(Y$5&gt;=$M26,Y$5&lt;=$N26),IF($F26="Trimestral",IF(X90="NÃO",$D26,IF(MOD(COUNT($Q90:X90),3)=0,(X90*$E26)+X90,X90)),"NÃO"),"NÃO")</f>
        <v>NÃO</v>
      </c>
      <c r="Z90" s="9" t="str">
        <f>IF(AND(Z$5&gt;=$M26,Z$5&lt;=$N26),IF($F26="Trimestral",IF(Y90="NÃO",$D26,IF(MOD(COUNT($Q90:Y90),3)=0,(Y90*$E26)+Y90,Y90)),"NÃO"),"NÃO")</f>
        <v>NÃO</v>
      </c>
      <c r="AA90" s="9" t="str">
        <f>IF(AND(AA$5&gt;=$M26,AA$5&lt;=$N26),IF($F26="Trimestral",IF(Z90="NÃO",$D26,IF(MOD(COUNT($Q90:Z90),3)=0,(Z90*$E26)+Z90,Z90)),"NÃO"),"NÃO")</f>
        <v>NÃO</v>
      </c>
      <c r="AB90" s="9" t="str">
        <f>IF(AND(AB$5&gt;=$M26,AB$5&lt;=$N26),IF($F26="Trimestral",IF(AA90="NÃO",$D26,IF(MOD(COUNT($Q90:AA90),3)=0,(AA90*$E26)+AA90,AA90)),"NÃO"),"NÃO")</f>
        <v>NÃO</v>
      </c>
      <c r="AC90" s="9" t="str">
        <f>IF(AND(AC$5&gt;=$M26,AC$5&lt;=$N26),IF($F26="Trimestral",IF(AB90="NÃO",$D26,IF(MOD(COUNT($Q90:AB90),3)=0,(AB90*$E26)+AB90,AB90)),"NÃO"),"NÃO")</f>
        <v>NÃO</v>
      </c>
      <c r="AD90" s="9" t="str">
        <f>IF(AND(AD$5&gt;=$M26,AD$5&lt;=$N26),IF($F26="Trimestral",IF(AC90="NÃO",$D26,IF(MOD(COUNT($Q90:AC90),3)=0,(AC90*$E26)+AC90,AC90)),"NÃO"),"NÃO")</f>
        <v>NÃO</v>
      </c>
      <c r="AE90" s="9" t="str">
        <f>IF(AND(AE$5&gt;=$M26,AE$5&lt;=$N26),IF($F26="Trimestral",IF(AD90="NÃO",$D26,IF(MOD(COUNT($Q90:AD90),3)=0,(AD90*$E26)+AD90,AD90)),"NÃO"),"NÃO")</f>
        <v>NÃO</v>
      </c>
      <c r="AF90" s="9" t="str">
        <f>IF(AND(AF$5&gt;=$M26,AF$5&lt;=$N26),IF($F26="Trimestral",IF(AE90="NÃO",$D26,IF(MOD(COUNT($Q90:AE90),3)=0,(AE90*$E26)+AE90,AE90)),"NÃO"),"NÃO")</f>
        <v>NÃO</v>
      </c>
      <c r="AG90" s="9" t="str">
        <f>IF(AND(AG$5&gt;=$M26,AG$5&lt;=$N26),IF($F26="Trimestral",IF(AF90="NÃO",$D26,IF(MOD(COUNT($Q90:AF90),3)=0,(AF90*$E26)+AF90,AF90)),"NÃO"),"NÃO")</f>
        <v>NÃO</v>
      </c>
      <c r="AH90" s="9" t="str">
        <f>IF(AND(AH$5&gt;=$M26,AH$5&lt;=$N26),IF($F26="Trimestral",IF(AG90="NÃO",$D26,IF(MOD(COUNT($Q90:AG90),3)=0,(AG90*$E26)+AG90,AG90)),"NÃO"),"NÃO")</f>
        <v>NÃO</v>
      </c>
      <c r="AI90" s="9" t="str">
        <f>IF(AND(AI$5&gt;=$M26,AI$5&lt;=$N26),IF($F26="Trimestral",IF(AH90="NÃO",$D26,IF(MOD(COUNT($Q90:AH90),3)=0,(AH90*$E26)+AH90,AH90)),"NÃO"),"NÃO")</f>
        <v>NÃO</v>
      </c>
      <c r="AJ90" s="9" t="str">
        <f>IF(AND(AJ$5&gt;=$M26,AJ$5&lt;=$N26),IF($F26="Trimestral",IF(AI90="NÃO",$D26,IF(MOD(COUNT($Q90:AI90),3)=0,(AI90*$E26)+AI90,AI90)),"NÃO"),"NÃO")</f>
        <v>NÃO</v>
      </c>
      <c r="AK90" s="9" t="str">
        <f>IF(AND(AK$5&gt;=$M26,AK$5&lt;=$N26),IF($F26="Trimestral",IF(AJ90="NÃO",$D26,IF(MOD(COUNT($Q90:AJ90),3)=0,(AJ90*$E26)+AJ90,AJ90)),"NÃO"),"NÃO")</f>
        <v>NÃO</v>
      </c>
      <c r="AL90" s="9" t="str">
        <f>IF(AND(AL$5&gt;=$M26,AL$5&lt;=$N26),IF($F26="Trimestral",IF(AK90="NÃO",$D26,IF(MOD(COUNT($Q90:AK90),3)=0,(AK90*$E26)+AK90,AK90)),"NÃO"),"NÃO")</f>
        <v>NÃO</v>
      </c>
      <c r="AM90" s="9" t="str">
        <f>IF(AND(AM$5&gt;=$M26,AM$5&lt;=$N26),IF($F26="Trimestral",IF(AL90="NÃO",$D26,IF(MOD(COUNT($Q90:AL90),3)=0,(AL90*$E26)+AL90,AL90)),"NÃO"),"NÃO")</f>
        <v>NÃO</v>
      </c>
      <c r="AN90" s="9" t="str">
        <f>IF(AND(AN$5&gt;=$M26,AN$5&lt;=$N26),IF($F26="Trimestral",IF(AM90="NÃO",$D26,IF(MOD(COUNT($Q90:AM90),3)=0,(AM90*$E26)+AM90,AM90)),"NÃO"),"NÃO")</f>
        <v>NÃO</v>
      </c>
      <c r="AO90" s="9" t="str">
        <f>IF(AND(AO$5&gt;=$M26,AO$5&lt;=$N26),IF($F26="Trimestral",IF(AN90="NÃO",$D26,IF(MOD(COUNT($Q90:AN90),3)=0,(AN90*$E26)+AN90,AN90)),"NÃO"),"NÃO")</f>
        <v>NÃO</v>
      </c>
      <c r="AP90" s="9" t="str">
        <f>IF(AND(AP$5&gt;=$M26,AP$5&lt;=$N26),IF($F26="Trimestral",IF(AO90="NÃO",$D26,IF(MOD(COUNT($Q90:AO90),3)=0,(AO90*$E26)+AO90,AO90)),"NÃO"),"NÃO")</f>
        <v>NÃO</v>
      </c>
      <c r="AQ90" s="9" t="str">
        <f>IF(AND(AQ$5&gt;=$M26,AQ$5&lt;=$N26),IF($F26="Trimestral",IF(AP90="NÃO",$D26,IF(MOD(COUNT($Q90:AP90),3)=0,(AP90*$E26)+AP90,AP90)),"NÃO"),"NÃO")</f>
        <v>NÃO</v>
      </c>
      <c r="AR90" s="9" t="str">
        <f>IF(AND(AR$5&gt;=$M26,AR$5&lt;=$N26),IF($F26="Trimestral",IF(AQ90="NÃO",$D26,IF(MOD(COUNT($Q90:AQ90),3)=0,(AQ90*$E26)+AQ90,AQ90)),"NÃO"),"NÃO")</f>
        <v>NÃO</v>
      </c>
      <c r="AS90" s="9" t="str">
        <f>IF(AND(AS$5&gt;=$M26,AS$5&lt;=$N26),IF($F26="Trimestral",IF(AR90="NÃO",$D26,IF(MOD(COUNT($Q90:AR90),3)=0,(AR90*$E26)+AR90,AR90)),"NÃO"),"NÃO")</f>
        <v>NÃO</v>
      </c>
      <c r="AT90" s="9" t="str">
        <f>IF(AND(AT$5&gt;=$M26,AT$5&lt;=$N26),IF($F26="Trimestral",IF(AS90="NÃO",$D26,IF(MOD(COUNT($Q90:AS90),3)=0,(AS90*$E26)+AS90,AS90)),"NÃO"),"NÃO")</f>
        <v>NÃO</v>
      </c>
      <c r="AU90" s="9" t="str">
        <f>IF(AND(AU$5&gt;=$M26,AU$5&lt;=$N26),IF($F26="Trimestral",IF(AT90="NÃO",$D26,IF(MOD(COUNT($Q90:AT90),3)=0,(AT90*$E26)+AT90,AT90)),"NÃO"),"NÃO")</f>
        <v>NÃO</v>
      </c>
      <c r="AV90" s="9" t="str">
        <f>IF(AND(AV$5&gt;=$M26,AV$5&lt;=$N26),IF($F26="Trimestral",IF(AU90="NÃO",$D26,IF(MOD(COUNT($Q90:AU90),3)=0,(AU90*$E26)+AU90,AU90)),"NÃO"),"NÃO")</f>
        <v>NÃO</v>
      </c>
      <c r="AW90" s="9" t="str">
        <f>IF(AND(AW$5&gt;=$M26,AW$5&lt;=$N26),IF($F26="Trimestral",IF(AV90="NÃO",$D26,IF(MOD(COUNT($Q90:AV90),3)=0,(AV90*$E26)+AV90,AV90)),"NÃO"),"NÃO")</f>
        <v>NÃO</v>
      </c>
      <c r="AX90" s="9" t="str">
        <f>IF(AND(AX$5&gt;=$M26,AX$5&lt;=$N26),IF($F26="Trimestral",IF(AW90="NÃO",$D26,IF(MOD(COUNT($Q90:AW90),3)=0,(AW90*$E26)+AW90,AW90)),"NÃO"),"NÃO")</f>
        <v>NÃO</v>
      </c>
      <c r="AY90" s="9" t="str">
        <f>IF(AND(AY$5&gt;=$M26,AY$5&lt;=$N26),IF($F26="Trimestral",IF(AX90="NÃO",$D26,IF(MOD(COUNT($Q90:AX90),3)=0,(AX90*$E26)+AX90,AX90)),"NÃO"),"NÃO")</f>
        <v>NÃO</v>
      </c>
      <c r="AZ90" s="9" t="str">
        <f>IF(AND(AZ$5&gt;=$M26,AZ$5&lt;=$N26),IF($F26="Trimestral",IF(AY90="NÃO",$D26,IF(MOD(COUNT($Q90:AY90),3)=0,(AY90*$E26)+AY90,AY90)),"NÃO"),"NÃO")</f>
        <v>NÃO</v>
      </c>
      <c r="BA90" s="9" t="str">
        <f>IF(AND(BA$5&gt;=$M26,BA$5&lt;=$N26),IF($F26="Trimestral",IF(AZ90="NÃO",$D26,IF(MOD(COUNT($Q90:AZ90),3)=0,(AZ90*$E26)+AZ90,AZ90)),"NÃO"),"NÃO")</f>
        <v>NÃO</v>
      </c>
      <c r="BB90" s="9" t="str">
        <f>IF(AND(BB$5&gt;=$M26,BB$5&lt;=$N26),IF($F26="Trimestral",IF(BA90="NÃO",$D26,IF(MOD(COUNT($Q90:BA90),3)=0,(BA90*$E26)+BA90,BA90)),"NÃO"),"NÃO")</f>
        <v>NÃO</v>
      </c>
      <c r="BC90" s="9" t="str">
        <f>IF(AND(BC$5&gt;=$M26,BC$5&lt;=$N26),IF($F26="Trimestral",IF(BB90="NÃO",$D26,IF(MOD(COUNT($Q90:BB90),3)=0,(BB90*$E26)+BB90,BB90)),"NÃO"),"NÃO")</f>
        <v>NÃO</v>
      </c>
      <c r="BD90" s="9" t="str">
        <f>IF(AND(BD$5&gt;=$M26,BD$5&lt;=$N26),IF($F26="Trimestral",IF(BC90="NÃO",$D26,IF(MOD(COUNT($Q90:BC90),3)=0,(BC90*$E26)+BC90,BC90)),"NÃO"),"NÃO")</f>
        <v>NÃO</v>
      </c>
      <c r="BE90" s="9" t="str">
        <f>IF(AND(BE$5&gt;=$M26,BE$5&lt;=$N26),IF($F26="Trimestral",IF(BD90="NÃO",$D26,IF(MOD(COUNT($Q90:BD90),3)=0,(BD90*$E26)+BD90,BD90)),"NÃO"),"NÃO")</f>
        <v>NÃO</v>
      </c>
      <c r="BF90" s="9" t="str">
        <f>IF(AND(BF$5&gt;=$M26,BF$5&lt;=$N26),IF($F26="Trimestral",IF(BE90="NÃO",$D26,IF(MOD(COUNT($Q90:BE90),3)=0,(BE90*$E26)+BE90,BE90)),"NÃO"),"NÃO")</f>
        <v>NÃO</v>
      </c>
      <c r="BG90" s="9" t="str">
        <f>IF(AND(BG$5&gt;=$M26,BG$5&lt;=$N26),IF($F26="Trimestral",IF(BF90="NÃO",$D26,IF(MOD(COUNT($Q90:BF90),3)=0,(BF90*$E26)+BF90,BF90)),"NÃO"),"NÃO")</f>
        <v>NÃO</v>
      </c>
      <c r="BH90" s="9" t="str">
        <f>IF(AND(BH$5&gt;=$M26,BH$5&lt;=$N26),IF($F26="Trimestral",IF(BG90="NÃO",$D26,IF(MOD(COUNT($Q90:BG90),3)=0,(BG90*$E26)+BG90,BG90)),"NÃO"),"NÃO")</f>
        <v>NÃO</v>
      </c>
      <c r="BI90" s="9" t="str">
        <f>IF(AND(BI$5&gt;=$M26,BI$5&lt;=$N26),IF($F26="Trimestral",IF(BH90="NÃO",$D26,IF(MOD(COUNT($Q90:BH90),3)=0,(BH90*$E26)+BH90,BH90)),"NÃO"),"NÃO")</f>
        <v>NÃO</v>
      </c>
      <c r="BJ90" s="9" t="str">
        <f>IF(AND(BJ$5&gt;=$M26,BJ$5&lt;=$N26),IF($F26="Trimestral",IF(BI90="NÃO",$D26,IF(MOD(COUNT($Q90:BI90),3)=0,(BI90*$E26)+BI90,BI90)),"NÃO"),"NÃO")</f>
        <v>NÃO</v>
      </c>
      <c r="BK90" s="9" t="str">
        <f>IF(AND(BK$5&gt;=$M26,BK$5&lt;=$N26),IF($F26="Trimestral",IF(BJ90="NÃO",$D26,IF(MOD(COUNT($Q90:BJ90),3)=0,(BJ90*$E26)+BJ90,BJ90)),"NÃO"),"NÃO")</f>
        <v>NÃO</v>
      </c>
      <c r="BL90" s="9" t="str">
        <f>IF(AND(BL$5&gt;=$M26,BL$5&lt;=$N26),IF($F26="Trimestral",IF(BK90="NÃO",$D26,IF(MOD(COUNT($Q90:BK90),3)=0,(BK90*$E26)+BK90,BK90)),"NÃO"),"NÃO")</f>
        <v>NÃO</v>
      </c>
      <c r="BM90" s="9" t="str">
        <f>IF(AND(BM$5&gt;=$M26,BM$5&lt;=$N26),IF($F26="Trimestral",IF(BL90="NÃO",$D26,IF(MOD(COUNT($Q90:BL90),3)=0,(BL90*$E26)+BL90,BL90)),"NÃO"),"NÃO")</f>
        <v>NÃO</v>
      </c>
      <c r="BN90" s="9" t="str">
        <f>IF(AND(BN$5&gt;=$M26,BN$5&lt;=$N26),IF($F26="Trimestral",IF(BM90="NÃO",$D26,IF(MOD(COUNT($Q90:BM90),3)=0,(BM90*$E26)+BM90,BM90)),"NÃO"),"NÃO")</f>
        <v>NÃO</v>
      </c>
      <c r="BO90" s="9" t="str">
        <f>IF(AND(BO$5&gt;=$M26,BO$5&lt;=$N26),IF($F26="Trimestral",IF(BN90="NÃO",$D26,IF(MOD(COUNT($Q90:BN90),3)=0,(BN90*$E26)+BN90,BN90)),"NÃO"),"NÃO")</f>
        <v>NÃO</v>
      </c>
      <c r="BP90" s="9" t="str">
        <f>IF(AND(BP$5&gt;=$M26,BP$5&lt;=$N26),IF($F26="Trimestral",IF(BO90="NÃO",$D26,IF(MOD(COUNT($Q90:BO90),3)=0,(BO90*$E26)+BO90,BO90)),"NÃO"),"NÃO")</f>
        <v>NÃO</v>
      </c>
      <c r="BQ90" s="9" t="str">
        <f>IF(AND(BQ$5&gt;=$M26,BQ$5&lt;=$N26),IF($F26="Trimestral",IF(BP90="NÃO",$D26,IF(MOD(COUNT($Q90:BP90),3)=0,(BP90*$E26)+BP90,BP90)),"NÃO"),"NÃO")</f>
        <v>NÃO</v>
      </c>
      <c r="BR90" s="9" t="str">
        <f>IF(AND(BR$5&gt;=$M26,BR$5&lt;=$N26),IF($F26="Trimestral",IF(BQ90="NÃO",$D26,IF(MOD(COUNT($Q90:BQ90),3)=0,(BQ90*$E26)+BQ90,BQ90)),"NÃO"),"NÃO")</f>
        <v>NÃO</v>
      </c>
      <c r="BS90" s="9" t="str">
        <f>IF(AND(BS$5&gt;=$M26,BS$5&lt;=$N26),IF($F26="Trimestral",IF(BR90="NÃO",$D26,IF(MOD(COUNT($Q90:BR90),3)=0,(BR90*$E26)+BR90,BR90)),"NÃO"),"NÃO")</f>
        <v>NÃO</v>
      </c>
      <c r="BT90" s="9" t="str">
        <f>IF(AND(BT$5&gt;=$M26,BT$5&lt;=$N26),IF($F26="Trimestral",IF(BS90="NÃO",$D26,IF(MOD(COUNT($Q90:BS90),3)=0,(BS90*$E26)+BS90,BS90)),"NÃO"),"NÃO")</f>
        <v>NÃO</v>
      </c>
      <c r="BU90" s="9" t="str">
        <f>IF(AND(BU$5&gt;=$M26,BU$5&lt;=$N26),IF($F26="Trimestral",IF(BT90="NÃO",$D26,IF(MOD(COUNT($Q90:BT90),3)=0,(BT90*$E26)+BT90,BT90)),"NÃO"),"NÃO")</f>
        <v>NÃO</v>
      </c>
      <c r="BV90" s="9" t="str">
        <f>IF(AND(BV$5&gt;=$M26,BV$5&lt;=$N26),IF($F26="Trimestral",IF(BU90="NÃO",$D26,IF(MOD(COUNT($Q90:BU90),3)=0,(BU90*$E26)+BU90,BU90)),"NÃO"),"NÃO")</f>
        <v>NÃO</v>
      </c>
      <c r="BW90" s="9" t="str">
        <f>IF(AND(BW$5&gt;=$M26,BW$5&lt;=$N26),IF($F26="Trimestral",IF(BV90="NÃO",$D26,IF(MOD(COUNT($Q90:BV90),3)=0,(BV90*$E26)+BV90,BV90)),"NÃO"),"NÃO")</f>
        <v>NÃO</v>
      </c>
      <c r="BX90" s="9" t="str">
        <f>IF(AND(BX$5&gt;=$M26,BX$5&lt;=$N26),IF($F26="Trimestral",IF(BW90="NÃO",$D26,IF(MOD(COUNT($Q90:BW90),3)=0,(BW90*$E26)+BW90,BW90)),"NÃO"),"NÃO")</f>
        <v>NÃO</v>
      </c>
      <c r="CA90" s="9">
        <v>21</v>
      </c>
    </row>
    <row r="91" spans="3:79" ht="30" customHeight="1">
      <c r="C91" s="21"/>
      <c r="D91" s="21"/>
      <c r="E91" s="21"/>
      <c r="F91" s="70"/>
      <c r="G91" s="70"/>
      <c r="H91" s="70"/>
      <c r="I91" s="70"/>
      <c r="J91" s="70"/>
      <c r="K91" s="21"/>
      <c r="L91" s="70"/>
      <c r="M91" s="70"/>
      <c r="N91" s="70"/>
      <c r="O91" s="70"/>
      <c r="P91" s="9">
        <v>22</v>
      </c>
      <c r="Q91" s="9" t="str">
        <f t="shared" si="46"/>
        <v>NÃO</v>
      </c>
      <c r="R91" s="9" t="str">
        <f>IF(AND(R$5&gt;=$M27,R$5&lt;=$N27),IF($F27="Trimestral",IF(Q91="NÃO",$D27,IF(MOD(COUNT($Q91:Q91),3)=0,(Q91*$E27)+Q91,Q91)),"NÃO"),"NÃO")</f>
        <v>NÃO</v>
      </c>
      <c r="S91" s="9" t="str">
        <f>IF(AND(S$5&gt;=$M27,S$5&lt;=$N27),IF($F27="Trimestral",IF(R91="NÃO",$D27,IF(MOD(COUNT($Q91:R91),3)=0,(R91*$E27)+R91,R91)),"NÃO"),"NÃO")</f>
        <v>NÃO</v>
      </c>
      <c r="T91" s="9" t="str">
        <f>IF(AND(T$5&gt;=$M27,T$5&lt;=$N27),IF($F27="Trimestral",IF(S91="NÃO",$D27,IF(MOD(COUNT($Q91:S91),3)=0,(S91*$E27)+S91,S91)),"NÃO"),"NÃO")</f>
        <v>NÃO</v>
      </c>
      <c r="U91" s="9" t="str">
        <f>IF(AND(U$5&gt;=$M27,U$5&lt;=$N27),IF($F27="Trimestral",IF(T91="NÃO",$D27,IF(MOD(COUNT($Q91:T91),3)=0,(T91*$E27)+T91,T91)),"NÃO"),"NÃO")</f>
        <v>NÃO</v>
      </c>
      <c r="V91" s="9" t="str">
        <f>IF(AND(V$5&gt;=$M27,V$5&lt;=$N27),IF($F27="Trimestral",IF(U91="NÃO",$D27,IF(MOD(COUNT($Q91:U91),3)=0,(U91*$E27)+U91,U91)),"NÃO"),"NÃO")</f>
        <v>NÃO</v>
      </c>
      <c r="W91" s="9" t="str">
        <f>IF(AND(W$5&gt;=$M27,W$5&lt;=$N27),IF($F27="Trimestral",IF(V91="NÃO",$D27,IF(MOD(COUNT($Q91:V91),3)=0,(V91*$E27)+V91,V91)),"NÃO"),"NÃO")</f>
        <v>NÃO</v>
      </c>
      <c r="X91" s="9" t="str">
        <f>IF(AND(X$5&gt;=$M27,X$5&lt;=$N27),IF($F27="Trimestral",IF(W91="NÃO",$D27,IF(MOD(COUNT($Q91:W91),3)=0,(W91*$E27)+W91,W91)),"NÃO"),"NÃO")</f>
        <v>NÃO</v>
      </c>
      <c r="Y91" s="9" t="str">
        <f>IF(AND(Y$5&gt;=$M27,Y$5&lt;=$N27),IF($F27="Trimestral",IF(X91="NÃO",$D27,IF(MOD(COUNT($Q91:X91),3)=0,(X91*$E27)+X91,X91)),"NÃO"),"NÃO")</f>
        <v>NÃO</v>
      </c>
      <c r="Z91" s="9" t="str">
        <f>IF(AND(Z$5&gt;=$M27,Z$5&lt;=$N27),IF($F27="Trimestral",IF(Y91="NÃO",$D27,IF(MOD(COUNT($Q91:Y91),3)=0,(Y91*$E27)+Y91,Y91)),"NÃO"),"NÃO")</f>
        <v>NÃO</v>
      </c>
      <c r="AA91" s="9" t="str">
        <f>IF(AND(AA$5&gt;=$M27,AA$5&lt;=$N27),IF($F27="Trimestral",IF(Z91="NÃO",$D27,IF(MOD(COUNT($Q91:Z91),3)=0,(Z91*$E27)+Z91,Z91)),"NÃO"),"NÃO")</f>
        <v>NÃO</v>
      </c>
      <c r="AB91" s="9" t="str">
        <f>IF(AND(AB$5&gt;=$M27,AB$5&lt;=$N27),IF($F27="Trimestral",IF(AA91="NÃO",$D27,IF(MOD(COUNT($Q91:AA91),3)=0,(AA91*$E27)+AA91,AA91)),"NÃO"),"NÃO")</f>
        <v>NÃO</v>
      </c>
      <c r="AC91" s="9" t="str">
        <f>IF(AND(AC$5&gt;=$M27,AC$5&lt;=$N27),IF($F27="Trimestral",IF(AB91="NÃO",$D27,IF(MOD(COUNT($Q91:AB91),3)=0,(AB91*$E27)+AB91,AB91)),"NÃO"),"NÃO")</f>
        <v>NÃO</v>
      </c>
      <c r="AD91" s="9" t="str">
        <f>IF(AND(AD$5&gt;=$M27,AD$5&lt;=$N27),IF($F27="Trimestral",IF(AC91="NÃO",$D27,IF(MOD(COUNT($Q91:AC91),3)=0,(AC91*$E27)+AC91,AC91)),"NÃO"),"NÃO")</f>
        <v>NÃO</v>
      </c>
      <c r="AE91" s="9" t="str">
        <f>IF(AND(AE$5&gt;=$M27,AE$5&lt;=$N27),IF($F27="Trimestral",IF(AD91="NÃO",$D27,IF(MOD(COUNT($Q91:AD91),3)=0,(AD91*$E27)+AD91,AD91)),"NÃO"),"NÃO")</f>
        <v>NÃO</v>
      </c>
      <c r="AF91" s="9" t="str">
        <f>IF(AND(AF$5&gt;=$M27,AF$5&lt;=$N27),IF($F27="Trimestral",IF(AE91="NÃO",$D27,IF(MOD(COUNT($Q91:AE91),3)=0,(AE91*$E27)+AE91,AE91)),"NÃO"),"NÃO")</f>
        <v>NÃO</v>
      </c>
      <c r="AG91" s="9" t="str">
        <f>IF(AND(AG$5&gt;=$M27,AG$5&lt;=$N27),IF($F27="Trimestral",IF(AF91="NÃO",$D27,IF(MOD(COUNT($Q91:AF91),3)=0,(AF91*$E27)+AF91,AF91)),"NÃO"),"NÃO")</f>
        <v>NÃO</v>
      </c>
      <c r="AH91" s="9" t="str">
        <f>IF(AND(AH$5&gt;=$M27,AH$5&lt;=$N27),IF($F27="Trimestral",IF(AG91="NÃO",$D27,IF(MOD(COUNT($Q91:AG91),3)=0,(AG91*$E27)+AG91,AG91)),"NÃO"),"NÃO")</f>
        <v>NÃO</v>
      </c>
      <c r="AI91" s="9" t="str">
        <f>IF(AND(AI$5&gt;=$M27,AI$5&lt;=$N27),IF($F27="Trimestral",IF(AH91="NÃO",$D27,IF(MOD(COUNT($Q91:AH91),3)=0,(AH91*$E27)+AH91,AH91)),"NÃO"),"NÃO")</f>
        <v>NÃO</v>
      </c>
      <c r="AJ91" s="9" t="str">
        <f>IF(AND(AJ$5&gt;=$M27,AJ$5&lt;=$N27),IF($F27="Trimestral",IF(AI91="NÃO",$D27,IF(MOD(COUNT($Q91:AI91),3)=0,(AI91*$E27)+AI91,AI91)),"NÃO"),"NÃO")</f>
        <v>NÃO</v>
      </c>
      <c r="AK91" s="9" t="str">
        <f>IF(AND(AK$5&gt;=$M27,AK$5&lt;=$N27),IF($F27="Trimestral",IF(AJ91="NÃO",$D27,IF(MOD(COUNT($Q91:AJ91),3)=0,(AJ91*$E27)+AJ91,AJ91)),"NÃO"),"NÃO")</f>
        <v>NÃO</v>
      </c>
      <c r="AL91" s="9" t="str">
        <f>IF(AND(AL$5&gt;=$M27,AL$5&lt;=$N27),IF($F27="Trimestral",IF(AK91="NÃO",$D27,IF(MOD(COUNT($Q91:AK91),3)=0,(AK91*$E27)+AK91,AK91)),"NÃO"),"NÃO")</f>
        <v>NÃO</v>
      </c>
      <c r="AM91" s="9" t="str">
        <f>IF(AND(AM$5&gt;=$M27,AM$5&lt;=$N27),IF($F27="Trimestral",IF(AL91="NÃO",$D27,IF(MOD(COUNT($Q91:AL91),3)=0,(AL91*$E27)+AL91,AL91)),"NÃO"),"NÃO")</f>
        <v>NÃO</v>
      </c>
      <c r="AN91" s="9" t="str">
        <f>IF(AND(AN$5&gt;=$M27,AN$5&lt;=$N27),IF($F27="Trimestral",IF(AM91="NÃO",$D27,IF(MOD(COUNT($Q91:AM91),3)=0,(AM91*$E27)+AM91,AM91)),"NÃO"),"NÃO")</f>
        <v>NÃO</v>
      </c>
      <c r="AO91" s="9" t="str">
        <f>IF(AND(AO$5&gt;=$M27,AO$5&lt;=$N27),IF($F27="Trimestral",IF(AN91="NÃO",$D27,IF(MOD(COUNT($Q91:AN91),3)=0,(AN91*$E27)+AN91,AN91)),"NÃO"),"NÃO")</f>
        <v>NÃO</v>
      </c>
      <c r="AP91" s="9" t="str">
        <f>IF(AND(AP$5&gt;=$M27,AP$5&lt;=$N27),IF($F27="Trimestral",IF(AO91="NÃO",$D27,IF(MOD(COUNT($Q91:AO91),3)=0,(AO91*$E27)+AO91,AO91)),"NÃO"),"NÃO")</f>
        <v>NÃO</v>
      </c>
      <c r="AQ91" s="9" t="str">
        <f>IF(AND(AQ$5&gt;=$M27,AQ$5&lt;=$N27),IF($F27="Trimestral",IF(AP91="NÃO",$D27,IF(MOD(COUNT($Q91:AP91),3)=0,(AP91*$E27)+AP91,AP91)),"NÃO"),"NÃO")</f>
        <v>NÃO</v>
      </c>
      <c r="AR91" s="9" t="str">
        <f>IF(AND(AR$5&gt;=$M27,AR$5&lt;=$N27),IF($F27="Trimestral",IF(AQ91="NÃO",$D27,IF(MOD(COUNT($Q91:AQ91),3)=0,(AQ91*$E27)+AQ91,AQ91)),"NÃO"),"NÃO")</f>
        <v>NÃO</v>
      </c>
      <c r="AS91" s="9" t="str">
        <f>IF(AND(AS$5&gt;=$M27,AS$5&lt;=$N27),IF($F27="Trimestral",IF(AR91="NÃO",$D27,IF(MOD(COUNT($Q91:AR91),3)=0,(AR91*$E27)+AR91,AR91)),"NÃO"),"NÃO")</f>
        <v>NÃO</v>
      </c>
      <c r="AT91" s="9" t="str">
        <f>IF(AND(AT$5&gt;=$M27,AT$5&lt;=$N27),IF($F27="Trimestral",IF(AS91="NÃO",$D27,IF(MOD(COUNT($Q91:AS91),3)=0,(AS91*$E27)+AS91,AS91)),"NÃO"),"NÃO")</f>
        <v>NÃO</v>
      </c>
      <c r="AU91" s="9" t="str">
        <f>IF(AND(AU$5&gt;=$M27,AU$5&lt;=$N27),IF($F27="Trimestral",IF(AT91="NÃO",$D27,IF(MOD(COUNT($Q91:AT91),3)=0,(AT91*$E27)+AT91,AT91)),"NÃO"),"NÃO")</f>
        <v>NÃO</v>
      </c>
      <c r="AV91" s="9" t="str">
        <f>IF(AND(AV$5&gt;=$M27,AV$5&lt;=$N27),IF($F27="Trimestral",IF(AU91="NÃO",$D27,IF(MOD(COUNT($Q91:AU91),3)=0,(AU91*$E27)+AU91,AU91)),"NÃO"),"NÃO")</f>
        <v>NÃO</v>
      </c>
      <c r="AW91" s="9" t="str">
        <f>IF(AND(AW$5&gt;=$M27,AW$5&lt;=$N27),IF($F27="Trimestral",IF(AV91="NÃO",$D27,IF(MOD(COUNT($Q91:AV91),3)=0,(AV91*$E27)+AV91,AV91)),"NÃO"),"NÃO")</f>
        <v>NÃO</v>
      </c>
      <c r="AX91" s="9" t="str">
        <f>IF(AND(AX$5&gt;=$M27,AX$5&lt;=$N27),IF($F27="Trimestral",IF(AW91="NÃO",$D27,IF(MOD(COUNT($Q91:AW91),3)=0,(AW91*$E27)+AW91,AW91)),"NÃO"),"NÃO")</f>
        <v>NÃO</v>
      </c>
      <c r="AY91" s="9" t="str">
        <f>IF(AND(AY$5&gt;=$M27,AY$5&lt;=$N27),IF($F27="Trimestral",IF(AX91="NÃO",$D27,IF(MOD(COUNT($Q91:AX91),3)=0,(AX91*$E27)+AX91,AX91)),"NÃO"),"NÃO")</f>
        <v>NÃO</v>
      </c>
      <c r="AZ91" s="9" t="str">
        <f>IF(AND(AZ$5&gt;=$M27,AZ$5&lt;=$N27),IF($F27="Trimestral",IF(AY91="NÃO",$D27,IF(MOD(COUNT($Q91:AY91),3)=0,(AY91*$E27)+AY91,AY91)),"NÃO"),"NÃO")</f>
        <v>NÃO</v>
      </c>
      <c r="BA91" s="9" t="str">
        <f>IF(AND(BA$5&gt;=$M27,BA$5&lt;=$N27),IF($F27="Trimestral",IF(AZ91="NÃO",$D27,IF(MOD(COUNT($Q91:AZ91),3)=0,(AZ91*$E27)+AZ91,AZ91)),"NÃO"),"NÃO")</f>
        <v>NÃO</v>
      </c>
      <c r="BB91" s="9" t="str">
        <f>IF(AND(BB$5&gt;=$M27,BB$5&lt;=$N27),IF($F27="Trimestral",IF(BA91="NÃO",$D27,IF(MOD(COUNT($Q91:BA91),3)=0,(BA91*$E27)+BA91,BA91)),"NÃO"),"NÃO")</f>
        <v>NÃO</v>
      </c>
      <c r="BC91" s="9" t="str">
        <f>IF(AND(BC$5&gt;=$M27,BC$5&lt;=$N27),IF($F27="Trimestral",IF(BB91="NÃO",$D27,IF(MOD(COUNT($Q91:BB91),3)=0,(BB91*$E27)+BB91,BB91)),"NÃO"),"NÃO")</f>
        <v>NÃO</v>
      </c>
      <c r="BD91" s="9" t="str">
        <f>IF(AND(BD$5&gt;=$M27,BD$5&lt;=$N27),IF($F27="Trimestral",IF(BC91="NÃO",$D27,IF(MOD(COUNT($Q91:BC91),3)=0,(BC91*$E27)+BC91,BC91)),"NÃO"),"NÃO")</f>
        <v>NÃO</v>
      </c>
      <c r="BE91" s="9" t="str">
        <f>IF(AND(BE$5&gt;=$M27,BE$5&lt;=$N27),IF($F27="Trimestral",IF(BD91="NÃO",$D27,IF(MOD(COUNT($Q91:BD91),3)=0,(BD91*$E27)+BD91,BD91)),"NÃO"),"NÃO")</f>
        <v>NÃO</v>
      </c>
      <c r="BF91" s="9" t="str">
        <f>IF(AND(BF$5&gt;=$M27,BF$5&lt;=$N27),IF($F27="Trimestral",IF(BE91="NÃO",$D27,IF(MOD(COUNT($Q91:BE91),3)=0,(BE91*$E27)+BE91,BE91)),"NÃO"),"NÃO")</f>
        <v>NÃO</v>
      </c>
      <c r="BG91" s="9" t="str">
        <f>IF(AND(BG$5&gt;=$M27,BG$5&lt;=$N27),IF($F27="Trimestral",IF(BF91="NÃO",$D27,IF(MOD(COUNT($Q91:BF91),3)=0,(BF91*$E27)+BF91,BF91)),"NÃO"),"NÃO")</f>
        <v>NÃO</v>
      </c>
      <c r="BH91" s="9" t="str">
        <f>IF(AND(BH$5&gt;=$M27,BH$5&lt;=$N27),IF($F27="Trimestral",IF(BG91="NÃO",$D27,IF(MOD(COUNT($Q91:BG91),3)=0,(BG91*$E27)+BG91,BG91)),"NÃO"),"NÃO")</f>
        <v>NÃO</v>
      </c>
      <c r="BI91" s="9" t="str">
        <f>IF(AND(BI$5&gt;=$M27,BI$5&lt;=$N27),IF($F27="Trimestral",IF(BH91="NÃO",$D27,IF(MOD(COUNT($Q91:BH91),3)=0,(BH91*$E27)+BH91,BH91)),"NÃO"),"NÃO")</f>
        <v>NÃO</v>
      </c>
      <c r="BJ91" s="9" t="str">
        <f>IF(AND(BJ$5&gt;=$M27,BJ$5&lt;=$N27),IF($F27="Trimestral",IF(BI91="NÃO",$D27,IF(MOD(COUNT($Q91:BI91),3)=0,(BI91*$E27)+BI91,BI91)),"NÃO"),"NÃO")</f>
        <v>NÃO</v>
      </c>
      <c r="BK91" s="9" t="str">
        <f>IF(AND(BK$5&gt;=$M27,BK$5&lt;=$N27),IF($F27="Trimestral",IF(BJ91="NÃO",$D27,IF(MOD(COUNT($Q91:BJ91),3)=0,(BJ91*$E27)+BJ91,BJ91)),"NÃO"),"NÃO")</f>
        <v>NÃO</v>
      </c>
      <c r="BL91" s="9" t="str">
        <f>IF(AND(BL$5&gt;=$M27,BL$5&lt;=$N27),IF($F27="Trimestral",IF(BK91="NÃO",$D27,IF(MOD(COUNT($Q91:BK91),3)=0,(BK91*$E27)+BK91,BK91)),"NÃO"),"NÃO")</f>
        <v>NÃO</v>
      </c>
      <c r="BM91" s="9" t="str">
        <f>IF(AND(BM$5&gt;=$M27,BM$5&lt;=$N27),IF($F27="Trimestral",IF(BL91="NÃO",$D27,IF(MOD(COUNT($Q91:BL91),3)=0,(BL91*$E27)+BL91,BL91)),"NÃO"),"NÃO")</f>
        <v>NÃO</v>
      </c>
      <c r="BN91" s="9" t="str">
        <f>IF(AND(BN$5&gt;=$M27,BN$5&lt;=$N27),IF($F27="Trimestral",IF(BM91="NÃO",$D27,IF(MOD(COUNT($Q91:BM91),3)=0,(BM91*$E27)+BM91,BM91)),"NÃO"),"NÃO")</f>
        <v>NÃO</v>
      </c>
      <c r="BO91" s="9" t="str">
        <f>IF(AND(BO$5&gt;=$M27,BO$5&lt;=$N27),IF($F27="Trimestral",IF(BN91="NÃO",$D27,IF(MOD(COUNT($Q91:BN91),3)=0,(BN91*$E27)+BN91,BN91)),"NÃO"),"NÃO")</f>
        <v>NÃO</v>
      </c>
      <c r="BP91" s="9" t="str">
        <f>IF(AND(BP$5&gt;=$M27,BP$5&lt;=$N27),IF($F27="Trimestral",IF(BO91="NÃO",$D27,IF(MOD(COUNT($Q91:BO91),3)=0,(BO91*$E27)+BO91,BO91)),"NÃO"),"NÃO")</f>
        <v>NÃO</v>
      </c>
      <c r="BQ91" s="9" t="str">
        <f>IF(AND(BQ$5&gt;=$M27,BQ$5&lt;=$N27),IF($F27="Trimestral",IF(BP91="NÃO",$D27,IF(MOD(COUNT($Q91:BP91),3)=0,(BP91*$E27)+BP91,BP91)),"NÃO"),"NÃO")</f>
        <v>NÃO</v>
      </c>
      <c r="BR91" s="9" t="str">
        <f>IF(AND(BR$5&gt;=$M27,BR$5&lt;=$N27),IF($F27="Trimestral",IF(BQ91="NÃO",$D27,IF(MOD(COUNT($Q91:BQ91),3)=0,(BQ91*$E27)+BQ91,BQ91)),"NÃO"),"NÃO")</f>
        <v>NÃO</v>
      </c>
      <c r="BS91" s="9" t="str">
        <f>IF(AND(BS$5&gt;=$M27,BS$5&lt;=$N27),IF($F27="Trimestral",IF(BR91="NÃO",$D27,IF(MOD(COUNT($Q91:BR91),3)=0,(BR91*$E27)+BR91,BR91)),"NÃO"),"NÃO")</f>
        <v>NÃO</v>
      </c>
      <c r="BT91" s="9" t="str">
        <f>IF(AND(BT$5&gt;=$M27,BT$5&lt;=$N27),IF($F27="Trimestral",IF(BS91="NÃO",$D27,IF(MOD(COUNT($Q91:BS91),3)=0,(BS91*$E27)+BS91,BS91)),"NÃO"),"NÃO")</f>
        <v>NÃO</v>
      </c>
      <c r="BU91" s="9" t="str">
        <f>IF(AND(BU$5&gt;=$M27,BU$5&lt;=$N27),IF($F27="Trimestral",IF(BT91="NÃO",$D27,IF(MOD(COUNT($Q91:BT91),3)=0,(BT91*$E27)+BT91,BT91)),"NÃO"),"NÃO")</f>
        <v>NÃO</v>
      </c>
      <c r="BV91" s="9" t="str">
        <f>IF(AND(BV$5&gt;=$M27,BV$5&lt;=$N27),IF($F27="Trimestral",IF(BU91="NÃO",$D27,IF(MOD(COUNT($Q91:BU91),3)=0,(BU91*$E27)+BU91,BU91)),"NÃO"),"NÃO")</f>
        <v>NÃO</v>
      </c>
      <c r="BW91" s="9" t="str">
        <f>IF(AND(BW$5&gt;=$M27,BW$5&lt;=$N27),IF($F27="Trimestral",IF(BV91="NÃO",$D27,IF(MOD(COUNT($Q91:BV91),3)=0,(BV91*$E27)+BV91,BV91)),"NÃO"),"NÃO")</f>
        <v>NÃO</v>
      </c>
      <c r="BX91" s="9" t="str">
        <f>IF(AND(BX$5&gt;=$M27,BX$5&lt;=$N27),IF($F27="Trimestral",IF(BW91="NÃO",$D27,IF(MOD(COUNT($Q91:BW91),3)=0,(BW91*$E27)+BW91,BW91)),"NÃO"),"NÃO")</f>
        <v>NÃO</v>
      </c>
      <c r="CA91" s="9">
        <v>22</v>
      </c>
    </row>
    <row r="92" spans="3:79" ht="30" customHeight="1">
      <c r="C92" s="21"/>
      <c r="D92" s="21"/>
      <c r="E92" s="21"/>
      <c r="F92" s="70"/>
      <c r="G92" s="70"/>
      <c r="H92" s="70"/>
      <c r="I92" s="70"/>
      <c r="J92" s="70"/>
      <c r="K92" s="21"/>
      <c r="L92" s="70"/>
      <c r="M92" s="70"/>
      <c r="N92" s="70"/>
      <c r="O92" s="70"/>
      <c r="P92" s="9">
        <v>23</v>
      </c>
      <c r="Q92" s="9" t="str">
        <f t="shared" si="46"/>
        <v>NÃO</v>
      </c>
      <c r="R92" s="9" t="str">
        <f>IF(AND(R$5&gt;=$M28,R$5&lt;=$N28),IF($F28="Trimestral",IF(Q92="NÃO",$D28,IF(MOD(COUNT($Q92:Q92),3)=0,(Q92*$E28)+Q92,Q92)),"NÃO"),"NÃO")</f>
        <v>NÃO</v>
      </c>
      <c r="S92" s="9" t="str">
        <f>IF(AND(S$5&gt;=$M28,S$5&lt;=$N28),IF($F28="Trimestral",IF(R92="NÃO",$D28,IF(MOD(COUNT($Q92:R92),3)=0,(R92*$E28)+R92,R92)),"NÃO"),"NÃO")</f>
        <v>NÃO</v>
      </c>
      <c r="T92" s="9" t="str">
        <f>IF(AND(T$5&gt;=$M28,T$5&lt;=$N28),IF($F28="Trimestral",IF(S92="NÃO",$D28,IF(MOD(COUNT($Q92:S92),3)=0,(S92*$E28)+S92,S92)),"NÃO"),"NÃO")</f>
        <v>NÃO</v>
      </c>
      <c r="U92" s="9" t="str">
        <f>IF(AND(U$5&gt;=$M28,U$5&lt;=$N28),IF($F28="Trimestral",IF(T92="NÃO",$D28,IF(MOD(COUNT($Q92:T92),3)=0,(T92*$E28)+T92,T92)),"NÃO"),"NÃO")</f>
        <v>NÃO</v>
      </c>
      <c r="V92" s="9" t="str">
        <f>IF(AND(V$5&gt;=$M28,V$5&lt;=$N28),IF($F28="Trimestral",IF(U92="NÃO",$D28,IF(MOD(COUNT($Q92:U92),3)=0,(U92*$E28)+U92,U92)),"NÃO"),"NÃO")</f>
        <v>NÃO</v>
      </c>
      <c r="W92" s="9" t="str">
        <f>IF(AND(W$5&gt;=$M28,W$5&lt;=$N28),IF($F28="Trimestral",IF(V92="NÃO",$D28,IF(MOD(COUNT($Q92:V92),3)=0,(V92*$E28)+V92,V92)),"NÃO"),"NÃO")</f>
        <v>NÃO</v>
      </c>
      <c r="X92" s="9" t="str">
        <f>IF(AND(X$5&gt;=$M28,X$5&lt;=$N28),IF($F28="Trimestral",IF(W92="NÃO",$D28,IF(MOD(COUNT($Q92:W92),3)=0,(W92*$E28)+W92,W92)),"NÃO"),"NÃO")</f>
        <v>NÃO</v>
      </c>
      <c r="Y92" s="9" t="str">
        <f>IF(AND(Y$5&gt;=$M28,Y$5&lt;=$N28),IF($F28="Trimestral",IF(X92="NÃO",$D28,IF(MOD(COUNT($Q92:X92),3)=0,(X92*$E28)+X92,X92)),"NÃO"),"NÃO")</f>
        <v>NÃO</v>
      </c>
      <c r="Z92" s="9" t="str">
        <f>IF(AND(Z$5&gt;=$M28,Z$5&lt;=$N28),IF($F28="Trimestral",IF(Y92="NÃO",$D28,IF(MOD(COUNT($Q92:Y92),3)=0,(Y92*$E28)+Y92,Y92)),"NÃO"),"NÃO")</f>
        <v>NÃO</v>
      </c>
      <c r="AA92" s="9" t="str">
        <f>IF(AND(AA$5&gt;=$M28,AA$5&lt;=$N28),IF($F28="Trimestral",IF(Z92="NÃO",$D28,IF(MOD(COUNT($Q92:Z92),3)=0,(Z92*$E28)+Z92,Z92)),"NÃO"),"NÃO")</f>
        <v>NÃO</v>
      </c>
      <c r="AB92" s="9" t="str">
        <f>IF(AND(AB$5&gt;=$M28,AB$5&lt;=$N28),IF($F28="Trimestral",IF(AA92="NÃO",$D28,IF(MOD(COUNT($Q92:AA92),3)=0,(AA92*$E28)+AA92,AA92)),"NÃO"),"NÃO")</f>
        <v>NÃO</v>
      </c>
      <c r="AC92" s="9" t="str">
        <f>IF(AND(AC$5&gt;=$M28,AC$5&lt;=$N28),IF($F28="Trimestral",IF(AB92="NÃO",$D28,IF(MOD(COUNT($Q92:AB92),3)=0,(AB92*$E28)+AB92,AB92)),"NÃO"),"NÃO")</f>
        <v>NÃO</v>
      </c>
      <c r="AD92" s="9" t="str">
        <f>IF(AND(AD$5&gt;=$M28,AD$5&lt;=$N28),IF($F28="Trimestral",IF(AC92="NÃO",$D28,IF(MOD(COUNT($Q92:AC92),3)=0,(AC92*$E28)+AC92,AC92)),"NÃO"),"NÃO")</f>
        <v>NÃO</v>
      </c>
      <c r="AE92" s="9" t="str">
        <f>IF(AND(AE$5&gt;=$M28,AE$5&lt;=$N28),IF($F28="Trimestral",IF(AD92="NÃO",$D28,IF(MOD(COUNT($Q92:AD92),3)=0,(AD92*$E28)+AD92,AD92)),"NÃO"),"NÃO")</f>
        <v>NÃO</v>
      </c>
      <c r="AF92" s="9" t="str">
        <f>IF(AND(AF$5&gt;=$M28,AF$5&lt;=$N28),IF($F28="Trimestral",IF(AE92="NÃO",$D28,IF(MOD(COUNT($Q92:AE92),3)=0,(AE92*$E28)+AE92,AE92)),"NÃO"),"NÃO")</f>
        <v>NÃO</v>
      </c>
      <c r="AG92" s="9" t="str">
        <f>IF(AND(AG$5&gt;=$M28,AG$5&lt;=$N28),IF($F28="Trimestral",IF(AF92="NÃO",$D28,IF(MOD(COUNT($Q92:AF92),3)=0,(AF92*$E28)+AF92,AF92)),"NÃO"),"NÃO")</f>
        <v>NÃO</v>
      </c>
      <c r="AH92" s="9" t="str">
        <f>IF(AND(AH$5&gt;=$M28,AH$5&lt;=$N28),IF($F28="Trimestral",IF(AG92="NÃO",$D28,IF(MOD(COUNT($Q92:AG92),3)=0,(AG92*$E28)+AG92,AG92)),"NÃO"),"NÃO")</f>
        <v>NÃO</v>
      </c>
      <c r="AI92" s="9" t="str">
        <f>IF(AND(AI$5&gt;=$M28,AI$5&lt;=$N28),IF($F28="Trimestral",IF(AH92="NÃO",$D28,IF(MOD(COUNT($Q92:AH92),3)=0,(AH92*$E28)+AH92,AH92)),"NÃO"),"NÃO")</f>
        <v>NÃO</v>
      </c>
      <c r="AJ92" s="9" t="str">
        <f>IF(AND(AJ$5&gt;=$M28,AJ$5&lt;=$N28),IF($F28="Trimestral",IF(AI92="NÃO",$D28,IF(MOD(COUNT($Q92:AI92),3)=0,(AI92*$E28)+AI92,AI92)),"NÃO"),"NÃO")</f>
        <v>NÃO</v>
      </c>
      <c r="AK92" s="9" t="str">
        <f>IF(AND(AK$5&gt;=$M28,AK$5&lt;=$N28),IF($F28="Trimestral",IF(AJ92="NÃO",$D28,IF(MOD(COUNT($Q92:AJ92),3)=0,(AJ92*$E28)+AJ92,AJ92)),"NÃO"),"NÃO")</f>
        <v>NÃO</v>
      </c>
      <c r="AL92" s="9" t="str">
        <f>IF(AND(AL$5&gt;=$M28,AL$5&lt;=$N28),IF($F28="Trimestral",IF(AK92="NÃO",$D28,IF(MOD(COUNT($Q92:AK92),3)=0,(AK92*$E28)+AK92,AK92)),"NÃO"),"NÃO")</f>
        <v>NÃO</v>
      </c>
      <c r="AM92" s="9" t="str">
        <f>IF(AND(AM$5&gt;=$M28,AM$5&lt;=$N28),IF($F28="Trimestral",IF(AL92="NÃO",$D28,IF(MOD(COUNT($Q92:AL92),3)=0,(AL92*$E28)+AL92,AL92)),"NÃO"),"NÃO")</f>
        <v>NÃO</v>
      </c>
      <c r="AN92" s="9" t="str">
        <f>IF(AND(AN$5&gt;=$M28,AN$5&lt;=$N28),IF($F28="Trimestral",IF(AM92="NÃO",$D28,IF(MOD(COUNT($Q92:AM92),3)=0,(AM92*$E28)+AM92,AM92)),"NÃO"),"NÃO")</f>
        <v>NÃO</v>
      </c>
      <c r="AO92" s="9" t="str">
        <f>IF(AND(AO$5&gt;=$M28,AO$5&lt;=$N28),IF($F28="Trimestral",IF(AN92="NÃO",$D28,IF(MOD(COUNT($Q92:AN92),3)=0,(AN92*$E28)+AN92,AN92)),"NÃO"),"NÃO")</f>
        <v>NÃO</v>
      </c>
      <c r="AP92" s="9" t="str">
        <f>IF(AND(AP$5&gt;=$M28,AP$5&lt;=$N28),IF($F28="Trimestral",IF(AO92="NÃO",$D28,IF(MOD(COUNT($Q92:AO92),3)=0,(AO92*$E28)+AO92,AO92)),"NÃO"),"NÃO")</f>
        <v>NÃO</v>
      </c>
      <c r="AQ92" s="9" t="str">
        <f>IF(AND(AQ$5&gt;=$M28,AQ$5&lt;=$N28),IF($F28="Trimestral",IF(AP92="NÃO",$D28,IF(MOD(COUNT($Q92:AP92),3)=0,(AP92*$E28)+AP92,AP92)),"NÃO"),"NÃO")</f>
        <v>NÃO</v>
      </c>
      <c r="AR92" s="9" t="str">
        <f>IF(AND(AR$5&gt;=$M28,AR$5&lt;=$N28),IF($F28="Trimestral",IF(AQ92="NÃO",$D28,IF(MOD(COUNT($Q92:AQ92),3)=0,(AQ92*$E28)+AQ92,AQ92)),"NÃO"),"NÃO")</f>
        <v>NÃO</v>
      </c>
      <c r="AS92" s="9" t="str">
        <f>IF(AND(AS$5&gt;=$M28,AS$5&lt;=$N28),IF($F28="Trimestral",IF(AR92="NÃO",$D28,IF(MOD(COUNT($Q92:AR92),3)=0,(AR92*$E28)+AR92,AR92)),"NÃO"),"NÃO")</f>
        <v>NÃO</v>
      </c>
      <c r="AT92" s="9" t="str">
        <f>IF(AND(AT$5&gt;=$M28,AT$5&lt;=$N28),IF($F28="Trimestral",IF(AS92="NÃO",$D28,IF(MOD(COUNT($Q92:AS92),3)=0,(AS92*$E28)+AS92,AS92)),"NÃO"),"NÃO")</f>
        <v>NÃO</v>
      </c>
      <c r="AU92" s="9" t="str">
        <f>IF(AND(AU$5&gt;=$M28,AU$5&lt;=$N28),IF($F28="Trimestral",IF(AT92="NÃO",$D28,IF(MOD(COUNT($Q92:AT92),3)=0,(AT92*$E28)+AT92,AT92)),"NÃO"),"NÃO")</f>
        <v>NÃO</v>
      </c>
      <c r="AV92" s="9" t="str">
        <f>IF(AND(AV$5&gt;=$M28,AV$5&lt;=$N28),IF($F28="Trimestral",IF(AU92="NÃO",$D28,IF(MOD(COUNT($Q92:AU92),3)=0,(AU92*$E28)+AU92,AU92)),"NÃO"),"NÃO")</f>
        <v>NÃO</v>
      </c>
      <c r="AW92" s="9" t="str">
        <f>IF(AND(AW$5&gt;=$M28,AW$5&lt;=$N28),IF($F28="Trimestral",IF(AV92="NÃO",$D28,IF(MOD(COUNT($Q92:AV92),3)=0,(AV92*$E28)+AV92,AV92)),"NÃO"),"NÃO")</f>
        <v>NÃO</v>
      </c>
      <c r="AX92" s="9" t="str">
        <f>IF(AND(AX$5&gt;=$M28,AX$5&lt;=$N28),IF($F28="Trimestral",IF(AW92="NÃO",$D28,IF(MOD(COUNT($Q92:AW92),3)=0,(AW92*$E28)+AW92,AW92)),"NÃO"),"NÃO")</f>
        <v>NÃO</v>
      </c>
      <c r="AY92" s="9" t="str">
        <f>IF(AND(AY$5&gt;=$M28,AY$5&lt;=$N28),IF($F28="Trimestral",IF(AX92="NÃO",$D28,IF(MOD(COUNT($Q92:AX92),3)=0,(AX92*$E28)+AX92,AX92)),"NÃO"),"NÃO")</f>
        <v>NÃO</v>
      </c>
      <c r="AZ92" s="9" t="str">
        <f>IF(AND(AZ$5&gt;=$M28,AZ$5&lt;=$N28),IF($F28="Trimestral",IF(AY92="NÃO",$D28,IF(MOD(COUNT($Q92:AY92),3)=0,(AY92*$E28)+AY92,AY92)),"NÃO"),"NÃO")</f>
        <v>NÃO</v>
      </c>
      <c r="BA92" s="9" t="str">
        <f>IF(AND(BA$5&gt;=$M28,BA$5&lt;=$N28),IF($F28="Trimestral",IF(AZ92="NÃO",$D28,IF(MOD(COUNT($Q92:AZ92),3)=0,(AZ92*$E28)+AZ92,AZ92)),"NÃO"),"NÃO")</f>
        <v>NÃO</v>
      </c>
      <c r="BB92" s="9" t="str">
        <f>IF(AND(BB$5&gt;=$M28,BB$5&lt;=$N28),IF($F28="Trimestral",IF(BA92="NÃO",$D28,IF(MOD(COUNT($Q92:BA92),3)=0,(BA92*$E28)+BA92,BA92)),"NÃO"),"NÃO")</f>
        <v>NÃO</v>
      </c>
      <c r="BC92" s="9" t="str">
        <f>IF(AND(BC$5&gt;=$M28,BC$5&lt;=$N28),IF($F28="Trimestral",IF(BB92="NÃO",$D28,IF(MOD(COUNT($Q92:BB92),3)=0,(BB92*$E28)+BB92,BB92)),"NÃO"),"NÃO")</f>
        <v>NÃO</v>
      </c>
      <c r="BD92" s="9" t="str">
        <f>IF(AND(BD$5&gt;=$M28,BD$5&lt;=$N28),IF($F28="Trimestral",IF(BC92="NÃO",$D28,IF(MOD(COUNT($Q92:BC92),3)=0,(BC92*$E28)+BC92,BC92)),"NÃO"),"NÃO")</f>
        <v>NÃO</v>
      </c>
      <c r="BE92" s="9" t="str">
        <f>IF(AND(BE$5&gt;=$M28,BE$5&lt;=$N28),IF($F28="Trimestral",IF(BD92="NÃO",$D28,IF(MOD(COUNT($Q92:BD92),3)=0,(BD92*$E28)+BD92,BD92)),"NÃO"),"NÃO")</f>
        <v>NÃO</v>
      </c>
      <c r="BF92" s="9" t="str">
        <f>IF(AND(BF$5&gt;=$M28,BF$5&lt;=$N28),IF($F28="Trimestral",IF(BE92="NÃO",$D28,IF(MOD(COUNT($Q92:BE92),3)=0,(BE92*$E28)+BE92,BE92)),"NÃO"),"NÃO")</f>
        <v>NÃO</v>
      </c>
      <c r="BG92" s="9" t="str">
        <f>IF(AND(BG$5&gt;=$M28,BG$5&lt;=$N28),IF($F28="Trimestral",IF(BF92="NÃO",$D28,IF(MOD(COUNT($Q92:BF92),3)=0,(BF92*$E28)+BF92,BF92)),"NÃO"),"NÃO")</f>
        <v>NÃO</v>
      </c>
      <c r="BH92" s="9" t="str">
        <f>IF(AND(BH$5&gt;=$M28,BH$5&lt;=$N28),IF($F28="Trimestral",IF(BG92="NÃO",$D28,IF(MOD(COUNT($Q92:BG92),3)=0,(BG92*$E28)+BG92,BG92)),"NÃO"),"NÃO")</f>
        <v>NÃO</v>
      </c>
      <c r="BI92" s="9" t="str">
        <f>IF(AND(BI$5&gt;=$M28,BI$5&lt;=$N28),IF($F28="Trimestral",IF(BH92="NÃO",$D28,IF(MOD(COUNT($Q92:BH92),3)=0,(BH92*$E28)+BH92,BH92)),"NÃO"),"NÃO")</f>
        <v>NÃO</v>
      </c>
      <c r="BJ92" s="9" t="str">
        <f>IF(AND(BJ$5&gt;=$M28,BJ$5&lt;=$N28),IF($F28="Trimestral",IF(BI92="NÃO",$D28,IF(MOD(COUNT($Q92:BI92),3)=0,(BI92*$E28)+BI92,BI92)),"NÃO"),"NÃO")</f>
        <v>NÃO</v>
      </c>
      <c r="BK92" s="9" t="str">
        <f>IF(AND(BK$5&gt;=$M28,BK$5&lt;=$N28),IF($F28="Trimestral",IF(BJ92="NÃO",$D28,IF(MOD(COUNT($Q92:BJ92),3)=0,(BJ92*$E28)+BJ92,BJ92)),"NÃO"),"NÃO")</f>
        <v>NÃO</v>
      </c>
      <c r="BL92" s="9" t="str">
        <f>IF(AND(BL$5&gt;=$M28,BL$5&lt;=$N28),IF($F28="Trimestral",IF(BK92="NÃO",$D28,IF(MOD(COUNT($Q92:BK92),3)=0,(BK92*$E28)+BK92,BK92)),"NÃO"),"NÃO")</f>
        <v>NÃO</v>
      </c>
      <c r="BM92" s="9" t="str">
        <f>IF(AND(BM$5&gt;=$M28,BM$5&lt;=$N28),IF($F28="Trimestral",IF(BL92="NÃO",$D28,IF(MOD(COUNT($Q92:BL92),3)=0,(BL92*$E28)+BL92,BL92)),"NÃO"),"NÃO")</f>
        <v>NÃO</v>
      </c>
      <c r="BN92" s="9" t="str">
        <f>IF(AND(BN$5&gt;=$M28,BN$5&lt;=$N28),IF($F28="Trimestral",IF(BM92="NÃO",$D28,IF(MOD(COUNT($Q92:BM92),3)=0,(BM92*$E28)+BM92,BM92)),"NÃO"),"NÃO")</f>
        <v>NÃO</v>
      </c>
      <c r="BO92" s="9" t="str">
        <f>IF(AND(BO$5&gt;=$M28,BO$5&lt;=$N28),IF($F28="Trimestral",IF(BN92="NÃO",$D28,IF(MOD(COUNT($Q92:BN92),3)=0,(BN92*$E28)+BN92,BN92)),"NÃO"),"NÃO")</f>
        <v>NÃO</v>
      </c>
      <c r="BP92" s="9" t="str">
        <f>IF(AND(BP$5&gt;=$M28,BP$5&lt;=$N28),IF($F28="Trimestral",IF(BO92="NÃO",$D28,IF(MOD(COUNT($Q92:BO92),3)=0,(BO92*$E28)+BO92,BO92)),"NÃO"),"NÃO")</f>
        <v>NÃO</v>
      </c>
      <c r="BQ92" s="9" t="str">
        <f>IF(AND(BQ$5&gt;=$M28,BQ$5&lt;=$N28),IF($F28="Trimestral",IF(BP92="NÃO",$D28,IF(MOD(COUNT($Q92:BP92),3)=0,(BP92*$E28)+BP92,BP92)),"NÃO"),"NÃO")</f>
        <v>NÃO</v>
      </c>
      <c r="BR92" s="9" t="str">
        <f>IF(AND(BR$5&gt;=$M28,BR$5&lt;=$N28),IF($F28="Trimestral",IF(BQ92="NÃO",$D28,IF(MOD(COUNT($Q92:BQ92),3)=0,(BQ92*$E28)+BQ92,BQ92)),"NÃO"),"NÃO")</f>
        <v>NÃO</v>
      </c>
      <c r="BS92" s="9" t="str">
        <f>IF(AND(BS$5&gt;=$M28,BS$5&lt;=$N28),IF($F28="Trimestral",IF(BR92="NÃO",$D28,IF(MOD(COUNT($Q92:BR92),3)=0,(BR92*$E28)+BR92,BR92)),"NÃO"),"NÃO")</f>
        <v>NÃO</v>
      </c>
      <c r="BT92" s="9" t="str">
        <f>IF(AND(BT$5&gt;=$M28,BT$5&lt;=$N28),IF($F28="Trimestral",IF(BS92="NÃO",$D28,IF(MOD(COUNT($Q92:BS92),3)=0,(BS92*$E28)+BS92,BS92)),"NÃO"),"NÃO")</f>
        <v>NÃO</v>
      </c>
      <c r="BU92" s="9" t="str">
        <f>IF(AND(BU$5&gt;=$M28,BU$5&lt;=$N28),IF($F28="Trimestral",IF(BT92="NÃO",$D28,IF(MOD(COUNT($Q92:BT92),3)=0,(BT92*$E28)+BT92,BT92)),"NÃO"),"NÃO")</f>
        <v>NÃO</v>
      </c>
      <c r="BV92" s="9" t="str">
        <f>IF(AND(BV$5&gt;=$M28,BV$5&lt;=$N28),IF($F28="Trimestral",IF(BU92="NÃO",$D28,IF(MOD(COUNT($Q92:BU92),3)=0,(BU92*$E28)+BU92,BU92)),"NÃO"),"NÃO")</f>
        <v>NÃO</v>
      </c>
      <c r="BW92" s="9" t="str">
        <f>IF(AND(BW$5&gt;=$M28,BW$5&lt;=$N28),IF($F28="Trimestral",IF(BV92="NÃO",$D28,IF(MOD(COUNT($Q92:BV92),3)=0,(BV92*$E28)+BV92,BV92)),"NÃO"),"NÃO")</f>
        <v>NÃO</v>
      </c>
      <c r="BX92" s="9" t="str">
        <f>IF(AND(BX$5&gt;=$M28,BX$5&lt;=$N28),IF($F28="Trimestral",IF(BW92="NÃO",$D28,IF(MOD(COUNT($Q92:BW92),3)=0,(BW92*$E28)+BW92,BW92)),"NÃO"),"NÃO")</f>
        <v>NÃO</v>
      </c>
      <c r="CA92" s="9">
        <v>23</v>
      </c>
    </row>
    <row r="93" spans="3:79" ht="30" customHeight="1">
      <c r="C93" s="21"/>
      <c r="D93" s="21"/>
      <c r="E93" s="21"/>
      <c r="F93" s="70"/>
      <c r="G93" s="70"/>
      <c r="H93" s="70"/>
      <c r="I93" s="70"/>
      <c r="J93" s="70"/>
      <c r="K93" s="21"/>
      <c r="L93" s="70"/>
      <c r="M93" s="70"/>
      <c r="N93" s="70"/>
      <c r="O93" s="70"/>
      <c r="P93" s="9">
        <v>24</v>
      </c>
      <c r="Q93" s="9" t="str">
        <f t="shared" si="46"/>
        <v>NÃO</v>
      </c>
      <c r="R93" s="9" t="str">
        <f>IF(AND(R$5&gt;=$M29,R$5&lt;=$N29),IF($F29="Trimestral",IF(Q93="NÃO",$D29,IF(MOD(COUNT($Q93:Q93),3)=0,(Q93*$E29)+Q93,Q93)),"NÃO"),"NÃO")</f>
        <v>NÃO</v>
      </c>
      <c r="S93" s="9" t="str">
        <f>IF(AND(S$5&gt;=$M29,S$5&lt;=$N29),IF($F29="Trimestral",IF(R93="NÃO",$D29,IF(MOD(COUNT($Q93:R93),3)=0,(R93*$E29)+R93,R93)),"NÃO"),"NÃO")</f>
        <v>NÃO</v>
      </c>
      <c r="T93" s="9" t="str">
        <f>IF(AND(T$5&gt;=$M29,T$5&lt;=$N29),IF($F29="Trimestral",IF(S93="NÃO",$D29,IF(MOD(COUNT($Q93:S93),3)=0,(S93*$E29)+S93,S93)),"NÃO"),"NÃO")</f>
        <v>NÃO</v>
      </c>
      <c r="U93" s="9" t="str">
        <f>IF(AND(U$5&gt;=$M29,U$5&lt;=$N29),IF($F29="Trimestral",IF(T93="NÃO",$D29,IF(MOD(COUNT($Q93:T93),3)=0,(T93*$E29)+T93,T93)),"NÃO"),"NÃO")</f>
        <v>NÃO</v>
      </c>
      <c r="V93" s="9" t="str">
        <f>IF(AND(V$5&gt;=$M29,V$5&lt;=$N29),IF($F29="Trimestral",IF(U93="NÃO",$D29,IF(MOD(COUNT($Q93:U93),3)=0,(U93*$E29)+U93,U93)),"NÃO"),"NÃO")</f>
        <v>NÃO</v>
      </c>
      <c r="W93" s="9" t="str">
        <f>IF(AND(W$5&gt;=$M29,W$5&lt;=$N29),IF($F29="Trimestral",IF(V93="NÃO",$D29,IF(MOD(COUNT($Q93:V93),3)=0,(V93*$E29)+V93,V93)),"NÃO"),"NÃO")</f>
        <v>NÃO</v>
      </c>
      <c r="X93" s="9" t="str">
        <f>IF(AND(X$5&gt;=$M29,X$5&lt;=$N29),IF($F29="Trimestral",IF(W93="NÃO",$D29,IF(MOD(COUNT($Q93:W93),3)=0,(W93*$E29)+W93,W93)),"NÃO"),"NÃO")</f>
        <v>NÃO</v>
      </c>
      <c r="Y93" s="9" t="str">
        <f>IF(AND(Y$5&gt;=$M29,Y$5&lt;=$N29),IF($F29="Trimestral",IF(X93="NÃO",$D29,IF(MOD(COUNT($Q93:X93),3)=0,(X93*$E29)+X93,X93)),"NÃO"),"NÃO")</f>
        <v>NÃO</v>
      </c>
      <c r="Z93" s="9" t="str">
        <f>IF(AND(Z$5&gt;=$M29,Z$5&lt;=$N29),IF($F29="Trimestral",IF(Y93="NÃO",$D29,IF(MOD(COUNT($Q93:Y93),3)=0,(Y93*$E29)+Y93,Y93)),"NÃO"),"NÃO")</f>
        <v>NÃO</v>
      </c>
      <c r="AA93" s="9" t="str">
        <f>IF(AND(AA$5&gt;=$M29,AA$5&lt;=$N29),IF($F29="Trimestral",IF(Z93="NÃO",$D29,IF(MOD(COUNT($Q93:Z93),3)=0,(Z93*$E29)+Z93,Z93)),"NÃO"),"NÃO")</f>
        <v>NÃO</v>
      </c>
      <c r="AB93" s="9" t="str">
        <f>IF(AND(AB$5&gt;=$M29,AB$5&lt;=$N29),IF($F29="Trimestral",IF(AA93="NÃO",$D29,IF(MOD(COUNT($Q93:AA93),3)=0,(AA93*$E29)+AA93,AA93)),"NÃO"),"NÃO")</f>
        <v>NÃO</v>
      </c>
      <c r="AC93" s="9" t="str">
        <f>IF(AND(AC$5&gt;=$M29,AC$5&lt;=$N29),IF($F29="Trimestral",IF(AB93="NÃO",$D29,IF(MOD(COUNT($Q93:AB93),3)=0,(AB93*$E29)+AB93,AB93)),"NÃO"),"NÃO")</f>
        <v>NÃO</v>
      </c>
      <c r="AD93" s="9" t="str">
        <f>IF(AND(AD$5&gt;=$M29,AD$5&lt;=$N29),IF($F29="Trimestral",IF(AC93="NÃO",$D29,IF(MOD(COUNT($Q93:AC93),3)=0,(AC93*$E29)+AC93,AC93)),"NÃO"),"NÃO")</f>
        <v>NÃO</v>
      </c>
      <c r="AE93" s="9" t="str">
        <f>IF(AND(AE$5&gt;=$M29,AE$5&lt;=$N29),IF($F29="Trimestral",IF(AD93="NÃO",$D29,IF(MOD(COUNT($Q93:AD93),3)=0,(AD93*$E29)+AD93,AD93)),"NÃO"),"NÃO")</f>
        <v>NÃO</v>
      </c>
      <c r="AF93" s="9" t="str">
        <f>IF(AND(AF$5&gt;=$M29,AF$5&lt;=$N29),IF($F29="Trimestral",IF(AE93="NÃO",$D29,IF(MOD(COUNT($Q93:AE93),3)=0,(AE93*$E29)+AE93,AE93)),"NÃO"),"NÃO")</f>
        <v>NÃO</v>
      </c>
      <c r="AG93" s="9" t="str">
        <f>IF(AND(AG$5&gt;=$M29,AG$5&lt;=$N29),IF($F29="Trimestral",IF(AF93="NÃO",$D29,IF(MOD(COUNT($Q93:AF93),3)=0,(AF93*$E29)+AF93,AF93)),"NÃO"),"NÃO")</f>
        <v>NÃO</v>
      </c>
      <c r="AH93" s="9" t="str">
        <f>IF(AND(AH$5&gt;=$M29,AH$5&lt;=$N29),IF($F29="Trimestral",IF(AG93="NÃO",$D29,IF(MOD(COUNT($Q93:AG93),3)=0,(AG93*$E29)+AG93,AG93)),"NÃO"),"NÃO")</f>
        <v>NÃO</v>
      </c>
      <c r="AI93" s="9" t="str">
        <f>IF(AND(AI$5&gt;=$M29,AI$5&lt;=$N29),IF($F29="Trimestral",IF(AH93="NÃO",$D29,IF(MOD(COUNT($Q93:AH93),3)=0,(AH93*$E29)+AH93,AH93)),"NÃO"),"NÃO")</f>
        <v>NÃO</v>
      </c>
      <c r="AJ93" s="9" t="str">
        <f>IF(AND(AJ$5&gt;=$M29,AJ$5&lt;=$N29),IF($F29="Trimestral",IF(AI93="NÃO",$D29,IF(MOD(COUNT($Q93:AI93),3)=0,(AI93*$E29)+AI93,AI93)),"NÃO"),"NÃO")</f>
        <v>NÃO</v>
      </c>
      <c r="AK93" s="9" t="str">
        <f>IF(AND(AK$5&gt;=$M29,AK$5&lt;=$N29),IF($F29="Trimestral",IF(AJ93="NÃO",$D29,IF(MOD(COUNT($Q93:AJ93),3)=0,(AJ93*$E29)+AJ93,AJ93)),"NÃO"),"NÃO")</f>
        <v>NÃO</v>
      </c>
      <c r="AL93" s="9" t="str">
        <f>IF(AND(AL$5&gt;=$M29,AL$5&lt;=$N29),IF($F29="Trimestral",IF(AK93="NÃO",$D29,IF(MOD(COUNT($Q93:AK93),3)=0,(AK93*$E29)+AK93,AK93)),"NÃO"),"NÃO")</f>
        <v>NÃO</v>
      </c>
      <c r="AM93" s="9" t="str">
        <f>IF(AND(AM$5&gt;=$M29,AM$5&lt;=$N29),IF($F29="Trimestral",IF(AL93="NÃO",$D29,IF(MOD(COUNT($Q93:AL93),3)=0,(AL93*$E29)+AL93,AL93)),"NÃO"),"NÃO")</f>
        <v>NÃO</v>
      </c>
      <c r="AN93" s="9" t="str">
        <f>IF(AND(AN$5&gt;=$M29,AN$5&lt;=$N29),IF($F29="Trimestral",IF(AM93="NÃO",$D29,IF(MOD(COUNT($Q93:AM93),3)=0,(AM93*$E29)+AM93,AM93)),"NÃO"),"NÃO")</f>
        <v>NÃO</v>
      </c>
      <c r="AO93" s="9" t="str">
        <f>IF(AND(AO$5&gt;=$M29,AO$5&lt;=$N29),IF($F29="Trimestral",IF(AN93="NÃO",$D29,IF(MOD(COUNT($Q93:AN93),3)=0,(AN93*$E29)+AN93,AN93)),"NÃO"),"NÃO")</f>
        <v>NÃO</v>
      </c>
      <c r="AP93" s="9" t="str">
        <f>IF(AND(AP$5&gt;=$M29,AP$5&lt;=$N29),IF($F29="Trimestral",IF(AO93="NÃO",$D29,IF(MOD(COUNT($Q93:AO93),3)=0,(AO93*$E29)+AO93,AO93)),"NÃO"),"NÃO")</f>
        <v>NÃO</v>
      </c>
      <c r="AQ93" s="9" t="str">
        <f>IF(AND(AQ$5&gt;=$M29,AQ$5&lt;=$N29),IF($F29="Trimestral",IF(AP93="NÃO",$D29,IF(MOD(COUNT($Q93:AP93),3)=0,(AP93*$E29)+AP93,AP93)),"NÃO"),"NÃO")</f>
        <v>NÃO</v>
      </c>
      <c r="AR93" s="9" t="str">
        <f>IF(AND(AR$5&gt;=$M29,AR$5&lt;=$N29),IF($F29="Trimestral",IF(AQ93="NÃO",$D29,IF(MOD(COUNT($Q93:AQ93),3)=0,(AQ93*$E29)+AQ93,AQ93)),"NÃO"),"NÃO")</f>
        <v>NÃO</v>
      </c>
      <c r="AS93" s="9" t="str">
        <f>IF(AND(AS$5&gt;=$M29,AS$5&lt;=$N29),IF($F29="Trimestral",IF(AR93="NÃO",$D29,IF(MOD(COUNT($Q93:AR93),3)=0,(AR93*$E29)+AR93,AR93)),"NÃO"),"NÃO")</f>
        <v>NÃO</v>
      </c>
      <c r="AT93" s="9" t="str">
        <f>IF(AND(AT$5&gt;=$M29,AT$5&lt;=$N29),IF($F29="Trimestral",IF(AS93="NÃO",$D29,IF(MOD(COUNT($Q93:AS93),3)=0,(AS93*$E29)+AS93,AS93)),"NÃO"),"NÃO")</f>
        <v>NÃO</v>
      </c>
      <c r="AU93" s="9" t="str">
        <f>IF(AND(AU$5&gt;=$M29,AU$5&lt;=$N29),IF($F29="Trimestral",IF(AT93="NÃO",$D29,IF(MOD(COUNT($Q93:AT93),3)=0,(AT93*$E29)+AT93,AT93)),"NÃO"),"NÃO")</f>
        <v>NÃO</v>
      </c>
      <c r="AV93" s="9" t="str">
        <f>IF(AND(AV$5&gt;=$M29,AV$5&lt;=$N29),IF($F29="Trimestral",IF(AU93="NÃO",$D29,IF(MOD(COUNT($Q93:AU93),3)=0,(AU93*$E29)+AU93,AU93)),"NÃO"),"NÃO")</f>
        <v>NÃO</v>
      </c>
      <c r="AW93" s="9" t="str">
        <f>IF(AND(AW$5&gt;=$M29,AW$5&lt;=$N29),IF($F29="Trimestral",IF(AV93="NÃO",$D29,IF(MOD(COUNT($Q93:AV93),3)=0,(AV93*$E29)+AV93,AV93)),"NÃO"),"NÃO")</f>
        <v>NÃO</v>
      </c>
      <c r="AX93" s="9" t="str">
        <f>IF(AND(AX$5&gt;=$M29,AX$5&lt;=$N29),IF($F29="Trimestral",IF(AW93="NÃO",$D29,IF(MOD(COUNT($Q93:AW93),3)=0,(AW93*$E29)+AW93,AW93)),"NÃO"),"NÃO")</f>
        <v>NÃO</v>
      </c>
      <c r="AY93" s="9" t="str">
        <f>IF(AND(AY$5&gt;=$M29,AY$5&lt;=$N29),IF($F29="Trimestral",IF(AX93="NÃO",$D29,IF(MOD(COUNT($Q93:AX93),3)=0,(AX93*$E29)+AX93,AX93)),"NÃO"),"NÃO")</f>
        <v>NÃO</v>
      </c>
      <c r="AZ93" s="9" t="str">
        <f>IF(AND(AZ$5&gt;=$M29,AZ$5&lt;=$N29),IF($F29="Trimestral",IF(AY93="NÃO",$D29,IF(MOD(COUNT($Q93:AY93),3)=0,(AY93*$E29)+AY93,AY93)),"NÃO"),"NÃO")</f>
        <v>NÃO</v>
      </c>
      <c r="BA93" s="9" t="str">
        <f>IF(AND(BA$5&gt;=$M29,BA$5&lt;=$N29),IF($F29="Trimestral",IF(AZ93="NÃO",$D29,IF(MOD(COUNT($Q93:AZ93),3)=0,(AZ93*$E29)+AZ93,AZ93)),"NÃO"),"NÃO")</f>
        <v>NÃO</v>
      </c>
      <c r="BB93" s="9" t="str">
        <f>IF(AND(BB$5&gt;=$M29,BB$5&lt;=$N29),IF($F29="Trimestral",IF(BA93="NÃO",$D29,IF(MOD(COUNT($Q93:BA93),3)=0,(BA93*$E29)+BA93,BA93)),"NÃO"),"NÃO")</f>
        <v>NÃO</v>
      </c>
      <c r="BC93" s="9" t="str">
        <f>IF(AND(BC$5&gt;=$M29,BC$5&lt;=$N29),IF($F29="Trimestral",IF(BB93="NÃO",$D29,IF(MOD(COUNT($Q93:BB93),3)=0,(BB93*$E29)+BB93,BB93)),"NÃO"),"NÃO")</f>
        <v>NÃO</v>
      </c>
      <c r="BD93" s="9" t="str">
        <f>IF(AND(BD$5&gt;=$M29,BD$5&lt;=$N29),IF($F29="Trimestral",IF(BC93="NÃO",$D29,IF(MOD(COUNT($Q93:BC93),3)=0,(BC93*$E29)+BC93,BC93)),"NÃO"),"NÃO")</f>
        <v>NÃO</v>
      </c>
      <c r="BE93" s="9" t="str">
        <f>IF(AND(BE$5&gt;=$M29,BE$5&lt;=$N29),IF($F29="Trimestral",IF(BD93="NÃO",$D29,IF(MOD(COUNT($Q93:BD93),3)=0,(BD93*$E29)+BD93,BD93)),"NÃO"),"NÃO")</f>
        <v>NÃO</v>
      </c>
      <c r="BF93" s="9" t="str">
        <f>IF(AND(BF$5&gt;=$M29,BF$5&lt;=$N29),IF($F29="Trimestral",IF(BE93="NÃO",$D29,IF(MOD(COUNT($Q93:BE93),3)=0,(BE93*$E29)+BE93,BE93)),"NÃO"),"NÃO")</f>
        <v>NÃO</v>
      </c>
      <c r="BG93" s="9" t="str">
        <f>IF(AND(BG$5&gt;=$M29,BG$5&lt;=$N29),IF($F29="Trimestral",IF(BF93="NÃO",$D29,IF(MOD(COUNT($Q93:BF93),3)=0,(BF93*$E29)+BF93,BF93)),"NÃO"),"NÃO")</f>
        <v>NÃO</v>
      </c>
      <c r="BH93" s="9" t="str">
        <f>IF(AND(BH$5&gt;=$M29,BH$5&lt;=$N29),IF($F29="Trimestral",IF(BG93="NÃO",$D29,IF(MOD(COUNT($Q93:BG93),3)=0,(BG93*$E29)+BG93,BG93)),"NÃO"),"NÃO")</f>
        <v>NÃO</v>
      </c>
      <c r="BI93" s="9" t="str">
        <f>IF(AND(BI$5&gt;=$M29,BI$5&lt;=$N29),IF($F29="Trimestral",IF(BH93="NÃO",$D29,IF(MOD(COUNT($Q93:BH93),3)=0,(BH93*$E29)+BH93,BH93)),"NÃO"),"NÃO")</f>
        <v>NÃO</v>
      </c>
      <c r="BJ93" s="9" t="str">
        <f>IF(AND(BJ$5&gt;=$M29,BJ$5&lt;=$N29),IF($F29="Trimestral",IF(BI93="NÃO",$D29,IF(MOD(COUNT($Q93:BI93),3)=0,(BI93*$E29)+BI93,BI93)),"NÃO"),"NÃO")</f>
        <v>NÃO</v>
      </c>
      <c r="BK93" s="9" t="str">
        <f>IF(AND(BK$5&gt;=$M29,BK$5&lt;=$N29),IF($F29="Trimestral",IF(BJ93="NÃO",$D29,IF(MOD(COUNT($Q93:BJ93),3)=0,(BJ93*$E29)+BJ93,BJ93)),"NÃO"),"NÃO")</f>
        <v>NÃO</v>
      </c>
      <c r="BL93" s="9" t="str">
        <f>IF(AND(BL$5&gt;=$M29,BL$5&lt;=$N29),IF($F29="Trimestral",IF(BK93="NÃO",$D29,IF(MOD(COUNT($Q93:BK93),3)=0,(BK93*$E29)+BK93,BK93)),"NÃO"),"NÃO")</f>
        <v>NÃO</v>
      </c>
      <c r="BM93" s="9" t="str">
        <f>IF(AND(BM$5&gt;=$M29,BM$5&lt;=$N29),IF($F29="Trimestral",IF(BL93="NÃO",$D29,IF(MOD(COUNT($Q93:BL93),3)=0,(BL93*$E29)+BL93,BL93)),"NÃO"),"NÃO")</f>
        <v>NÃO</v>
      </c>
      <c r="BN93" s="9" t="str">
        <f>IF(AND(BN$5&gt;=$M29,BN$5&lt;=$N29),IF($F29="Trimestral",IF(BM93="NÃO",$D29,IF(MOD(COUNT($Q93:BM93),3)=0,(BM93*$E29)+BM93,BM93)),"NÃO"),"NÃO")</f>
        <v>NÃO</v>
      </c>
      <c r="BO93" s="9" t="str">
        <f>IF(AND(BO$5&gt;=$M29,BO$5&lt;=$N29),IF($F29="Trimestral",IF(BN93="NÃO",$D29,IF(MOD(COUNT($Q93:BN93),3)=0,(BN93*$E29)+BN93,BN93)),"NÃO"),"NÃO")</f>
        <v>NÃO</v>
      </c>
      <c r="BP93" s="9" t="str">
        <f>IF(AND(BP$5&gt;=$M29,BP$5&lt;=$N29),IF($F29="Trimestral",IF(BO93="NÃO",$D29,IF(MOD(COUNT($Q93:BO93),3)=0,(BO93*$E29)+BO93,BO93)),"NÃO"),"NÃO")</f>
        <v>NÃO</v>
      </c>
      <c r="BQ93" s="9" t="str">
        <f>IF(AND(BQ$5&gt;=$M29,BQ$5&lt;=$N29),IF($F29="Trimestral",IF(BP93="NÃO",$D29,IF(MOD(COUNT($Q93:BP93),3)=0,(BP93*$E29)+BP93,BP93)),"NÃO"),"NÃO")</f>
        <v>NÃO</v>
      </c>
      <c r="BR93" s="9" t="str">
        <f>IF(AND(BR$5&gt;=$M29,BR$5&lt;=$N29),IF($F29="Trimestral",IF(BQ93="NÃO",$D29,IF(MOD(COUNT($Q93:BQ93),3)=0,(BQ93*$E29)+BQ93,BQ93)),"NÃO"),"NÃO")</f>
        <v>NÃO</v>
      </c>
      <c r="BS93" s="9" t="str">
        <f>IF(AND(BS$5&gt;=$M29,BS$5&lt;=$N29),IF($F29="Trimestral",IF(BR93="NÃO",$D29,IF(MOD(COUNT($Q93:BR93),3)=0,(BR93*$E29)+BR93,BR93)),"NÃO"),"NÃO")</f>
        <v>NÃO</v>
      </c>
      <c r="BT93" s="9" t="str">
        <f>IF(AND(BT$5&gt;=$M29,BT$5&lt;=$N29),IF($F29="Trimestral",IF(BS93="NÃO",$D29,IF(MOD(COUNT($Q93:BS93),3)=0,(BS93*$E29)+BS93,BS93)),"NÃO"),"NÃO")</f>
        <v>NÃO</v>
      </c>
      <c r="BU93" s="9" t="str">
        <f>IF(AND(BU$5&gt;=$M29,BU$5&lt;=$N29),IF($F29="Trimestral",IF(BT93="NÃO",$D29,IF(MOD(COUNT($Q93:BT93),3)=0,(BT93*$E29)+BT93,BT93)),"NÃO"),"NÃO")</f>
        <v>NÃO</v>
      </c>
      <c r="BV93" s="9" t="str">
        <f>IF(AND(BV$5&gt;=$M29,BV$5&lt;=$N29),IF($F29="Trimestral",IF(BU93="NÃO",$D29,IF(MOD(COUNT($Q93:BU93),3)=0,(BU93*$E29)+BU93,BU93)),"NÃO"),"NÃO")</f>
        <v>NÃO</v>
      </c>
      <c r="BW93" s="9" t="str">
        <f>IF(AND(BW$5&gt;=$M29,BW$5&lt;=$N29),IF($F29="Trimestral",IF(BV93="NÃO",$D29,IF(MOD(COUNT($Q93:BV93),3)=0,(BV93*$E29)+BV93,BV93)),"NÃO"),"NÃO")</f>
        <v>NÃO</v>
      </c>
      <c r="BX93" s="9" t="str">
        <f>IF(AND(BX$5&gt;=$M29,BX$5&lt;=$N29),IF($F29="Trimestral",IF(BW93="NÃO",$D29,IF(MOD(COUNT($Q93:BW93),3)=0,(BW93*$E29)+BW93,BW93)),"NÃO"),"NÃO")</f>
        <v>NÃO</v>
      </c>
      <c r="CA93" s="9">
        <v>24</v>
      </c>
    </row>
    <row r="94" spans="3:79" ht="30" customHeight="1">
      <c r="C94" s="21"/>
      <c r="D94" s="21"/>
      <c r="E94" s="21"/>
      <c r="F94" s="70"/>
      <c r="G94" s="70"/>
      <c r="H94" s="70"/>
      <c r="I94" s="70"/>
      <c r="J94" s="70"/>
      <c r="K94" s="21"/>
      <c r="L94" s="70"/>
      <c r="M94" s="70"/>
      <c r="N94" s="70"/>
      <c r="O94" s="70"/>
      <c r="P94" s="9">
        <v>25</v>
      </c>
      <c r="Q94" s="9" t="str">
        <f t="shared" si="46"/>
        <v>NÃO</v>
      </c>
      <c r="R94" s="9" t="str">
        <f>IF(AND(R$5&gt;=$M30,R$5&lt;=$N30),IF($F30="Trimestral",IF(Q94="NÃO",$D30,IF(MOD(COUNT($Q94:Q94),3)=0,(Q94*$E30)+Q94,Q94)),"NÃO"),"NÃO")</f>
        <v>NÃO</v>
      </c>
      <c r="S94" s="9" t="str">
        <f>IF(AND(S$5&gt;=$M30,S$5&lt;=$N30),IF($F30="Trimestral",IF(R94="NÃO",$D30,IF(MOD(COUNT($Q94:R94),3)=0,(R94*$E30)+R94,R94)),"NÃO"),"NÃO")</f>
        <v>NÃO</v>
      </c>
      <c r="T94" s="9" t="str">
        <f>IF(AND(T$5&gt;=$M30,T$5&lt;=$N30),IF($F30="Trimestral",IF(S94="NÃO",$D30,IF(MOD(COUNT($Q94:S94),3)=0,(S94*$E30)+S94,S94)),"NÃO"),"NÃO")</f>
        <v>NÃO</v>
      </c>
      <c r="U94" s="9" t="str">
        <f>IF(AND(U$5&gt;=$M30,U$5&lt;=$N30),IF($F30="Trimestral",IF(T94="NÃO",$D30,IF(MOD(COUNT($Q94:T94),3)=0,(T94*$E30)+T94,T94)),"NÃO"),"NÃO")</f>
        <v>NÃO</v>
      </c>
      <c r="V94" s="9" t="str">
        <f>IF(AND(V$5&gt;=$M30,V$5&lt;=$N30),IF($F30="Trimestral",IF(U94="NÃO",$D30,IF(MOD(COUNT($Q94:U94),3)=0,(U94*$E30)+U94,U94)),"NÃO"),"NÃO")</f>
        <v>NÃO</v>
      </c>
      <c r="W94" s="9" t="str">
        <f>IF(AND(W$5&gt;=$M30,W$5&lt;=$N30),IF($F30="Trimestral",IF(V94="NÃO",$D30,IF(MOD(COUNT($Q94:V94),3)=0,(V94*$E30)+V94,V94)),"NÃO"),"NÃO")</f>
        <v>NÃO</v>
      </c>
      <c r="X94" s="9" t="str">
        <f>IF(AND(X$5&gt;=$M30,X$5&lt;=$N30),IF($F30="Trimestral",IF(W94="NÃO",$D30,IF(MOD(COUNT($Q94:W94),3)=0,(W94*$E30)+W94,W94)),"NÃO"),"NÃO")</f>
        <v>NÃO</v>
      </c>
      <c r="Y94" s="9" t="str">
        <f>IF(AND(Y$5&gt;=$M30,Y$5&lt;=$N30),IF($F30="Trimestral",IF(X94="NÃO",$D30,IF(MOD(COUNT($Q94:X94),3)=0,(X94*$E30)+X94,X94)),"NÃO"),"NÃO")</f>
        <v>NÃO</v>
      </c>
      <c r="Z94" s="9" t="str">
        <f>IF(AND(Z$5&gt;=$M30,Z$5&lt;=$N30),IF($F30="Trimestral",IF(Y94="NÃO",$D30,IF(MOD(COUNT($Q94:Y94),3)=0,(Y94*$E30)+Y94,Y94)),"NÃO"),"NÃO")</f>
        <v>NÃO</v>
      </c>
      <c r="AA94" s="9" t="str">
        <f>IF(AND(AA$5&gt;=$M30,AA$5&lt;=$N30),IF($F30="Trimestral",IF(Z94="NÃO",$D30,IF(MOD(COUNT($Q94:Z94),3)=0,(Z94*$E30)+Z94,Z94)),"NÃO"),"NÃO")</f>
        <v>NÃO</v>
      </c>
      <c r="AB94" s="9" t="str">
        <f>IF(AND(AB$5&gt;=$M30,AB$5&lt;=$N30),IF($F30="Trimestral",IF(AA94="NÃO",$D30,IF(MOD(COUNT($Q94:AA94),3)=0,(AA94*$E30)+AA94,AA94)),"NÃO"),"NÃO")</f>
        <v>NÃO</v>
      </c>
      <c r="AC94" s="9" t="str">
        <f>IF(AND(AC$5&gt;=$M30,AC$5&lt;=$N30),IF($F30="Trimestral",IF(AB94="NÃO",$D30,IF(MOD(COUNT($Q94:AB94),3)=0,(AB94*$E30)+AB94,AB94)),"NÃO"),"NÃO")</f>
        <v>NÃO</v>
      </c>
      <c r="AD94" s="9" t="str">
        <f>IF(AND(AD$5&gt;=$M30,AD$5&lt;=$N30),IF($F30="Trimestral",IF(AC94="NÃO",$D30,IF(MOD(COUNT($Q94:AC94),3)=0,(AC94*$E30)+AC94,AC94)),"NÃO"),"NÃO")</f>
        <v>NÃO</v>
      </c>
      <c r="AE94" s="9" t="str">
        <f>IF(AND(AE$5&gt;=$M30,AE$5&lt;=$N30),IF($F30="Trimestral",IF(AD94="NÃO",$D30,IF(MOD(COUNT($Q94:AD94),3)=0,(AD94*$E30)+AD94,AD94)),"NÃO"),"NÃO")</f>
        <v>NÃO</v>
      </c>
      <c r="AF94" s="9" t="str">
        <f>IF(AND(AF$5&gt;=$M30,AF$5&lt;=$N30),IF($F30="Trimestral",IF(AE94="NÃO",$D30,IF(MOD(COUNT($Q94:AE94),3)=0,(AE94*$E30)+AE94,AE94)),"NÃO"),"NÃO")</f>
        <v>NÃO</v>
      </c>
      <c r="AG94" s="9" t="str">
        <f>IF(AND(AG$5&gt;=$M30,AG$5&lt;=$N30),IF($F30="Trimestral",IF(AF94="NÃO",$D30,IF(MOD(COUNT($Q94:AF94),3)=0,(AF94*$E30)+AF94,AF94)),"NÃO"),"NÃO")</f>
        <v>NÃO</v>
      </c>
      <c r="AH94" s="9" t="str">
        <f>IF(AND(AH$5&gt;=$M30,AH$5&lt;=$N30),IF($F30="Trimestral",IF(AG94="NÃO",$D30,IF(MOD(COUNT($Q94:AG94),3)=0,(AG94*$E30)+AG94,AG94)),"NÃO"),"NÃO")</f>
        <v>NÃO</v>
      </c>
      <c r="AI94" s="9" t="str">
        <f>IF(AND(AI$5&gt;=$M30,AI$5&lt;=$N30),IF($F30="Trimestral",IF(AH94="NÃO",$D30,IF(MOD(COUNT($Q94:AH94),3)=0,(AH94*$E30)+AH94,AH94)),"NÃO"),"NÃO")</f>
        <v>NÃO</v>
      </c>
      <c r="AJ94" s="9" t="str">
        <f>IF(AND(AJ$5&gt;=$M30,AJ$5&lt;=$N30),IF($F30="Trimestral",IF(AI94="NÃO",$D30,IF(MOD(COUNT($Q94:AI94),3)=0,(AI94*$E30)+AI94,AI94)),"NÃO"),"NÃO")</f>
        <v>NÃO</v>
      </c>
      <c r="AK94" s="9" t="str">
        <f>IF(AND(AK$5&gt;=$M30,AK$5&lt;=$N30),IF($F30="Trimestral",IF(AJ94="NÃO",$D30,IF(MOD(COUNT($Q94:AJ94),3)=0,(AJ94*$E30)+AJ94,AJ94)),"NÃO"),"NÃO")</f>
        <v>NÃO</v>
      </c>
      <c r="AL94" s="9" t="str">
        <f>IF(AND(AL$5&gt;=$M30,AL$5&lt;=$N30),IF($F30="Trimestral",IF(AK94="NÃO",$D30,IF(MOD(COUNT($Q94:AK94),3)=0,(AK94*$E30)+AK94,AK94)),"NÃO"),"NÃO")</f>
        <v>NÃO</v>
      </c>
      <c r="AM94" s="9" t="str">
        <f>IF(AND(AM$5&gt;=$M30,AM$5&lt;=$N30),IF($F30="Trimestral",IF(AL94="NÃO",$D30,IF(MOD(COUNT($Q94:AL94),3)=0,(AL94*$E30)+AL94,AL94)),"NÃO"),"NÃO")</f>
        <v>NÃO</v>
      </c>
      <c r="AN94" s="9" t="str">
        <f>IF(AND(AN$5&gt;=$M30,AN$5&lt;=$N30),IF($F30="Trimestral",IF(AM94="NÃO",$D30,IF(MOD(COUNT($Q94:AM94),3)=0,(AM94*$E30)+AM94,AM94)),"NÃO"),"NÃO")</f>
        <v>NÃO</v>
      </c>
      <c r="AO94" s="9" t="str">
        <f>IF(AND(AO$5&gt;=$M30,AO$5&lt;=$N30),IF($F30="Trimestral",IF(AN94="NÃO",$D30,IF(MOD(COUNT($Q94:AN94),3)=0,(AN94*$E30)+AN94,AN94)),"NÃO"),"NÃO")</f>
        <v>NÃO</v>
      </c>
      <c r="AP94" s="9" t="str">
        <f>IF(AND(AP$5&gt;=$M30,AP$5&lt;=$N30),IF($F30="Trimestral",IF(AO94="NÃO",$D30,IF(MOD(COUNT($Q94:AO94),3)=0,(AO94*$E30)+AO94,AO94)),"NÃO"),"NÃO")</f>
        <v>NÃO</v>
      </c>
      <c r="AQ94" s="9" t="str">
        <f>IF(AND(AQ$5&gt;=$M30,AQ$5&lt;=$N30),IF($F30="Trimestral",IF(AP94="NÃO",$D30,IF(MOD(COUNT($Q94:AP94),3)=0,(AP94*$E30)+AP94,AP94)),"NÃO"),"NÃO")</f>
        <v>NÃO</v>
      </c>
      <c r="AR94" s="9" t="str">
        <f>IF(AND(AR$5&gt;=$M30,AR$5&lt;=$N30),IF($F30="Trimestral",IF(AQ94="NÃO",$D30,IF(MOD(COUNT($Q94:AQ94),3)=0,(AQ94*$E30)+AQ94,AQ94)),"NÃO"),"NÃO")</f>
        <v>NÃO</v>
      </c>
      <c r="AS94" s="9" t="str">
        <f>IF(AND(AS$5&gt;=$M30,AS$5&lt;=$N30),IF($F30="Trimestral",IF(AR94="NÃO",$D30,IF(MOD(COUNT($Q94:AR94),3)=0,(AR94*$E30)+AR94,AR94)),"NÃO"),"NÃO")</f>
        <v>NÃO</v>
      </c>
      <c r="AT94" s="9" t="str">
        <f>IF(AND(AT$5&gt;=$M30,AT$5&lt;=$N30),IF($F30="Trimestral",IF(AS94="NÃO",$D30,IF(MOD(COUNT($Q94:AS94),3)=0,(AS94*$E30)+AS94,AS94)),"NÃO"),"NÃO")</f>
        <v>NÃO</v>
      </c>
      <c r="AU94" s="9" t="str">
        <f>IF(AND(AU$5&gt;=$M30,AU$5&lt;=$N30),IF($F30="Trimestral",IF(AT94="NÃO",$D30,IF(MOD(COUNT($Q94:AT94),3)=0,(AT94*$E30)+AT94,AT94)),"NÃO"),"NÃO")</f>
        <v>NÃO</v>
      </c>
      <c r="AV94" s="9" t="str">
        <f>IF(AND(AV$5&gt;=$M30,AV$5&lt;=$N30),IF($F30="Trimestral",IF(AU94="NÃO",$D30,IF(MOD(COUNT($Q94:AU94),3)=0,(AU94*$E30)+AU94,AU94)),"NÃO"),"NÃO")</f>
        <v>NÃO</v>
      </c>
      <c r="AW94" s="9" t="str">
        <f>IF(AND(AW$5&gt;=$M30,AW$5&lt;=$N30),IF($F30="Trimestral",IF(AV94="NÃO",$D30,IF(MOD(COUNT($Q94:AV94),3)=0,(AV94*$E30)+AV94,AV94)),"NÃO"),"NÃO")</f>
        <v>NÃO</v>
      </c>
      <c r="AX94" s="9" t="str">
        <f>IF(AND(AX$5&gt;=$M30,AX$5&lt;=$N30),IF($F30="Trimestral",IF(AW94="NÃO",$D30,IF(MOD(COUNT($Q94:AW94),3)=0,(AW94*$E30)+AW94,AW94)),"NÃO"),"NÃO")</f>
        <v>NÃO</v>
      </c>
      <c r="AY94" s="9" t="str">
        <f>IF(AND(AY$5&gt;=$M30,AY$5&lt;=$N30),IF($F30="Trimestral",IF(AX94="NÃO",$D30,IF(MOD(COUNT($Q94:AX94),3)=0,(AX94*$E30)+AX94,AX94)),"NÃO"),"NÃO")</f>
        <v>NÃO</v>
      </c>
      <c r="AZ94" s="9" t="str">
        <f>IF(AND(AZ$5&gt;=$M30,AZ$5&lt;=$N30),IF($F30="Trimestral",IF(AY94="NÃO",$D30,IF(MOD(COUNT($Q94:AY94),3)=0,(AY94*$E30)+AY94,AY94)),"NÃO"),"NÃO")</f>
        <v>NÃO</v>
      </c>
      <c r="BA94" s="9" t="str">
        <f>IF(AND(BA$5&gt;=$M30,BA$5&lt;=$N30),IF($F30="Trimestral",IF(AZ94="NÃO",$D30,IF(MOD(COUNT($Q94:AZ94),3)=0,(AZ94*$E30)+AZ94,AZ94)),"NÃO"),"NÃO")</f>
        <v>NÃO</v>
      </c>
      <c r="BB94" s="9" t="str">
        <f>IF(AND(BB$5&gt;=$M30,BB$5&lt;=$N30),IF($F30="Trimestral",IF(BA94="NÃO",$D30,IF(MOD(COUNT($Q94:BA94),3)=0,(BA94*$E30)+BA94,BA94)),"NÃO"),"NÃO")</f>
        <v>NÃO</v>
      </c>
      <c r="BC94" s="9" t="str">
        <f>IF(AND(BC$5&gt;=$M30,BC$5&lt;=$N30),IF($F30="Trimestral",IF(BB94="NÃO",$D30,IF(MOD(COUNT($Q94:BB94),3)=0,(BB94*$E30)+BB94,BB94)),"NÃO"),"NÃO")</f>
        <v>NÃO</v>
      </c>
      <c r="BD94" s="9" t="str">
        <f>IF(AND(BD$5&gt;=$M30,BD$5&lt;=$N30),IF($F30="Trimestral",IF(BC94="NÃO",$D30,IF(MOD(COUNT($Q94:BC94),3)=0,(BC94*$E30)+BC94,BC94)),"NÃO"),"NÃO")</f>
        <v>NÃO</v>
      </c>
      <c r="BE94" s="9" t="str">
        <f>IF(AND(BE$5&gt;=$M30,BE$5&lt;=$N30),IF($F30="Trimestral",IF(BD94="NÃO",$D30,IF(MOD(COUNT($Q94:BD94),3)=0,(BD94*$E30)+BD94,BD94)),"NÃO"),"NÃO")</f>
        <v>NÃO</v>
      </c>
      <c r="BF94" s="9" t="str">
        <f>IF(AND(BF$5&gt;=$M30,BF$5&lt;=$N30),IF($F30="Trimestral",IF(BE94="NÃO",$D30,IF(MOD(COUNT($Q94:BE94),3)=0,(BE94*$E30)+BE94,BE94)),"NÃO"),"NÃO")</f>
        <v>NÃO</v>
      </c>
      <c r="BG94" s="9" t="str">
        <f>IF(AND(BG$5&gt;=$M30,BG$5&lt;=$N30),IF($F30="Trimestral",IF(BF94="NÃO",$D30,IF(MOD(COUNT($Q94:BF94),3)=0,(BF94*$E30)+BF94,BF94)),"NÃO"),"NÃO")</f>
        <v>NÃO</v>
      </c>
      <c r="BH94" s="9" t="str">
        <f>IF(AND(BH$5&gt;=$M30,BH$5&lt;=$N30),IF($F30="Trimestral",IF(BG94="NÃO",$D30,IF(MOD(COUNT($Q94:BG94),3)=0,(BG94*$E30)+BG94,BG94)),"NÃO"),"NÃO")</f>
        <v>NÃO</v>
      </c>
      <c r="BI94" s="9" t="str">
        <f>IF(AND(BI$5&gt;=$M30,BI$5&lt;=$N30),IF($F30="Trimestral",IF(BH94="NÃO",$D30,IF(MOD(COUNT($Q94:BH94),3)=0,(BH94*$E30)+BH94,BH94)),"NÃO"),"NÃO")</f>
        <v>NÃO</v>
      </c>
      <c r="BJ94" s="9" t="str">
        <f>IF(AND(BJ$5&gt;=$M30,BJ$5&lt;=$N30),IF($F30="Trimestral",IF(BI94="NÃO",$D30,IF(MOD(COUNT($Q94:BI94),3)=0,(BI94*$E30)+BI94,BI94)),"NÃO"),"NÃO")</f>
        <v>NÃO</v>
      </c>
      <c r="BK94" s="9" t="str">
        <f>IF(AND(BK$5&gt;=$M30,BK$5&lt;=$N30),IF($F30="Trimestral",IF(BJ94="NÃO",$D30,IF(MOD(COUNT($Q94:BJ94),3)=0,(BJ94*$E30)+BJ94,BJ94)),"NÃO"),"NÃO")</f>
        <v>NÃO</v>
      </c>
      <c r="BL94" s="9" t="str">
        <f>IF(AND(BL$5&gt;=$M30,BL$5&lt;=$N30),IF($F30="Trimestral",IF(BK94="NÃO",$D30,IF(MOD(COUNT($Q94:BK94),3)=0,(BK94*$E30)+BK94,BK94)),"NÃO"),"NÃO")</f>
        <v>NÃO</v>
      </c>
      <c r="BM94" s="9" t="str">
        <f>IF(AND(BM$5&gt;=$M30,BM$5&lt;=$N30),IF($F30="Trimestral",IF(BL94="NÃO",$D30,IF(MOD(COUNT($Q94:BL94),3)=0,(BL94*$E30)+BL94,BL94)),"NÃO"),"NÃO")</f>
        <v>NÃO</v>
      </c>
      <c r="BN94" s="9" t="str">
        <f>IF(AND(BN$5&gt;=$M30,BN$5&lt;=$N30),IF($F30="Trimestral",IF(BM94="NÃO",$D30,IF(MOD(COUNT($Q94:BM94),3)=0,(BM94*$E30)+BM94,BM94)),"NÃO"),"NÃO")</f>
        <v>NÃO</v>
      </c>
      <c r="BO94" s="9" t="str">
        <f>IF(AND(BO$5&gt;=$M30,BO$5&lt;=$N30),IF($F30="Trimestral",IF(BN94="NÃO",$D30,IF(MOD(COUNT($Q94:BN94),3)=0,(BN94*$E30)+BN94,BN94)),"NÃO"),"NÃO")</f>
        <v>NÃO</v>
      </c>
      <c r="BP94" s="9" t="str">
        <f>IF(AND(BP$5&gt;=$M30,BP$5&lt;=$N30),IF($F30="Trimestral",IF(BO94="NÃO",$D30,IF(MOD(COUNT($Q94:BO94),3)=0,(BO94*$E30)+BO94,BO94)),"NÃO"),"NÃO")</f>
        <v>NÃO</v>
      </c>
      <c r="BQ94" s="9" t="str">
        <f>IF(AND(BQ$5&gt;=$M30,BQ$5&lt;=$N30),IF($F30="Trimestral",IF(BP94="NÃO",$D30,IF(MOD(COUNT($Q94:BP94),3)=0,(BP94*$E30)+BP94,BP94)),"NÃO"),"NÃO")</f>
        <v>NÃO</v>
      </c>
      <c r="BR94" s="9" t="str">
        <f>IF(AND(BR$5&gt;=$M30,BR$5&lt;=$N30),IF($F30="Trimestral",IF(BQ94="NÃO",$D30,IF(MOD(COUNT($Q94:BQ94),3)=0,(BQ94*$E30)+BQ94,BQ94)),"NÃO"),"NÃO")</f>
        <v>NÃO</v>
      </c>
      <c r="BS94" s="9" t="str">
        <f>IF(AND(BS$5&gt;=$M30,BS$5&lt;=$N30),IF($F30="Trimestral",IF(BR94="NÃO",$D30,IF(MOD(COUNT($Q94:BR94),3)=0,(BR94*$E30)+BR94,BR94)),"NÃO"),"NÃO")</f>
        <v>NÃO</v>
      </c>
      <c r="BT94" s="9" t="str">
        <f>IF(AND(BT$5&gt;=$M30,BT$5&lt;=$N30),IF($F30="Trimestral",IF(BS94="NÃO",$D30,IF(MOD(COUNT($Q94:BS94),3)=0,(BS94*$E30)+BS94,BS94)),"NÃO"),"NÃO")</f>
        <v>NÃO</v>
      </c>
      <c r="BU94" s="9" t="str">
        <f>IF(AND(BU$5&gt;=$M30,BU$5&lt;=$N30),IF($F30="Trimestral",IF(BT94="NÃO",$D30,IF(MOD(COUNT($Q94:BT94),3)=0,(BT94*$E30)+BT94,BT94)),"NÃO"),"NÃO")</f>
        <v>NÃO</v>
      </c>
      <c r="BV94" s="9" t="str">
        <f>IF(AND(BV$5&gt;=$M30,BV$5&lt;=$N30),IF($F30="Trimestral",IF(BU94="NÃO",$D30,IF(MOD(COUNT($Q94:BU94),3)=0,(BU94*$E30)+BU94,BU94)),"NÃO"),"NÃO")</f>
        <v>NÃO</v>
      </c>
      <c r="BW94" s="9" t="str">
        <f>IF(AND(BW$5&gt;=$M30,BW$5&lt;=$N30),IF($F30="Trimestral",IF(BV94="NÃO",$D30,IF(MOD(COUNT($Q94:BV94),3)=0,(BV94*$E30)+BV94,BV94)),"NÃO"),"NÃO")</f>
        <v>NÃO</v>
      </c>
      <c r="BX94" s="9" t="str">
        <f>IF(AND(BX$5&gt;=$M30,BX$5&lt;=$N30),IF($F30="Trimestral",IF(BW94="NÃO",$D30,IF(MOD(COUNT($Q94:BW94),3)=0,(BW94*$E30)+BW94,BW94)),"NÃO"),"NÃO")</f>
        <v>NÃO</v>
      </c>
      <c r="CA94" s="9">
        <v>25</v>
      </c>
    </row>
    <row r="95" spans="3:79" ht="30" customHeight="1">
      <c r="C95" s="21"/>
      <c r="D95" s="21"/>
      <c r="E95" s="21"/>
      <c r="F95" s="70"/>
      <c r="G95" s="70"/>
      <c r="H95" s="70"/>
      <c r="I95" s="70"/>
      <c r="J95" s="70"/>
      <c r="K95" s="21"/>
      <c r="L95" s="70"/>
      <c r="M95" s="70"/>
      <c r="N95" s="70"/>
      <c r="O95" s="70"/>
      <c r="P95" s="9">
        <v>26</v>
      </c>
      <c r="Q95" s="9" t="str">
        <f t="shared" si="46"/>
        <v>NÃO</v>
      </c>
      <c r="R95" s="9" t="str">
        <f>IF(AND(R$5&gt;=$M31,R$5&lt;=$N31),IF($F31="Trimestral",IF(Q95="NÃO",$D31,IF(MOD(COUNT($Q95:Q95),3)=0,(Q95*$E31)+Q95,Q95)),"NÃO"),"NÃO")</f>
        <v>NÃO</v>
      </c>
      <c r="S95" s="9" t="str">
        <f>IF(AND(S$5&gt;=$M31,S$5&lt;=$N31),IF($F31="Trimestral",IF(R95="NÃO",$D31,IF(MOD(COUNT($Q95:R95),3)=0,(R95*$E31)+R95,R95)),"NÃO"),"NÃO")</f>
        <v>NÃO</v>
      </c>
      <c r="T95" s="9" t="str">
        <f>IF(AND(T$5&gt;=$M31,T$5&lt;=$N31),IF($F31="Trimestral",IF(S95="NÃO",$D31,IF(MOD(COUNT($Q95:S95),3)=0,(S95*$E31)+S95,S95)),"NÃO"),"NÃO")</f>
        <v>NÃO</v>
      </c>
      <c r="U95" s="9" t="str">
        <f>IF(AND(U$5&gt;=$M31,U$5&lt;=$N31),IF($F31="Trimestral",IF(T95="NÃO",$D31,IF(MOD(COUNT($Q95:T95),3)=0,(T95*$E31)+T95,T95)),"NÃO"),"NÃO")</f>
        <v>NÃO</v>
      </c>
      <c r="V95" s="9" t="str">
        <f>IF(AND(V$5&gt;=$M31,V$5&lt;=$N31),IF($F31="Trimestral",IF(U95="NÃO",$D31,IF(MOD(COUNT($Q95:U95),3)=0,(U95*$E31)+U95,U95)),"NÃO"),"NÃO")</f>
        <v>NÃO</v>
      </c>
      <c r="W95" s="9" t="str">
        <f>IF(AND(W$5&gt;=$M31,W$5&lt;=$N31),IF($F31="Trimestral",IF(V95="NÃO",$D31,IF(MOD(COUNT($Q95:V95),3)=0,(V95*$E31)+V95,V95)),"NÃO"),"NÃO")</f>
        <v>NÃO</v>
      </c>
      <c r="X95" s="9" t="str">
        <f>IF(AND(X$5&gt;=$M31,X$5&lt;=$N31),IF($F31="Trimestral",IF(W95="NÃO",$D31,IF(MOD(COUNT($Q95:W95),3)=0,(W95*$E31)+W95,W95)),"NÃO"),"NÃO")</f>
        <v>NÃO</v>
      </c>
      <c r="Y95" s="9" t="str">
        <f>IF(AND(Y$5&gt;=$M31,Y$5&lt;=$N31),IF($F31="Trimestral",IF(X95="NÃO",$D31,IF(MOD(COUNT($Q95:X95),3)=0,(X95*$E31)+X95,X95)),"NÃO"),"NÃO")</f>
        <v>NÃO</v>
      </c>
      <c r="Z95" s="9" t="str">
        <f>IF(AND(Z$5&gt;=$M31,Z$5&lt;=$N31),IF($F31="Trimestral",IF(Y95="NÃO",$D31,IF(MOD(COUNT($Q95:Y95),3)=0,(Y95*$E31)+Y95,Y95)),"NÃO"),"NÃO")</f>
        <v>NÃO</v>
      </c>
      <c r="AA95" s="9" t="str">
        <f>IF(AND(AA$5&gt;=$M31,AA$5&lt;=$N31),IF($F31="Trimestral",IF(Z95="NÃO",$D31,IF(MOD(COUNT($Q95:Z95),3)=0,(Z95*$E31)+Z95,Z95)),"NÃO"),"NÃO")</f>
        <v>NÃO</v>
      </c>
      <c r="AB95" s="9" t="str">
        <f>IF(AND(AB$5&gt;=$M31,AB$5&lt;=$N31),IF($F31="Trimestral",IF(AA95="NÃO",$D31,IF(MOD(COUNT($Q95:AA95),3)=0,(AA95*$E31)+AA95,AA95)),"NÃO"),"NÃO")</f>
        <v>NÃO</v>
      </c>
      <c r="AC95" s="9" t="str">
        <f>IF(AND(AC$5&gt;=$M31,AC$5&lt;=$N31),IF($F31="Trimestral",IF(AB95="NÃO",$D31,IF(MOD(COUNT($Q95:AB95),3)=0,(AB95*$E31)+AB95,AB95)),"NÃO"),"NÃO")</f>
        <v>NÃO</v>
      </c>
      <c r="AD95" s="9" t="str">
        <f>IF(AND(AD$5&gt;=$M31,AD$5&lt;=$N31),IF($F31="Trimestral",IF(AC95="NÃO",$D31,IF(MOD(COUNT($Q95:AC95),3)=0,(AC95*$E31)+AC95,AC95)),"NÃO"),"NÃO")</f>
        <v>NÃO</v>
      </c>
      <c r="AE95" s="9" t="str">
        <f>IF(AND(AE$5&gt;=$M31,AE$5&lt;=$N31),IF($F31="Trimestral",IF(AD95="NÃO",$D31,IF(MOD(COUNT($Q95:AD95),3)=0,(AD95*$E31)+AD95,AD95)),"NÃO"),"NÃO")</f>
        <v>NÃO</v>
      </c>
      <c r="AF95" s="9" t="str">
        <f>IF(AND(AF$5&gt;=$M31,AF$5&lt;=$N31),IF($F31="Trimestral",IF(AE95="NÃO",$D31,IF(MOD(COUNT($Q95:AE95),3)=0,(AE95*$E31)+AE95,AE95)),"NÃO"),"NÃO")</f>
        <v>NÃO</v>
      </c>
      <c r="AG95" s="9" t="str">
        <f>IF(AND(AG$5&gt;=$M31,AG$5&lt;=$N31),IF($F31="Trimestral",IF(AF95="NÃO",$D31,IF(MOD(COUNT($Q95:AF95),3)=0,(AF95*$E31)+AF95,AF95)),"NÃO"),"NÃO")</f>
        <v>NÃO</v>
      </c>
      <c r="AH95" s="9" t="str">
        <f>IF(AND(AH$5&gt;=$M31,AH$5&lt;=$N31),IF($F31="Trimestral",IF(AG95="NÃO",$D31,IF(MOD(COUNT($Q95:AG95),3)=0,(AG95*$E31)+AG95,AG95)),"NÃO"),"NÃO")</f>
        <v>NÃO</v>
      </c>
      <c r="AI95" s="9" t="str">
        <f>IF(AND(AI$5&gt;=$M31,AI$5&lt;=$N31),IF($F31="Trimestral",IF(AH95="NÃO",$D31,IF(MOD(COUNT($Q95:AH95),3)=0,(AH95*$E31)+AH95,AH95)),"NÃO"),"NÃO")</f>
        <v>NÃO</v>
      </c>
      <c r="AJ95" s="9" t="str">
        <f>IF(AND(AJ$5&gt;=$M31,AJ$5&lt;=$N31),IF($F31="Trimestral",IF(AI95="NÃO",$D31,IF(MOD(COUNT($Q95:AI95),3)=0,(AI95*$E31)+AI95,AI95)),"NÃO"),"NÃO")</f>
        <v>NÃO</v>
      </c>
      <c r="AK95" s="9" t="str">
        <f>IF(AND(AK$5&gt;=$M31,AK$5&lt;=$N31),IF($F31="Trimestral",IF(AJ95="NÃO",$D31,IF(MOD(COUNT($Q95:AJ95),3)=0,(AJ95*$E31)+AJ95,AJ95)),"NÃO"),"NÃO")</f>
        <v>NÃO</v>
      </c>
      <c r="AL95" s="9" t="str">
        <f>IF(AND(AL$5&gt;=$M31,AL$5&lt;=$N31),IF($F31="Trimestral",IF(AK95="NÃO",$D31,IF(MOD(COUNT($Q95:AK95),3)=0,(AK95*$E31)+AK95,AK95)),"NÃO"),"NÃO")</f>
        <v>NÃO</v>
      </c>
      <c r="AM95" s="9" t="str">
        <f>IF(AND(AM$5&gt;=$M31,AM$5&lt;=$N31),IF($F31="Trimestral",IF(AL95="NÃO",$D31,IF(MOD(COUNT($Q95:AL95),3)=0,(AL95*$E31)+AL95,AL95)),"NÃO"),"NÃO")</f>
        <v>NÃO</v>
      </c>
      <c r="AN95" s="9" t="str">
        <f>IF(AND(AN$5&gt;=$M31,AN$5&lt;=$N31),IF($F31="Trimestral",IF(AM95="NÃO",$D31,IF(MOD(COUNT($Q95:AM95),3)=0,(AM95*$E31)+AM95,AM95)),"NÃO"),"NÃO")</f>
        <v>NÃO</v>
      </c>
      <c r="AO95" s="9" t="str">
        <f>IF(AND(AO$5&gt;=$M31,AO$5&lt;=$N31),IF($F31="Trimestral",IF(AN95="NÃO",$D31,IF(MOD(COUNT($Q95:AN95),3)=0,(AN95*$E31)+AN95,AN95)),"NÃO"),"NÃO")</f>
        <v>NÃO</v>
      </c>
      <c r="AP95" s="9" t="str">
        <f>IF(AND(AP$5&gt;=$M31,AP$5&lt;=$N31),IF($F31="Trimestral",IF(AO95="NÃO",$D31,IF(MOD(COUNT($Q95:AO95),3)=0,(AO95*$E31)+AO95,AO95)),"NÃO"),"NÃO")</f>
        <v>NÃO</v>
      </c>
      <c r="AQ95" s="9" t="str">
        <f>IF(AND(AQ$5&gt;=$M31,AQ$5&lt;=$N31),IF($F31="Trimestral",IF(AP95="NÃO",$D31,IF(MOD(COUNT($Q95:AP95),3)=0,(AP95*$E31)+AP95,AP95)),"NÃO"),"NÃO")</f>
        <v>NÃO</v>
      </c>
      <c r="AR95" s="9" t="str">
        <f>IF(AND(AR$5&gt;=$M31,AR$5&lt;=$N31),IF($F31="Trimestral",IF(AQ95="NÃO",$D31,IF(MOD(COUNT($Q95:AQ95),3)=0,(AQ95*$E31)+AQ95,AQ95)),"NÃO"),"NÃO")</f>
        <v>NÃO</v>
      </c>
      <c r="AS95" s="9" t="str">
        <f>IF(AND(AS$5&gt;=$M31,AS$5&lt;=$N31),IF($F31="Trimestral",IF(AR95="NÃO",$D31,IF(MOD(COUNT($Q95:AR95),3)=0,(AR95*$E31)+AR95,AR95)),"NÃO"),"NÃO")</f>
        <v>NÃO</v>
      </c>
      <c r="AT95" s="9" t="str">
        <f>IF(AND(AT$5&gt;=$M31,AT$5&lt;=$N31),IF($F31="Trimestral",IF(AS95="NÃO",$D31,IF(MOD(COUNT($Q95:AS95),3)=0,(AS95*$E31)+AS95,AS95)),"NÃO"),"NÃO")</f>
        <v>NÃO</v>
      </c>
      <c r="AU95" s="9" t="str">
        <f>IF(AND(AU$5&gt;=$M31,AU$5&lt;=$N31),IF($F31="Trimestral",IF(AT95="NÃO",$D31,IF(MOD(COUNT($Q95:AT95),3)=0,(AT95*$E31)+AT95,AT95)),"NÃO"),"NÃO")</f>
        <v>NÃO</v>
      </c>
      <c r="AV95" s="9" t="str">
        <f>IF(AND(AV$5&gt;=$M31,AV$5&lt;=$N31),IF($F31="Trimestral",IF(AU95="NÃO",$D31,IF(MOD(COUNT($Q95:AU95),3)=0,(AU95*$E31)+AU95,AU95)),"NÃO"),"NÃO")</f>
        <v>NÃO</v>
      </c>
      <c r="AW95" s="9" t="str">
        <f>IF(AND(AW$5&gt;=$M31,AW$5&lt;=$N31),IF($F31="Trimestral",IF(AV95="NÃO",$D31,IF(MOD(COUNT($Q95:AV95),3)=0,(AV95*$E31)+AV95,AV95)),"NÃO"),"NÃO")</f>
        <v>NÃO</v>
      </c>
      <c r="AX95" s="9" t="str">
        <f>IF(AND(AX$5&gt;=$M31,AX$5&lt;=$N31),IF($F31="Trimestral",IF(AW95="NÃO",$D31,IF(MOD(COUNT($Q95:AW95),3)=0,(AW95*$E31)+AW95,AW95)),"NÃO"),"NÃO")</f>
        <v>NÃO</v>
      </c>
      <c r="AY95" s="9" t="str">
        <f>IF(AND(AY$5&gt;=$M31,AY$5&lt;=$N31),IF($F31="Trimestral",IF(AX95="NÃO",$D31,IF(MOD(COUNT($Q95:AX95),3)=0,(AX95*$E31)+AX95,AX95)),"NÃO"),"NÃO")</f>
        <v>NÃO</v>
      </c>
      <c r="AZ95" s="9" t="str">
        <f>IF(AND(AZ$5&gt;=$M31,AZ$5&lt;=$N31),IF($F31="Trimestral",IF(AY95="NÃO",$D31,IF(MOD(COUNT($Q95:AY95),3)=0,(AY95*$E31)+AY95,AY95)),"NÃO"),"NÃO")</f>
        <v>NÃO</v>
      </c>
      <c r="BA95" s="9" t="str">
        <f>IF(AND(BA$5&gt;=$M31,BA$5&lt;=$N31),IF($F31="Trimestral",IF(AZ95="NÃO",$D31,IF(MOD(COUNT($Q95:AZ95),3)=0,(AZ95*$E31)+AZ95,AZ95)),"NÃO"),"NÃO")</f>
        <v>NÃO</v>
      </c>
      <c r="BB95" s="9" t="str">
        <f>IF(AND(BB$5&gt;=$M31,BB$5&lt;=$N31),IF($F31="Trimestral",IF(BA95="NÃO",$D31,IF(MOD(COUNT($Q95:BA95),3)=0,(BA95*$E31)+BA95,BA95)),"NÃO"),"NÃO")</f>
        <v>NÃO</v>
      </c>
      <c r="BC95" s="9" t="str">
        <f>IF(AND(BC$5&gt;=$M31,BC$5&lt;=$N31),IF($F31="Trimestral",IF(BB95="NÃO",$D31,IF(MOD(COUNT($Q95:BB95),3)=0,(BB95*$E31)+BB95,BB95)),"NÃO"),"NÃO")</f>
        <v>NÃO</v>
      </c>
      <c r="BD95" s="9" t="str">
        <f>IF(AND(BD$5&gt;=$M31,BD$5&lt;=$N31),IF($F31="Trimestral",IF(BC95="NÃO",$D31,IF(MOD(COUNT($Q95:BC95),3)=0,(BC95*$E31)+BC95,BC95)),"NÃO"),"NÃO")</f>
        <v>NÃO</v>
      </c>
      <c r="BE95" s="9" t="str">
        <f>IF(AND(BE$5&gt;=$M31,BE$5&lt;=$N31),IF($F31="Trimestral",IF(BD95="NÃO",$D31,IF(MOD(COUNT($Q95:BD95),3)=0,(BD95*$E31)+BD95,BD95)),"NÃO"),"NÃO")</f>
        <v>NÃO</v>
      </c>
      <c r="BF95" s="9" t="str">
        <f>IF(AND(BF$5&gt;=$M31,BF$5&lt;=$N31),IF($F31="Trimestral",IF(BE95="NÃO",$D31,IF(MOD(COUNT($Q95:BE95),3)=0,(BE95*$E31)+BE95,BE95)),"NÃO"),"NÃO")</f>
        <v>NÃO</v>
      </c>
      <c r="BG95" s="9" t="str">
        <f>IF(AND(BG$5&gt;=$M31,BG$5&lt;=$N31),IF($F31="Trimestral",IF(BF95="NÃO",$D31,IF(MOD(COUNT($Q95:BF95),3)=0,(BF95*$E31)+BF95,BF95)),"NÃO"),"NÃO")</f>
        <v>NÃO</v>
      </c>
      <c r="BH95" s="9" t="str">
        <f>IF(AND(BH$5&gt;=$M31,BH$5&lt;=$N31),IF($F31="Trimestral",IF(BG95="NÃO",$D31,IF(MOD(COUNT($Q95:BG95),3)=0,(BG95*$E31)+BG95,BG95)),"NÃO"),"NÃO")</f>
        <v>NÃO</v>
      </c>
      <c r="BI95" s="9" t="str">
        <f>IF(AND(BI$5&gt;=$M31,BI$5&lt;=$N31),IF($F31="Trimestral",IF(BH95="NÃO",$D31,IF(MOD(COUNT($Q95:BH95),3)=0,(BH95*$E31)+BH95,BH95)),"NÃO"),"NÃO")</f>
        <v>NÃO</v>
      </c>
      <c r="BJ95" s="9" t="str">
        <f>IF(AND(BJ$5&gt;=$M31,BJ$5&lt;=$N31),IF($F31="Trimestral",IF(BI95="NÃO",$D31,IF(MOD(COUNT($Q95:BI95),3)=0,(BI95*$E31)+BI95,BI95)),"NÃO"),"NÃO")</f>
        <v>NÃO</v>
      </c>
      <c r="BK95" s="9" t="str">
        <f>IF(AND(BK$5&gt;=$M31,BK$5&lt;=$N31),IF($F31="Trimestral",IF(BJ95="NÃO",$D31,IF(MOD(COUNT($Q95:BJ95),3)=0,(BJ95*$E31)+BJ95,BJ95)),"NÃO"),"NÃO")</f>
        <v>NÃO</v>
      </c>
      <c r="BL95" s="9" t="str">
        <f>IF(AND(BL$5&gt;=$M31,BL$5&lt;=$N31),IF($F31="Trimestral",IF(BK95="NÃO",$D31,IF(MOD(COUNT($Q95:BK95),3)=0,(BK95*$E31)+BK95,BK95)),"NÃO"),"NÃO")</f>
        <v>NÃO</v>
      </c>
      <c r="BM95" s="9" t="str">
        <f>IF(AND(BM$5&gt;=$M31,BM$5&lt;=$N31),IF($F31="Trimestral",IF(BL95="NÃO",$D31,IF(MOD(COUNT($Q95:BL95),3)=0,(BL95*$E31)+BL95,BL95)),"NÃO"),"NÃO")</f>
        <v>NÃO</v>
      </c>
      <c r="BN95" s="9" t="str">
        <f>IF(AND(BN$5&gt;=$M31,BN$5&lt;=$N31),IF($F31="Trimestral",IF(BM95="NÃO",$D31,IF(MOD(COUNT($Q95:BM95),3)=0,(BM95*$E31)+BM95,BM95)),"NÃO"),"NÃO")</f>
        <v>NÃO</v>
      </c>
      <c r="BO95" s="9" t="str">
        <f>IF(AND(BO$5&gt;=$M31,BO$5&lt;=$N31),IF($F31="Trimestral",IF(BN95="NÃO",$D31,IF(MOD(COUNT($Q95:BN95),3)=0,(BN95*$E31)+BN95,BN95)),"NÃO"),"NÃO")</f>
        <v>NÃO</v>
      </c>
      <c r="BP95" s="9" t="str">
        <f>IF(AND(BP$5&gt;=$M31,BP$5&lt;=$N31),IF($F31="Trimestral",IF(BO95="NÃO",$D31,IF(MOD(COUNT($Q95:BO95),3)=0,(BO95*$E31)+BO95,BO95)),"NÃO"),"NÃO")</f>
        <v>NÃO</v>
      </c>
      <c r="BQ95" s="9" t="str">
        <f>IF(AND(BQ$5&gt;=$M31,BQ$5&lt;=$N31),IF($F31="Trimestral",IF(BP95="NÃO",$D31,IF(MOD(COUNT($Q95:BP95),3)=0,(BP95*$E31)+BP95,BP95)),"NÃO"),"NÃO")</f>
        <v>NÃO</v>
      </c>
      <c r="BR95" s="9" t="str">
        <f>IF(AND(BR$5&gt;=$M31,BR$5&lt;=$N31),IF($F31="Trimestral",IF(BQ95="NÃO",$D31,IF(MOD(COUNT($Q95:BQ95),3)=0,(BQ95*$E31)+BQ95,BQ95)),"NÃO"),"NÃO")</f>
        <v>NÃO</v>
      </c>
      <c r="BS95" s="9" t="str">
        <f>IF(AND(BS$5&gt;=$M31,BS$5&lt;=$N31),IF($F31="Trimestral",IF(BR95="NÃO",$D31,IF(MOD(COUNT($Q95:BR95),3)=0,(BR95*$E31)+BR95,BR95)),"NÃO"),"NÃO")</f>
        <v>NÃO</v>
      </c>
      <c r="BT95" s="9" t="str">
        <f>IF(AND(BT$5&gt;=$M31,BT$5&lt;=$N31),IF($F31="Trimestral",IF(BS95="NÃO",$D31,IF(MOD(COUNT($Q95:BS95),3)=0,(BS95*$E31)+BS95,BS95)),"NÃO"),"NÃO")</f>
        <v>NÃO</v>
      </c>
      <c r="BU95" s="9" t="str">
        <f>IF(AND(BU$5&gt;=$M31,BU$5&lt;=$N31),IF($F31="Trimestral",IF(BT95="NÃO",$D31,IF(MOD(COUNT($Q95:BT95),3)=0,(BT95*$E31)+BT95,BT95)),"NÃO"),"NÃO")</f>
        <v>NÃO</v>
      </c>
      <c r="BV95" s="9" t="str">
        <f>IF(AND(BV$5&gt;=$M31,BV$5&lt;=$N31),IF($F31="Trimestral",IF(BU95="NÃO",$D31,IF(MOD(COUNT($Q95:BU95),3)=0,(BU95*$E31)+BU95,BU95)),"NÃO"),"NÃO")</f>
        <v>NÃO</v>
      </c>
      <c r="BW95" s="9" t="str">
        <f>IF(AND(BW$5&gt;=$M31,BW$5&lt;=$N31),IF($F31="Trimestral",IF(BV95="NÃO",$D31,IF(MOD(COUNT($Q95:BV95),3)=0,(BV95*$E31)+BV95,BV95)),"NÃO"),"NÃO")</f>
        <v>NÃO</v>
      </c>
      <c r="BX95" s="9" t="str">
        <f>IF(AND(BX$5&gt;=$M31,BX$5&lt;=$N31),IF($F31="Trimestral",IF(BW95="NÃO",$D31,IF(MOD(COUNT($Q95:BW95),3)=0,(BW95*$E31)+BW95,BW95)),"NÃO"),"NÃO")</f>
        <v>NÃO</v>
      </c>
      <c r="CA95" s="9">
        <v>26</v>
      </c>
    </row>
    <row r="96" spans="3:79" ht="30" customHeight="1">
      <c r="C96" s="21"/>
      <c r="D96" s="21"/>
      <c r="E96" s="21"/>
      <c r="F96" s="70"/>
      <c r="G96" s="70"/>
      <c r="H96" s="70"/>
      <c r="I96" s="70"/>
      <c r="J96" s="70"/>
      <c r="K96" s="21"/>
      <c r="L96" s="70"/>
      <c r="M96" s="70"/>
      <c r="N96" s="70"/>
      <c r="O96" s="70"/>
      <c r="P96" s="9">
        <v>27</v>
      </c>
      <c r="Q96" s="9" t="str">
        <f t="shared" si="46"/>
        <v>NÃO</v>
      </c>
      <c r="R96" s="9" t="str">
        <f>IF(AND(R$5&gt;=$M32,R$5&lt;=$N32),IF($F32="Trimestral",IF(Q96="NÃO",$D32,IF(MOD(COUNT($Q96:Q96),3)=0,(Q96*$E32)+Q96,Q96)),"NÃO"),"NÃO")</f>
        <v>NÃO</v>
      </c>
      <c r="S96" s="9" t="str">
        <f>IF(AND(S$5&gt;=$M32,S$5&lt;=$N32),IF($F32="Trimestral",IF(R96="NÃO",$D32,IF(MOD(COUNT($Q96:R96),3)=0,(R96*$E32)+R96,R96)),"NÃO"),"NÃO")</f>
        <v>NÃO</v>
      </c>
      <c r="T96" s="9" t="str">
        <f>IF(AND(T$5&gt;=$M32,T$5&lt;=$N32),IF($F32="Trimestral",IF(S96="NÃO",$D32,IF(MOD(COUNT($Q96:S96),3)=0,(S96*$E32)+S96,S96)),"NÃO"),"NÃO")</f>
        <v>NÃO</v>
      </c>
      <c r="U96" s="9" t="str">
        <f>IF(AND(U$5&gt;=$M32,U$5&lt;=$N32),IF($F32="Trimestral",IF(T96="NÃO",$D32,IF(MOD(COUNT($Q96:T96),3)=0,(T96*$E32)+T96,T96)),"NÃO"),"NÃO")</f>
        <v>NÃO</v>
      </c>
      <c r="V96" s="9" t="str">
        <f>IF(AND(V$5&gt;=$M32,V$5&lt;=$N32),IF($F32="Trimestral",IF(U96="NÃO",$D32,IF(MOD(COUNT($Q96:U96),3)=0,(U96*$E32)+U96,U96)),"NÃO"),"NÃO")</f>
        <v>NÃO</v>
      </c>
      <c r="W96" s="9" t="str">
        <f>IF(AND(W$5&gt;=$M32,W$5&lt;=$N32),IF($F32="Trimestral",IF(V96="NÃO",$D32,IF(MOD(COUNT($Q96:V96),3)=0,(V96*$E32)+V96,V96)),"NÃO"),"NÃO")</f>
        <v>NÃO</v>
      </c>
      <c r="X96" s="9" t="str">
        <f>IF(AND(X$5&gt;=$M32,X$5&lt;=$N32),IF($F32="Trimestral",IF(W96="NÃO",$D32,IF(MOD(COUNT($Q96:W96),3)=0,(W96*$E32)+W96,W96)),"NÃO"),"NÃO")</f>
        <v>NÃO</v>
      </c>
      <c r="Y96" s="9" t="str">
        <f>IF(AND(Y$5&gt;=$M32,Y$5&lt;=$N32),IF($F32="Trimestral",IF(X96="NÃO",$D32,IF(MOD(COUNT($Q96:X96),3)=0,(X96*$E32)+X96,X96)),"NÃO"),"NÃO")</f>
        <v>NÃO</v>
      </c>
      <c r="Z96" s="9" t="str">
        <f>IF(AND(Z$5&gt;=$M32,Z$5&lt;=$N32),IF($F32="Trimestral",IF(Y96="NÃO",$D32,IF(MOD(COUNT($Q96:Y96),3)=0,(Y96*$E32)+Y96,Y96)),"NÃO"),"NÃO")</f>
        <v>NÃO</v>
      </c>
      <c r="AA96" s="9" t="str">
        <f>IF(AND(AA$5&gt;=$M32,AA$5&lt;=$N32),IF($F32="Trimestral",IF(Z96="NÃO",$D32,IF(MOD(COUNT($Q96:Z96),3)=0,(Z96*$E32)+Z96,Z96)),"NÃO"),"NÃO")</f>
        <v>NÃO</v>
      </c>
      <c r="AB96" s="9" t="str">
        <f>IF(AND(AB$5&gt;=$M32,AB$5&lt;=$N32),IF($F32="Trimestral",IF(AA96="NÃO",$D32,IF(MOD(COUNT($Q96:AA96),3)=0,(AA96*$E32)+AA96,AA96)),"NÃO"),"NÃO")</f>
        <v>NÃO</v>
      </c>
      <c r="AC96" s="9" t="str">
        <f>IF(AND(AC$5&gt;=$M32,AC$5&lt;=$N32),IF($F32="Trimestral",IF(AB96="NÃO",$D32,IF(MOD(COUNT($Q96:AB96),3)=0,(AB96*$E32)+AB96,AB96)),"NÃO"),"NÃO")</f>
        <v>NÃO</v>
      </c>
      <c r="AD96" s="9" t="str">
        <f>IF(AND(AD$5&gt;=$M32,AD$5&lt;=$N32),IF($F32="Trimestral",IF(AC96="NÃO",$D32,IF(MOD(COUNT($Q96:AC96),3)=0,(AC96*$E32)+AC96,AC96)),"NÃO"),"NÃO")</f>
        <v>NÃO</v>
      </c>
      <c r="AE96" s="9" t="str">
        <f>IF(AND(AE$5&gt;=$M32,AE$5&lt;=$N32),IF($F32="Trimestral",IF(AD96="NÃO",$D32,IF(MOD(COUNT($Q96:AD96),3)=0,(AD96*$E32)+AD96,AD96)),"NÃO"),"NÃO")</f>
        <v>NÃO</v>
      </c>
      <c r="AF96" s="9" t="str">
        <f>IF(AND(AF$5&gt;=$M32,AF$5&lt;=$N32),IF($F32="Trimestral",IF(AE96="NÃO",$D32,IF(MOD(COUNT($Q96:AE96),3)=0,(AE96*$E32)+AE96,AE96)),"NÃO"),"NÃO")</f>
        <v>NÃO</v>
      </c>
      <c r="AG96" s="9" t="str">
        <f>IF(AND(AG$5&gt;=$M32,AG$5&lt;=$N32),IF($F32="Trimestral",IF(AF96="NÃO",$D32,IF(MOD(COUNT($Q96:AF96),3)=0,(AF96*$E32)+AF96,AF96)),"NÃO"),"NÃO")</f>
        <v>NÃO</v>
      </c>
      <c r="AH96" s="9" t="str">
        <f>IF(AND(AH$5&gt;=$M32,AH$5&lt;=$N32),IF($F32="Trimestral",IF(AG96="NÃO",$D32,IF(MOD(COUNT($Q96:AG96),3)=0,(AG96*$E32)+AG96,AG96)),"NÃO"),"NÃO")</f>
        <v>NÃO</v>
      </c>
      <c r="AI96" s="9" t="str">
        <f>IF(AND(AI$5&gt;=$M32,AI$5&lt;=$N32),IF($F32="Trimestral",IF(AH96="NÃO",$D32,IF(MOD(COUNT($Q96:AH96),3)=0,(AH96*$E32)+AH96,AH96)),"NÃO"),"NÃO")</f>
        <v>NÃO</v>
      </c>
      <c r="AJ96" s="9" t="str">
        <f>IF(AND(AJ$5&gt;=$M32,AJ$5&lt;=$N32),IF($F32="Trimestral",IF(AI96="NÃO",$D32,IF(MOD(COUNT($Q96:AI96),3)=0,(AI96*$E32)+AI96,AI96)),"NÃO"),"NÃO")</f>
        <v>NÃO</v>
      </c>
      <c r="AK96" s="9" t="str">
        <f>IF(AND(AK$5&gt;=$M32,AK$5&lt;=$N32),IF($F32="Trimestral",IF(AJ96="NÃO",$D32,IF(MOD(COUNT($Q96:AJ96),3)=0,(AJ96*$E32)+AJ96,AJ96)),"NÃO"),"NÃO")</f>
        <v>NÃO</v>
      </c>
      <c r="AL96" s="9" t="str">
        <f>IF(AND(AL$5&gt;=$M32,AL$5&lt;=$N32),IF($F32="Trimestral",IF(AK96="NÃO",$D32,IF(MOD(COUNT($Q96:AK96),3)=0,(AK96*$E32)+AK96,AK96)),"NÃO"),"NÃO")</f>
        <v>NÃO</v>
      </c>
      <c r="AM96" s="9" t="str">
        <f>IF(AND(AM$5&gt;=$M32,AM$5&lt;=$N32),IF($F32="Trimestral",IF(AL96="NÃO",$D32,IF(MOD(COUNT($Q96:AL96),3)=0,(AL96*$E32)+AL96,AL96)),"NÃO"),"NÃO")</f>
        <v>NÃO</v>
      </c>
      <c r="AN96" s="9" t="str">
        <f>IF(AND(AN$5&gt;=$M32,AN$5&lt;=$N32),IF($F32="Trimestral",IF(AM96="NÃO",$D32,IF(MOD(COUNT($Q96:AM96),3)=0,(AM96*$E32)+AM96,AM96)),"NÃO"),"NÃO")</f>
        <v>NÃO</v>
      </c>
      <c r="AO96" s="9" t="str">
        <f>IF(AND(AO$5&gt;=$M32,AO$5&lt;=$N32),IF($F32="Trimestral",IF(AN96="NÃO",$D32,IF(MOD(COUNT($Q96:AN96),3)=0,(AN96*$E32)+AN96,AN96)),"NÃO"),"NÃO")</f>
        <v>NÃO</v>
      </c>
      <c r="AP96" s="9" t="str">
        <f>IF(AND(AP$5&gt;=$M32,AP$5&lt;=$N32),IF($F32="Trimestral",IF(AO96="NÃO",$D32,IF(MOD(COUNT($Q96:AO96),3)=0,(AO96*$E32)+AO96,AO96)),"NÃO"),"NÃO")</f>
        <v>NÃO</v>
      </c>
      <c r="AQ96" s="9" t="str">
        <f>IF(AND(AQ$5&gt;=$M32,AQ$5&lt;=$N32),IF($F32="Trimestral",IF(AP96="NÃO",$D32,IF(MOD(COUNT($Q96:AP96),3)=0,(AP96*$E32)+AP96,AP96)),"NÃO"),"NÃO")</f>
        <v>NÃO</v>
      </c>
      <c r="AR96" s="9" t="str">
        <f>IF(AND(AR$5&gt;=$M32,AR$5&lt;=$N32),IF($F32="Trimestral",IF(AQ96="NÃO",$D32,IF(MOD(COUNT($Q96:AQ96),3)=0,(AQ96*$E32)+AQ96,AQ96)),"NÃO"),"NÃO")</f>
        <v>NÃO</v>
      </c>
      <c r="AS96" s="9" t="str">
        <f>IF(AND(AS$5&gt;=$M32,AS$5&lt;=$N32),IF($F32="Trimestral",IF(AR96="NÃO",$D32,IF(MOD(COUNT($Q96:AR96),3)=0,(AR96*$E32)+AR96,AR96)),"NÃO"),"NÃO")</f>
        <v>NÃO</v>
      </c>
      <c r="AT96" s="9" t="str">
        <f>IF(AND(AT$5&gt;=$M32,AT$5&lt;=$N32),IF($F32="Trimestral",IF(AS96="NÃO",$D32,IF(MOD(COUNT($Q96:AS96),3)=0,(AS96*$E32)+AS96,AS96)),"NÃO"),"NÃO")</f>
        <v>NÃO</v>
      </c>
      <c r="AU96" s="9" t="str">
        <f>IF(AND(AU$5&gt;=$M32,AU$5&lt;=$N32),IF($F32="Trimestral",IF(AT96="NÃO",$D32,IF(MOD(COUNT($Q96:AT96),3)=0,(AT96*$E32)+AT96,AT96)),"NÃO"),"NÃO")</f>
        <v>NÃO</v>
      </c>
      <c r="AV96" s="9" t="str">
        <f>IF(AND(AV$5&gt;=$M32,AV$5&lt;=$N32),IF($F32="Trimestral",IF(AU96="NÃO",$D32,IF(MOD(COUNT($Q96:AU96),3)=0,(AU96*$E32)+AU96,AU96)),"NÃO"),"NÃO")</f>
        <v>NÃO</v>
      </c>
      <c r="AW96" s="9" t="str">
        <f>IF(AND(AW$5&gt;=$M32,AW$5&lt;=$N32),IF($F32="Trimestral",IF(AV96="NÃO",$D32,IF(MOD(COUNT($Q96:AV96),3)=0,(AV96*$E32)+AV96,AV96)),"NÃO"),"NÃO")</f>
        <v>NÃO</v>
      </c>
      <c r="AX96" s="9" t="str">
        <f>IF(AND(AX$5&gt;=$M32,AX$5&lt;=$N32),IF($F32="Trimestral",IF(AW96="NÃO",$D32,IF(MOD(COUNT($Q96:AW96),3)=0,(AW96*$E32)+AW96,AW96)),"NÃO"),"NÃO")</f>
        <v>NÃO</v>
      </c>
      <c r="AY96" s="9" t="str">
        <f>IF(AND(AY$5&gt;=$M32,AY$5&lt;=$N32),IF($F32="Trimestral",IF(AX96="NÃO",$D32,IF(MOD(COUNT($Q96:AX96),3)=0,(AX96*$E32)+AX96,AX96)),"NÃO"),"NÃO")</f>
        <v>NÃO</v>
      </c>
      <c r="AZ96" s="9" t="str">
        <f>IF(AND(AZ$5&gt;=$M32,AZ$5&lt;=$N32),IF($F32="Trimestral",IF(AY96="NÃO",$D32,IF(MOD(COUNT($Q96:AY96),3)=0,(AY96*$E32)+AY96,AY96)),"NÃO"),"NÃO")</f>
        <v>NÃO</v>
      </c>
      <c r="BA96" s="9" t="str">
        <f>IF(AND(BA$5&gt;=$M32,BA$5&lt;=$N32),IF($F32="Trimestral",IF(AZ96="NÃO",$D32,IF(MOD(COUNT($Q96:AZ96),3)=0,(AZ96*$E32)+AZ96,AZ96)),"NÃO"),"NÃO")</f>
        <v>NÃO</v>
      </c>
      <c r="BB96" s="9" t="str">
        <f>IF(AND(BB$5&gt;=$M32,BB$5&lt;=$N32),IF($F32="Trimestral",IF(BA96="NÃO",$D32,IF(MOD(COUNT($Q96:BA96),3)=0,(BA96*$E32)+BA96,BA96)),"NÃO"),"NÃO")</f>
        <v>NÃO</v>
      </c>
      <c r="BC96" s="9" t="str">
        <f>IF(AND(BC$5&gt;=$M32,BC$5&lt;=$N32),IF($F32="Trimestral",IF(BB96="NÃO",$D32,IF(MOD(COUNT($Q96:BB96),3)=0,(BB96*$E32)+BB96,BB96)),"NÃO"),"NÃO")</f>
        <v>NÃO</v>
      </c>
      <c r="BD96" s="9" t="str">
        <f>IF(AND(BD$5&gt;=$M32,BD$5&lt;=$N32),IF($F32="Trimestral",IF(BC96="NÃO",$D32,IF(MOD(COUNT($Q96:BC96),3)=0,(BC96*$E32)+BC96,BC96)),"NÃO"),"NÃO")</f>
        <v>NÃO</v>
      </c>
      <c r="BE96" s="9" t="str">
        <f>IF(AND(BE$5&gt;=$M32,BE$5&lt;=$N32),IF($F32="Trimestral",IF(BD96="NÃO",$D32,IF(MOD(COUNT($Q96:BD96),3)=0,(BD96*$E32)+BD96,BD96)),"NÃO"),"NÃO")</f>
        <v>NÃO</v>
      </c>
      <c r="BF96" s="9" t="str">
        <f>IF(AND(BF$5&gt;=$M32,BF$5&lt;=$N32),IF($F32="Trimestral",IF(BE96="NÃO",$D32,IF(MOD(COUNT($Q96:BE96),3)=0,(BE96*$E32)+BE96,BE96)),"NÃO"),"NÃO")</f>
        <v>NÃO</v>
      </c>
      <c r="BG96" s="9" t="str">
        <f>IF(AND(BG$5&gt;=$M32,BG$5&lt;=$N32),IF($F32="Trimestral",IF(BF96="NÃO",$D32,IF(MOD(COUNT($Q96:BF96),3)=0,(BF96*$E32)+BF96,BF96)),"NÃO"),"NÃO")</f>
        <v>NÃO</v>
      </c>
      <c r="BH96" s="9" t="str">
        <f>IF(AND(BH$5&gt;=$M32,BH$5&lt;=$N32),IF($F32="Trimestral",IF(BG96="NÃO",$D32,IF(MOD(COUNT($Q96:BG96),3)=0,(BG96*$E32)+BG96,BG96)),"NÃO"),"NÃO")</f>
        <v>NÃO</v>
      </c>
      <c r="BI96" s="9" t="str">
        <f>IF(AND(BI$5&gt;=$M32,BI$5&lt;=$N32),IF($F32="Trimestral",IF(BH96="NÃO",$D32,IF(MOD(COUNT($Q96:BH96),3)=0,(BH96*$E32)+BH96,BH96)),"NÃO"),"NÃO")</f>
        <v>NÃO</v>
      </c>
      <c r="BJ96" s="9" t="str">
        <f>IF(AND(BJ$5&gt;=$M32,BJ$5&lt;=$N32),IF($F32="Trimestral",IF(BI96="NÃO",$D32,IF(MOD(COUNT($Q96:BI96),3)=0,(BI96*$E32)+BI96,BI96)),"NÃO"),"NÃO")</f>
        <v>NÃO</v>
      </c>
      <c r="BK96" s="9" t="str">
        <f>IF(AND(BK$5&gt;=$M32,BK$5&lt;=$N32),IF($F32="Trimestral",IF(BJ96="NÃO",$D32,IF(MOD(COUNT($Q96:BJ96),3)=0,(BJ96*$E32)+BJ96,BJ96)),"NÃO"),"NÃO")</f>
        <v>NÃO</v>
      </c>
      <c r="BL96" s="9" t="str">
        <f>IF(AND(BL$5&gt;=$M32,BL$5&lt;=$N32),IF($F32="Trimestral",IF(BK96="NÃO",$D32,IF(MOD(COUNT($Q96:BK96),3)=0,(BK96*$E32)+BK96,BK96)),"NÃO"),"NÃO")</f>
        <v>NÃO</v>
      </c>
      <c r="BM96" s="9" t="str">
        <f>IF(AND(BM$5&gt;=$M32,BM$5&lt;=$N32),IF($F32="Trimestral",IF(BL96="NÃO",$D32,IF(MOD(COUNT($Q96:BL96),3)=0,(BL96*$E32)+BL96,BL96)),"NÃO"),"NÃO")</f>
        <v>NÃO</v>
      </c>
      <c r="BN96" s="9" t="str">
        <f>IF(AND(BN$5&gt;=$M32,BN$5&lt;=$N32),IF($F32="Trimestral",IF(BM96="NÃO",$D32,IF(MOD(COUNT($Q96:BM96),3)=0,(BM96*$E32)+BM96,BM96)),"NÃO"),"NÃO")</f>
        <v>NÃO</v>
      </c>
      <c r="BO96" s="9" t="str">
        <f>IF(AND(BO$5&gt;=$M32,BO$5&lt;=$N32),IF($F32="Trimestral",IF(BN96="NÃO",$D32,IF(MOD(COUNT($Q96:BN96),3)=0,(BN96*$E32)+BN96,BN96)),"NÃO"),"NÃO")</f>
        <v>NÃO</v>
      </c>
      <c r="BP96" s="9" t="str">
        <f>IF(AND(BP$5&gt;=$M32,BP$5&lt;=$N32),IF($F32="Trimestral",IF(BO96="NÃO",$D32,IF(MOD(COUNT($Q96:BO96),3)=0,(BO96*$E32)+BO96,BO96)),"NÃO"),"NÃO")</f>
        <v>NÃO</v>
      </c>
      <c r="BQ96" s="9" t="str">
        <f>IF(AND(BQ$5&gt;=$M32,BQ$5&lt;=$N32),IF($F32="Trimestral",IF(BP96="NÃO",$D32,IF(MOD(COUNT($Q96:BP96),3)=0,(BP96*$E32)+BP96,BP96)),"NÃO"),"NÃO")</f>
        <v>NÃO</v>
      </c>
      <c r="BR96" s="9" t="str">
        <f>IF(AND(BR$5&gt;=$M32,BR$5&lt;=$N32),IF($F32="Trimestral",IF(BQ96="NÃO",$D32,IF(MOD(COUNT($Q96:BQ96),3)=0,(BQ96*$E32)+BQ96,BQ96)),"NÃO"),"NÃO")</f>
        <v>NÃO</v>
      </c>
      <c r="BS96" s="9" t="str">
        <f>IF(AND(BS$5&gt;=$M32,BS$5&lt;=$N32),IF($F32="Trimestral",IF(BR96="NÃO",$D32,IF(MOD(COUNT($Q96:BR96),3)=0,(BR96*$E32)+BR96,BR96)),"NÃO"),"NÃO")</f>
        <v>NÃO</v>
      </c>
      <c r="BT96" s="9" t="str">
        <f>IF(AND(BT$5&gt;=$M32,BT$5&lt;=$N32),IF($F32="Trimestral",IF(BS96="NÃO",$D32,IF(MOD(COUNT($Q96:BS96),3)=0,(BS96*$E32)+BS96,BS96)),"NÃO"),"NÃO")</f>
        <v>NÃO</v>
      </c>
      <c r="BU96" s="9" t="str">
        <f>IF(AND(BU$5&gt;=$M32,BU$5&lt;=$N32),IF($F32="Trimestral",IF(BT96="NÃO",$D32,IF(MOD(COUNT($Q96:BT96),3)=0,(BT96*$E32)+BT96,BT96)),"NÃO"),"NÃO")</f>
        <v>NÃO</v>
      </c>
      <c r="BV96" s="9" t="str">
        <f>IF(AND(BV$5&gt;=$M32,BV$5&lt;=$N32),IF($F32="Trimestral",IF(BU96="NÃO",$D32,IF(MOD(COUNT($Q96:BU96),3)=0,(BU96*$E32)+BU96,BU96)),"NÃO"),"NÃO")</f>
        <v>NÃO</v>
      </c>
      <c r="BW96" s="9" t="str">
        <f>IF(AND(BW$5&gt;=$M32,BW$5&lt;=$N32),IF($F32="Trimestral",IF(BV96="NÃO",$D32,IF(MOD(COUNT($Q96:BV96),3)=0,(BV96*$E32)+BV96,BV96)),"NÃO"),"NÃO")</f>
        <v>NÃO</v>
      </c>
      <c r="BX96" s="9" t="str">
        <f>IF(AND(BX$5&gt;=$M32,BX$5&lt;=$N32),IF($F32="Trimestral",IF(BW96="NÃO",$D32,IF(MOD(COUNT($Q96:BW96),3)=0,(BW96*$E32)+BW96,BW96)),"NÃO"),"NÃO")</f>
        <v>NÃO</v>
      </c>
      <c r="CA96" s="9">
        <v>27</v>
      </c>
    </row>
    <row r="97" spans="3:79" ht="30" customHeight="1">
      <c r="C97" s="21"/>
      <c r="D97" s="21"/>
      <c r="E97" s="21"/>
      <c r="F97" s="70"/>
      <c r="G97" s="70"/>
      <c r="H97" s="70"/>
      <c r="I97" s="70"/>
      <c r="J97" s="70"/>
      <c r="K97" s="21"/>
      <c r="L97" s="70"/>
      <c r="M97" s="70"/>
      <c r="N97" s="70"/>
      <c r="O97" s="70"/>
      <c r="P97" s="9">
        <v>28</v>
      </c>
      <c r="Q97" s="9" t="str">
        <f t="shared" si="46"/>
        <v>NÃO</v>
      </c>
      <c r="R97" s="9" t="str">
        <f>IF(AND(R$5&gt;=$M33,R$5&lt;=$N33),IF($F33="Trimestral",IF(Q97="NÃO",$D33,IF(MOD(COUNT($Q97:Q97),3)=0,(Q97*$E33)+Q97,Q97)),"NÃO"),"NÃO")</f>
        <v>NÃO</v>
      </c>
      <c r="S97" s="9" t="str">
        <f>IF(AND(S$5&gt;=$M33,S$5&lt;=$N33),IF($F33="Trimestral",IF(R97="NÃO",$D33,IF(MOD(COUNT($Q97:R97),3)=0,(R97*$E33)+R97,R97)),"NÃO"),"NÃO")</f>
        <v>NÃO</v>
      </c>
      <c r="T97" s="9" t="str">
        <f>IF(AND(T$5&gt;=$M33,T$5&lt;=$N33),IF($F33="Trimestral",IF(S97="NÃO",$D33,IF(MOD(COUNT($Q97:S97),3)=0,(S97*$E33)+S97,S97)),"NÃO"),"NÃO")</f>
        <v>NÃO</v>
      </c>
      <c r="U97" s="9" t="str">
        <f>IF(AND(U$5&gt;=$M33,U$5&lt;=$N33),IF($F33="Trimestral",IF(T97="NÃO",$D33,IF(MOD(COUNT($Q97:T97),3)=0,(T97*$E33)+T97,T97)),"NÃO"),"NÃO")</f>
        <v>NÃO</v>
      </c>
      <c r="V97" s="9" t="str">
        <f>IF(AND(V$5&gt;=$M33,V$5&lt;=$N33),IF($F33="Trimestral",IF(U97="NÃO",$D33,IF(MOD(COUNT($Q97:U97),3)=0,(U97*$E33)+U97,U97)),"NÃO"),"NÃO")</f>
        <v>NÃO</v>
      </c>
      <c r="W97" s="9" t="str">
        <f>IF(AND(W$5&gt;=$M33,W$5&lt;=$N33),IF($F33="Trimestral",IF(V97="NÃO",$D33,IF(MOD(COUNT($Q97:V97),3)=0,(V97*$E33)+V97,V97)),"NÃO"),"NÃO")</f>
        <v>NÃO</v>
      </c>
      <c r="X97" s="9" t="str">
        <f>IF(AND(X$5&gt;=$M33,X$5&lt;=$N33),IF($F33="Trimestral",IF(W97="NÃO",$D33,IF(MOD(COUNT($Q97:W97),3)=0,(W97*$E33)+W97,W97)),"NÃO"),"NÃO")</f>
        <v>NÃO</v>
      </c>
      <c r="Y97" s="9" t="str">
        <f>IF(AND(Y$5&gt;=$M33,Y$5&lt;=$N33),IF($F33="Trimestral",IF(X97="NÃO",$D33,IF(MOD(COUNT($Q97:X97),3)=0,(X97*$E33)+X97,X97)),"NÃO"),"NÃO")</f>
        <v>NÃO</v>
      </c>
      <c r="Z97" s="9" t="str">
        <f>IF(AND(Z$5&gt;=$M33,Z$5&lt;=$N33),IF($F33="Trimestral",IF(Y97="NÃO",$D33,IF(MOD(COUNT($Q97:Y97),3)=0,(Y97*$E33)+Y97,Y97)),"NÃO"),"NÃO")</f>
        <v>NÃO</v>
      </c>
      <c r="AA97" s="9" t="str">
        <f>IF(AND(AA$5&gt;=$M33,AA$5&lt;=$N33),IF($F33="Trimestral",IF(Z97="NÃO",$D33,IF(MOD(COUNT($Q97:Z97),3)=0,(Z97*$E33)+Z97,Z97)),"NÃO"),"NÃO")</f>
        <v>NÃO</v>
      </c>
      <c r="AB97" s="9" t="str">
        <f>IF(AND(AB$5&gt;=$M33,AB$5&lt;=$N33),IF($F33="Trimestral",IF(AA97="NÃO",$D33,IF(MOD(COUNT($Q97:AA97),3)=0,(AA97*$E33)+AA97,AA97)),"NÃO"),"NÃO")</f>
        <v>NÃO</v>
      </c>
      <c r="AC97" s="9" t="str">
        <f>IF(AND(AC$5&gt;=$M33,AC$5&lt;=$N33),IF($F33="Trimestral",IF(AB97="NÃO",$D33,IF(MOD(COUNT($Q97:AB97),3)=0,(AB97*$E33)+AB97,AB97)),"NÃO"),"NÃO")</f>
        <v>NÃO</v>
      </c>
      <c r="AD97" s="9" t="str">
        <f>IF(AND(AD$5&gt;=$M33,AD$5&lt;=$N33),IF($F33="Trimestral",IF(AC97="NÃO",$D33,IF(MOD(COUNT($Q97:AC97),3)=0,(AC97*$E33)+AC97,AC97)),"NÃO"),"NÃO")</f>
        <v>NÃO</v>
      </c>
      <c r="AE97" s="9" t="str">
        <f>IF(AND(AE$5&gt;=$M33,AE$5&lt;=$N33),IF($F33="Trimestral",IF(AD97="NÃO",$D33,IF(MOD(COUNT($Q97:AD97),3)=0,(AD97*$E33)+AD97,AD97)),"NÃO"),"NÃO")</f>
        <v>NÃO</v>
      </c>
      <c r="AF97" s="9" t="str">
        <f>IF(AND(AF$5&gt;=$M33,AF$5&lt;=$N33),IF($F33="Trimestral",IF(AE97="NÃO",$D33,IF(MOD(COUNT($Q97:AE97),3)=0,(AE97*$E33)+AE97,AE97)),"NÃO"),"NÃO")</f>
        <v>NÃO</v>
      </c>
      <c r="AG97" s="9" t="str">
        <f>IF(AND(AG$5&gt;=$M33,AG$5&lt;=$N33),IF($F33="Trimestral",IF(AF97="NÃO",$D33,IF(MOD(COUNT($Q97:AF97),3)=0,(AF97*$E33)+AF97,AF97)),"NÃO"),"NÃO")</f>
        <v>NÃO</v>
      </c>
      <c r="AH97" s="9" t="str">
        <f>IF(AND(AH$5&gt;=$M33,AH$5&lt;=$N33),IF($F33="Trimestral",IF(AG97="NÃO",$D33,IF(MOD(COUNT($Q97:AG97),3)=0,(AG97*$E33)+AG97,AG97)),"NÃO"),"NÃO")</f>
        <v>NÃO</v>
      </c>
      <c r="AI97" s="9" t="str">
        <f>IF(AND(AI$5&gt;=$M33,AI$5&lt;=$N33),IF($F33="Trimestral",IF(AH97="NÃO",$D33,IF(MOD(COUNT($Q97:AH97),3)=0,(AH97*$E33)+AH97,AH97)),"NÃO"),"NÃO")</f>
        <v>NÃO</v>
      </c>
      <c r="AJ97" s="9" t="str">
        <f>IF(AND(AJ$5&gt;=$M33,AJ$5&lt;=$N33),IF($F33="Trimestral",IF(AI97="NÃO",$D33,IF(MOD(COUNT($Q97:AI97),3)=0,(AI97*$E33)+AI97,AI97)),"NÃO"),"NÃO")</f>
        <v>NÃO</v>
      </c>
      <c r="AK97" s="9" t="str">
        <f>IF(AND(AK$5&gt;=$M33,AK$5&lt;=$N33),IF($F33="Trimestral",IF(AJ97="NÃO",$D33,IF(MOD(COUNT($Q97:AJ97),3)=0,(AJ97*$E33)+AJ97,AJ97)),"NÃO"),"NÃO")</f>
        <v>NÃO</v>
      </c>
      <c r="AL97" s="9" t="str">
        <f>IF(AND(AL$5&gt;=$M33,AL$5&lt;=$N33),IF($F33="Trimestral",IF(AK97="NÃO",$D33,IF(MOD(COUNT($Q97:AK97),3)=0,(AK97*$E33)+AK97,AK97)),"NÃO"),"NÃO")</f>
        <v>NÃO</v>
      </c>
      <c r="AM97" s="9" t="str">
        <f>IF(AND(AM$5&gt;=$M33,AM$5&lt;=$N33),IF($F33="Trimestral",IF(AL97="NÃO",$D33,IF(MOD(COUNT($Q97:AL97),3)=0,(AL97*$E33)+AL97,AL97)),"NÃO"),"NÃO")</f>
        <v>NÃO</v>
      </c>
      <c r="AN97" s="9" t="str">
        <f>IF(AND(AN$5&gt;=$M33,AN$5&lt;=$N33),IF($F33="Trimestral",IF(AM97="NÃO",$D33,IF(MOD(COUNT($Q97:AM97),3)=0,(AM97*$E33)+AM97,AM97)),"NÃO"),"NÃO")</f>
        <v>NÃO</v>
      </c>
      <c r="AO97" s="9" t="str">
        <f>IF(AND(AO$5&gt;=$M33,AO$5&lt;=$N33),IF($F33="Trimestral",IF(AN97="NÃO",$D33,IF(MOD(COUNT($Q97:AN97),3)=0,(AN97*$E33)+AN97,AN97)),"NÃO"),"NÃO")</f>
        <v>NÃO</v>
      </c>
      <c r="AP97" s="9" t="str">
        <f>IF(AND(AP$5&gt;=$M33,AP$5&lt;=$N33),IF($F33="Trimestral",IF(AO97="NÃO",$D33,IF(MOD(COUNT($Q97:AO97),3)=0,(AO97*$E33)+AO97,AO97)),"NÃO"),"NÃO")</f>
        <v>NÃO</v>
      </c>
      <c r="AQ97" s="9" t="str">
        <f>IF(AND(AQ$5&gt;=$M33,AQ$5&lt;=$N33),IF($F33="Trimestral",IF(AP97="NÃO",$D33,IF(MOD(COUNT($Q97:AP97),3)=0,(AP97*$E33)+AP97,AP97)),"NÃO"),"NÃO")</f>
        <v>NÃO</v>
      </c>
      <c r="AR97" s="9" t="str">
        <f>IF(AND(AR$5&gt;=$M33,AR$5&lt;=$N33),IF($F33="Trimestral",IF(AQ97="NÃO",$D33,IF(MOD(COUNT($Q97:AQ97),3)=0,(AQ97*$E33)+AQ97,AQ97)),"NÃO"),"NÃO")</f>
        <v>NÃO</v>
      </c>
      <c r="AS97" s="9" t="str">
        <f>IF(AND(AS$5&gt;=$M33,AS$5&lt;=$N33),IF($F33="Trimestral",IF(AR97="NÃO",$D33,IF(MOD(COUNT($Q97:AR97),3)=0,(AR97*$E33)+AR97,AR97)),"NÃO"),"NÃO")</f>
        <v>NÃO</v>
      </c>
      <c r="AT97" s="9" t="str">
        <f>IF(AND(AT$5&gt;=$M33,AT$5&lt;=$N33),IF($F33="Trimestral",IF(AS97="NÃO",$D33,IF(MOD(COUNT($Q97:AS97),3)=0,(AS97*$E33)+AS97,AS97)),"NÃO"),"NÃO")</f>
        <v>NÃO</v>
      </c>
      <c r="AU97" s="9" t="str">
        <f>IF(AND(AU$5&gt;=$M33,AU$5&lt;=$N33),IF($F33="Trimestral",IF(AT97="NÃO",$D33,IF(MOD(COUNT($Q97:AT97),3)=0,(AT97*$E33)+AT97,AT97)),"NÃO"),"NÃO")</f>
        <v>NÃO</v>
      </c>
      <c r="AV97" s="9" t="str">
        <f>IF(AND(AV$5&gt;=$M33,AV$5&lt;=$N33),IF($F33="Trimestral",IF(AU97="NÃO",$D33,IF(MOD(COUNT($Q97:AU97),3)=0,(AU97*$E33)+AU97,AU97)),"NÃO"),"NÃO")</f>
        <v>NÃO</v>
      </c>
      <c r="AW97" s="9" t="str">
        <f>IF(AND(AW$5&gt;=$M33,AW$5&lt;=$N33),IF($F33="Trimestral",IF(AV97="NÃO",$D33,IF(MOD(COUNT($Q97:AV97),3)=0,(AV97*$E33)+AV97,AV97)),"NÃO"),"NÃO")</f>
        <v>NÃO</v>
      </c>
      <c r="AX97" s="9" t="str">
        <f>IF(AND(AX$5&gt;=$M33,AX$5&lt;=$N33),IF($F33="Trimestral",IF(AW97="NÃO",$D33,IF(MOD(COUNT($Q97:AW97),3)=0,(AW97*$E33)+AW97,AW97)),"NÃO"),"NÃO")</f>
        <v>NÃO</v>
      </c>
      <c r="AY97" s="9" t="str">
        <f>IF(AND(AY$5&gt;=$M33,AY$5&lt;=$N33),IF($F33="Trimestral",IF(AX97="NÃO",$D33,IF(MOD(COUNT($Q97:AX97),3)=0,(AX97*$E33)+AX97,AX97)),"NÃO"),"NÃO")</f>
        <v>NÃO</v>
      </c>
      <c r="AZ97" s="9" t="str">
        <f>IF(AND(AZ$5&gt;=$M33,AZ$5&lt;=$N33),IF($F33="Trimestral",IF(AY97="NÃO",$D33,IF(MOD(COUNT($Q97:AY97),3)=0,(AY97*$E33)+AY97,AY97)),"NÃO"),"NÃO")</f>
        <v>NÃO</v>
      </c>
      <c r="BA97" s="9" t="str">
        <f>IF(AND(BA$5&gt;=$M33,BA$5&lt;=$N33),IF($F33="Trimestral",IF(AZ97="NÃO",$D33,IF(MOD(COUNT($Q97:AZ97),3)=0,(AZ97*$E33)+AZ97,AZ97)),"NÃO"),"NÃO")</f>
        <v>NÃO</v>
      </c>
      <c r="BB97" s="9" t="str">
        <f>IF(AND(BB$5&gt;=$M33,BB$5&lt;=$N33),IF($F33="Trimestral",IF(BA97="NÃO",$D33,IF(MOD(COUNT($Q97:BA97),3)=0,(BA97*$E33)+BA97,BA97)),"NÃO"),"NÃO")</f>
        <v>NÃO</v>
      </c>
      <c r="BC97" s="9" t="str">
        <f>IF(AND(BC$5&gt;=$M33,BC$5&lt;=$N33),IF($F33="Trimestral",IF(BB97="NÃO",$D33,IF(MOD(COUNT($Q97:BB97),3)=0,(BB97*$E33)+BB97,BB97)),"NÃO"),"NÃO")</f>
        <v>NÃO</v>
      </c>
      <c r="BD97" s="9" t="str">
        <f>IF(AND(BD$5&gt;=$M33,BD$5&lt;=$N33),IF($F33="Trimestral",IF(BC97="NÃO",$D33,IF(MOD(COUNT($Q97:BC97),3)=0,(BC97*$E33)+BC97,BC97)),"NÃO"),"NÃO")</f>
        <v>NÃO</v>
      </c>
      <c r="BE97" s="9" t="str">
        <f>IF(AND(BE$5&gt;=$M33,BE$5&lt;=$N33),IF($F33="Trimestral",IF(BD97="NÃO",$D33,IF(MOD(COUNT($Q97:BD97),3)=0,(BD97*$E33)+BD97,BD97)),"NÃO"),"NÃO")</f>
        <v>NÃO</v>
      </c>
      <c r="BF97" s="9" t="str">
        <f>IF(AND(BF$5&gt;=$M33,BF$5&lt;=$N33),IF($F33="Trimestral",IF(BE97="NÃO",$D33,IF(MOD(COUNT($Q97:BE97),3)=0,(BE97*$E33)+BE97,BE97)),"NÃO"),"NÃO")</f>
        <v>NÃO</v>
      </c>
      <c r="BG97" s="9" t="str">
        <f>IF(AND(BG$5&gt;=$M33,BG$5&lt;=$N33),IF($F33="Trimestral",IF(BF97="NÃO",$D33,IF(MOD(COUNT($Q97:BF97),3)=0,(BF97*$E33)+BF97,BF97)),"NÃO"),"NÃO")</f>
        <v>NÃO</v>
      </c>
      <c r="BH97" s="9" t="str">
        <f>IF(AND(BH$5&gt;=$M33,BH$5&lt;=$N33),IF($F33="Trimestral",IF(BG97="NÃO",$D33,IF(MOD(COUNT($Q97:BG97),3)=0,(BG97*$E33)+BG97,BG97)),"NÃO"),"NÃO")</f>
        <v>NÃO</v>
      </c>
      <c r="BI97" s="9" t="str">
        <f>IF(AND(BI$5&gt;=$M33,BI$5&lt;=$N33),IF($F33="Trimestral",IF(BH97="NÃO",$D33,IF(MOD(COUNT($Q97:BH97),3)=0,(BH97*$E33)+BH97,BH97)),"NÃO"),"NÃO")</f>
        <v>NÃO</v>
      </c>
      <c r="BJ97" s="9" t="str">
        <f>IF(AND(BJ$5&gt;=$M33,BJ$5&lt;=$N33),IF($F33="Trimestral",IF(BI97="NÃO",$D33,IF(MOD(COUNT($Q97:BI97),3)=0,(BI97*$E33)+BI97,BI97)),"NÃO"),"NÃO")</f>
        <v>NÃO</v>
      </c>
      <c r="BK97" s="9" t="str">
        <f>IF(AND(BK$5&gt;=$M33,BK$5&lt;=$N33),IF($F33="Trimestral",IF(BJ97="NÃO",$D33,IF(MOD(COUNT($Q97:BJ97),3)=0,(BJ97*$E33)+BJ97,BJ97)),"NÃO"),"NÃO")</f>
        <v>NÃO</v>
      </c>
      <c r="BL97" s="9" t="str">
        <f>IF(AND(BL$5&gt;=$M33,BL$5&lt;=$N33),IF($F33="Trimestral",IF(BK97="NÃO",$D33,IF(MOD(COUNT($Q97:BK97),3)=0,(BK97*$E33)+BK97,BK97)),"NÃO"),"NÃO")</f>
        <v>NÃO</v>
      </c>
      <c r="BM97" s="9" t="str">
        <f>IF(AND(BM$5&gt;=$M33,BM$5&lt;=$N33),IF($F33="Trimestral",IF(BL97="NÃO",$D33,IF(MOD(COUNT($Q97:BL97),3)=0,(BL97*$E33)+BL97,BL97)),"NÃO"),"NÃO")</f>
        <v>NÃO</v>
      </c>
      <c r="BN97" s="9" t="str">
        <f>IF(AND(BN$5&gt;=$M33,BN$5&lt;=$N33),IF($F33="Trimestral",IF(BM97="NÃO",$D33,IF(MOD(COUNT($Q97:BM97),3)=0,(BM97*$E33)+BM97,BM97)),"NÃO"),"NÃO")</f>
        <v>NÃO</v>
      </c>
      <c r="BO97" s="9" t="str">
        <f>IF(AND(BO$5&gt;=$M33,BO$5&lt;=$N33),IF($F33="Trimestral",IF(BN97="NÃO",$D33,IF(MOD(COUNT($Q97:BN97),3)=0,(BN97*$E33)+BN97,BN97)),"NÃO"),"NÃO")</f>
        <v>NÃO</v>
      </c>
      <c r="BP97" s="9" t="str">
        <f>IF(AND(BP$5&gt;=$M33,BP$5&lt;=$N33),IF($F33="Trimestral",IF(BO97="NÃO",$D33,IF(MOD(COUNT($Q97:BO97),3)=0,(BO97*$E33)+BO97,BO97)),"NÃO"),"NÃO")</f>
        <v>NÃO</v>
      </c>
      <c r="BQ97" s="9" t="str">
        <f>IF(AND(BQ$5&gt;=$M33,BQ$5&lt;=$N33),IF($F33="Trimestral",IF(BP97="NÃO",$D33,IF(MOD(COUNT($Q97:BP97),3)=0,(BP97*$E33)+BP97,BP97)),"NÃO"),"NÃO")</f>
        <v>NÃO</v>
      </c>
      <c r="BR97" s="9" t="str">
        <f>IF(AND(BR$5&gt;=$M33,BR$5&lt;=$N33),IF($F33="Trimestral",IF(BQ97="NÃO",$D33,IF(MOD(COUNT($Q97:BQ97),3)=0,(BQ97*$E33)+BQ97,BQ97)),"NÃO"),"NÃO")</f>
        <v>NÃO</v>
      </c>
      <c r="BS97" s="9" t="str">
        <f>IF(AND(BS$5&gt;=$M33,BS$5&lt;=$N33),IF($F33="Trimestral",IF(BR97="NÃO",$D33,IF(MOD(COUNT($Q97:BR97),3)=0,(BR97*$E33)+BR97,BR97)),"NÃO"),"NÃO")</f>
        <v>NÃO</v>
      </c>
      <c r="BT97" s="9" t="str">
        <f>IF(AND(BT$5&gt;=$M33,BT$5&lt;=$N33),IF($F33="Trimestral",IF(BS97="NÃO",$D33,IF(MOD(COUNT($Q97:BS97),3)=0,(BS97*$E33)+BS97,BS97)),"NÃO"),"NÃO")</f>
        <v>NÃO</v>
      </c>
      <c r="BU97" s="9" t="str">
        <f>IF(AND(BU$5&gt;=$M33,BU$5&lt;=$N33),IF($F33="Trimestral",IF(BT97="NÃO",$D33,IF(MOD(COUNT($Q97:BT97),3)=0,(BT97*$E33)+BT97,BT97)),"NÃO"),"NÃO")</f>
        <v>NÃO</v>
      </c>
      <c r="BV97" s="9" t="str">
        <f>IF(AND(BV$5&gt;=$M33,BV$5&lt;=$N33),IF($F33="Trimestral",IF(BU97="NÃO",$D33,IF(MOD(COUNT($Q97:BU97),3)=0,(BU97*$E33)+BU97,BU97)),"NÃO"),"NÃO")</f>
        <v>NÃO</v>
      </c>
      <c r="BW97" s="9" t="str">
        <f>IF(AND(BW$5&gt;=$M33,BW$5&lt;=$N33),IF($F33="Trimestral",IF(BV97="NÃO",$D33,IF(MOD(COUNT($Q97:BV97),3)=0,(BV97*$E33)+BV97,BV97)),"NÃO"),"NÃO")</f>
        <v>NÃO</v>
      </c>
      <c r="BX97" s="9" t="str">
        <f>IF(AND(BX$5&gt;=$M33,BX$5&lt;=$N33),IF($F33="Trimestral",IF(BW97="NÃO",$D33,IF(MOD(COUNT($Q97:BW97),3)=0,(BW97*$E33)+BW97,BW97)),"NÃO"),"NÃO")</f>
        <v>NÃO</v>
      </c>
      <c r="CA97" s="9">
        <v>28</v>
      </c>
    </row>
    <row r="98" spans="3:79" ht="30" customHeight="1">
      <c r="C98" s="21"/>
      <c r="D98" s="21"/>
      <c r="E98" s="21"/>
      <c r="F98" s="70"/>
      <c r="G98" s="70"/>
      <c r="H98" s="70"/>
      <c r="I98" s="70"/>
      <c r="J98" s="70"/>
      <c r="K98" s="21"/>
      <c r="L98" s="70"/>
      <c r="M98" s="70"/>
      <c r="N98" s="70"/>
      <c r="O98" s="70"/>
      <c r="P98" s="9">
        <v>29</v>
      </c>
      <c r="Q98" s="9" t="str">
        <f t="shared" si="46"/>
        <v>NÃO</v>
      </c>
      <c r="R98" s="9" t="str">
        <f>IF(AND(R$5&gt;=$M34,R$5&lt;=$N34),IF($F34="Trimestral",IF(Q98="NÃO",$D34,IF(MOD(COUNT($Q98:Q98),3)=0,(Q98*$E34)+Q98,Q98)),"NÃO"),"NÃO")</f>
        <v>NÃO</v>
      </c>
      <c r="S98" s="9" t="str">
        <f>IF(AND(S$5&gt;=$M34,S$5&lt;=$N34),IF($F34="Trimestral",IF(R98="NÃO",$D34,IF(MOD(COUNT($Q98:R98),3)=0,(R98*$E34)+R98,R98)),"NÃO"),"NÃO")</f>
        <v>NÃO</v>
      </c>
      <c r="T98" s="9" t="str">
        <f>IF(AND(T$5&gt;=$M34,T$5&lt;=$N34),IF($F34="Trimestral",IF(S98="NÃO",$D34,IF(MOD(COUNT($Q98:S98),3)=0,(S98*$E34)+S98,S98)),"NÃO"),"NÃO")</f>
        <v>NÃO</v>
      </c>
      <c r="U98" s="9" t="str">
        <f>IF(AND(U$5&gt;=$M34,U$5&lt;=$N34),IF($F34="Trimestral",IF(T98="NÃO",$D34,IF(MOD(COUNT($Q98:T98),3)=0,(T98*$E34)+T98,T98)),"NÃO"),"NÃO")</f>
        <v>NÃO</v>
      </c>
      <c r="V98" s="9" t="str">
        <f>IF(AND(V$5&gt;=$M34,V$5&lt;=$N34),IF($F34="Trimestral",IF(U98="NÃO",$D34,IF(MOD(COUNT($Q98:U98),3)=0,(U98*$E34)+U98,U98)),"NÃO"),"NÃO")</f>
        <v>NÃO</v>
      </c>
      <c r="W98" s="9" t="str">
        <f>IF(AND(W$5&gt;=$M34,W$5&lt;=$N34),IF($F34="Trimestral",IF(V98="NÃO",$D34,IF(MOD(COUNT($Q98:V98),3)=0,(V98*$E34)+V98,V98)),"NÃO"),"NÃO")</f>
        <v>NÃO</v>
      </c>
      <c r="X98" s="9" t="str">
        <f>IF(AND(X$5&gt;=$M34,X$5&lt;=$N34),IF($F34="Trimestral",IF(W98="NÃO",$D34,IF(MOD(COUNT($Q98:W98),3)=0,(W98*$E34)+W98,W98)),"NÃO"),"NÃO")</f>
        <v>NÃO</v>
      </c>
      <c r="Y98" s="9" t="str">
        <f>IF(AND(Y$5&gt;=$M34,Y$5&lt;=$N34),IF($F34="Trimestral",IF(X98="NÃO",$D34,IF(MOD(COUNT($Q98:X98),3)=0,(X98*$E34)+X98,X98)),"NÃO"),"NÃO")</f>
        <v>NÃO</v>
      </c>
      <c r="Z98" s="9" t="str">
        <f>IF(AND(Z$5&gt;=$M34,Z$5&lt;=$N34),IF($F34="Trimestral",IF(Y98="NÃO",$D34,IF(MOD(COUNT($Q98:Y98),3)=0,(Y98*$E34)+Y98,Y98)),"NÃO"),"NÃO")</f>
        <v>NÃO</v>
      </c>
      <c r="AA98" s="9" t="str">
        <f>IF(AND(AA$5&gt;=$M34,AA$5&lt;=$N34),IF($F34="Trimestral",IF(Z98="NÃO",$D34,IF(MOD(COUNT($Q98:Z98),3)=0,(Z98*$E34)+Z98,Z98)),"NÃO"),"NÃO")</f>
        <v>NÃO</v>
      </c>
      <c r="AB98" s="9" t="str">
        <f>IF(AND(AB$5&gt;=$M34,AB$5&lt;=$N34),IF($F34="Trimestral",IF(AA98="NÃO",$D34,IF(MOD(COUNT($Q98:AA98),3)=0,(AA98*$E34)+AA98,AA98)),"NÃO"),"NÃO")</f>
        <v>NÃO</v>
      </c>
      <c r="AC98" s="9" t="str">
        <f>IF(AND(AC$5&gt;=$M34,AC$5&lt;=$N34),IF($F34="Trimestral",IF(AB98="NÃO",$D34,IF(MOD(COUNT($Q98:AB98),3)=0,(AB98*$E34)+AB98,AB98)),"NÃO"),"NÃO")</f>
        <v>NÃO</v>
      </c>
      <c r="AD98" s="9" t="str">
        <f>IF(AND(AD$5&gt;=$M34,AD$5&lt;=$N34),IF($F34="Trimestral",IF(AC98="NÃO",$D34,IF(MOD(COUNT($Q98:AC98),3)=0,(AC98*$E34)+AC98,AC98)),"NÃO"),"NÃO")</f>
        <v>NÃO</v>
      </c>
      <c r="AE98" s="9" t="str">
        <f>IF(AND(AE$5&gt;=$M34,AE$5&lt;=$N34),IF($F34="Trimestral",IF(AD98="NÃO",$D34,IF(MOD(COUNT($Q98:AD98),3)=0,(AD98*$E34)+AD98,AD98)),"NÃO"),"NÃO")</f>
        <v>NÃO</v>
      </c>
      <c r="AF98" s="9" t="str">
        <f>IF(AND(AF$5&gt;=$M34,AF$5&lt;=$N34),IF($F34="Trimestral",IF(AE98="NÃO",$D34,IF(MOD(COUNT($Q98:AE98),3)=0,(AE98*$E34)+AE98,AE98)),"NÃO"),"NÃO")</f>
        <v>NÃO</v>
      </c>
      <c r="AG98" s="9" t="str">
        <f>IF(AND(AG$5&gt;=$M34,AG$5&lt;=$N34),IF($F34="Trimestral",IF(AF98="NÃO",$D34,IF(MOD(COUNT($Q98:AF98),3)=0,(AF98*$E34)+AF98,AF98)),"NÃO"),"NÃO")</f>
        <v>NÃO</v>
      </c>
      <c r="AH98" s="9" t="str">
        <f>IF(AND(AH$5&gt;=$M34,AH$5&lt;=$N34),IF($F34="Trimestral",IF(AG98="NÃO",$D34,IF(MOD(COUNT($Q98:AG98),3)=0,(AG98*$E34)+AG98,AG98)),"NÃO"),"NÃO")</f>
        <v>NÃO</v>
      </c>
      <c r="AI98" s="9" t="str">
        <f>IF(AND(AI$5&gt;=$M34,AI$5&lt;=$N34),IF($F34="Trimestral",IF(AH98="NÃO",$D34,IF(MOD(COUNT($Q98:AH98),3)=0,(AH98*$E34)+AH98,AH98)),"NÃO"),"NÃO")</f>
        <v>NÃO</v>
      </c>
      <c r="AJ98" s="9" t="str">
        <f>IF(AND(AJ$5&gt;=$M34,AJ$5&lt;=$N34),IF($F34="Trimestral",IF(AI98="NÃO",$D34,IF(MOD(COUNT($Q98:AI98),3)=0,(AI98*$E34)+AI98,AI98)),"NÃO"),"NÃO")</f>
        <v>NÃO</v>
      </c>
      <c r="AK98" s="9" t="str">
        <f>IF(AND(AK$5&gt;=$M34,AK$5&lt;=$N34),IF($F34="Trimestral",IF(AJ98="NÃO",$D34,IF(MOD(COUNT($Q98:AJ98),3)=0,(AJ98*$E34)+AJ98,AJ98)),"NÃO"),"NÃO")</f>
        <v>NÃO</v>
      </c>
      <c r="AL98" s="9" t="str">
        <f>IF(AND(AL$5&gt;=$M34,AL$5&lt;=$N34),IF($F34="Trimestral",IF(AK98="NÃO",$D34,IF(MOD(COUNT($Q98:AK98),3)=0,(AK98*$E34)+AK98,AK98)),"NÃO"),"NÃO")</f>
        <v>NÃO</v>
      </c>
      <c r="AM98" s="9" t="str">
        <f>IF(AND(AM$5&gt;=$M34,AM$5&lt;=$N34),IF($F34="Trimestral",IF(AL98="NÃO",$D34,IF(MOD(COUNT($Q98:AL98),3)=0,(AL98*$E34)+AL98,AL98)),"NÃO"),"NÃO")</f>
        <v>NÃO</v>
      </c>
      <c r="AN98" s="9" t="str">
        <f>IF(AND(AN$5&gt;=$M34,AN$5&lt;=$N34),IF($F34="Trimestral",IF(AM98="NÃO",$D34,IF(MOD(COUNT($Q98:AM98),3)=0,(AM98*$E34)+AM98,AM98)),"NÃO"),"NÃO")</f>
        <v>NÃO</v>
      </c>
      <c r="AO98" s="9" t="str">
        <f>IF(AND(AO$5&gt;=$M34,AO$5&lt;=$N34),IF($F34="Trimestral",IF(AN98="NÃO",$D34,IF(MOD(COUNT($Q98:AN98),3)=0,(AN98*$E34)+AN98,AN98)),"NÃO"),"NÃO")</f>
        <v>NÃO</v>
      </c>
      <c r="AP98" s="9" t="str">
        <f>IF(AND(AP$5&gt;=$M34,AP$5&lt;=$N34),IF($F34="Trimestral",IF(AO98="NÃO",$D34,IF(MOD(COUNT($Q98:AO98),3)=0,(AO98*$E34)+AO98,AO98)),"NÃO"),"NÃO")</f>
        <v>NÃO</v>
      </c>
      <c r="AQ98" s="9" t="str">
        <f>IF(AND(AQ$5&gt;=$M34,AQ$5&lt;=$N34),IF($F34="Trimestral",IF(AP98="NÃO",$D34,IF(MOD(COUNT($Q98:AP98),3)=0,(AP98*$E34)+AP98,AP98)),"NÃO"),"NÃO")</f>
        <v>NÃO</v>
      </c>
      <c r="AR98" s="9" t="str">
        <f>IF(AND(AR$5&gt;=$M34,AR$5&lt;=$N34),IF($F34="Trimestral",IF(AQ98="NÃO",$D34,IF(MOD(COUNT($Q98:AQ98),3)=0,(AQ98*$E34)+AQ98,AQ98)),"NÃO"),"NÃO")</f>
        <v>NÃO</v>
      </c>
      <c r="AS98" s="9" t="str">
        <f>IF(AND(AS$5&gt;=$M34,AS$5&lt;=$N34),IF($F34="Trimestral",IF(AR98="NÃO",$D34,IF(MOD(COUNT($Q98:AR98),3)=0,(AR98*$E34)+AR98,AR98)),"NÃO"),"NÃO")</f>
        <v>NÃO</v>
      </c>
      <c r="AT98" s="9" t="str">
        <f>IF(AND(AT$5&gt;=$M34,AT$5&lt;=$N34),IF($F34="Trimestral",IF(AS98="NÃO",$D34,IF(MOD(COUNT($Q98:AS98),3)=0,(AS98*$E34)+AS98,AS98)),"NÃO"),"NÃO")</f>
        <v>NÃO</v>
      </c>
      <c r="AU98" s="9" t="str">
        <f>IF(AND(AU$5&gt;=$M34,AU$5&lt;=$N34),IF($F34="Trimestral",IF(AT98="NÃO",$D34,IF(MOD(COUNT($Q98:AT98),3)=0,(AT98*$E34)+AT98,AT98)),"NÃO"),"NÃO")</f>
        <v>NÃO</v>
      </c>
      <c r="AV98" s="9" t="str">
        <f>IF(AND(AV$5&gt;=$M34,AV$5&lt;=$N34),IF($F34="Trimestral",IF(AU98="NÃO",$D34,IF(MOD(COUNT($Q98:AU98),3)=0,(AU98*$E34)+AU98,AU98)),"NÃO"),"NÃO")</f>
        <v>NÃO</v>
      </c>
      <c r="AW98" s="9" t="str">
        <f>IF(AND(AW$5&gt;=$M34,AW$5&lt;=$N34),IF($F34="Trimestral",IF(AV98="NÃO",$D34,IF(MOD(COUNT($Q98:AV98),3)=0,(AV98*$E34)+AV98,AV98)),"NÃO"),"NÃO")</f>
        <v>NÃO</v>
      </c>
      <c r="AX98" s="9" t="str">
        <f>IF(AND(AX$5&gt;=$M34,AX$5&lt;=$N34),IF($F34="Trimestral",IF(AW98="NÃO",$D34,IF(MOD(COUNT($Q98:AW98),3)=0,(AW98*$E34)+AW98,AW98)),"NÃO"),"NÃO")</f>
        <v>NÃO</v>
      </c>
      <c r="AY98" s="9" t="str">
        <f>IF(AND(AY$5&gt;=$M34,AY$5&lt;=$N34),IF($F34="Trimestral",IF(AX98="NÃO",$D34,IF(MOD(COUNT($Q98:AX98),3)=0,(AX98*$E34)+AX98,AX98)),"NÃO"),"NÃO")</f>
        <v>NÃO</v>
      </c>
      <c r="AZ98" s="9" t="str">
        <f>IF(AND(AZ$5&gt;=$M34,AZ$5&lt;=$N34),IF($F34="Trimestral",IF(AY98="NÃO",$D34,IF(MOD(COUNT($Q98:AY98),3)=0,(AY98*$E34)+AY98,AY98)),"NÃO"),"NÃO")</f>
        <v>NÃO</v>
      </c>
      <c r="BA98" s="9" t="str">
        <f>IF(AND(BA$5&gt;=$M34,BA$5&lt;=$N34),IF($F34="Trimestral",IF(AZ98="NÃO",$D34,IF(MOD(COUNT($Q98:AZ98),3)=0,(AZ98*$E34)+AZ98,AZ98)),"NÃO"),"NÃO")</f>
        <v>NÃO</v>
      </c>
      <c r="BB98" s="9" t="str">
        <f>IF(AND(BB$5&gt;=$M34,BB$5&lt;=$N34),IF($F34="Trimestral",IF(BA98="NÃO",$D34,IF(MOD(COUNT($Q98:BA98),3)=0,(BA98*$E34)+BA98,BA98)),"NÃO"),"NÃO")</f>
        <v>NÃO</v>
      </c>
      <c r="BC98" s="9" t="str">
        <f>IF(AND(BC$5&gt;=$M34,BC$5&lt;=$N34),IF($F34="Trimestral",IF(BB98="NÃO",$D34,IF(MOD(COUNT($Q98:BB98),3)=0,(BB98*$E34)+BB98,BB98)),"NÃO"),"NÃO")</f>
        <v>NÃO</v>
      </c>
      <c r="BD98" s="9" t="str">
        <f>IF(AND(BD$5&gt;=$M34,BD$5&lt;=$N34),IF($F34="Trimestral",IF(BC98="NÃO",$D34,IF(MOD(COUNT($Q98:BC98),3)=0,(BC98*$E34)+BC98,BC98)),"NÃO"),"NÃO")</f>
        <v>NÃO</v>
      </c>
      <c r="BE98" s="9" t="str">
        <f>IF(AND(BE$5&gt;=$M34,BE$5&lt;=$N34),IF($F34="Trimestral",IF(BD98="NÃO",$D34,IF(MOD(COUNT($Q98:BD98),3)=0,(BD98*$E34)+BD98,BD98)),"NÃO"),"NÃO")</f>
        <v>NÃO</v>
      </c>
      <c r="BF98" s="9" t="str">
        <f>IF(AND(BF$5&gt;=$M34,BF$5&lt;=$N34),IF($F34="Trimestral",IF(BE98="NÃO",$D34,IF(MOD(COUNT($Q98:BE98),3)=0,(BE98*$E34)+BE98,BE98)),"NÃO"),"NÃO")</f>
        <v>NÃO</v>
      </c>
      <c r="BG98" s="9" t="str">
        <f>IF(AND(BG$5&gt;=$M34,BG$5&lt;=$N34),IF($F34="Trimestral",IF(BF98="NÃO",$D34,IF(MOD(COUNT($Q98:BF98),3)=0,(BF98*$E34)+BF98,BF98)),"NÃO"),"NÃO")</f>
        <v>NÃO</v>
      </c>
      <c r="BH98" s="9" t="str">
        <f>IF(AND(BH$5&gt;=$M34,BH$5&lt;=$N34),IF($F34="Trimestral",IF(BG98="NÃO",$D34,IF(MOD(COUNT($Q98:BG98),3)=0,(BG98*$E34)+BG98,BG98)),"NÃO"),"NÃO")</f>
        <v>NÃO</v>
      </c>
      <c r="BI98" s="9" t="str">
        <f>IF(AND(BI$5&gt;=$M34,BI$5&lt;=$N34),IF($F34="Trimestral",IF(BH98="NÃO",$D34,IF(MOD(COUNT($Q98:BH98),3)=0,(BH98*$E34)+BH98,BH98)),"NÃO"),"NÃO")</f>
        <v>NÃO</v>
      </c>
      <c r="BJ98" s="9" t="str">
        <f>IF(AND(BJ$5&gt;=$M34,BJ$5&lt;=$N34),IF($F34="Trimestral",IF(BI98="NÃO",$D34,IF(MOD(COUNT($Q98:BI98),3)=0,(BI98*$E34)+BI98,BI98)),"NÃO"),"NÃO")</f>
        <v>NÃO</v>
      </c>
      <c r="BK98" s="9" t="str">
        <f>IF(AND(BK$5&gt;=$M34,BK$5&lt;=$N34),IF($F34="Trimestral",IF(BJ98="NÃO",$D34,IF(MOD(COUNT($Q98:BJ98),3)=0,(BJ98*$E34)+BJ98,BJ98)),"NÃO"),"NÃO")</f>
        <v>NÃO</v>
      </c>
      <c r="BL98" s="9" t="str">
        <f>IF(AND(BL$5&gt;=$M34,BL$5&lt;=$N34),IF($F34="Trimestral",IF(BK98="NÃO",$D34,IF(MOD(COUNT($Q98:BK98),3)=0,(BK98*$E34)+BK98,BK98)),"NÃO"),"NÃO")</f>
        <v>NÃO</v>
      </c>
      <c r="BM98" s="9" t="str">
        <f>IF(AND(BM$5&gt;=$M34,BM$5&lt;=$N34),IF($F34="Trimestral",IF(BL98="NÃO",$D34,IF(MOD(COUNT($Q98:BL98),3)=0,(BL98*$E34)+BL98,BL98)),"NÃO"),"NÃO")</f>
        <v>NÃO</v>
      </c>
      <c r="BN98" s="9" t="str">
        <f>IF(AND(BN$5&gt;=$M34,BN$5&lt;=$N34),IF($F34="Trimestral",IF(BM98="NÃO",$D34,IF(MOD(COUNT($Q98:BM98),3)=0,(BM98*$E34)+BM98,BM98)),"NÃO"),"NÃO")</f>
        <v>NÃO</v>
      </c>
      <c r="BO98" s="9" t="str">
        <f>IF(AND(BO$5&gt;=$M34,BO$5&lt;=$N34),IF($F34="Trimestral",IF(BN98="NÃO",$D34,IF(MOD(COUNT($Q98:BN98),3)=0,(BN98*$E34)+BN98,BN98)),"NÃO"),"NÃO")</f>
        <v>NÃO</v>
      </c>
      <c r="BP98" s="9" t="str">
        <f>IF(AND(BP$5&gt;=$M34,BP$5&lt;=$N34),IF($F34="Trimestral",IF(BO98="NÃO",$D34,IF(MOD(COUNT($Q98:BO98),3)=0,(BO98*$E34)+BO98,BO98)),"NÃO"),"NÃO")</f>
        <v>NÃO</v>
      </c>
      <c r="BQ98" s="9" t="str">
        <f>IF(AND(BQ$5&gt;=$M34,BQ$5&lt;=$N34),IF($F34="Trimestral",IF(BP98="NÃO",$D34,IF(MOD(COUNT($Q98:BP98),3)=0,(BP98*$E34)+BP98,BP98)),"NÃO"),"NÃO")</f>
        <v>NÃO</v>
      </c>
      <c r="BR98" s="9" t="str">
        <f>IF(AND(BR$5&gt;=$M34,BR$5&lt;=$N34),IF($F34="Trimestral",IF(BQ98="NÃO",$D34,IF(MOD(COUNT($Q98:BQ98),3)=0,(BQ98*$E34)+BQ98,BQ98)),"NÃO"),"NÃO")</f>
        <v>NÃO</v>
      </c>
      <c r="BS98" s="9" t="str">
        <f>IF(AND(BS$5&gt;=$M34,BS$5&lt;=$N34),IF($F34="Trimestral",IF(BR98="NÃO",$D34,IF(MOD(COUNT($Q98:BR98),3)=0,(BR98*$E34)+BR98,BR98)),"NÃO"),"NÃO")</f>
        <v>NÃO</v>
      </c>
      <c r="BT98" s="9" t="str">
        <f>IF(AND(BT$5&gt;=$M34,BT$5&lt;=$N34),IF($F34="Trimestral",IF(BS98="NÃO",$D34,IF(MOD(COUNT($Q98:BS98),3)=0,(BS98*$E34)+BS98,BS98)),"NÃO"),"NÃO")</f>
        <v>NÃO</v>
      </c>
      <c r="BU98" s="9" t="str">
        <f>IF(AND(BU$5&gt;=$M34,BU$5&lt;=$N34),IF($F34="Trimestral",IF(BT98="NÃO",$D34,IF(MOD(COUNT($Q98:BT98),3)=0,(BT98*$E34)+BT98,BT98)),"NÃO"),"NÃO")</f>
        <v>NÃO</v>
      </c>
      <c r="BV98" s="9" t="str">
        <f>IF(AND(BV$5&gt;=$M34,BV$5&lt;=$N34),IF($F34="Trimestral",IF(BU98="NÃO",$D34,IF(MOD(COUNT($Q98:BU98),3)=0,(BU98*$E34)+BU98,BU98)),"NÃO"),"NÃO")</f>
        <v>NÃO</v>
      </c>
      <c r="BW98" s="9" t="str">
        <f>IF(AND(BW$5&gt;=$M34,BW$5&lt;=$N34),IF($F34="Trimestral",IF(BV98="NÃO",$D34,IF(MOD(COUNT($Q98:BV98),3)=0,(BV98*$E34)+BV98,BV98)),"NÃO"),"NÃO")</f>
        <v>NÃO</v>
      </c>
      <c r="BX98" s="9" t="str">
        <f>IF(AND(BX$5&gt;=$M34,BX$5&lt;=$N34),IF($F34="Trimestral",IF(BW98="NÃO",$D34,IF(MOD(COUNT($Q98:BW98),3)=0,(BW98*$E34)+BW98,BW98)),"NÃO"),"NÃO")</f>
        <v>NÃO</v>
      </c>
      <c r="CA98" s="9">
        <v>29</v>
      </c>
    </row>
    <row r="99" spans="3:79" ht="30" customHeight="1">
      <c r="C99" s="21"/>
      <c r="D99" s="21"/>
      <c r="E99" s="21"/>
      <c r="F99" s="70"/>
      <c r="G99" s="70"/>
      <c r="H99" s="70"/>
      <c r="I99" s="70"/>
      <c r="J99" s="70"/>
      <c r="K99" s="21"/>
      <c r="L99" s="70"/>
      <c r="M99" s="70"/>
      <c r="N99" s="70"/>
      <c r="O99" s="70"/>
      <c r="P99" s="9">
        <v>30</v>
      </c>
      <c r="Q99" s="9" t="str">
        <f t="shared" si="46"/>
        <v>NÃO</v>
      </c>
      <c r="R99" s="9" t="str">
        <f>IF(AND(R$5&gt;=$M35,R$5&lt;=$N35),IF($F35="Trimestral",IF(Q99="NÃO",$D35,IF(MOD(COUNT($Q99:Q99),3)=0,(Q99*$E35)+Q99,Q99)),"NÃO"),"NÃO")</f>
        <v>NÃO</v>
      </c>
      <c r="S99" s="9" t="str">
        <f>IF(AND(S$5&gt;=$M35,S$5&lt;=$N35),IF($F35="Trimestral",IF(R99="NÃO",$D35,IF(MOD(COUNT($Q99:R99),3)=0,(R99*$E35)+R99,R99)),"NÃO"),"NÃO")</f>
        <v>NÃO</v>
      </c>
      <c r="T99" s="9" t="str">
        <f>IF(AND(T$5&gt;=$M35,T$5&lt;=$N35),IF($F35="Trimestral",IF(S99="NÃO",$D35,IF(MOD(COUNT($Q99:S99),3)=0,(S99*$E35)+S99,S99)),"NÃO"),"NÃO")</f>
        <v>NÃO</v>
      </c>
      <c r="U99" s="9" t="str">
        <f>IF(AND(U$5&gt;=$M35,U$5&lt;=$N35),IF($F35="Trimestral",IF(T99="NÃO",$D35,IF(MOD(COUNT($Q99:T99),3)=0,(T99*$E35)+T99,T99)),"NÃO"),"NÃO")</f>
        <v>NÃO</v>
      </c>
      <c r="V99" s="9" t="str">
        <f>IF(AND(V$5&gt;=$M35,V$5&lt;=$N35),IF($F35="Trimestral",IF(U99="NÃO",$D35,IF(MOD(COUNT($Q99:U99),3)=0,(U99*$E35)+U99,U99)),"NÃO"),"NÃO")</f>
        <v>NÃO</v>
      </c>
      <c r="W99" s="9" t="str">
        <f>IF(AND(W$5&gt;=$M35,W$5&lt;=$N35),IF($F35="Trimestral",IF(V99="NÃO",$D35,IF(MOD(COUNT($Q99:V99),3)=0,(V99*$E35)+V99,V99)),"NÃO"),"NÃO")</f>
        <v>NÃO</v>
      </c>
      <c r="X99" s="9" t="str">
        <f>IF(AND(X$5&gt;=$M35,X$5&lt;=$N35),IF($F35="Trimestral",IF(W99="NÃO",$D35,IF(MOD(COUNT($Q99:W99),3)=0,(W99*$E35)+W99,W99)),"NÃO"),"NÃO")</f>
        <v>NÃO</v>
      </c>
      <c r="Y99" s="9" t="str">
        <f>IF(AND(Y$5&gt;=$M35,Y$5&lt;=$N35),IF($F35="Trimestral",IF(X99="NÃO",$D35,IF(MOD(COUNT($Q99:X99),3)=0,(X99*$E35)+X99,X99)),"NÃO"),"NÃO")</f>
        <v>NÃO</v>
      </c>
      <c r="Z99" s="9" t="str">
        <f>IF(AND(Z$5&gt;=$M35,Z$5&lt;=$N35),IF($F35="Trimestral",IF(Y99="NÃO",$D35,IF(MOD(COUNT($Q99:Y99),3)=0,(Y99*$E35)+Y99,Y99)),"NÃO"),"NÃO")</f>
        <v>NÃO</v>
      </c>
      <c r="AA99" s="9" t="str">
        <f>IF(AND(AA$5&gt;=$M35,AA$5&lt;=$N35),IF($F35="Trimestral",IF(Z99="NÃO",$D35,IF(MOD(COUNT($Q99:Z99),3)=0,(Z99*$E35)+Z99,Z99)),"NÃO"),"NÃO")</f>
        <v>NÃO</v>
      </c>
      <c r="AB99" s="9" t="str">
        <f>IF(AND(AB$5&gt;=$M35,AB$5&lt;=$N35),IF($F35="Trimestral",IF(AA99="NÃO",$D35,IF(MOD(COUNT($Q99:AA99),3)=0,(AA99*$E35)+AA99,AA99)),"NÃO"),"NÃO")</f>
        <v>NÃO</v>
      </c>
      <c r="AC99" s="9" t="str">
        <f>IF(AND(AC$5&gt;=$M35,AC$5&lt;=$N35),IF($F35="Trimestral",IF(AB99="NÃO",$D35,IF(MOD(COUNT($Q99:AB99),3)=0,(AB99*$E35)+AB99,AB99)),"NÃO"),"NÃO")</f>
        <v>NÃO</v>
      </c>
      <c r="AD99" s="9" t="str">
        <f>IF(AND(AD$5&gt;=$M35,AD$5&lt;=$N35),IF($F35="Trimestral",IF(AC99="NÃO",$D35,IF(MOD(COUNT($Q99:AC99),3)=0,(AC99*$E35)+AC99,AC99)),"NÃO"),"NÃO")</f>
        <v>NÃO</v>
      </c>
      <c r="AE99" s="9" t="str">
        <f>IF(AND(AE$5&gt;=$M35,AE$5&lt;=$N35),IF($F35="Trimestral",IF(AD99="NÃO",$D35,IF(MOD(COUNT($Q99:AD99),3)=0,(AD99*$E35)+AD99,AD99)),"NÃO"),"NÃO")</f>
        <v>NÃO</v>
      </c>
      <c r="AF99" s="9" t="str">
        <f>IF(AND(AF$5&gt;=$M35,AF$5&lt;=$N35),IF($F35="Trimestral",IF(AE99="NÃO",$D35,IF(MOD(COUNT($Q99:AE99),3)=0,(AE99*$E35)+AE99,AE99)),"NÃO"),"NÃO")</f>
        <v>NÃO</v>
      </c>
      <c r="AG99" s="9" t="str">
        <f>IF(AND(AG$5&gt;=$M35,AG$5&lt;=$N35),IF($F35="Trimestral",IF(AF99="NÃO",$D35,IF(MOD(COUNT($Q99:AF99),3)=0,(AF99*$E35)+AF99,AF99)),"NÃO"),"NÃO")</f>
        <v>NÃO</v>
      </c>
      <c r="AH99" s="9" t="str">
        <f>IF(AND(AH$5&gt;=$M35,AH$5&lt;=$N35),IF($F35="Trimestral",IF(AG99="NÃO",$D35,IF(MOD(COUNT($Q99:AG99),3)=0,(AG99*$E35)+AG99,AG99)),"NÃO"),"NÃO")</f>
        <v>NÃO</v>
      </c>
      <c r="AI99" s="9" t="str">
        <f>IF(AND(AI$5&gt;=$M35,AI$5&lt;=$N35),IF($F35="Trimestral",IF(AH99="NÃO",$D35,IF(MOD(COUNT($Q99:AH99),3)=0,(AH99*$E35)+AH99,AH99)),"NÃO"),"NÃO")</f>
        <v>NÃO</v>
      </c>
      <c r="AJ99" s="9" t="str">
        <f>IF(AND(AJ$5&gt;=$M35,AJ$5&lt;=$N35),IF($F35="Trimestral",IF(AI99="NÃO",$D35,IF(MOD(COUNT($Q99:AI99),3)=0,(AI99*$E35)+AI99,AI99)),"NÃO"),"NÃO")</f>
        <v>NÃO</v>
      </c>
      <c r="AK99" s="9" t="str">
        <f>IF(AND(AK$5&gt;=$M35,AK$5&lt;=$N35),IF($F35="Trimestral",IF(AJ99="NÃO",$D35,IF(MOD(COUNT($Q99:AJ99),3)=0,(AJ99*$E35)+AJ99,AJ99)),"NÃO"),"NÃO")</f>
        <v>NÃO</v>
      </c>
      <c r="AL99" s="9" t="str">
        <f>IF(AND(AL$5&gt;=$M35,AL$5&lt;=$N35),IF($F35="Trimestral",IF(AK99="NÃO",$D35,IF(MOD(COUNT($Q99:AK99),3)=0,(AK99*$E35)+AK99,AK99)),"NÃO"),"NÃO")</f>
        <v>NÃO</v>
      </c>
      <c r="AM99" s="9" t="str">
        <f>IF(AND(AM$5&gt;=$M35,AM$5&lt;=$N35),IF($F35="Trimestral",IF(AL99="NÃO",$D35,IF(MOD(COUNT($Q99:AL99),3)=0,(AL99*$E35)+AL99,AL99)),"NÃO"),"NÃO")</f>
        <v>NÃO</v>
      </c>
      <c r="AN99" s="9" t="str">
        <f>IF(AND(AN$5&gt;=$M35,AN$5&lt;=$N35),IF($F35="Trimestral",IF(AM99="NÃO",$D35,IF(MOD(COUNT($Q99:AM99),3)=0,(AM99*$E35)+AM99,AM99)),"NÃO"),"NÃO")</f>
        <v>NÃO</v>
      </c>
      <c r="AO99" s="9" t="str">
        <f>IF(AND(AO$5&gt;=$M35,AO$5&lt;=$N35),IF($F35="Trimestral",IF(AN99="NÃO",$D35,IF(MOD(COUNT($Q99:AN99),3)=0,(AN99*$E35)+AN99,AN99)),"NÃO"),"NÃO")</f>
        <v>NÃO</v>
      </c>
      <c r="AP99" s="9" t="str">
        <f>IF(AND(AP$5&gt;=$M35,AP$5&lt;=$N35),IF($F35="Trimestral",IF(AO99="NÃO",$D35,IF(MOD(COUNT($Q99:AO99),3)=0,(AO99*$E35)+AO99,AO99)),"NÃO"),"NÃO")</f>
        <v>NÃO</v>
      </c>
      <c r="AQ99" s="9" t="str">
        <f>IF(AND(AQ$5&gt;=$M35,AQ$5&lt;=$N35),IF($F35="Trimestral",IF(AP99="NÃO",$D35,IF(MOD(COUNT($Q99:AP99),3)=0,(AP99*$E35)+AP99,AP99)),"NÃO"),"NÃO")</f>
        <v>NÃO</v>
      </c>
      <c r="AR99" s="9" t="str">
        <f>IF(AND(AR$5&gt;=$M35,AR$5&lt;=$N35),IF($F35="Trimestral",IF(AQ99="NÃO",$D35,IF(MOD(COUNT($Q99:AQ99),3)=0,(AQ99*$E35)+AQ99,AQ99)),"NÃO"),"NÃO")</f>
        <v>NÃO</v>
      </c>
      <c r="AS99" s="9" t="str">
        <f>IF(AND(AS$5&gt;=$M35,AS$5&lt;=$N35),IF($F35="Trimestral",IF(AR99="NÃO",$D35,IF(MOD(COUNT($Q99:AR99),3)=0,(AR99*$E35)+AR99,AR99)),"NÃO"),"NÃO")</f>
        <v>NÃO</v>
      </c>
      <c r="AT99" s="9" t="str">
        <f>IF(AND(AT$5&gt;=$M35,AT$5&lt;=$N35),IF($F35="Trimestral",IF(AS99="NÃO",$D35,IF(MOD(COUNT($Q99:AS99),3)=0,(AS99*$E35)+AS99,AS99)),"NÃO"),"NÃO")</f>
        <v>NÃO</v>
      </c>
      <c r="AU99" s="9" t="str">
        <f>IF(AND(AU$5&gt;=$M35,AU$5&lt;=$N35),IF($F35="Trimestral",IF(AT99="NÃO",$D35,IF(MOD(COUNT($Q99:AT99),3)=0,(AT99*$E35)+AT99,AT99)),"NÃO"),"NÃO")</f>
        <v>NÃO</v>
      </c>
      <c r="AV99" s="9" t="str">
        <f>IF(AND(AV$5&gt;=$M35,AV$5&lt;=$N35),IF($F35="Trimestral",IF(AU99="NÃO",$D35,IF(MOD(COUNT($Q99:AU99),3)=0,(AU99*$E35)+AU99,AU99)),"NÃO"),"NÃO")</f>
        <v>NÃO</v>
      </c>
      <c r="AW99" s="9" t="str">
        <f>IF(AND(AW$5&gt;=$M35,AW$5&lt;=$N35),IF($F35="Trimestral",IF(AV99="NÃO",$D35,IF(MOD(COUNT($Q99:AV99),3)=0,(AV99*$E35)+AV99,AV99)),"NÃO"),"NÃO")</f>
        <v>NÃO</v>
      </c>
      <c r="AX99" s="9" t="str">
        <f>IF(AND(AX$5&gt;=$M35,AX$5&lt;=$N35),IF($F35="Trimestral",IF(AW99="NÃO",$D35,IF(MOD(COUNT($Q99:AW99),3)=0,(AW99*$E35)+AW99,AW99)),"NÃO"),"NÃO")</f>
        <v>NÃO</v>
      </c>
      <c r="AY99" s="9" t="str">
        <f>IF(AND(AY$5&gt;=$M35,AY$5&lt;=$N35),IF($F35="Trimestral",IF(AX99="NÃO",$D35,IF(MOD(COUNT($Q99:AX99),3)=0,(AX99*$E35)+AX99,AX99)),"NÃO"),"NÃO")</f>
        <v>NÃO</v>
      </c>
      <c r="AZ99" s="9" t="str">
        <f>IF(AND(AZ$5&gt;=$M35,AZ$5&lt;=$N35),IF($F35="Trimestral",IF(AY99="NÃO",$D35,IF(MOD(COUNT($Q99:AY99),3)=0,(AY99*$E35)+AY99,AY99)),"NÃO"),"NÃO")</f>
        <v>NÃO</v>
      </c>
      <c r="BA99" s="9" t="str">
        <f>IF(AND(BA$5&gt;=$M35,BA$5&lt;=$N35),IF($F35="Trimestral",IF(AZ99="NÃO",$D35,IF(MOD(COUNT($Q99:AZ99),3)=0,(AZ99*$E35)+AZ99,AZ99)),"NÃO"),"NÃO")</f>
        <v>NÃO</v>
      </c>
      <c r="BB99" s="9" t="str">
        <f>IF(AND(BB$5&gt;=$M35,BB$5&lt;=$N35),IF($F35="Trimestral",IF(BA99="NÃO",$D35,IF(MOD(COUNT($Q99:BA99),3)=0,(BA99*$E35)+BA99,BA99)),"NÃO"),"NÃO")</f>
        <v>NÃO</v>
      </c>
      <c r="BC99" s="9" t="str">
        <f>IF(AND(BC$5&gt;=$M35,BC$5&lt;=$N35),IF($F35="Trimestral",IF(BB99="NÃO",$D35,IF(MOD(COUNT($Q99:BB99),3)=0,(BB99*$E35)+BB99,BB99)),"NÃO"),"NÃO")</f>
        <v>NÃO</v>
      </c>
      <c r="BD99" s="9" t="str">
        <f>IF(AND(BD$5&gt;=$M35,BD$5&lt;=$N35),IF($F35="Trimestral",IF(BC99="NÃO",$D35,IF(MOD(COUNT($Q99:BC99),3)=0,(BC99*$E35)+BC99,BC99)),"NÃO"),"NÃO")</f>
        <v>NÃO</v>
      </c>
      <c r="BE99" s="9" t="str">
        <f>IF(AND(BE$5&gt;=$M35,BE$5&lt;=$N35),IF($F35="Trimestral",IF(BD99="NÃO",$D35,IF(MOD(COUNT($Q99:BD99),3)=0,(BD99*$E35)+BD99,BD99)),"NÃO"),"NÃO")</f>
        <v>NÃO</v>
      </c>
      <c r="BF99" s="9" t="str">
        <f>IF(AND(BF$5&gt;=$M35,BF$5&lt;=$N35),IF($F35="Trimestral",IF(BE99="NÃO",$D35,IF(MOD(COUNT($Q99:BE99),3)=0,(BE99*$E35)+BE99,BE99)),"NÃO"),"NÃO")</f>
        <v>NÃO</v>
      </c>
      <c r="BG99" s="9" t="str">
        <f>IF(AND(BG$5&gt;=$M35,BG$5&lt;=$N35),IF($F35="Trimestral",IF(BF99="NÃO",$D35,IF(MOD(COUNT($Q99:BF99),3)=0,(BF99*$E35)+BF99,BF99)),"NÃO"),"NÃO")</f>
        <v>NÃO</v>
      </c>
      <c r="BH99" s="9" t="str">
        <f>IF(AND(BH$5&gt;=$M35,BH$5&lt;=$N35),IF($F35="Trimestral",IF(BG99="NÃO",$D35,IF(MOD(COUNT($Q99:BG99),3)=0,(BG99*$E35)+BG99,BG99)),"NÃO"),"NÃO")</f>
        <v>NÃO</v>
      </c>
      <c r="BI99" s="9" t="str">
        <f>IF(AND(BI$5&gt;=$M35,BI$5&lt;=$N35),IF($F35="Trimestral",IF(BH99="NÃO",$D35,IF(MOD(COUNT($Q99:BH99),3)=0,(BH99*$E35)+BH99,BH99)),"NÃO"),"NÃO")</f>
        <v>NÃO</v>
      </c>
      <c r="BJ99" s="9" t="str">
        <f>IF(AND(BJ$5&gt;=$M35,BJ$5&lt;=$N35),IF($F35="Trimestral",IF(BI99="NÃO",$D35,IF(MOD(COUNT($Q99:BI99),3)=0,(BI99*$E35)+BI99,BI99)),"NÃO"),"NÃO")</f>
        <v>NÃO</v>
      </c>
      <c r="BK99" s="9" t="str">
        <f>IF(AND(BK$5&gt;=$M35,BK$5&lt;=$N35),IF($F35="Trimestral",IF(BJ99="NÃO",$D35,IF(MOD(COUNT($Q99:BJ99),3)=0,(BJ99*$E35)+BJ99,BJ99)),"NÃO"),"NÃO")</f>
        <v>NÃO</v>
      </c>
      <c r="BL99" s="9" t="str">
        <f>IF(AND(BL$5&gt;=$M35,BL$5&lt;=$N35),IF($F35="Trimestral",IF(BK99="NÃO",$D35,IF(MOD(COUNT($Q99:BK99),3)=0,(BK99*$E35)+BK99,BK99)),"NÃO"),"NÃO")</f>
        <v>NÃO</v>
      </c>
      <c r="BM99" s="9" t="str">
        <f>IF(AND(BM$5&gt;=$M35,BM$5&lt;=$N35),IF($F35="Trimestral",IF(BL99="NÃO",$D35,IF(MOD(COUNT($Q99:BL99),3)=0,(BL99*$E35)+BL99,BL99)),"NÃO"),"NÃO")</f>
        <v>NÃO</v>
      </c>
      <c r="BN99" s="9" t="str">
        <f>IF(AND(BN$5&gt;=$M35,BN$5&lt;=$N35),IF($F35="Trimestral",IF(BM99="NÃO",$D35,IF(MOD(COUNT($Q99:BM99),3)=0,(BM99*$E35)+BM99,BM99)),"NÃO"),"NÃO")</f>
        <v>NÃO</v>
      </c>
      <c r="BO99" s="9" t="str">
        <f>IF(AND(BO$5&gt;=$M35,BO$5&lt;=$N35),IF($F35="Trimestral",IF(BN99="NÃO",$D35,IF(MOD(COUNT($Q99:BN99),3)=0,(BN99*$E35)+BN99,BN99)),"NÃO"),"NÃO")</f>
        <v>NÃO</v>
      </c>
      <c r="BP99" s="9" t="str">
        <f>IF(AND(BP$5&gt;=$M35,BP$5&lt;=$N35),IF($F35="Trimestral",IF(BO99="NÃO",$D35,IF(MOD(COUNT($Q99:BO99),3)=0,(BO99*$E35)+BO99,BO99)),"NÃO"),"NÃO")</f>
        <v>NÃO</v>
      </c>
      <c r="BQ99" s="9" t="str">
        <f>IF(AND(BQ$5&gt;=$M35,BQ$5&lt;=$N35),IF($F35="Trimestral",IF(BP99="NÃO",$D35,IF(MOD(COUNT($Q99:BP99),3)=0,(BP99*$E35)+BP99,BP99)),"NÃO"),"NÃO")</f>
        <v>NÃO</v>
      </c>
      <c r="BR99" s="9" t="str">
        <f>IF(AND(BR$5&gt;=$M35,BR$5&lt;=$N35),IF($F35="Trimestral",IF(BQ99="NÃO",$D35,IF(MOD(COUNT($Q99:BQ99),3)=0,(BQ99*$E35)+BQ99,BQ99)),"NÃO"),"NÃO")</f>
        <v>NÃO</v>
      </c>
      <c r="BS99" s="9" t="str">
        <f>IF(AND(BS$5&gt;=$M35,BS$5&lt;=$N35),IF($F35="Trimestral",IF(BR99="NÃO",$D35,IF(MOD(COUNT($Q99:BR99),3)=0,(BR99*$E35)+BR99,BR99)),"NÃO"),"NÃO")</f>
        <v>NÃO</v>
      </c>
      <c r="BT99" s="9" t="str">
        <f>IF(AND(BT$5&gt;=$M35,BT$5&lt;=$N35),IF($F35="Trimestral",IF(BS99="NÃO",$D35,IF(MOD(COUNT($Q99:BS99),3)=0,(BS99*$E35)+BS99,BS99)),"NÃO"),"NÃO")</f>
        <v>NÃO</v>
      </c>
      <c r="BU99" s="9" t="str">
        <f>IF(AND(BU$5&gt;=$M35,BU$5&lt;=$N35),IF($F35="Trimestral",IF(BT99="NÃO",$D35,IF(MOD(COUNT($Q99:BT99),3)=0,(BT99*$E35)+BT99,BT99)),"NÃO"),"NÃO")</f>
        <v>NÃO</v>
      </c>
      <c r="BV99" s="9" t="str">
        <f>IF(AND(BV$5&gt;=$M35,BV$5&lt;=$N35),IF($F35="Trimestral",IF(BU99="NÃO",$D35,IF(MOD(COUNT($Q99:BU99),3)=0,(BU99*$E35)+BU99,BU99)),"NÃO"),"NÃO")</f>
        <v>NÃO</v>
      </c>
      <c r="BW99" s="9" t="str">
        <f>IF(AND(BW$5&gt;=$M35,BW$5&lt;=$N35),IF($F35="Trimestral",IF(BV99="NÃO",$D35,IF(MOD(COUNT($Q99:BV99),3)=0,(BV99*$E35)+BV99,BV99)),"NÃO"),"NÃO")</f>
        <v>NÃO</v>
      </c>
      <c r="BX99" s="9" t="str">
        <f>IF(AND(BX$5&gt;=$M35,BX$5&lt;=$N35),IF($F35="Trimestral",IF(BW99="NÃO",$D35,IF(MOD(COUNT($Q99:BW99),3)=0,(BW99*$E35)+BW99,BW99)),"NÃO"),"NÃO")</f>
        <v>NÃO</v>
      </c>
      <c r="CA99" s="9">
        <v>30</v>
      </c>
    </row>
    <row r="100" spans="3:79" ht="30" customHeight="1">
      <c r="C100" s="21"/>
      <c r="D100" s="21"/>
      <c r="E100" s="21"/>
      <c r="F100" s="70"/>
      <c r="G100" s="70"/>
      <c r="H100" s="70"/>
      <c r="I100" s="70"/>
      <c r="J100" s="70"/>
      <c r="K100" s="21"/>
      <c r="L100" s="70"/>
      <c r="M100" s="70"/>
      <c r="N100" s="70"/>
      <c r="O100" s="70"/>
      <c r="Q100" s="9" t="s">
        <v>64</v>
      </c>
      <c r="R100" s="9" t="s">
        <v>64</v>
      </c>
      <c r="S100" s="9" t="s">
        <v>64</v>
      </c>
      <c r="T100" s="9" t="s">
        <v>64</v>
      </c>
      <c r="U100" s="9" t="s">
        <v>64</v>
      </c>
      <c r="V100" s="9" t="s">
        <v>64</v>
      </c>
      <c r="W100" s="9" t="s">
        <v>64</v>
      </c>
      <c r="X100" s="9" t="s">
        <v>64</v>
      </c>
      <c r="Y100" s="9" t="s">
        <v>64</v>
      </c>
      <c r="Z100" s="9" t="s">
        <v>64</v>
      </c>
      <c r="AA100" s="9" t="s">
        <v>64</v>
      </c>
      <c r="AB100" s="9" t="s">
        <v>64</v>
      </c>
      <c r="AC100" s="9" t="s">
        <v>64</v>
      </c>
      <c r="AD100" s="9" t="s">
        <v>64</v>
      </c>
      <c r="AE100" s="9" t="s">
        <v>64</v>
      </c>
      <c r="AF100" s="9" t="s">
        <v>64</v>
      </c>
      <c r="AG100" s="9" t="s">
        <v>64</v>
      </c>
      <c r="AH100" s="9" t="s">
        <v>64</v>
      </c>
      <c r="AI100" s="9" t="s">
        <v>64</v>
      </c>
      <c r="AJ100" s="9" t="s">
        <v>64</v>
      </c>
      <c r="AK100" s="9" t="s">
        <v>64</v>
      </c>
      <c r="AL100" s="9" t="s">
        <v>64</v>
      </c>
      <c r="AM100" s="9" t="s">
        <v>64</v>
      </c>
      <c r="AN100" s="9" t="s">
        <v>64</v>
      </c>
      <c r="AO100" s="9" t="s">
        <v>64</v>
      </c>
      <c r="AP100" s="9" t="s">
        <v>64</v>
      </c>
      <c r="AQ100" s="9" t="s">
        <v>64</v>
      </c>
      <c r="AR100" s="9" t="s">
        <v>64</v>
      </c>
      <c r="AS100" s="9" t="s">
        <v>64</v>
      </c>
      <c r="AT100" s="9" t="s">
        <v>64</v>
      </c>
      <c r="AU100" s="9" t="s">
        <v>64</v>
      </c>
      <c r="AV100" s="9" t="s">
        <v>64</v>
      </c>
      <c r="AW100" s="9" t="s">
        <v>64</v>
      </c>
      <c r="AX100" s="9" t="s">
        <v>64</v>
      </c>
      <c r="AY100" s="9" t="s">
        <v>64</v>
      </c>
      <c r="AZ100" s="9" t="s">
        <v>64</v>
      </c>
      <c r="BA100" s="9" t="s">
        <v>64</v>
      </c>
      <c r="BB100" s="9" t="s">
        <v>64</v>
      </c>
      <c r="BC100" s="9" t="s">
        <v>64</v>
      </c>
      <c r="BD100" s="9" t="s">
        <v>64</v>
      </c>
      <c r="BE100" s="9" t="s">
        <v>64</v>
      </c>
      <c r="BF100" s="9" t="s">
        <v>64</v>
      </c>
      <c r="BG100" s="9" t="s">
        <v>64</v>
      </c>
      <c r="BH100" s="9" t="s">
        <v>64</v>
      </c>
      <c r="BI100" s="9" t="s">
        <v>64</v>
      </c>
      <c r="BJ100" s="9" t="s">
        <v>64</v>
      </c>
      <c r="BK100" s="9" t="s">
        <v>64</v>
      </c>
      <c r="BL100" s="9" t="s">
        <v>64</v>
      </c>
      <c r="BM100" s="9" t="s">
        <v>64</v>
      </c>
      <c r="BN100" s="9" t="s">
        <v>64</v>
      </c>
      <c r="BO100" s="9" t="s">
        <v>64</v>
      </c>
      <c r="BP100" s="9" t="s">
        <v>64</v>
      </c>
      <c r="BQ100" s="9" t="s">
        <v>64</v>
      </c>
      <c r="BR100" s="9" t="s">
        <v>64</v>
      </c>
      <c r="BS100" s="9" t="s">
        <v>64</v>
      </c>
      <c r="BT100" s="9" t="s">
        <v>64</v>
      </c>
      <c r="BU100" s="9" t="s">
        <v>64</v>
      </c>
      <c r="BV100" s="9" t="s">
        <v>64</v>
      </c>
      <c r="BW100" s="9" t="s">
        <v>64</v>
      </c>
      <c r="BX100" s="9" t="s">
        <v>64</v>
      </c>
    </row>
    <row r="101" spans="3:79" ht="30" customHeight="1">
      <c r="C101" s="21"/>
      <c r="D101" s="21"/>
      <c r="E101" s="21"/>
      <c r="F101" s="70"/>
      <c r="G101" s="70"/>
      <c r="H101" s="70"/>
      <c r="I101" s="70"/>
      <c r="J101" s="70"/>
      <c r="K101" s="21"/>
      <c r="L101" s="70"/>
      <c r="M101" s="70"/>
      <c r="N101" s="70"/>
      <c r="O101" s="70"/>
      <c r="P101" s="9" t="s">
        <v>128</v>
      </c>
      <c r="Q101" s="175">
        <v>1</v>
      </c>
      <c r="R101" s="175">
        <v>2</v>
      </c>
      <c r="S101" s="175">
        <v>3</v>
      </c>
      <c r="T101" s="175">
        <v>4</v>
      </c>
      <c r="U101" s="175">
        <v>5</v>
      </c>
      <c r="V101" s="175">
        <v>6</v>
      </c>
      <c r="W101" s="175">
        <v>7</v>
      </c>
      <c r="X101" s="175">
        <v>8</v>
      </c>
      <c r="Y101" s="175">
        <v>9</v>
      </c>
      <c r="Z101" s="175">
        <v>10</v>
      </c>
      <c r="AA101" s="175">
        <v>11</v>
      </c>
      <c r="AB101" s="175">
        <v>12</v>
      </c>
      <c r="AC101" s="175">
        <v>13</v>
      </c>
      <c r="AD101" s="175">
        <v>14</v>
      </c>
      <c r="AE101" s="175">
        <v>15</v>
      </c>
      <c r="AF101" s="175">
        <v>16</v>
      </c>
      <c r="AG101" s="175">
        <v>17</v>
      </c>
      <c r="AH101" s="175">
        <v>18</v>
      </c>
      <c r="AI101" s="175">
        <v>19</v>
      </c>
      <c r="AJ101" s="175">
        <v>20</v>
      </c>
      <c r="AK101" s="175">
        <v>21</v>
      </c>
      <c r="AL101" s="175">
        <v>22</v>
      </c>
      <c r="AM101" s="175">
        <v>23</v>
      </c>
      <c r="AN101" s="175">
        <v>24</v>
      </c>
      <c r="AO101" s="175">
        <v>25</v>
      </c>
      <c r="AP101" s="175">
        <v>26</v>
      </c>
      <c r="AQ101" s="175">
        <v>27</v>
      </c>
      <c r="AR101" s="175">
        <v>28</v>
      </c>
      <c r="AS101" s="175">
        <v>29</v>
      </c>
      <c r="AT101" s="175">
        <v>30</v>
      </c>
      <c r="AU101" s="175">
        <v>31</v>
      </c>
      <c r="AV101" s="175">
        <v>32</v>
      </c>
      <c r="AW101" s="175">
        <v>33</v>
      </c>
      <c r="AX101" s="175">
        <v>34</v>
      </c>
      <c r="AY101" s="175">
        <v>35</v>
      </c>
      <c r="AZ101" s="175">
        <v>36</v>
      </c>
      <c r="BA101" s="175">
        <v>37</v>
      </c>
      <c r="BB101" s="175">
        <v>38</v>
      </c>
      <c r="BC101" s="175">
        <v>39</v>
      </c>
      <c r="BD101" s="175">
        <v>40</v>
      </c>
      <c r="BE101" s="175">
        <v>41</v>
      </c>
      <c r="BF101" s="175">
        <v>42</v>
      </c>
      <c r="BG101" s="175">
        <v>43</v>
      </c>
      <c r="BH101" s="175">
        <v>44</v>
      </c>
      <c r="BI101" s="175">
        <v>45</v>
      </c>
      <c r="BJ101" s="175">
        <v>46</v>
      </c>
      <c r="BK101" s="175">
        <v>47</v>
      </c>
      <c r="BL101" s="175">
        <v>48</v>
      </c>
      <c r="BM101" s="175">
        <v>49</v>
      </c>
      <c r="BN101" s="175">
        <v>50</v>
      </c>
      <c r="BO101" s="175">
        <v>51</v>
      </c>
      <c r="BP101" s="175">
        <v>52</v>
      </c>
      <c r="BQ101" s="175">
        <v>53</v>
      </c>
      <c r="BR101" s="175">
        <v>54</v>
      </c>
      <c r="BS101" s="175">
        <v>55</v>
      </c>
      <c r="BT101" s="175">
        <v>56</v>
      </c>
      <c r="BU101" s="175">
        <v>57</v>
      </c>
      <c r="BV101" s="175">
        <v>58</v>
      </c>
      <c r="BW101" s="175">
        <v>59</v>
      </c>
      <c r="BX101" s="175">
        <v>60</v>
      </c>
      <c r="BY101" s="175"/>
      <c r="BZ101" s="175"/>
    </row>
    <row r="102" spans="3:79" ht="30" customHeight="1">
      <c r="C102" s="21"/>
      <c r="D102" s="21"/>
      <c r="E102" s="21"/>
      <c r="F102" s="70"/>
      <c r="G102" s="70"/>
      <c r="H102" s="70"/>
      <c r="I102" s="70"/>
      <c r="J102" s="70"/>
      <c r="K102" s="21"/>
      <c r="L102" s="70"/>
      <c r="M102" s="70"/>
      <c r="N102" s="70"/>
      <c r="O102" s="70"/>
      <c r="P102" s="9">
        <v>1</v>
      </c>
      <c r="Q102" s="9" t="str">
        <f>IF(AND(Q$5&gt;=$M6,Q$5&lt;=$N6),IF($F6="SEMESTRAL",$D6,"NÃO"),"NÃO")</f>
        <v>NÃO</v>
      </c>
      <c r="R102" s="9" t="str">
        <f>IF(AND(R$5&gt;=$M6,R$5&lt;=$N6),IF($F6="SEMESTRAL",IF(Q102="NÃO",$D6,IF(MOD(COUNT($Q102:Q102),6)=0,(Q102*$E6)+Q102,Q102)),"NÃO"),"NÃO")</f>
        <v>NÃO</v>
      </c>
      <c r="S102" s="9" t="str">
        <f>IF(AND(S$5&gt;=$M6,S$5&lt;=$N6),IF($F6="SEMESTRAL",IF(R102="NÃO",$D6,IF(MOD(COUNT($Q102:R102),6)=0,(R102*$E6)+R102,R102)),"NÃO"),"NÃO")</f>
        <v>NÃO</v>
      </c>
      <c r="T102" s="9" t="str">
        <f>IF(AND(T$5&gt;=$M6,T$5&lt;=$N6),IF($F6="SEMESTRAL",IF(S102="NÃO",$D6,IF(MOD(COUNT($Q102:S102),6)=0,(S102*$E6)+S102,S102)),"NÃO"),"NÃO")</f>
        <v>NÃO</v>
      </c>
      <c r="U102" s="9" t="str">
        <f>IF(AND(U$5&gt;=$M6,U$5&lt;=$N6),IF($F6="SEMESTRAL",IF(T102="NÃO",$D6,IF(MOD(COUNT($Q102:T102),6)=0,(T102*$E6)+T102,T102)),"NÃO"),"NÃO")</f>
        <v>NÃO</v>
      </c>
      <c r="V102" s="9" t="str">
        <f>IF(AND(V$5&gt;=$M6,V$5&lt;=$N6),IF($F6="SEMESTRAL",IF(U102="NÃO",$D6,IF(MOD(COUNT($Q102:U102),6)=0,(U102*$E6)+U102,U102)),"NÃO"),"NÃO")</f>
        <v>NÃO</v>
      </c>
      <c r="W102" s="9" t="str">
        <f>IF(AND(W$5&gt;=$M6,W$5&lt;=$N6),IF($F6="SEMESTRAL",IF(V102="NÃO",$D6,IF(MOD(COUNT($Q102:V102),6)=0,(V102*$E6)+V102,V102)),"NÃO"),"NÃO")</f>
        <v>NÃO</v>
      </c>
      <c r="X102" s="9" t="str">
        <f>IF(AND(X$5&gt;=$M6,X$5&lt;=$N6),IF($F6="SEMESTRAL",IF(W102="NÃO",$D6,IF(MOD(COUNT($Q102:W102),6)=0,(W102*$E6)+W102,W102)),"NÃO"),"NÃO")</f>
        <v>NÃO</v>
      </c>
      <c r="Y102" s="9" t="str">
        <f>IF(AND(Y$5&gt;=$M6,Y$5&lt;=$N6),IF($F6="SEMESTRAL",IF(X102="NÃO",$D6,IF(MOD(COUNT($Q102:X102),6)=0,(X102*$E6)+X102,X102)),"NÃO"),"NÃO")</f>
        <v>NÃO</v>
      </c>
      <c r="Z102" s="9" t="str">
        <f>IF(AND(Z$5&gt;=$M6,Z$5&lt;=$N6),IF($F6="SEMESTRAL",IF(Y102="NÃO",$D6,IF(MOD(COUNT($Q102:Y102),6)=0,(Y102*$E6)+Y102,Y102)),"NÃO"),"NÃO")</f>
        <v>NÃO</v>
      </c>
      <c r="AA102" s="9" t="str">
        <f>IF(AND(AA$5&gt;=$M6,AA$5&lt;=$N6),IF($F6="SEMESTRAL",IF(Z102="NÃO",$D6,IF(MOD(COUNT($Q102:Z102),6)=0,(Z102*$E6)+Z102,Z102)),"NÃO"),"NÃO")</f>
        <v>NÃO</v>
      </c>
      <c r="AB102" s="9" t="str">
        <f>IF(AND(AB$5&gt;=$M6,AB$5&lt;=$N6),IF($F6="SEMESTRAL",IF(AA102="NÃO",$D6,IF(MOD(COUNT($Q102:AA102),6)=0,(AA102*$E6)+AA102,AA102)),"NÃO"),"NÃO")</f>
        <v>NÃO</v>
      </c>
      <c r="AC102" s="9" t="str">
        <f>IF(AND(AC$5&gt;=$M6,AC$5&lt;=$N6),IF($F6="SEMESTRAL",IF(AB102="NÃO",$D6,IF(MOD(COUNT($Q102:AB102),6)=0,(AB102*$E6)+AB102,AB102)),"NÃO"),"NÃO")</f>
        <v>NÃO</v>
      </c>
      <c r="AD102" s="9" t="str">
        <f>IF(AND(AD$5&gt;=$M6,AD$5&lt;=$N6),IF($F6="SEMESTRAL",IF(AC102="NÃO",$D6,IF(MOD(COUNT($Q102:AC102),6)=0,(AC102*$E6)+AC102,AC102)),"NÃO"),"NÃO")</f>
        <v>NÃO</v>
      </c>
      <c r="AE102" s="9" t="str">
        <f>IF(AND(AE$5&gt;=$M6,AE$5&lt;=$N6),IF($F6="SEMESTRAL",IF(AD102="NÃO",$D6,IF(MOD(COUNT($Q102:AD102),6)=0,(AD102*$E6)+AD102,AD102)),"NÃO"),"NÃO")</f>
        <v>NÃO</v>
      </c>
      <c r="AF102" s="9" t="str">
        <f>IF(AND(AF$5&gt;=$M6,AF$5&lt;=$N6),IF($F6="SEMESTRAL",IF(AE102="NÃO",$D6,IF(MOD(COUNT($Q102:AE102),6)=0,(AE102*$E6)+AE102,AE102)),"NÃO"),"NÃO")</f>
        <v>NÃO</v>
      </c>
      <c r="AG102" s="9" t="str">
        <f>IF(AND(AG$5&gt;=$M6,AG$5&lt;=$N6),IF($F6="SEMESTRAL",IF(AF102="NÃO",$D6,IF(MOD(COUNT($Q102:AF102),6)=0,(AF102*$E6)+AF102,AF102)),"NÃO"),"NÃO")</f>
        <v>NÃO</v>
      </c>
      <c r="AH102" s="9" t="str">
        <f>IF(AND(AH$5&gt;=$M6,AH$5&lt;=$N6),IF($F6="SEMESTRAL",IF(AG102="NÃO",$D6,IF(MOD(COUNT($Q102:AG102),6)=0,(AG102*$E6)+AG102,AG102)),"NÃO"),"NÃO")</f>
        <v>NÃO</v>
      </c>
      <c r="AI102" s="9" t="str">
        <f>IF(AND(AI$5&gt;=$M6,AI$5&lt;=$N6),IF($F6="SEMESTRAL",IF(AH102="NÃO",$D6,IF(MOD(COUNT($Q102:AH102),6)=0,(AH102*$E6)+AH102,AH102)),"NÃO"),"NÃO")</f>
        <v>NÃO</v>
      </c>
      <c r="AJ102" s="9" t="str">
        <f>IF(AND(AJ$5&gt;=$M6,AJ$5&lt;=$N6),IF($F6="SEMESTRAL",IF(AI102="NÃO",$D6,IF(MOD(COUNT($Q102:AI102),6)=0,(AI102*$E6)+AI102,AI102)),"NÃO"),"NÃO")</f>
        <v>NÃO</v>
      </c>
      <c r="AK102" s="9" t="str">
        <f>IF(AND(AK$5&gt;=$M6,AK$5&lt;=$N6),IF($F6="SEMESTRAL",IF(AJ102="NÃO",$D6,IF(MOD(COUNT($Q102:AJ102),6)=0,(AJ102*$E6)+AJ102,AJ102)),"NÃO"),"NÃO")</f>
        <v>NÃO</v>
      </c>
      <c r="AL102" s="9" t="str">
        <f>IF(AND(AL$5&gt;=$M6,AL$5&lt;=$N6),IF($F6="SEMESTRAL",IF(AK102="NÃO",$D6,IF(MOD(COUNT($Q102:AK102),6)=0,(AK102*$E6)+AK102,AK102)),"NÃO"),"NÃO")</f>
        <v>NÃO</v>
      </c>
      <c r="AM102" s="9" t="str">
        <f>IF(AND(AM$5&gt;=$M6,AM$5&lt;=$N6),IF($F6="SEMESTRAL",IF(AL102="NÃO",$D6,IF(MOD(COUNT($Q102:AL102),6)=0,(AL102*$E6)+AL102,AL102)),"NÃO"),"NÃO")</f>
        <v>NÃO</v>
      </c>
      <c r="AN102" s="9" t="str">
        <f>IF(AND(AN$5&gt;=$M6,AN$5&lt;=$N6),IF($F6="SEMESTRAL",IF(AM102="NÃO",$D6,IF(MOD(COUNT($Q102:AM102),6)=0,(AM102*$E6)+AM102,AM102)),"NÃO"),"NÃO")</f>
        <v>NÃO</v>
      </c>
      <c r="AO102" s="9" t="str">
        <f>IF(AND(AO$5&gt;=$M6,AO$5&lt;=$N6),IF($F6="SEMESTRAL",IF(AN102="NÃO",$D6,IF(MOD(COUNT($Q102:AN102),6)=0,(AN102*$E6)+AN102,AN102)),"NÃO"),"NÃO")</f>
        <v>NÃO</v>
      </c>
      <c r="AP102" s="9" t="str">
        <f>IF(AND(AP$5&gt;=$M6,AP$5&lt;=$N6),IF($F6="SEMESTRAL",IF(AO102="NÃO",$D6,IF(MOD(COUNT($Q102:AO102),6)=0,(AO102*$E6)+AO102,AO102)),"NÃO"),"NÃO")</f>
        <v>NÃO</v>
      </c>
      <c r="AQ102" s="9" t="str">
        <f>IF(AND(AQ$5&gt;=$M6,AQ$5&lt;=$N6),IF($F6="SEMESTRAL",IF(AP102="NÃO",$D6,IF(MOD(COUNT($Q102:AP102),6)=0,(AP102*$E6)+AP102,AP102)),"NÃO"),"NÃO")</f>
        <v>NÃO</v>
      </c>
      <c r="AR102" s="9" t="str">
        <f>IF(AND(AR$5&gt;=$M6,AR$5&lt;=$N6),IF($F6="SEMESTRAL",IF(AQ102="NÃO",$D6,IF(MOD(COUNT($Q102:AQ102),6)=0,(AQ102*$E6)+AQ102,AQ102)),"NÃO"),"NÃO")</f>
        <v>NÃO</v>
      </c>
      <c r="AS102" s="9" t="str">
        <f>IF(AND(AS$5&gt;=$M6,AS$5&lt;=$N6),IF($F6="SEMESTRAL",IF(AR102="NÃO",$D6,IF(MOD(COUNT($Q102:AR102),6)=0,(AR102*$E6)+AR102,AR102)),"NÃO"),"NÃO")</f>
        <v>NÃO</v>
      </c>
      <c r="AT102" s="9" t="str">
        <f>IF(AND(AT$5&gt;=$M6,AT$5&lt;=$N6),IF($F6="SEMESTRAL",IF(AS102="NÃO",$D6,IF(MOD(COUNT($Q102:AS102),6)=0,(AS102*$E6)+AS102,AS102)),"NÃO"),"NÃO")</f>
        <v>NÃO</v>
      </c>
      <c r="AU102" s="9" t="str">
        <f>IF(AND(AU$5&gt;=$M6,AU$5&lt;=$N6),IF($F6="SEMESTRAL",IF(AT102="NÃO",$D6,IF(MOD(COUNT($Q102:AT102),6)=0,(AT102*$E6)+AT102,AT102)),"NÃO"),"NÃO")</f>
        <v>NÃO</v>
      </c>
      <c r="AV102" s="9" t="str">
        <f>IF(AND(AV$5&gt;=$M6,AV$5&lt;=$N6),IF($F6="SEMESTRAL",IF(AU102="NÃO",$D6,IF(MOD(COUNT($Q102:AU102),6)=0,(AU102*$E6)+AU102,AU102)),"NÃO"),"NÃO")</f>
        <v>NÃO</v>
      </c>
      <c r="AW102" s="9" t="str">
        <f>IF(AND(AW$5&gt;=$M6,AW$5&lt;=$N6),IF($F6="SEMESTRAL",IF(AV102="NÃO",$D6,IF(MOD(COUNT($Q102:AV102),6)=0,(AV102*$E6)+AV102,AV102)),"NÃO"),"NÃO")</f>
        <v>NÃO</v>
      </c>
      <c r="AX102" s="9" t="str">
        <f>IF(AND(AX$5&gt;=$M6,AX$5&lt;=$N6),IF($F6="SEMESTRAL",IF(AW102="NÃO",$D6,IF(MOD(COUNT($Q102:AW102),6)=0,(AW102*$E6)+AW102,AW102)),"NÃO"),"NÃO")</f>
        <v>NÃO</v>
      </c>
      <c r="AY102" s="9" t="str">
        <f>IF(AND(AY$5&gt;=$M6,AY$5&lt;=$N6),IF($F6="SEMESTRAL",IF(AX102="NÃO",$D6,IF(MOD(COUNT($Q102:AX102),6)=0,(AX102*$E6)+AX102,AX102)),"NÃO"),"NÃO")</f>
        <v>NÃO</v>
      </c>
      <c r="AZ102" s="9" t="str">
        <f>IF(AND(AZ$5&gt;=$M6,AZ$5&lt;=$N6),IF($F6="SEMESTRAL",IF(AY102="NÃO",$D6,IF(MOD(COUNT($Q102:AY102),6)=0,(AY102*$E6)+AY102,AY102)),"NÃO"),"NÃO")</f>
        <v>NÃO</v>
      </c>
      <c r="BA102" s="9" t="str">
        <f>IF(AND(BA$5&gt;=$M6,BA$5&lt;=$N6),IF($F6="SEMESTRAL",IF(AZ102="NÃO",$D6,IF(MOD(COUNT($Q102:AZ102),6)=0,(AZ102*$E6)+AZ102,AZ102)),"NÃO"),"NÃO")</f>
        <v>NÃO</v>
      </c>
      <c r="BB102" s="9" t="str">
        <f>IF(AND(BB$5&gt;=$M6,BB$5&lt;=$N6),IF($F6="SEMESTRAL",IF(BA102="NÃO",$D6,IF(MOD(COUNT($Q102:BA102),6)=0,(BA102*$E6)+BA102,BA102)),"NÃO"),"NÃO")</f>
        <v>NÃO</v>
      </c>
      <c r="BC102" s="9" t="str">
        <f>IF(AND(BC$5&gt;=$M6,BC$5&lt;=$N6),IF($F6="SEMESTRAL",IF(BB102="NÃO",$D6,IF(MOD(COUNT($Q102:BB102),6)=0,(BB102*$E6)+BB102,BB102)),"NÃO"),"NÃO")</f>
        <v>NÃO</v>
      </c>
      <c r="BD102" s="9" t="str">
        <f>IF(AND(BD$5&gt;=$M6,BD$5&lt;=$N6),IF($F6="SEMESTRAL",IF(BC102="NÃO",$D6,IF(MOD(COUNT($Q102:BC102),6)=0,(BC102*$E6)+BC102,BC102)),"NÃO"),"NÃO")</f>
        <v>NÃO</v>
      </c>
      <c r="BE102" s="9" t="str">
        <f>IF(AND(BE$5&gt;=$M6,BE$5&lt;=$N6),IF($F6="SEMESTRAL",IF(BD102="NÃO",$D6,IF(MOD(COUNT($Q102:BD102),6)=0,(BD102*$E6)+BD102,BD102)),"NÃO"),"NÃO")</f>
        <v>NÃO</v>
      </c>
      <c r="BF102" s="9" t="str">
        <f>IF(AND(BF$5&gt;=$M6,BF$5&lt;=$N6),IF($F6="SEMESTRAL",IF(BE102="NÃO",$D6,IF(MOD(COUNT($Q102:BE102),6)=0,(BE102*$E6)+BE102,BE102)),"NÃO"),"NÃO")</f>
        <v>NÃO</v>
      </c>
      <c r="BG102" s="9" t="str">
        <f>IF(AND(BG$5&gt;=$M6,BG$5&lt;=$N6),IF($F6="SEMESTRAL",IF(BF102="NÃO",$D6,IF(MOD(COUNT($Q102:BF102),6)=0,(BF102*$E6)+BF102,BF102)),"NÃO"),"NÃO")</f>
        <v>NÃO</v>
      </c>
      <c r="BH102" s="9" t="str">
        <f>IF(AND(BH$5&gt;=$M6,BH$5&lt;=$N6),IF($F6="SEMESTRAL",IF(BG102="NÃO",$D6,IF(MOD(COUNT($Q102:BG102),6)=0,(BG102*$E6)+BG102,BG102)),"NÃO"),"NÃO")</f>
        <v>NÃO</v>
      </c>
      <c r="BI102" s="9" t="str">
        <f>IF(AND(BI$5&gt;=$M6,BI$5&lt;=$N6),IF($F6="SEMESTRAL",IF(BH102="NÃO",$D6,IF(MOD(COUNT($Q102:BH102),6)=0,(BH102*$E6)+BH102,BH102)),"NÃO"),"NÃO")</f>
        <v>NÃO</v>
      </c>
      <c r="BJ102" s="9" t="str">
        <f>IF(AND(BJ$5&gt;=$M6,BJ$5&lt;=$N6),IF($F6="SEMESTRAL",IF(BI102="NÃO",$D6,IF(MOD(COUNT($Q102:BI102),6)=0,(BI102*$E6)+BI102,BI102)),"NÃO"),"NÃO")</f>
        <v>NÃO</v>
      </c>
      <c r="BK102" s="9" t="str">
        <f>IF(AND(BK$5&gt;=$M6,BK$5&lt;=$N6),IF($F6="SEMESTRAL",IF(BJ102="NÃO",$D6,IF(MOD(COUNT($Q102:BJ102),6)=0,(BJ102*$E6)+BJ102,BJ102)),"NÃO"),"NÃO")</f>
        <v>NÃO</v>
      </c>
      <c r="BL102" s="9" t="str">
        <f>IF(AND(BL$5&gt;=$M6,BL$5&lt;=$N6),IF($F6="SEMESTRAL",IF(BK102="NÃO",$D6,IF(MOD(COUNT($Q102:BK102),6)=0,(BK102*$E6)+BK102,BK102)),"NÃO"),"NÃO")</f>
        <v>NÃO</v>
      </c>
      <c r="BM102" s="9" t="str">
        <f>IF(AND(BM$5&gt;=$M6,BM$5&lt;=$N6),IF($F6="SEMESTRAL",IF(BL102="NÃO",$D6,IF(MOD(COUNT($Q102:BL102),6)=0,(BL102*$E6)+BL102,BL102)),"NÃO"),"NÃO")</f>
        <v>NÃO</v>
      </c>
      <c r="BN102" s="9" t="str">
        <f>IF(AND(BN$5&gt;=$M6,BN$5&lt;=$N6),IF($F6="SEMESTRAL",IF(BM102="NÃO",$D6,IF(MOD(COUNT($Q102:BM102),6)=0,(BM102*$E6)+BM102,BM102)),"NÃO"),"NÃO")</f>
        <v>NÃO</v>
      </c>
      <c r="BO102" s="9" t="str">
        <f>IF(AND(BO$5&gt;=$M6,BO$5&lt;=$N6),IF($F6="SEMESTRAL",IF(BN102="NÃO",$D6,IF(MOD(COUNT($Q102:BN102),6)=0,(BN102*$E6)+BN102,BN102)),"NÃO"),"NÃO")</f>
        <v>NÃO</v>
      </c>
      <c r="BP102" s="9" t="str">
        <f>IF(AND(BP$5&gt;=$M6,BP$5&lt;=$N6),IF($F6="SEMESTRAL",IF(BO102="NÃO",$D6,IF(MOD(COUNT($Q102:BO102),6)=0,(BO102*$E6)+BO102,BO102)),"NÃO"),"NÃO")</f>
        <v>NÃO</v>
      </c>
      <c r="BQ102" s="9" t="str">
        <f>IF(AND(BQ$5&gt;=$M6,BQ$5&lt;=$N6),IF($F6="SEMESTRAL",IF(BP102="NÃO",$D6,IF(MOD(COUNT($Q102:BP102),6)=0,(BP102*$E6)+BP102,BP102)),"NÃO"),"NÃO")</f>
        <v>NÃO</v>
      </c>
      <c r="BR102" s="9" t="str">
        <f>IF(AND(BR$5&gt;=$M6,BR$5&lt;=$N6),IF($F6="SEMESTRAL",IF(BQ102="NÃO",$D6,IF(MOD(COUNT($Q102:BQ102),6)=0,(BQ102*$E6)+BQ102,BQ102)),"NÃO"),"NÃO")</f>
        <v>NÃO</v>
      </c>
      <c r="BS102" s="9" t="str">
        <f>IF(AND(BS$5&gt;=$M6,BS$5&lt;=$N6),IF($F6="SEMESTRAL",IF(BR102="NÃO",$D6,IF(MOD(COUNT($Q102:BR102),6)=0,(BR102*$E6)+BR102,BR102)),"NÃO"),"NÃO")</f>
        <v>NÃO</v>
      </c>
      <c r="BT102" s="9" t="str">
        <f>IF(AND(BT$5&gt;=$M6,BT$5&lt;=$N6),IF($F6="SEMESTRAL",IF(BS102="NÃO",$D6,IF(MOD(COUNT($Q102:BS102),6)=0,(BS102*$E6)+BS102,BS102)),"NÃO"),"NÃO")</f>
        <v>NÃO</v>
      </c>
      <c r="BU102" s="9" t="str">
        <f>IF(AND(BU$5&gt;=$M6,BU$5&lt;=$N6),IF($F6="SEMESTRAL",IF(BT102="NÃO",$D6,IF(MOD(COUNT($Q102:BT102),6)=0,(BT102*$E6)+BT102,BT102)),"NÃO"),"NÃO")</f>
        <v>NÃO</v>
      </c>
      <c r="BV102" s="9" t="str">
        <f>IF(AND(BV$5&gt;=$M6,BV$5&lt;=$N6),IF($F6="SEMESTRAL",IF(BU102="NÃO",$D6,IF(MOD(COUNT($Q102:BU102),6)=0,(BU102*$E6)+BU102,BU102)),"NÃO"),"NÃO")</f>
        <v>NÃO</v>
      </c>
      <c r="BW102" s="9" t="str">
        <f>IF(AND(BW$5&gt;=$M6,BW$5&lt;=$N6),IF($F6="SEMESTRAL",IF(BV102="NÃO",$D6,IF(MOD(COUNT($Q102:BV102),6)=0,(BV102*$E6)+BV102,BV102)),"NÃO"),"NÃO")</f>
        <v>NÃO</v>
      </c>
      <c r="BX102" s="9" t="str">
        <f>IF(AND(BX$5&gt;=$M6,BX$5&lt;=$N6),IF($F6="SEMESTRAL",IF(BW102="NÃO",$D6,IF(MOD(COUNT($Q102:BW102),6)=0,(BW102*$E6)+BW102,BW102)),"NÃO"),"NÃO")</f>
        <v>NÃO</v>
      </c>
    </row>
    <row r="103" spans="3:79" ht="30" customHeight="1">
      <c r="C103" s="21"/>
      <c r="D103" s="21"/>
      <c r="E103" s="21"/>
      <c r="F103" s="70"/>
      <c r="G103" s="70"/>
      <c r="H103" s="70"/>
      <c r="I103" s="70"/>
      <c r="J103" s="70"/>
      <c r="K103" s="21"/>
      <c r="L103" s="70"/>
      <c r="M103" s="70"/>
      <c r="N103" s="70"/>
      <c r="O103" s="70"/>
      <c r="P103" s="9">
        <v>2</v>
      </c>
      <c r="Q103" s="9" t="str">
        <f t="shared" ref="Q103:Q131" si="47">IF(AND(Q$5&gt;=$M7,Q$5&lt;=$N7),IF($F7="SEMESTRAL",$D7,"NÃO"),"NÃO")</f>
        <v>NÃO</v>
      </c>
      <c r="R103" s="9" t="str">
        <f>IF(AND(R$5&gt;=$M7,R$5&lt;=$N7),IF($F7="SEMESTRAL",IF(Q103="NÃO",$D7,IF(MOD(COUNT($Q103:Q103),6)=0,(Q103*$E7)+Q103,Q103)),"NÃO"),"NÃO")</f>
        <v>NÃO</v>
      </c>
      <c r="S103" s="9" t="str">
        <f>IF(AND(S$5&gt;=$M7,S$5&lt;=$N7),IF($F7="SEMESTRAL",IF(R103="NÃO",$D7,IF(MOD(COUNT($Q103:R103),6)=0,(R103*$E7)+R103,R103)),"NÃO"),"NÃO")</f>
        <v>NÃO</v>
      </c>
      <c r="T103" s="9" t="str">
        <f>IF(AND(T$5&gt;=$M7,T$5&lt;=$N7),IF($F7="SEMESTRAL",IF(S103="NÃO",$D7,IF(MOD(COUNT($Q103:S103),6)=0,(S103*$E7)+S103,S103)),"NÃO"),"NÃO")</f>
        <v>NÃO</v>
      </c>
      <c r="U103" s="9" t="str">
        <f>IF(AND(U$5&gt;=$M7,U$5&lt;=$N7),IF($F7="SEMESTRAL",IF(T103="NÃO",$D7,IF(MOD(COUNT($Q103:T103),6)=0,(T103*$E7)+T103,T103)),"NÃO"),"NÃO")</f>
        <v>NÃO</v>
      </c>
      <c r="V103" s="9" t="str">
        <f>IF(AND(V$5&gt;=$M7,V$5&lt;=$N7),IF($F7="SEMESTRAL",IF(U103="NÃO",$D7,IF(MOD(COUNT($Q103:U103),6)=0,(U103*$E7)+U103,U103)),"NÃO"),"NÃO")</f>
        <v>NÃO</v>
      </c>
      <c r="W103" s="9" t="str">
        <f>IF(AND(W$5&gt;=$M7,W$5&lt;=$N7),IF($F7="SEMESTRAL",IF(V103="NÃO",$D7,IF(MOD(COUNT($Q103:V103),6)=0,(V103*$E7)+V103,V103)),"NÃO"),"NÃO")</f>
        <v>NÃO</v>
      </c>
      <c r="X103" s="9" t="str">
        <f>IF(AND(X$5&gt;=$M7,X$5&lt;=$N7),IF($F7="SEMESTRAL",IF(W103="NÃO",$D7,IF(MOD(COUNT($Q103:W103),6)=0,(W103*$E7)+W103,W103)),"NÃO"),"NÃO")</f>
        <v>NÃO</v>
      </c>
      <c r="Y103" s="9" t="str">
        <f>IF(AND(Y$5&gt;=$M7,Y$5&lt;=$N7),IF($F7="SEMESTRAL",IF(X103="NÃO",$D7,IF(MOD(COUNT($Q103:X103),6)=0,(X103*$E7)+X103,X103)),"NÃO"),"NÃO")</f>
        <v>NÃO</v>
      </c>
      <c r="Z103" s="9" t="str">
        <f>IF(AND(Z$5&gt;=$M7,Z$5&lt;=$N7),IF($F7="SEMESTRAL",IF(Y103="NÃO",$D7,IF(MOD(COUNT($Q103:Y103),6)=0,(Y103*$E7)+Y103,Y103)),"NÃO"),"NÃO")</f>
        <v>NÃO</v>
      </c>
      <c r="AA103" s="9" t="str">
        <f>IF(AND(AA$5&gt;=$M7,AA$5&lt;=$N7),IF($F7="SEMESTRAL",IF(Z103="NÃO",$D7,IF(MOD(COUNT($Q103:Z103),6)=0,(Z103*$E7)+Z103,Z103)),"NÃO"),"NÃO")</f>
        <v>NÃO</v>
      </c>
      <c r="AB103" s="9" t="str">
        <f>IF(AND(AB$5&gt;=$M7,AB$5&lt;=$N7),IF($F7="SEMESTRAL",IF(AA103="NÃO",$D7,IF(MOD(COUNT($Q103:AA103),6)=0,(AA103*$E7)+AA103,AA103)),"NÃO"),"NÃO")</f>
        <v>NÃO</v>
      </c>
      <c r="AC103" s="9" t="str">
        <f>IF(AND(AC$5&gt;=$M7,AC$5&lt;=$N7),IF($F7="SEMESTRAL",IF(AB103="NÃO",$D7,IF(MOD(COUNT($Q103:AB103),6)=0,(AB103*$E7)+AB103,AB103)),"NÃO"),"NÃO")</f>
        <v>NÃO</v>
      </c>
      <c r="AD103" s="9" t="str">
        <f>IF(AND(AD$5&gt;=$M7,AD$5&lt;=$N7),IF($F7="SEMESTRAL",IF(AC103="NÃO",$D7,IF(MOD(COUNT($Q103:AC103),6)=0,(AC103*$E7)+AC103,AC103)),"NÃO"),"NÃO")</f>
        <v>NÃO</v>
      </c>
      <c r="AE103" s="9" t="str">
        <f>IF(AND(AE$5&gt;=$M7,AE$5&lt;=$N7),IF($F7="SEMESTRAL",IF(AD103="NÃO",$D7,IF(MOD(COUNT($Q103:AD103),6)=0,(AD103*$E7)+AD103,AD103)),"NÃO"),"NÃO")</f>
        <v>NÃO</v>
      </c>
      <c r="AF103" s="9" t="str">
        <f>IF(AND(AF$5&gt;=$M7,AF$5&lt;=$N7),IF($F7="SEMESTRAL",IF(AE103="NÃO",$D7,IF(MOD(COUNT($Q103:AE103),6)=0,(AE103*$E7)+AE103,AE103)),"NÃO"),"NÃO")</f>
        <v>NÃO</v>
      </c>
      <c r="AG103" s="9" t="str">
        <f>IF(AND(AG$5&gt;=$M7,AG$5&lt;=$N7),IF($F7="SEMESTRAL",IF(AF103="NÃO",$D7,IF(MOD(COUNT($Q103:AF103),6)=0,(AF103*$E7)+AF103,AF103)),"NÃO"),"NÃO")</f>
        <v>NÃO</v>
      </c>
      <c r="AH103" s="9" t="str">
        <f>IF(AND(AH$5&gt;=$M7,AH$5&lt;=$N7),IF($F7="SEMESTRAL",IF(AG103="NÃO",$D7,IF(MOD(COUNT($Q103:AG103),6)=0,(AG103*$E7)+AG103,AG103)),"NÃO"),"NÃO")</f>
        <v>NÃO</v>
      </c>
      <c r="AI103" s="9" t="str">
        <f>IF(AND(AI$5&gt;=$M7,AI$5&lt;=$N7),IF($F7="SEMESTRAL",IF(AH103="NÃO",$D7,IF(MOD(COUNT($Q103:AH103),6)=0,(AH103*$E7)+AH103,AH103)),"NÃO"),"NÃO")</f>
        <v>NÃO</v>
      </c>
      <c r="AJ103" s="9" t="str">
        <f>IF(AND(AJ$5&gt;=$M7,AJ$5&lt;=$N7),IF($F7="SEMESTRAL",IF(AI103="NÃO",$D7,IF(MOD(COUNT($Q103:AI103),6)=0,(AI103*$E7)+AI103,AI103)),"NÃO"),"NÃO")</f>
        <v>NÃO</v>
      </c>
      <c r="AK103" s="9" t="str">
        <f>IF(AND(AK$5&gt;=$M7,AK$5&lt;=$N7),IF($F7="SEMESTRAL",IF(AJ103="NÃO",$D7,IF(MOD(COUNT($Q103:AJ103),6)=0,(AJ103*$E7)+AJ103,AJ103)),"NÃO"),"NÃO")</f>
        <v>NÃO</v>
      </c>
      <c r="AL103" s="9" t="str">
        <f>IF(AND(AL$5&gt;=$M7,AL$5&lt;=$N7),IF($F7="SEMESTRAL",IF(AK103="NÃO",$D7,IF(MOD(COUNT($Q103:AK103),6)=0,(AK103*$E7)+AK103,AK103)),"NÃO"),"NÃO")</f>
        <v>NÃO</v>
      </c>
      <c r="AM103" s="9" t="str">
        <f>IF(AND(AM$5&gt;=$M7,AM$5&lt;=$N7),IF($F7="SEMESTRAL",IF(AL103="NÃO",$D7,IF(MOD(COUNT($Q103:AL103),6)=0,(AL103*$E7)+AL103,AL103)),"NÃO"),"NÃO")</f>
        <v>NÃO</v>
      </c>
      <c r="AN103" s="9" t="str">
        <f>IF(AND(AN$5&gt;=$M7,AN$5&lt;=$N7),IF($F7="SEMESTRAL",IF(AM103="NÃO",$D7,IF(MOD(COUNT($Q103:AM103),6)=0,(AM103*$E7)+AM103,AM103)),"NÃO"),"NÃO")</f>
        <v>NÃO</v>
      </c>
      <c r="AO103" s="9" t="str">
        <f>IF(AND(AO$5&gt;=$M7,AO$5&lt;=$N7),IF($F7="SEMESTRAL",IF(AN103="NÃO",$D7,IF(MOD(COUNT($Q103:AN103),6)=0,(AN103*$E7)+AN103,AN103)),"NÃO"),"NÃO")</f>
        <v>NÃO</v>
      </c>
      <c r="AP103" s="9" t="str">
        <f>IF(AND(AP$5&gt;=$M7,AP$5&lt;=$N7),IF($F7="SEMESTRAL",IF(AO103="NÃO",$D7,IF(MOD(COUNT($Q103:AO103),6)=0,(AO103*$E7)+AO103,AO103)),"NÃO"),"NÃO")</f>
        <v>NÃO</v>
      </c>
      <c r="AQ103" s="9" t="str">
        <f>IF(AND(AQ$5&gt;=$M7,AQ$5&lt;=$N7),IF($F7="SEMESTRAL",IF(AP103="NÃO",$D7,IF(MOD(COUNT($Q103:AP103),6)=0,(AP103*$E7)+AP103,AP103)),"NÃO"),"NÃO")</f>
        <v>NÃO</v>
      </c>
      <c r="AR103" s="9" t="str">
        <f>IF(AND(AR$5&gt;=$M7,AR$5&lt;=$N7),IF($F7="SEMESTRAL",IF(AQ103="NÃO",$D7,IF(MOD(COUNT($Q103:AQ103),6)=0,(AQ103*$E7)+AQ103,AQ103)),"NÃO"),"NÃO")</f>
        <v>NÃO</v>
      </c>
      <c r="AS103" s="9" t="str">
        <f>IF(AND(AS$5&gt;=$M7,AS$5&lt;=$N7),IF($F7="SEMESTRAL",IF(AR103="NÃO",$D7,IF(MOD(COUNT($Q103:AR103),6)=0,(AR103*$E7)+AR103,AR103)),"NÃO"),"NÃO")</f>
        <v>NÃO</v>
      </c>
      <c r="AT103" s="9" t="str">
        <f>IF(AND(AT$5&gt;=$M7,AT$5&lt;=$N7),IF($F7="SEMESTRAL",IF(AS103="NÃO",$D7,IF(MOD(COUNT($Q103:AS103),6)=0,(AS103*$E7)+AS103,AS103)),"NÃO"),"NÃO")</f>
        <v>NÃO</v>
      </c>
      <c r="AU103" s="9" t="str">
        <f>IF(AND(AU$5&gt;=$M7,AU$5&lt;=$N7),IF($F7="SEMESTRAL",IF(AT103="NÃO",$D7,IF(MOD(COUNT($Q103:AT103),6)=0,(AT103*$E7)+AT103,AT103)),"NÃO"),"NÃO")</f>
        <v>NÃO</v>
      </c>
      <c r="AV103" s="9" t="str">
        <f>IF(AND(AV$5&gt;=$M7,AV$5&lt;=$N7),IF($F7="SEMESTRAL",IF(AU103="NÃO",$D7,IF(MOD(COUNT($Q103:AU103),6)=0,(AU103*$E7)+AU103,AU103)),"NÃO"),"NÃO")</f>
        <v>NÃO</v>
      </c>
      <c r="AW103" s="9" t="str">
        <f>IF(AND(AW$5&gt;=$M7,AW$5&lt;=$N7),IF($F7="SEMESTRAL",IF(AV103="NÃO",$D7,IF(MOD(COUNT($Q103:AV103),6)=0,(AV103*$E7)+AV103,AV103)),"NÃO"),"NÃO")</f>
        <v>NÃO</v>
      </c>
      <c r="AX103" s="9" t="str">
        <f>IF(AND(AX$5&gt;=$M7,AX$5&lt;=$N7),IF($F7="SEMESTRAL",IF(AW103="NÃO",$D7,IF(MOD(COUNT($Q103:AW103),6)=0,(AW103*$E7)+AW103,AW103)),"NÃO"),"NÃO")</f>
        <v>NÃO</v>
      </c>
      <c r="AY103" s="9" t="str">
        <f>IF(AND(AY$5&gt;=$M7,AY$5&lt;=$N7),IF($F7="SEMESTRAL",IF(AX103="NÃO",$D7,IF(MOD(COUNT($Q103:AX103),6)=0,(AX103*$E7)+AX103,AX103)),"NÃO"),"NÃO")</f>
        <v>NÃO</v>
      </c>
      <c r="AZ103" s="9" t="str">
        <f>IF(AND(AZ$5&gt;=$M7,AZ$5&lt;=$N7),IF($F7="SEMESTRAL",IF(AY103="NÃO",$D7,IF(MOD(COUNT($Q103:AY103),6)=0,(AY103*$E7)+AY103,AY103)),"NÃO"),"NÃO")</f>
        <v>NÃO</v>
      </c>
      <c r="BA103" s="9" t="str">
        <f>IF(AND(BA$5&gt;=$M7,BA$5&lt;=$N7),IF($F7="SEMESTRAL",IF(AZ103="NÃO",$D7,IF(MOD(COUNT($Q103:AZ103),6)=0,(AZ103*$E7)+AZ103,AZ103)),"NÃO"),"NÃO")</f>
        <v>NÃO</v>
      </c>
      <c r="BB103" s="9" t="str">
        <f>IF(AND(BB$5&gt;=$M7,BB$5&lt;=$N7),IF($F7="SEMESTRAL",IF(BA103="NÃO",$D7,IF(MOD(COUNT($Q103:BA103),6)=0,(BA103*$E7)+BA103,BA103)),"NÃO"),"NÃO")</f>
        <v>NÃO</v>
      </c>
      <c r="BC103" s="9" t="str">
        <f>IF(AND(BC$5&gt;=$M7,BC$5&lt;=$N7),IF($F7="SEMESTRAL",IF(BB103="NÃO",$D7,IF(MOD(COUNT($Q103:BB103),6)=0,(BB103*$E7)+BB103,BB103)),"NÃO"),"NÃO")</f>
        <v>NÃO</v>
      </c>
      <c r="BD103" s="9" t="str">
        <f>IF(AND(BD$5&gt;=$M7,BD$5&lt;=$N7),IF($F7="SEMESTRAL",IF(BC103="NÃO",$D7,IF(MOD(COUNT($Q103:BC103),6)=0,(BC103*$E7)+BC103,BC103)),"NÃO"),"NÃO")</f>
        <v>NÃO</v>
      </c>
      <c r="BE103" s="9" t="str">
        <f>IF(AND(BE$5&gt;=$M7,BE$5&lt;=$N7),IF($F7="SEMESTRAL",IF(BD103="NÃO",$D7,IF(MOD(COUNT($Q103:BD103),6)=0,(BD103*$E7)+BD103,BD103)),"NÃO"),"NÃO")</f>
        <v>NÃO</v>
      </c>
      <c r="BF103" s="9" t="str">
        <f>IF(AND(BF$5&gt;=$M7,BF$5&lt;=$N7),IF($F7="SEMESTRAL",IF(BE103="NÃO",$D7,IF(MOD(COUNT($Q103:BE103),6)=0,(BE103*$E7)+BE103,BE103)),"NÃO"),"NÃO")</f>
        <v>NÃO</v>
      </c>
      <c r="BG103" s="9" t="str">
        <f>IF(AND(BG$5&gt;=$M7,BG$5&lt;=$N7),IF($F7="SEMESTRAL",IF(BF103="NÃO",$D7,IF(MOD(COUNT($Q103:BF103),6)=0,(BF103*$E7)+BF103,BF103)),"NÃO"),"NÃO")</f>
        <v>NÃO</v>
      </c>
      <c r="BH103" s="9" t="str">
        <f>IF(AND(BH$5&gt;=$M7,BH$5&lt;=$N7),IF($F7="SEMESTRAL",IF(BG103="NÃO",$D7,IF(MOD(COUNT($Q103:BG103),6)=0,(BG103*$E7)+BG103,BG103)),"NÃO"),"NÃO")</f>
        <v>NÃO</v>
      </c>
      <c r="BI103" s="9" t="str">
        <f>IF(AND(BI$5&gt;=$M7,BI$5&lt;=$N7),IF($F7="SEMESTRAL",IF(BH103="NÃO",$D7,IF(MOD(COUNT($Q103:BH103),6)=0,(BH103*$E7)+BH103,BH103)),"NÃO"),"NÃO")</f>
        <v>NÃO</v>
      </c>
      <c r="BJ103" s="9" t="str">
        <f>IF(AND(BJ$5&gt;=$M7,BJ$5&lt;=$N7),IF($F7="SEMESTRAL",IF(BI103="NÃO",$D7,IF(MOD(COUNT($Q103:BI103),6)=0,(BI103*$E7)+BI103,BI103)),"NÃO"),"NÃO")</f>
        <v>NÃO</v>
      </c>
      <c r="BK103" s="9" t="str">
        <f>IF(AND(BK$5&gt;=$M7,BK$5&lt;=$N7),IF($F7="SEMESTRAL",IF(BJ103="NÃO",$D7,IF(MOD(COUNT($Q103:BJ103),6)=0,(BJ103*$E7)+BJ103,BJ103)),"NÃO"),"NÃO")</f>
        <v>NÃO</v>
      </c>
      <c r="BL103" s="9" t="str">
        <f>IF(AND(BL$5&gt;=$M7,BL$5&lt;=$N7),IF($F7="SEMESTRAL",IF(BK103="NÃO",$D7,IF(MOD(COUNT($Q103:BK103),6)=0,(BK103*$E7)+BK103,BK103)),"NÃO"),"NÃO")</f>
        <v>NÃO</v>
      </c>
      <c r="BM103" s="9" t="str">
        <f>IF(AND(BM$5&gt;=$M7,BM$5&lt;=$N7),IF($F7="SEMESTRAL",IF(BL103="NÃO",$D7,IF(MOD(COUNT($Q103:BL103),6)=0,(BL103*$E7)+BL103,BL103)),"NÃO"),"NÃO")</f>
        <v>NÃO</v>
      </c>
      <c r="BN103" s="9" t="str">
        <f>IF(AND(BN$5&gt;=$M7,BN$5&lt;=$N7),IF($F7="SEMESTRAL",IF(BM103="NÃO",$D7,IF(MOD(COUNT($Q103:BM103),6)=0,(BM103*$E7)+BM103,BM103)),"NÃO"),"NÃO")</f>
        <v>NÃO</v>
      </c>
      <c r="BO103" s="9" t="str">
        <f>IF(AND(BO$5&gt;=$M7,BO$5&lt;=$N7),IF($F7="SEMESTRAL",IF(BN103="NÃO",$D7,IF(MOD(COUNT($Q103:BN103),6)=0,(BN103*$E7)+BN103,BN103)),"NÃO"),"NÃO")</f>
        <v>NÃO</v>
      </c>
      <c r="BP103" s="9" t="str">
        <f>IF(AND(BP$5&gt;=$M7,BP$5&lt;=$N7),IF($F7="SEMESTRAL",IF(BO103="NÃO",$D7,IF(MOD(COUNT($Q103:BO103),6)=0,(BO103*$E7)+BO103,BO103)),"NÃO"),"NÃO")</f>
        <v>NÃO</v>
      </c>
      <c r="BQ103" s="9" t="str">
        <f>IF(AND(BQ$5&gt;=$M7,BQ$5&lt;=$N7),IF($F7="SEMESTRAL",IF(BP103="NÃO",$D7,IF(MOD(COUNT($Q103:BP103),6)=0,(BP103*$E7)+BP103,BP103)),"NÃO"),"NÃO")</f>
        <v>NÃO</v>
      </c>
      <c r="BR103" s="9" t="str">
        <f>IF(AND(BR$5&gt;=$M7,BR$5&lt;=$N7),IF($F7="SEMESTRAL",IF(BQ103="NÃO",$D7,IF(MOD(COUNT($Q103:BQ103),6)=0,(BQ103*$E7)+BQ103,BQ103)),"NÃO"),"NÃO")</f>
        <v>NÃO</v>
      </c>
      <c r="BS103" s="9" t="str">
        <f>IF(AND(BS$5&gt;=$M7,BS$5&lt;=$N7),IF($F7="SEMESTRAL",IF(BR103="NÃO",$D7,IF(MOD(COUNT($Q103:BR103),6)=0,(BR103*$E7)+BR103,BR103)),"NÃO"),"NÃO")</f>
        <v>NÃO</v>
      </c>
      <c r="BT103" s="9" t="str">
        <f>IF(AND(BT$5&gt;=$M7,BT$5&lt;=$N7),IF($F7="SEMESTRAL",IF(BS103="NÃO",$D7,IF(MOD(COUNT($Q103:BS103),6)=0,(BS103*$E7)+BS103,BS103)),"NÃO"),"NÃO")</f>
        <v>NÃO</v>
      </c>
      <c r="BU103" s="9" t="str">
        <f>IF(AND(BU$5&gt;=$M7,BU$5&lt;=$N7),IF($F7="SEMESTRAL",IF(BT103="NÃO",$D7,IF(MOD(COUNT($Q103:BT103),6)=0,(BT103*$E7)+BT103,BT103)),"NÃO"),"NÃO")</f>
        <v>NÃO</v>
      </c>
      <c r="BV103" s="9" t="str">
        <f>IF(AND(BV$5&gt;=$M7,BV$5&lt;=$N7),IF($F7="SEMESTRAL",IF(BU103="NÃO",$D7,IF(MOD(COUNT($Q103:BU103),6)=0,(BU103*$E7)+BU103,BU103)),"NÃO"),"NÃO")</f>
        <v>NÃO</v>
      </c>
      <c r="BW103" s="9" t="str">
        <f>IF(AND(BW$5&gt;=$M7,BW$5&lt;=$N7),IF($F7="SEMESTRAL",IF(BV103="NÃO",$D7,IF(MOD(COUNT($Q103:BV103),6)=0,(BV103*$E7)+BV103,BV103)),"NÃO"),"NÃO")</f>
        <v>NÃO</v>
      </c>
      <c r="BX103" s="9" t="str">
        <f>IF(AND(BX$5&gt;=$M7,BX$5&lt;=$N7),IF($F7="SEMESTRAL",IF(BW103="NÃO",$D7,IF(MOD(COUNT($Q103:BW103),6)=0,(BW103*$E7)+BW103,BW103)),"NÃO"),"NÃO")</f>
        <v>NÃO</v>
      </c>
    </row>
    <row r="104" spans="3:79" ht="30" customHeight="1">
      <c r="C104" s="21"/>
      <c r="D104" s="21"/>
      <c r="E104" s="21"/>
      <c r="F104" s="70"/>
      <c r="G104" s="70"/>
      <c r="H104" s="70"/>
      <c r="I104" s="70"/>
      <c r="J104" s="70"/>
      <c r="K104" s="21"/>
      <c r="L104" s="70"/>
      <c r="M104" s="70"/>
      <c r="N104" s="70"/>
      <c r="O104" s="70"/>
      <c r="P104" s="9">
        <v>3</v>
      </c>
      <c r="Q104" s="9" t="str">
        <f t="shared" si="47"/>
        <v>NÃO</v>
      </c>
      <c r="R104" s="9" t="str">
        <f>IF(AND(R$5&gt;=$M8,R$5&lt;=$N8),IF($F8="SEMESTRAL",IF(Q104="NÃO",$D8,IF(MOD(COUNT($Q104:Q104),6)=0,(Q104*$E8)+Q104,Q104)),"NÃO"),"NÃO")</f>
        <v>NÃO</v>
      </c>
      <c r="S104" s="9" t="str">
        <f>IF(AND(S$5&gt;=$M8,S$5&lt;=$N8),IF($F8="SEMESTRAL",IF(R104="NÃO",$D8,IF(MOD(COUNT($Q104:R104),6)=0,(R104*$E8)+R104,R104)),"NÃO"),"NÃO")</f>
        <v>NÃO</v>
      </c>
      <c r="T104" s="9" t="str">
        <f>IF(AND(T$5&gt;=$M8,T$5&lt;=$N8),IF($F8="SEMESTRAL",IF(S104="NÃO",$D8,IF(MOD(COUNT($Q104:S104),6)=0,(S104*$E8)+S104,S104)),"NÃO"),"NÃO")</f>
        <v>NÃO</v>
      </c>
      <c r="U104" s="9" t="str">
        <f>IF(AND(U$5&gt;=$M8,U$5&lt;=$N8),IF($F8="SEMESTRAL",IF(T104="NÃO",$D8,IF(MOD(COUNT($Q104:T104),6)=0,(T104*$E8)+T104,T104)),"NÃO"),"NÃO")</f>
        <v>NÃO</v>
      </c>
      <c r="V104" s="9" t="str">
        <f>IF(AND(V$5&gt;=$M8,V$5&lt;=$N8),IF($F8="SEMESTRAL",IF(U104="NÃO",$D8,IF(MOD(COUNT($Q104:U104),6)=0,(U104*$E8)+U104,U104)),"NÃO"),"NÃO")</f>
        <v>NÃO</v>
      </c>
      <c r="W104" s="9" t="str">
        <f>IF(AND(W$5&gt;=$M8,W$5&lt;=$N8),IF($F8="SEMESTRAL",IF(V104="NÃO",$D8,IF(MOD(COUNT($Q104:V104),6)=0,(V104*$E8)+V104,V104)),"NÃO"),"NÃO")</f>
        <v>NÃO</v>
      </c>
      <c r="X104" s="9" t="str">
        <f>IF(AND(X$5&gt;=$M8,X$5&lt;=$N8),IF($F8="SEMESTRAL",IF(W104="NÃO",$D8,IF(MOD(COUNT($Q104:W104),6)=0,(W104*$E8)+W104,W104)),"NÃO"),"NÃO")</f>
        <v>NÃO</v>
      </c>
      <c r="Y104" s="9" t="str">
        <f>IF(AND(Y$5&gt;=$M8,Y$5&lt;=$N8),IF($F8="SEMESTRAL",IF(X104="NÃO",$D8,IF(MOD(COUNT($Q104:X104),6)=0,(X104*$E8)+X104,X104)),"NÃO"),"NÃO")</f>
        <v>NÃO</v>
      </c>
      <c r="Z104" s="9" t="str">
        <f>IF(AND(Z$5&gt;=$M8,Z$5&lt;=$N8),IF($F8="SEMESTRAL",IF(Y104="NÃO",$D8,IF(MOD(COUNT($Q104:Y104),6)=0,(Y104*$E8)+Y104,Y104)),"NÃO"),"NÃO")</f>
        <v>NÃO</v>
      </c>
      <c r="AA104" s="9" t="str">
        <f>IF(AND(AA$5&gt;=$M8,AA$5&lt;=$N8),IF($F8="SEMESTRAL",IF(Z104="NÃO",$D8,IF(MOD(COUNT($Q104:Z104),6)=0,(Z104*$E8)+Z104,Z104)),"NÃO"),"NÃO")</f>
        <v>NÃO</v>
      </c>
      <c r="AB104" s="9" t="str">
        <f>IF(AND(AB$5&gt;=$M8,AB$5&lt;=$N8),IF($F8="SEMESTRAL",IF(AA104="NÃO",$D8,IF(MOD(COUNT($Q104:AA104),6)=0,(AA104*$E8)+AA104,AA104)),"NÃO"),"NÃO")</f>
        <v>NÃO</v>
      </c>
      <c r="AC104" s="9" t="str">
        <f>IF(AND(AC$5&gt;=$M8,AC$5&lt;=$N8),IF($F8="SEMESTRAL",IF(AB104="NÃO",$D8,IF(MOD(COUNT($Q104:AB104),6)=0,(AB104*$E8)+AB104,AB104)),"NÃO"),"NÃO")</f>
        <v>NÃO</v>
      </c>
      <c r="AD104" s="9" t="str">
        <f>IF(AND(AD$5&gt;=$M8,AD$5&lt;=$N8),IF($F8="SEMESTRAL",IF(AC104="NÃO",$D8,IF(MOD(COUNT($Q104:AC104),6)=0,(AC104*$E8)+AC104,AC104)),"NÃO"),"NÃO")</f>
        <v>NÃO</v>
      </c>
      <c r="AE104" s="9" t="str">
        <f>IF(AND(AE$5&gt;=$M8,AE$5&lt;=$N8),IF($F8="SEMESTRAL",IF(AD104="NÃO",$D8,IF(MOD(COUNT($Q104:AD104),6)=0,(AD104*$E8)+AD104,AD104)),"NÃO"),"NÃO")</f>
        <v>NÃO</v>
      </c>
      <c r="AF104" s="9" t="str">
        <f>IF(AND(AF$5&gt;=$M8,AF$5&lt;=$N8),IF($F8="SEMESTRAL",IF(AE104="NÃO",$D8,IF(MOD(COUNT($Q104:AE104),6)=0,(AE104*$E8)+AE104,AE104)),"NÃO"),"NÃO")</f>
        <v>NÃO</v>
      </c>
      <c r="AG104" s="9" t="str">
        <f>IF(AND(AG$5&gt;=$M8,AG$5&lt;=$N8),IF($F8="SEMESTRAL",IF(AF104="NÃO",$D8,IF(MOD(COUNT($Q104:AF104),6)=0,(AF104*$E8)+AF104,AF104)),"NÃO"),"NÃO")</f>
        <v>NÃO</v>
      </c>
      <c r="AH104" s="9" t="str">
        <f>IF(AND(AH$5&gt;=$M8,AH$5&lt;=$N8),IF($F8="SEMESTRAL",IF(AG104="NÃO",$D8,IF(MOD(COUNT($Q104:AG104),6)=0,(AG104*$E8)+AG104,AG104)),"NÃO"),"NÃO")</f>
        <v>NÃO</v>
      </c>
      <c r="AI104" s="9" t="str">
        <f>IF(AND(AI$5&gt;=$M8,AI$5&lt;=$N8),IF($F8="SEMESTRAL",IF(AH104="NÃO",$D8,IF(MOD(COUNT($Q104:AH104),6)=0,(AH104*$E8)+AH104,AH104)),"NÃO"),"NÃO")</f>
        <v>NÃO</v>
      </c>
      <c r="AJ104" s="9" t="str">
        <f>IF(AND(AJ$5&gt;=$M8,AJ$5&lt;=$N8),IF($F8="SEMESTRAL",IF(AI104="NÃO",$D8,IF(MOD(COUNT($Q104:AI104),6)=0,(AI104*$E8)+AI104,AI104)),"NÃO"),"NÃO")</f>
        <v>NÃO</v>
      </c>
      <c r="AK104" s="9" t="str">
        <f>IF(AND(AK$5&gt;=$M8,AK$5&lt;=$N8),IF($F8="SEMESTRAL",IF(AJ104="NÃO",$D8,IF(MOD(COUNT($Q104:AJ104),6)=0,(AJ104*$E8)+AJ104,AJ104)),"NÃO"),"NÃO")</f>
        <v>NÃO</v>
      </c>
      <c r="AL104" s="9" t="str">
        <f>IF(AND(AL$5&gt;=$M8,AL$5&lt;=$N8),IF($F8="SEMESTRAL",IF(AK104="NÃO",$D8,IF(MOD(COUNT($Q104:AK104),6)=0,(AK104*$E8)+AK104,AK104)),"NÃO"),"NÃO")</f>
        <v>NÃO</v>
      </c>
      <c r="AM104" s="9" t="str">
        <f>IF(AND(AM$5&gt;=$M8,AM$5&lt;=$N8),IF($F8="SEMESTRAL",IF(AL104="NÃO",$D8,IF(MOD(COUNT($Q104:AL104),6)=0,(AL104*$E8)+AL104,AL104)),"NÃO"),"NÃO")</f>
        <v>NÃO</v>
      </c>
      <c r="AN104" s="9" t="str">
        <f>IF(AND(AN$5&gt;=$M8,AN$5&lt;=$N8),IF($F8="SEMESTRAL",IF(AM104="NÃO",$D8,IF(MOD(COUNT($Q104:AM104),6)=0,(AM104*$E8)+AM104,AM104)),"NÃO"),"NÃO")</f>
        <v>NÃO</v>
      </c>
      <c r="AO104" s="9" t="str">
        <f>IF(AND(AO$5&gt;=$M8,AO$5&lt;=$N8),IF($F8="SEMESTRAL",IF(AN104="NÃO",$D8,IF(MOD(COUNT($Q104:AN104),6)=0,(AN104*$E8)+AN104,AN104)),"NÃO"),"NÃO")</f>
        <v>NÃO</v>
      </c>
      <c r="AP104" s="9" t="str">
        <f>IF(AND(AP$5&gt;=$M8,AP$5&lt;=$N8),IF($F8="SEMESTRAL",IF(AO104="NÃO",$D8,IF(MOD(COUNT($Q104:AO104),6)=0,(AO104*$E8)+AO104,AO104)),"NÃO"),"NÃO")</f>
        <v>NÃO</v>
      </c>
      <c r="AQ104" s="9" t="str">
        <f>IF(AND(AQ$5&gt;=$M8,AQ$5&lt;=$N8),IF($F8="SEMESTRAL",IF(AP104="NÃO",$D8,IF(MOD(COUNT($Q104:AP104),6)=0,(AP104*$E8)+AP104,AP104)),"NÃO"),"NÃO")</f>
        <v>NÃO</v>
      </c>
      <c r="AR104" s="9" t="str">
        <f>IF(AND(AR$5&gt;=$M8,AR$5&lt;=$N8),IF($F8="SEMESTRAL",IF(AQ104="NÃO",$D8,IF(MOD(COUNT($Q104:AQ104),6)=0,(AQ104*$E8)+AQ104,AQ104)),"NÃO"),"NÃO")</f>
        <v>NÃO</v>
      </c>
      <c r="AS104" s="9" t="str">
        <f>IF(AND(AS$5&gt;=$M8,AS$5&lt;=$N8),IF($F8="SEMESTRAL",IF(AR104="NÃO",$D8,IF(MOD(COUNT($Q104:AR104),6)=0,(AR104*$E8)+AR104,AR104)),"NÃO"),"NÃO")</f>
        <v>NÃO</v>
      </c>
      <c r="AT104" s="9" t="str">
        <f>IF(AND(AT$5&gt;=$M8,AT$5&lt;=$N8),IF($F8="SEMESTRAL",IF(AS104="NÃO",$D8,IF(MOD(COUNT($Q104:AS104),6)=0,(AS104*$E8)+AS104,AS104)),"NÃO"),"NÃO")</f>
        <v>NÃO</v>
      </c>
      <c r="AU104" s="9" t="str">
        <f>IF(AND(AU$5&gt;=$M8,AU$5&lt;=$N8),IF($F8="SEMESTRAL",IF(AT104="NÃO",$D8,IF(MOD(COUNT($Q104:AT104),6)=0,(AT104*$E8)+AT104,AT104)),"NÃO"),"NÃO")</f>
        <v>NÃO</v>
      </c>
      <c r="AV104" s="9" t="str">
        <f>IF(AND(AV$5&gt;=$M8,AV$5&lt;=$N8),IF($F8="SEMESTRAL",IF(AU104="NÃO",$D8,IF(MOD(COUNT($Q104:AU104),6)=0,(AU104*$E8)+AU104,AU104)),"NÃO"),"NÃO")</f>
        <v>NÃO</v>
      </c>
      <c r="AW104" s="9" t="str">
        <f>IF(AND(AW$5&gt;=$M8,AW$5&lt;=$N8),IF($F8="SEMESTRAL",IF(AV104="NÃO",$D8,IF(MOD(COUNT($Q104:AV104),6)=0,(AV104*$E8)+AV104,AV104)),"NÃO"),"NÃO")</f>
        <v>NÃO</v>
      </c>
      <c r="AX104" s="9" t="str">
        <f>IF(AND(AX$5&gt;=$M8,AX$5&lt;=$N8),IF($F8="SEMESTRAL",IF(AW104="NÃO",$D8,IF(MOD(COUNT($Q104:AW104),6)=0,(AW104*$E8)+AW104,AW104)),"NÃO"),"NÃO")</f>
        <v>NÃO</v>
      </c>
      <c r="AY104" s="9" t="str">
        <f>IF(AND(AY$5&gt;=$M8,AY$5&lt;=$N8),IF($F8="SEMESTRAL",IF(AX104="NÃO",$D8,IF(MOD(COUNT($Q104:AX104),6)=0,(AX104*$E8)+AX104,AX104)),"NÃO"),"NÃO")</f>
        <v>NÃO</v>
      </c>
      <c r="AZ104" s="9" t="str">
        <f>IF(AND(AZ$5&gt;=$M8,AZ$5&lt;=$N8),IF($F8="SEMESTRAL",IF(AY104="NÃO",$D8,IF(MOD(COUNT($Q104:AY104),6)=0,(AY104*$E8)+AY104,AY104)),"NÃO"),"NÃO")</f>
        <v>NÃO</v>
      </c>
      <c r="BA104" s="9" t="str">
        <f>IF(AND(BA$5&gt;=$M8,BA$5&lt;=$N8),IF($F8="SEMESTRAL",IF(AZ104="NÃO",$D8,IF(MOD(COUNT($Q104:AZ104),6)=0,(AZ104*$E8)+AZ104,AZ104)),"NÃO"),"NÃO")</f>
        <v>NÃO</v>
      </c>
      <c r="BB104" s="9" t="str">
        <f>IF(AND(BB$5&gt;=$M8,BB$5&lt;=$N8),IF($F8="SEMESTRAL",IF(BA104="NÃO",$D8,IF(MOD(COUNT($Q104:BA104),6)=0,(BA104*$E8)+BA104,BA104)),"NÃO"),"NÃO")</f>
        <v>NÃO</v>
      </c>
      <c r="BC104" s="9" t="str">
        <f>IF(AND(BC$5&gt;=$M8,BC$5&lt;=$N8),IF($F8="SEMESTRAL",IF(BB104="NÃO",$D8,IF(MOD(COUNT($Q104:BB104),6)=0,(BB104*$E8)+BB104,BB104)),"NÃO"),"NÃO")</f>
        <v>NÃO</v>
      </c>
      <c r="BD104" s="9" t="str">
        <f>IF(AND(BD$5&gt;=$M8,BD$5&lt;=$N8),IF($F8="SEMESTRAL",IF(BC104="NÃO",$D8,IF(MOD(COUNT($Q104:BC104),6)=0,(BC104*$E8)+BC104,BC104)),"NÃO"),"NÃO")</f>
        <v>NÃO</v>
      </c>
      <c r="BE104" s="9" t="str">
        <f>IF(AND(BE$5&gt;=$M8,BE$5&lt;=$N8),IF($F8="SEMESTRAL",IF(BD104="NÃO",$D8,IF(MOD(COUNT($Q104:BD104),6)=0,(BD104*$E8)+BD104,BD104)),"NÃO"),"NÃO")</f>
        <v>NÃO</v>
      </c>
      <c r="BF104" s="9" t="str">
        <f>IF(AND(BF$5&gt;=$M8,BF$5&lt;=$N8),IF($F8="SEMESTRAL",IF(BE104="NÃO",$D8,IF(MOD(COUNT($Q104:BE104),6)=0,(BE104*$E8)+BE104,BE104)),"NÃO"),"NÃO")</f>
        <v>NÃO</v>
      </c>
      <c r="BG104" s="9" t="str">
        <f>IF(AND(BG$5&gt;=$M8,BG$5&lt;=$N8),IF($F8="SEMESTRAL",IF(BF104="NÃO",$D8,IF(MOD(COUNT($Q104:BF104),6)=0,(BF104*$E8)+BF104,BF104)),"NÃO"),"NÃO")</f>
        <v>NÃO</v>
      </c>
      <c r="BH104" s="9" t="str">
        <f>IF(AND(BH$5&gt;=$M8,BH$5&lt;=$N8),IF($F8="SEMESTRAL",IF(BG104="NÃO",$D8,IF(MOD(COUNT($Q104:BG104),6)=0,(BG104*$E8)+BG104,BG104)),"NÃO"),"NÃO")</f>
        <v>NÃO</v>
      </c>
      <c r="BI104" s="9" t="str">
        <f>IF(AND(BI$5&gt;=$M8,BI$5&lt;=$N8),IF($F8="SEMESTRAL",IF(BH104="NÃO",$D8,IF(MOD(COUNT($Q104:BH104),6)=0,(BH104*$E8)+BH104,BH104)),"NÃO"),"NÃO")</f>
        <v>NÃO</v>
      </c>
      <c r="BJ104" s="9" t="str">
        <f>IF(AND(BJ$5&gt;=$M8,BJ$5&lt;=$N8),IF($F8="SEMESTRAL",IF(BI104="NÃO",$D8,IF(MOD(COUNT($Q104:BI104),6)=0,(BI104*$E8)+BI104,BI104)),"NÃO"),"NÃO")</f>
        <v>NÃO</v>
      </c>
      <c r="BK104" s="9" t="str">
        <f>IF(AND(BK$5&gt;=$M8,BK$5&lt;=$N8),IF($F8="SEMESTRAL",IF(BJ104="NÃO",$D8,IF(MOD(COUNT($Q104:BJ104),6)=0,(BJ104*$E8)+BJ104,BJ104)),"NÃO"),"NÃO")</f>
        <v>NÃO</v>
      </c>
      <c r="BL104" s="9" t="str">
        <f>IF(AND(BL$5&gt;=$M8,BL$5&lt;=$N8),IF($F8="SEMESTRAL",IF(BK104="NÃO",$D8,IF(MOD(COUNT($Q104:BK104),6)=0,(BK104*$E8)+BK104,BK104)),"NÃO"),"NÃO")</f>
        <v>NÃO</v>
      </c>
      <c r="BM104" s="9" t="str">
        <f>IF(AND(BM$5&gt;=$M8,BM$5&lt;=$N8),IF($F8="SEMESTRAL",IF(BL104="NÃO",$D8,IF(MOD(COUNT($Q104:BL104),6)=0,(BL104*$E8)+BL104,BL104)),"NÃO"),"NÃO")</f>
        <v>NÃO</v>
      </c>
      <c r="BN104" s="9" t="str">
        <f>IF(AND(BN$5&gt;=$M8,BN$5&lt;=$N8),IF($F8="SEMESTRAL",IF(BM104="NÃO",$D8,IF(MOD(COUNT($Q104:BM104),6)=0,(BM104*$E8)+BM104,BM104)),"NÃO"),"NÃO")</f>
        <v>NÃO</v>
      </c>
      <c r="BO104" s="9" t="str">
        <f>IF(AND(BO$5&gt;=$M8,BO$5&lt;=$N8),IF($F8="SEMESTRAL",IF(BN104="NÃO",$D8,IF(MOD(COUNT($Q104:BN104),6)=0,(BN104*$E8)+BN104,BN104)),"NÃO"),"NÃO")</f>
        <v>NÃO</v>
      </c>
      <c r="BP104" s="9" t="str">
        <f>IF(AND(BP$5&gt;=$M8,BP$5&lt;=$N8),IF($F8="SEMESTRAL",IF(BO104="NÃO",$D8,IF(MOD(COUNT($Q104:BO104),6)=0,(BO104*$E8)+BO104,BO104)),"NÃO"),"NÃO")</f>
        <v>NÃO</v>
      </c>
      <c r="BQ104" s="9" t="str">
        <f>IF(AND(BQ$5&gt;=$M8,BQ$5&lt;=$N8),IF($F8="SEMESTRAL",IF(BP104="NÃO",$D8,IF(MOD(COUNT($Q104:BP104),6)=0,(BP104*$E8)+BP104,BP104)),"NÃO"),"NÃO")</f>
        <v>NÃO</v>
      </c>
      <c r="BR104" s="9" t="str">
        <f>IF(AND(BR$5&gt;=$M8,BR$5&lt;=$N8),IF($F8="SEMESTRAL",IF(BQ104="NÃO",$D8,IF(MOD(COUNT($Q104:BQ104),6)=0,(BQ104*$E8)+BQ104,BQ104)),"NÃO"),"NÃO")</f>
        <v>NÃO</v>
      </c>
      <c r="BS104" s="9" t="str">
        <f>IF(AND(BS$5&gt;=$M8,BS$5&lt;=$N8),IF($F8="SEMESTRAL",IF(BR104="NÃO",$D8,IF(MOD(COUNT($Q104:BR104),6)=0,(BR104*$E8)+BR104,BR104)),"NÃO"),"NÃO")</f>
        <v>NÃO</v>
      </c>
      <c r="BT104" s="9" t="str">
        <f>IF(AND(BT$5&gt;=$M8,BT$5&lt;=$N8),IF($F8="SEMESTRAL",IF(BS104="NÃO",$D8,IF(MOD(COUNT($Q104:BS104),6)=0,(BS104*$E8)+BS104,BS104)),"NÃO"),"NÃO")</f>
        <v>NÃO</v>
      </c>
      <c r="BU104" s="9" t="str">
        <f>IF(AND(BU$5&gt;=$M8,BU$5&lt;=$N8),IF($F8="SEMESTRAL",IF(BT104="NÃO",$D8,IF(MOD(COUNT($Q104:BT104),6)=0,(BT104*$E8)+BT104,BT104)),"NÃO"),"NÃO")</f>
        <v>NÃO</v>
      </c>
      <c r="BV104" s="9" t="str">
        <f>IF(AND(BV$5&gt;=$M8,BV$5&lt;=$N8),IF($F8="SEMESTRAL",IF(BU104="NÃO",$D8,IF(MOD(COUNT($Q104:BU104),6)=0,(BU104*$E8)+BU104,BU104)),"NÃO"),"NÃO")</f>
        <v>NÃO</v>
      </c>
      <c r="BW104" s="9" t="str">
        <f>IF(AND(BW$5&gt;=$M8,BW$5&lt;=$N8),IF($F8="SEMESTRAL",IF(BV104="NÃO",$D8,IF(MOD(COUNT($Q104:BV104),6)=0,(BV104*$E8)+BV104,BV104)),"NÃO"),"NÃO")</f>
        <v>NÃO</v>
      </c>
      <c r="BX104" s="9" t="str">
        <f>IF(AND(BX$5&gt;=$M8,BX$5&lt;=$N8),IF($F8="SEMESTRAL",IF(BW104="NÃO",$D8,IF(MOD(COUNT($Q104:BW104),6)=0,(BW104*$E8)+BW104,BW104)),"NÃO"),"NÃO")</f>
        <v>NÃO</v>
      </c>
    </row>
    <row r="105" spans="3:79" ht="30" customHeight="1">
      <c r="C105" s="21"/>
      <c r="D105" s="21"/>
      <c r="E105" s="21"/>
      <c r="F105" s="70"/>
      <c r="G105" s="70"/>
      <c r="H105" s="70"/>
      <c r="I105" s="70"/>
      <c r="J105" s="70"/>
      <c r="K105" s="21"/>
      <c r="L105" s="70"/>
      <c r="M105" s="70"/>
      <c r="N105" s="70"/>
      <c r="O105" s="70"/>
      <c r="P105" s="9">
        <v>4</v>
      </c>
      <c r="Q105" s="9" t="str">
        <f t="shared" si="47"/>
        <v>NÃO</v>
      </c>
      <c r="R105" s="9" t="str">
        <f>IF(AND(R$5&gt;=$M9,R$5&lt;=$N9),IF($F9="SEMESTRAL",IF(Q105="NÃO",$D9,IF(MOD(COUNT($Q105:Q105),6)=0,(Q105*$E9)+Q105,Q105)),"NÃO"),"NÃO")</f>
        <v>NÃO</v>
      </c>
      <c r="S105" s="9" t="str">
        <f>IF(AND(S$5&gt;=$M9,S$5&lt;=$N9),IF($F9="SEMESTRAL",IF(R105="NÃO",$D9,IF(MOD(COUNT($Q105:R105),6)=0,(R105*$E9)+R105,R105)),"NÃO"),"NÃO")</f>
        <v>NÃO</v>
      </c>
      <c r="T105" s="9" t="str">
        <f>IF(AND(T$5&gt;=$M9,T$5&lt;=$N9),IF($F9="SEMESTRAL",IF(S105="NÃO",$D9,IF(MOD(COUNT($Q105:S105),6)=0,(S105*$E9)+S105,S105)),"NÃO"),"NÃO")</f>
        <v>NÃO</v>
      </c>
      <c r="U105" s="9" t="str">
        <f>IF(AND(U$5&gt;=$M9,U$5&lt;=$N9),IF($F9="SEMESTRAL",IF(T105="NÃO",$D9,IF(MOD(COUNT($Q105:T105),6)=0,(T105*$E9)+T105,T105)),"NÃO"),"NÃO")</f>
        <v>NÃO</v>
      </c>
      <c r="V105" s="9" t="str">
        <f>IF(AND(V$5&gt;=$M9,V$5&lt;=$N9),IF($F9="SEMESTRAL",IF(U105="NÃO",$D9,IF(MOD(COUNT($Q105:U105),6)=0,(U105*$E9)+U105,U105)),"NÃO"),"NÃO")</f>
        <v>NÃO</v>
      </c>
      <c r="W105" s="9" t="str">
        <f>IF(AND(W$5&gt;=$M9,W$5&lt;=$N9),IF($F9="SEMESTRAL",IF(V105="NÃO",$D9,IF(MOD(COUNT($Q105:V105),6)=0,(V105*$E9)+V105,V105)),"NÃO"),"NÃO")</f>
        <v>NÃO</v>
      </c>
      <c r="X105" s="9" t="str">
        <f>IF(AND(X$5&gt;=$M9,X$5&lt;=$N9),IF($F9="SEMESTRAL",IF(W105="NÃO",$D9,IF(MOD(COUNT($Q105:W105),6)=0,(W105*$E9)+W105,W105)),"NÃO"),"NÃO")</f>
        <v>NÃO</v>
      </c>
      <c r="Y105" s="9" t="str">
        <f>IF(AND(Y$5&gt;=$M9,Y$5&lt;=$N9),IF($F9="SEMESTRAL",IF(X105="NÃO",$D9,IF(MOD(COUNT($Q105:X105),6)=0,(X105*$E9)+X105,X105)),"NÃO"),"NÃO")</f>
        <v>NÃO</v>
      </c>
      <c r="Z105" s="9" t="str">
        <f>IF(AND(Z$5&gt;=$M9,Z$5&lt;=$N9),IF($F9="SEMESTRAL",IF(Y105="NÃO",$D9,IF(MOD(COUNT($Q105:Y105),6)=0,(Y105*$E9)+Y105,Y105)),"NÃO"),"NÃO")</f>
        <v>NÃO</v>
      </c>
      <c r="AA105" s="9" t="str">
        <f>IF(AND(AA$5&gt;=$M9,AA$5&lt;=$N9),IF($F9="SEMESTRAL",IF(Z105="NÃO",$D9,IF(MOD(COUNT($Q105:Z105),6)=0,(Z105*$E9)+Z105,Z105)),"NÃO"),"NÃO")</f>
        <v>NÃO</v>
      </c>
      <c r="AB105" s="9" t="str">
        <f>IF(AND(AB$5&gt;=$M9,AB$5&lt;=$N9),IF($F9="SEMESTRAL",IF(AA105="NÃO",$D9,IF(MOD(COUNT($Q105:AA105),6)=0,(AA105*$E9)+AA105,AA105)),"NÃO"),"NÃO")</f>
        <v>NÃO</v>
      </c>
      <c r="AC105" s="9" t="str">
        <f>IF(AND(AC$5&gt;=$M9,AC$5&lt;=$N9),IF($F9="SEMESTRAL",IF(AB105="NÃO",$D9,IF(MOD(COUNT($Q105:AB105),6)=0,(AB105*$E9)+AB105,AB105)),"NÃO"),"NÃO")</f>
        <v>NÃO</v>
      </c>
      <c r="AD105" s="9" t="str">
        <f>IF(AND(AD$5&gt;=$M9,AD$5&lt;=$N9),IF($F9="SEMESTRAL",IF(AC105="NÃO",$D9,IF(MOD(COUNT($Q105:AC105),6)=0,(AC105*$E9)+AC105,AC105)),"NÃO"),"NÃO")</f>
        <v>NÃO</v>
      </c>
      <c r="AE105" s="9" t="str">
        <f>IF(AND(AE$5&gt;=$M9,AE$5&lt;=$N9),IF($F9="SEMESTRAL",IF(AD105="NÃO",$D9,IF(MOD(COUNT($Q105:AD105),6)=0,(AD105*$E9)+AD105,AD105)),"NÃO"),"NÃO")</f>
        <v>NÃO</v>
      </c>
      <c r="AF105" s="9" t="str">
        <f>IF(AND(AF$5&gt;=$M9,AF$5&lt;=$N9),IF($F9="SEMESTRAL",IF(AE105="NÃO",$D9,IF(MOD(COUNT($Q105:AE105),6)=0,(AE105*$E9)+AE105,AE105)),"NÃO"),"NÃO")</f>
        <v>NÃO</v>
      </c>
      <c r="AG105" s="9" t="str">
        <f>IF(AND(AG$5&gt;=$M9,AG$5&lt;=$N9),IF($F9="SEMESTRAL",IF(AF105="NÃO",$D9,IF(MOD(COUNT($Q105:AF105),6)=0,(AF105*$E9)+AF105,AF105)),"NÃO"),"NÃO")</f>
        <v>NÃO</v>
      </c>
      <c r="AH105" s="9" t="str">
        <f>IF(AND(AH$5&gt;=$M9,AH$5&lt;=$N9),IF($F9="SEMESTRAL",IF(AG105="NÃO",$D9,IF(MOD(COUNT($Q105:AG105),6)=0,(AG105*$E9)+AG105,AG105)),"NÃO"),"NÃO")</f>
        <v>NÃO</v>
      </c>
      <c r="AI105" s="9" t="str">
        <f>IF(AND(AI$5&gt;=$M9,AI$5&lt;=$N9),IF($F9="SEMESTRAL",IF(AH105="NÃO",$D9,IF(MOD(COUNT($Q105:AH105),6)=0,(AH105*$E9)+AH105,AH105)),"NÃO"),"NÃO")</f>
        <v>NÃO</v>
      </c>
      <c r="AJ105" s="9" t="str">
        <f>IF(AND(AJ$5&gt;=$M9,AJ$5&lt;=$N9),IF($F9="SEMESTRAL",IF(AI105="NÃO",$D9,IF(MOD(COUNT($Q105:AI105),6)=0,(AI105*$E9)+AI105,AI105)),"NÃO"),"NÃO")</f>
        <v>NÃO</v>
      </c>
      <c r="AK105" s="9" t="str">
        <f>IF(AND(AK$5&gt;=$M9,AK$5&lt;=$N9),IF($F9="SEMESTRAL",IF(AJ105="NÃO",$D9,IF(MOD(COUNT($Q105:AJ105),6)=0,(AJ105*$E9)+AJ105,AJ105)),"NÃO"),"NÃO")</f>
        <v>NÃO</v>
      </c>
      <c r="AL105" s="9" t="str">
        <f>IF(AND(AL$5&gt;=$M9,AL$5&lt;=$N9),IF($F9="SEMESTRAL",IF(AK105="NÃO",$D9,IF(MOD(COUNT($Q105:AK105),6)=0,(AK105*$E9)+AK105,AK105)),"NÃO"),"NÃO")</f>
        <v>NÃO</v>
      </c>
      <c r="AM105" s="9" t="str">
        <f>IF(AND(AM$5&gt;=$M9,AM$5&lt;=$N9),IF($F9="SEMESTRAL",IF(AL105="NÃO",$D9,IF(MOD(COUNT($Q105:AL105),6)=0,(AL105*$E9)+AL105,AL105)),"NÃO"),"NÃO")</f>
        <v>NÃO</v>
      </c>
      <c r="AN105" s="9" t="str">
        <f>IF(AND(AN$5&gt;=$M9,AN$5&lt;=$N9),IF($F9="SEMESTRAL",IF(AM105="NÃO",$D9,IF(MOD(COUNT($Q105:AM105),6)=0,(AM105*$E9)+AM105,AM105)),"NÃO"),"NÃO")</f>
        <v>NÃO</v>
      </c>
      <c r="AO105" s="9" t="str">
        <f>IF(AND(AO$5&gt;=$M9,AO$5&lt;=$N9),IF($F9="SEMESTRAL",IF(AN105="NÃO",$D9,IF(MOD(COUNT($Q105:AN105),6)=0,(AN105*$E9)+AN105,AN105)),"NÃO"),"NÃO")</f>
        <v>NÃO</v>
      </c>
      <c r="AP105" s="9" t="str">
        <f>IF(AND(AP$5&gt;=$M9,AP$5&lt;=$N9),IF($F9="SEMESTRAL",IF(AO105="NÃO",$D9,IF(MOD(COUNT($Q105:AO105),6)=0,(AO105*$E9)+AO105,AO105)),"NÃO"),"NÃO")</f>
        <v>NÃO</v>
      </c>
      <c r="AQ105" s="9" t="str">
        <f>IF(AND(AQ$5&gt;=$M9,AQ$5&lt;=$N9),IF($F9="SEMESTRAL",IF(AP105="NÃO",$D9,IF(MOD(COUNT($Q105:AP105),6)=0,(AP105*$E9)+AP105,AP105)),"NÃO"),"NÃO")</f>
        <v>NÃO</v>
      </c>
      <c r="AR105" s="9" t="str">
        <f>IF(AND(AR$5&gt;=$M9,AR$5&lt;=$N9),IF($F9="SEMESTRAL",IF(AQ105="NÃO",$D9,IF(MOD(COUNT($Q105:AQ105),6)=0,(AQ105*$E9)+AQ105,AQ105)),"NÃO"),"NÃO")</f>
        <v>NÃO</v>
      </c>
      <c r="AS105" s="9" t="str">
        <f>IF(AND(AS$5&gt;=$M9,AS$5&lt;=$N9),IF($F9="SEMESTRAL",IF(AR105="NÃO",$D9,IF(MOD(COUNT($Q105:AR105),6)=0,(AR105*$E9)+AR105,AR105)),"NÃO"),"NÃO")</f>
        <v>NÃO</v>
      </c>
      <c r="AT105" s="9" t="str">
        <f>IF(AND(AT$5&gt;=$M9,AT$5&lt;=$N9),IF($F9="SEMESTRAL",IF(AS105="NÃO",$D9,IF(MOD(COUNT($Q105:AS105),6)=0,(AS105*$E9)+AS105,AS105)),"NÃO"),"NÃO")</f>
        <v>NÃO</v>
      </c>
      <c r="AU105" s="9" t="str">
        <f>IF(AND(AU$5&gt;=$M9,AU$5&lt;=$N9),IF($F9="SEMESTRAL",IF(AT105="NÃO",$D9,IF(MOD(COUNT($Q105:AT105),6)=0,(AT105*$E9)+AT105,AT105)),"NÃO"),"NÃO")</f>
        <v>NÃO</v>
      </c>
      <c r="AV105" s="9" t="str">
        <f>IF(AND(AV$5&gt;=$M9,AV$5&lt;=$N9),IF($F9="SEMESTRAL",IF(AU105="NÃO",$D9,IF(MOD(COUNT($Q105:AU105),6)=0,(AU105*$E9)+AU105,AU105)),"NÃO"),"NÃO")</f>
        <v>NÃO</v>
      </c>
      <c r="AW105" s="9" t="str">
        <f>IF(AND(AW$5&gt;=$M9,AW$5&lt;=$N9),IF($F9="SEMESTRAL",IF(AV105="NÃO",$D9,IF(MOD(COUNT($Q105:AV105),6)=0,(AV105*$E9)+AV105,AV105)),"NÃO"),"NÃO")</f>
        <v>NÃO</v>
      </c>
      <c r="AX105" s="9" t="str">
        <f>IF(AND(AX$5&gt;=$M9,AX$5&lt;=$N9),IF($F9="SEMESTRAL",IF(AW105="NÃO",$D9,IF(MOD(COUNT($Q105:AW105),6)=0,(AW105*$E9)+AW105,AW105)),"NÃO"),"NÃO")</f>
        <v>NÃO</v>
      </c>
      <c r="AY105" s="9" t="str">
        <f>IF(AND(AY$5&gt;=$M9,AY$5&lt;=$N9),IF($F9="SEMESTRAL",IF(AX105="NÃO",$D9,IF(MOD(COUNT($Q105:AX105),6)=0,(AX105*$E9)+AX105,AX105)),"NÃO"),"NÃO")</f>
        <v>NÃO</v>
      </c>
      <c r="AZ105" s="9" t="str">
        <f>IF(AND(AZ$5&gt;=$M9,AZ$5&lt;=$N9),IF($F9="SEMESTRAL",IF(AY105="NÃO",$D9,IF(MOD(COUNT($Q105:AY105),6)=0,(AY105*$E9)+AY105,AY105)),"NÃO"),"NÃO")</f>
        <v>NÃO</v>
      </c>
      <c r="BA105" s="9" t="str">
        <f>IF(AND(BA$5&gt;=$M9,BA$5&lt;=$N9),IF($F9="SEMESTRAL",IF(AZ105="NÃO",$D9,IF(MOD(COUNT($Q105:AZ105),6)=0,(AZ105*$E9)+AZ105,AZ105)),"NÃO"),"NÃO")</f>
        <v>NÃO</v>
      </c>
      <c r="BB105" s="9" t="str">
        <f>IF(AND(BB$5&gt;=$M9,BB$5&lt;=$N9),IF($F9="SEMESTRAL",IF(BA105="NÃO",$D9,IF(MOD(COUNT($Q105:BA105),6)=0,(BA105*$E9)+BA105,BA105)),"NÃO"),"NÃO")</f>
        <v>NÃO</v>
      </c>
      <c r="BC105" s="9" t="str">
        <f>IF(AND(BC$5&gt;=$M9,BC$5&lt;=$N9),IF($F9="SEMESTRAL",IF(BB105="NÃO",$D9,IF(MOD(COUNT($Q105:BB105),6)=0,(BB105*$E9)+BB105,BB105)),"NÃO"),"NÃO")</f>
        <v>NÃO</v>
      </c>
      <c r="BD105" s="9" t="str">
        <f>IF(AND(BD$5&gt;=$M9,BD$5&lt;=$N9),IF($F9="SEMESTRAL",IF(BC105="NÃO",$D9,IF(MOD(COUNT($Q105:BC105),6)=0,(BC105*$E9)+BC105,BC105)),"NÃO"),"NÃO")</f>
        <v>NÃO</v>
      </c>
      <c r="BE105" s="9" t="str">
        <f>IF(AND(BE$5&gt;=$M9,BE$5&lt;=$N9),IF($F9="SEMESTRAL",IF(BD105="NÃO",$D9,IF(MOD(COUNT($Q105:BD105),6)=0,(BD105*$E9)+BD105,BD105)),"NÃO"),"NÃO")</f>
        <v>NÃO</v>
      </c>
      <c r="BF105" s="9" t="str">
        <f>IF(AND(BF$5&gt;=$M9,BF$5&lt;=$N9),IF($F9="SEMESTRAL",IF(BE105="NÃO",$D9,IF(MOD(COUNT($Q105:BE105),6)=0,(BE105*$E9)+BE105,BE105)),"NÃO"),"NÃO")</f>
        <v>NÃO</v>
      </c>
      <c r="BG105" s="9" t="str">
        <f>IF(AND(BG$5&gt;=$M9,BG$5&lt;=$N9),IF($F9="SEMESTRAL",IF(BF105="NÃO",$D9,IF(MOD(COUNT($Q105:BF105),6)=0,(BF105*$E9)+BF105,BF105)),"NÃO"),"NÃO")</f>
        <v>NÃO</v>
      </c>
      <c r="BH105" s="9" t="str">
        <f>IF(AND(BH$5&gt;=$M9,BH$5&lt;=$N9),IF($F9="SEMESTRAL",IF(BG105="NÃO",$D9,IF(MOD(COUNT($Q105:BG105),6)=0,(BG105*$E9)+BG105,BG105)),"NÃO"),"NÃO")</f>
        <v>NÃO</v>
      </c>
      <c r="BI105" s="9" t="str">
        <f>IF(AND(BI$5&gt;=$M9,BI$5&lt;=$N9),IF($F9="SEMESTRAL",IF(BH105="NÃO",$D9,IF(MOD(COUNT($Q105:BH105),6)=0,(BH105*$E9)+BH105,BH105)),"NÃO"),"NÃO")</f>
        <v>NÃO</v>
      </c>
      <c r="BJ105" s="9" t="str">
        <f>IF(AND(BJ$5&gt;=$M9,BJ$5&lt;=$N9),IF($F9="SEMESTRAL",IF(BI105="NÃO",$D9,IF(MOD(COUNT($Q105:BI105),6)=0,(BI105*$E9)+BI105,BI105)),"NÃO"),"NÃO")</f>
        <v>NÃO</v>
      </c>
      <c r="BK105" s="9" t="str">
        <f>IF(AND(BK$5&gt;=$M9,BK$5&lt;=$N9),IF($F9="SEMESTRAL",IF(BJ105="NÃO",$D9,IF(MOD(COUNT($Q105:BJ105),6)=0,(BJ105*$E9)+BJ105,BJ105)),"NÃO"),"NÃO")</f>
        <v>NÃO</v>
      </c>
      <c r="BL105" s="9" t="str">
        <f>IF(AND(BL$5&gt;=$M9,BL$5&lt;=$N9),IF($F9="SEMESTRAL",IF(BK105="NÃO",$D9,IF(MOD(COUNT($Q105:BK105),6)=0,(BK105*$E9)+BK105,BK105)),"NÃO"),"NÃO")</f>
        <v>NÃO</v>
      </c>
      <c r="BM105" s="9" t="str">
        <f>IF(AND(BM$5&gt;=$M9,BM$5&lt;=$N9),IF($F9="SEMESTRAL",IF(BL105="NÃO",$D9,IF(MOD(COUNT($Q105:BL105),6)=0,(BL105*$E9)+BL105,BL105)),"NÃO"),"NÃO")</f>
        <v>NÃO</v>
      </c>
      <c r="BN105" s="9" t="str">
        <f>IF(AND(BN$5&gt;=$M9,BN$5&lt;=$N9),IF($F9="SEMESTRAL",IF(BM105="NÃO",$D9,IF(MOD(COUNT($Q105:BM105),6)=0,(BM105*$E9)+BM105,BM105)),"NÃO"),"NÃO")</f>
        <v>NÃO</v>
      </c>
      <c r="BO105" s="9" t="str">
        <f>IF(AND(BO$5&gt;=$M9,BO$5&lt;=$N9),IF($F9="SEMESTRAL",IF(BN105="NÃO",$D9,IF(MOD(COUNT($Q105:BN105),6)=0,(BN105*$E9)+BN105,BN105)),"NÃO"),"NÃO")</f>
        <v>NÃO</v>
      </c>
      <c r="BP105" s="9" t="str">
        <f>IF(AND(BP$5&gt;=$M9,BP$5&lt;=$N9),IF($F9="SEMESTRAL",IF(BO105="NÃO",$D9,IF(MOD(COUNT($Q105:BO105),6)=0,(BO105*$E9)+BO105,BO105)),"NÃO"),"NÃO")</f>
        <v>NÃO</v>
      </c>
      <c r="BQ105" s="9" t="str">
        <f>IF(AND(BQ$5&gt;=$M9,BQ$5&lt;=$N9),IF($F9="SEMESTRAL",IF(BP105="NÃO",$D9,IF(MOD(COUNT($Q105:BP105),6)=0,(BP105*$E9)+BP105,BP105)),"NÃO"),"NÃO")</f>
        <v>NÃO</v>
      </c>
      <c r="BR105" s="9" t="str">
        <f>IF(AND(BR$5&gt;=$M9,BR$5&lt;=$N9),IF($F9="SEMESTRAL",IF(BQ105="NÃO",$D9,IF(MOD(COUNT($Q105:BQ105),6)=0,(BQ105*$E9)+BQ105,BQ105)),"NÃO"),"NÃO")</f>
        <v>NÃO</v>
      </c>
      <c r="BS105" s="9" t="str">
        <f>IF(AND(BS$5&gt;=$M9,BS$5&lt;=$N9),IF($F9="SEMESTRAL",IF(BR105="NÃO",$D9,IF(MOD(COUNT($Q105:BR105),6)=0,(BR105*$E9)+BR105,BR105)),"NÃO"),"NÃO")</f>
        <v>NÃO</v>
      </c>
      <c r="BT105" s="9" t="str">
        <f>IF(AND(BT$5&gt;=$M9,BT$5&lt;=$N9),IF($F9="SEMESTRAL",IF(BS105="NÃO",$D9,IF(MOD(COUNT($Q105:BS105),6)=0,(BS105*$E9)+BS105,BS105)),"NÃO"),"NÃO")</f>
        <v>NÃO</v>
      </c>
      <c r="BU105" s="9" t="str">
        <f>IF(AND(BU$5&gt;=$M9,BU$5&lt;=$N9),IF($F9="SEMESTRAL",IF(BT105="NÃO",$D9,IF(MOD(COUNT($Q105:BT105),6)=0,(BT105*$E9)+BT105,BT105)),"NÃO"),"NÃO")</f>
        <v>NÃO</v>
      </c>
      <c r="BV105" s="9" t="str">
        <f>IF(AND(BV$5&gt;=$M9,BV$5&lt;=$N9),IF($F9="SEMESTRAL",IF(BU105="NÃO",$D9,IF(MOD(COUNT($Q105:BU105),6)=0,(BU105*$E9)+BU105,BU105)),"NÃO"),"NÃO")</f>
        <v>NÃO</v>
      </c>
      <c r="BW105" s="9" t="str">
        <f>IF(AND(BW$5&gt;=$M9,BW$5&lt;=$N9),IF($F9="SEMESTRAL",IF(BV105="NÃO",$D9,IF(MOD(COUNT($Q105:BV105),6)=0,(BV105*$E9)+BV105,BV105)),"NÃO"),"NÃO")</f>
        <v>NÃO</v>
      </c>
      <c r="BX105" s="9" t="str">
        <f>IF(AND(BX$5&gt;=$M9,BX$5&lt;=$N9),IF($F9="SEMESTRAL",IF(BW105="NÃO",$D9,IF(MOD(COUNT($Q105:BW105),6)=0,(BW105*$E9)+BW105,BW105)),"NÃO"),"NÃO")</f>
        <v>NÃO</v>
      </c>
    </row>
    <row r="106" spans="3:79" ht="30" customHeight="1">
      <c r="C106" s="21"/>
      <c r="D106" s="21"/>
      <c r="E106" s="21"/>
      <c r="F106" s="70"/>
      <c r="G106" s="70"/>
      <c r="H106" s="70"/>
      <c r="I106" s="70"/>
      <c r="J106" s="70"/>
      <c r="K106" s="21"/>
      <c r="L106" s="70"/>
      <c r="M106" s="70"/>
      <c r="N106" s="70"/>
      <c r="O106" s="70"/>
      <c r="P106" s="9">
        <v>5</v>
      </c>
      <c r="Q106" s="9" t="str">
        <f t="shared" si="47"/>
        <v>NÃO</v>
      </c>
      <c r="R106" s="9" t="str">
        <f>IF(AND(R$5&gt;=$M10,R$5&lt;=$N10),IF($F10="SEMESTRAL",IF(Q106="NÃO",$D10,IF(MOD(COUNT($Q106:Q106),6)=0,(Q106*$E10)+Q106,Q106)),"NÃO"),"NÃO")</f>
        <v>NÃO</v>
      </c>
      <c r="S106" s="9" t="str">
        <f>IF(AND(S$5&gt;=$M10,S$5&lt;=$N10),IF($F10="SEMESTRAL",IF(R106="NÃO",$D10,IF(MOD(COUNT($Q106:R106),6)=0,(R106*$E10)+R106,R106)),"NÃO"),"NÃO")</f>
        <v>NÃO</v>
      </c>
      <c r="T106" s="9" t="str">
        <f>IF(AND(T$5&gt;=$M10,T$5&lt;=$N10),IF($F10="SEMESTRAL",IF(S106="NÃO",$D10,IF(MOD(COUNT($Q106:S106),6)=0,(S106*$E10)+S106,S106)),"NÃO"),"NÃO")</f>
        <v>NÃO</v>
      </c>
      <c r="U106" s="9" t="str">
        <f>IF(AND(U$5&gt;=$M10,U$5&lt;=$N10),IF($F10="SEMESTRAL",IF(T106="NÃO",$D10,IF(MOD(COUNT($Q106:T106),6)=0,(T106*$E10)+T106,T106)),"NÃO"),"NÃO")</f>
        <v>NÃO</v>
      </c>
      <c r="V106" s="9" t="str">
        <f>IF(AND(V$5&gt;=$M10,V$5&lt;=$N10),IF($F10="SEMESTRAL",IF(U106="NÃO",$D10,IF(MOD(COUNT($Q106:U106),6)=0,(U106*$E10)+U106,U106)),"NÃO"),"NÃO")</f>
        <v>NÃO</v>
      </c>
      <c r="W106" s="9" t="str">
        <f>IF(AND(W$5&gt;=$M10,W$5&lt;=$N10),IF($F10="SEMESTRAL",IF(V106="NÃO",$D10,IF(MOD(COUNT($Q106:V106),6)=0,(V106*$E10)+V106,V106)),"NÃO"),"NÃO")</f>
        <v>NÃO</v>
      </c>
      <c r="X106" s="9" t="str">
        <f>IF(AND(X$5&gt;=$M10,X$5&lt;=$N10),IF($F10="SEMESTRAL",IF(W106="NÃO",$D10,IF(MOD(COUNT($Q106:W106),6)=0,(W106*$E10)+W106,W106)),"NÃO"),"NÃO")</f>
        <v>NÃO</v>
      </c>
      <c r="Y106" s="9" t="str">
        <f>IF(AND(Y$5&gt;=$M10,Y$5&lt;=$N10),IF($F10="SEMESTRAL",IF(X106="NÃO",$D10,IF(MOD(COUNT($Q106:X106),6)=0,(X106*$E10)+X106,X106)),"NÃO"),"NÃO")</f>
        <v>NÃO</v>
      </c>
      <c r="Z106" s="9" t="str">
        <f>IF(AND(Z$5&gt;=$M10,Z$5&lt;=$N10),IF($F10="SEMESTRAL",IF(Y106="NÃO",$D10,IF(MOD(COUNT($Q106:Y106),6)=0,(Y106*$E10)+Y106,Y106)),"NÃO"),"NÃO")</f>
        <v>NÃO</v>
      </c>
      <c r="AA106" s="9" t="str">
        <f>IF(AND(AA$5&gt;=$M10,AA$5&lt;=$N10),IF($F10="SEMESTRAL",IF(Z106="NÃO",$D10,IF(MOD(COUNT($Q106:Z106),6)=0,(Z106*$E10)+Z106,Z106)),"NÃO"),"NÃO")</f>
        <v>NÃO</v>
      </c>
      <c r="AB106" s="9" t="str">
        <f>IF(AND(AB$5&gt;=$M10,AB$5&lt;=$N10),IF($F10="SEMESTRAL",IF(AA106="NÃO",$D10,IF(MOD(COUNT($Q106:AA106),6)=0,(AA106*$E10)+AA106,AA106)),"NÃO"),"NÃO")</f>
        <v>NÃO</v>
      </c>
      <c r="AC106" s="9" t="str">
        <f>IF(AND(AC$5&gt;=$M10,AC$5&lt;=$N10),IF($F10="SEMESTRAL",IF(AB106="NÃO",$D10,IF(MOD(COUNT($Q106:AB106),6)=0,(AB106*$E10)+AB106,AB106)),"NÃO"),"NÃO")</f>
        <v>NÃO</v>
      </c>
      <c r="AD106" s="9" t="str">
        <f>IF(AND(AD$5&gt;=$M10,AD$5&lt;=$N10),IF($F10="SEMESTRAL",IF(AC106="NÃO",$D10,IF(MOD(COUNT($Q106:AC106),6)=0,(AC106*$E10)+AC106,AC106)),"NÃO"),"NÃO")</f>
        <v>NÃO</v>
      </c>
      <c r="AE106" s="9" t="str">
        <f>IF(AND(AE$5&gt;=$M10,AE$5&lt;=$N10),IF($F10="SEMESTRAL",IF(AD106="NÃO",$D10,IF(MOD(COUNT($Q106:AD106),6)=0,(AD106*$E10)+AD106,AD106)),"NÃO"),"NÃO")</f>
        <v>NÃO</v>
      </c>
      <c r="AF106" s="9" t="str">
        <f>IF(AND(AF$5&gt;=$M10,AF$5&lt;=$N10),IF($F10="SEMESTRAL",IF(AE106="NÃO",$D10,IF(MOD(COUNT($Q106:AE106),6)=0,(AE106*$E10)+AE106,AE106)),"NÃO"),"NÃO")</f>
        <v>NÃO</v>
      </c>
      <c r="AG106" s="9" t="str">
        <f>IF(AND(AG$5&gt;=$M10,AG$5&lt;=$N10),IF($F10="SEMESTRAL",IF(AF106="NÃO",$D10,IF(MOD(COUNT($Q106:AF106),6)=0,(AF106*$E10)+AF106,AF106)),"NÃO"),"NÃO")</f>
        <v>NÃO</v>
      </c>
      <c r="AH106" s="9" t="str">
        <f>IF(AND(AH$5&gt;=$M10,AH$5&lt;=$N10),IF($F10="SEMESTRAL",IF(AG106="NÃO",$D10,IF(MOD(COUNT($Q106:AG106),6)=0,(AG106*$E10)+AG106,AG106)),"NÃO"),"NÃO")</f>
        <v>NÃO</v>
      </c>
      <c r="AI106" s="9" t="str">
        <f>IF(AND(AI$5&gt;=$M10,AI$5&lt;=$N10),IF($F10="SEMESTRAL",IF(AH106="NÃO",$D10,IF(MOD(COUNT($Q106:AH106),6)=0,(AH106*$E10)+AH106,AH106)),"NÃO"),"NÃO")</f>
        <v>NÃO</v>
      </c>
      <c r="AJ106" s="9" t="str">
        <f>IF(AND(AJ$5&gt;=$M10,AJ$5&lt;=$N10),IF($F10="SEMESTRAL",IF(AI106="NÃO",$D10,IF(MOD(COUNT($Q106:AI106),6)=0,(AI106*$E10)+AI106,AI106)),"NÃO"),"NÃO")</f>
        <v>NÃO</v>
      </c>
      <c r="AK106" s="9" t="str">
        <f>IF(AND(AK$5&gt;=$M10,AK$5&lt;=$N10),IF($F10="SEMESTRAL",IF(AJ106="NÃO",$D10,IF(MOD(COUNT($Q106:AJ106),6)=0,(AJ106*$E10)+AJ106,AJ106)),"NÃO"),"NÃO")</f>
        <v>NÃO</v>
      </c>
      <c r="AL106" s="9" t="str">
        <f>IF(AND(AL$5&gt;=$M10,AL$5&lt;=$N10),IF($F10="SEMESTRAL",IF(AK106="NÃO",$D10,IF(MOD(COUNT($Q106:AK106),6)=0,(AK106*$E10)+AK106,AK106)),"NÃO"),"NÃO")</f>
        <v>NÃO</v>
      </c>
      <c r="AM106" s="9" t="str">
        <f>IF(AND(AM$5&gt;=$M10,AM$5&lt;=$N10),IF($F10="SEMESTRAL",IF(AL106="NÃO",$D10,IF(MOD(COUNT($Q106:AL106),6)=0,(AL106*$E10)+AL106,AL106)),"NÃO"),"NÃO")</f>
        <v>NÃO</v>
      </c>
      <c r="AN106" s="9" t="str">
        <f>IF(AND(AN$5&gt;=$M10,AN$5&lt;=$N10),IF($F10="SEMESTRAL",IF(AM106="NÃO",$D10,IF(MOD(COUNT($Q106:AM106),6)=0,(AM106*$E10)+AM106,AM106)),"NÃO"),"NÃO")</f>
        <v>NÃO</v>
      </c>
      <c r="AO106" s="9" t="str">
        <f>IF(AND(AO$5&gt;=$M10,AO$5&lt;=$N10),IF($F10="SEMESTRAL",IF(AN106="NÃO",$D10,IF(MOD(COUNT($Q106:AN106),6)=0,(AN106*$E10)+AN106,AN106)),"NÃO"),"NÃO")</f>
        <v>NÃO</v>
      </c>
      <c r="AP106" s="9" t="str">
        <f>IF(AND(AP$5&gt;=$M10,AP$5&lt;=$N10),IF($F10="SEMESTRAL",IF(AO106="NÃO",$D10,IF(MOD(COUNT($Q106:AO106),6)=0,(AO106*$E10)+AO106,AO106)),"NÃO"),"NÃO")</f>
        <v>NÃO</v>
      </c>
      <c r="AQ106" s="9" t="str">
        <f>IF(AND(AQ$5&gt;=$M10,AQ$5&lt;=$N10),IF($F10="SEMESTRAL",IF(AP106="NÃO",$D10,IF(MOD(COUNT($Q106:AP106),6)=0,(AP106*$E10)+AP106,AP106)),"NÃO"),"NÃO")</f>
        <v>NÃO</v>
      </c>
      <c r="AR106" s="9" t="str">
        <f>IF(AND(AR$5&gt;=$M10,AR$5&lt;=$N10),IF($F10="SEMESTRAL",IF(AQ106="NÃO",$D10,IF(MOD(COUNT($Q106:AQ106),6)=0,(AQ106*$E10)+AQ106,AQ106)),"NÃO"),"NÃO")</f>
        <v>NÃO</v>
      </c>
      <c r="AS106" s="9" t="str">
        <f>IF(AND(AS$5&gt;=$M10,AS$5&lt;=$N10),IF($F10="SEMESTRAL",IF(AR106="NÃO",$D10,IF(MOD(COUNT($Q106:AR106),6)=0,(AR106*$E10)+AR106,AR106)),"NÃO"),"NÃO")</f>
        <v>NÃO</v>
      </c>
      <c r="AT106" s="9" t="str">
        <f>IF(AND(AT$5&gt;=$M10,AT$5&lt;=$N10),IF($F10="SEMESTRAL",IF(AS106="NÃO",$D10,IF(MOD(COUNT($Q106:AS106),6)=0,(AS106*$E10)+AS106,AS106)),"NÃO"),"NÃO")</f>
        <v>NÃO</v>
      </c>
      <c r="AU106" s="9" t="str">
        <f>IF(AND(AU$5&gt;=$M10,AU$5&lt;=$N10),IF($F10="SEMESTRAL",IF(AT106="NÃO",$D10,IF(MOD(COUNT($Q106:AT106),6)=0,(AT106*$E10)+AT106,AT106)),"NÃO"),"NÃO")</f>
        <v>NÃO</v>
      </c>
      <c r="AV106" s="9" t="str">
        <f>IF(AND(AV$5&gt;=$M10,AV$5&lt;=$N10),IF($F10="SEMESTRAL",IF(AU106="NÃO",$D10,IF(MOD(COUNT($Q106:AU106),6)=0,(AU106*$E10)+AU106,AU106)),"NÃO"),"NÃO")</f>
        <v>NÃO</v>
      </c>
      <c r="AW106" s="9" t="str">
        <f>IF(AND(AW$5&gt;=$M10,AW$5&lt;=$N10),IF($F10="SEMESTRAL",IF(AV106="NÃO",$D10,IF(MOD(COUNT($Q106:AV106),6)=0,(AV106*$E10)+AV106,AV106)),"NÃO"),"NÃO")</f>
        <v>NÃO</v>
      </c>
      <c r="AX106" s="9" t="str">
        <f>IF(AND(AX$5&gt;=$M10,AX$5&lt;=$N10),IF($F10="SEMESTRAL",IF(AW106="NÃO",$D10,IF(MOD(COUNT($Q106:AW106),6)=0,(AW106*$E10)+AW106,AW106)),"NÃO"),"NÃO")</f>
        <v>NÃO</v>
      </c>
      <c r="AY106" s="9" t="str">
        <f>IF(AND(AY$5&gt;=$M10,AY$5&lt;=$N10),IF($F10="SEMESTRAL",IF(AX106="NÃO",$D10,IF(MOD(COUNT($Q106:AX106),6)=0,(AX106*$E10)+AX106,AX106)),"NÃO"),"NÃO")</f>
        <v>NÃO</v>
      </c>
      <c r="AZ106" s="9" t="str">
        <f>IF(AND(AZ$5&gt;=$M10,AZ$5&lt;=$N10),IF($F10="SEMESTRAL",IF(AY106="NÃO",$D10,IF(MOD(COUNT($Q106:AY106),6)=0,(AY106*$E10)+AY106,AY106)),"NÃO"),"NÃO")</f>
        <v>NÃO</v>
      </c>
      <c r="BA106" s="9" t="str">
        <f>IF(AND(BA$5&gt;=$M10,BA$5&lt;=$N10),IF($F10="SEMESTRAL",IF(AZ106="NÃO",$D10,IF(MOD(COUNT($Q106:AZ106),6)=0,(AZ106*$E10)+AZ106,AZ106)),"NÃO"),"NÃO")</f>
        <v>NÃO</v>
      </c>
      <c r="BB106" s="9" t="str">
        <f>IF(AND(BB$5&gt;=$M10,BB$5&lt;=$N10),IF($F10="SEMESTRAL",IF(BA106="NÃO",$D10,IF(MOD(COUNT($Q106:BA106),6)=0,(BA106*$E10)+BA106,BA106)),"NÃO"),"NÃO")</f>
        <v>NÃO</v>
      </c>
      <c r="BC106" s="9" t="str">
        <f>IF(AND(BC$5&gt;=$M10,BC$5&lt;=$N10),IF($F10="SEMESTRAL",IF(BB106="NÃO",$D10,IF(MOD(COUNT($Q106:BB106),6)=0,(BB106*$E10)+BB106,BB106)),"NÃO"),"NÃO")</f>
        <v>NÃO</v>
      </c>
      <c r="BD106" s="9" t="str">
        <f>IF(AND(BD$5&gt;=$M10,BD$5&lt;=$N10),IF($F10="SEMESTRAL",IF(BC106="NÃO",$D10,IF(MOD(COUNT($Q106:BC106),6)=0,(BC106*$E10)+BC106,BC106)),"NÃO"),"NÃO")</f>
        <v>NÃO</v>
      </c>
      <c r="BE106" s="9" t="str">
        <f>IF(AND(BE$5&gt;=$M10,BE$5&lt;=$N10),IF($F10="SEMESTRAL",IF(BD106="NÃO",$D10,IF(MOD(COUNT($Q106:BD106),6)=0,(BD106*$E10)+BD106,BD106)),"NÃO"),"NÃO")</f>
        <v>NÃO</v>
      </c>
      <c r="BF106" s="9" t="str">
        <f>IF(AND(BF$5&gt;=$M10,BF$5&lt;=$N10),IF($F10="SEMESTRAL",IF(BE106="NÃO",$D10,IF(MOD(COUNT($Q106:BE106),6)=0,(BE106*$E10)+BE106,BE106)),"NÃO"),"NÃO")</f>
        <v>NÃO</v>
      </c>
      <c r="BG106" s="9" t="str">
        <f>IF(AND(BG$5&gt;=$M10,BG$5&lt;=$N10),IF($F10="SEMESTRAL",IF(BF106="NÃO",$D10,IF(MOD(COUNT($Q106:BF106),6)=0,(BF106*$E10)+BF106,BF106)),"NÃO"),"NÃO")</f>
        <v>NÃO</v>
      </c>
      <c r="BH106" s="9" t="str">
        <f>IF(AND(BH$5&gt;=$M10,BH$5&lt;=$N10),IF($F10="SEMESTRAL",IF(BG106="NÃO",$D10,IF(MOD(COUNT($Q106:BG106),6)=0,(BG106*$E10)+BG106,BG106)),"NÃO"),"NÃO")</f>
        <v>NÃO</v>
      </c>
      <c r="BI106" s="9" t="str">
        <f>IF(AND(BI$5&gt;=$M10,BI$5&lt;=$N10),IF($F10="SEMESTRAL",IF(BH106="NÃO",$D10,IF(MOD(COUNT($Q106:BH106),6)=0,(BH106*$E10)+BH106,BH106)),"NÃO"),"NÃO")</f>
        <v>NÃO</v>
      </c>
      <c r="BJ106" s="9" t="str">
        <f>IF(AND(BJ$5&gt;=$M10,BJ$5&lt;=$N10),IF($F10="SEMESTRAL",IF(BI106="NÃO",$D10,IF(MOD(COUNT($Q106:BI106),6)=0,(BI106*$E10)+BI106,BI106)),"NÃO"),"NÃO")</f>
        <v>NÃO</v>
      </c>
      <c r="BK106" s="9" t="str">
        <f>IF(AND(BK$5&gt;=$M10,BK$5&lt;=$N10),IF($F10="SEMESTRAL",IF(BJ106="NÃO",$D10,IF(MOD(COUNT($Q106:BJ106),6)=0,(BJ106*$E10)+BJ106,BJ106)),"NÃO"),"NÃO")</f>
        <v>NÃO</v>
      </c>
      <c r="BL106" s="9" t="str">
        <f>IF(AND(BL$5&gt;=$M10,BL$5&lt;=$N10),IF($F10="SEMESTRAL",IF(BK106="NÃO",$D10,IF(MOD(COUNT($Q106:BK106),6)=0,(BK106*$E10)+BK106,BK106)),"NÃO"),"NÃO")</f>
        <v>NÃO</v>
      </c>
      <c r="BM106" s="9" t="str">
        <f>IF(AND(BM$5&gt;=$M10,BM$5&lt;=$N10),IF($F10="SEMESTRAL",IF(BL106="NÃO",$D10,IF(MOD(COUNT($Q106:BL106),6)=0,(BL106*$E10)+BL106,BL106)),"NÃO"),"NÃO")</f>
        <v>NÃO</v>
      </c>
      <c r="BN106" s="9" t="str">
        <f>IF(AND(BN$5&gt;=$M10,BN$5&lt;=$N10),IF($F10="SEMESTRAL",IF(BM106="NÃO",$D10,IF(MOD(COUNT($Q106:BM106),6)=0,(BM106*$E10)+BM106,BM106)),"NÃO"),"NÃO")</f>
        <v>NÃO</v>
      </c>
      <c r="BO106" s="9" t="str">
        <f>IF(AND(BO$5&gt;=$M10,BO$5&lt;=$N10),IF($F10="SEMESTRAL",IF(BN106="NÃO",$D10,IF(MOD(COUNT($Q106:BN106),6)=0,(BN106*$E10)+BN106,BN106)),"NÃO"),"NÃO")</f>
        <v>NÃO</v>
      </c>
      <c r="BP106" s="9" t="str">
        <f>IF(AND(BP$5&gt;=$M10,BP$5&lt;=$N10),IF($F10="SEMESTRAL",IF(BO106="NÃO",$D10,IF(MOD(COUNT($Q106:BO106),6)=0,(BO106*$E10)+BO106,BO106)),"NÃO"),"NÃO")</f>
        <v>NÃO</v>
      </c>
      <c r="BQ106" s="9" t="str">
        <f>IF(AND(BQ$5&gt;=$M10,BQ$5&lt;=$N10),IF($F10="SEMESTRAL",IF(BP106="NÃO",$D10,IF(MOD(COUNT($Q106:BP106),6)=0,(BP106*$E10)+BP106,BP106)),"NÃO"),"NÃO")</f>
        <v>NÃO</v>
      </c>
      <c r="BR106" s="9" t="str">
        <f>IF(AND(BR$5&gt;=$M10,BR$5&lt;=$N10),IF($F10="SEMESTRAL",IF(BQ106="NÃO",$D10,IF(MOD(COUNT($Q106:BQ106),6)=0,(BQ106*$E10)+BQ106,BQ106)),"NÃO"),"NÃO")</f>
        <v>NÃO</v>
      </c>
      <c r="BS106" s="9" t="str">
        <f>IF(AND(BS$5&gt;=$M10,BS$5&lt;=$N10),IF($F10="SEMESTRAL",IF(BR106="NÃO",$D10,IF(MOD(COUNT($Q106:BR106),6)=0,(BR106*$E10)+BR106,BR106)),"NÃO"),"NÃO")</f>
        <v>NÃO</v>
      </c>
      <c r="BT106" s="9" t="str">
        <f>IF(AND(BT$5&gt;=$M10,BT$5&lt;=$N10),IF($F10="SEMESTRAL",IF(BS106="NÃO",$D10,IF(MOD(COUNT($Q106:BS106),6)=0,(BS106*$E10)+BS106,BS106)),"NÃO"),"NÃO")</f>
        <v>NÃO</v>
      </c>
      <c r="BU106" s="9" t="str">
        <f>IF(AND(BU$5&gt;=$M10,BU$5&lt;=$N10),IF($F10="SEMESTRAL",IF(BT106="NÃO",$D10,IF(MOD(COUNT($Q106:BT106),6)=0,(BT106*$E10)+BT106,BT106)),"NÃO"),"NÃO")</f>
        <v>NÃO</v>
      </c>
      <c r="BV106" s="9" t="str">
        <f>IF(AND(BV$5&gt;=$M10,BV$5&lt;=$N10),IF($F10="SEMESTRAL",IF(BU106="NÃO",$D10,IF(MOD(COUNT($Q106:BU106),6)=0,(BU106*$E10)+BU106,BU106)),"NÃO"),"NÃO")</f>
        <v>NÃO</v>
      </c>
      <c r="BW106" s="9" t="str">
        <f>IF(AND(BW$5&gt;=$M10,BW$5&lt;=$N10),IF($F10="SEMESTRAL",IF(BV106="NÃO",$D10,IF(MOD(COUNT($Q106:BV106),6)=0,(BV106*$E10)+BV106,BV106)),"NÃO"),"NÃO")</f>
        <v>NÃO</v>
      </c>
      <c r="BX106" s="9" t="str">
        <f>IF(AND(BX$5&gt;=$M10,BX$5&lt;=$N10),IF($F10="SEMESTRAL",IF(BW106="NÃO",$D10,IF(MOD(COUNT($Q106:BW106),6)=0,(BW106*$E10)+BW106,BW106)),"NÃO"),"NÃO")</f>
        <v>NÃO</v>
      </c>
    </row>
    <row r="107" spans="3:79" ht="30" customHeight="1">
      <c r="C107" s="21"/>
      <c r="D107" s="21"/>
      <c r="E107" s="21"/>
      <c r="F107" s="70"/>
      <c r="G107" s="70"/>
      <c r="H107" s="70"/>
      <c r="I107" s="70"/>
      <c r="J107" s="70"/>
      <c r="K107" s="21"/>
      <c r="L107" s="70"/>
      <c r="M107" s="70"/>
      <c r="N107" s="70"/>
      <c r="O107" s="70"/>
      <c r="P107" s="9">
        <v>6</v>
      </c>
      <c r="Q107" s="9" t="str">
        <f t="shared" si="47"/>
        <v>NÃO</v>
      </c>
      <c r="R107" s="9" t="str">
        <f>IF(AND(R$5&gt;=$M11,R$5&lt;=$N11),IF($F11="SEMESTRAL",IF(Q107="NÃO",$D11,IF(MOD(COUNT($Q107:Q107),6)=0,(Q107*$E11)+Q107,Q107)),"NÃO"),"NÃO")</f>
        <v>NÃO</v>
      </c>
      <c r="S107" s="9" t="str">
        <f>IF(AND(S$5&gt;=$M11,S$5&lt;=$N11),IF($F11="SEMESTRAL",IF(R107="NÃO",$D11,IF(MOD(COUNT($Q107:R107),6)=0,(R107*$E11)+R107,R107)),"NÃO"),"NÃO")</f>
        <v>NÃO</v>
      </c>
      <c r="T107" s="9" t="str">
        <f>IF(AND(T$5&gt;=$M11,T$5&lt;=$N11),IF($F11="SEMESTRAL",IF(S107="NÃO",$D11,IF(MOD(COUNT($Q107:S107),6)=0,(S107*$E11)+S107,S107)),"NÃO"),"NÃO")</f>
        <v>NÃO</v>
      </c>
      <c r="U107" s="9" t="str">
        <f>IF(AND(U$5&gt;=$M11,U$5&lt;=$N11),IF($F11="SEMESTRAL",IF(T107="NÃO",$D11,IF(MOD(COUNT($Q107:T107),6)=0,(T107*$E11)+T107,T107)),"NÃO"),"NÃO")</f>
        <v>NÃO</v>
      </c>
      <c r="V107" s="9" t="str">
        <f>IF(AND(V$5&gt;=$M11,V$5&lt;=$N11),IF($F11="SEMESTRAL",IF(U107="NÃO",$D11,IF(MOD(COUNT($Q107:U107),6)=0,(U107*$E11)+U107,U107)),"NÃO"),"NÃO")</f>
        <v>NÃO</v>
      </c>
      <c r="W107" s="9" t="str">
        <f>IF(AND(W$5&gt;=$M11,W$5&lt;=$N11),IF($F11="SEMESTRAL",IF(V107="NÃO",$D11,IF(MOD(COUNT($Q107:V107),6)=0,(V107*$E11)+V107,V107)),"NÃO"),"NÃO")</f>
        <v>NÃO</v>
      </c>
      <c r="X107" s="9" t="str">
        <f>IF(AND(X$5&gt;=$M11,X$5&lt;=$N11),IF($F11="SEMESTRAL",IF(W107="NÃO",$D11,IF(MOD(COUNT($Q107:W107),6)=0,(W107*$E11)+W107,W107)),"NÃO"),"NÃO")</f>
        <v>NÃO</v>
      </c>
      <c r="Y107" s="9" t="str">
        <f>IF(AND(Y$5&gt;=$M11,Y$5&lt;=$N11),IF($F11="SEMESTRAL",IF(X107="NÃO",$D11,IF(MOD(COUNT($Q107:X107),6)=0,(X107*$E11)+X107,X107)),"NÃO"),"NÃO")</f>
        <v>NÃO</v>
      </c>
      <c r="Z107" s="9" t="str">
        <f>IF(AND(Z$5&gt;=$M11,Z$5&lt;=$N11),IF($F11="SEMESTRAL",IF(Y107="NÃO",$D11,IF(MOD(COUNT($Q107:Y107),6)=0,(Y107*$E11)+Y107,Y107)),"NÃO"),"NÃO")</f>
        <v>NÃO</v>
      </c>
      <c r="AA107" s="9" t="str">
        <f>IF(AND(AA$5&gt;=$M11,AA$5&lt;=$N11),IF($F11="SEMESTRAL",IF(Z107="NÃO",$D11,IF(MOD(COUNT($Q107:Z107),6)=0,(Z107*$E11)+Z107,Z107)),"NÃO"),"NÃO")</f>
        <v>NÃO</v>
      </c>
      <c r="AB107" s="9" t="str">
        <f>IF(AND(AB$5&gt;=$M11,AB$5&lt;=$N11),IF($F11="SEMESTRAL",IF(AA107="NÃO",$D11,IF(MOD(COUNT($Q107:AA107),6)=0,(AA107*$E11)+AA107,AA107)),"NÃO"),"NÃO")</f>
        <v>NÃO</v>
      </c>
      <c r="AC107" s="9" t="str">
        <f>IF(AND(AC$5&gt;=$M11,AC$5&lt;=$N11),IF($F11="SEMESTRAL",IF(AB107="NÃO",$D11,IF(MOD(COUNT($Q107:AB107),6)=0,(AB107*$E11)+AB107,AB107)),"NÃO"),"NÃO")</f>
        <v>NÃO</v>
      </c>
      <c r="AD107" s="9" t="str">
        <f>IF(AND(AD$5&gt;=$M11,AD$5&lt;=$N11),IF($F11="SEMESTRAL",IF(AC107="NÃO",$D11,IF(MOD(COUNT($Q107:AC107),6)=0,(AC107*$E11)+AC107,AC107)),"NÃO"),"NÃO")</f>
        <v>NÃO</v>
      </c>
      <c r="AE107" s="9" t="str">
        <f>IF(AND(AE$5&gt;=$M11,AE$5&lt;=$N11),IF($F11="SEMESTRAL",IF(AD107="NÃO",$D11,IF(MOD(COUNT($Q107:AD107),6)=0,(AD107*$E11)+AD107,AD107)),"NÃO"),"NÃO")</f>
        <v>NÃO</v>
      </c>
      <c r="AF107" s="9" t="str">
        <f>IF(AND(AF$5&gt;=$M11,AF$5&lt;=$N11),IF($F11="SEMESTRAL",IF(AE107="NÃO",$D11,IF(MOD(COUNT($Q107:AE107),6)=0,(AE107*$E11)+AE107,AE107)),"NÃO"),"NÃO")</f>
        <v>NÃO</v>
      </c>
      <c r="AG107" s="9" t="str">
        <f>IF(AND(AG$5&gt;=$M11,AG$5&lt;=$N11),IF($F11="SEMESTRAL",IF(AF107="NÃO",$D11,IF(MOD(COUNT($Q107:AF107),6)=0,(AF107*$E11)+AF107,AF107)),"NÃO"),"NÃO")</f>
        <v>NÃO</v>
      </c>
      <c r="AH107" s="9" t="str">
        <f>IF(AND(AH$5&gt;=$M11,AH$5&lt;=$N11),IF($F11="SEMESTRAL",IF(AG107="NÃO",$D11,IF(MOD(COUNT($Q107:AG107),6)=0,(AG107*$E11)+AG107,AG107)),"NÃO"),"NÃO")</f>
        <v>NÃO</v>
      </c>
      <c r="AI107" s="9" t="str">
        <f>IF(AND(AI$5&gt;=$M11,AI$5&lt;=$N11),IF($F11="SEMESTRAL",IF(AH107="NÃO",$D11,IF(MOD(COUNT($Q107:AH107),6)=0,(AH107*$E11)+AH107,AH107)),"NÃO"),"NÃO")</f>
        <v>NÃO</v>
      </c>
      <c r="AJ107" s="9" t="str">
        <f>IF(AND(AJ$5&gt;=$M11,AJ$5&lt;=$N11),IF($F11="SEMESTRAL",IF(AI107="NÃO",$D11,IF(MOD(COUNT($Q107:AI107),6)=0,(AI107*$E11)+AI107,AI107)),"NÃO"),"NÃO")</f>
        <v>NÃO</v>
      </c>
      <c r="AK107" s="9" t="str">
        <f>IF(AND(AK$5&gt;=$M11,AK$5&lt;=$N11),IF($F11="SEMESTRAL",IF(AJ107="NÃO",$D11,IF(MOD(COUNT($Q107:AJ107),6)=0,(AJ107*$E11)+AJ107,AJ107)),"NÃO"),"NÃO")</f>
        <v>NÃO</v>
      </c>
      <c r="AL107" s="9" t="str">
        <f>IF(AND(AL$5&gt;=$M11,AL$5&lt;=$N11),IF($F11="SEMESTRAL",IF(AK107="NÃO",$D11,IF(MOD(COUNT($Q107:AK107),6)=0,(AK107*$E11)+AK107,AK107)),"NÃO"),"NÃO")</f>
        <v>NÃO</v>
      </c>
      <c r="AM107" s="9" t="str">
        <f>IF(AND(AM$5&gt;=$M11,AM$5&lt;=$N11),IF($F11="SEMESTRAL",IF(AL107="NÃO",$D11,IF(MOD(COUNT($Q107:AL107),6)=0,(AL107*$E11)+AL107,AL107)),"NÃO"),"NÃO")</f>
        <v>NÃO</v>
      </c>
      <c r="AN107" s="9" t="str">
        <f>IF(AND(AN$5&gt;=$M11,AN$5&lt;=$N11),IF($F11="SEMESTRAL",IF(AM107="NÃO",$D11,IF(MOD(COUNT($Q107:AM107),6)=0,(AM107*$E11)+AM107,AM107)),"NÃO"),"NÃO")</f>
        <v>NÃO</v>
      </c>
      <c r="AO107" s="9" t="str">
        <f>IF(AND(AO$5&gt;=$M11,AO$5&lt;=$N11),IF($F11="SEMESTRAL",IF(AN107="NÃO",$D11,IF(MOD(COUNT($Q107:AN107),6)=0,(AN107*$E11)+AN107,AN107)),"NÃO"),"NÃO")</f>
        <v>NÃO</v>
      </c>
      <c r="AP107" s="9" t="str">
        <f>IF(AND(AP$5&gt;=$M11,AP$5&lt;=$N11),IF($F11="SEMESTRAL",IF(AO107="NÃO",$D11,IF(MOD(COUNT($Q107:AO107),6)=0,(AO107*$E11)+AO107,AO107)),"NÃO"),"NÃO")</f>
        <v>NÃO</v>
      </c>
      <c r="AQ107" s="9" t="str">
        <f>IF(AND(AQ$5&gt;=$M11,AQ$5&lt;=$N11),IF($F11="SEMESTRAL",IF(AP107="NÃO",$D11,IF(MOD(COUNT($Q107:AP107),6)=0,(AP107*$E11)+AP107,AP107)),"NÃO"),"NÃO")</f>
        <v>NÃO</v>
      </c>
      <c r="AR107" s="9" t="str">
        <f>IF(AND(AR$5&gt;=$M11,AR$5&lt;=$N11),IF($F11="SEMESTRAL",IF(AQ107="NÃO",$D11,IF(MOD(COUNT($Q107:AQ107),6)=0,(AQ107*$E11)+AQ107,AQ107)),"NÃO"),"NÃO")</f>
        <v>NÃO</v>
      </c>
      <c r="AS107" s="9" t="str">
        <f>IF(AND(AS$5&gt;=$M11,AS$5&lt;=$N11),IF($F11="SEMESTRAL",IF(AR107="NÃO",$D11,IF(MOD(COUNT($Q107:AR107),6)=0,(AR107*$E11)+AR107,AR107)),"NÃO"),"NÃO")</f>
        <v>NÃO</v>
      </c>
      <c r="AT107" s="9" t="str">
        <f>IF(AND(AT$5&gt;=$M11,AT$5&lt;=$N11),IF($F11="SEMESTRAL",IF(AS107="NÃO",$D11,IF(MOD(COUNT($Q107:AS107),6)=0,(AS107*$E11)+AS107,AS107)),"NÃO"),"NÃO")</f>
        <v>NÃO</v>
      </c>
      <c r="AU107" s="9" t="str">
        <f>IF(AND(AU$5&gt;=$M11,AU$5&lt;=$N11),IF($F11="SEMESTRAL",IF(AT107="NÃO",$D11,IF(MOD(COUNT($Q107:AT107),6)=0,(AT107*$E11)+AT107,AT107)),"NÃO"),"NÃO")</f>
        <v>NÃO</v>
      </c>
      <c r="AV107" s="9" t="str">
        <f>IF(AND(AV$5&gt;=$M11,AV$5&lt;=$N11),IF($F11="SEMESTRAL",IF(AU107="NÃO",$D11,IF(MOD(COUNT($Q107:AU107),6)=0,(AU107*$E11)+AU107,AU107)),"NÃO"),"NÃO")</f>
        <v>NÃO</v>
      </c>
      <c r="AW107" s="9" t="str">
        <f>IF(AND(AW$5&gt;=$M11,AW$5&lt;=$N11),IF($F11="SEMESTRAL",IF(AV107="NÃO",$D11,IF(MOD(COUNT($Q107:AV107),6)=0,(AV107*$E11)+AV107,AV107)),"NÃO"),"NÃO")</f>
        <v>NÃO</v>
      </c>
      <c r="AX107" s="9" t="str">
        <f>IF(AND(AX$5&gt;=$M11,AX$5&lt;=$N11),IF($F11="SEMESTRAL",IF(AW107="NÃO",$D11,IF(MOD(COUNT($Q107:AW107),6)=0,(AW107*$E11)+AW107,AW107)),"NÃO"),"NÃO")</f>
        <v>NÃO</v>
      </c>
      <c r="AY107" s="9" t="str">
        <f>IF(AND(AY$5&gt;=$M11,AY$5&lt;=$N11),IF($F11="SEMESTRAL",IF(AX107="NÃO",$D11,IF(MOD(COUNT($Q107:AX107),6)=0,(AX107*$E11)+AX107,AX107)),"NÃO"),"NÃO")</f>
        <v>NÃO</v>
      </c>
      <c r="AZ107" s="9" t="str">
        <f>IF(AND(AZ$5&gt;=$M11,AZ$5&lt;=$N11),IF($F11="SEMESTRAL",IF(AY107="NÃO",$D11,IF(MOD(COUNT($Q107:AY107),6)=0,(AY107*$E11)+AY107,AY107)),"NÃO"),"NÃO")</f>
        <v>NÃO</v>
      </c>
      <c r="BA107" s="9" t="str">
        <f>IF(AND(BA$5&gt;=$M11,BA$5&lt;=$N11),IF($F11="SEMESTRAL",IF(AZ107="NÃO",$D11,IF(MOD(COUNT($Q107:AZ107),6)=0,(AZ107*$E11)+AZ107,AZ107)),"NÃO"),"NÃO")</f>
        <v>NÃO</v>
      </c>
      <c r="BB107" s="9" t="str">
        <f>IF(AND(BB$5&gt;=$M11,BB$5&lt;=$N11),IF($F11="SEMESTRAL",IF(BA107="NÃO",$D11,IF(MOD(COUNT($Q107:BA107),6)=0,(BA107*$E11)+BA107,BA107)),"NÃO"),"NÃO")</f>
        <v>NÃO</v>
      </c>
      <c r="BC107" s="9" t="str">
        <f>IF(AND(BC$5&gt;=$M11,BC$5&lt;=$N11),IF($F11="SEMESTRAL",IF(BB107="NÃO",$D11,IF(MOD(COUNT($Q107:BB107),6)=0,(BB107*$E11)+BB107,BB107)),"NÃO"),"NÃO")</f>
        <v>NÃO</v>
      </c>
      <c r="BD107" s="9" t="str">
        <f>IF(AND(BD$5&gt;=$M11,BD$5&lt;=$N11),IF($F11="SEMESTRAL",IF(BC107="NÃO",$D11,IF(MOD(COUNT($Q107:BC107),6)=0,(BC107*$E11)+BC107,BC107)),"NÃO"),"NÃO")</f>
        <v>NÃO</v>
      </c>
      <c r="BE107" s="9" t="str">
        <f>IF(AND(BE$5&gt;=$M11,BE$5&lt;=$N11),IF($F11="SEMESTRAL",IF(BD107="NÃO",$D11,IF(MOD(COUNT($Q107:BD107),6)=0,(BD107*$E11)+BD107,BD107)),"NÃO"),"NÃO")</f>
        <v>NÃO</v>
      </c>
      <c r="BF107" s="9" t="str">
        <f>IF(AND(BF$5&gt;=$M11,BF$5&lt;=$N11),IF($F11="SEMESTRAL",IF(BE107="NÃO",$D11,IF(MOD(COUNT($Q107:BE107),6)=0,(BE107*$E11)+BE107,BE107)),"NÃO"),"NÃO")</f>
        <v>NÃO</v>
      </c>
      <c r="BG107" s="9" t="str">
        <f>IF(AND(BG$5&gt;=$M11,BG$5&lt;=$N11),IF($F11="SEMESTRAL",IF(BF107="NÃO",$D11,IF(MOD(COUNT($Q107:BF107),6)=0,(BF107*$E11)+BF107,BF107)),"NÃO"),"NÃO")</f>
        <v>NÃO</v>
      </c>
      <c r="BH107" s="9" t="str">
        <f>IF(AND(BH$5&gt;=$M11,BH$5&lt;=$N11),IF($F11="SEMESTRAL",IF(BG107="NÃO",$D11,IF(MOD(COUNT($Q107:BG107),6)=0,(BG107*$E11)+BG107,BG107)),"NÃO"),"NÃO")</f>
        <v>NÃO</v>
      </c>
      <c r="BI107" s="9" t="str">
        <f>IF(AND(BI$5&gt;=$M11,BI$5&lt;=$N11),IF($F11="SEMESTRAL",IF(BH107="NÃO",$D11,IF(MOD(COUNT($Q107:BH107),6)=0,(BH107*$E11)+BH107,BH107)),"NÃO"),"NÃO")</f>
        <v>NÃO</v>
      </c>
      <c r="BJ107" s="9" t="str">
        <f>IF(AND(BJ$5&gt;=$M11,BJ$5&lt;=$N11),IF($F11="SEMESTRAL",IF(BI107="NÃO",$D11,IF(MOD(COUNT($Q107:BI107),6)=0,(BI107*$E11)+BI107,BI107)),"NÃO"),"NÃO")</f>
        <v>NÃO</v>
      </c>
      <c r="BK107" s="9" t="str">
        <f>IF(AND(BK$5&gt;=$M11,BK$5&lt;=$N11),IF($F11="SEMESTRAL",IF(BJ107="NÃO",$D11,IF(MOD(COUNT($Q107:BJ107),6)=0,(BJ107*$E11)+BJ107,BJ107)),"NÃO"),"NÃO")</f>
        <v>NÃO</v>
      </c>
      <c r="BL107" s="9" t="str">
        <f>IF(AND(BL$5&gt;=$M11,BL$5&lt;=$N11),IF($F11="SEMESTRAL",IF(BK107="NÃO",$D11,IF(MOD(COUNT($Q107:BK107),6)=0,(BK107*$E11)+BK107,BK107)),"NÃO"),"NÃO")</f>
        <v>NÃO</v>
      </c>
      <c r="BM107" s="9" t="str">
        <f>IF(AND(BM$5&gt;=$M11,BM$5&lt;=$N11),IF($F11="SEMESTRAL",IF(BL107="NÃO",$D11,IF(MOD(COUNT($Q107:BL107),6)=0,(BL107*$E11)+BL107,BL107)),"NÃO"),"NÃO")</f>
        <v>NÃO</v>
      </c>
      <c r="BN107" s="9" t="str">
        <f>IF(AND(BN$5&gt;=$M11,BN$5&lt;=$N11),IF($F11="SEMESTRAL",IF(BM107="NÃO",$D11,IF(MOD(COUNT($Q107:BM107),6)=0,(BM107*$E11)+BM107,BM107)),"NÃO"),"NÃO")</f>
        <v>NÃO</v>
      </c>
      <c r="BO107" s="9" t="str">
        <f>IF(AND(BO$5&gt;=$M11,BO$5&lt;=$N11),IF($F11="SEMESTRAL",IF(BN107="NÃO",$D11,IF(MOD(COUNT($Q107:BN107),6)=0,(BN107*$E11)+BN107,BN107)),"NÃO"),"NÃO")</f>
        <v>NÃO</v>
      </c>
      <c r="BP107" s="9" t="str">
        <f>IF(AND(BP$5&gt;=$M11,BP$5&lt;=$N11),IF($F11="SEMESTRAL",IF(BO107="NÃO",$D11,IF(MOD(COUNT($Q107:BO107),6)=0,(BO107*$E11)+BO107,BO107)),"NÃO"),"NÃO")</f>
        <v>NÃO</v>
      </c>
      <c r="BQ107" s="9" t="str">
        <f>IF(AND(BQ$5&gt;=$M11,BQ$5&lt;=$N11),IF($F11="SEMESTRAL",IF(BP107="NÃO",$D11,IF(MOD(COUNT($Q107:BP107),6)=0,(BP107*$E11)+BP107,BP107)),"NÃO"),"NÃO")</f>
        <v>NÃO</v>
      </c>
      <c r="BR107" s="9" t="str">
        <f>IF(AND(BR$5&gt;=$M11,BR$5&lt;=$N11),IF($F11="SEMESTRAL",IF(BQ107="NÃO",$D11,IF(MOD(COUNT($Q107:BQ107),6)=0,(BQ107*$E11)+BQ107,BQ107)),"NÃO"),"NÃO")</f>
        <v>NÃO</v>
      </c>
      <c r="BS107" s="9" t="str">
        <f>IF(AND(BS$5&gt;=$M11,BS$5&lt;=$N11),IF($F11="SEMESTRAL",IF(BR107="NÃO",$D11,IF(MOD(COUNT($Q107:BR107),6)=0,(BR107*$E11)+BR107,BR107)),"NÃO"),"NÃO")</f>
        <v>NÃO</v>
      </c>
      <c r="BT107" s="9" t="str">
        <f>IF(AND(BT$5&gt;=$M11,BT$5&lt;=$N11),IF($F11="SEMESTRAL",IF(BS107="NÃO",$D11,IF(MOD(COUNT($Q107:BS107),6)=0,(BS107*$E11)+BS107,BS107)),"NÃO"),"NÃO")</f>
        <v>NÃO</v>
      </c>
      <c r="BU107" s="9" t="str">
        <f>IF(AND(BU$5&gt;=$M11,BU$5&lt;=$N11),IF($F11="SEMESTRAL",IF(BT107="NÃO",$D11,IF(MOD(COUNT($Q107:BT107),6)=0,(BT107*$E11)+BT107,BT107)),"NÃO"),"NÃO")</f>
        <v>NÃO</v>
      </c>
      <c r="BV107" s="9" t="str">
        <f>IF(AND(BV$5&gt;=$M11,BV$5&lt;=$N11),IF($F11="SEMESTRAL",IF(BU107="NÃO",$D11,IF(MOD(COUNT($Q107:BU107),6)=0,(BU107*$E11)+BU107,BU107)),"NÃO"),"NÃO")</f>
        <v>NÃO</v>
      </c>
      <c r="BW107" s="9" t="str">
        <f>IF(AND(BW$5&gt;=$M11,BW$5&lt;=$N11),IF($F11="SEMESTRAL",IF(BV107="NÃO",$D11,IF(MOD(COUNT($Q107:BV107),6)=0,(BV107*$E11)+BV107,BV107)),"NÃO"),"NÃO")</f>
        <v>NÃO</v>
      </c>
      <c r="BX107" s="9" t="str">
        <f>IF(AND(BX$5&gt;=$M11,BX$5&lt;=$N11),IF($F11="SEMESTRAL",IF(BW107="NÃO",$D11,IF(MOD(COUNT($Q107:BW107),6)=0,(BW107*$E11)+BW107,BW107)),"NÃO"),"NÃO")</f>
        <v>NÃO</v>
      </c>
    </row>
    <row r="108" spans="3:79" ht="30" customHeight="1">
      <c r="P108" s="9">
        <v>7</v>
      </c>
      <c r="Q108" s="9" t="str">
        <f t="shared" si="47"/>
        <v>NÃO</v>
      </c>
      <c r="R108" s="9" t="str">
        <f>IF(AND(R$5&gt;=$M12,R$5&lt;=$N12),IF($F12="SEMESTRAL",IF(Q108="NÃO",$D12,IF(MOD(COUNT($Q108:Q108),6)=0,(Q108*$E12)+Q108,Q108)),"NÃO"),"NÃO")</f>
        <v>NÃO</v>
      </c>
      <c r="S108" s="9" t="str">
        <f>IF(AND(S$5&gt;=$M12,S$5&lt;=$N12),IF($F12="SEMESTRAL",IF(R108="NÃO",$D12,IF(MOD(COUNT($Q108:R108),6)=0,(R108*$E12)+R108,R108)),"NÃO"),"NÃO")</f>
        <v>NÃO</v>
      </c>
      <c r="T108" s="9" t="str">
        <f>IF(AND(T$5&gt;=$M12,T$5&lt;=$N12),IF($F12="SEMESTRAL",IF(S108="NÃO",$D12,IF(MOD(COUNT($Q108:S108),6)=0,(S108*$E12)+S108,S108)),"NÃO"),"NÃO")</f>
        <v>NÃO</v>
      </c>
      <c r="U108" s="9" t="str">
        <f>IF(AND(U$5&gt;=$M12,U$5&lt;=$N12),IF($F12="SEMESTRAL",IF(T108="NÃO",$D12,IF(MOD(COUNT($Q108:T108),6)=0,(T108*$E12)+T108,T108)),"NÃO"),"NÃO")</f>
        <v>NÃO</v>
      </c>
      <c r="V108" s="9" t="str">
        <f>IF(AND(V$5&gt;=$M12,V$5&lt;=$N12),IF($F12="SEMESTRAL",IF(U108="NÃO",$D12,IF(MOD(COUNT($Q108:U108),6)=0,(U108*$E12)+U108,U108)),"NÃO"),"NÃO")</f>
        <v>NÃO</v>
      </c>
      <c r="W108" s="9" t="str">
        <f>IF(AND(W$5&gt;=$M12,W$5&lt;=$N12),IF($F12="SEMESTRAL",IF(V108="NÃO",$D12,IF(MOD(COUNT($Q108:V108),6)=0,(V108*$E12)+V108,V108)),"NÃO"),"NÃO")</f>
        <v>NÃO</v>
      </c>
      <c r="X108" s="9" t="str">
        <f>IF(AND(X$5&gt;=$M12,X$5&lt;=$N12),IF($F12="SEMESTRAL",IF(W108="NÃO",$D12,IF(MOD(COUNT($Q108:W108),6)=0,(W108*$E12)+W108,W108)),"NÃO"),"NÃO")</f>
        <v>NÃO</v>
      </c>
      <c r="Y108" s="9" t="str">
        <f>IF(AND(Y$5&gt;=$M12,Y$5&lt;=$N12),IF($F12="SEMESTRAL",IF(X108="NÃO",$D12,IF(MOD(COUNT($Q108:X108),6)=0,(X108*$E12)+X108,X108)),"NÃO"),"NÃO")</f>
        <v>NÃO</v>
      </c>
      <c r="Z108" s="9" t="str">
        <f>IF(AND(Z$5&gt;=$M12,Z$5&lt;=$N12),IF($F12="SEMESTRAL",IF(Y108="NÃO",$D12,IF(MOD(COUNT($Q108:Y108),6)=0,(Y108*$E12)+Y108,Y108)),"NÃO"),"NÃO")</f>
        <v>NÃO</v>
      </c>
      <c r="AA108" s="9" t="str">
        <f>IF(AND(AA$5&gt;=$M12,AA$5&lt;=$N12),IF($F12="SEMESTRAL",IF(Z108="NÃO",$D12,IF(MOD(COUNT($Q108:Z108),6)=0,(Z108*$E12)+Z108,Z108)),"NÃO"),"NÃO")</f>
        <v>NÃO</v>
      </c>
      <c r="AB108" s="9" t="str">
        <f>IF(AND(AB$5&gt;=$M12,AB$5&lt;=$N12),IF($F12="SEMESTRAL",IF(AA108="NÃO",$D12,IF(MOD(COUNT($Q108:AA108),6)=0,(AA108*$E12)+AA108,AA108)),"NÃO"),"NÃO")</f>
        <v>NÃO</v>
      </c>
      <c r="AC108" s="9" t="str">
        <f>IF(AND(AC$5&gt;=$M12,AC$5&lt;=$N12),IF($F12="SEMESTRAL",IF(AB108="NÃO",$D12,IF(MOD(COUNT($Q108:AB108),6)=0,(AB108*$E12)+AB108,AB108)),"NÃO"),"NÃO")</f>
        <v>NÃO</v>
      </c>
      <c r="AD108" s="9" t="str">
        <f>IF(AND(AD$5&gt;=$M12,AD$5&lt;=$N12),IF($F12="SEMESTRAL",IF(AC108="NÃO",$D12,IF(MOD(COUNT($Q108:AC108),6)=0,(AC108*$E12)+AC108,AC108)),"NÃO"),"NÃO")</f>
        <v>NÃO</v>
      </c>
      <c r="AE108" s="9" t="str">
        <f>IF(AND(AE$5&gt;=$M12,AE$5&lt;=$N12),IF($F12="SEMESTRAL",IF(AD108="NÃO",$D12,IF(MOD(COUNT($Q108:AD108),6)=0,(AD108*$E12)+AD108,AD108)),"NÃO"),"NÃO")</f>
        <v>NÃO</v>
      </c>
      <c r="AF108" s="9" t="str">
        <f>IF(AND(AF$5&gt;=$M12,AF$5&lt;=$N12),IF($F12="SEMESTRAL",IF(AE108="NÃO",$D12,IF(MOD(COUNT($Q108:AE108),6)=0,(AE108*$E12)+AE108,AE108)),"NÃO"),"NÃO")</f>
        <v>NÃO</v>
      </c>
      <c r="AG108" s="9" t="str">
        <f>IF(AND(AG$5&gt;=$M12,AG$5&lt;=$N12),IF($F12="SEMESTRAL",IF(AF108="NÃO",$D12,IF(MOD(COUNT($Q108:AF108),6)=0,(AF108*$E12)+AF108,AF108)),"NÃO"),"NÃO")</f>
        <v>NÃO</v>
      </c>
      <c r="AH108" s="9" t="str">
        <f>IF(AND(AH$5&gt;=$M12,AH$5&lt;=$N12),IF($F12="SEMESTRAL",IF(AG108="NÃO",$D12,IF(MOD(COUNT($Q108:AG108),6)=0,(AG108*$E12)+AG108,AG108)),"NÃO"),"NÃO")</f>
        <v>NÃO</v>
      </c>
      <c r="AI108" s="9" t="str">
        <f>IF(AND(AI$5&gt;=$M12,AI$5&lt;=$N12),IF($F12="SEMESTRAL",IF(AH108="NÃO",$D12,IF(MOD(COUNT($Q108:AH108),6)=0,(AH108*$E12)+AH108,AH108)),"NÃO"),"NÃO")</f>
        <v>NÃO</v>
      </c>
      <c r="AJ108" s="9" t="str">
        <f>IF(AND(AJ$5&gt;=$M12,AJ$5&lt;=$N12),IF($F12="SEMESTRAL",IF(AI108="NÃO",$D12,IF(MOD(COUNT($Q108:AI108),6)=0,(AI108*$E12)+AI108,AI108)),"NÃO"),"NÃO")</f>
        <v>NÃO</v>
      </c>
      <c r="AK108" s="9" t="str">
        <f>IF(AND(AK$5&gt;=$M12,AK$5&lt;=$N12),IF($F12="SEMESTRAL",IF(AJ108="NÃO",$D12,IF(MOD(COUNT($Q108:AJ108),6)=0,(AJ108*$E12)+AJ108,AJ108)),"NÃO"),"NÃO")</f>
        <v>NÃO</v>
      </c>
      <c r="AL108" s="9" t="str">
        <f>IF(AND(AL$5&gt;=$M12,AL$5&lt;=$N12),IF($F12="SEMESTRAL",IF(AK108="NÃO",$D12,IF(MOD(COUNT($Q108:AK108),6)=0,(AK108*$E12)+AK108,AK108)),"NÃO"),"NÃO")</f>
        <v>NÃO</v>
      </c>
      <c r="AM108" s="9" t="str">
        <f>IF(AND(AM$5&gt;=$M12,AM$5&lt;=$N12),IF($F12="SEMESTRAL",IF(AL108="NÃO",$D12,IF(MOD(COUNT($Q108:AL108),6)=0,(AL108*$E12)+AL108,AL108)),"NÃO"),"NÃO")</f>
        <v>NÃO</v>
      </c>
      <c r="AN108" s="9" t="str">
        <f>IF(AND(AN$5&gt;=$M12,AN$5&lt;=$N12),IF($F12="SEMESTRAL",IF(AM108="NÃO",$D12,IF(MOD(COUNT($Q108:AM108),6)=0,(AM108*$E12)+AM108,AM108)),"NÃO"),"NÃO")</f>
        <v>NÃO</v>
      </c>
      <c r="AO108" s="9" t="str">
        <f>IF(AND(AO$5&gt;=$M12,AO$5&lt;=$N12),IF($F12="SEMESTRAL",IF(AN108="NÃO",$D12,IF(MOD(COUNT($Q108:AN108),6)=0,(AN108*$E12)+AN108,AN108)),"NÃO"),"NÃO")</f>
        <v>NÃO</v>
      </c>
      <c r="AP108" s="9" t="str">
        <f>IF(AND(AP$5&gt;=$M12,AP$5&lt;=$N12),IF($F12="SEMESTRAL",IF(AO108="NÃO",$D12,IF(MOD(COUNT($Q108:AO108),6)=0,(AO108*$E12)+AO108,AO108)),"NÃO"),"NÃO")</f>
        <v>NÃO</v>
      </c>
      <c r="AQ108" s="9" t="str">
        <f>IF(AND(AQ$5&gt;=$M12,AQ$5&lt;=$N12),IF($F12="SEMESTRAL",IF(AP108="NÃO",$D12,IF(MOD(COUNT($Q108:AP108),6)=0,(AP108*$E12)+AP108,AP108)),"NÃO"),"NÃO")</f>
        <v>NÃO</v>
      </c>
      <c r="AR108" s="9" t="str">
        <f>IF(AND(AR$5&gt;=$M12,AR$5&lt;=$N12),IF($F12="SEMESTRAL",IF(AQ108="NÃO",$D12,IF(MOD(COUNT($Q108:AQ108),6)=0,(AQ108*$E12)+AQ108,AQ108)),"NÃO"),"NÃO")</f>
        <v>NÃO</v>
      </c>
      <c r="AS108" s="9" t="str">
        <f>IF(AND(AS$5&gt;=$M12,AS$5&lt;=$N12),IF($F12="SEMESTRAL",IF(AR108="NÃO",$D12,IF(MOD(COUNT($Q108:AR108),6)=0,(AR108*$E12)+AR108,AR108)),"NÃO"),"NÃO")</f>
        <v>NÃO</v>
      </c>
      <c r="AT108" s="9" t="str">
        <f>IF(AND(AT$5&gt;=$M12,AT$5&lt;=$N12),IF($F12="SEMESTRAL",IF(AS108="NÃO",$D12,IF(MOD(COUNT($Q108:AS108),6)=0,(AS108*$E12)+AS108,AS108)),"NÃO"),"NÃO")</f>
        <v>NÃO</v>
      </c>
      <c r="AU108" s="9" t="str">
        <f>IF(AND(AU$5&gt;=$M12,AU$5&lt;=$N12),IF($F12="SEMESTRAL",IF(AT108="NÃO",$D12,IF(MOD(COUNT($Q108:AT108),6)=0,(AT108*$E12)+AT108,AT108)),"NÃO"),"NÃO")</f>
        <v>NÃO</v>
      </c>
      <c r="AV108" s="9" t="str">
        <f>IF(AND(AV$5&gt;=$M12,AV$5&lt;=$N12),IF($F12="SEMESTRAL",IF(AU108="NÃO",$D12,IF(MOD(COUNT($Q108:AU108),6)=0,(AU108*$E12)+AU108,AU108)),"NÃO"),"NÃO")</f>
        <v>NÃO</v>
      </c>
      <c r="AW108" s="9" t="str">
        <f>IF(AND(AW$5&gt;=$M12,AW$5&lt;=$N12),IF($F12="SEMESTRAL",IF(AV108="NÃO",$D12,IF(MOD(COUNT($Q108:AV108),6)=0,(AV108*$E12)+AV108,AV108)),"NÃO"),"NÃO")</f>
        <v>NÃO</v>
      </c>
      <c r="AX108" s="9" t="str">
        <f>IF(AND(AX$5&gt;=$M12,AX$5&lt;=$N12),IF($F12="SEMESTRAL",IF(AW108="NÃO",$D12,IF(MOD(COUNT($Q108:AW108),6)=0,(AW108*$E12)+AW108,AW108)),"NÃO"),"NÃO")</f>
        <v>NÃO</v>
      </c>
      <c r="AY108" s="9" t="str">
        <f>IF(AND(AY$5&gt;=$M12,AY$5&lt;=$N12),IF($F12="SEMESTRAL",IF(AX108="NÃO",$D12,IF(MOD(COUNT($Q108:AX108),6)=0,(AX108*$E12)+AX108,AX108)),"NÃO"),"NÃO")</f>
        <v>NÃO</v>
      </c>
      <c r="AZ108" s="9" t="str">
        <f>IF(AND(AZ$5&gt;=$M12,AZ$5&lt;=$N12),IF($F12="SEMESTRAL",IF(AY108="NÃO",$D12,IF(MOD(COUNT($Q108:AY108),6)=0,(AY108*$E12)+AY108,AY108)),"NÃO"),"NÃO")</f>
        <v>NÃO</v>
      </c>
      <c r="BA108" s="9" t="str">
        <f>IF(AND(BA$5&gt;=$M12,BA$5&lt;=$N12),IF($F12="SEMESTRAL",IF(AZ108="NÃO",$D12,IF(MOD(COUNT($Q108:AZ108),6)=0,(AZ108*$E12)+AZ108,AZ108)),"NÃO"),"NÃO")</f>
        <v>NÃO</v>
      </c>
      <c r="BB108" s="9" t="str">
        <f>IF(AND(BB$5&gt;=$M12,BB$5&lt;=$N12),IF($F12="SEMESTRAL",IF(BA108="NÃO",$D12,IF(MOD(COUNT($Q108:BA108),6)=0,(BA108*$E12)+BA108,BA108)),"NÃO"),"NÃO")</f>
        <v>NÃO</v>
      </c>
      <c r="BC108" s="9" t="str">
        <f>IF(AND(BC$5&gt;=$M12,BC$5&lt;=$N12),IF($F12="SEMESTRAL",IF(BB108="NÃO",$D12,IF(MOD(COUNT($Q108:BB108),6)=0,(BB108*$E12)+BB108,BB108)),"NÃO"),"NÃO")</f>
        <v>NÃO</v>
      </c>
      <c r="BD108" s="9" t="str">
        <f>IF(AND(BD$5&gt;=$M12,BD$5&lt;=$N12),IF($F12="SEMESTRAL",IF(BC108="NÃO",$D12,IF(MOD(COUNT($Q108:BC108),6)=0,(BC108*$E12)+BC108,BC108)),"NÃO"),"NÃO")</f>
        <v>NÃO</v>
      </c>
      <c r="BE108" s="9" t="str">
        <f>IF(AND(BE$5&gt;=$M12,BE$5&lt;=$N12),IF($F12="SEMESTRAL",IF(BD108="NÃO",$D12,IF(MOD(COUNT($Q108:BD108),6)=0,(BD108*$E12)+BD108,BD108)),"NÃO"),"NÃO")</f>
        <v>NÃO</v>
      </c>
      <c r="BF108" s="9" t="str">
        <f>IF(AND(BF$5&gt;=$M12,BF$5&lt;=$N12),IF($F12="SEMESTRAL",IF(BE108="NÃO",$D12,IF(MOD(COUNT($Q108:BE108),6)=0,(BE108*$E12)+BE108,BE108)),"NÃO"),"NÃO")</f>
        <v>NÃO</v>
      </c>
      <c r="BG108" s="9" t="str">
        <f>IF(AND(BG$5&gt;=$M12,BG$5&lt;=$N12),IF($F12="SEMESTRAL",IF(BF108="NÃO",$D12,IF(MOD(COUNT($Q108:BF108),6)=0,(BF108*$E12)+BF108,BF108)),"NÃO"),"NÃO")</f>
        <v>NÃO</v>
      </c>
      <c r="BH108" s="9" t="str">
        <f>IF(AND(BH$5&gt;=$M12,BH$5&lt;=$N12),IF($F12="SEMESTRAL",IF(BG108="NÃO",$D12,IF(MOD(COUNT($Q108:BG108),6)=0,(BG108*$E12)+BG108,BG108)),"NÃO"),"NÃO")</f>
        <v>NÃO</v>
      </c>
      <c r="BI108" s="9" t="str">
        <f>IF(AND(BI$5&gt;=$M12,BI$5&lt;=$N12),IF($F12="SEMESTRAL",IF(BH108="NÃO",$D12,IF(MOD(COUNT($Q108:BH108),6)=0,(BH108*$E12)+BH108,BH108)),"NÃO"),"NÃO")</f>
        <v>NÃO</v>
      </c>
      <c r="BJ108" s="9" t="str">
        <f>IF(AND(BJ$5&gt;=$M12,BJ$5&lt;=$N12),IF($F12="SEMESTRAL",IF(BI108="NÃO",$D12,IF(MOD(COUNT($Q108:BI108),6)=0,(BI108*$E12)+BI108,BI108)),"NÃO"),"NÃO")</f>
        <v>NÃO</v>
      </c>
      <c r="BK108" s="9" t="str">
        <f>IF(AND(BK$5&gt;=$M12,BK$5&lt;=$N12),IF($F12="SEMESTRAL",IF(BJ108="NÃO",$D12,IF(MOD(COUNT($Q108:BJ108),6)=0,(BJ108*$E12)+BJ108,BJ108)),"NÃO"),"NÃO")</f>
        <v>NÃO</v>
      </c>
      <c r="BL108" s="9" t="str">
        <f>IF(AND(BL$5&gt;=$M12,BL$5&lt;=$N12),IF($F12="SEMESTRAL",IF(BK108="NÃO",$D12,IF(MOD(COUNT($Q108:BK108),6)=0,(BK108*$E12)+BK108,BK108)),"NÃO"),"NÃO")</f>
        <v>NÃO</v>
      </c>
      <c r="BM108" s="9" t="str">
        <f>IF(AND(BM$5&gt;=$M12,BM$5&lt;=$N12),IF($F12="SEMESTRAL",IF(BL108="NÃO",$D12,IF(MOD(COUNT($Q108:BL108),6)=0,(BL108*$E12)+BL108,BL108)),"NÃO"),"NÃO")</f>
        <v>NÃO</v>
      </c>
      <c r="BN108" s="9" t="str">
        <f>IF(AND(BN$5&gt;=$M12,BN$5&lt;=$N12),IF($F12="SEMESTRAL",IF(BM108="NÃO",$D12,IF(MOD(COUNT($Q108:BM108),6)=0,(BM108*$E12)+BM108,BM108)),"NÃO"),"NÃO")</f>
        <v>NÃO</v>
      </c>
      <c r="BO108" s="9" t="str">
        <f>IF(AND(BO$5&gt;=$M12,BO$5&lt;=$N12),IF($F12="SEMESTRAL",IF(BN108="NÃO",$D12,IF(MOD(COUNT($Q108:BN108),6)=0,(BN108*$E12)+BN108,BN108)),"NÃO"),"NÃO")</f>
        <v>NÃO</v>
      </c>
      <c r="BP108" s="9" t="str">
        <f>IF(AND(BP$5&gt;=$M12,BP$5&lt;=$N12),IF($F12="SEMESTRAL",IF(BO108="NÃO",$D12,IF(MOD(COUNT($Q108:BO108),6)=0,(BO108*$E12)+BO108,BO108)),"NÃO"),"NÃO")</f>
        <v>NÃO</v>
      </c>
      <c r="BQ108" s="9" t="str">
        <f>IF(AND(BQ$5&gt;=$M12,BQ$5&lt;=$N12),IF($F12="SEMESTRAL",IF(BP108="NÃO",$D12,IF(MOD(COUNT($Q108:BP108),6)=0,(BP108*$E12)+BP108,BP108)),"NÃO"),"NÃO")</f>
        <v>NÃO</v>
      </c>
      <c r="BR108" s="9" t="str">
        <f>IF(AND(BR$5&gt;=$M12,BR$5&lt;=$N12),IF($F12="SEMESTRAL",IF(BQ108="NÃO",$D12,IF(MOD(COUNT($Q108:BQ108),6)=0,(BQ108*$E12)+BQ108,BQ108)),"NÃO"),"NÃO")</f>
        <v>NÃO</v>
      </c>
      <c r="BS108" s="9" t="str">
        <f>IF(AND(BS$5&gt;=$M12,BS$5&lt;=$N12),IF($F12="SEMESTRAL",IF(BR108="NÃO",$D12,IF(MOD(COUNT($Q108:BR108),6)=0,(BR108*$E12)+BR108,BR108)),"NÃO"),"NÃO")</f>
        <v>NÃO</v>
      </c>
      <c r="BT108" s="9" t="str">
        <f>IF(AND(BT$5&gt;=$M12,BT$5&lt;=$N12),IF($F12="SEMESTRAL",IF(BS108="NÃO",$D12,IF(MOD(COUNT($Q108:BS108),6)=0,(BS108*$E12)+BS108,BS108)),"NÃO"),"NÃO")</f>
        <v>NÃO</v>
      </c>
      <c r="BU108" s="9" t="str">
        <f>IF(AND(BU$5&gt;=$M12,BU$5&lt;=$N12),IF($F12="SEMESTRAL",IF(BT108="NÃO",$D12,IF(MOD(COUNT($Q108:BT108),6)=0,(BT108*$E12)+BT108,BT108)),"NÃO"),"NÃO")</f>
        <v>NÃO</v>
      </c>
      <c r="BV108" s="9" t="str">
        <f>IF(AND(BV$5&gt;=$M12,BV$5&lt;=$N12),IF($F12="SEMESTRAL",IF(BU108="NÃO",$D12,IF(MOD(COUNT($Q108:BU108),6)=0,(BU108*$E12)+BU108,BU108)),"NÃO"),"NÃO")</f>
        <v>NÃO</v>
      </c>
      <c r="BW108" s="9" t="str">
        <f>IF(AND(BW$5&gt;=$M12,BW$5&lt;=$N12),IF($F12="SEMESTRAL",IF(BV108="NÃO",$D12,IF(MOD(COUNT($Q108:BV108),6)=0,(BV108*$E12)+BV108,BV108)),"NÃO"),"NÃO")</f>
        <v>NÃO</v>
      </c>
      <c r="BX108" s="9" t="str">
        <f>IF(AND(BX$5&gt;=$M12,BX$5&lt;=$N12),IF($F12="SEMESTRAL",IF(BW108="NÃO",$D12,IF(MOD(COUNT($Q108:BW108),6)=0,(BW108*$E12)+BW108,BW108)),"NÃO"),"NÃO")</f>
        <v>NÃO</v>
      </c>
    </row>
    <row r="109" spans="3:79" ht="30" customHeight="1">
      <c r="P109" s="9">
        <v>8</v>
      </c>
      <c r="Q109" s="9" t="str">
        <f t="shared" si="47"/>
        <v>NÃO</v>
      </c>
      <c r="R109" s="9" t="str">
        <f>IF(AND(R$5&gt;=$M13,R$5&lt;=$N13),IF($F13="SEMESTRAL",IF(Q109="NÃO",$D13,IF(MOD(COUNT($Q109:Q109),6)=0,(Q109*$E13)+Q109,Q109)),"NÃO"),"NÃO")</f>
        <v>NÃO</v>
      </c>
      <c r="S109" s="9" t="str">
        <f>IF(AND(S$5&gt;=$M13,S$5&lt;=$N13),IF($F13="SEMESTRAL",IF(R109="NÃO",$D13,IF(MOD(COUNT($Q109:R109),6)=0,(R109*$E13)+R109,R109)),"NÃO"),"NÃO")</f>
        <v>NÃO</v>
      </c>
      <c r="T109" s="9" t="str">
        <f>IF(AND(T$5&gt;=$M13,T$5&lt;=$N13),IF($F13="SEMESTRAL",IF(S109="NÃO",$D13,IF(MOD(COUNT($Q109:S109),6)=0,(S109*$E13)+S109,S109)),"NÃO"),"NÃO")</f>
        <v>NÃO</v>
      </c>
      <c r="U109" s="9" t="str">
        <f>IF(AND(U$5&gt;=$M13,U$5&lt;=$N13),IF($F13="SEMESTRAL",IF(T109="NÃO",$D13,IF(MOD(COUNT($Q109:T109),6)=0,(T109*$E13)+T109,T109)),"NÃO"),"NÃO")</f>
        <v>NÃO</v>
      </c>
      <c r="V109" s="9" t="str">
        <f>IF(AND(V$5&gt;=$M13,V$5&lt;=$N13),IF($F13="SEMESTRAL",IF(U109="NÃO",$D13,IF(MOD(COUNT($Q109:U109),6)=0,(U109*$E13)+U109,U109)),"NÃO"),"NÃO")</f>
        <v>NÃO</v>
      </c>
      <c r="W109" s="9" t="str">
        <f>IF(AND(W$5&gt;=$M13,W$5&lt;=$N13),IF($F13="SEMESTRAL",IF(V109="NÃO",$D13,IF(MOD(COUNT($Q109:V109),6)=0,(V109*$E13)+V109,V109)),"NÃO"),"NÃO")</f>
        <v>NÃO</v>
      </c>
      <c r="X109" s="9" t="str">
        <f>IF(AND(X$5&gt;=$M13,X$5&lt;=$N13),IF($F13="SEMESTRAL",IF(W109="NÃO",$D13,IF(MOD(COUNT($Q109:W109),6)=0,(W109*$E13)+W109,W109)),"NÃO"),"NÃO")</f>
        <v>NÃO</v>
      </c>
      <c r="Y109" s="9" t="str">
        <f>IF(AND(Y$5&gt;=$M13,Y$5&lt;=$N13),IF($F13="SEMESTRAL",IF(X109="NÃO",$D13,IF(MOD(COUNT($Q109:X109),6)=0,(X109*$E13)+X109,X109)),"NÃO"),"NÃO")</f>
        <v>NÃO</v>
      </c>
      <c r="Z109" s="9" t="str">
        <f>IF(AND(Z$5&gt;=$M13,Z$5&lt;=$N13),IF($F13="SEMESTRAL",IF(Y109="NÃO",$D13,IF(MOD(COUNT($Q109:Y109),6)=0,(Y109*$E13)+Y109,Y109)),"NÃO"),"NÃO")</f>
        <v>NÃO</v>
      </c>
      <c r="AA109" s="9" t="str">
        <f>IF(AND(AA$5&gt;=$M13,AA$5&lt;=$N13),IF($F13="SEMESTRAL",IF(Z109="NÃO",$D13,IF(MOD(COUNT($Q109:Z109),6)=0,(Z109*$E13)+Z109,Z109)),"NÃO"),"NÃO")</f>
        <v>NÃO</v>
      </c>
      <c r="AB109" s="9" t="str">
        <f>IF(AND(AB$5&gt;=$M13,AB$5&lt;=$N13),IF($F13="SEMESTRAL",IF(AA109="NÃO",$D13,IF(MOD(COUNT($Q109:AA109),6)=0,(AA109*$E13)+AA109,AA109)),"NÃO"),"NÃO")</f>
        <v>NÃO</v>
      </c>
      <c r="AC109" s="9" t="str">
        <f>IF(AND(AC$5&gt;=$M13,AC$5&lt;=$N13),IF($F13="SEMESTRAL",IF(AB109="NÃO",$D13,IF(MOD(COUNT($Q109:AB109),6)=0,(AB109*$E13)+AB109,AB109)),"NÃO"),"NÃO")</f>
        <v>NÃO</v>
      </c>
      <c r="AD109" s="9" t="str">
        <f>IF(AND(AD$5&gt;=$M13,AD$5&lt;=$N13),IF($F13="SEMESTRAL",IF(AC109="NÃO",$D13,IF(MOD(COUNT($Q109:AC109),6)=0,(AC109*$E13)+AC109,AC109)),"NÃO"),"NÃO")</f>
        <v>NÃO</v>
      </c>
      <c r="AE109" s="9" t="str">
        <f>IF(AND(AE$5&gt;=$M13,AE$5&lt;=$N13),IF($F13="SEMESTRAL",IF(AD109="NÃO",$D13,IF(MOD(COUNT($Q109:AD109),6)=0,(AD109*$E13)+AD109,AD109)),"NÃO"),"NÃO")</f>
        <v>NÃO</v>
      </c>
      <c r="AF109" s="9" t="str">
        <f>IF(AND(AF$5&gt;=$M13,AF$5&lt;=$N13),IF($F13="SEMESTRAL",IF(AE109="NÃO",$D13,IF(MOD(COUNT($Q109:AE109),6)=0,(AE109*$E13)+AE109,AE109)),"NÃO"),"NÃO")</f>
        <v>NÃO</v>
      </c>
      <c r="AG109" s="9" t="str">
        <f>IF(AND(AG$5&gt;=$M13,AG$5&lt;=$N13),IF($F13="SEMESTRAL",IF(AF109="NÃO",$D13,IF(MOD(COUNT($Q109:AF109),6)=0,(AF109*$E13)+AF109,AF109)),"NÃO"),"NÃO")</f>
        <v>NÃO</v>
      </c>
      <c r="AH109" s="9" t="str">
        <f>IF(AND(AH$5&gt;=$M13,AH$5&lt;=$N13),IF($F13="SEMESTRAL",IF(AG109="NÃO",$D13,IF(MOD(COUNT($Q109:AG109),6)=0,(AG109*$E13)+AG109,AG109)),"NÃO"),"NÃO")</f>
        <v>NÃO</v>
      </c>
      <c r="AI109" s="9" t="str">
        <f>IF(AND(AI$5&gt;=$M13,AI$5&lt;=$N13),IF($F13="SEMESTRAL",IF(AH109="NÃO",$D13,IF(MOD(COUNT($Q109:AH109),6)=0,(AH109*$E13)+AH109,AH109)),"NÃO"),"NÃO")</f>
        <v>NÃO</v>
      </c>
      <c r="AJ109" s="9" t="str">
        <f>IF(AND(AJ$5&gt;=$M13,AJ$5&lt;=$N13),IF($F13="SEMESTRAL",IF(AI109="NÃO",$D13,IF(MOD(COUNT($Q109:AI109),6)=0,(AI109*$E13)+AI109,AI109)),"NÃO"),"NÃO")</f>
        <v>NÃO</v>
      </c>
      <c r="AK109" s="9" t="str">
        <f>IF(AND(AK$5&gt;=$M13,AK$5&lt;=$N13),IF($F13="SEMESTRAL",IF(AJ109="NÃO",$D13,IF(MOD(COUNT($Q109:AJ109),6)=0,(AJ109*$E13)+AJ109,AJ109)),"NÃO"),"NÃO")</f>
        <v>NÃO</v>
      </c>
      <c r="AL109" s="9" t="str">
        <f>IF(AND(AL$5&gt;=$M13,AL$5&lt;=$N13),IF($F13="SEMESTRAL",IF(AK109="NÃO",$D13,IF(MOD(COUNT($Q109:AK109),6)=0,(AK109*$E13)+AK109,AK109)),"NÃO"),"NÃO")</f>
        <v>NÃO</v>
      </c>
      <c r="AM109" s="9" t="str">
        <f>IF(AND(AM$5&gt;=$M13,AM$5&lt;=$N13),IF($F13="SEMESTRAL",IF(AL109="NÃO",$D13,IF(MOD(COUNT($Q109:AL109),6)=0,(AL109*$E13)+AL109,AL109)),"NÃO"),"NÃO")</f>
        <v>NÃO</v>
      </c>
      <c r="AN109" s="9" t="str">
        <f>IF(AND(AN$5&gt;=$M13,AN$5&lt;=$N13),IF($F13="SEMESTRAL",IF(AM109="NÃO",$D13,IF(MOD(COUNT($Q109:AM109),6)=0,(AM109*$E13)+AM109,AM109)),"NÃO"),"NÃO")</f>
        <v>NÃO</v>
      </c>
      <c r="AO109" s="9" t="str">
        <f>IF(AND(AO$5&gt;=$M13,AO$5&lt;=$N13),IF($F13="SEMESTRAL",IF(AN109="NÃO",$D13,IF(MOD(COUNT($Q109:AN109),6)=0,(AN109*$E13)+AN109,AN109)),"NÃO"),"NÃO")</f>
        <v>NÃO</v>
      </c>
      <c r="AP109" s="9" t="str">
        <f>IF(AND(AP$5&gt;=$M13,AP$5&lt;=$N13),IF($F13="SEMESTRAL",IF(AO109="NÃO",$D13,IF(MOD(COUNT($Q109:AO109),6)=0,(AO109*$E13)+AO109,AO109)),"NÃO"),"NÃO")</f>
        <v>NÃO</v>
      </c>
      <c r="AQ109" s="9" t="str">
        <f>IF(AND(AQ$5&gt;=$M13,AQ$5&lt;=$N13),IF($F13="SEMESTRAL",IF(AP109="NÃO",$D13,IF(MOD(COUNT($Q109:AP109),6)=0,(AP109*$E13)+AP109,AP109)),"NÃO"),"NÃO")</f>
        <v>NÃO</v>
      </c>
      <c r="AR109" s="9" t="str">
        <f>IF(AND(AR$5&gt;=$M13,AR$5&lt;=$N13),IF($F13="SEMESTRAL",IF(AQ109="NÃO",$D13,IF(MOD(COUNT($Q109:AQ109),6)=0,(AQ109*$E13)+AQ109,AQ109)),"NÃO"),"NÃO")</f>
        <v>NÃO</v>
      </c>
      <c r="AS109" s="9" t="str">
        <f>IF(AND(AS$5&gt;=$M13,AS$5&lt;=$N13),IF($F13="SEMESTRAL",IF(AR109="NÃO",$D13,IF(MOD(COUNT($Q109:AR109),6)=0,(AR109*$E13)+AR109,AR109)),"NÃO"),"NÃO")</f>
        <v>NÃO</v>
      </c>
      <c r="AT109" s="9" t="str">
        <f>IF(AND(AT$5&gt;=$M13,AT$5&lt;=$N13),IF($F13="SEMESTRAL",IF(AS109="NÃO",$D13,IF(MOD(COUNT($Q109:AS109),6)=0,(AS109*$E13)+AS109,AS109)),"NÃO"),"NÃO")</f>
        <v>NÃO</v>
      </c>
      <c r="AU109" s="9" t="str">
        <f>IF(AND(AU$5&gt;=$M13,AU$5&lt;=$N13),IF($F13="SEMESTRAL",IF(AT109="NÃO",$D13,IF(MOD(COUNT($Q109:AT109),6)=0,(AT109*$E13)+AT109,AT109)),"NÃO"),"NÃO")</f>
        <v>NÃO</v>
      </c>
      <c r="AV109" s="9" t="str">
        <f>IF(AND(AV$5&gt;=$M13,AV$5&lt;=$N13),IF($F13="SEMESTRAL",IF(AU109="NÃO",$D13,IF(MOD(COUNT($Q109:AU109),6)=0,(AU109*$E13)+AU109,AU109)),"NÃO"),"NÃO")</f>
        <v>NÃO</v>
      </c>
      <c r="AW109" s="9" t="str">
        <f>IF(AND(AW$5&gt;=$M13,AW$5&lt;=$N13),IF($F13="SEMESTRAL",IF(AV109="NÃO",$D13,IF(MOD(COUNT($Q109:AV109),6)=0,(AV109*$E13)+AV109,AV109)),"NÃO"),"NÃO")</f>
        <v>NÃO</v>
      </c>
      <c r="AX109" s="9" t="str">
        <f>IF(AND(AX$5&gt;=$M13,AX$5&lt;=$N13),IF($F13="SEMESTRAL",IF(AW109="NÃO",$D13,IF(MOD(COUNT($Q109:AW109),6)=0,(AW109*$E13)+AW109,AW109)),"NÃO"),"NÃO")</f>
        <v>NÃO</v>
      </c>
      <c r="AY109" s="9" t="str">
        <f>IF(AND(AY$5&gt;=$M13,AY$5&lt;=$N13),IF($F13="SEMESTRAL",IF(AX109="NÃO",$D13,IF(MOD(COUNT($Q109:AX109),6)=0,(AX109*$E13)+AX109,AX109)),"NÃO"),"NÃO")</f>
        <v>NÃO</v>
      </c>
      <c r="AZ109" s="9" t="str">
        <f>IF(AND(AZ$5&gt;=$M13,AZ$5&lt;=$N13),IF($F13="SEMESTRAL",IF(AY109="NÃO",$D13,IF(MOD(COUNT($Q109:AY109),6)=0,(AY109*$E13)+AY109,AY109)),"NÃO"),"NÃO")</f>
        <v>NÃO</v>
      </c>
      <c r="BA109" s="9" t="str">
        <f>IF(AND(BA$5&gt;=$M13,BA$5&lt;=$N13),IF($F13="SEMESTRAL",IF(AZ109="NÃO",$D13,IF(MOD(COUNT($Q109:AZ109),6)=0,(AZ109*$E13)+AZ109,AZ109)),"NÃO"),"NÃO")</f>
        <v>NÃO</v>
      </c>
      <c r="BB109" s="9" t="str">
        <f>IF(AND(BB$5&gt;=$M13,BB$5&lt;=$N13),IF($F13="SEMESTRAL",IF(BA109="NÃO",$D13,IF(MOD(COUNT($Q109:BA109),6)=0,(BA109*$E13)+BA109,BA109)),"NÃO"),"NÃO")</f>
        <v>NÃO</v>
      </c>
      <c r="BC109" s="9" t="str">
        <f>IF(AND(BC$5&gt;=$M13,BC$5&lt;=$N13),IF($F13="SEMESTRAL",IF(BB109="NÃO",$D13,IF(MOD(COUNT($Q109:BB109),6)=0,(BB109*$E13)+BB109,BB109)),"NÃO"),"NÃO")</f>
        <v>NÃO</v>
      </c>
      <c r="BD109" s="9" t="str">
        <f>IF(AND(BD$5&gt;=$M13,BD$5&lt;=$N13),IF($F13="SEMESTRAL",IF(BC109="NÃO",$D13,IF(MOD(COUNT($Q109:BC109),6)=0,(BC109*$E13)+BC109,BC109)),"NÃO"),"NÃO")</f>
        <v>NÃO</v>
      </c>
      <c r="BE109" s="9" t="str">
        <f>IF(AND(BE$5&gt;=$M13,BE$5&lt;=$N13),IF($F13="SEMESTRAL",IF(BD109="NÃO",$D13,IF(MOD(COUNT($Q109:BD109),6)=0,(BD109*$E13)+BD109,BD109)),"NÃO"),"NÃO")</f>
        <v>NÃO</v>
      </c>
      <c r="BF109" s="9" t="str">
        <f>IF(AND(BF$5&gt;=$M13,BF$5&lt;=$N13),IF($F13="SEMESTRAL",IF(BE109="NÃO",$D13,IF(MOD(COUNT($Q109:BE109),6)=0,(BE109*$E13)+BE109,BE109)),"NÃO"),"NÃO")</f>
        <v>NÃO</v>
      </c>
      <c r="BG109" s="9" t="str">
        <f>IF(AND(BG$5&gt;=$M13,BG$5&lt;=$N13),IF($F13="SEMESTRAL",IF(BF109="NÃO",$D13,IF(MOD(COUNT($Q109:BF109),6)=0,(BF109*$E13)+BF109,BF109)),"NÃO"),"NÃO")</f>
        <v>NÃO</v>
      </c>
      <c r="BH109" s="9" t="str">
        <f>IF(AND(BH$5&gt;=$M13,BH$5&lt;=$N13),IF($F13="SEMESTRAL",IF(BG109="NÃO",$D13,IF(MOD(COUNT($Q109:BG109),6)=0,(BG109*$E13)+BG109,BG109)),"NÃO"),"NÃO")</f>
        <v>NÃO</v>
      </c>
      <c r="BI109" s="9" t="str">
        <f>IF(AND(BI$5&gt;=$M13,BI$5&lt;=$N13),IF($F13="SEMESTRAL",IF(BH109="NÃO",$D13,IF(MOD(COUNT($Q109:BH109),6)=0,(BH109*$E13)+BH109,BH109)),"NÃO"),"NÃO")</f>
        <v>NÃO</v>
      </c>
      <c r="BJ109" s="9" t="str">
        <f>IF(AND(BJ$5&gt;=$M13,BJ$5&lt;=$N13),IF($F13="SEMESTRAL",IF(BI109="NÃO",$D13,IF(MOD(COUNT($Q109:BI109),6)=0,(BI109*$E13)+BI109,BI109)),"NÃO"),"NÃO")</f>
        <v>NÃO</v>
      </c>
      <c r="BK109" s="9" t="str">
        <f>IF(AND(BK$5&gt;=$M13,BK$5&lt;=$N13),IF($F13="SEMESTRAL",IF(BJ109="NÃO",$D13,IF(MOD(COUNT($Q109:BJ109),6)=0,(BJ109*$E13)+BJ109,BJ109)),"NÃO"),"NÃO")</f>
        <v>NÃO</v>
      </c>
      <c r="BL109" s="9" t="str">
        <f>IF(AND(BL$5&gt;=$M13,BL$5&lt;=$N13),IF($F13="SEMESTRAL",IF(BK109="NÃO",$D13,IF(MOD(COUNT($Q109:BK109),6)=0,(BK109*$E13)+BK109,BK109)),"NÃO"),"NÃO")</f>
        <v>NÃO</v>
      </c>
      <c r="BM109" s="9" t="str">
        <f>IF(AND(BM$5&gt;=$M13,BM$5&lt;=$N13),IF($F13="SEMESTRAL",IF(BL109="NÃO",$D13,IF(MOD(COUNT($Q109:BL109),6)=0,(BL109*$E13)+BL109,BL109)),"NÃO"),"NÃO")</f>
        <v>NÃO</v>
      </c>
      <c r="BN109" s="9" t="str">
        <f>IF(AND(BN$5&gt;=$M13,BN$5&lt;=$N13),IF($F13="SEMESTRAL",IF(BM109="NÃO",$D13,IF(MOD(COUNT($Q109:BM109),6)=0,(BM109*$E13)+BM109,BM109)),"NÃO"),"NÃO")</f>
        <v>NÃO</v>
      </c>
      <c r="BO109" s="9" t="str">
        <f>IF(AND(BO$5&gt;=$M13,BO$5&lt;=$N13),IF($F13="SEMESTRAL",IF(BN109="NÃO",$D13,IF(MOD(COUNT($Q109:BN109),6)=0,(BN109*$E13)+BN109,BN109)),"NÃO"),"NÃO")</f>
        <v>NÃO</v>
      </c>
      <c r="BP109" s="9" t="str">
        <f>IF(AND(BP$5&gt;=$M13,BP$5&lt;=$N13),IF($F13="SEMESTRAL",IF(BO109="NÃO",$D13,IF(MOD(COUNT($Q109:BO109),6)=0,(BO109*$E13)+BO109,BO109)),"NÃO"),"NÃO")</f>
        <v>NÃO</v>
      </c>
      <c r="BQ109" s="9" t="str">
        <f>IF(AND(BQ$5&gt;=$M13,BQ$5&lt;=$N13),IF($F13="SEMESTRAL",IF(BP109="NÃO",$D13,IF(MOD(COUNT($Q109:BP109),6)=0,(BP109*$E13)+BP109,BP109)),"NÃO"),"NÃO")</f>
        <v>NÃO</v>
      </c>
      <c r="BR109" s="9" t="str">
        <f>IF(AND(BR$5&gt;=$M13,BR$5&lt;=$N13),IF($F13="SEMESTRAL",IF(BQ109="NÃO",$D13,IF(MOD(COUNT($Q109:BQ109),6)=0,(BQ109*$E13)+BQ109,BQ109)),"NÃO"),"NÃO")</f>
        <v>NÃO</v>
      </c>
      <c r="BS109" s="9" t="str">
        <f>IF(AND(BS$5&gt;=$M13,BS$5&lt;=$N13),IF($F13="SEMESTRAL",IF(BR109="NÃO",$D13,IF(MOD(COUNT($Q109:BR109),6)=0,(BR109*$E13)+BR109,BR109)),"NÃO"),"NÃO")</f>
        <v>NÃO</v>
      </c>
      <c r="BT109" s="9" t="str">
        <f>IF(AND(BT$5&gt;=$M13,BT$5&lt;=$N13),IF($F13="SEMESTRAL",IF(BS109="NÃO",$D13,IF(MOD(COUNT($Q109:BS109),6)=0,(BS109*$E13)+BS109,BS109)),"NÃO"),"NÃO")</f>
        <v>NÃO</v>
      </c>
      <c r="BU109" s="9" t="str">
        <f>IF(AND(BU$5&gt;=$M13,BU$5&lt;=$N13),IF($F13="SEMESTRAL",IF(BT109="NÃO",$D13,IF(MOD(COUNT($Q109:BT109),6)=0,(BT109*$E13)+BT109,BT109)),"NÃO"),"NÃO")</f>
        <v>NÃO</v>
      </c>
      <c r="BV109" s="9" t="str">
        <f>IF(AND(BV$5&gt;=$M13,BV$5&lt;=$N13),IF($F13="SEMESTRAL",IF(BU109="NÃO",$D13,IF(MOD(COUNT($Q109:BU109),6)=0,(BU109*$E13)+BU109,BU109)),"NÃO"),"NÃO")</f>
        <v>NÃO</v>
      </c>
      <c r="BW109" s="9" t="str">
        <f>IF(AND(BW$5&gt;=$M13,BW$5&lt;=$N13),IF($F13="SEMESTRAL",IF(BV109="NÃO",$D13,IF(MOD(COUNT($Q109:BV109),6)=0,(BV109*$E13)+BV109,BV109)),"NÃO"),"NÃO")</f>
        <v>NÃO</v>
      </c>
      <c r="BX109" s="9" t="str">
        <f>IF(AND(BX$5&gt;=$M13,BX$5&lt;=$N13),IF($F13="SEMESTRAL",IF(BW109="NÃO",$D13,IF(MOD(COUNT($Q109:BW109),6)=0,(BW109*$E13)+BW109,BW109)),"NÃO"),"NÃO")</f>
        <v>NÃO</v>
      </c>
    </row>
    <row r="110" spans="3:79" ht="30" customHeight="1">
      <c r="P110" s="9">
        <v>9</v>
      </c>
      <c r="Q110" s="9" t="str">
        <f t="shared" si="47"/>
        <v>NÃO</v>
      </c>
      <c r="R110" s="9" t="str">
        <f>IF(AND(R$5&gt;=$M14,R$5&lt;=$N14),IF($F14="SEMESTRAL",IF(Q110="NÃO",$D14,IF(MOD(COUNT($Q110:Q110),6)=0,(Q110*$E14)+Q110,Q110)),"NÃO"),"NÃO")</f>
        <v>NÃO</v>
      </c>
      <c r="S110" s="9" t="str">
        <f>IF(AND(S$5&gt;=$M14,S$5&lt;=$N14),IF($F14="SEMESTRAL",IF(R110="NÃO",$D14,IF(MOD(COUNT($Q110:R110),6)=0,(R110*$E14)+R110,R110)),"NÃO"),"NÃO")</f>
        <v>NÃO</v>
      </c>
      <c r="T110" s="9" t="str">
        <f>IF(AND(T$5&gt;=$M14,T$5&lt;=$N14),IF($F14="SEMESTRAL",IF(S110="NÃO",$D14,IF(MOD(COUNT($Q110:S110),6)=0,(S110*$E14)+S110,S110)),"NÃO"),"NÃO")</f>
        <v>NÃO</v>
      </c>
      <c r="U110" s="9" t="str">
        <f>IF(AND(U$5&gt;=$M14,U$5&lt;=$N14),IF($F14="SEMESTRAL",IF(T110="NÃO",$D14,IF(MOD(COUNT($Q110:T110),6)=0,(T110*$E14)+T110,T110)),"NÃO"),"NÃO")</f>
        <v>NÃO</v>
      </c>
      <c r="V110" s="9" t="str">
        <f>IF(AND(V$5&gt;=$M14,V$5&lt;=$N14),IF($F14="SEMESTRAL",IF(U110="NÃO",$D14,IF(MOD(COUNT($Q110:U110),6)=0,(U110*$E14)+U110,U110)),"NÃO"),"NÃO")</f>
        <v>NÃO</v>
      </c>
      <c r="W110" s="9" t="str">
        <f>IF(AND(W$5&gt;=$M14,W$5&lt;=$N14),IF($F14="SEMESTRAL",IF(V110="NÃO",$D14,IF(MOD(COUNT($Q110:V110),6)=0,(V110*$E14)+V110,V110)),"NÃO"),"NÃO")</f>
        <v>NÃO</v>
      </c>
      <c r="X110" s="9" t="str">
        <f>IF(AND(X$5&gt;=$M14,X$5&lt;=$N14),IF($F14="SEMESTRAL",IF(W110="NÃO",$D14,IF(MOD(COUNT($Q110:W110),6)=0,(W110*$E14)+W110,W110)),"NÃO"),"NÃO")</f>
        <v>NÃO</v>
      </c>
      <c r="Y110" s="9" t="str">
        <f>IF(AND(Y$5&gt;=$M14,Y$5&lt;=$N14),IF($F14="SEMESTRAL",IF(X110="NÃO",$D14,IF(MOD(COUNT($Q110:X110),6)=0,(X110*$E14)+X110,X110)),"NÃO"),"NÃO")</f>
        <v>NÃO</v>
      </c>
      <c r="Z110" s="9" t="str">
        <f>IF(AND(Z$5&gt;=$M14,Z$5&lt;=$N14),IF($F14="SEMESTRAL",IF(Y110="NÃO",$D14,IF(MOD(COUNT($Q110:Y110),6)=0,(Y110*$E14)+Y110,Y110)),"NÃO"),"NÃO")</f>
        <v>NÃO</v>
      </c>
      <c r="AA110" s="9" t="str">
        <f>IF(AND(AA$5&gt;=$M14,AA$5&lt;=$N14),IF($F14="SEMESTRAL",IF(Z110="NÃO",$D14,IF(MOD(COUNT($Q110:Z110),6)=0,(Z110*$E14)+Z110,Z110)),"NÃO"),"NÃO")</f>
        <v>NÃO</v>
      </c>
      <c r="AB110" s="9" t="str">
        <f>IF(AND(AB$5&gt;=$M14,AB$5&lt;=$N14),IF($F14="SEMESTRAL",IF(AA110="NÃO",$D14,IF(MOD(COUNT($Q110:AA110),6)=0,(AA110*$E14)+AA110,AA110)),"NÃO"),"NÃO")</f>
        <v>NÃO</v>
      </c>
      <c r="AC110" s="9" t="str">
        <f>IF(AND(AC$5&gt;=$M14,AC$5&lt;=$N14),IF($F14="SEMESTRAL",IF(AB110="NÃO",$D14,IF(MOD(COUNT($Q110:AB110),6)=0,(AB110*$E14)+AB110,AB110)),"NÃO"),"NÃO")</f>
        <v>NÃO</v>
      </c>
      <c r="AD110" s="9" t="str">
        <f>IF(AND(AD$5&gt;=$M14,AD$5&lt;=$N14),IF($F14="SEMESTRAL",IF(AC110="NÃO",$D14,IF(MOD(COUNT($Q110:AC110),6)=0,(AC110*$E14)+AC110,AC110)),"NÃO"),"NÃO")</f>
        <v>NÃO</v>
      </c>
      <c r="AE110" s="9" t="str">
        <f>IF(AND(AE$5&gt;=$M14,AE$5&lt;=$N14),IF($F14="SEMESTRAL",IF(AD110="NÃO",$D14,IF(MOD(COUNT($Q110:AD110),6)=0,(AD110*$E14)+AD110,AD110)),"NÃO"),"NÃO")</f>
        <v>NÃO</v>
      </c>
      <c r="AF110" s="9" t="str">
        <f>IF(AND(AF$5&gt;=$M14,AF$5&lt;=$N14),IF($F14="SEMESTRAL",IF(AE110="NÃO",$D14,IF(MOD(COUNT($Q110:AE110),6)=0,(AE110*$E14)+AE110,AE110)),"NÃO"),"NÃO")</f>
        <v>NÃO</v>
      </c>
      <c r="AG110" s="9" t="str">
        <f>IF(AND(AG$5&gt;=$M14,AG$5&lt;=$N14),IF($F14="SEMESTRAL",IF(AF110="NÃO",$D14,IF(MOD(COUNT($Q110:AF110),6)=0,(AF110*$E14)+AF110,AF110)),"NÃO"),"NÃO")</f>
        <v>NÃO</v>
      </c>
      <c r="AH110" s="9" t="str">
        <f>IF(AND(AH$5&gt;=$M14,AH$5&lt;=$N14),IF($F14="SEMESTRAL",IF(AG110="NÃO",$D14,IF(MOD(COUNT($Q110:AG110),6)=0,(AG110*$E14)+AG110,AG110)),"NÃO"),"NÃO")</f>
        <v>NÃO</v>
      </c>
      <c r="AI110" s="9" t="str">
        <f>IF(AND(AI$5&gt;=$M14,AI$5&lt;=$N14),IF($F14="SEMESTRAL",IF(AH110="NÃO",$D14,IF(MOD(COUNT($Q110:AH110),6)=0,(AH110*$E14)+AH110,AH110)),"NÃO"),"NÃO")</f>
        <v>NÃO</v>
      </c>
      <c r="AJ110" s="9" t="str">
        <f>IF(AND(AJ$5&gt;=$M14,AJ$5&lt;=$N14),IF($F14="SEMESTRAL",IF(AI110="NÃO",$D14,IF(MOD(COUNT($Q110:AI110),6)=0,(AI110*$E14)+AI110,AI110)),"NÃO"),"NÃO")</f>
        <v>NÃO</v>
      </c>
      <c r="AK110" s="9" t="str">
        <f>IF(AND(AK$5&gt;=$M14,AK$5&lt;=$N14),IF($F14="SEMESTRAL",IF(AJ110="NÃO",$D14,IF(MOD(COUNT($Q110:AJ110),6)=0,(AJ110*$E14)+AJ110,AJ110)),"NÃO"),"NÃO")</f>
        <v>NÃO</v>
      </c>
      <c r="AL110" s="9" t="str">
        <f>IF(AND(AL$5&gt;=$M14,AL$5&lt;=$N14),IF($F14="SEMESTRAL",IF(AK110="NÃO",$D14,IF(MOD(COUNT($Q110:AK110),6)=0,(AK110*$E14)+AK110,AK110)),"NÃO"),"NÃO")</f>
        <v>NÃO</v>
      </c>
      <c r="AM110" s="9" t="str">
        <f>IF(AND(AM$5&gt;=$M14,AM$5&lt;=$N14),IF($F14="SEMESTRAL",IF(AL110="NÃO",$D14,IF(MOD(COUNT($Q110:AL110),6)=0,(AL110*$E14)+AL110,AL110)),"NÃO"),"NÃO")</f>
        <v>NÃO</v>
      </c>
      <c r="AN110" s="9" t="str">
        <f>IF(AND(AN$5&gt;=$M14,AN$5&lt;=$N14),IF($F14="SEMESTRAL",IF(AM110="NÃO",$D14,IF(MOD(COUNT($Q110:AM110),6)=0,(AM110*$E14)+AM110,AM110)),"NÃO"),"NÃO")</f>
        <v>NÃO</v>
      </c>
      <c r="AO110" s="9" t="str">
        <f>IF(AND(AO$5&gt;=$M14,AO$5&lt;=$N14),IF($F14="SEMESTRAL",IF(AN110="NÃO",$D14,IF(MOD(COUNT($Q110:AN110),6)=0,(AN110*$E14)+AN110,AN110)),"NÃO"),"NÃO")</f>
        <v>NÃO</v>
      </c>
      <c r="AP110" s="9" t="str">
        <f>IF(AND(AP$5&gt;=$M14,AP$5&lt;=$N14),IF($F14="SEMESTRAL",IF(AO110="NÃO",$D14,IF(MOD(COUNT($Q110:AO110),6)=0,(AO110*$E14)+AO110,AO110)),"NÃO"),"NÃO")</f>
        <v>NÃO</v>
      </c>
      <c r="AQ110" s="9" t="str">
        <f>IF(AND(AQ$5&gt;=$M14,AQ$5&lt;=$N14),IF($F14="SEMESTRAL",IF(AP110="NÃO",$D14,IF(MOD(COUNT($Q110:AP110),6)=0,(AP110*$E14)+AP110,AP110)),"NÃO"),"NÃO")</f>
        <v>NÃO</v>
      </c>
      <c r="AR110" s="9" t="str">
        <f>IF(AND(AR$5&gt;=$M14,AR$5&lt;=$N14),IF($F14="SEMESTRAL",IF(AQ110="NÃO",$D14,IF(MOD(COUNT($Q110:AQ110),6)=0,(AQ110*$E14)+AQ110,AQ110)),"NÃO"),"NÃO")</f>
        <v>NÃO</v>
      </c>
      <c r="AS110" s="9" t="str">
        <f>IF(AND(AS$5&gt;=$M14,AS$5&lt;=$N14),IF($F14="SEMESTRAL",IF(AR110="NÃO",$D14,IF(MOD(COUNT($Q110:AR110),6)=0,(AR110*$E14)+AR110,AR110)),"NÃO"),"NÃO")</f>
        <v>NÃO</v>
      </c>
      <c r="AT110" s="9" t="str">
        <f>IF(AND(AT$5&gt;=$M14,AT$5&lt;=$N14),IF($F14="SEMESTRAL",IF(AS110="NÃO",$D14,IF(MOD(COUNT($Q110:AS110),6)=0,(AS110*$E14)+AS110,AS110)),"NÃO"),"NÃO")</f>
        <v>NÃO</v>
      </c>
      <c r="AU110" s="9" t="str">
        <f>IF(AND(AU$5&gt;=$M14,AU$5&lt;=$N14),IF($F14="SEMESTRAL",IF(AT110="NÃO",$D14,IF(MOD(COUNT($Q110:AT110),6)=0,(AT110*$E14)+AT110,AT110)),"NÃO"),"NÃO")</f>
        <v>NÃO</v>
      </c>
      <c r="AV110" s="9" t="str">
        <f>IF(AND(AV$5&gt;=$M14,AV$5&lt;=$N14),IF($F14="SEMESTRAL",IF(AU110="NÃO",$D14,IF(MOD(COUNT($Q110:AU110),6)=0,(AU110*$E14)+AU110,AU110)),"NÃO"),"NÃO")</f>
        <v>NÃO</v>
      </c>
      <c r="AW110" s="9" t="str">
        <f>IF(AND(AW$5&gt;=$M14,AW$5&lt;=$N14),IF($F14="SEMESTRAL",IF(AV110="NÃO",$D14,IF(MOD(COUNT($Q110:AV110),6)=0,(AV110*$E14)+AV110,AV110)),"NÃO"),"NÃO")</f>
        <v>NÃO</v>
      </c>
      <c r="AX110" s="9" t="str">
        <f>IF(AND(AX$5&gt;=$M14,AX$5&lt;=$N14),IF($F14="SEMESTRAL",IF(AW110="NÃO",$D14,IF(MOD(COUNT($Q110:AW110),6)=0,(AW110*$E14)+AW110,AW110)),"NÃO"),"NÃO")</f>
        <v>NÃO</v>
      </c>
      <c r="AY110" s="9" t="str">
        <f>IF(AND(AY$5&gt;=$M14,AY$5&lt;=$N14),IF($F14="SEMESTRAL",IF(AX110="NÃO",$D14,IF(MOD(COUNT($Q110:AX110),6)=0,(AX110*$E14)+AX110,AX110)),"NÃO"),"NÃO")</f>
        <v>NÃO</v>
      </c>
      <c r="AZ110" s="9" t="str">
        <f>IF(AND(AZ$5&gt;=$M14,AZ$5&lt;=$N14),IF($F14="SEMESTRAL",IF(AY110="NÃO",$D14,IF(MOD(COUNT($Q110:AY110),6)=0,(AY110*$E14)+AY110,AY110)),"NÃO"),"NÃO")</f>
        <v>NÃO</v>
      </c>
      <c r="BA110" s="9" t="str">
        <f>IF(AND(BA$5&gt;=$M14,BA$5&lt;=$N14),IF($F14="SEMESTRAL",IF(AZ110="NÃO",$D14,IF(MOD(COUNT($Q110:AZ110),6)=0,(AZ110*$E14)+AZ110,AZ110)),"NÃO"),"NÃO")</f>
        <v>NÃO</v>
      </c>
      <c r="BB110" s="9" t="str">
        <f>IF(AND(BB$5&gt;=$M14,BB$5&lt;=$N14),IF($F14="SEMESTRAL",IF(BA110="NÃO",$D14,IF(MOD(COUNT($Q110:BA110),6)=0,(BA110*$E14)+BA110,BA110)),"NÃO"),"NÃO")</f>
        <v>NÃO</v>
      </c>
      <c r="BC110" s="9" t="str">
        <f>IF(AND(BC$5&gt;=$M14,BC$5&lt;=$N14),IF($F14="SEMESTRAL",IF(BB110="NÃO",$D14,IF(MOD(COUNT($Q110:BB110),6)=0,(BB110*$E14)+BB110,BB110)),"NÃO"),"NÃO")</f>
        <v>NÃO</v>
      </c>
      <c r="BD110" s="9" t="str">
        <f>IF(AND(BD$5&gt;=$M14,BD$5&lt;=$N14),IF($F14="SEMESTRAL",IF(BC110="NÃO",$D14,IF(MOD(COUNT($Q110:BC110),6)=0,(BC110*$E14)+BC110,BC110)),"NÃO"),"NÃO")</f>
        <v>NÃO</v>
      </c>
      <c r="BE110" s="9" t="str">
        <f>IF(AND(BE$5&gt;=$M14,BE$5&lt;=$N14),IF($F14="SEMESTRAL",IF(BD110="NÃO",$D14,IF(MOD(COUNT($Q110:BD110),6)=0,(BD110*$E14)+BD110,BD110)),"NÃO"),"NÃO")</f>
        <v>NÃO</v>
      </c>
      <c r="BF110" s="9" t="str">
        <f>IF(AND(BF$5&gt;=$M14,BF$5&lt;=$N14),IF($F14="SEMESTRAL",IF(BE110="NÃO",$D14,IF(MOD(COUNT($Q110:BE110),6)=0,(BE110*$E14)+BE110,BE110)),"NÃO"),"NÃO")</f>
        <v>NÃO</v>
      </c>
      <c r="BG110" s="9" t="str">
        <f>IF(AND(BG$5&gt;=$M14,BG$5&lt;=$N14),IF($F14="SEMESTRAL",IF(BF110="NÃO",$D14,IF(MOD(COUNT($Q110:BF110),6)=0,(BF110*$E14)+BF110,BF110)),"NÃO"),"NÃO")</f>
        <v>NÃO</v>
      </c>
      <c r="BH110" s="9" t="str">
        <f>IF(AND(BH$5&gt;=$M14,BH$5&lt;=$N14),IF($F14="SEMESTRAL",IF(BG110="NÃO",$D14,IF(MOD(COUNT($Q110:BG110),6)=0,(BG110*$E14)+BG110,BG110)),"NÃO"),"NÃO")</f>
        <v>NÃO</v>
      </c>
      <c r="BI110" s="9" t="str">
        <f>IF(AND(BI$5&gt;=$M14,BI$5&lt;=$N14),IF($F14="SEMESTRAL",IF(BH110="NÃO",$D14,IF(MOD(COUNT($Q110:BH110),6)=0,(BH110*$E14)+BH110,BH110)),"NÃO"),"NÃO")</f>
        <v>NÃO</v>
      </c>
      <c r="BJ110" s="9" t="str">
        <f>IF(AND(BJ$5&gt;=$M14,BJ$5&lt;=$N14),IF($F14="SEMESTRAL",IF(BI110="NÃO",$D14,IF(MOD(COUNT($Q110:BI110),6)=0,(BI110*$E14)+BI110,BI110)),"NÃO"),"NÃO")</f>
        <v>NÃO</v>
      </c>
      <c r="BK110" s="9" t="str">
        <f>IF(AND(BK$5&gt;=$M14,BK$5&lt;=$N14),IF($F14="SEMESTRAL",IF(BJ110="NÃO",$D14,IF(MOD(COUNT($Q110:BJ110),6)=0,(BJ110*$E14)+BJ110,BJ110)),"NÃO"),"NÃO")</f>
        <v>NÃO</v>
      </c>
      <c r="BL110" s="9" t="str">
        <f>IF(AND(BL$5&gt;=$M14,BL$5&lt;=$N14),IF($F14="SEMESTRAL",IF(BK110="NÃO",$D14,IF(MOD(COUNT($Q110:BK110),6)=0,(BK110*$E14)+BK110,BK110)),"NÃO"),"NÃO")</f>
        <v>NÃO</v>
      </c>
      <c r="BM110" s="9" t="str">
        <f>IF(AND(BM$5&gt;=$M14,BM$5&lt;=$N14),IF($F14="SEMESTRAL",IF(BL110="NÃO",$D14,IF(MOD(COUNT($Q110:BL110),6)=0,(BL110*$E14)+BL110,BL110)),"NÃO"),"NÃO")</f>
        <v>NÃO</v>
      </c>
      <c r="BN110" s="9" t="str">
        <f>IF(AND(BN$5&gt;=$M14,BN$5&lt;=$N14),IF($F14="SEMESTRAL",IF(BM110="NÃO",$D14,IF(MOD(COUNT($Q110:BM110),6)=0,(BM110*$E14)+BM110,BM110)),"NÃO"),"NÃO")</f>
        <v>NÃO</v>
      </c>
      <c r="BO110" s="9" t="str">
        <f>IF(AND(BO$5&gt;=$M14,BO$5&lt;=$N14),IF($F14="SEMESTRAL",IF(BN110="NÃO",$D14,IF(MOD(COUNT($Q110:BN110),6)=0,(BN110*$E14)+BN110,BN110)),"NÃO"),"NÃO")</f>
        <v>NÃO</v>
      </c>
      <c r="BP110" s="9" t="str">
        <f>IF(AND(BP$5&gt;=$M14,BP$5&lt;=$N14),IF($F14="SEMESTRAL",IF(BO110="NÃO",$D14,IF(MOD(COUNT($Q110:BO110),6)=0,(BO110*$E14)+BO110,BO110)),"NÃO"),"NÃO")</f>
        <v>NÃO</v>
      </c>
      <c r="BQ110" s="9" t="str">
        <f>IF(AND(BQ$5&gt;=$M14,BQ$5&lt;=$N14),IF($F14="SEMESTRAL",IF(BP110="NÃO",$D14,IF(MOD(COUNT($Q110:BP110),6)=0,(BP110*$E14)+BP110,BP110)),"NÃO"),"NÃO")</f>
        <v>NÃO</v>
      </c>
      <c r="BR110" s="9" t="str">
        <f>IF(AND(BR$5&gt;=$M14,BR$5&lt;=$N14),IF($F14="SEMESTRAL",IF(BQ110="NÃO",$D14,IF(MOD(COUNT($Q110:BQ110),6)=0,(BQ110*$E14)+BQ110,BQ110)),"NÃO"),"NÃO")</f>
        <v>NÃO</v>
      </c>
      <c r="BS110" s="9" t="str">
        <f>IF(AND(BS$5&gt;=$M14,BS$5&lt;=$N14),IF($F14="SEMESTRAL",IF(BR110="NÃO",$D14,IF(MOD(COUNT($Q110:BR110),6)=0,(BR110*$E14)+BR110,BR110)),"NÃO"),"NÃO")</f>
        <v>NÃO</v>
      </c>
      <c r="BT110" s="9" t="str">
        <f>IF(AND(BT$5&gt;=$M14,BT$5&lt;=$N14),IF($F14="SEMESTRAL",IF(BS110="NÃO",$D14,IF(MOD(COUNT($Q110:BS110),6)=0,(BS110*$E14)+BS110,BS110)),"NÃO"),"NÃO")</f>
        <v>NÃO</v>
      </c>
      <c r="BU110" s="9" t="str">
        <f>IF(AND(BU$5&gt;=$M14,BU$5&lt;=$N14),IF($F14="SEMESTRAL",IF(BT110="NÃO",$D14,IF(MOD(COUNT($Q110:BT110),6)=0,(BT110*$E14)+BT110,BT110)),"NÃO"),"NÃO")</f>
        <v>NÃO</v>
      </c>
      <c r="BV110" s="9" t="str">
        <f>IF(AND(BV$5&gt;=$M14,BV$5&lt;=$N14),IF($F14="SEMESTRAL",IF(BU110="NÃO",$D14,IF(MOD(COUNT($Q110:BU110),6)=0,(BU110*$E14)+BU110,BU110)),"NÃO"),"NÃO")</f>
        <v>NÃO</v>
      </c>
      <c r="BW110" s="9" t="str">
        <f>IF(AND(BW$5&gt;=$M14,BW$5&lt;=$N14),IF($F14="SEMESTRAL",IF(BV110="NÃO",$D14,IF(MOD(COUNT($Q110:BV110),6)=0,(BV110*$E14)+BV110,BV110)),"NÃO"),"NÃO")</f>
        <v>NÃO</v>
      </c>
      <c r="BX110" s="9" t="str">
        <f>IF(AND(BX$5&gt;=$M14,BX$5&lt;=$N14),IF($F14="SEMESTRAL",IF(BW110="NÃO",$D14,IF(MOD(COUNT($Q110:BW110),6)=0,(BW110*$E14)+BW110,BW110)),"NÃO"),"NÃO")</f>
        <v>NÃO</v>
      </c>
    </row>
    <row r="111" spans="3:79" ht="30" customHeight="1">
      <c r="P111" s="9">
        <v>10</v>
      </c>
      <c r="Q111" s="9" t="str">
        <f t="shared" si="47"/>
        <v>NÃO</v>
      </c>
      <c r="R111" s="9" t="str">
        <f>IF(AND(R$5&gt;=$M15,R$5&lt;=$N15),IF($F15="SEMESTRAL",IF(Q111="NÃO",$D15,IF(MOD(COUNT($Q111:Q111),6)=0,(Q111*$E15)+Q111,Q111)),"NÃO"),"NÃO")</f>
        <v>NÃO</v>
      </c>
      <c r="S111" s="9" t="str">
        <f>IF(AND(S$5&gt;=$M15,S$5&lt;=$N15),IF($F15="SEMESTRAL",IF(R111="NÃO",$D15,IF(MOD(COUNT($Q111:R111),6)=0,(R111*$E15)+R111,R111)),"NÃO"),"NÃO")</f>
        <v>NÃO</v>
      </c>
      <c r="T111" s="9" t="str">
        <f>IF(AND(T$5&gt;=$M15,T$5&lt;=$N15),IF($F15="SEMESTRAL",IF(S111="NÃO",$D15,IF(MOD(COUNT($Q111:S111),6)=0,(S111*$E15)+S111,S111)),"NÃO"),"NÃO")</f>
        <v>NÃO</v>
      </c>
      <c r="U111" s="9" t="str">
        <f>IF(AND(U$5&gt;=$M15,U$5&lt;=$N15),IF($F15="SEMESTRAL",IF(T111="NÃO",$D15,IF(MOD(COUNT($Q111:T111),6)=0,(T111*$E15)+T111,T111)),"NÃO"),"NÃO")</f>
        <v>NÃO</v>
      </c>
      <c r="V111" s="9" t="str">
        <f>IF(AND(V$5&gt;=$M15,V$5&lt;=$N15),IF($F15="SEMESTRAL",IF(U111="NÃO",$D15,IF(MOD(COUNT($Q111:U111),6)=0,(U111*$E15)+U111,U111)),"NÃO"),"NÃO")</f>
        <v>NÃO</v>
      </c>
      <c r="W111" s="9" t="str">
        <f>IF(AND(W$5&gt;=$M15,W$5&lt;=$N15),IF($F15="SEMESTRAL",IF(V111="NÃO",$D15,IF(MOD(COUNT($Q111:V111),6)=0,(V111*$E15)+V111,V111)),"NÃO"),"NÃO")</f>
        <v>NÃO</v>
      </c>
      <c r="X111" s="9" t="str">
        <f>IF(AND(X$5&gt;=$M15,X$5&lt;=$N15),IF($F15="SEMESTRAL",IF(W111="NÃO",$D15,IF(MOD(COUNT($Q111:W111),6)=0,(W111*$E15)+W111,W111)),"NÃO"),"NÃO")</f>
        <v>NÃO</v>
      </c>
      <c r="Y111" s="9" t="str">
        <f>IF(AND(Y$5&gt;=$M15,Y$5&lt;=$N15),IF($F15="SEMESTRAL",IF(X111="NÃO",$D15,IF(MOD(COUNT($Q111:X111),6)=0,(X111*$E15)+X111,X111)),"NÃO"),"NÃO")</f>
        <v>NÃO</v>
      </c>
      <c r="Z111" s="9" t="str">
        <f>IF(AND(Z$5&gt;=$M15,Z$5&lt;=$N15),IF($F15="SEMESTRAL",IF(Y111="NÃO",$D15,IF(MOD(COUNT($Q111:Y111),6)=0,(Y111*$E15)+Y111,Y111)),"NÃO"),"NÃO")</f>
        <v>NÃO</v>
      </c>
      <c r="AA111" s="9" t="str">
        <f>IF(AND(AA$5&gt;=$M15,AA$5&lt;=$N15),IF($F15="SEMESTRAL",IF(Z111="NÃO",$D15,IF(MOD(COUNT($Q111:Z111),6)=0,(Z111*$E15)+Z111,Z111)),"NÃO"),"NÃO")</f>
        <v>NÃO</v>
      </c>
      <c r="AB111" s="9" t="str">
        <f>IF(AND(AB$5&gt;=$M15,AB$5&lt;=$N15),IF($F15="SEMESTRAL",IF(AA111="NÃO",$D15,IF(MOD(COUNT($Q111:AA111),6)=0,(AA111*$E15)+AA111,AA111)),"NÃO"),"NÃO")</f>
        <v>NÃO</v>
      </c>
      <c r="AC111" s="9" t="str">
        <f>IF(AND(AC$5&gt;=$M15,AC$5&lt;=$N15),IF($F15="SEMESTRAL",IF(AB111="NÃO",$D15,IF(MOD(COUNT($Q111:AB111),6)=0,(AB111*$E15)+AB111,AB111)),"NÃO"),"NÃO")</f>
        <v>NÃO</v>
      </c>
      <c r="AD111" s="9" t="str">
        <f>IF(AND(AD$5&gt;=$M15,AD$5&lt;=$N15),IF($F15="SEMESTRAL",IF(AC111="NÃO",$D15,IF(MOD(COUNT($Q111:AC111),6)=0,(AC111*$E15)+AC111,AC111)),"NÃO"),"NÃO")</f>
        <v>NÃO</v>
      </c>
      <c r="AE111" s="9" t="str">
        <f>IF(AND(AE$5&gt;=$M15,AE$5&lt;=$N15),IF($F15="SEMESTRAL",IF(AD111="NÃO",$D15,IF(MOD(COUNT($Q111:AD111),6)=0,(AD111*$E15)+AD111,AD111)),"NÃO"),"NÃO")</f>
        <v>NÃO</v>
      </c>
      <c r="AF111" s="9" t="str">
        <f>IF(AND(AF$5&gt;=$M15,AF$5&lt;=$N15),IF($F15="SEMESTRAL",IF(AE111="NÃO",$D15,IF(MOD(COUNT($Q111:AE111),6)=0,(AE111*$E15)+AE111,AE111)),"NÃO"),"NÃO")</f>
        <v>NÃO</v>
      </c>
      <c r="AG111" s="9" t="str">
        <f>IF(AND(AG$5&gt;=$M15,AG$5&lt;=$N15),IF($F15="SEMESTRAL",IF(AF111="NÃO",$D15,IF(MOD(COUNT($Q111:AF111),6)=0,(AF111*$E15)+AF111,AF111)),"NÃO"),"NÃO")</f>
        <v>NÃO</v>
      </c>
      <c r="AH111" s="9" t="str">
        <f>IF(AND(AH$5&gt;=$M15,AH$5&lt;=$N15),IF($F15="SEMESTRAL",IF(AG111="NÃO",$D15,IF(MOD(COUNT($Q111:AG111),6)=0,(AG111*$E15)+AG111,AG111)),"NÃO"),"NÃO")</f>
        <v>NÃO</v>
      </c>
      <c r="AI111" s="9" t="str">
        <f>IF(AND(AI$5&gt;=$M15,AI$5&lt;=$N15),IF($F15="SEMESTRAL",IF(AH111="NÃO",$D15,IF(MOD(COUNT($Q111:AH111),6)=0,(AH111*$E15)+AH111,AH111)),"NÃO"),"NÃO")</f>
        <v>NÃO</v>
      </c>
      <c r="AJ111" s="9" t="str">
        <f>IF(AND(AJ$5&gt;=$M15,AJ$5&lt;=$N15),IF($F15="SEMESTRAL",IF(AI111="NÃO",$D15,IF(MOD(COUNT($Q111:AI111),6)=0,(AI111*$E15)+AI111,AI111)),"NÃO"),"NÃO")</f>
        <v>NÃO</v>
      </c>
      <c r="AK111" s="9" t="str">
        <f>IF(AND(AK$5&gt;=$M15,AK$5&lt;=$N15),IF($F15="SEMESTRAL",IF(AJ111="NÃO",$D15,IF(MOD(COUNT($Q111:AJ111),6)=0,(AJ111*$E15)+AJ111,AJ111)),"NÃO"),"NÃO")</f>
        <v>NÃO</v>
      </c>
      <c r="AL111" s="9" t="str">
        <f>IF(AND(AL$5&gt;=$M15,AL$5&lt;=$N15),IF($F15="SEMESTRAL",IF(AK111="NÃO",$D15,IF(MOD(COUNT($Q111:AK111),6)=0,(AK111*$E15)+AK111,AK111)),"NÃO"),"NÃO")</f>
        <v>NÃO</v>
      </c>
      <c r="AM111" s="9" t="str">
        <f>IF(AND(AM$5&gt;=$M15,AM$5&lt;=$N15),IF($F15="SEMESTRAL",IF(AL111="NÃO",$D15,IF(MOD(COUNT($Q111:AL111),6)=0,(AL111*$E15)+AL111,AL111)),"NÃO"),"NÃO")</f>
        <v>NÃO</v>
      </c>
      <c r="AN111" s="9" t="str">
        <f>IF(AND(AN$5&gt;=$M15,AN$5&lt;=$N15),IF($F15="SEMESTRAL",IF(AM111="NÃO",$D15,IF(MOD(COUNT($Q111:AM111),6)=0,(AM111*$E15)+AM111,AM111)),"NÃO"),"NÃO")</f>
        <v>NÃO</v>
      </c>
      <c r="AO111" s="9" t="str">
        <f>IF(AND(AO$5&gt;=$M15,AO$5&lt;=$N15),IF($F15="SEMESTRAL",IF(AN111="NÃO",$D15,IF(MOD(COUNT($Q111:AN111),6)=0,(AN111*$E15)+AN111,AN111)),"NÃO"),"NÃO")</f>
        <v>NÃO</v>
      </c>
      <c r="AP111" s="9" t="str">
        <f>IF(AND(AP$5&gt;=$M15,AP$5&lt;=$N15),IF($F15="SEMESTRAL",IF(AO111="NÃO",$D15,IF(MOD(COUNT($Q111:AO111),6)=0,(AO111*$E15)+AO111,AO111)),"NÃO"),"NÃO")</f>
        <v>NÃO</v>
      </c>
      <c r="AQ111" s="9" t="str">
        <f>IF(AND(AQ$5&gt;=$M15,AQ$5&lt;=$N15),IF($F15="SEMESTRAL",IF(AP111="NÃO",$D15,IF(MOD(COUNT($Q111:AP111),6)=0,(AP111*$E15)+AP111,AP111)),"NÃO"),"NÃO")</f>
        <v>NÃO</v>
      </c>
      <c r="AR111" s="9" t="str">
        <f>IF(AND(AR$5&gt;=$M15,AR$5&lt;=$N15),IF($F15="SEMESTRAL",IF(AQ111="NÃO",$D15,IF(MOD(COUNT($Q111:AQ111),6)=0,(AQ111*$E15)+AQ111,AQ111)),"NÃO"),"NÃO")</f>
        <v>NÃO</v>
      </c>
      <c r="AS111" s="9" t="str">
        <f>IF(AND(AS$5&gt;=$M15,AS$5&lt;=$N15),IF($F15="SEMESTRAL",IF(AR111="NÃO",$D15,IF(MOD(COUNT($Q111:AR111),6)=0,(AR111*$E15)+AR111,AR111)),"NÃO"),"NÃO")</f>
        <v>NÃO</v>
      </c>
      <c r="AT111" s="9" t="str">
        <f>IF(AND(AT$5&gt;=$M15,AT$5&lt;=$N15),IF($F15="SEMESTRAL",IF(AS111="NÃO",$D15,IF(MOD(COUNT($Q111:AS111),6)=0,(AS111*$E15)+AS111,AS111)),"NÃO"),"NÃO")</f>
        <v>NÃO</v>
      </c>
      <c r="AU111" s="9" t="str">
        <f>IF(AND(AU$5&gt;=$M15,AU$5&lt;=$N15),IF($F15="SEMESTRAL",IF(AT111="NÃO",$D15,IF(MOD(COUNT($Q111:AT111),6)=0,(AT111*$E15)+AT111,AT111)),"NÃO"),"NÃO")</f>
        <v>NÃO</v>
      </c>
      <c r="AV111" s="9" t="str">
        <f>IF(AND(AV$5&gt;=$M15,AV$5&lt;=$N15),IF($F15="SEMESTRAL",IF(AU111="NÃO",$D15,IF(MOD(COUNT($Q111:AU111),6)=0,(AU111*$E15)+AU111,AU111)),"NÃO"),"NÃO")</f>
        <v>NÃO</v>
      </c>
      <c r="AW111" s="9" t="str">
        <f>IF(AND(AW$5&gt;=$M15,AW$5&lt;=$N15),IF($F15="SEMESTRAL",IF(AV111="NÃO",$D15,IF(MOD(COUNT($Q111:AV111),6)=0,(AV111*$E15)+AV111,AV111)),"NÃO"),"NÃO")</f>
        <v>NÃO</v>
      </c>
      <c r="AX111" s="9" t="str">
        <f>IF(AND(AX$5&gt;=$M15,AX$5&lt;=$N15),IF($F15="SEMESTRAL",IF(AW111="NÃO",$D15,IF(MOD(COUNT($Q111:AW111),6)=0,(AW111*$E15)+AW111,AW111)),"NÃO"),"NÃO")</f>
        <v>NÃO</v>
      </c>
      <c r="AY111" s="9" t="str">
        <f>IF(AND(AY$5&gt;=$M15,AY$5&lt;=$N15),IF($F15="SEMESTRAL",IF(AX111="NÃO",$D15,IF(MOD(COUNT($Q111:AX111),6)=0,(AX111*$E15)+AX111,AX111)),"NÃO"),"NÃO")</f>
        <v>NÃO</v>
      </c>
      <c r="AZ111" s="9" t="str">
        <f>IF(AND(AZ$5&gt;=$M15,AZ$5&lt;=$N15),IF($F15="SEMESTRAL",IF(AY111="NÃO",$D15,IF(MOD(COUNT($Q111:AY111),6)=0,(AY111*$E15)+AY111,AY111)),"NÃO"),"NÃO")</f>
        <v>NÃO</v>
      </c>
      <c r="BA111" s="9" t="str">
        <f>IF(AND(BA$5&gt;=$M15,BA$5&lt;=$N15),IF($F15="SEMESTRAL",IF(AZ111="NÃO",$D15,IF(MOD(COUNT($Q111:AZ111),6)=0,(AZ111*$E15)+AZ111,AZ111)),"NÃO"),"NÃO")</f>
        <v>NÃO</v>
      </c>
      <c r="BB111" s="9" t="str">
        <f>IF(AND(BB$5&gt;=$M15,BB$5&lt;=$N15),IF($F15="SEMESTRAL",IF(BA111="NÃO",$D15,IF(MOD(COUNT($Q111:BA111),6)=0,(BA111*$E15)+BA111,BA111)),"NÃO"),"NÃO")</f>
        <v>NÃO</v>
      </c>
      <c r="BC111" s="9" t="str">
        <f>IF(AND(BC$5&gt;=$M15,BC$5&lt;=$N15),IF($F15="SEMESTRAL",IF(BB111="NÃO",$D15,IF(MOD(COUNT($Q111:BB111),6)=0,(BB111*$E15)+BB111,BB111)),"NÃO"),"NÃO")</f>
        <v>NÃO</v>
      </c>
      <c r="BD111" s="9" t="str">
        <f>IF(AND(BD$5&gt;=$M15,BD$5&lt;=$N15),IF($F15="SEMESTRAL",IF(BC111="NÃO",$D15,IF(MOD(COUNT($Q111:BC111),6)=0,(BC111*$E15)+BC111,BC111)),"NÃO"),"NÃO")</f>
        <v>NÃO</v>
      </c>
      <c r="BE111" s="9" t="str">
        <f>IF(AND(BE$5&gt;=$M15,BE$5&lt;=$N15),IF($F15="SEMESTRAL",IF(BD111="NÃO",$D15,IF(MOD(COUNT($Q111:BD111),6)=0,(BD111*$E15)+BD111,BD111)),"NÃO"),"NÃO")</f>
        <v>NÃO</v>
      </c>
      <c r="BF111" s="9" t="str">
        <f>IF(AND(BF$5&gt;=$M15,BF$5&lt;=$N15),IF($F15="SEMESTRAL",IF(BE111="NÃO",$D15,IF(MOD(COUNT($Q111:BE111),6)=0,(BE111*$E15)+BE111,BE111)),"NÃO"),"NÃO")</f>
        <v>NÃO</v>
      </c>
      <c r="BG111" s="9" t="str">
        <f>IF(AND(BG$5&gt;=$M15,BG$5&lt;=$N15),IF($F15="SEMESTRAL",IF(BF111="NÃO",$D15,IF(MOD(COUNT($Q111:BF111),6)=0,(BF111*$E15)+BF111,BF111)),"NÃO"),"NÃO")</f>
        <v>NÃO</v>
      </c>
      <c r="BH111" s="9" t="str">
        <f>IF(AND(BH$5&gt;=$M15,BH$5&lt;=$N15),IF($F15="SEMESTRAL",IF(BG111="NÃO",$D15,IF(MOD(COUNT($Q111:BG111),6)=0,(BG111*$E15)+BG111,BG111)),"NÃO"),"NÃO")</f>
        <v>NÃO</v>
      </c>
      <c r="BI111" s="9" t="str">
        <f>IF(AND(BI$5&gt;=$M15,BI$5&lt;=$N15),IF($F15="SEMESTRAL",IF(BH111="NÃO",$D15,IF(MOD(COUNT($Q111:BH111),6)=0,(BH111*$E15)+BH111,BH111)),"NÃO"),"NÃO")</f>
        <v>NÃO</v>
      </c>
      <c r="BJ111" s="9" t="str">
        <f>IF(AND(BJ$5&gt;=$M15,BJ$5&lt;=$N15),IF($F15="SEMESTRAL",IF(BI111="NÃO",$D15,IF(MOD(COUNT($Q111:BI111),6)=0,(BI111*$E15)+BI111,BI111)),"NÃO"),"NÃO")</f>
        <v>NÃO</v>
      </c>
      <c r="BK111" s="9" t="str">
        <f>IF(AND(BK$5&gt;=$M15,BK$5&lt;=$N15),IF($F15="SEMESTRAL",IF(BJ111="NÃO",$D15,IF(MOD(COUNT($Q111:BJ111),6)=0,(BJ111*$E15)+BJ111,BJ111)),"NÃO"),"NÃO")</f>
        <v>NÃO</v>
      </c>
      <c r="BL111" s="9" t="str">
        <f>IF(AND(BL$5&gt;=$M15,BL$5&lt;=$N15),IF($F15="SEMESTRAL",IF(BK111="NÃO",$D15,IF(MOD(COUNT($Q111:BK111),6)=0,(BK111*$E15)+BK111,BK111)),"NÃO"),"NÃO")</f>
        <v>NÃO</v>
      </c>
      <c r="BM111" s="9" t="str">
        <f>IF(AND(BM$5&gt;=$M15,BM$5&lt;=$N15),IF($F15="SEMESTRAL",IF(BL111="NÃO",$D15,IF(MOD(COUNT($Q111:BL111),6)=0,(BL111*$E15)+BL111,BL111)),"NÃO"),"NÃO")</f>
        <v>NÃO</v>
      </c>
      <c r="BN111" s="9" t="str">
        <f>IF(AND(BN$5&gt;=$M15,BN$5&lt;=$N15),IF($F15="SEMESTRAL",IF(BM111="NÃO",$D15,IF(MOD(COUNT($Q111:BM111),6)=0,(BM111*$E15)+BM111,BM111)),"NÃO"),"NÃO")</f>
        <v>NÃO</v>
      </c>
      <c r="BO111" s="9" t="str">
        <f>IF(AND(BO$5&gt;=$M15,BO$5&lt;=$N15),IF($F15="SEMESTRAL",IF(BN111="NÃO",$D15,IF(MOD(COUNT($Q111:BN111),6)=0,(BN111*$E15)+BN111,BN111)),"NÃO"),"NÃO")</f>
        <v>NÃO</v>
      </c>
      <c r="BP111" s="9" t="str">
        <f>IF(AND(BP$5&gt;=$M15,BP$5&lt;=$N15),IF($F15="SEMESTRAL",IF(BO111="NÃO",$D15,IF(MOD(COUNT($Q111:BO111),6)=0,(BO111*$E15)+BO111,BO111)),"NÃO"),"NÃO")</f>
        <v>NÃO</v>
      </c>
      <c r="BQ111" s="9" t="str">
        <f>IF(AND(BQ$5&gt;=$M15,BQ$5&lt;=$N15),IF($F15="SEMESTRAL",IF(BP111="NÃO",$D15,IF(MOD(COUNT($Q111:BP111),6)=0,(BP111*$E15)+BP111,BP111)),"NÃO"),"NÃO")</f>
        <v>NÃO</v>
      </c>
      <c r="BR111" s="9" t="str">
        <f>IF(AND(BR$5&gt;=$M15,BR$5&lt;=$N15),IF($F15="SEMESTRAL",IF(BQ111="NÃO",$D15,IF(MOD(COUNT($Q111:BQ111),6)=0,(BQ111*$E15)+BQ111,BQ111)),"NÃO"),"NÃO")</f>
        <v>NÃO</v>
      </c>
      <c r="BS111" s="9" t="str">
        <f>IF(AND(BS$5&gt;=$M15,BS$5&lt;=$N15),IF($F15="SEMESTRAL",IF(BR111="NÃO",$D15,IF(MOD(COUNT($Q111:BR111),6)=0,(BR111*$E15)+BR111,BR111)),"NÃO"),"NÃO")</f>
        <v>NÃO</v>
      </c>
      <c r="BT111" s="9" t="str">
        <f>IF(AND(BT$5&gt;=$M15,BT$5&lt;=$N15),IF($F15="SEMESTRAL",IF(BS111="NÃO",$D15,IF(MOD(COUNT($Q111:BS111),6)=0,(BS111*$E15)+BS111,BS111)),"NÃO"),"NÃO")</f>
        <v>NÃO</v>
      </c>
      <c r="BU111" s="9" t="str">
        <f>IF(AND(BU$5&gt;=$M15,BU$5&lt;=$N15),IF($F15="SEMESTRAL",IF(BT111="NÃO",$D15,IF(MOD(COUNT($Q111:BT111),6)=0,(BT111*$E15)+BT111,BT111)),"NÃO"),"NÃO")</f>
        <v>NÃO</v>
      </c>
      <c r="BV111" s="9" t="str">
        <f>IF(AND(BV$5&gt;=$M15,BV$5&lt;=$N15),IF($F15="SEMESTRAL",IF(BU111="NÃO",$D15,IF(MOD(COUNT($Q111:BU111),6)=0,(BU111*$E15)+BU111,BU111)),"NÃO"),"NÃO")</f>
        <v>NÃO</v>
      </c>
      <c r="BW111" s="9" t="str">
        <f>IF(AND(BW$5&gt;=$M15,BW$5&lt;=$N15),IF($F15="SEMESTRAL",IF(BV111="NÃO",$D15,IF(MOD(COUNT($Q111:BV111),6)=0,(BV111*$E15)+BV111,BV111)),"NÃO"),"NÃO")</f>
        <v>NÃO</v>
      </c>
      <c r="BX111" s="9" t="str">
        <f>IF(AND(BX$5&gt;=$M15,BX$5&lt;=$N15),IF($F15="SEMESTRAL",IF(BW111="NÃO",$D15,IF(MOD(COUNT($Q111:BW111),6)=0,(BW111*$E15)+BW111,BW111)),"NÃO"),"NÃO")</f>
        <v>NÃO</v>
      </c>
    </row>
    <row r="112" spans="3:79" ht="30" customHeight="1">
      <c r="P112" s="9">
        <v>11</v>
      </c>
      <c r="Q112" s="9" t="str">
        <f t="shared" si="47"/>
        <v>NÃO</v>
      </c>
      <c r="R112" s="9" t="str">
        <f>IF(AND(R$5&gt;=$M16,R$5&lt;=$N16),IF($F16="SEMESTRAL",IF(Q112="NÃO",$D16,IF(MOD(COUNT($Q112:Q112),6)=0,(Q112*$E16)+Q112,Q112)),"NÃO"),"NÃO")</f>
        <v>NÃO</v>
      </c>
      <c r="S112" s="9" t="str">
        <f>IF(AND(S$5&gt;=$M16,S$5&lt;=$N16),IF($F16="SEMESTRAL",IF(R112="NÃO",$D16,IF(MOD(COUNT($Q112:R112),6)=0,(R112*$E16)+R112,R112)),"NÃO"),"NÃO")</f>
        <v>NÃO</v>
      </c>
      <c r="T112" s="9" t="str">
        <f>IF(AND(T$5&gt;=$M16,T$5&lt;=$N16),IF($F16="SEMESTRAL",IF(S112="NÃO",$D16,IF(MOD(COUNT($Q112:S112),6)=0,(S112*$E16)+S112,S112)),"NÃO"),"NÃO")</f>
        <v>NÃO</v>
      </c>
      <c r="U112" s="9" t="str">
        <f>IF(AND(U$5&gt;=$M16,U$5&lt;=$N16),IF($F16="SEMESTRAL",IF(T112="NÃO",$D16,IF(MOD(COUNT($Q112:T112),6)=0,(T112*$E16)+T112,T112)),"NÃO"),"NÃO")</f>
        <v>NÃO</v>
      </c>
      <c r="V112" s="9" t="str">
        <f>IF(AND(V$5&gt;=$M16,V$5&lt;=$N16),IF($F16="SEMESTRAL",IF(U112="NÃO",$D16,IF(MOD(COUNT($Q112:U112),6)=0,(U112*$E16)+U112,U112)),"NÃO"),"NÃO")</f>
        <v>NÃO</v>
      </c>
      <c r="W112" s="9" t="str">
        <f>IF(AND(W$5&gt;=$M16,W$5&lt;=$N16),IF($F16="SEMESTRAL",IF(V112="NÃO",$D16,IF(MOD(COUNT($Q112:V112),6)=0,(V112*$E16)+V112,V112)),"NÃO"),"NÃO")</f>
        <v>NÃO</v>
      </c>
      <c r="X112" s="9" t="str">
        <f>IF(AND(X$5&gt;=$M16,X$5&lt;=$N16),IF($F16="SEMESTRAL",IF(W112="NÃO",$D16,IF(MOD(COUNT($Q112:W112),6)=0,(W112*$E16)+W112,W112)),"NÃO"),"NÃO")</f>
        <v>NÃO</v>
      </c>
      <c r="Y112" s="9" t="str">
        <f>IF(AND(Y$5&gt;=$M16,Y$5&lt;=$N16),IF($F16="SEMESTRAL",IF(X112="NÃO",$D16,IF(MOD(COUNT($Q112:X112),6)=0,(X112*$E16)+X112,X112)),"NÃO"),"NÃO")</f>
        <v>NÃO</v>
      </c>
      <c r="Z112" s="9" t="str">
        <f>IF(AND(Z$5&gt;=$M16,Z$5&lt;=$N16),IF($F16="SEMESTRAL",IF(Y112="NÃO",$D16,IF(MOD(COUNT($Q112:Y112),6)=0,(Y112*$E16)+Y112,Y112)),"NÃO"),"NÃO")</f>
        <v>NÃO</v>
      </c>
      <c r="AA112" s="9" t="str">
        <f>IF(AND(AA$5&gt;=$M16,AA$5&lt;=$N16),IF($F16="SEMESTRAL",IF(Z112="NÃO",$D16,IF(MOD(COUNT($Q112:Z112),6)=0,(Z112*$E16)+Z112,Z112)),"NÃO"),"NÃO")</f>
        <v>NÃO</v>
      </c>
      <c r="AB112" s="9" t="str">
        <f>IF(AND(AB$5&gt;=$M16,AB$5&lt;=$N16),IF($F16="SEMESTRAL",IF(AA112="NÃO",$D16,IF(MOD(COUNT($Q112:AA112),6)=0,(AA112*$E16)+AA112,AA112)),"NÃO"),"NÃO")</f>
        <v>NÃO</v>
      </c>
      <c r="AC112" s="9" t="str">
        <f>IF(AND(AC$5&gt;=$M16,AC$5&lt;=$N16),IF($F16="SEMESTRAL",IF(AB112="NÃO",$D16,IF(MOD(COUNT($Q112:AB112),6)=0,(AB112*$E16)+AB112,AB112)),"NÃO"),"NÃO")</f>
        <v>NÃO</v>
      </c>
      <c r="AD112" s="9" t="str">
        <f>IF(AND(AD$5&gt;=$M16,AD$5&lt;=$N16),IF($F16="SEMESTRAL",IF(AC112="NÃO",$D16,IF(MOD(COUNT($Q112:AC112),6)=0,(AC112*$E16)+AC112,AC112)),"NÃO"),"NÃO")</f>
        <v>NÃO</v>
      </c>
      <c r="AE112" s="9" t="str">
        <f>IF(AND(AE$5&gt;=$M16,AE$5&lt;=$N16),IF($F16="SEMESTRAL",IF(AD112="NÃO",$D16,IF(MOD(COUNT($Q112:AD112),6)=0,(AD112*$E16)+AD112,AD112)),"NÃO"),"NÃO")</f>
        <v>NÃO</v>
      </c>
      <c r="AF112" s="9" t="str">
        <f>IF(AND(AF$5&gt;=$M16,AF$5&lt;=$N16),IF($F16="SEMESTRAL",IF(AE112="NÃO",$D16,IF(MOD(COUNT($Q112:AE112),6)=0,(AE112*$E16)+AE112,AE112)),"NÃO"),"NÃO")</f>
        <v>NÃO</v>
      </c>
      <c r="AG112" s="9" t="str">
        <f>IF(AND(AG$5&gt;=$M16,AG$5&lt;=$N16),IF($F16="SEMESTRAL",IF(AF112="NÃO",$D16,IF(MOD(COUNT($Q112:AF112),6)=0,(AF112*$E16)+AF112,AF112)),"NÃO"),"NÃO")</f>
        <v>NÃO</v>
      </c>
      <c r="AH112" s="9" t="str">
        <f>IF(AND(AH$5&gt;=$M16,AH$5&lt;=$N16),IF($F16="SEMESTRAL",IF(AG112="NÃO",$D16,IF(MOD(COUNT($Q112:AG112),6)=0,(AG112*$E16)+AG112,AG112)),"NÃO"),"NÃO")</f>
        <v>NÃO</v>
      </c>
      <c r="AI112" s="9" t="str">
        <f>IF(AND(AI$5&gt;=$M16,AI$5&lt;=$N16),IF($F16="SEMESTRAL",IF(AH112="NÃO",$D16,IF(MOD(COUNT($Q112:AH112),6)=0,(AH112*$E16)+AH112,AH112)),"NÃO"),"NÃO")</f>
        <v>NÃO</v>
      </c>
      <c r="AJ112" s="9" t="str">
        <f>IF(AND(AJ$5&gt;=$M16,AJ$5&lt;=$N16),IF($F16="SEMESTRAL",IF(AI112="NÃO",$D16,IF(MOD(COUNT($Q112:AI112),6)=0,(AI112*$E16)+AI112,AI112)),"NÃO"),"NÃO")</f>
        <v>NÃO</v>
      </c>
      <c r="AK112" s="9" t="str">
        <f>IF(AND(AK$5&gt;=$M16,AK$5&lt;=$N16),IF($F16="SEMESTRAL",IF(AJ112="NÃO",$D16,IF(MOD(COUNT($Q112:AJ112),6)=0,(AJ112*$E16)+AJ112,AJ112)),"NÃO"),"NÃO")</f>
        <v>NÃO</v>
      </c>
      <c r="AL112" s="9" t="str">
        <f>IF(AND(AL$5&gt;=$M16,AL$5&lt;=$N16),IF($F16="SEMESTRAL",IF(AK112="NÃO",$D16,IF(MOD(COUNT($Q112:AK112),6)=0,(AK112*$E16)+AK112,AK112)),"NÃO"),"NÃO")</f>
        <v>NÃO</v>
      </c>
      <c r="AM112" s="9" t="str">
        <f>IF(AND(AM$5&gt;=$M16,AM$5&lt;=$N16),IF($F16="SEMESTRAL",IF(AL112="NÃO",$D16,IF(MOD(COUNT($Q112:AL112),6)=0,(AL112*$E16)+AL112,AL112)),"NÃO"),"NÃO")</f>
        <v>NÃO</v>
      </c>
      <c r="AN112" s="9" t="str">
        <f>IF(AND(AN$5&gt;=$M16,AN$5&lt;=$N16),IF($F16="SEMESTRAL",IF(AM112="NÃO",$D16,IF(MOD(COUNT($Q112:AM112),6)=0,(AM112*$E16)+AM112,AM112)),"NÃO"),"NÃO")</f>
        <v>NÃO</v>
      </c>
      <c r="AO112" s="9" t="str">
        <f>IF(AND(AO$5&gt;=$M16,AO$5&lt;=$N16),IF($F16="SEMESTRAL",IF(AN112="NÃO",$D16,IF(MOD(COUNT($Q112:AN112),6)=0,(AN112*$E16)+AN112,AN112)),"NÃO"),"NÃO")</f>
        <v>NÃO</v>
      </c>
      <c r="AP112" s="9" t="str">
        <f>IF(AND(AP$5&gt;=$M16,AP$5&lt;=$N16),IF($F16="SEMESTRAL",IF(AO112="NÃO",$D16,IF(MOD(COUNT($Q112:AO112),6)=0,(AO112*$E16)+AO112,AO112)),"NÃO"),"NÃO")</f>
        <v>NÃO</v>
      </c>
      <c r="AQ112" s="9" t="str">
        <f>IF(AND(AQ$5&gt;=$M16,AQ$5&lt;=$N16),IF($F16="SEMESTRAL",IF(AP112="NÃO",$D16,IF(MOD(COUNT($Q112:AP112),6)=0,(AP112*$E16)+AP112,AP112)),"NÃO"),"NÃO")</f>
        <v>NÃO</v>
      </c>
      <c r="AR112" s="9" t="str">
        <f>IF(AND(AR$5&gt;=$M16,AR$5&lt;=$N16),IF($F16="SEMESTRAL",IF(AQ112="NÃO",$D16,IF(MOD(COUNT($Q112:AQ112),6)=0,(AQ112*$E16)+AQ112,AQ112)),"NÃO"),"NÃO")</f>
        <v>NÃO</v>
      </c>
      <c r="AS112" s="9" t="str">
        <f>IF(AND(AS$5&gt;=$M16,AS$5&lt;=$N16),IF($F16="SEMESTRAL",IF(AR112="NÃO",$D16,IF(MOD(COUNT($Q112:AR112),6)=0,(AR112*$E16)+AR112,AR112)),"NÃO"),"NÃO")</f>
        <v>NÃO</v>
      </c>
      <c r="AT112" s="9" t="str">
        <f>IF(AND(AT$5&gt;=$M16,AT$5&lt;=$N16),IF($F16="SEMESTRAL",IF(AS112="NÃO",$D16,IF(MOD(COUNT($Q112:AS112),6)=0,(AS112*$E16)+AS112,AS112)),"NÃO"),"NÃO")</f>
        <v>NÃO</v>
      </c>
      <c r="AU112" s="9" t="str">
        <f>IF(AND(AU$5&gt;=$M16,AU$5&lt;=$N16),IF($F16="SEMESTRAL",IF(AT112="NÃO",$D16,IF(MOD(COUNT($Q112:AT112),6)=0,(AT112*$E16)+AT112,AT112)),"NÃO"),"NÃO")</f>
        <v>NÃO</v>
      </c>
      <c r="AV112" s="9" t="str">
        <f>IF(AND(AV$5&gt;=$M16,AV$5&lt;=$N16),IF($F16="SEMESTRAL",IF(AU112="NÃO",$D16,IF(MOD(COUNT($Q112:AU112),6)=0,(AU112*$E16)+AU112,AU112)),"NÃO"),"NÃO")</f>
        <v>NÃO</v>
      </c>
      <c r="AW112" s="9" t="str">
        <f>IF(AND(AW$5&gt;=$M16,AW$5&lt;=$N16),IF($F16="SEMESTRAL",IF(AV112="NÃO",$D16,IF(MOD(COUNT($Q112:AV112),6)=0,(AV112*$E16)+AV112,AV112)),"NÃO"),"NÃO")</f>
        <v>NÃO</v>
      </c>
      <c r="AX112" s="9" t="str">
        <f>IF(AND(AX$5&gt;=$M16,AX$5&lt;=$N16),IF($F16="SEMESTRAL",IF(AW112="NÃO",$D16,IF(MOD(COUNT($Q112:AW112),6)=0,(AW112*$E16)+AW112,AW112)),"NÃO"),"NÃO")</f>
        <v>NÃO</v>
      </c>
      <c r="AY112" s="9" t="str">
        <f>IF(AND(AY$5&gt;=$M16,AY$5&lt;=$N16),IF($F16="SEMESTRAL",IF(AX112="NÃO",$D16,IF(MOD(COUNT($Q112:AX112),6)=0,(AX112*$E16)+AX112,AX112)),"NÃO"),"NÃO")</f>
        <v>NÃO</v>
      </c>
      <c r="AZ112" s="9" t="str">
        <f>IF(AND(AZ$5&gt;=$M16,AZ$5&lt;=$N16),IF($F16="SEMESTRAL",IF(AY112="NÃO",$D16,IF(MOD(COUNT($Q112:AY112),6)=0,(AY112*$E16)+AY112,AY112)),"NÃO"),"NÃO")</f>
        <v>NÃO</v>
      </c>
      <c r="BA112" s="9" t="str">
        <f>IF(AND(BA$5&gt;=$M16,BA$5&lt;=$N16),IF($F16="SEMESTRAL",IF(AZ112="NÃO",$D16,IF(MOD(COUNT($Q112:AZ112),6)=0,(AZ112*$E16)+AZ112,AZ112)),"NÃO"),"NÃO")</f>
        <v>NÃO</v>
      </c>
      <c r="BB112" s="9" t="str">
        <f>IF(AND(BB$5&gt;=$M16,BB$5&lt;=$N16),IF($F16="SEMESTRAL",IF(BA112="NÃO",$D16,IF(MOD(COUNT($Q112:BA112),6)=0,(BA112*$E16)+BA112,BA112)),"NÃO"),"NÃO")</f>
        <v>NÃO</v>
      </c>
      <c r="BC112" s="9" t="str">
        <f>IF(AND(BC$5&gt;=$M16,BC$5&lt;=$N16),IF($F16="SEMESTRAL",IF(BB112="NÃO",$D16,IF(MOD(COUNT($Q112:BB112),6)=0,(BB112*$E16)+BB112,BB112)),"NÃO"),"NÃO")</f>
        <v>NÃO</v>
      </c>
      <c r="BD112" s="9" t="str">
        <f>IF(AND(BD$5&gt;=$M16,BD$5&lt;=$N16),IF($F16="SEMESTRAL",IF(BC112="NÃO",$D16,IF(MOD(COUNT($Q112:BC112),6)=0,(BC112*$E16)+BC112,BC112)),"NÃO"),"NÃO")</f>
        <v>NÃO</v>
      </c>
      <c r="BE112" s="9" t="str">
        <f>IF(AND(BE$5&gt;=$M16,BE$5&lt;=$N16),IF($F16="SEMESTRAL",IF(BD112="NÃO",$D16,IF(MOD(COUNT($Q112:BD112),6)=0,(BD112*$E16)+BD112,BD112)),"NÃO"),"NÃO")</f>
        <v>NÃO</v>
      </c>
      <c r="BF112" s="9" t="str">
        <f>IF(AND(BF$5&gt;=$M16,BF$5&lt;=$N16),IF($F16="SEMESTRAL",IF(BE112="NÃO",$D16,IF(MOD(COUNT($Q112:BE112),6)=0,(BE112*$E16)+BE112,BE112)),"NÃO"),"NÃO")</f>
        <v>NÃO</v>
      </c>
      <c r="BG112" s="9" t="str">
        <f>IF(AND(BG$5&gt;=$M16,BG$5&lt;=$N16),IF($F16="SEMESTRAL",IF(BF112="NÃO",$D16,IF(MOD(COUNT($Q112:BF112),6)=0,(BF112*$E16)+BF112,BF112)),"NÃO"),"NÃO")</f>
        <v>NÃO</v>
      </c>
      <c r="BH112" s="9" t="str">
        <f>IF(AND(BH$5&gt;=$M16,BH$5&lt;=$N16),IF($F16="SEMESTRAL",IF(BG112="NÃO",$D16,IF(MOD(COUNT($Q112:BG112),6)=0,(BG112*$E16)+BG112,BG112)),"NÃO"),"NÃO")</f>
        <v>NÃO</v>
      </c>
      <c r="BI112" s="9" t="str">
        <f>IF(AND(BI$5&gt;=$M16,BI$5&lt;=$N16),IF($F16="SEMESTRAL",IF(BH112="NÃO",$D16,IF(MOD(COUNT($Q112:BH112),6)=0,(BH112*$E16)+BH112,BH112)),"NÃO"),"NÃO")</f>
        <v>NÃO</v>
      </c>
      <c r="BJ112" s="9" t="str">
        <f>IF(AND(BJ$5&gt;=$M16,BJ$5&lt;=$N16),IF($F16="SEMESTRAL",IF(BI112="NÃO",$D16,IF(MOD(COUNT($Q112:BI112),6)=0,(BI112*$E16)+BI112,BI112)),"NÃO"),"NÃO")</f>
        <v>NÃO</v>
      </c>
      <c r="BK112" s="9" t="str">
        <f>IF(AND(BK$5&gt;=$M16,BK$5&lt;=$N16),IF($F16="SEMESTRAL",IF(BJ112="NÃO",$D16,IF(MOD(COUNT($Q112:BJ112),6)=0,(BJ112*$E16)+BJ112,BJ112)),"NÃO"),"NÃO")</f>
        <v>NÃO</v>
      </c>
      <c r="BL112" s="9" t="str">
        <f>IF(AND(BL$5&gt;=$M16,BL$5&lt;=$N16),IF($F16="SEMESTRAL",IF(BK112="NÃO",$D16,IF(MOD(COUNT($Q112:BK112),6)=0,(BK112*$E16)+BK112,BK112)),"NÃO"),"NÃO")</f>
        <v>NÃO</v>
      </c>
      <c r="BM112" s="9" t="str">
        <f>IF(AND(BM$5&gt;=$M16,BM$5&lt;=$N16),IF($F16="SEMESTRAL",IF(BL112="NÃO",$D16,IF(MOD(COUNT($Q112:BL112),6)=0,(BL112*$E16)+BL112,BL112)),"NÃO"),"NÃO")</f>
        <v>NÃO</v>
      </c>
      <c r="BN112" s="9" t="str">
        <f>IF(AND(BN$5&gt;=$M16,BN$5&lt;=$N16),IF($F16="SEMESTRAL",IF(BM112="NÃO",$D16,IF(MOD(COUNT($Q112:BM112),6)=0,(BM112*$E16)+BM112,BM112)),"NÃO"),"NÃO")</f>
        <v>NÃO</v>
      </c>
      <c r="BO112" s="9" t="str">
        <f>IF(AND(BO$5&gt;=$M16,BO$5&lt;=$N16),IF($F16="SEMESTRAL",IF(BN112="NÃO",$D16,IF(MOD(COUNT($Q112:BN112),6)=0,(BN112*$E16)+BN112,BN112)),"NÃO"),"NÃO")</f>
        <v>NÃO</v>
      </c>
      <c r="BP112" s="9" t="str">
        <f>IF(AND(BP$5&gt;=$M16,BP$5&lt;=$N16),IF($F16="SEMESTRAL",IF(BO112="NÃO",$D16,IF(MOD(COUNT($Q112:BO112),6)=0,(BO112*$E16)+BO112,BO112)),"NÃO"),"NÃO")</f>
        <v>NÃO</v>
      </c>
      <c r="BQ112" s="9" t="str">
        <f>IF(AND(BQ$5&gt;=$M16,BQ$5&lt;=$N16),IF($F16="SEMESTRAL",IF(BP112="NÃO",$D16,IF(MOD(COUNT($Q112:BP112),6)=0,(BP112*$E16)+BP112,BP112)),"NÃO"),"NÃO")</f>
        <v>NÃO</v>
      </c>
      <c r="BR112" s="9" t="str">
        <f>IF(AND(BR$5&gt;=$M16,BR$5&lt;=$N16),IF($F16="SEMESTRAL",IF(BQ112="NÃO",$D16,IF(MOD(COUNT($Q112:BQ112),6)=0,(BQ112*$E16)+BQ112,BQ112)),"NÃO"),"NÃO")</f>
        <v>NÃO</v>
      </c>
      <c r="BS112" s="9" t="str">
        <f>IF(AND(BS$5&gt;=$M16,BS$5&lt;=$N16),IF($F16="SEMESTRAL",IF(BR112="NÃO",$D16,IF(MOD(COUNT($Q112:BR112),6)=0,(BR112*$E16)+BR112,BR112)),"NÃO"),"NÃO")</f>
        <v>NÃO</v>
      </c>
      <c r="BT112" s="9" t="str">
        <f>IF(AND(BT$5&gt;=$M16,BT$5&lt;=$N16),IF($F16="SEMESTRAL",IF(BS112="NÃO",$D16,IF(MOD(COUNT($Q112:BS112),6)=0,(BS112*$E16)+BS112,BS112)),"NÃO"),"NÃO")</f>
        <v>NÃO</v>
      </c>
      <c r="BU112" s="9" t="str">
        <f>IF(AND(BU$5&gt;=$M16,BU$5&lt;=$N16),IF($F16="SEMESTRAL",IF(BT112="NÃO",$D16,IF(MOD(COUNT($Q112:BT112),6)=0,(BT112*$E16)+BT112,BT112)),"NÃO"),"NÃO")</f>
        <v>NÃO</v>
      </c>
      <c r="BV112" s="9" t="str">
        <f>IF(AND(BV$5&gt;=$M16,BV$5&lt;=$N16),IF($F16="SEMESTRAL",IF(BU112="NÃO",$D16,IF(MOD(COUNT($Q112:BU112),6)=0,(BU112*$E16)+BU112,BU112)),"NÃO"),"NÃO")</f>
        <v>NÃO</v>
      </c>
      <c r="BW112" s="9" t="str">
        <f>IF(AND(BW$5&gt;=$M16,BW$5&lt;=$N16),IF($F16="SEMESTRAL",IF(BV112="NÃO",$D16,IF(MOD(COUNT($Q112:BV112),6)=0,(BV112*$E16)+BV112,BV112)),"NÃO"),"NÃO")</f>
        <v>NÃO</v>
      </c>
      <c r="BX112" s="9" t="str">
        <f>IF(AND(BX$5&gt;=$M16,BX$5&lt;=$N16),IF($F16="SEMESTRAL",IF(BW112="NÃO",$D16,IF(MOD(COUNT($Q112:BW112),6)=0,(BW112*$E16)+BW112,BW112)),"NÃO"),"NÃO")</f>
        <v>NÃO</v>
      </c>
    </row>
    <row r="113" spans="16:76" ht="30" customHeight="1">
      <c r="P113" s="9">
        <v>12</v>
      </c>
      <c r="Q113" s="9" t="str">
        <f t="shared" si="47"/>
        <v>NÃO</v>
      </c>
      <c r="R113" s="9" t="str">
        <f>IF(AND(R$5&gt;=$M17,R$5&lt;=$N17),IF($F17="SEMESTRAL",IF(Q113="NÃO",$D17,IF(MOD(COUNT($Q113:Q113),6)=0,(Q113*$E17)+Q113,Q113)),"NÃO"),"NÃO")</f>
        <v>NÃO</v>
      </c>
      <c r="S113" s="9" t="str">
        <f>IF(AND(S$5&gt;=$M17,S$5&lt;=$N17),IF($F17="SEMESTRAL",IF(R113="NÃO",$D17,IF(MOD(COUNT($Q113:R113),6)=0,(R113*$E17)+R113,R113)),"NÃO"),"NÃO")</f>
        <v>NÃO</v>
      </c>
      <c r="T113" s="9" t="str">
        <f>IF(AND(T$5&gt;=$M17,T$5&lt;=$N17),IF($F17="SEMESTRAL",IF(S113="NÃO",$D17,IF(MOD(COUNT($Q113:S113),6)=0,(S113*$E17)+S113,S113)),"NÃO"),"NÃO")</f>
        <v>NÃO</v>
      </c>
      <c r="U113" s="9" t="str">
        <f>IF(AND(U$5&gt;=$M17,U$5&lt;=$N17),IF($F17="SEMESTRAL",IF(T113="NÃO",$D17,IF(MOD(COUNT($Q113:T113),6)=0,(T113*$E17)+T113,T113)),"NÃO"),"NÃO")</f>
        <v>NÃO</v>
      </c>
      <c r="V113" s="9" t="str">
        <f>IF(AND(V$5&gt;=$M17,V$5&lt;=$N17),IF($F17="SEMESTRAL",IF(U113="NÃO",$D17,IF(MOD(COUNT($Q113:U113),6)=0,(U113*$E17)+U113,U113)),"NÃO"),"NÃO")</f>
        <v>NÃO</v>
      </c>
      <c r="W113" s="9" t="str">
        <f>IF(AND(W$5&gt;=$M17,W$5&lt;=$N17),IF($F17="SEMESTRAL",IF(V113="NÃO",$D17,IF(MOD(COUNT($Q113:V113),6)=0,(V113*$E17)+V113,V113)),"NÃO"),"NÃO")</f>
        <v>NÃO</v>
      </c>
      <c r="X113" s="9" t="str">
        <f>IF(AND(X$5&gt;=$M17,X$5&lt;=$N17),IF($F17="SEMESTRAL",IF(W113="NÃO",$D17,IF(MOD(COUNT($Q113:W113),6)=0,(W113*$E17)+W113,W113)),"NÃO"),"NÃO")</f>
        <v>NÃO</v>
      </c>
      <c r="Y113" s="9" t="str">
        <f>IF(AND(Y$5&gt;=$M17,Y$5&lt;=$N17),IF($F17="SEMESTRAL",IF(X113="NÃO",$D17,IF(MOD(COUNT($Q113:X113),6)=0,(X113*$E17)+X113,X113)),"NÃO"),"NÃO")</f>
        <v>NÃO</v>
      </c>
      <c r="Z113" s="9" t="str">
        <f>IF(AND(Z$5&gt;=$M17,Z$5&lt;=$N17),IF($F17="SEMESTRAL",IF(Y113="NÃO",$D17,IF(MOD(COUNT($Q113:Y113),6)=0,(Y113*$E17)+Y113,Y113)),"NÃO"),"NÃO")</f>
        <v>NÃO</v>
      </c>
      <c r="AA113" s="9" t="str">
        <f>IF(AND(AA$5&gt;=$M17,AA$5&lt;=$N17),IF($F17="SEMESTRAL",IF(Z113="NÃO",$D17,IF(MOD(COUNT($Q113:Z113),6)=0,(Z113*$E17)+Z113,Z113)),"NÃO"),"NÃO")</f>
        <v>NÃO</v>
      </c>
      <c r="AB113" s="9" t="str">
        <f>IF(AND(AB$5&gt;=$M17,AB$5&lt;=$N17),IF($F17="SEMESTRAL",IF(AA113="NÃO",$D17,IF(MOD(COUNT($Q113:AA113),6)=0,(AA113*$E17)+AA113,AA113)),"NÃO"),"NÃO")</f>
        <v>NÃO</v>
      </c>
      <c r="AC113" s="9" t="str">
        <f>IF(AND(AC$5&gt;=$M17,AC$5&lt;=$N17),IF($F17="SEMESTRAL",IF(AB113="NÃO",$D17,IF(MOD(COUNT($Q113:AB113),6)=0,(AB113*$E17)+AB113,AB113)),"NÃO"),"NÃO")</f>
        <v>NÃO</v>
      </c>
      <c r="AD113" s="9" t="str">
        <f>IF(AND(AD$5&gt;=$M17,AD$5&lt;=$N17),IF($F17="SEMESTRAL",IF(AC113="NÃO",$D17,IF(MOD(COUNT($Q113:AC113),6)=0,(AC113*$E17)+AC113,AC113)),"NÃO"),"NÃO")</f>
        <v>NÃO</v>
      </c>
      <c r="AE113" s="9" t="str">
        <f>IF(AND(AE$5&gt;=$M17,AE$5&lt;=$N17),IF($F17="SEMESTRAL",IF(AD113="NÃO",$D17,IF(MOD(COUNT($Q113:AD113),6)=0,(AD113*$E17)+AD113,AD113)),"NÃO"),"NÃO")</f>
        <v>NÃO</v>
      </c>
      <c r="AF113" s="9" t="str">
        <f>IF(AND(AF$5&gt;=$M17,AF$5&lt;=$N17),IF($F17="SEMESTRAL",IF(AE113="NÃO",$D17,IF(MOD(COUNT($Q113:AE113),6)=0,(AE113*$E17)+AE113,AE113)),"NÃO"),"NÃO")</f>
        <v>NÃO</v>
      </c>
      <c r="AG113" s="9" t="str">
        <f>IF(AND(AG$5&gt;=$M17,AG$5&lt;=$N17),IF($F17="SEMESTRAL",IF(AF113="NÃO",$D17,IF(MOD(COUNT($Q113:AF113),6)=0,(AF113*$E17)+AF113,AF113)),"NÃO"),"NÃO")</f>
        <v>NÃO</v>
      </c>
      <c r="AH113" s="9" t="str">
        <f>IF(AND(AH$5&gt;=$M17,AH$5&lt;=$N17),IF($F17="SEMESTRAL",IF(AG113="NÃO",$D17,IF(MOD(COUNT($Q113:AG113),6)=0,(AG113*$E17)+AG113,AG113)),"NÃO"),"NÃO")</f>
        <v>NÃO</v>
      </c>
      <c r="AI113" s="9" t="str">
        <f>IF(AND(AI$5&gt;=$M17,AI$5&lt;=$N17),IF($F17="SEMESTRAL",IF(AH113="NÃO",$D17,IF(MOD(COUNT($Q113:AH113),6)=0,(AH113*$E17)+AH113,AH113)),"NÃO"),"NÃO")</f>
        <v>NÃO</v>
      </c>
      <c r="AJ113" s="9" t="str">
        <f>IF(AND(AJ$5&gt;=$M17,AJ$5&lt;=$N17),IF($F17="SEMESTRAL",IF(AI113="NÃO",$D17,IF(MOD(COUNT($Q113:AI113),6)=0,(AI113*$E17)+AI113,AI113)),"NÃO"),"NÃO")</f>
        <v>NÃO</v>
      </c>
      <c r="AK113" s="9" t="str">
        <f>IF(AND(AK$5&gt;=$M17,AK$5&lt;=$N17),IF($F17="SEMESTRAL",IF(AJ113="NÃO",$D17,IF(MOD(COUNT($Q113:AJ113),6)=0,(AJ113*$E17)+AJ113,AJ113)),"NÃO"),"NÃO")</f>
        <v>NÃO</v>
      </c>
      <c r="AL113" s="9" t="str">
        <f>IF(AND(AL$5&gt;=$M17,AL$5&lt;=$N17),IF($F17="SEMESTRAL",IF(AK113="NÃO",$D17,IF(MOD(COUNT($Q113:AK113),6)=0,(AK113*$E17)+AK113,AK113)),"NÃO"),"NÃO")</f>
        <v>NÃO</v>
      </c>
      <c r="AM113" s="9" t="str">
        <f>IF(AND(AM$5&gt;=$M17,AM$5&lt;=$N17),IF($F17="SEMESTRAL",IF(AL113="NÃO",$D17,IF(MOD(COUNT($Q113:AL113),6)=0,(AL113*$E17)+AL113,AL113)),"NÃO"),"NÃO")</f>
        <v>NÃO</v>
      </c>
      <c r="AN113" s="9" t="str">
        <f>IF(AND(AN$5&gt;=$M17,AN$5&lt;=$N17),IF($F17="SEMESTRAL",IF(AM113="NÃO",$D17,IF(MOD(COUNT($Q113:AM113),6)=0,(AM113*$E17)+AM113,AM113)),"NÃO"),"NÃO")</f>
        <v>NÃO</v>
      </c>
      <c r="AO113" s="9" t="str">
        <f>IF(AND(AO$5&gt;=$M17,AO$5&lt;=$N17),IF($F17="SEMESTRAL",IF(AN113="NÃO",$D17,IF(MOD(COUNT($Q113:AN113),6)=0,(AN113*$E17)+AN113,AN113)),"NÃO"),"NÃO")</f>
        <v>NÃO</v>
      </c>
      <c r="AP113" s="9" t="str">
        <f>IF(AND(AP$5&gt;=$M17,AP$5&lt;=$N17),IF($F17="SEMESTRAL",IF(AO113="NÃO",$D17,IF(MOD(COUNT($Q113:AO113),6)=0,(AO113*$E17)+AO113,AO113)),"NÃO"),"NÃO")</f>
        <v>NÃO</v>
      </c>
      <c r="AQ113" s="9" t="str">
        <f>IF(AND(AQ$5&gt;=$M17,AQ$5&lt;=$N17),IF($F17="SEMESTRAL",IF(AP113="NÃO",$D17,IF(MOD(COUNT($Q113:AP113),6)=0,(AP113*$E17)+AP113,AP113)),"NÃO"),"NÃO")</f>
        <v>NÃO</v>
      </c>
      <c r="AR113" s="9" t="str">
        <f>IF(AND(AR$5&gt;=$M17,AR$5&lt;=$N17),IF($F17="SEMESTRAL",IF(AQ113="NÃO",$D17,IF(MOD(COUNT($Q113:AQ113),6)=0,(AQ113*$E17)+AQ113,AQ113)),"NÃO"),"NÃO")</f>
        <v>NÃO</v>
      </c>
      <c r="AS113" s="9" t="str">
        <f>IF(AND(AS$5&gt;=$M17,AS$5&lt;=$N17),IF($F17="SEMESTRAL",IF(AR113="NÃO",$D17,IF(MOD(COUNT($Q113:AR113),6)=0,(AR113*$E17)+AR113,AR113)),"NÃO"),"NÃO")</f>
        <v>NÃO</v>
      </c>
      <c r="AT113" s="9" t="str">
        <f>IF(AND(AT$5&gt;=$M17,AT$5&lt;=$N17),IF($F17="SEMESTRAL",IF(AS113="NÃO",$D17,IF(MOD(COUNT($Q113:AS113),6)=0,(AS113*$E17)+AS113,AS113)),"NÃO"),"NÃO")</f>
        <v>NÃO</v>
      </c>
      <c r="AU113" s="9" t="str">
        <f>IF(AND(AU$5&gt;=$M17,AU$5&lt;=$N17),IF($F17="SEMESTRAL",IF(AT113="NÃO",$D17,IF(MOD(COUNT($Q113:AT113),6)=0,(AT113*$E17)+AT113,AT113)),"NÃO"),"NÃO")</f>
        <v>NÃO</v>
      </c>
      <c r="AV113" s="9" t="str">
        <f>IF(AND(AV$5&gt;=$M17,AV$5&lt;=$N17),IF($F17="SEMESTRAL",IF(AU113="NÃO",$D17,IF(MOD(COUNT($Q113:AU113),6)=0,(AU113*$E17)+AU113,AU113)),"NÃO"),"NÃO")</f>
        <v>NÃO</v>
      </c>
      <c r="AW113" s="9" t="str">
        <f>IF(AND(AW$5&gt;=$M17,AW$5&lt;=$N17),IF($F17="SEMESTRAL",IF(AV113="NÃO",$D17,IF(MOD(COUNT($Q113:AV113),6)=0,(AV113*$E17)+AV113,AV113)),"NÃO"),"NÃO")</f>
        <v>NÃO</v>
      </c>
      <c r="AX113" s="9" t="str">
        <f>IF(AND(AX$5&gt;=$M17,AX$5&lt;=$N17),IF($F17="SEMESTRAL",IF(AW113="NÃO",$D17,IF(MOD(COUNT($Q113:AW113),6)=0,(AW113*$E17)+AW113,AW113)),"NÃO"),"NÃO")</f>
        <v>NÃO</v>
      </c>
      <c r="AY113" s="9" t="str">
        <f>IF(AND(AY$5&gt;=$M17,AY$5&lt;=$N17),IF($F17="SEMESTRAL",IF(AX113="NÃO",$D17,IF(MOD(COUNT($Q113:AX113),6)=0,(AX113*$E17)+AX113,AX113)),"NÃO"),"NÃO")</f>
        <v>NÃO</v>
      </c>
      <c r="AZ113" s="9" t="str">
        <f>IF(AND(AZ$5&gt;=$M17,AZ$5&lt;=$N17),IF($F17="SEMESTRAL",IF(AY113="NÃO",$D17,IF(MOD(COUNT($Q113:AY113),6)=0,(AY113*$E17)+AY113,AY113)),"NÃO"),"NÃO")</f>
        <v>NÃO</v>
      </c>
      <c r="BA113" s="9" t="str">
        <f>IF(AND(BA$5&gt;=$M17,BA$5&lt;=$N17),IF($F17="SEMESTRAL",IF(AZ113="NÃO",$D17,IF(MOD(COUNT($Q113:AZ113),6)=0,(AZ113*$E17)+AZ113,AZ113)),"NÃO"),"NÃO")</f>
        <v>NÃO</v>
      </c>
      <c r="BB113" s="9" t="str">
        <f>IF(AND(BB$5&gt;=$M17,BB$5&lt;=$N17),IF($F17="SEMESTRAL",IF(BA113="NÃO",$D17,IF(MOD(COUNT($Q113:BA113),6)=0,(BA113*$E17)+BA113,BA113)),"NÃO"),"NÃO")</f>
        <v>NÃO</v>
      </c>
      <c r="BC113" s="9" t="str">
        <f>IF(AND(BC$5&gt;=$M17,BC$5&lt;=$N17),IF($F17="SEMESTRAL",IF(BB113="NÃO",$D17,IF(MOD(COUNT($Q113:BB113),6)=0,(BB113*$E17)+BB113,BB113)),"NÃO"),"NÃO")</f>
        <v>NÃO</v>
      </c>
      <c r="BD113" s="9" t="str">
        <f>IF(AND(BD$5&gt;=$M17,BD$5&lt;=$N17),IF($F17="SEMESTRAL",IF(BC113="NÃO",$D17,IF(MOD(COUNT($Q113:BC113),6)=0,(BC113*$E17)+BC113,BC113)),"NÃO"),"NÃO")</f>
        <v>NÃO</v>
      </c>
      <c r="BE113" s="9" t="str">
        <f>IF(AND(BE$5&gt;=$M17,BE$5&lt;=$N17),IF($F17="SEMESTRAL",IF(BD113="NÃO",$D17,IF(MOD(COUNT($Q113:BD113),6)=0,(BD113*$E17)+BD113,BD113)),"NÃO"),"NÃO")</f>
        <v>NÃO</v>
      </c>
      <c r="BF113" s="9" t="str">
        <f>IF(AND(BF$5&gt;=$M17,BF$5&lt;=$N17),IF($F17="SEMESTRAL",IF(BE113="NÃO",$D17,IF(MOD(COUNT($Q113:BE113),6)=0,(BE113*$E17)+BE113,BE113)),"NÃO"),"NÃO")</f>
        <v>NÃO</v>
      </c>
      <c r="BG113" s="9" t="str">
        <f>IF(AND(BG$5&gt;=$M17,BG$5&lt;=$N17),IF($F17="SEMESTRAL",IF(BF113="NÃO",$D17,IF(MOD(COUNT($Q113:BF113),6)=0,(BF113*$E17)+BF113,BF113)),"NÃO"),"NÃO")</f>
        <v>NÃO</v>
      </c>
      <c r="BH113" s="9" t="str">
        <f>IF(AND(BH$5&gt;=$M17,BH$5&lt;=$N17),IF($F17="SEMESTRAL",IF(BG113="NÃO",$D17,IF(MOD(COUNT($Q113:BG113),6)=0,(BG113*$E17)+BG113,BG113)),"NÃO"),"NÃO")</f>
        <v>NÃO</v>
      </c>
      <c r="BI113" s="9" t="str">
        <f>IF(AND(BI$5&gt;=$M17,BI$5&lt;=$N17),IF($F17="SEMESTRAL",IF(BH113="NÃO",$D17,IF(MOD(COUNT($Q113:BH113),6)=0,(BH113*$E17)+BH113,BH113)),"NÃO"),"NÃO")</f>
        <v>NÃO</v>
      </c>
      <c r="BJ113" s="9" t="str">
        <f>IF(AND(BJ$5&gt;=$M17,BJ$5&lt;=$N17),IF($F17="SEMESTRAL",IF(BI113="NÃO",$D17,IF(MOD(COUNT($Q113:BI113),6)=0,(BI113*$E17)+BI113,BI113)),"NÃO"),"NÃO")</f>
        <v>NÃO</v>
      </c>
      <c r="BK113" s="9" t="str">
        <f>IF(AND(BK$5&gt;=$M17,BK$5&lt;=$N17),IF($F17="SEMESTRAL",IF(BJ113="NÃO",$D17,IF(MOD(COUNT($Q113:BJ113),6)=0,(BJ113*$E17)+BJ113,BJ113)),"NÃO"),"NÃO")</f>
        <v>NÃO</v>
      </c>
      <c r="BL113" s="9" t="str">
        <f>IF(AND(BL$5&gt;=$M17,BL$5&lt;=$N17),IF($F17="SEMESTRAL",IF(BK113="NÃO",$D17,IF(MOD(COUNT($Q113:BK113),6)=0,(BK113*$E17)+BK113,BK113)),"NÃO"),"NÃO")</f>
        <v>NÃO</v>
      </c>
      <c r="BM113" s="9" t="str">
        <f>IF(AND(BM$5&gt;=$M17,BM$5&lt;=$N17),IF($F17="SEMESTRAL",IF(BL113="NÃO",$D17,IF(MOD(COUNT($Q113:BL113),6)=0,(BL113*$E17)+BL113,BL113)),"NÃO"),"NÃO")</f>
        <v>NÃO</v>
      </c>
      <c r="BN113" s="9" t="str">
        <f>IF(AND(BN$5&gt;=$M17,BN$5&lt;=$N17),IF($F17="SEMESTRAL",IF(BM113="NÃO",$D17,IF(MOD(COUNT($Q113:BM113),6)=0,(BM113*$E17)+BM113,BM113)),"NÃO"),"NÃO")</f>
        <v>NÃO</v>
      </c>
      <c r="BO113" s="9" t="str">
        <f>IF(AND(BO$5&gt;=$M17,BO$5&lt;=$N17),IF($F17="SEMESTRAL",IF(BN113="NÃO",$D17,IF(MOD(COUNT($Q113:BN113),6)=0,(BN113*$E17)+BN113,BN113)),"NÃO"),"NÃO")</f>
        <v>NÃO</v>
      </c>
      <c r="BP113" s="9" t="str">
        <f>IF(AND(BP$5&gt;=$M17,BP$5&lt;=$N17),IF($F17="SEMESTRAL",IF(BO113="NÃO",$D17,IF(MOD(COUNT($Q113:BO113),6)=0,(BO113*$E17)+BO113,BO113)),"NÃO"),"NÃO")</f>
        <v>NÃO</v>
      </c>
      <c r="BQ113" s="9" t="str">
        <f>IF(AND(BQ$5&gt;=$M17,BQ$5&lt;=$N17),IF($F17="SEMESTRAL",IF(BP113="NÃO",$D17,IF(MOD(COUNT($Q113:BP113),6)=0,(BP113*$E17)+BP113,BP113)),"NÃO"),"NÃO")</f>
        <v>NÃO</v>
      </c>
      <c r="BR113" s="9" t="str">
        <f>IF(AND(BR$5&gt;=$M17,BR$5&lt;=$N17),IF($F17="SEMESTRAL",IF(BQ113="NÃO",$D17,IF(MOD(COUNT($Q113:BQ113),6)=0,(BQ113*$E17)+BQ113,BQ113)),"NÃO"),"NÃO")</f>
        <v>NÃO</v>
      </c>
      <c r="BS113" s="9" t="str">
        <f>IF(AND(BS$5&gt;=$M17,BS$5&lt;=$N17),IF($F17="SEMESTRAL",IF(BR113="NÃO",$D17,IF(MOD(COUNT($Q113:BR113),6)=0,(BR113*$E17)+BR113,BR113)),"NÃO"),"NÃO")</f>
        <v>NÃO</v>
      </c>
      <c r="BT113" s="9" t="str">
        <f>IF(AND(BT$5&gt;=$M17,BT$5&lt;=$N17),IF($F17="SEMESTRAL",IF(BS113="NÃO",$D17,IF(MOD(COUNT($Q113:BS113),6)=0,(BS113*$E17)+BS113,BS113)),"NÃO"),"NÃO")</f>
        <v>NÃO</v>
      </c>
      <c r="BU113" s="9" t="str">
        <f>IF(AND(BU$5&gt;=$M17,BU$5&lt;=$N17),IF($F17="SEMESTRAL",IF(BT113="NÃO",$D17,IF(MOD(COUNT($Q113:BT113),6)=0,(BT113*$E17)+BT113,BT113)),"NÃO"),"NÃO")</f>
        <v>NÃO</v>
      </c>
      <c r="BV113" s="9" t="str">
        <f>IF(AND(BV$5&gt;=$M17,BV$5&lt;=$N17),IF($F17="SEMESTRAL",IF(BU113="NÃO",$D17,IF(MOD(COUNT($Q113:BU113),6)=0,(BU113*$E17)+BU113,BU113)),"NÃO"),"NÃO")</f>
        <v>NÃO</v>
      </c>
      <c r="BW113" s="9" t="str">
        <f>IF(AND(BW$5&gt;=$M17,BW$5&lt;=$N17),IF($F17="SEMESTRAL",IF(BV113="NÃO",$D17,IF(MOD(COUNT($Q113:BV113),6)=0,(BV113*$E17)+BV113,BV113)),"NÃO"),"NÃO")</f>
        <v>NÃO</v>
      </c>
      <c r="BX113" s="9" t="str">
        <f>IF(AND(BX$5&gt;=$M17,BX$5&lt;=$N17),IF($F17="SEMESTRAL",IF(BW113="NÃO",$D17,IF(MOD(COUNT($Q113:BW113),6)=0,(BW113*$E17)+BW113,BW113)),"NÃO"),"NÃO")</f>
        <v>NÃO</v>
      </c>
    </row>
    <row r="114" spans="16:76" ht="30" customHeight="1">
      <c r="P114" s="9">
        <v>13</v>
      </c>
      <c r="Q114" s="9" t="str">
        <f t="shared" si="47"/>
        <v>NÃO</v>
      </c>
      <c r="R114" s="9" t="str">
        <f>IF(AND(R$5&gt;=$M18,R$5&lt;=$N18),IF($F18="SEMESTRAL",IF(Q114="NÃO",$D18,IF(MOD(COUNT($Q114:Q114),6)=0,(Q114*$E18)+Q114,Q114)),"NÃO"),"NÃO")</f>
        <v>NÃO</v>
      </c>
      <c r="S114" s="9" t="str">
        <f>IF(AND(S$5&gt;=$M18,S$5&lt;=$N18),IF($F18="SEMESTRAL",IF(R114="NÃO",$D18,IF(MOD(COUNT($Q114:R114),6)=0,(R114*$E18)+R114,R114)),"NÃO"),"NÃO")</f>
        <v>NÃO</v>
      </c>
      <c r="T114" s="9" t="str">
        <f>IF(AND(T$5&gt;=$M18,T$5&lt;=$N18),IF($F18="SEMESTRAL",IF(S114="NÃO",$D18,IF(MOD(COUNT($Q114:S114),6)=0,(S114*$E18)+S114,S114)),"NÃO"),"NÃO")</f>
        <v>NÃO</v>
      </c>
      <c r="U114" s="9" t="str">
        <f>IF(AND(U$5&gt;=$M18,U$5&lt;=$N18),IF($F18="SEMESTRAL",IF(T114="NÃO",$D18,IF(MOD(COUNT($Q114:T114),6)=0,(T114*$E18)+T114,T114)),"NÃO"),"NÃO")</f>
        <v>NÃO</v>
      </c>
      <c r="V114" s="9" t="str">
        <f>IF(AND(V$5&gt;=$M18,V$5&lt;=$N18),IF($F18="SEMESTRAL",IF(U114="NÃO",$D18,IF(MOD(COUNT($Q114:U114),6)=0,(U114*$E18)+U114,U114)),"NÃO"),"NÃO")</f>
        <v>NÃO</v>
      </c>
      <c r="W114" s="9" t="str">
        <f>IF(AND(W$5&gt;=$M18,W$5&lt;=$N18),IF($F18="SEMESTRAL",IF(V114="NÃO",$D18,IF(MOD(COUNT($Q114:V114),6)=0,(V114*$E18)+V114,V114)),"NÃO"),"NÃO")</f>
        <v>NÃO</v>
      </c>
      <c r="X114" s="9" t="str">
        <f>IF(AND(X$5&gt;=$M18,X$5&lt;=$N18),IF($F18="SEMESTRAL",IF(W114="NÃO",$D18,IF(MOD(COUNT($Q114:W114),6)=0,(W114*$E18)+W114,W114)),"NÃO"),"NÃO")</f>
        <v>NÃO</v>
      </c>
      <c r="Y114" s="9" t="str">
        <f>IF(AND(Y$5&gt;=$M18,Y$5&lt;=$N18),IF($F18="SEMESTRAL",IF(X114="NÃO",$D18,IF(MOD(COUNT($Q114:X114),6)=0,(X114*$E18)+X114,X114)),"NÃO"),"NÃO")</f>
        <v>NÃO</v>
      </c>
      <c r="Z114" s="9" t="str">
        <f>IF(AND(Z$5&gt;=$M18,Z$5&lt;=$N18),IF($F18="SEMESTRAL",IF(Y114="NÃO",$D18,IF(MOD(COUNT($Q114:Y114),6)=0,(Y114*$E18)+Y114,Y114)),"NÃO"),"NÃO")</f>
        <v>NÃO</v>
      </c>
      <c r="AA114" s="9" t="str">
        <f>IF(AND(AA$5&gt;=$M18,AA$5&lt;=$N18),IF($F18="SEMESTRAL",IF(Z114="NÃO",$D18,IF(MOD(COUNT($Q114:Z114),6)=0,(Z114*$E18)+Z114,Z114)),"NÃO"),"NÃO")</f>
        <v>NÃO</v>
      </c>
      <c r="AB114" s="9" t="str">
        <f>IF(AND(AB$5&gt;=$M18,AB$5&lt;=$N18),IF($F18="SEMESTRAL",IF(AA114="NÃO",$D18,IF(MOD(COUNT($Q114:AA114),6)=0,(AA114*$E18)+AA114,AA114)),"NÃO"),"NÃO")</f>
        <v>NÃO</v>
      </c>
      <c r="AC114" s="9" t="str">
        <f>IF(AND(AC$5&gt;=$M18,AC$5&lt;=$N18),IF($F18="SEMESTRAL",IF(AB114="NÃO",$D18,IF(MOD(COUNT($Q114:AB114),6)=0,(AB114*$E18)+AB114,AB114)),"NÃO"),"NÃO")</f>
        <v>NÃO</v>
      </c>
      <c r="AD114" s="9" t="str">
        <f>IF(AND(AD$5&gt;=$M18,AD$5&lt;=$N18),IF($F18="SEMESTRAL",IF(AC114="NÃO",$D18,IF(MOD(COUNT($Q114:AC114),6)=0,(AC114*$E18)+AC114,AC114)),"NÃO"),"NÃO")</f>
        <v>NÃO</v>
      </c>
      <c r="AE114" s="9" t="str">
        <f>IF(AND(AE$5&gt;=$M18,AE$5&lt;=$N18),IF($F18="SEMESTRAL",IF(AD114="NÃO",$D18,IF(MOD(COUNT($Q114:AD114),6)=0,(AD114*$E18)+AD114,AD114)),"NÃO"),"NÃO")</f>
        <v>NÃO</v>
      </c>
      <c r="AF114" s="9" t="str">
        <f>IF(AND(AF$5&gt;=$M18,AF$5&lt;=$N18),IF($F18="SEMESTRAL",IF(AE114="NÃO",$D18,IF(MOD(COUNT($Q114:AE114),6)=0,(AE114*$E18)+AE114,AE114)),"NÃO"),"NÃO")</f>
        <v>NÃO</v>
      </c>
      <c r="AG114" s="9" t="str">
        <f>IF(AND(AG$5&gt;=$M18,AG$5&lt;=$N18),IF($F18="SEMESTRAL",IF(AF114="NÃO",$D18,IF(MOD(COUNT($Q114:AF114),6)=0,(AF114*$E18)+AF114,AF114)),"NÃO"),"NÃO")</f>
        <v>NÃO</v>
      </c>
      <c r="AH114" s="9" t="str">
        <f>IF(AND(AH$5&gt;=$M18,AH$5&lt;=$N18),IF($F18="SEMESTRAL",IF(AG114="NÃO",$D18,IF(MOD(COUNT($Q114:AG114),6)=0,(AG114*$E18)+AG114,AG114)),"NÃO"),"NÃO")</f>
        <v>NÃO</v>
      </c>
      <c r="AI114" s="9" t="str">
        <f>IF(AND(AI$5&gt;=$M18,AI$5&lt;=$N18),IF($F18="SEMESTRAL",IF(AH114="NÃO",$D18,IF(MOD(COUNT($Q114:AH114),6)=0,(AH114*$E18)+AH114,AH114)),"NÃO"),"NÃO")</f>
        <v>NÃO</v>
      </c>
      <c r="AJ114" s="9" t="str">
        <f>IF(AND(AJ$5&gt;=$M18,AJ$5&lt;=$N18),IF($F18="SEMESTRAL",IF(AI114="NÃO",$D18,IF(MOD(COUNT($Q114:AI114),6)=0,(AI114*$E18)+AI114,AI114)),"NÃO"),"NÃO")</f>
        <v>NÃO</v>
      </c>
      <c r="AK114" s="9" t="str">
        <f>IF(AND(AK$5&gt;=$M18,AK$5&lt;=$N18),IF($F18="SEMESTRAL",IF(AJ114="NÃO",$D18,IF(MOD(COUNT($Q114:AJ114),6)=0,(AJ114*$E18)+AJ114,AJ114)),"NÃO"),"NÃO")</f>
        <v>NÃO</v>
      </c>
      <c r="AL114" s="9" t="str">
        <f>IF(AND(AL$5&gt;=$M18,AL$5&lt;=$N18),IF($F18="SEMESTRAL",IF(AK114="NÃO",$D18,IF(MOD(COUNT($Q114:AK114),6)=0,(AK114*$E18)+AK114,AK114)),"NÃO"),"NÃO")</f>
        <v>NÃO</v>
      </c>
      <c r="AM114" s="9" t="str">
        <f>IF(AND(AM$5&gt;=$M18,AM$5&lt;=$N18),IF($F18="SEMESTRAL",IF(AL114="NÃO",$D18,IF(MOD(COUNT($Q114:AL114),6)=0,(AL114*$E18)+AL114,AL114)),"NÃO"),"NÃO")</f>
        <v>NÃO</v>
      </c>
      <c r="AN114" s="9" t="str">
        <f>IF(AND(AN$5&gt;=$M18,AN$5&lt;=$N18),IF($F18="SEMESTRAL",IF(AM114="NÃO",$D18,IF(MOD(COUNT($Q114:AM114),6)=0,(AM114*$E18)+AM114,AM114)),"NÃO"),"NÃO")</f>
        <v>NÃO</v>
      </c>
      <c r="AO114" s="9" t="str">
        <f>IF(AND(AO$5&gt;=$M18,AO$5&lt;=$N18),IF($F18="SEMESTRAL",IF(AN114="NÃO",$D18,IF(MOD(COUNT($Q114:AN114),6)=0,(AN114*$E18)+AN114,AN114)),"NÃO"),"NÃO")</f>
        <v>NÃO</v>
      </c>
      <c r="AP114" s="9" t="str">
        <f>IF(AND(AP$5&gt;=$M18,AP$5&lt;=$N18),IF($F18="SEMESTRAL",IF(AO114="NÃO",$D18,IF(MOD(COUNT($Q114:AO114),6)=0,(AO114*$E18)+AO114,AO114)),"NÃO"),"NÃO")</f>
        <v>NÃO</v>
      </c>
      <c r="AQ114" s="9" t="str">
        <f>IF(AND(AQ$5&gt;=$M18,AQ$5&lt;=$N18),IF($F18="SEMESTRAL",IF(AP114="NÃO",$D18,IF(MOD(COUNT($Q114:AP114),6)=0,(AP114*$E18)+AP114,AP114)),"NÃO"),"NÃO")</f>
        <v>NÃO</v>
      </c>
      <c r="AR114" s="9" t="str">
        <f>IF(AND(AR$5&gt;=$M18,AR$5&lt;=$N18),IF($F18="SEMESTRAL",IF(AQ114="NÃO",$D18,IF(MOD(COUNT($Q114:AQ114),6)=0,(AQ114*$E18)+AQ114,AQ114)),"NÃO"),"NÃO")</f>
        <v>NÃO</v>
      </c>
      <c r="AS114" s="9" t="str">
        <f>IF(AND(AS$5&gt;=$M18,AS$5&lt;=$N18),IF($F18="SEMESTRAL",IF(AR114="NÃO",$D18,IF(MOD(COUNT($Q114:AR114),6)=0,(AR114*$E18)+AR114,AR114)),"NÃO"),"NÃO")</f>
        <v>NÃO</v>
      </c>
      <c r="AT114" s="9" t="str">
        <f>IF(AND(AT$5&gt;=$M18,AT$5&lt;=$N18),IF($F18="SEMESTRAL",IF(AS114="NÃO",$D18,IF(MOD(COUNT($Q114:AS114),6)=0,(AS114*$E18)+AS114,AS114)),"NÃO"),"NÃO")</f>
        <v>NÃO</v>
      </c>
      <c r="AU114" s="9" t="str">
        <f>IF(AND(AU$5&gt;=$M18,AU$5&lt;=$N18),IF($F18="SEMESTRAL",IF(AT114="NÃO",$D18,IF(MOD(COUNT($Q114:AT114),6)=0,(AT114*$E18)+AT114,AT114)),"NÃO"),"NÃO")</f>
        <v>NÃO</v>
      </c>
      <c r="AV114" s="9" t="str">
        <f>IF(AND(AV$5&gt;=$M18,AV$5&lt;=$N18),IF($F18="SEMESTRAL",IF(AU114="NÃO",$D18,IF(MOD(COUNT($Q114:AU114),6)=0,(AU114*$E18)+AU114,AU114)),"NÃO"),"NÃO")</f>
        <v>NÃO</v>
      </c>
      <c r="AW114" s="9" t="str">
        <f>IF(AND(AW$5&gt;=$M18,AW$5&lt;=$N18),IF($F18="SEMESTRAL",IF(AV114="NÃO",$D18,IF(MOD(COUNT($Q114:AV114),6)=0,(AV114*$E18)+AV114,AV114)),"NÃO"),"NÃO")</f>
        <v>NÃO</v>
      </c>
      <c r="AX114" s="9" t="str">
        <f>IF(AND(AX$5&gt;=$M18,AX$5&lt;=$N18),IF($F18="SEMESTRAL",IF(AW114="NÃO",$D18,IF(MOD(COUNT($Q114:AW114),6)=0,(AW114*$E18)+AW114,AW114)),"NÃO"),"NÃO")</f>
        <v>NÃO</v>
      </c>
      <c r="AY114" s="9" t="str">
        <f>IF(AND(AY$5&gt;=$M18,AY$5&lt;=$N18),IF($F18="SEMESTRAL",IF(AX114="NÃO",$D18,IF(MOD(COUNT($Q114:AX114),6)=0,(AX114*$E18)+AX114,AX114)),"NÃO"),"NÃO")</f>
        <v>NÃO</v>
      </c>
      <c r="AZ114" s="9" t="str">
        <f>IF(AND(AZ$5&gt;=$M18,AZ$5&lt;=$N18),IF($F18="SEMESTRAL",IF(AY114="NÃO",$D18,IF(MOD(COUNT($Q114:AY114),6)=0,(AY114*$E18)+AY114,AY114)),"NÃO"),"NÃO")</f>
        <v>NÃO</v>
      </c>
      <c r="BA114" s="9" t="str">
        <f>IF(AND(BA$5&gt;=$M18,BA$5&lt;=$N18),IF($F18="SEMESTRAL",IF(AZ114="NÃO",$D18,IF(MOD(COUNT($Q114:AZ114),6)=0,(AZ114*$E18)+AZ114,AZ114)),"NÃO"),"NÃO")</f>
        <v>NÃO</v>
      </c>
      <c r="BB114" s="9" t="str">
        <f>IF(AND(BB$5&gt;=$M18,BB$5&lt;=$N18),IF($F18="SEMESTRAL",IF(BA114="NÃO",$D18,IF(MOD(COUNT($Q114:BA114),6)=0,(BA114*$E18)+BA114,BA114)),"NÃO"),"NÃO")</f>
        <v>NÃO</v>
      </c>
      <c r="BC114" s="9" t="str">
        <f>IF(AND(BC$5&gt;=$M18,BC$5&lt;=$N18),IF($F18="SEMESTRAL",IF(BB114="NÃO",$D18,IF(MOD(COUNT($Q114:BB114),6)=0,(BB114*$E18)+BB114,BB114)),"NÃO"),"NÃO")</f>
        <v>NÃO</v>
      </c>
      <c r="BD114" s="9" t="str">
        <f>IF(AND(BD$5&gt;=$M18,BD$5&lt;=$N18),IF($F18="SEMESTRAL",IF(BC114="NÃO",$D18,IF(MOD(COUNT($Q114:BC114),6)=0,(BC114*$E18)+BC114,BC114)),"NÃO"),"NÃO")</f>
        <v>NÃO</v>
      </c>
      <c r="BE114" s="9" t="str">
        <f>IF(AND(BE$5&gt;=$M18,BE$5&lt;=$N18),IF($F18="SEMESTRAL",IF(BD114="NÃO",$D18,IF(MOD(COUNT($Q114:BD114),6)=0,(BD114*$E18)+BD114,BD114)),"NÃO"),"NÃO")</f>
        <v>NÃO</v>
      </c>
      <c r="BF114" s="9" t="str">
        <f>IF(AND(BF$5&gt;=$M18,BF$5&lt;=$N18),IF($F18="SEMESTRAL",IF(BE114="NÃO",$D18,IF(MOD(COUNT($Q114:BE114),6)=0,(BE114*$E18)+BE114,BE114)),"NÃO"),"NÃO")</f>
        <v>NÃO</v>
      </c>
      <c r="BG114" s="9" t="str">
        <f>IF(AND(BG$5&gt;=$M18,BG$5&lt;=$N18),IF($F18="SEMESTRAL",IF(BF114="NÃO",$D18,IF(MOD(COUNT($Q114:BF114),6)=0,(BF114*$E18)+BF114,BF114)),"NÃO"),"NÃO")</f>
        <v>NÃO</v>
      </c>
      <c r="BH114" s="9" t="str">
        <f>IF(AND(BH$5&gt;=$M18,BH$5&lt;=$N18),IF($F18="SEMESTRAL",IF(BG114="NÃO",$D18,IF(MOD(COUNT($Q114:BG114),6)=0,(BG114*$E18)+BG114,BG114)),"NÃO"),"NÃO")</f>
        <v>NÃO</v>
      </c>
      <c r="BI114" s="9" t="str">
        <f>IF(AND(BI$5&gt;=$M18,BI$5&lt;=$N18),IF($F18="SEMESTRAL",IF(BH114="NÃO",$D18,IF(MOD(COUNT($Q114:BH114),6)=0,(BH114*$E18)+BH114,BH114)),"NÃO"),"NÃO")</f>
        <v>NÃO</v>
      </c>
      <c r="BJ114" s="9" t="str">
        <f>IF(AND(BJ$5&gt;=$M18,BJ$5&lt;=$N18),IF($F18="SEMESTRAL",IF(BI114="NÃO",$D18,IF(MOD(COUNT($Q114:BI114),6)=0,(BI114*$E18)+BI114,BI114)),"NÃO"),"NÃO")</f>
        <v>NÃO</v>
      </c>
      <c r="BK114" s="9" t="str">
        <f>IF(AND(BK$5&gt;=$M18,BK$5&lt;=$N18),IF($F18="SEMESTRAL",IF(BJ114="NÃO",$D18,IF(MOD(COUNT($Q114:BJ114),6)=0,(BJ114*$E18)+BJ114,BJ114)),"NÃO"),"NÃO")</f>
        <v>NÃO</v>
      </c>
      <c r="BL114" s="9" t="str">
        <f>IF(AND(BL$5&gt;=$M18,BL$5&lt;=$N18),IF($F18="SEMESTRAL",IF(BK114="NÃO",$D18,IF(MOD(COUNT($Q114:BK114),6)=0,(BK114*$E18)+BK114,BK114)),"NÃO"),"NÃO")</f>
        <v>NÃO</v>
      </c>
      <c r="BM114" s="9" t="str">
        <f>IF(AND(BM$5&gt;=$M18,BM$5&lt;=$N18),IF($F18="SEMESTRAL",IF(BL114="NÃO",$D18,IF(MOD(COUNT($Q114:BL114),6)=0,(BL114*$E18)+BL114,BL114)),"NÃO"),"NÃO")</f>
        <v>NÃO</v>
      </c>
      <c r="BN114" s="9" t="str">
        <f>IF(AND(BN$5&gt;=$M18,BN$5&lt;=$N18),IF($F18="SEMESTRAL",IF(BM114="NÃO",$D18,IF(MOD(COUNT($Q114:BM114),6)=0,(BM114*$E18)+BM114,BM114)),"NÃO"),"NÃO")</f>
        <v>NÃO</v>
      </c>
      <c r="BO114" s="9" t="str">
        <f>IF(AND(BO$5&gt;=$M18,BO$5&lt;=$N18),IF($F18="SEMESTRAL",IF(BN114="NÃO",$D18,IF(MOD(COUNT($Q114:BN114),6)=0,(BN114*$E18)+BN114,BN114)),"NÃO"),"NÃO")</f>
        <v>NÃO</v>
      </c>
      <c r="BP114" s="9" t="str">
        <f>IF(AND(BP$5&gt;=$M18,BP$5&lt;=$N18),IF($F18="SEMESTRAL",IF(BO114="NÃO",$D18,IF(MOD(COUNT($Q114:BO114),6)=0,(BO114*$E18)+BO114,BO114)),"NÃO"),"NÃO")</f>
        <v>NÃO</v>
      </c>
      <c r="BQ114" s="9" t="str">
        <f>IF(AND(BQ$5&gt;=$M18,BQ$5&lt;=$N18),IF($F18="SEMESTRAL",IF(BP114="NÃO",$D18,IF(MOD(COUNT($Q114:BP114),6)=0,(BP114*$E18)+BP114,BP114)),"NÃO"),"NÃO")</f>
        <v>NÃO</v>
      </c>
      <c r="BR114" s="9" t="str">
        <f>IF(AND(BR$5&gt;=$M18,BR$5&lt;=$N18),IF($F18="SEMESTRAL",IF(BQ114="NÃO",$D18,IF(MOD(COUNT($Q114:BQ114),6)=0,(BQ114*$E18)+BQ114,BQ114)),"NÃO"),"NÃO")</f>
        <v>NÃO</v>
      </c>
      <c r="BS114" s="9" t="str">
        <f>IF(AND(BS$5&gt;=$M18,BS$5&lt;=$N18),IF($F18="SEMESTRAL",IF(BR114="NÃO",$D18,IF(MOD(COUNT($Q114:BR114),6)=0,(BR114*$E18)+BR114,BR114)),"NÃO"),"NÃO")</f>
        <v>NÃO</v>
      </c>
      <c r="BT114" s="9" t="str">
        <f>IF(AND(BT$5&gt;=$M18,BT$5&lt;=$N18),IF($F18="SEMESTRAL",IF(BS114="NÃO",$D18,IF(MOD(COUNT($Q114:BS114),6)=0,(BS114*$E18)+BS114,BS114)),"NÃO"),"NÃO")</f>
        <v>NÃO</v>
      </c>
      <c r="BU114" s="9" t="str">
        <f>IF(AND(BU$5&gt;=$M18,BU$5&lt;=$N18),IF($F18="SEMESTRAL",IF(BT114="NÃO",$D18,IF(MOD(COUNT($Q114:BT114),6)=0,(BT114*$E18)+BT114,BT114)),"NÃO"),"NÃO")</f>
        <v>NÃO</v>
      </c>
      <c r="BV114" s="9" t="str">
        <f>IF(AND(BV$5&gt;=$M18,BV$5&lt;=$N18),IF($F18="SEMESTRAL",IF(BU114="NÃO",$D18,IF(MOD(COUNT($Q114:BU114),6)=0,(BU114*$E18)+BU114,BU114)),"NÃO"),"NÃO")</f>
        <v>NÃO</v>
      </c>
      <c r="BW114" s="9" t="str">
        <f>IF(AND(BW$5&gt;=$M18,BW$5&lt;=$N18),IF($F18="SEMESTRAL",IF(BV114="NÃO",$D18,IF(MOD(COUNT($Q114:BV114),6)=0,(BV114*$E18)+BV114,BV114)),"NÃO"),"NÃO")</f>
        <v>NÃO</v>
      </c>
      <c r="BX114" s="9" t="str">
        <f>IF(AND(BX$5&gt;=$M18,BX$5&lt;=$N18),IF($F18="SEMESTRAL",IF(BW114="NÃO",$D18,IF(MOD(COUNT($Q114:BW114),6)=0,(BW114*$E18)+BW114,BW114)),"NÃO"),"NÃO")</f>
        <v>NÃO</v>
      </c>
    </row>
    <row r="115" spans="16:76" ht="30" customHeight="1">
      <c r="P115" s="9">
        <v>14</v>
      </c>
      <c r="Q115" s="9" t="str">
        <f t="shared" si="47"/>
        <v>NÃO</v>
      </c>
      <c r="R115" s="9" t="str">
        <f>IF(AND(R$5&gt;=$M19,R$5&lt;=$N19),IF($F19="SEMESTRAL",IF(Q115="NÃO",$D19,IF(MOD(COUNT($Q115:Q115),6)=0,(Q115*$E19)+Q115,Q115)),"NÃO"),"NÃO")</f>
        <v>NÃO</v>
      </c>
      <c r="S115" s="9" t="str">
        <f>IF(AND(S$5&gt;=$M19,S$5&lt;=$N19),IF($F19="SEMESTRAL",IF(R115="NÃO",$D19,IF(MOD(COUNT($Q115:R115),6)=0,(R115*$E19)+R115,R115)),"NÃO"),"NÃO")</f>
        <v>NÃO</v>
      </c>
      <c r="T115" s="9" t="str">
        <f>IF(AND(T$5&gt;=$M19,T$5&lt;=$N19),IF($F19="SEMESTRAL",IF(S115="NÃO",$D19,IF(MOD(COUNT($Q115:S115),6)=0,(S115*$E19)+S115,S115)),"NÃO"),"NÃO")</f>
        <v>NÃO</v>
      </c>
      <c r="U115" s="9" t="str">
        <f>IF(AND(U$5&gt;=$M19,U$5&lt;=$N19),IF($F19="SEMESTRAL",IF(T115="NÃO",$D19,IF(MOD(COUNT($Q115:T115),6)=0,(T115*$E19)+T115,T115)),"NÃO"),"NÃO")</f>
        <v>NÃO</v>
      </c>
      <c r="V115" s="9" t="str">
        <f>IF(AND(V$5&gt;=$M19,V$5&lt;=$N19),IF($F19="SEMESTRAL",IF(U115="NÃO",$D19,IF(MOD(COUNT($Q115:U115),6)=0,(U115*$E19)+U115,U115)),"NÃO"),"NÃO")</f>
        <v>NÃO</v>
      </c>
      <c r="W115" s="9" t="str">
        <f>IF(AND(W$5&gt;=$M19,W$5&lt;=$N19),IF($F19="SEMESTRAL",IF(V115="NÃO",$D19,IF(MOD(COUNT($Q115:V115),6)=0,(V115*$E19)+V115,V115)),"NÃO"),"NÃO")</f>
        <v>NÃO</v>
      </c>
      <c r="X115" s="9" t="str">
        <f>IF(AND(X$5&gt;=$M19,X$5&lt;=$N19),IF($F19="SEMESTRAL",IF(W115="NÃO",$D19,IF(MOD(COUNT($Q115:W115),6)=0,(W115*$E19)+W115,W115)),"NÃO"),"NÃO")</f>
        <v>NÃO</v>
      </c>
      <c r="Y115" s="9" t="str">
        <f>IF(AND(Y$5&gt;=$M19,Y$5&lt;=$N19),IF($F19="SEMESTRAL",IF(X115="NÃO",$D19,IF(MOD(COUNT($Q115:X115),6)=0,(X115*$E19)+X115,X115)),"NÃO"),"NÃO")</f>
        <v>NÃO</v>
      </c>
      <c r="Z115" s="9" t="str">
        <f>IF(AND(Z$5&gt;=$M19,Z$5&lt;=$N19),IF($F19="SEMESTRAL",IF(Y115="NÃO",$D19,IF(MOD(COUNT($Q115:Y115),6)=0,(Y115*$E19)+Y115,Y115)),"NÃO"),"NÃO")</f>
        <v>NÃO</v>
      </c>
      <c r="AA115" s="9" t="str">
        <f>IF(AND(AA$5&gt;=$M19,AA$5&lt;=$N19),IF($F19="SEMESTRAL",IF(Z115="NÃO",$D19,IF(MOD(COUNT($Q115:Z115),6)=0,(Z115*$E19)+Z115,Z115)),"NÃO"),"NÃO")</f>
        <v>NÃO</v>
      </c>
      <c r="AB115" s="9" t="str">
        <f>IF(AND(AB$5&gt;=$M19,AB$5&lt;=$N19),IF($F19="SEMESTRAL",IF(AA115="NÃO",$D19,IF(MOD(COUNT($Q115:AA115),6)=0,(AA115*$E19)+AA115,AA115)),"NÃO"),"NÃO")</f>
        <v>NÃO</v>
      </c>
      <c r="AC115" s="9" t="str">
        <f>IF(AND(AC$5&gt;=$M19,AC$5&lt;=$N19),IF($F19="SEMESTRAL",IF(AB115="NÃO",$D19,IF(MOD(COUNT($Q115:AB115),6)=0,(AB115*$E19)+AB115,AB115)),"NÃO"),"NÃO")</f>
        <v>NÃO</v>
      </c>
      <c r="AD115" s="9" t="str">
        <f>IF(AND(AD$5&gt;=$M19,AD$5&lt;=$N19),IF($F19="SEMESTRAL",IF(AC115="NÃO",$D19,IF(MOD(COUNT($Q115:AC115),6)=0,(AC115*$E19)+AC115,AC115)),"NÃO"),"NÃO")</f>
        <v>NÃO</v>
      </c>
      <c r="AE115" s="9" t="str">
        <f>IF(AND(AE$5&gt;=$M19,AE$5&lt;=$N19),IF($F19="SEMESTRAL",IF(AD115="NÃO",$D19,IF(MOD(COUNT($Q115:AD115),6)=0,(AD115*$E19)+AD115,AD115)),"NÃO"),"NÃO")</f>
        <v>NÃO</v>
      </c>
      <c r="AF115" s="9" t="str">
        <f>IF(AND(AF$5&gt;=$M19,AF$5&lt;=$N19),IF($F19="SEMESTRAL",IF(AE115="NÃO",$D19,IF(MOD(COUNT($Q115:AE115),6)=0,(AE115*$E19)+AE115,AE115)),"NÃO"),"NÃO")</f>
        <v>NÃO</v>
      </c>
      <c r="AG115" s="9" t="str">
        <f>IF(AND(AG$5&gt;=$M19,AG$5&lt;=$N19),IF($F19="SEMESTRAL",IF(AF115="NÃO",$D19,IF(MOD(COUNT($Q115:AF115),6)=0,(AF115*$E19)+AF115,AF115)),"NÃO"),"NÃO")</f>
        <v>NÃO</v>
      </c>
      <c r="AH115" s="9" t="str">
        <f>IF(AND(AH$5&gt;=$M19,AH$5&lt;=$N19),IF($F19="SEMESTRAL",IF(AG115="NÃO",$D19,IF(MOD(COUNT($Q115:AG115),6)=0,(AG115*$E19)+AG115,AG115)),"NÃO"),"NÃO")</f>
        <v>NÃO</v>
      </c>
      <c r="AI115" s="9" t="str">
        <f>IF(AND(AI$5&gt;=$M19,AI$5&lt;=$N19),IF($F19="SEMESTRAL",IF(AH115="NÃO",$D19,IF(MOD(COUNT($Q115:AH115),6)=0,(AH115*$E19)+AH115,AH115)),"NÃO"),"NÃO")</f>
        <v>NÃO</v>
      </c>
      <c r="AJ115" s="9" t="str">
        <f>IF(AND(AJ$5&gt;=$M19,AJ$5&lt;=$N19),IF($F19="SEMESTRAL",IF(AI115="NÃO",$D19,IF(MOD(COUNT($Q115:AI115),6)=0,(AI115*$E19)+AI115,AI115)),"NÃO"),"NÃO")</f>
        <v>NÃO</v>
      </c>
      <c r="AK115" s="9" t="str">
        <f>IF(AND(AK$5&gt;=$M19,AK$5&lt;=$N19),IF($F19="SEMESTRAL",IF(AJ115="NÃO",$D19,IF(MOD(COUNT($Q115:AJ115),6)=0,(AJ115*$E19)+AJ115,AJ115)),"NÃO"),"NÃO")</f>
        <v>NÃO</v>
      </c>
      <c r="AL115" s="9" t="str">
        <f>IF(AND(AL$5&gt;=$M19,AL$5&lt;=$N19),IF($F19="SEMESTRAL",IF(AK115="NÃO",$D19,IF(MOD(COUNT($Q115:AK115),6)=0,(AK115*$E19)+AK115,AK115)),"NÃO"),"NÃO")</f>
        <v>NÃO</v>
      </c>
      <c r="AM115" s="9" t="str">
        <f>IF(AND(AM$5&gt;=$M19,AM$5&lt;=$N19),IF($F19="SEMESTRAL",IF(AL115="NÃO",$D19,IF(MOD(COUNT($Q115:AL115),6)=0,(AL115*$E19)+AL115,AL115)),"NÃO"),"NÃO")</f>
        <v>NÃO</v>
      </c>
      <c r="AN115" s="9" t="str">
        <f>IF(AND(AN$5&gt;=$M19,AN$5&lt;=$N19),IF($F19="SEMESTRAL",IF(AM115="NÃO",$D19,IF(MOD(COUNT($Q115:AM115),6)=0,(AM115*$E19)+AM115,AM115)),"NÃO"),"NÃO")</f>
        <v>NÃO</v>
      </c>
      <c r="AO115" s="9" t="str">
        <f>IF(AND(AO$5&gt;=$M19,AO$5&lt;=$N19),IF($F19="SEMESTRAL",IF(AN115="NÃO",$D19,IF(MOD(COUNT($Q115:AN115),6)=0,(AN115*$E19)+AN115,AN115)),"NÃO"),"NÃO")</f>
        <v>NÃO</v>
      </c>
      <c r="AP115" s="9" t="str">
        <f>IF(AND(AP$5&gt;=$M19,AP$5&lt;=$N19),IF($F19="SEMESTRAL",IF(AO115="NÃO",$D19,IF(MOD(COUNT($Q115:AO115),6)=0,(AO115*$E19)+AO115,AO115)),"NÃO"),"NÃO")</f>
        <v>NÃO</v>
      </c>
      <c r="AQ115" s="9" t="str">
        <f>IF(AND(AQ$5&gt;=$M19,AQ$5&lt;=$N19),IF($F19="SEMESTRAL",IF(AP115="NÃO",$D19,IF(MOD(COUNT($Q115:AP115),6)=0,(AP115*$E19)+AP115,AP115)),"NÃO"),"NÃO")</f>
        <v>NÃO</v>
      </c>
      <c r="AR115" s="9" t="str">
        <f>IF(AND(AR$5&gt;=$M19,AR$5&lt;=$N19),IF($F19="SEMESTRAL",IF(AQ115="NÃO",$D19,IF(MOD(COUNT($Q115:AQ115),6)=0,(AQ115*$E19)+AQ115,AQ115)),"NÃO"),"NÃO")</f>
        <v>NÃO</v>
      </c>
      <c r="AS115" s="9" t="str">
        <f>IF(AND(AS$5&gt;=$M19,AS$5&lt;=$N19),IF($F19="SEMESTRAL",IF(AR115="NÃO",$D19,IF(MOD(COUNT($Q115:AR115),6)=0,(AR115*$E19)+AR115,AR115)),"NÃO"),"NÃO")</f>
        <v>NÃO</v>
      </c>
      <c r="AT115" s="9" t="str">
        <f>IF(AND(AT$5&gt;=$M19,AT$5&lt;=$N19),IF($F19="SEMESTRAL",IF(AS115="NÃO",$D19,IF(MOD(COUNT($Q115:AS115),6)=0,(AS115*$E19)+AS115,AS115)),"NÃO"),"NÃO")</f>
        <v>NÃO</v>
      </c>
      <c r="AU115" s="9" t="str">
        <f>IF(AND(AU$5&gt;=$M19,AU$5&lt;=$N19),IF($F19="SEMESTRAL",IF(AT115="NÃO",$D19,IF(MOD(COUNT($Q115:AT115),6)=0,(AT115*$E19)+AT115,AT115)),"NÃO"),"NÃO")</f>
        <v>NÃO</v>
      </c>
      <c r="AV115" s="9" t="str">
        <f>IF(AND(AV$5&gt;=$M19,AV$5&lt;=$N19),IF($F19="SEMESTRAL",IF(AU115="NÃO",$D19,IF(MOD(COUNT($Q115:AU115),6)=0,(AU115*$E19)+AU115,AU115)),"NÃO"),"NÃO")</f>
        <v>NÃO</v>
      </c>
      <c r="AW115" s="9" t="str">
        <f>IF(AND(AW$5&gt;=$M19,AW$5&lt;=$N19),IF($F19="SEMESTRAL",IF(AV115="NÃO",$D19,IF(MOD(COUNT($Q115:AV115),6)=0,(AV115*$E19)+AV115,AV115)),"NÃO"),"NÃO")</f>
        <v>NÃO</v>
      </c>
      <c r="AX115" s="9" t="str">
        <f>IF(AND(AX$5&gt;=$M19,AX$5&lt;=$N19),IF($F19="SEMESTRAL",IF(AW115="NÃO",$D19,IF(MOD(COUNT($Q115:AW115),6)=0,(AW115*$E19)+AW115,AW115)),"NÃO"),"NÃO")</f>
        <v>NÃO</v>
      </c>
      <c r="AY115" s="9" t="str">
        <f>IF(AND(AY$5&gt;=$M19,AY$5&lt;=$N19),IF($F19="SEMESTRAL",IF(AX115="NÃO",$D19,IF(MOD(COUNT($Q115:AX115),6)=0,(AX115*$E19)+AX115,AX115)),"NÃO"),"NÃO")</f>
        <v>NÃO</v>
      </c>
      <c r="AZ115" s="9" t="str">
        <f>IF(AND(AZ$5&gt;=$M19,AZ$5&lt;=$N19),IF($F19="SEMESTRAL",IF(AY115="NÃO",$D19,IF(MOD(COUNT($Q115:AY115),6)=0,(AY115*$E19)+AY115,AY115)),"NÃO"),"NÃO")</f>
        <v>NÃO</v>
      </c>
      <c r="BA115" s="9" t="str">
        <f>IF(AND(BA$5&gt;=$M19,BA$5&lt;=$N19),IF($F19="SEMESTRAL",IF(AZ115="NÃO",$D19,IF(MOD(COUNT($Q115:AZ115),6)=0,(AZ115*$E19)+AZ115,AZ115)),"NÃO"),"NÃO")</f>
        <v>NÃO</v>
      </c>
      <c r="BB115" s="9" t="str">
        <f>IF(AND(BB$5&gt;=$M19,BB$5&lt;=$N19),IF($F19="SEMESTRAL",IF(BA115="NÃO",$D19,IF(MOD(COUNT($Q115:BA115),6)=0,(BA115*$E19)+BA115,BA115)),"NÃO"),"NÃO")</f>
        <v>NÃO</v>
      </c>
      <c r="BC115" s="9" t="str">
        <f>IF(AND(BC$5&gt;=$M19,BC$5&lt;=$N19),IF($F19="SEMESTRAL",IF(BB115="NÃO",$D19,IF(MOD(COUNT($Q115:BB115),6)=0,(BB115*$E19)+BB115,BB115)),"NÃO"),"NÃO")</f>
        <v>NÃO</v>
      </c>
      <c r="BD115" s="9" t="str">
        <f>IF(AND(BD$5&gt;=$M19,BD$5&lt;=$N19),IF($F19="SEMESTRAL",IF(BC115="NÃO",$D19,IF(MOD(COUNT($Q115:BC115),6)=0,(BC115*$E19)+BC115,BC115)),"NÃO"),"NÃO")</f>
        <v>NÃO</v>
      </c>
      <c r="BE115" s="9" t="str">
        <f>IF(AND(BE$5&gt;=$M19,BE$5&lt;=$N19),IF($F19="SEMESTRAL",IF(BD115="NÃO",$D19,IF(MOD(COUNT($Q115:BD115),6)=0,(BD115*$E19)+BD115,BD115)),"NÃO"),"NÃO")</f>
        <v>NÃO</v>
      </c>
      <c r="BF115" s="9" t="str">
        <f>IF(AND(BF$5&gt;=$M19,BF$5&lt;=$N19),IF($F19="SEMESTRAL",IF(BE115="NÃO",$D19,IF(MOD(COUNT($Q115:BE115),6)=0,(BE115*$E19)+BE115,BE115)),"NÃO"),"NÃO")</f>
        <v>NÃO</v>
      </c>
      <c r="BG115" s="9" t="str">
        <f>IF(AND(BG$5&gt;=$M19,BG$5&lt;=$N19),IF($F19="SEMESTRAL",IF(BF115="NÃO",$D19,IF(MOD(COUNT($Q115:BF115),6)=0,(BF115*$E19)+BF115,BF115)),"NÃO"),"NÃO")</f>
        <v>NÃO</v>
      </c>
      <c r="BH115" s="9" t="str">
        <f>IF(AND(BH$5&gt;=$M19,BH$5&lt;=$N19),IF($F19="SEMESTRAL",IF(BG115="NÃO",$D19,IF(MOD(COUNT($Q115:BG115),6)=0,(BG115*$E19)+BG115,BG115)),"NÃO"),"NÃO")</f>
        <v>NÃO</v>
      </c>
      <c r="BI115" s="9" t="str">
        <f>IF(AND(BI$5&gt;=$M19,BI$5&lt;=$N19),IF($F19="SEMESTRAL",IF(BH115="NÃO",$D19,IF(MOD(COUNT($Q115:BH115),6)=0,(BH115*$E19)+BH115,BH115)),"NÃO"),"NÃO")</f>
        <v>NÃO</v>
      </c>
      <c r="BJ115" s="9" t="str">
        <f>IF(AND(BJ$5&gt;=$M19,BJ$5&lt;=$N19),IF($F19="SEMESTRAL",IF(BI115="NÃO",$D19,IF(MOD(COUNT($Q115:BI115),6)=0,(BI115*$E19)+BI115,BI115)),"NÃO"),"NÃO")</f>
        <v>NÃO</v>
      </c>
      <c r="BK115" s="9" t="str">
        <f>IF(AND(BK$5&gt;=$M19,BK$5&lt;=$N19),IF($F19="SEMESTRAL",IF(BJ115="NÃO",$D19,IF(MOD(COUNT($Q115:BJ115),6)=0,(BJ115*$E19)+BJ115,BJ115)),"NÃO"),"NÃO")</f>
        <v>NÃO</v>
      </c>
      <c r="BL115" s="9" t="str">
        <f>IF(AND(BL$5&gt;=$M19,BL$5&lt;=$N19),IF($F19="SEMESTRAL",IF(BK115="NÃO",$D19,IF(MOD(COUNT($Q115:BK115),6)=0,(BK115*$E19)+BK115,BK115)),"NÃO"),"NÃO")</f>
        <v>NÃO</v>
      </c>
      <c r="BM115" s="9" t="str">
        <f>IF(AND(BM$5&gt;=$M19,BM$5&lt;=$N19),IF($F19="SEMESTRAL",IF(BL115="NÃO",$D19,IF(MOD(COUNT($Q115:BL115),6)=0,(BL115*$E19)+BL115,BL115)),"NÃO"),"NÃO")</f>
        <v>NÃO</v>
      </c>
      <c r="BN115" s="9" t="str">
        <f>IF(AND(BN$5&gt;=$M19,BN$5&lt;=$N19),IF($F19="SEMESTRAL",IF(BM115="NÃO",$D19,IF(MOD(COUNT($Q115:BM115),6)=0,(BM115*$E19)+BM115,BM115)),"NÃO"),"NÃO")</f>
        <v>NÃO</v>
      </c>
      <c r="BO115" s="9" t="str">
        <f>IF(AND(BO$5&gt;=$M19,BO$5&lt;=$N19),IF($F19="SEMESTRAL",IF(BN115="NÃO",$D19,IF(MOD(COUNT($Q115:BN115),6)=0,(BN115*$E19)+BN115,BN115)),"NÃO"),"NÃO")</f>
        <v>NÃO</v>
      </c>
      <c r="BP115" s="9" t="str">
        <f>IF(AND(BP$5&gt;=$M19,BP$5&lt;=$N19),IF($F19="SEMESTRAL",IF(BO115="NÃO",$D19,IF(MOD(COUNT($Q115:BO115),6)=0,(BO115*$E19)+BO115,BO115)),"NÃO"),"NÃO")</f>
        <v>NÃO</v>
      </c>
      <c r="BQ115" s="9" t="str">
        <f>IF(AND(BQ$5&gt;=$M19,BQ$5&lt;=$N19),IF($F19="SEMESTRAL",IF(BP115="NÃO",$D19,IF(MOD(COUNT($Q115:BP115),6)=0,(BP115*$E19)+BP115,BP115)),"NÃO"),"NÃO")</f>
        <v>NÃO</v>
      </c>
      <c r="BR115" s="9" t="str">
        <f>IF(AND(BR$5&gt;=$M19,BR$5&lt;=$N19),IF($F19="SEMESTRAL",IF(BQ115="NÃO",$D19,IF(MOD(COUNT($Q115:BQ115),6)=0,(BQ115*$E19)+BQ115,BQ115)),"NÃO"),"NÃO")</f>
        <v>NÃO</v>
      </c>
      <c r="BS115" s="9" t="str">
        <f>IF(AND(BS$5&gt;=$M19,BS$5&lt;=$N19),IF($F19="SEMESTRAL",IF(BR115="NÃO",$D19,IF(MOD(COUNT($Q115:BR115),6)=0,(BR115*$E19)+BR115,BR115)),"NÃO"),"NÃO")</f>
        <v>NÃO</v>
      </c>
      <c r="BT115" s="9" t="str">
        <f>IF(AND(BT$5&gt;=$M19,BT$5&lt;=$N19),IF($F19="SEMESTRAL",IF(BS115="NÃO",$D19,IF(MOD(COUNT($Q115:BS115),6)=0,(BS115*$E19)+BS115,BS115)),"NÃO"),"NÃO")</f>
        <v>NÃO</v>
      </c>
      <c r="BU115" s="9" t="str">
        <f>IF(AND(BU$5&gt;=$M19,BU$5&lt;=$N19),IF($F19="SEMESTRAL",IF(BT115="NÃO",$D19,IF(MOD(COUNT($Q115:BT115),6)=0,(BT115*$E19)+BT115,BT115)),"NÃO"),"NÃO")</f>
        <v>NÃO</v>
      </c>
      <c r="BV115" s="9" t="str">
        <f>IF(AND(BV$5&gt;=$M19,BV$5&lt;=$N19),IF($F19="SEMESTRAL",IF(BU115="NÃO",$D19,IF(MOD(COUNT($Q115:BU115),6)=0,(BU115*$E19)+BU115,BU115)),"NÃO"),"NÃO")</f>
        <v>NÃO</v>
      </c>
      <c r="BW115" s="9" t="str">
        <f>IF(AND(BW$5&gt;=$M19,BW$5&lt;=$N19),IF($F19="SEMESTRAL",IF(BV115="NÃO",$D19,IF(MOD(COUNT($Q115:BV115),6)=0,(BV115*$E19)+BV115,BV115)),"NÃO"),"NÃO")</f>
        <v>NÃO</v>
      </c>
      <c r="BX115" s="9" t="str">
        <f>IF(AND(BX$5&gt;=$M19,BX$5&lt;=$N19),IF($F19="SEMESTRAL",IF(BW115="NÃO",$D19,IF(MOD(COUNT($Q115:BW115),6)=0,(BW115*$E19)+BW115,BW115)),"NÃO"),"NÃO")</f>
        <v>NÃO</v>
      </c>
    </row>
    <row r="116" spans="16:76" ht="30" customHeight="1">
      <c r="P116" s="9">
        <v>15</v>
      </c>
      <c r="Q116" s="9" t="str">
        <f t="shared" si="47"/>
        <v>NÃO</v>
      </c>
      <c r="R116" s="9" t="str">
        <f>IF(AND(R$5&gt;=$M20,R$5&lt;=$N20),IF($F20="SEMESTRAL",IF(Q116="NÃO",$D20,IF(MOD(COUNT($Q116:Q116),6)=0,(Q116*$E20)+Q116,Q116)),"NÃO"),"NÃO")</f>
        <v>NÃO</v>
      </c>
      <c r="S116" s="9" t="str">
        <f>IF(AND(S$5&gt;=$M20,S$5&lt;=$N20),IF($F20="SEMESTRAL",IF(R116="NÃO",$D20,IF(MOD(COUNT($Q116:R116),6)=0,(R116*$E20)+R116,R116)),"NÃO"),"NÃO")</f>
        <v>NÃO</v>
      </c>
      <c r="T116" s="9" t="str">
        <f>IF(AND(T$5&gt;=$M20,T$5&lt;=$N20),IF($F20="SEMESTRAL",IF(S116="NÃO",$D20,IF(MOD(COUNT($Q116:S116),6)=0,(S116*$E20)+S116,S116)),"NÃO"),"NÃO")</f>
        <v>NÃO</v>
      </c>
      <c r="U116" s="9" t="str">
        <f>IF(AND(U$5&gt;=$M20,U$5&lt;=$N20),IF($F20="SEMESTRAL",IF(T116="NÃO",$D20,IF(MOD(COUNT($Q116:T116),6)=0,(T116*$E20)+T116,T116)),"NÃO"),"NÃO")</f>
        <v>NÃO</v>
      </c>
      <c r="V116" s="9" t="str">
        <f>IF(AND(V$5&gt;=$M20,V$5&lt;=$N20),IF($F20="SEMESTRAL",IF(U116="NÃO",$D20,IF(MOD(COUNT($Q116:U116),6)=0,(U116*$E20)+U116,U116)),"NÃO"),"NÃO")</f>
        <v>NÃO</v>
      </c>
      <c r="W116" s="9" t="str">
        <f>IF(AND(W$5&gt;=$M20,W$5&lt;=$N20),IF($F20="SEMESTRAL",IF(V116="NÃO",$D20,IF(MOD(COUNT($Q116:V116),6)=0,(V116*$E20)+V116,V116)),"NÃO"),"NÃO")</f>
        <v>NÃO</v>
      </c>
      <c r="X116" s="9" t="str">
        <f>IF(AND(X$5&gt;=$M20,X$5&lt;=$N20),IF($F20="SEMESTRAL",IF(W116="NÃO",$D20,IF(MOD(COUNT($Q116:W116),6)=0,(W116*$E20)+W116,W116)),"NÃO"),"NÃO")</f>
        <v>NÃO</v>
      </c>
      <c r="Y116" s="9" t="str">
        <f>IF(AND(Y$5&gt;=$M20,Y$5&lt;=$N20),IF($F20="SEMESTRAL",IF(X116="NÃO",$D20,IF(MOD(COUNT($Q116:X116),6)=0,(X116*$E20)+X116,X116)),"NÃO"),"NÃO")</f>
        <v>NÃO</v>
      </c>
      <c r="Z116" s="9" t="str">
        <f>IF(AND(Z$5&gt;=$M20,Z$5&lt;=$N20),IF($F20="SEMESTRAL",IF(Y116="NÃO",$D20,IF(MOD(COUNT($Q116:Y116),6)=0,(Y116*$E20)+Y116,Y116)),"NÃO"),"NÃO")</f>
        <v>NÃO</v>
      </c>
      <c r="AA116" s="9" t="str">
        <f>IF(AND(AA$5&gt;=$M20,AA$5&lt;=$N20),IF($F20="SEMESTRAL",IF(Z116="NÃO",$D20,IF(MOD(COUNT($Q116:Z116),6)=0,(Z116*$E20)+Z116,Z116)),"NÃO"),"NÃO")</f>
        <v>NÃO</v>
      </c>
      <c r="AB116" s="9" t="str">
        <f>IF(AND(AB$5&gt;=$M20,AB$5&lt;=$N20),IF($F20="SEMESTRAL",IF(AA116="NÃO",$D20,IF(MOD(COUNT($Q116:AA116),6)=0,(AA116*$E20)+AA116,AA116)),"NÃO"),"NÃO")</f>
        <v>NÃO</v>
      </c>
      <c r="AC116" s="9" t="str">
        <f>IF(AND(AC$5&gt;=$M20,AC$5&lt;=$N20),IF($F20="SEMESTRAL",IF(AB116="NÃO",$D20,IF(MOD(COUNT($Q116:AB116),6)=0,(AB116*$E20)+AB116,AB116)),"NÃO"),"NÃO")</f>
        <v>NÃO</v>
      </c>
      <c r="AD116" s="9" t="str">
        <f>IF(AND(AD$5&gt;=$M20,AD$5&lt;=$N20),IF($F20="SEMESTRAL",IF(AC116="NÃO",$D20,IF(MOD(COUNT($Q116:AC116),6)=0,(AC116*$E20)+AC116,AC116)),"NÃO"),"NÃO")</f>
        <v>NÃO</v>
      </c>
      <c r="AE116" s="9" t="str">
        <f>IF(AND(AE$5&gt;=$M20,AE$5&lt;=$N20),IF($F20="SEMESTRAL",IF(AD116="NÃO",$D20,IF(MOD(COUNT($Q116:AD116),6)=0,(AD116*$E20)+AD116,AD116)),"NÃO"),"NÃO")</f>
        <v>NÃO</v>
      </c>
      <c r="AF116" s="9" t="str">
        <f>IF(AND(AF$5&gt;=$M20,AF$5&lt;=$N20),IF($F20="SEMESTRAL",IF(AE116="NÃO",$D20,IF(MOD(COUNT($Q116:AE116),6)=0,(AE116*$E20)+AE116,AE116)),"NÃO"),"NÃO")</f>
        <v>NÃO</v>
      </c>
      <c r="AG116" s="9" t="str">
        <f>IF(AND(AG$5&gt;=$M20,AG$5&lt;=$N20),IF($F20="SEMESTRAL",IF(AF116="NÃO",$D20,IF(MOD(COUNT($Q116:AF116),6)=0,(AF116*$E20)+AF116,AF116)),"NÃO"),"NÃO")</f>
        <v>NÃO</v>
      </c>
      <c r="AH116" s="9" t="str">
        <f>IF(AND(AH$5&gt;=$M20,AH$5&lt;=$N20),IF($F20="SEMESTRAL",IF(AG116="NÃO",$D20,IF(MOD(COUNT($Q116:AG116),6)=0,(AG116*$E20)+AG116,AG116)),"NÃO"),"NÃO")</f>
        <v>NÃO</v>
      </c>
      <c r="AI116" s="9" t="str">
        <f>IF(AND(AI$5&gt;=$M20,AI$5&lt;=$N20),IF($F20="SEMESTRAL",IF(AH116="NÃO",$D20,IF(MOD(COUNT($Q116:AH116),6)=0,(AH116*$E20)+AH116,AH116)),"NÃO"),"NÃO")</f>
        <v>NÃO</v>
      </c>
      <c r="AJ116" s="9" t="str">
        <f>IF(AND(AJ$5&gt;=$M20,AJ$5&lt;=$N20),IF($F20="SEMESTRAL",IF(AI116="NÃO",$D20,IF(MOD(COUNT($Q116:AI116),6)=0,(AI116*$E20)+AI116,AI116)),"NÃO"),"NÃO")</f>
        <v>NÃO</v>
      </c>
      <c r="AK116" s="9" t="str">
        <f>IF(AND(AK$5&gt;=$M20,AK$5&lt;=$N20),IF($F20="SEMESTRAL",IF(AJ116="NÃO",$D20,IF(MOD(COUNT($Q116:AJ116),6)=0,(AJ116*$E20)+AJ116,AJ116)),"NÃO"),"NÃO")</f>
        <v>NÃO</v>
      </c>
      <c r="AL116" s="9" t="str">
        <f>IF(AND(AL$5&gt;=$M20,AL$5&lt;=$N20),IF($F20="SEMESTRAL",IF(AK116="NÃO",$D20,IF(MOD(COUNT($Q116:AK116),6)=0,(AK116*$E20)+AK116,AK116)),"NÃO"),"NÃO")</f>
        <v>NÃO</v>
      </c>
      <c r="AM116" s="9" t="str">
        <f>IF(AND(AM$5&gt;=$M20,AM$5&lt;=$N20),IF($F20="SEMESTRAL",IF(AL116="NÃO",$D20,IF(MOD(COUNT($Q116:AL116),6)=0,(AL116*$E20)+AL116,AL116)),"NÃO"),"NÃO")</f>
        <v>NÃO</v>
      </c>
      <c r="AN116" s="9" t="str">
        <f>IF(AND(AN$5&gt;=$M20,AN$5&lt;=$N20),IF($F20="SEMESTRAL",IF(AM116="NÃO",$D20,IF(MOD(COUNT($Q116:AM116),6)=0,(AM116*$E20)+AM116,AM116)),"NÃO"),"NÃO")</f>
        <v>NÃO</v>
      </c>
      <c r="AO116" s="9" t="str">
        <f>IF(AND(AO$5&gt;=$M20,AO$5&lt;=$N20),IF($F20="SEMESTRAL",IF(AN116="NÃO",$D20,IF(MOD(COUNT($Q116:AN116),6)=0,(AN116*$E20)+AN116,AN116)),"NÃO"),"NÃO")</f>
        <v>NÃO</v>
      </c>
      <c r="AP116" s="9" t="str">
        <f>IF(AND(AP$5&gt;=$M20,AP$5&lt;=$N20),IF($F20="SEMESTRAL",IF(AO116="NÃO",$D20,IF(MOD(COUNT($Q116:AO116),6)=0,(AO116*$E20)+AO116,AO116)),"NÃO"),"NÃO")</f>
        <v>NÃO</v>
      </c>
      <c r="AQ116" s="9" t="str">
        <f>IF(AND(AQ$5&gt;=$M20,AQ$5&lt;=$N20),IF($F20="SEMESTRAL",IF(AP116="NÃO",$D20,IF(MOD(COUNT($Q116:AP116),6)=0,(AP116*$E20)+AP116,AP116)),"NÃO"),"NÃO")</f>
        <v>NÃO</v>
      </c>
      <c r="AR116" s="9" t="str">
        <f>IF(AND(AR$5&gt;=$M20,AR$5&lt;=$N20),IF($F20="SEMESTRAL",IF(AQ116="NÃO",$D20,IF(MOD(COUNT($Q116:AQ116),6)=0,(AQ116*$E20)+AQ116,AQ116)),"NÃO"),"NÃO")</f>
        <v>NÃO</v>
      </c>
      <c r="AS116" s="9" t="str">
        <f>IF(AND(AS$5&gt;=$M20,AS$5&lt;=$N20),IF($F20="SEMESTRAL",IF(AR116="NÃO",$D20,IF(MOD(COUNT($Q116:AR116),6)=0,(AR116*$E20)+AR116,AR116)),"NÃO"),"NÃO")</f>
        <v>NÃO</v>
      </c>
      <c r="AT116" s="9" t="str">
        <f>IF(AND(AT$5&gt;=$M20,AT$5&lt;=$N20),IF($F20="SEMESTRAL",IF(AS116="NÃO",$D20,IF(MOD(COUNT($Q116:AS116),6)=0,(AS116*$E20)+AS116,AS116)),"NÃO"),"NÃO")</f>
        <v>NÃO</v>
      </c>
      <c r="AU116" s="9" t="str">
        <f>IF(AND(AU$5&gt;=$M20,AU$5&lt;=$N20),IF($F20="SEMESTRAL",IF(AT116="NÃO",$D20,IF(MOD(COUNT($Q116:AT116),6)=0,(AT116*$E20)+AT116,AT116)),"NÃO"),"NÃO")</f>
        <v>NÃO</v>
      </c>
      <c r="AV116" s="9" t="str">
        <f>IF(AND(AV$5&gt;=$M20,AV$5&lt;=$N20),IF($F20="SEMESTRAL",IF(AU116="NÃO",$D20,IF(MOD(COUNT($Q116:AU116),6)=0,(AU116*$E20)+AU116,AU116)),"NÃO"),"NÃO")</f>
        <v>NÃO</v>
      </c>
      <c r="AW116" s="9" t="str">
        <f>IF(AND(AW$5&gt;=$M20,AW$5&lt;=$N20),IF($F20="SEMESTRAL",IF(AV116="NÃO",$D20,IF(MOD(COUNT($Q116:AV116),6)=0,(AV116*$E20)+AV116,AV116)),"NÃO"),"NÃO")</f>
        <v>NÃO</v>
      </c>
      <c r="AX116" s="9" t="str">
        <f>IF(AND(AX$5&gt;=$M20,AX$5&lt;=$N20),IF($F20="SEMESTRAL",IF(AW116="NÃO",$D20,IF(MOD(COUNT($Q116:AW116),6)=0,(AW116*$E20)+AW116,AW116)),"NÃO"),"NÃO")</f>
        <v>NÃO</v>
      </c>
      <c r="AY116" s="9" t="str">
        <f>IF(AND(AY$5&gt;=$M20,AY$5&lt;=$N20),IF($F20="SEMESTRAL",IF(AX116="NÃO",$D20,IF(MOD(COUNT($Q116:AX116),6)=0,(AX116*$E20)+AX116,AX116)),"NÃO"),"NÃO")</f>
        <v>NÃO</v>
      </c>
      <c r="AZ116" s="9" t="str">
        <f>IF(AND(AZ$5&gt;=$M20,AZ$5&lt;=$N20),IF($F20="SEMESTRAL",IF(AY116="NÃO",$D20,IF(MOD(COUNT($Q116:AY116),6)=0,(AY116*$E20)+AY116,AY116)),"NÃO"),"NÃO")</f>
        <v>NÃO</v>
      </c>
      <c r="BA116" s="9" t="str">
        <f>IF(AND(BA$5&gt;=$M20,BA$5&lt;=$N20),IF($F20="SEMESTRAL",IF(AZ116="NÃO",$D20,IF(MOD(COUNT($Q116:AZ116),6)=0,(AZ116*$E20)+AZ116,AZ116)),"NÃO"),"NÃO")</f>
        <v>NÃO</v>
      </c>
      <c r="BB116" s="9" t="str">
        <f>IF(AND(BB$5&gt;=$M20,BB$5&lt;=$N20),IF($F20="SEMESTRAL",IF(BA116="NÃO",$D20,IF(MOD(COUNT($Q116:BA116),6)=0,(BA116*$E20)+BA116,BA116)),"NÃO"),"NÃO")</f>
        <v>NÃO</v>
      </c>
      <c r="BC116" s="9" t="str">
        <f>IF(AND(BC$5&gt;=$M20,BC$5&lt;=$N20),IF($F20="SEMESTRAL",IF(BB116="NÃO",$D20,IF(MOD(COUNT($Q116:BB116),6)=0,(BB116*$E20)+BB116,BB116)),"NÃO"),"NÃO")</f>
        <v>NÃO</v>
      </c>
      <c r="BD116" s="9" t="str">
        <f>IF(AND(BD$5&gt;=$M20,BD$5&lt;=$N20),IF($F20="SEMESTRAL",IF(BC116="NÃO",$D20,IF(MOD(COUNT($Q116:BC116),6)=0,(BC116*$E20)+BC116,BC116)),"NÃO"),"NÃO")</f>
        <v>NÃO</v>
      </c>
      <c r="BE116" s="9" t="str">
        <f>IF(AND(BE$5&gt;=$M20,BE$5&lt;=$N20),IF($F20="SEMESTRAL",IF(BD116="NÃO",$D20,IF(MOD(COUNT($Q116:BD116),6)=0,(BD116*$E20)+BD116,BD116)),"NÃO"),"NÃO")</f>
        <v>NÃO</v>
      </c>
      <c r="BF116" s="9" t="str">
        <f>IF(AND(BF$5&gt;=$M20,BF$5&lt;=$N20),IF($F20="SEMESTRAL",IF(BE116="NÃO",$D20,IF(MOD(COUNT($Q116:BE116),6)=0,(BE116*$E20)+BE116,BE116)),"NÃO"),"NÃO")</f>
        <v>NÃO</v>
      </c>
      <c r="BG116" s="9" t="str">
        <f>IF(AND(BG$5&gt;=$M20,BG$5&lt;=$N20),IF($F20="SEMESTRAL",IF(BF116="NÃO",$D20,IF(MOD(COUNT($Q116:BF116),6)=0,(BF116*$E20)+BF116,BF116)),"NÃO"),"NÃO")</f>
        <v>NÃO</v>
      </c>
      <c r="BH116" s="9" t="str">
        <f>IF(AND(BH$5&gt;=$M20,BH$5&lt;=$N20),IF($F20="SEMESTRAL",IF(BG116="NÃO",$D20,IF(MOD(COUNT($Q116:BG116),6)=0,(BG116*$E20)+BG116,BG116)),"NÃO"),"NÃO")</f>
        <v>NÃO</v>
      </c>
      <c r="BI116" s="9" t="str">
        <f>IF(AND(BI$5&gt;=$M20,BI$5&lt;=$N20),IF($F20="SEMESTRAL",IF(BH116="NÃO",$D20,IF(MOD(COUNT($Q116:BH116),6)=0,(BH116*$E20)+BH116,BH116)),"NÃO"),"NÃO")</f>
        <v>NÃO</v>
      </c>
      <c r="BJ116" s="9" t="str">
        <f>IF(AND(BJ$5&gt;=$M20,BJ$5&lt;=$N20),IF($F20="SEMESTRAL",IF(BI116="NÃO",$D20,IF(MOD(COUNT($Q116:BI116),6)=0,(BI116*$E20)+BI116,BI116)),"NÃO"),"NÃO")</f>
        <v>NÃO</v>
      </c>
      <c r="BK116" s="9" t="str">
        <f>IF(AND(BK$5&gt;=$M20,BK$5&lt;=$N20),IF($F20="SEMESTRAL",IF(BJ116="NÃO",$D20,IF(MOD(COUNT($Q116:BJ116),6)=0,(BJ116*$E20)+BJ116,BJ116)),"NÃO"),"NÃO")</f>
        <v>NÃO</v>
      </c>
      <c r="BL116" s="9" t="str">
        <f>IF(AND(BL$5&gt;=$M20,BL$5&lt;=$N20),IF($F20="SEMESTRAL",IF(BK116="NÃO",$D20,IF(MOD(COUNT($Q116:BK116),6)=0,(BK116*$E20)+BK116,BK116)),"NÃO"),"NÃO")</f>
        <v>NÃO</v>
      </c>
      <c r="BM116" s="9" t="str">
        <f>IF(AND(BM$5&gt;=$M20,BM$5&lt;=$N20),IF($F20="SEMESTRAL",IF(BL116="NÃO",$D20,IF(MOD(COUNT($Q116:BL116),6)=0,(BL116*$E20)+BL116,BL116)),"NÃO"),"NÃO")</f>
        <v>NÃO</v>
      </c>
      <c r="BN116" s="9" t="str">
        <f>IF(AND(BN$5&gt;=$M20,BN$5&lt;=$N20),IF($F20="SEMESTRAL",IF(BM116="NÃO",$D20,IF(MOD(COUNT($Q116:BM116),6)=0,(BM116*$E20)+BM116,BM116)),"NÃO"),"NÃO")</f>
        <v>NÃO</v>
      </c>
      <c r="BO116" s="9" t="str">
        <f>IF(AND(BO$5&gt;=$M20,BO$5&lt;=$N20),IF($F20="SEMESTRAL",IF(BN116="NÃO",$D20,IF(MOD(COUNT($Q116:BN116),6)=0,(BN116*$E20)+BN116,BN116)),"NÃO"),"NÃO")</f>
        <v>NÃO</v>
      </c>
      <c r="BP116" s="9" t="str">
        <f>IF(AND(BP$5&gt;=$M20,BP$5&lt;=$N20),IF($F20="SEMESTRAL",IF(BO116="NÃO",$D20,IF(MOD(COUNT($Q116:BO116),6)=0,(BO116*$E20)+BO116,BO116)),"NÃO"),"NÃO")</f>
        <v>NÃO</v>
      </c>
      <c r="BQ116" s="9" t="str">
        <f>IF(AND(BQ$5&gt;=$M20,BQ$5&lt;=$N20),IF($F20="SEMESTRAL",IF(BP116="NÃO",$D20,IF(MOD(COUNT($Q116:BP116),6)=0,(BP116*$E20)+BP116,BP116)),"NÃO"),"NÃO")</f>
        <v>NÃO</v>
      </c>
      <c r="BR116" s="9" t="str">
        <f>IF(AND(BR$5&gt;=$M20,BR$5&lt;=$N20),IF($F20="SEMESTRAL",IF(BQ116="NÃO",$D20,IF(MOD(COUNT($Q116:BQ116),6)=0,(BQ116*$E20)+BQ116,BQ116)),"NÃO"),"NÃO")</f>
        <v>NÃO</v>
      </c>
      <c r="BS116" s="9" t="str">
        <f>IF(AND(BS$5&gt;=$M20,BS$5&lt;=$N20),IF($F20="SEMESTRAL",IF(BR116="NÃO",$D20,IF(MOD(COUNT($Q116:BR116),6)=0,(BR116*$E20)+BR116,BR116)),"NÃO"),"NÃO")</f>
        <v>NÃO</v>
      </c>
      <c r="BT116" s="9" t="str">
        <f>IF(AND(BT$5&gt;=$M20,BT$5&lt;=$N20),IF($F20="SEMESTRAL",IF(BS116="NÃO",$D20,IF(MOD(COUNT($Q116:BS116),6)=0,(BS116*$E20)+BS116,BS116)),"NÃO"),"NÃO")</f>
        <v>NÃO</v>
      </c>
      <c r="BU116" s="9" t="str">
        <f>IF(AND(BU$5&gt;=$M20,BU$5&lt;=$N20),IF($F20="SEMESTRAL",IF(BT116="NÃO",$D20,IF(MOD(COUNT($Q116:BT116),6)=0,(BT116*$E20)+BT116,BT116)),"NÃO"),"NÃO")</f>
        <v>NÃO</v>
      </c>
      <c r="BV116" s="9" t="str">
        <f>IF(AND(BV$5&gt;=$M20,BV$5&lt;=$N20),IF($F20="SEMESTRAL",IF(BU116="NÃO",$D20,IF(MOD(COUNT($Q116:BU116),6)=0,(BU116*$E20)+BU116,BU116)),"NÃO"),"NÃO")</f>
        <v>NÃO</v>
      </c>
      <c r="BW116" s="9" t="str">
        <f>IF(AND(BW$5&gt;=$M20,BW$5&lt;=$N20),IF($F20="SEMESTRAL",IF(BV116="NÃO",$D20,IF(MOD(COUNT($Q116:BV116),6)=0,(BV116*$E20)+BV116,BV116)),"NÃO"),"NÃO")</f>
        <v>NÃO</v>
      </c>
      <c r="BX116" s="9" t="str">
        <f>IF(AND(BX$5&gt;=$M20,BX$5&lt;=$N20),IF($F20="SEMESTRAL",IF(BW116="NÃO",$D20,IF(MOD(COUNT($Q116:BW116),6)=0,(BW116*$E20)+BW116,BW116)),"NÃO"),"NÃO")</f>
        <v>NÃO</v>
      </c>
    </row>
    <row r="117" spans="16:76" ht="30" customHeight="1">
      <c r="P117" s="9">
        <v>16</v>
      </c>
      <c r="Q117" s="9" t="str">
        <f t="shared" si="47"/>
        <v>NÃO</v>
      </c>
      <c r="R117" s="9" t="str">
        <f>IF(AND(R$5&gt;=$M21,R$5&lt;=$N21),IF($F21="SEMESTRAL",IF(Q117="NÃO",$D21,IF(MOD(COUNT($Q117:Q117),6)=0,(Q117*$E21)+Q117,Q117)),"NÃO"),"NÃO")</f>
        <v>NÃO</v>
      </c>
      <c r="S117" s="9" t="str">
        <f>IF(AND(S$5&gt;=$M21,S$5&lt;=$N21),IF($F21="SEMESTRAL",IF(R117="NÃO",$D21,IF(MOD(COUNT($Q117:R117),6)=0,(R117*$E21)+R117,R117)),"NÃO"),"NÃO")</f>
        <v>NÃO</v>
      </c>
      <c r="T117" s="9" t="str">
        <f>IF(AND(T$5&gt;=$M21,T$5&lt;=$N21),IF($F21="SEMESTRAL",IF(S117="NÃO",$D21,IF(MOD(COUNT($Q117:S117),6)=0,(S117*$E21)+S117,S117)),"NÃO"),"NÃO")</f>
        <v>NÃO</v>
      </c>
      <c r="U117" s="9" t="str">
        <f>IF(AND(U$5&gt;=$M21,U$5&lt;=$N21),IF($F21="SEMESTRAL",IF(T117="NÃO",$D21,IF(MOD(COUNT($Q117:T117),6)=0,(T117*$E21)+T117,T117)),"NÃO"),"NÃO")</f>
        <v>NÃO</v>
      </c>
      <c r="V117" s="9" t="str">
        <f>IF(AND(V$5&gt;=$M21,V$5&lt;=$N21),IF($F21="SEMESTRAL",IF(U117="NÃO",$D21,IF(MOD(COUNT($Q117:U117),6)=0,(U117*$E21)+U117,U117)),"NÃO"),"NÃO")</f>
        <v>NÃO</v>
      </c>
      <c r="W117" s="9" t="str">
        <f>IF(AND(W$5&gt;=$M21,W$5&lt;=$N21),IF($F21="SEMESTRAL",IF(V117="NÃO",$D21,IF(MOD(COUNT($Q117:V117),6)=0,(V117*$E21)+V117,V117)),"NÃO"),"NÃO")</f>
        <v>NÃO</v>
      </c>
      <c r="X117" s="9" t="str">
        <f>IF(AND(X$5&gt;=$M21,X$5&lt;=$N21),IF($F21="SEMESTRAL",IF(W117="NÃO",$D21,IF(MOD(COUNT($Q117:W117),6)=0,(W117*$E21)+W117,W117)),"NÃO"),"NÃO")</f>
        <v>NÃO</v>
      </c>
      <c r="Y117" s="9" t="str">
        <f>IF(AND(Y$5&gt;=$M21,Y$5&lt;=$N21),IF($F21="SEMESTRAL",IF(X117="NÃO",$D21,IF(MOD(COUNT($Q117:X117),6)=0,(X117*$E21)+X117,X117)),"NÃO"),"NÃO")</f>
        <v>NÃO</v>
      </c>
      <c r="Z117" s="9" t="str">
        <f>IF(AND(Z$5&gt;=$M21,Z$5&lt;=$N21),IF($F21="SEMESTRAL",IF(Y117="NÃO",$D21,IF(MOD(COUNT($Q117:Y117),6)=0,(Y117*$E21)+Y117,Y117)),"NÃO"),"NÃO")</f>
        <v>NÃO</v>
      </c>
      <c r="AA117" s="9" t="str">
        <f>IF(AND(AA$5&gt;=$M21,AA$5&lt;=$N21),IF($F21="SEMESTRAL",IF(Z117="NÃO",$D21,IF(MOD(COUNT($Q117:Z117),6)=0,(Z117*$E21)+Z117,Z117)),"NÃO"),"NÃO")</f>
        <v>NÃO</v>
      </c>
      <c r="AB117" s="9" t="str">
        <f>IF(AND(AB$5&gt;=$M21,AB$5&lt;=$N21),IF($F21="SEMESTRAL",IF(AA117="NÃO",$D21,IF(MOD(COUNT($Q117:AA117),6)=0,(AA117*$E21)+AA117,AA117)),"NÃO"),"NÃO")</f>
        <v>NÃO</v>
      </c>
      <c r="AC117" s="9" t="str">
        <f>IF(AND(AC$5&gt;=$M21,AC$5&lt;=$N21),IF($F21="SEMESTRAL",IF(AB117="NÃO",$D21,IF(MOD(COUNT($Q117:AB117),6)=0,(AB117*$E21)+AB117,AB117)),"NÃO"),"NÃO")</f>
        <v>NÃO</v>
      </c>
      <c r="AD117" s="9" t="str">
        <f>IF(AND(AD$5&gt;=$M21,AD$5&lt;=$N21),IF($F21="SEMESTRAL",IF(AC117="NÃO",$D21,IF(MOD(COUNT($Q117:AC117),6)=0,(AC117*$E21)+AC117,AC117)),"NÃO"),"NÃO")</f>
        <v>NÃO</v>
      </c>
      <c r="AE117" s="9" t="str">
        <f>IF(AND(AE$5&gt;=$M21,AE$5&lt;=$N21),IF($F21="SEMESTRAL",IF(AD117="NÃO",$D21,IF(MOD(COUNT($Q117:AD117),6)=0,(AD117*$E21)+AD117,AD117)),"NÃO"),"NÃO")</f>
        <v>NÃO</v>
      </c>
      <c r="AF117" s="9" t="str">
        <f>IF(AND(AF$5&gt;=$M21,AF$5&lt;=$N21),IF($F21="SEMESTRAL",IF(AE117="NÃO",$D21,IF(MOD(COUNT($Q117:AE117),6)=0,(AE117*$E21)+AE117,AE117)),"NÃO"),"NÃO")</f>
        <v>NÃO</v>
      </c>
      <c r="AG117" s="9" t="str">
        <f>IF(AND(AG$5&gt;=$M21,AG$5&lt;=$N21),IF($F21="SEMESTRAL",IF(AF117="NÃO",$D21,IF(MOD(COUNT($Q117:AF117),6)=0,(AF117*$E21)+AF117,AF117)),"NÃO"),"NÃO")</f>
        <v>NÃO</v>
      </c>
      <c r="AH117" s="9" t="str">
        <f>IF(AND(AH$5&gt;=$M21,AH$5&lt;=$N21),IF($F21="SEMESTRAL",IF(AG117="NÃO",$D21,IF(MOD(COUNT($Q117:AG117),6)=0,(AG117*$E21)+AG117,AG117)),"NÃO"),"NÃO")</f>
        <v>NÃO</v>
      </c>
      <c r="AI117" s="9" t="str">
        <f>IF(AND(AI$5&gt;=$M21,AI$5&lt;=$N21),IF($F21="SEMESTRAL",IF(AH117="NÃO",$D21,IF(MOD(COUNT($Q117:AH117),6)=0,(AH117*$E21)+AH117,AH117)),"NÃO"),"NÃO")</f>
        <v>NÃO</v>
      </c>
      <c r="AJ117" s="9" t="str">
        <f>IF(AND(AJ$5&gt;=$M21,AJ$5&lt;=$N21),IF($F21="SEMESTRAL",IF(AI117="NÃO",$D21,IF(MOD(COUNT($Q117:AI117),6)=0,(AI117*$E21)+AI117,AI117)),"NÃO"),"NÃO")</f>
        <v>NÃO</v>
      </c>
      <c r="AK117" s="9" t="str">
        <f>IF(AND(AK$5&gt;=$M21,AK$5&lt;=$N21),IF($F21="SEMESTRAL",IF(AJ117="NÃO",$D21,IF(MOD(COUNT($Q117:AJ117),6)=0,(AJ117*$E21)+AJ117,AJ117)),"NÃO"),"NÃO")</f>
        <v>NÃO</v>
      </c>
      <c r="AL117" s="9" t="str">
        <f>IF(AND(AL$5&gt;=$M21,AL$5&lt;=$N21),IF($F21="SEMESTRAL",IF(AK117="NÃO",$D21,IF(MOD(COUNT($Q117:AK117),6)=0,(AK117*$E21)+AK117,AK117)),"NÃO"),"NÃO")</f>
        <v>NÃO</v>
      </c>
      <c r="AM117" s="9" t="str">
        <f>IF(AND(AM$5&gt;=$M21,AM$5&lt;=$N21),IF($F21="SEMESTRAL",IF(AL117="NÃO",$D21,IF(MOD(COUNT($Q117:AL117),6)=0,(AL117*$E21)+AL117,AL117)),"NÃO"),"NÃO")</f>
        <v>NÃO</v>
      </c>
      <c r="AN117" s="9" t="str">
        <f>IF(AND(AN$5&gt;=$M21,AN$5&lt;=$N21),IF($F21="SEMESTRAL",IF(AM117="NÃO",$D21,IF(MOD(COUNT($Q117:AM117),6)=0,(AM117*$E21)+AM117,AM117)),"NÃO"),"NÃO")</f>
        <v>NÃO</v>
      </c>
      <c r="AO117" s="9" t="str">
        <f>IF(AND(AO$5&gt;=$M21,AO$5&lt;=$N21),IF($F21="SEMESTRAL",IF(AN117="NÃO",$D21,IF(MOD(COUNT($Q117:AN117),6)=0,(AN117*$E21)+AN117,AN117)),"NÃO"),"NÃO")</f>
        <v>NÃO</v>
      </c>
      <c r="AP117" s="9" t="str">
        <f>IF(AND(AP$5&gt;=$M21,AP$5&lt;=$N21),IF($F21="SEMESTRAL",IF(AO117="NÃO",$D21,IF(MOD(COUNT($Q117:AO117),6)=0,(AO117*$E21)+AO117,AO117)),"NÃO"),"NÃO")</f>
        <v>NÃO</v>
      </c>
      <c r="AQ117" s="9" t="str">
        <f>IF(AND(AQ$5&gt;=$M21,AQ$5&lt;=$N21),IF($F21="SEMESTRAL",IF(AP117="NÃO",$D21,IF(MOD(COUNT($Q117:AP117),6)=0,(AP117*$E21)+AP117,AP117)),"NÃO"),"NÃO")</f>
        <v>NÃO</v>
      </c>
      <c r="AR117" s="9" t="str">
        <f>IF(AND(AR$5&gt;=$M21,AR$5&lt;=$N21),IF($F21="SEMESTRAL",IF(AQ117="NÃO",$D21,IF(MOD(COUNT($Q117:AQ117),6)=0,(AQ117*$E21)+AQ117,AQ117)),"NÃO"),"NÃO")</f>
        <v>NÃO</v>
      </c>
      <c r="AS117" s="9" t="str">
        <f>IF(AND(AS$5&gt;=$M21,AS$5&lt;=$N21),IF($F21="SEMESTRAL",IF(AR117="NÃO",$D21,IF(MOD(COUNT($Q117:AR117),6)=0,(AR117*$E21)+AR117,AR117)),"NÃO"),"NÃO")</f>
        <v>NÃO</v>
      </c>
      <c r="AT117" s="9" t="str">
        <f>IF(AND(AT$5&gt;=$M21,AT$5&lt;=$N21),IF($F21="SEMESTRAL",IF(AS117="NÃO",$D21,IF(MOD(COUNT($Q117:AS117),6)=0,(AS117*$E21)+AS117,AS117)),"NÃO"),"NÃO")</f>
        <v>NÃO</v>
      </c>
      <c r="AU117" s="9" t="str">
        <f>IF(AND(AU$5&gt;=$M21,AU$5&lt;=$N21),IF($F21="SEMESTRAL",IF(AT117="NÃO",$D21,IF(MOD(COUNT($Q117:AT117),6)=0,(AT117*$E21)+AT117,AT117)),"NÃO"),"NÃO")</f>
        <v>NÃO</v>
      </c>
      <c r="AV117" s="9" t="str">
        <f>IF(AND(AV$5&gt;=$M21,AV$5&lt;=$N21),IF($F21="SEMESTRAL",IF(AU117="NÃO",$D21,IF(MOD(COUNT($Q117:AU117),6)=0,(AU117*$E21)+AU117,AU117)),"NÃO"),"NÃO")</f>
        <v>NÃO</v>
      </c>
      <c r="AW117" s="9" t="str">
        <f>IF(AND(AW$5&gt;=$M21,AW$5&lt;=$N21),IF($F21="SEMESTRAL",IF(AV117="NÃO",$D21,IF(MOD(COUNT($Q117:AV117),6)=0,(AV117*$E21)+AV117,AV117)),"NÃO"),"NÃO")</f>
        <v>NÃO</v>
      </c>
      <c r="AX117" s="9" t="str">
        <f>IF(AND(AX$5&gt;=$M21,AX$5&lt;=$N21),IF($F21="SEMESTRAL",IF(AW117="NÃO",$D21,IF(MOD(COUNT($Q117:AW117),6)=0,(AW117*$E21)+AW117,AW117)),"NÃO"),"NÃO")</f>
        <v>NÃO</v>
      </c>
      <c r="AY117" s="9" t="str">
        <f>IF(AND(AY$5&gt;=$M21,AY$5&lt;=$N21),IF($F21="SEMESTRAL",IF(AX117="NÃO",$D21,IF(MOD(COUNT($Q117:AX117),6)=0,(AX117*$E21)+AX117,AX117)),"NÃO"),"NÃO")</f>
        <v>NÃO</v>
      </c>
      <c r="AZ117" s="9" t="str">
        <f>IF(AND(AZ$5&gt;=$M21,AZ$5&lt;=$N21),IF($F21="SEMESTRAL",IF(AY117="NÃO",$D21,IF(MOD(COUNT($Q117:AY117),6)=0,(AY117*$E21)+AY117,AY117)),"NÃO"),"NÃO")</f>
        <v>NÃO</v>
      </c>
      <c r="BA117" s="9" t="str">
        <f>IF(AND(BA$5&gt;=$M21,BA$5&lt;=$N21),IF($F21="SEMESTRAL",IF(AZ117="NÃO",$D21,IF(MOD(COUNT($Q117:AZ117),6)=0,(AZ117*$E21)+AZ117,AZ117)),"NÃO"),"NÃO")</f>
        <v>NÃO</v>
      </c>
      <c r="BB117" s="9" t="str">
        <f>IF(AND(BB$5&gt;=$M21,BB$5&lt;=$N21),IF($F21="SEMESTRAL",IF(BA117="NÃO",$D21,IF(MOD(COUNT($Q117:BA117),6)=0,(BA117*$E21)+BA117,BA117)),"NÃO"),"NÃO")</f>
        <v>NÃO</v>
      </c>
      <c r="BC117" s="9" t="str">
        <f>IF(AND(BC$5&gt;=$M21,BC$5&lt;=$N21),IF($F21="SEMESTRAL",IF(BB117="NÃO",$D21,IF(MOD(COUNT($Q117:BB117),6)=0,(BB117*$E21)+BB117,BB117)),"NÃO"),"NÃO")</f>
        <v>NÃO</v>
      </c>
      <c r="BD117" s="9" t="str">
        <f>IF(AND(BD$5&gt;=$M21,BD$5&lt;=$N21),IF($F21="SEMESTRAL",IF(BC117="NÃO",$D21,IF(MOD(COUNT($Q117:BC117),6)=0,(BC117*$E21)+BC117,BC117)),"NÃO"),"NÃO")</f>
        <v>NÃO</v>
      </c>
      <c r="BE117" s="9" t="str">
        <f>IF(AND(BE$5&gt;=$M21,BE$5&lt;=$N21),IF($F21="SEMESTRAL",IF(BD117="NÃO",$D21,IF(MOD(COUNT($Q117:BD117),6)=0,(BD117*$E21)+BD117,BD117)),"NÃO"),"NÃO")</f>
        <v>NÃO</v>
      </c>
      <c r="BF117" s="9" t="str">
        <f>IF(AND(BF$5&gt;=$M21,BF$5&lt;=$N21),IF($F21="SEMESTRAL",IF(BE117="NÃO",$D21,IF(MOD(COUNT($Q117:BE117),6)=0,(BE117*$E21)+BE117,BE117)),"NÃO"),"NÃO")</f>
        <v>NÃO</v>
      </c>
      <c r="BG117" s="9" t="str">
        <f>IF(AND(BG$5&gt;=$M21,BG$5&lt;=$N21),IF($F21="SEMESTRAL",IF(BF117="NÃO",$D21,IF(MOD(COUNT($Q117:BF117),6)=0,(BF117*$E21)+BF117,BF117)),"NÃO"),"NÃO")</f>
        <v>NÃO</v>
      </c>
      <c r="BH117" s="9" t="str">
        <f>IF(AND(BH$5&gt;=$M21,BH$5&lt;=$N21),IF($F21="SEMESTRAL",IF(BG117="NÃO",$D21,IF(MOD(COUNT($Q117:BG117),6)=0,(BG117*$E21)+BG117,BG117)),"NÃO"),"NÃO")</f>
        <v>NÃO</v>
      </c>
      <c r="BI117" s="9" t="str">
        <f>IF(AND(BI$5&gt;=$M21,BI$5&lt;=$N21),IF($F21="SEMESTRAL",IF(BH117="NÃO",$D21,IF(MOD(COUNT($Q117:BH117),6)=0,(BH117*$E21)+BH117,BH117)),"NÃO"),"NÃO")</f>
        <v>NÃO</v>
      </c>
      <c r="BJ117" s="9" t="str">
        <f>IF(AND(BJ$5&gt;=$M21,BJ$5&lt;=$N21),IF($F21="SEMESTRAL",IF(BI117="NÃO",$D21,IF(MOD(COUNT($Q117:BI117),6)=0,(BI117*$E21)+BI117,BI117)),"NÃO"),"NÃO")</f>
        <v>NÃO</v>
      </c>
      <c r="BK117" s="9" t="str">
        <f>IF(AND(BK$5&gt;=$M21,BK$5&lt;=$N21),IF($F21="SEMESTRAL",IF(BJ117="NÃO",$D21,IF(MOD(COUNT($Q117:BJ117),6)=0,(BJ117*$E21)+BJ117,BJ117)),"NÃO"),"NÃO")</f>
        <v>NÃO</v>
      </c>
      <c r="BL117" s="9" t="str">
        <f>IF(AND(BL$5&gt;=$M21,BL$5&lt;=$N21),IF($F21="SEMESTRAL",IF(BK117="NÃO",$D21,IF(MOD(COUNT($Q117:BK117),6)=0,(BK117*$E21)+BK117,BK117)),"NÃO"),"NÃO")</f>
        <v>NÃO</v>
      </c>
      <c r="BM117" s="9" t="str">
        <f>IF(AND(BM$5&gt;=$M21,BM$5&lt;=$N21),IF($F21="SEMESTRAL",IF(BL117="NÃO",$D21,IF(MOD(COUNT($Q117:BL117),6)=0,(BL117*$E21)+BL117,BL117)),"NÃO"),"NÃO")</f>
        <v>NÃO</v>
      </c>
      <c r="BN117" s="9" t="str">
        <f>IF(AND(BN$5&gt;=$M21,BN$5&lt;=$N21),IF($F21="SEMESTRAL",IF(BM117="NÃO",$D21,IF(MOD(COUNT($Q117:BM117),6)=0,(BM117*$E21)+BM117,BM117)),"NÃO"),"NÃO")</f>
        <v>NÃO</v>
      </c>
      <c r="BO117" s="9" t="str">
        <f>IF(AND(BO$5&gt;=$M21,BO$5&lt;=$N21),IF($F21="SEMESTRAL",IF(BN117="NÃO",$D21,IF(MOD(COUNT($Q117:BN117),6)=0,(BN117*$E21)+BN117,BN117)),"NÃO"),"NÃO")</f>
        <v>NÃO</v>
      </c>
      <c r="BP117" s="9" t="str">
        <f>IF(AND(BP$5&gt;=$M21,BP$5&lt;=$N21),IF($F21="SEMESTRAL",IF(BO117="NÃO",$D21,IF(MOD(COUNT($Q117:BO117),6)=0,(BO117*$E21)+BO117,BO117)),"NÃO"),"NÃO")</f>
        <v>NÃO</v>
      </c>
      <c r="BQ117" s="9" t="str">
        <f>IF(AND(BQ$5&gt;=$M21,BQ$5&lt;=$N21),IF($F21="SEMESTRAL",IF(BP117="NÃO",$D21,IF(MOD(COUNT($Q117:BP117),6)=0,(BP117*$E21)+BP117,BP117)),"NÃO"),"NÃO")</f>
        <v>NÃO</v>
      </c>
      <c r="BR117" s="9" t="str">
        <f>IF(AND(BR$5&gt;=$M21,BR$5&lt;=$N21),IF($F21="SEMESTRAL",IF(BQ117="NÃO",$D21,IF(MOD(COUNT($Q117:BQ117),6)=0,(BQ117*$E21)+BQ117,BQ117)),"NÃO"),"NÃO")</f>
        <v>NÃO</v>
      </c>
      <c r="BS117" s="9" t="str">
        <f>IF(AND(BS$5&gt;=$M21,BS$5&lt;=$N21),IF($F21="SEMESTRAL",IF(BR117="NÃO",$D21,IF(MOD(COUNT($Q117:BR117),6)=0,(BR117*$E21)+BR117,BR117)),"NÃO"),"NÃO")</f>
        <v>NÃO</v>
      </c>
      <c r="BT117" s="9" t="str">
        <f>IF(AND(BT$5&gt;=$M21,BT$5&lt;=$N21),IF($F21="SEMESTRAL",IF(BS117="NÃO",$D21,IF(MOD(COUNT($Q117:BS117),6)=0,(BS117*$E21)+BS117,BS117)),"NÃO"),"NÃO")</f>
        <v>NÃO</v>
      </c>
      <c r="BU117" s="9" t="str">
        <f>IF(AND(BU$5&gt;=$M21,BU$5&lt;=$N21),IF($F21="SEMESTRAL",IF(BT117="NÃO",$D21,IF(MOD(COUNT($Q117:BT117),6)=0,(BT117*$E21)+BT117,BT117)),"NÃO"),"NÃO")</f>
        <v>NÃO</v>
      </c>
      <c r="BV117" s="9" t="str">
        <f>IF(AND(BV$5&gt;=$M21,BV$5&lt;=$N21),IF($F21="SEMESTRAL",IF(BU117="NÃO",$D21,IF(MOD(COUNT($Q117:BU117),6)=0,(BU117*$E21)+BU117,BU117)),"NÃO"),"NÃO")</f>
        <v>NÃO</v>
      </c>
      <c r="BW117" s="9" t="str">
        <f>IF(AND(BW$5&gt;=$M21,BW$5&lt;=$N21),IF($F21="SEMESTRAL",IF(BV117="NÃO",$D21,IF(MOD(COUNT($Q117:BV117),6)=0,(BV117*$E21)+BV117,BV117)),"NÃO"),"NÃO")</f>
        <v>NÃO</v>
      </c>
      <c r="BX117" s="9" t="str">
        <f>IF(AND(BX$5&gt;=$M21,BX$5&lt;=$N21),IF($F21="SEMESTRAL",IF(BW117="NÃO",$D21,IF(MOD(COUNT($Q117:BW117),6)=0,(BW117*$E21)+BW117,BW117)),"NÃO"),"NÃO")</f>
        <v>NÃO</v>
      </c>
    </row>
    <row r="118" spans="16:76" ht="30" customHeight="1">
      <c r="P118" s="9">
        <v>17</v>
      </c>
      <c r="Q118" s="9" t="str">
        <f t="shared" si="47"/>
        <v>NÃO</v>
      </c>
      <c r="R118" s="9" t="str">
        <f>IF(AND(R$5&gt;=$M22,R$5&lt;=$N22),IF($F22="SEMESTRAL",IF(Q118="NÃO",$D22,IF(MOD(COUNT($Q118:Q118),6)=0,(Q118*$E22)+Q118,Q118)),"NÃO"),"NÃO")</f>
        <v>NÃO</v>
      </c>
      <c r="S118" s="9" t="str">
        <f>IF(AND(S$5&gt;=$M22,S$5&lt;=$N22),IF($F22="SEMESTRAL",IF(R118="NÃO",$D22,IF(MOD(COUNT($Q118:R118),6)=0,(R118*$E22)+R118,R118)),"NÃO"),"NÃO")</f>
        <v>NÃO</v>
      </c>
      <c r="T118" s="9" t="str">
        <f>IF(AND(T$5&gt;=$M22,T$5&lt;=$N22),IF($F22="SEMESTRAL",IF(S118="NÃO",$D22,IF(MOD(COUNT($Q118:S118),6)=0,(S118*$E22)+S118,S118)),"NÃO"),"NÃO")</f>
        <v>NÃO</v>
      </c>
      <c r="U118" s="9" t="str">
        <f>IF(AND(U$5&gt;=$M22,U$5&lt;=$N22),IF($F22="SEMESTRAL",IF(T118="NÃO",$D22,IF(MOD(COUNT($Q118:T118),6)=0,(T118*$E22)+T118,T118)),"NÃO"),"NÃO")</f>
        <v>NÃO</v>
      </c>
      <c r="V118" s="9" t="str">
        <f>IF(AND(V$5&gt;=$M22,V$5&lt;=$N22),IF($F22="SEMESTRAL",IF(U118="NÃO",$D22,IF(MOD(COUNT($Q118:U118),6)=0,(U118*$E22)+U118,U118)),"NÃO"),"NÃO")</f>
        <v>NÃO</v>
      </c>
      <c r="W118" s="9" t="str">
        <f>IF(AND(W$5&gt;=$M22,W$5&lt;=$N22),IF($F22="SEMESTRAL",IF(V118="NÃO",$D22,IF(MOD(COUNT($Q118:V118),6)=0,(V118*$E22)+V118,V118)),"NÃO"),"NÃO")</f>
        <v>NÃO</v>
      </c>
      <c r="X118" s="9" t="str">
        <f>IF(AND(X$5&gt;=$M22,X$5&lt;=$N22),IF($F22="SEMESTRAL",IF(W118="NÃO",$D22,IF(MOD(COUNT($Q118:W118),6)=0,(W118*$E22)+W118,W118)),"NÃO"),"NÃO")</f>
        <v>NÃO</v>
      </c>
      <c r="Y118" s="9" t="str">
        <f>IF(AND(Y$5&gt;=$M22,Y$5&lt;=$N22),IF($F22="SEMESTRAL",IF(X118="NÃO",$D22,IF(MOD(COUNT($Q118:X118),6)=0,(X118*$E22)+X118,X118)),"NÃO"),"NÃO")</f>
        <v>NÃO</v>
      </c>
      <c r="Z118" s="9" t="str">
        <f>IF(AND(Z$5&gt;=$M22,Z$5&lt;=$N22),IF($F22="SEMESTRAL",IF(Y118="NÃO",$D22,IF(MOD(COUNT($Q118:Y118),6)=0,(Y118*$E22)+Y118,Y118)),"NÃO"),"NÃO")</f>
        <v>NÃO</v>
      </c>
      <c r="AA118" s="9" t="str">
        <f>IF(AND(AA$5&gt;=$M22,AA$5&lt;=$N22),IF($F22="SEMESTRAL",IF(Z118="NÃO",$D22,IF(MOD(COUNT($Q118:Z118),6)=0,(Z118*$E22)+Z118,Z118)),"NÃO"),"NÃO")</f>
        <v>NÃO</v>
      </c>
      <c r="AB118" s="9" t="str">
        <f>IF(AND(AB$5&gt;=$M22,AB$5&lt;=$N22),IF($F22="SEMESTRAL",IF(AA118="NÃO",$D22,IF(MOD(COUNT($Q118:AA118),6)=0,(AA118*$E22)+AA118,AA118)),"NÃO"),"NÃO")</f>
        <v>NÃO</v>
      </c>
      <c r="AC118" s="9" t="str">
        <f>IF(AND(AC$5&gt;=$M22,AC$5&lt;=$N22),IF($F22="SEMESTRAL",IF(AB118="NÃO",$D22,IF(MOD(COUNT($Q118:AB118),6)=0,(AB118*$E22)+AB118,AB118)),"NÃO"),"NÃO")</f>
        <v>NÃO</v>
      </c>
      <c r="AD118" s="9" t="str">
        <f>IF(AND(AD$5&gt;=$M22,AD$5&lt;=$N22),IF($F22="SEMESTRAL",IF(AC118="NÃO",$D22,IF(MOD(COUNT($Q118:AC118),6)=0,(AC118*$E22)+AC118,AC118)),"NÃO"),"NÃO")</f>
        <v>NÃO</v>
      </c>
      <c r="AE118" s="9" t="str">
        <f>IF(AND(AE$5&gt;=$M22,AE$5&lt;=$N22),IF($F22="SEMESTRAL",IF(AD118="NÃO",$D22,IF(MOD(COUNT($Q118:AD118),6)=0,(AD118*$E22)+AD118,AD118)),"NÃO"),"NÃO")</f>
        <v>NÃO</v>
      </c>
      <c r="AF118" s="9" t="str">
        <f>IF(AND(AF$5&gt;=$M22,AF$5&lt;=$N22),IF($F22="SEMESTRAL",IF(AE118="NÃO",$D22,IF(MOD(COUNT($Q118:AE118),6)=0,(AE118*$E22)+AE118,AE118)),"NÃO"),"NÃO")</f>
        <v>NÃO</v>
      </c>
      <c r="AG118" s="9" t="str">
        <f>IF(AND(AG$5&gt;=$M22,AG$5&lt;=$N22),IF($F22="SEMESTRAL",IF(AF118="NÃO",$D22,IF(MOD(COUNT($Q118:AF118),6)=0,(AF118*$E22)+AF118,AF118)),"NÃO"),"NÃO")</f>
        <v>NÃO</v>
      </c>
      <c r="AH118" s="9" t="str">
        <f>IF(AND(AH$5&gt;=$M22,AH$5&lt;=$N22),IF($F22="SEMESTRAL",IF(AG118="NÃO",$D22,IF(MOD(COUNT($Q118:AG118),6)=0,(AG118*$E22)+AG118,AG118)),"NÃO"),"NÃO")</f>
        <v>NÃO</v>
      </c>
      <c r="AI118" s="9" t="str">
        <f>IF(AND(AI$5&gt;=$M22,AI$5&lt;=$N22),IF($F22="SEMESTRAL",IF(AH118="NÃO",$D22,IF(MOD(COUNT($Q118:AH118),6)=0,(AH118*$E22)+AH118,AH118)),"NÃO"),"NÃO")</f>
        <v>NÃO</v>
      </c>
      <c r="AJ118" s="9" t="str">
        <f>IF(AND(AJ$5&gt;=$M22,AJ$5&lt;=$N22),IF($F22="SEMESTRAL",IF(AI118="NÃO",$D22,IF(MOD(COUNT($Q118:AI118),6)=0,(AI118*$E22)+AI118,AI118)),"NÃO"),"NÃO")</f>
        <v>NÃO</v>
      </c>
      <c r="AK118" s="9" t="str">
        <f>IF(AND(AK$5&gt;=$M22,AK$5&lt;=$N22),IF($F22="SEMESTRAL",IF(AJ118="NÃO",$D22,IF(MOD(COUNT($Q118:AJ118),6)=0,(AJ118*$E22)+AJ118,AJ118)),"NÃO"),"NÃO")</f>
        <v>NÃO</v>
      </c>
      <c r="AL118" s="9" t="str">
        <f>IF(AND(AL$5&gt;=$M22,AL$5&lt;=$N22),IF($F22="SEMESTRAL",IF(AK118="NÃO",$D22,IF(MOD(COUNT($Q118:AK118),6)=0,(AK118*$E22)+AK118,AK118)),"NÃO"),"NÃO")</f>
        <v>NÃO</v>
      </c>
      <c r="AM118" s="9" t="str">
        <f>IF(AND(AM$5&gt;=$M22,AM$5&lt;=$N22),IF($F22="SEMESTRAL",IF(AL118="NÃO",$D22,IF(MOD(COUNT($Q118:AL118),6)=0,(AL118*$E22)+AL118,AL118)),"NÃO"),"NÃO")</f>
        <v>NÃO</v>
      </c>
      <c r="AN118" s="9" t="str">
        <f>IF(AND(AN$5&gt;=$M22,AN$5&lt;=$N22),IF($F22="SEMESTRAL",IF(AM118="NÃO",$D22,IF(MOD(COUNT($Q118:AM118),6)=0,(AM118*$E22)+AM118,AM118)),"NÃO"),"NÃO")</f>
        <v>NÃO</v>
      </c>
      <c r="AO118" s="9" t="str">
        <f>IF(AND(AO$5&gt;=$M22,AO$5&lt;=$N22),IF($F22="SEMESTRAL",IF(AN118="NÃO",$D22,IF(MOD(COUNT($Q118:AN118),6)=0,(AN118*$E22)+AN118,AN118)),"NÃO"),"NÃO")</f>
        <v>NÃO</v>
      </c>
      <c r="AP118" s="9" t="str">
        <f>IF(AND(AP$5&gt;=$M22,AP$5&lt;=$N22),IF($F22="SEMESTRAL",IF(AO118="NÃO",$D22,IF(MOD(COUNT($Q118:AO118),6)=0,(AO118*$E22)+AO118,AO118)),"NÃO"),"NÃO")</f>
        <v>NÃO</v>
      </c>
      <c r="AQ118" s="9" t="str">
        <f>IF(AND(AQ$5&gt;=$M22,AQ$5&lt;=$N22),IF($F22="SEMESTRAL",IF(AP118="NÃO",$D22,IF(MOD(COUNT($Q118:AP118),6)=0,(AP118*$E22)+AP118,AP118)),"NÃO"),"NÃO")</f>
        <v>NÃO</v>
      </c>
      <c r="AR118" s="9" t="str">
        <f>IF(AND(AR$5&gt;=$M22,AR$5&lt;=$N22),IF($F22="SEMESTRAL",IF(AQ118="NÃO",$D22,IF(MOD(COUNT($Q118:AQ118),6)=0,(AQ118*$E22)+AQ118,AQ118)),"NÃO"),"NÃO")</f>
        <v>NÃO</v>
      </c>
      <c r="AS118" s="9" t="str">
        <f>IF(AND(AS$5&gt;=$M22,AS$5&lt;=$N22),IF($F22="SEMESTRAL",IF(AR118="NÃO",$D22,IF(MOD(COUNT($Q118:AR118),6)=0,(AR118*$E22)+AR118,AR118)),"NÃO"),"NÃO")</f>
        <v>NÃO</v>
      </c>
      <c r="AT118" s="9" t="str">
        <f>IF(AND(AT$5&gt;=$M22,AT$5&lt;=$N22),IF($F22="SEMESTRAL",IF(AS118="NÃO",$D22,IF(MOD(COUNT($Q118:AS118),6)=0,(AS118*$E22)+AS118,AS118)),"NÃO"),"NÃO")</f>
        <v>NÃO</v>
      </c>
      <c r="AU118" s="9" t="str">
        <f>IF(AND(AU$5&gt;=$M22,AU$5&lt;=$N22),IF($F22="SEMESTRAL",IF(AT118="NÃO",$D22,IF(MOD(COUNT($Q118:AT118),6)=0,(AT118*$E22)+AT118,AT118)),"NÃO"),"NÃO")</f>
        <v>NÃO</v>
      </c>
      <c r="AV118" s="9" t="str">
        <f>IF(AND(AV$5&gt;=$M22,AV$5&lt;=$N22),IF($F22="SEMESTRAL",IF(AU118="NÃO",$D22,IF(MOD(COUNT($Q118:AU118),6)=0,(AU118*$E22)+AU118,AU118)),"NÃO"),"NÃO")</f>
        <v>NÃO</v>
      </c>
      <c r="AW118" s="9" t="str">
        <f>IF(AND(AW$5&gt;=$M22,AW$5&lt;=$N22),IF($F22="SEMESTRAL",IF(AV118="NÃO",$D22,IF(MOD(COUNT($Q118:AV118),6)=0,(AV118*$E22)+AV118,AV118)),"NÃO"),"NÃO")</f>
        <v>NÃO</v>
      </c>
      <c r="AX118" s="9" t="str">
        <f>IF(AND(AX$5&gt;=$M22,AX$5&lt;=$N22),IF($F22="SEMESTRAL",IF(AW118="NÃO",$D22,IF(MOD(COUNT($Q118:AW118),6)=0,(AW118*$E22)+AW118,AW118)),"NÃO"),"NÃO")</f>
        <v>NÃO</v>
      </c>
      <c r="AY118" s="9" t="str">
        <f>IF(AND(AY$5&gt;=$M22,AY$5&lt;=$N22),IF($F22="SEMESTRAL",IF(AX118="NÃO",$D22,IF(MOD(COUNT($Q118:AX118),6)=0,(AX118*$E22)+AX118,AX118)),"NÃO"),"NÃO")</f>
        <v>NÃO</v>
      </c>
      <c r="AZ118" s="9" t="str">
        <f>IF(AND(AZ$5&gt;=$M22,AZ$5&lt;=$N22),IF($F22="SEMESTRAL",IF(AY118="NÃO",$D22,IF(MOD(COUNT($Q118:AY118),6)=0,(AY118*$E22)+AY118,AY118)),"NÃO"),"NÃO")</f>
        <v>NÃO</v>
      </c>
      <c r="BA118" s="9" t="str">
        <f>IF(AND(BA$5&gt;=$M22,BA$5&lt;=$N22),IF($F22="SEMESTRAL",IF(AZ118="NÃO",$D22,IF(MOD(COUNT($Q118:AZ118),6)=0,(AZ118*$E22)+AZ118,AZ118)),"NÃO"),"NÃO")</f>
        <v>NÃO</v>
      </c>
      <c r="BB118" s="9" t="str">
        <f>IF(AND(BB$5&gt;=$M22,BB$5&lt;=$N22),IF($F22="SEMESTRAL",IF(BA118="NÃO",$D22,IF(MOD(COUNT($Q118:BA118),6)=0,(BA118*$E22)+BA118,BA118)),"NÃO"),"NÃO")</f>
        <v>NÃO</v>
      </c>
      <c r="BC118" s="9" t="str">
        <f>IF(AND(BC$5&gt;=$M22,BC$5&lt;=$N22),IF($F22="SEMESTRAL",IF(BB118="NÃO",$D22,IF(MOD(COUNT($Q118:BB118),6)=0,(BB118*$E22)+BB118,BB118)),"NÃO"),"NÃO")</f>
        <v>NÃO</v>
      </c>
      <c r="BD118" s="9" t="str">
        <f>IF(AND(BD$5&gt;=$M22,BD$5&lt;=$N22),IF($F22="SEMESTRAL",IF(BC118="NÃO",$D22,IF(MOD(COUNT($Q118:BC118),6)=0,(BC118*$E22)+BC118,BC118)),"NÃO"),"NÃO")</f>
        <v>NÃO</v>
      </c>
      <c r="BE118" s="9" t="str">
        <f>IF(AND(BE$5&gt;=$M22,BE$5&lt;=$N22),IF($F22="SEMESTRAL",IF(BD118="NÃO",$D22,IF(MOD(COUNT($Q118:BD118),6)=0,(BD118*$E22)+BD118,BD118)),"NÃO"),"NÃO")</f>
        <v>NÃO</v>
      </c>
      <c r="BF118" s="9" t="str">
        <f>IF(AND(BF$5&gt;=$M22,BF$5&lt;=$N22),IF($F22="SEMESTRAL",IF(BE118="NÃO",$D22,IF(MOD(COUNT($Q118:BE118),6)=0,(BE118*$E22)+BE118,BE118)),"NÃO"),"NÃO")</f>
        <v>NÃO</v>
      </c>
      <c r="BG118" s="9" t="str">
        <f>IF(AND(BG$5&gt;=$M22,BG$5&lt;=$N22),IF($F22="SEMESTRAL",IF(BF118="NÃO",$D22,IF(MOD(COUNT($Q118:BF118),6)=0,(BF118*$E22)+BF118,BF118)),"NÃO"),"NÃO")</f>
        <v>NÃO</v>
      </c>
      <c r="BH118" s="9" t="str">
        <f>IF(AND(BH$5&gt;=$M22,BH$5&lt;=$N22),IF($F22="SEMESTRAL",IF(BG118="NÃO",$D22,IF(MOD(COUNT($Q118:BG118),6)=0,(BG118*$E22)+BG118,BG118)),"NÃO"),"NÃO")</f>
        <v>NÃO</v>
      </c>
      <c r="BI118" s="9" t="str">
        <f>IF(AND(BI$5&gt;=$M22,BI$5&lt;=$N22),IF($F22="SEMESTRAL",IF(BH118="NÃO",$D22,IF(MOD(COUNT($Q118:BH118),6)=0,(BH118*$E22)+BH118,BH118)),"NÃO"),"NÃO")</f>
        <v>NÃO</v>
      </c>
      <c r="BJ118" s="9" t="str">
        <f>IF(AND(BJ$5&gt;=$M22,BJ$5&lt;=$N22),IF($F22="SEMESTRAL",IF(BI118="NÃO",$D22,IF(MOD(COUNT($Q118:BI118),6)=0,(BI118*$E22)+BI118,BI118)),"NÃO"),"NÃO")</f>
        <v>NÃO</v>
      </c>
      <c r="BK118" s="9" t="str">
        <f>IF(AND(BK$5&gt;=$M22,BK$5&lt;=$N22),IF($F22="SEMESTRAL",IF(BJ118="NÃO",$D22,IF(MOD(COUNT($Q118:BJ118),6)=0,(BJ118*$E22)+BJ118,BJ118)),"NÃO"),"NÃO")</f>
        <v>NÃO</v>
      </c>
      <c r="BL118" s="9" t="str">
        <f>IF(AND(BL$5&gt;=$M22,BL$5&lt;=$N22),IF($F22="SEMESTRAL",IF(BK118="NÃO",$D22,IF(MOD(COUNT($Q118:BK118),6)=0,(BK118*$E22)+BK118,BK118)),"NÃO"),"NÃO")</f>
        <v>NÃO</v>
      </c>
      <c r="BM118" s="9" t="str">
        <f>IF(AND(BM$5&gt;=$M22,BM$5&lt;=$N22),IF($F22="SEMESTRAL",IF(BL118="NÃO",$D22,IF(MOD(COUNT($Q118:BL118),6)=0,(BL118*$E22)+BL118,BL118)),"NÃO"),"NÃO")</f>
        <v>NÃO</v>
      </c>
      <c r="BN118" s="9" t="str">
        <f>IF(AND(BN$5&gt;=$M22,BN$5&lt;=$N22),IF($F22="SEMESTRAL",IF(BM118="NÃO",$D22,IF(MOD(COUNT($Q118:BM118),6)=0,(BM118*$E22)+BM118,BM118)),"NÃO"),"NÃO")</f>
        <v>NÃO</v>
      </c>
      <c r="BO118" s="9" t="str">
        <f>IF(AND(BO$5&gt;=$M22,BO$5&lt;=$N22),IF($F22="SEMESTRAL",IF(BN118="NÃO",$D22,IF(MOD(COUNT($Q118:BN118),6)=0,(BN118*$E22)+BN118,BN118)),"NÃO"),"NÃO")</f>
        <v>NÃO</v>
      </c>
      <c r="BP118" s="9" t="str">
        <f>IF(AND(BP$5&gt;=$M22,BP$5&lt;=$N22),IF($F22="SEMESTRAL",IF(BO118="NÃO",$D22,IF(MOD(COUNT($Q118:BO118),6)=0,(BO118*$E22)+BO118,BO118)),"NÃO"),"NÃO")</f>
        <v>NÃO</v>
      </c>
      <c r="BQ118" s="9" t="str">
        <f>IF(AND(BQ$5&gt;=$M22,BQ$5&lt;=$N22),IF($F22="SEMESTRAL",IF(BP118="NÃO",$D22,IF(MOD(COUNT($Q118:BP118),6)=0,(BP118*$E22)+BP118,BP118)),"NÃO"),"NÃO")</f>
        <v>NÃO</v>
      </c>
      <c r="BR118" s="9" t="str">
        <f>IF(AND(BR$5&gt;=$M22,BR$5&lt;=$N22),IF($F22="SEMESTRAL",IF(BQ118="NÃO",$D22,IF(MOD(COUNT($Q118:BQ118),6)=0,(BQ118*$E22)+BQ118,BQ118)),"NÃO"),"NÃO")</f>
        <v>NÃO</v>
      </c>
      <c r="BS118" s="9" t="str">
        <f>IF(AND(BS$5&gt;=$M22,BS$5&lt;=$N22),IF($F22="SEMESTRAL",IF(BR118="NÃO",$D22,IF(MOD(COUNT($Q118:BR118),6)=0,(BR118*$E22)+BR118,BR118)),"NÃO"),"NÃO")</f>
        <v>NÃO</v>
      </c>
      <c r="BT118" s="9" t="str">
        <f>IF(AND(BT$5&gt;=$M22,BT$5&lt;=$N22),IF($F22="SEMESTRAL",IF(BS118="NÃO",$D22,IF(MOD(COUNT($Q118:BS118),6)=0,(BS118*$E22)+BS118,BS118)),"NÃO"),"NÃO")</f>
        <v>NÃO</v>
      </c>
      <c r="BU118" s="9" t="str">
        <f>IF(AND(BU$5&gt;=$M22,BU$5&lt;=$N22),IF($F22="SEMESTRAL",IF(BT118="NÃO",$D22,IF(MOD(COUNT($Q118:BT118),6)=0,(BT118*$E22)+BT118,BT118)),"NÃO"),"NÃO")</f>
        <v>NÃO</v>
      </c>
      <c r="BV118" s="9" t="str">
        <f>IF(AND(BV$5&gt;=$M22,BV$5&lt;=$N22),IF($F22="SEMESTRAL",IF(BU118="NÃO",$D22,IF(MOD(COUNT($Q118:BU118),6)=0,(BU118*$E22)+BU118,BU118)),"NÃO"),"NÃO")</f>
        <v>NÃO</v>
      </c>
      <c r="BW118" s="9" t="str">
        <f>IF(AND(BW$5&gt;=$M22,BW$5&lt;=$N22),IF($F22="SEMESTRAL",IF(BV118="NÃO",$D22,IF(MOD(COUNT($Q118:BV118),6)=0,(BV118*$E22)+BV118,BV118)),"NÃO"),"NÃO")</f>
        <v>NÃO</v>
      </c>
      <c r="BX118" s="9" t="str">
        <f>IF(AND(BX$5&gt;=$M22,BX$5&lt;=$N22),IF($F22="SEMESTRAL",IF(BW118="NÃO",$D22,IF(MOD(COUNT($Q118:BW118),6)=0,(BW118*$E22)+BW118,BW118)),"NÃO"),"NÃO")</f>
        <v>NÃO</v>
      </c>
    </row>
    <row r="119" spans="16:76" ht="30" customHeight="1">
      <c r="P119" s="9">
        <v>18</v>
      </c>
      <c r="Q119" s="9" t="str">
        <f t="shared" si="47"/>
        <v>NÃO</v>
      </c>
      <c r="R119" s="9" t="str">
        <f>IF(AND(R$5&gt;=$M23,R$5&lt;=$N23),IF($F23="SEMESTRAL",IF(Q119="NÃO",$D23,IF(MOD(COUNT($Q119:Q119),6)=0,(Q119*$E23)+Q119,Q119)),"NÃO"),"NÃO")</f>
        <v>NÃO</v>
      </c>
      <c r="S119" s="9" t="str">
        <f>IF(AND(S$5&gt;=$M23,S$5&lt;=$N23),IF($F23="SEMESTRAL",IF(R119="NÃO",$D23,IF(MOD(COUNT($Q119:R119),6)=0,(R119*$E23)+R119,R119)),"NÃO"),"NÃO")</f>
        <v>NÃO</v>
      </c>
      <c r="T119" s="9" t="str">
        <f>IF(AND(T$5&gt;=$M23,T$5&lt;=$N23),IF($F23="SEMESTRAL",IF(S119="NÃO",$D23,IF(MOD(COUNT($Q119:S119),6)=0,(S119*$E23)+S119,S119)),"NÃO"),"NÃO")</f>
        <v>NÃO</v>
      </c>
      <c r="U119" s="9" t="str">
        <f>IF(AND(U$5&gt;=$M23,U$5&lt;=$N23),IF($F23="SEMESTRAL",IF(T119="NÃO",$D23,IF(MOD(COUNT($Q119:T119),6)=0,(T119*$E23)+T119,T119)),"NÃO"),"NÃO")</f>
        <v>NÃO</v>
      </c>
      <c r="V119" s="9" t="str">
        <f>IF(AND(V$5&gt;=$M23,V$5&lt;=$N23),IF($F23="SEMESTRAL",IF(U119="NÃO",$D23,IF(MOD(COUNT($Q119:U119),6)=0,(U119*$E23)+U119,U119)),"NÃO"),"NÃO")</f>
        <v>NÃO</v>
      </c>
      <c r="W119" s="9" t="str">
        <f>IF(AND(W$5&gt;=$M23,W$5&lt;=$N23),IF($F23="SEMESTRAL",IF(V119="NÃO",$D23,IF(MOD(COUNT($Q119:V119),6)=0,(V119*$E23)+V119,V119)),"NÃO"),"NÃO")</f>
        <v>NÃO</v>
      </c>
      <c r="X119" s="9" t="str">
        <f>IF(AND(X$5&gt;=$M23,X$5&lt;=$N23),IF($F23="SEMESTRAL",IF(W119="NÃO",$D23,IF(MOD(COUNT($Q119:W119),6)=0,(W119*$E23)+W119,W119)),"NÃO"),"NÃO")</f>
        <v>NÃO</v>
      </c>
      <c r="Y119" s="9" t="str">
        <f>IF(AND(Y$5&gt;=$M23,Y$5&lt;=$N23),IF($F23="SEMESTRAL",IF(X119="NÃO",$D23,IF(MOD(COUNT($Q119:X119),6)=0,(X119*$E23)+X119,X119)),"NÃO"),"NÃO")</f>
        <v>NÃO</v>
      </c>
      <c r="Z119" s="9" t="str">
        <f>IF(AND(Z$5&gt;=$M23,Z$5&lt;=$N23),IF($F23="SEMESTRAL",IF(Y119="NÃO",$D23,IF(MOD(COUNT($Q119:Y119),6)=0,(Y119*$E23)+Y119,Y119)),"NÃO"),"NÃO")</f>
        <v>NÃO</v>
      </c>
      <c r="AA119" s="9" t="str">
        <f>IF(AND(AA$5&gt;=$M23,AA$5&lt;=$N23),IF($F23="SEMESTRAL",IF(Z119="NÃO",$D23,IF(MOD(COUNT($Q119:Z119),6)=0,(Z119*$E23)+Z119,Z119)),"NÃO"),"NÃO")</f>
        <v>NÃO</v>
      </c>
      <c r="AB119" s="9" t="str">
        <f>IF(AND(AB$5&gt;=$M23,AB$5&lt;=$N23),IF($F23="SEMESTRAL",IF(AA119="NÃO",$D23,IF(MOD(COUNT($Q119:AA119),6)=0,(AA119*$E23)+AA119,AA119)),"NÃO"),"NÃO")</f>
        <v>NÃO</v>
      </c>
      <c r="AC119" s="9" t="str">
        <f>IF(AND(AC$5&gt;=$M23,AC$5&lt;=$N23),IF($F23="SEMESTRAL",IF(AB119="NÃO",$D23,IF(MOD(COUNT($Q119:AB119),6)=0,(AB119*$E23)+AB119,AB119)),"NÃO"),"NÃO")</f>
        <v>NÃO</v>
      </c>
      <c r="AD119" s="9" t="str">
        <f>IF(AND(AD$5&gt;=$M23,AD$5&lt;=$N23),IF($F23="SEMESTRAL",IF(AC119="NÃO",$D23,IF(MOD(COUNT($Q119:AC119),6)=0,(AC119*$E23)+AC119,AC119)),"NÃO"),"NÃO")</f>
        <v>NÃO</v>
      </c>
      <c r="AE119" s="9" t="str">
        <f>IF(AND(AE$5&gt;=$M23,AE$5&lt;=$N23),IF($F23="SEMESTRAL",IF(AD119="NÃO",$D23,IF(MOD(COUNT($Q119:AD119),6)=0,(AD119*$E23)+AD119,AD119)),"NÃO"),"NÃO")</f>
        <v>NÃO</v>
      </c>
      <c r="AF119" s="9" t="str">
        <f>IF(AND(AF$5&gt;=$M23,AF$5&lt;=$N23),IF($F23="SEMESTRAL",IF(AE119="NÃO",$D23,IF(MOD(COUNT($Q119:AE119),6)=0,(AE119*$E23)+AE119,AE119)),"NÃO"),"NÃO")</f>
        <v>NÃO</v>
      </c>
      <c r="AG119" s="9" t="str">
        <f>IF(AND(AG$5&gt;=$M23,AG$5&lt;=$N23),IF($F23="SEMESTRAL",IF(AF119="NÃO",$D23,IF(MOD(COUNT($Q119:AF119),6)=0,(AF119*$E23)+AF119,AF119)),"NÃO"),"NÃO")</f>
        <v>NÃO</v>
      </c>
      <c r="AH119" s="9" t="str">
        <f>IF(AND(AH$5&gt;=$M23,AH$5&lt;=$N23),IF($F23="SEMESTRAL",IF(AG119="NÃO",$D23,IF(MOD(COUNT($Q119:AG119),6)=0,(AG119*$E23)+AG119,AG119)),"NÃO"),"NÃO")</f>
        <v>NÃO</v>
      </c>
      <c r="AI119" s="9" t="str">
        <f>IF(AND(AI$5&gt;=$M23,AI$5&lt;=$N23),IF($F23="SEMESTRAL",IF(AH119="NÃO",$D23,IF(MOD(COUNT($Q119:AH119),6)=0,(AH119*$E23)+AH119,AH119)),"NÃO"),"NÃO")</f>
        <v>NÃO</v>
      </c>
      <c r="AJ119" s="9" t="str">
        <f>IF(AND(AJ$5&gt;=$M23,AJ$5&lt;=$N23),IF($F23="SEMESTRAL",IF(AI119="NÃO",$D23,IF(MOD(COUNT($Q119:AI119),6)=0,(AI119*$E23)+AI119,AI119)),"NÃO"),"NÃO")</f>
        <v>NÃO</v>
      </c>
      <c r="AK119" s="9" t="str">
        <f>IF(AND(AK$5&gt;=$M23,AK$5&lt;=$N23),IF($F23="SEMESTRAL",IF(AJ119="NÃO",$D23,IF(MOD(COUNT($Q119:AJ119),6)=0,(AJ119*$E23)+AJ119,AJ119)),"NÃO"),"NÃO")</f>
        <v>NÃO</v>
      </c>
      <c r="AL119" s="9" t="str">
        <f>IF(AND(AL$5&gt;=$M23,AL$5&lt;=$N23),IF($F23="SEMESTRAL",IF(AK119="NÃO",$D23,IF(MOD(COUNT($Q119:AK119),6)=0,(AK119*$E23)+AK119,AK119)),"NÃO"),"NÃO")</f>
        <v>NÃO</v>
      </c>
      <c r="AM119" s="9" t="str">
        <f>IF(AND(AM$5&gt;=$M23,AM$5&lt;=$N23),IF($F23="SEMESTRAL",IF(AL119="NÃO",$D23,IF(MOD(COUNT($Q119:AL119),6)=0,(AL119*$E23)+AL119,AL119)),"NÃO"),"NÃO")</f>
        <v>NÃO</v>
      </c>
      <c r="AN119" s="9" t="str">
        <f>IF(AND(AN$5&gt;=$M23,AN$5&lt;=$N23),IF($F23="SEMESTRAL",IF(AM119="NÃO",$D23,IF(MOD(COUNT($Q119:AM119),6)=0,(AM119*$E23)+AM119,AM119)),"NÃO"),"NÃO")</f>
        <v>NÃO</v>
      </c>
      <c r="AO119" s="9" t="str">
        <f>IF(AND(AO$5&gt;=$M23,AO$5&lt;=$N23),IF($F23="SEMESTRAL",IF(AN119="NÃO",$D23,IF(MOD(COUNT($Q119:AN119),6)=0,(AN119*$E23)+AN119,AN119)),"NÃO"),"NÃO")</f>
        <v>NÃO</v>
      </c>
      <c r="AP119" s="9" t="str">
        <f>IF(AND(AP$5&gt;=$M23,AP$5&lt;=$N23),IF($F23="SEMESTRAL",IF(AO119="NÃO",$D23,IF(MOD(COUNT($Q119:AO119),6)=0,(AO119*$E23)+AO119,AO119)),"NÃO"),"NÃO")</f>
        <v>NÃO</v>
      </c>
      <c r="AQ119" s="9" t="str">
        <f>IF(AND(AQ$5&gt;=$M23,AQ$5&lt;=$N23),IF($F23="SEMESTRAL",IF(AP119="NÃO",$D23,IF(MOD(COUNT($Q119:AP119),6)=0,(AP119*$E23)+AP119,AP119)),"NÃO"),"NÃO")</f>
        <v>NÃO</v>
      </c>
      <c r="AR119" s="9" t="str">
        <f>IF(AND(AR$5&gt;=$M23,AR$5&lt;=$N23),IF($F23="SEMESTRAL",IF(AQ119="NÃO",$D23,IF(MOD(COUNT($Q119:AQ119),6)=0,(AQ119*$E23)+AQ119,AQ119)),"NÃO"),"NÃO")</f>
        <v>NÃO</v>
      </c>
      <c r="AS119" s="9" t="str">
        <f>IF(AND(AS$5&gt;=$M23,AS$5&lt;=$N23),IF($F23="SEMESTRAL",IF(AR119="NÃO",$D23,IF(MOD(COUNT($Q119:AR119),6)=0,(AR119*$E23)+AR119,AR119)),"NÃO"),"NÃO")</f>
        <v>NÃO</v>
      </c>
      <c r="AT119" s="9" t="str">
        <f>IF(AND(AT$5&gt;=$M23,AT$5&lt;=$N23),IF($F23="SEMESTRAL",IF(AS119="NÃO",$D23,IF(MOD(COUNT($Q119:AS119),6)=0,(AS119*$E23)+AS119,AS119)),"NÃO"),"NÃO")</f>
        <v>NÃO</v>
      </c>
      <c r="AU119" s="9" t="str">
        <f>IF(AND(AU$5&gt;=$M23,AU$5&lt;=$N23),IF($F23="SEMESTRAL",IF(AT119="NÃO",$D23,IF(MOD(COUNT($Q119:AT119),6)=0,(AT119*$E23)+AT119,AT119)),"NÃO"),"NÃO")</f>
        <v>NÃO</v>
      </c>
      <c r="AV119" s="9" t="str">
        <f>IF(AND(AV$5&gt;=$M23,AV$5&lt;=$N23),IF($F23="SEMESTRAL",IF(AU119="NÃO",$D23,IF(MOD(COUNT($Q119:AU119),6)=0,(AU119*$E23)+AU119,AU119)),"NÃO"),"NÃO")</f>
        <v>NÃO</v>
      </c>
      <c r="AW119" s="9" t="str">
        <f>IF(AND(AW$5&gt;=$M23,AW$5&lt;=$N23),IF($F23="SEMESTRAL",IF(AV119="NÃO",$D23,IF(MOD(COUNT($Q119:AV119),6)=0,(AV119*$E23)+AV119,AV119)),"NÃO"),"NÃO")</f>
        <v>NÃO</v>
      </c>
      <c r="AX119" s="9" t="str">
        <f>IF(AND(AX$5&gt;=$M23,AX$5&lt;=$N23),IF($F23="SEMESTRAL",IF(AW119="NÃO",$D23,IF(MOD(COUNT($Q119:AW119),6)=0,(AW119*$E23)+AW119,AW119)),"NÃO"),"NÃO")</f>
        <v>NÃO</v>
      </c>
      <c r="AY119" s="9" t="str">
        <f>IF(AND(AY$5&gt;=$M23,AY$5&lt;=$N23),IF($F23="SEMESTRAL",IF(AX119="NÃO",$D23,IF(MOD(COUNT($Q119:AX119),6)=0,(AX119*$E23)+AX119,AX119)),"NÃO"),"NÃO")</f>
        <v>NÃO</v>
      </c>
      <c r="AZ119" s="9" t="str">
        <f>IF(AND(AZ$5&gt;=$M23,AZ$5&lt;=$N23),IF($F23="SEMESTRAL",IF(AY119="NÃO",$D23,IF(MOD(COUNT($Q119:AY119),6)=0,(AY119*$E23)+AY119,AY119)),"NÃO"),"NÃO")</f>
        <v>NÃO</v>
      </c>
      <c r="BA119" s="9" t="str">
        <f>IF(AND(BA$5&gt;=$M23,BA$5&lt;=$N23),IF($F23="SEMESTRAL",IF(AZ119="NÃO",$D23,IF(MOD(COUNT($Q119:AZ119),6)=0,(AZ119*$E23)+AZ119,AZ119)),"NÃO"),"NÃO")</f>
        <v>NÃO</v>
      </c>
      <c r="BB119" s="9" t="str">
        <f>IF(AND(BB$5&gt;=$M23,BB$5&lt;=$N23),IF($F23="SEMESTRAL",IF(BA119="NÃO",$D23,IF(MOD(COUNT($Q119:BA119),6)=0,(BA119*$E23)+BA119,BA119)),"NÃO"),"NÃO")</f>
        <v>NÃO</v>
      </c>
      <c r="BC119" s="9" t="str">
        <f>IF(AND(BC$5&gt;=$M23,BC$5&lt;=$N23),IF($F23="SEMESTRAL",IF(BB119="NÃO",$D23,IF(MOD(COUNT($Q119:BB119),6)=0,(BB119*$E23)+BB119,BB119)),"NÃO"),"NÃO")</f>
        <v>NÃO</v>
      </c>
      <c r="BD119" s="9" t="str">
        <f>IF(AND(BD$5&gt;=$M23,BD$5&lt;=$N23),IF($F23="SEMESTRAL",IF(BC119="NÃO",$D23,IF(MOD(COUNT($Q119:BC119),6)=0,(BC119*$E23)+BC119,BC119)),"NÃO"),"NÃO")</f>
        <v>NÃO</v>
      </c>
      <c r="BE119" s="9" t="str">
        <f>IF(AND(BE$5&gt;=$M23,BE$5&lt;=$N23),IF($F23="SEMESTRAL",IF(BD119="NÃO",$D23,IF(MOD(COUNT($Q119:BD119),6)=0,(BD119*$E23)+BD119,BD119)),"NÃO"),"NÃO")</f>
        <v>NÃO</v>
      </c>
      <c r="BF119" s="9" t="str">
        <f>IF(AND(BF$5&gt;=$M23,BF$5&lt;=$N23),IF($F23="SEMESTRAL",IF(BE119="NÃO",$D23,IF(MOD(COUNT($Q119:BE119),6)=0,(BE119*$E23)+BE119,BE119)),"NÃO"),"NÃO")</f>
        <v>NÃO</v>
      </c>
      <c r="BG119" s="9" t="str">
        <f>IF(AND(BG$5&gt;=$M23,BG$5&lt;=$N23),IF($F23="SEMESTRAL",IF(BF119="NÃO",$D23,IF(MOD(COUNT($Q119:BF119),6)=0,(BF119*$E23)+BF119,BF119)),"NÃO"),"NÃO")</f>
        <v>NÃO</v>
      </c>
      <c r="BH119" s="9" t="str">
        <f>IF(AND(BH$5&gt;=$M23,BH$5&lt;=$N23),IF($F23="SEMESTRAL",IF(BG119="NÃO",$D23,IF(MOD(COUNT($Q119:BG119),6)=0,(BG119*$E23)+BG119,BG119)),"NÃO"),"NÃO")</f>
        <v>NÃO</v>
      </c>
      <c r="BI119" s="9" t="str">
        <f>IF(AND(BI$5&gt;=$M23,BI$5&lt;=$N23),IF($F23="SEMESTRAL",IF(BH119="NÃO",$D23,IF(MOD(COUNT($Q119:BH119),6)=0,(BH119*$E23)+BH119,BH119)),"NÃO"),"NÃO")</f>
        <v>NÃO</v>
      </c>
      <c r="BJ119" s="9" t="str">
        <f>IF(AND(BJ$5&gt;=$M23,BJ$5&lt;=$N23),IF($F23="SEMESTRAL",IF(BI119="NÃO",$D23,IF(MOD(COUNT($Q119:BI119),6)=0,(BI119*$E23)+BI119,BI119)),"NÃO"),"NÃO")</f>
        <v>NÃO</v>
      </c>
      <c r="BK119" s="9" t="str">
        <f>IF(AND(BK$5&gt;=$M23,BK$5&lt;=$N23),IF($F23="SEMESTRAL",IF(BJ119="NÃO",$D23,IF(MOD(COUNT($Q119:BJ119),6)=0,(BJ119*$E23)+BJ119,BJ119)),"NÃO"),"NÃO")</f>
        <v>NÃO</v>
      </c>
      <c r="BL119" s="9" t="str">
        <f>IF(AND(BL$5&gt;=$M23,BL$5&lt;=$N23),IF($F23="SEMESTRAL",IF(BK119="NÃO",$D23,IF(MOD(COUNT($Q119:BK119),6)=0,(BK119*$E23)+BK119,BK119)),"NÃO"),"NÃO")</f>
        <v>NÃO</v>
      </c>
      <c r="BM119" s="9" t="str">
        <f>IF(AND(BM$5&gt;=$M23,BM$5&lt;=$N23),IF($F23="SEMESTRAL",IF(BL119="NÃO",$D23,IF(MOD(COUNT($Q119:BL119),6)=0,(BL119*$E23)+BL119,BL119)),"NÃO"),"NÃO")</f>
        <v>NÃO</v>
      </c>
      <c r="BN119" s="9" t="str">
        <f>IF(AND(BN$5&gt;=$M23,BN$5&lt;=$N23),IF($F23="SEMESTRAL",IF(BM119="NÃO",$D23,IF(MOD(COUNT($Q119:BM119),6)=0,(BM119*$E23)+BM119,BM119)),"NÃO"),"NÃO")</f>
        <v>NÃO</v>
      </c>
      <c r="BO119" s="9" t="str">
        <f>IF(AND(BO$5&gt;=$M23,BO$5&lt;=$N23),IF($F23="SEMESTRAL",IF(BN119="NÃO",$D23,IF(MOD(COUNT($Q119:BN119),6)=0,(BN119*$E23)+BN119,BN119)),"NÃO"),"NÃO")</f>
        <v>NÃO</v>
      </c>
      <c r="BP119" s="9" t="str">
        <f>IF(AND(BP$5&gt;=$M23,BP$5&lt;=$N23),IF($F23="SEMESTRAL",IF(BO119="NÃO",$D23,IF(MOD(COUNT($Q119:BO119),6)=0,(BO119*$E23)+BO119,BO119)),"NÃO"),"NÃO")</f>
        <v>NÃO</v>
      </c>
      <c r="BQ119" s="9" t="str">
        <f>IF(AND(BQ$5&gt;=$M23,BQ$5&lt;=$N23),IF($F23="SEMESTRAL",IF(BP119="NÃO",$D23,IF(MOD(COUNT($Q119:BP119),6)=0,(BP119*$E23)+BP119,BP119)),"NÃO"),"NÃO")</f>
        <v>NÃO</v>
      </c>
      <c r="BR119" s="9" t="str">
        <f>IF(AND(BR$5&gt;=$M23,BR$5&lt;=$N23),IF($F23="SEMESTRAL",IF(BQ119="NÃO",$D23,IF(MOD(COUNT($Q119:BQ119),6)=0,(BQ119*$E23)+BQ119,BQ119)),"NÃO"),"NÃO")</f>
        <v>NÃO</v>
      </c>
      <c r="BS119" s="9" t="str">
        <f>IF(AND(BS$5&gt;=$M23,BS$5&lt;=$N23),IF($F23="SEMESTRAL",IF(BR119="NÃO",$D23,IF(MOD(COUNT($Q119:BR119),6)=0,(BR119*$E23)+BR119,BR119)),"NÃO"),"NÃO")</f>
        <v>NÃO</v>
      </c>
      <c r="BT119" s="9" t="str">
        <f>IF(AND(BT$5&gt;=$M23,BT$5&lt;=$N23),IF($F23="SEMESTRAL",IF(BS119="NÃO",$D23,IF(MOD(COUNT($Q119:BS119),6)=0,(BS119*$E23)+BS119,BS119)),"NÃO"),"NÃO")</f>
        <v>NÃO</v>
      </c>
      <c r="BU119" s="9" t="str">
        <f>IF(AND(BU$5&gt;=$M23,BU$5&lt;=$N23),IF($F23="SEMESTRAL",IF(BT119="NÃO",$D23,IF(MOD(COUNT($Q119:BT119),6)=0,(BT119*$E23)+BT119,BT119)),"NÃO"),"NÃO")</f>
        <v>NÃO</v>
      </c>
      <c r="BV119" s="9" t="str">
        <f>IF(AND(BV$5&gt;=$M23,BV$5&lt;=$N23),IF($F23="SEMESTRAL",IF(BU119="NÃO",$D23,IF(MOD(COUNT($Q119:BU119),6)=0,(BU119*$E23)+BU119,BU119)),"NÃO"),"NÃO")</f>
        <v>NÃO</v>
      </c>
      <c r="BW119" s="9" t="str">
        <f>IF(AND(BW$5&gt;=$M23,BW$5&lt;=$N23),IF($F23="SEMESTRAL",IF(BV119="NÃO",$D23,IF(MOD(COUNT($Q119:BV119),6)=0,(BV119*$E23)+BV119,BV119)),"NÃO"),"NÃO")</f>
        <v>NÃO</v>
      </c>
      <c r="BX119" s="9" t="str">
        <f>IF(AND(BX$5&gt;=$M23,BX$5&lt;=$N23),IF($F23="SEMESTRAL",IF(BW119="NÃO",$D23,IF(MOD(COUNT($Q119:BW119),6)=0,(BW119*$E23)+BW119,BW119)),"NÃO"),"NÃO")</f>
        <v>NÃO</v>
      </c>
    </row>
    <row r="120" spans="16:76" ht="30" customHeight="1">
      <c r="P120" s="9">
        <v>19</v>
      </c>
      <c r="Q120" s="9" t="str">
        <f t="shared" si="47"/>
        <v>NÃO</v>
      </c>
      <c r="R120" s="9" t="str">
        <f>IF(AND(R$5&gt;=$M24,R$5&lt;=$N24),IF($F24="SEMESTRAL",IF(Q120="NÃO",$D24,IF(MOD(COUNT($Q120:Q120),6)=0,(Q120*$E24)+Q120,Q120)),"NÃO"),"NÃO")</f>
        <v>NÃO</v>
      </c>
      <c r="S120" s="9" t="str">
        <f>IF(AND(S$5&gt;=$M24,S$5&lt;=$N24),IF($F24="SEMESTRAL",IF(R120="NÃO",$D24,IF(MOD(COUNT($Q120:R120),6)=0,(R120*$E24)+R120,R120)),"NÃO"),"NÃO")</f>
        <v>NÃO</v>
      </c>
      <c r="T120" s="9" t="str">
        <f>IF(AND(T$5&gt;=$M24,T$5&lt;=$N24),IF($F24="SEMESTRAL",IF(S120="NÃO",$D24,IF(MOD(COUNT($Q120:S120),6)=0,(S120*$E24)+S120,S120)),"NÃO"),"NÃO")</f>
        <v>NÃO</v>
      </c>
      <c r="U120" s="9" t="str">
        <f>IF(AND(U$5&gt;=$M24,U$5&lt;=$N24),IF($F24="SEMESTRAL",IF(T120="NÃO",$D24,IF(MOD(COUNT($Q120:T120),6)=0,(T120*$E24)+T120,T120)),"NÃO"),"NÃO")</f>
        <v>NÃO</v>
      </c>
      <c r="V120" s="9" t="str">
        <f>IF(AND(V$5&gt;=$M24,V$5&lt;=$N24),IF($F24="SEMESTRAL",IF(U120="NÃO",$D24,IF(MOD(COUNT($Q120:U120),6)=0,(U120*$E24)+U120,U120)),"NÃO"),"NÃO")</f>
        <v>NÃO</v>
      </c>
      <c r="W120" s="9" t="str">
        <f>IF(AND(W$5&gt;=$M24,W$5&lt;=$N24),IF($F24="SEMESTRAL",IF(V120="NÃO",$D24,IF(MOD(COUNT($Q120:V120),6)=0,(V120*$E24)+V120,V120)),"NÃO"),"NÃO")</f>
        <v>NÃO</v>
      </c>
      <c r="X120" s="9" t="str">
        <f>IF(AND(X$5&gt;=$M24,X$5&lt;=$N24),IF($F24="SEMESTRAL",IF(W120="NÃO",$D24,IF(MOD(COUNT($Q120:W120),6)=0,(W120*$E24)+W120,W120)),"NÃO"),"NÃO")</f>
        <v>NÃO</v>
      </c>
      <c r="Y120" s="9" t="str">
        <f>IF(AND(Y$5&gt;=$M24,Y$5&lt;=$N24),IF($F24="SEMESTRAL",IF(X120="NÃO",$D24,IF(MOD(COUNT($Q120:X120),6)=0,(X120*$E24)+X120,X120)),"NÃO"),"NÃO")</f>
        <v>NÃO</v>
      </c>
      <c r="Z120" s="9" t="str">
        <f>IF(AND(Z$5&gt;=$M24,Z$5&lt;=$N24),IF($F24="SEMESTRAL",IF(Y120="NÃO",$D24,IF(MOD(COUNT($Q120:Y120),6)=0,(Y120*$E24)+Y120,Y120)),"NÃO"),"NÃO")</f>
        <v>NÃO</v>
      </c>
      <c r="AA120" s="9" t="str">
        <f>IF(AND(AA$5&gt;=$M24,AA$5&lt;=$N24),IF($F24="SEMESTRAL",IF(Z120="NÃO",$D24,IF(MOD(COUNT($Q120:Z120),6)=0,(Z120*$E24)+Z120,Z120)),"NÃO"),"NÃO")</f>
        <v>NÃO</v>
      </c>
      <c r="AB120" s="9" t="str">
        <f>IF(AND(AB$5&gt;=$M24,AB$5&lt;=$N24),IF($F24="SEMESTRAL",IF(AA120="NÃO",$D24,IF(MOD(COUNT($Q120:AA120),6)=0,(AA120*$E24)+AA120,AA120)),"NÃO"),"NÃO")</f>
        <v>NÃO</v>
      </c>
      <c r="AC120" s="9" t="str">
        <f>IF(AND(AC$5&gt;=$M24,AC$5&lt;=$N24),IF($F24="SEMESTRAL",IF(AB120="NÃO",$D24,IF(MOD(COUNT($Q120:AB120),6)=0,(AB120*$E24)+AB120,AB120)),"NÃO"),"NÃO")</f>
        <v>NÃO</v>
      </c>
      <c r="AD120" s="9" t="str">
        <f>IF(AND(AD$5&gt;=$M24,AD$5&lt;=$N24),IF($F24="SEMESTRAL",IF(AC120="NÃO",$D24,IF(MOD(COUNT($Q120:AC120),6)=0,(AC120*$E24)+AC120,AC120)),"NÃO"),"NÃO")</f>
        <v>NÃO</v>
      </c>
      <c r="AE120" s="9" t="str">
        <f>IF(AND(AE$5&gt;=$M24,AE$5&lt;=$N24),IF($F24="SEMESTRAL",IF(AD120="NÃO",$D24,IF(MOD(COUNT($Q120:AD120),6)=0,(AD120*$E24)+AD120,AD120)),"NÃO"),"NÃO")</f>
        <v>NÃO</v>
      </c>
      <c r="AF120" s="9" t="str">
        <f>IF(AND(AF$5&gt;=$M24,AF$5&lt;=$N24),IF($F24="SEMESTRAL",IF(AE120="NÃO",$D24,IF(MOD(COUNT($Q120:AE120),6)=0,(AE120*$E24)+AE120,AE120)),"NÃO"),"NÃO")</f>
        <v>NÃO</v>
      </c>
      <c r="AG120" s="9" t="str">
        <f>IF(AND(AG$5&gt;=$M24,AG$5&lt;=$N24),IF($F24="SEMESTRAL",IF(AF120="NÃO",$D24,IF(MOD(COUNT($Q120:AF120),6)=0,(AF120*$E24)+AF120,AF120)),"NÃO"),"NÃO")</f>
        <v>NÃO</v>
      </c>
      <c r="AH120" s="9" t="str">
        <f>IF(AND(AH$5&gt;=$M24,AH$5&lt;=$N24),IF($F24="SEMESTRAL",IF(AG120="NÃO",$D24,IF(MOD(COUNT($Q120:AG120),6)=0,(AG120*$E24)+AG120,AG120)),"NÃO"),"NÃO")</f>
        <v>NÃO</v>
      </c>
      <c r="AI120" s="9" t="str">
        <f>IF(AND(AI$5&gt;=$M24,AI$5&lt;=$N24),IF($F24="SEMESTRAL",IF(AH120="NÃO",$D24,IF(MOD(COUNT($Q120:AH120),6)=0,(AH120*$E24)+AH120,AH120)),"NÃO"),"NÃO")</f>
        <v>NÃO</v>
      </c>
      <c r="AJ120" s="9" t="str">
        <f>IF(AND(AJ$5&gt;=$M24,AJ$5&lt;=$N24),IF($F24="SEMESTRAL",IF(AI120="NÃO",$D24,IF(MOD(COUNT($Q120:AI120),6)=0,(AI120*$E24)+AI120,AI120)),"NÃO"),"NÃO")</f>
        <v>NÃO</v>
      </c>
      <c r="AK120" s="9" t="str">
        <f>IF(AND(AK$5&gt;=$M24,AK$5&lt;=$N24),IF($F24="SEMESTRAL",IF(AJ120="NÃO",$D24,IF(MOD(COUNT($Q120:AJ120),6)=0,(AJ120*$E24)+AJ120,AJ120)),"NÃO"),"NÃO")</f>
        <v>NÃO</v>
      </c>
      <c r="AL120" s="9" t="str">
        <f>IF(AND(AL$5&gt;=$M24,AL$5&lt;=$N24),IF($F24="SEMESTRAL",IF(AK120="NÃO",$D24,IF(MOD(COUNT($Q120:AK120),6)=0,(AK120*$E24)+AK120,AK120)),"NÃO"),"NÃO")</f>
        <v>NÃO</v>
      </c>
      <c r="AM120" s="9" t="str">
        <f>IF(AND(AM$5&gt;=$M24,AM$5&lt;=$N24),IF($F24="SEMESTRAL",IF(AL120="NÃO",$D24,IF(MOD(COUNT($Q120:AL120),6)=0,(AL120*$E24)+AL120,AL120)),"NÃO"),"NÃO")</f>
        <v>NÃO</v>
      </c>
      <c r="AN120" s="9" t="str">
        <f>IF(AND(AN$5&gt;=$M24,AN$5&lt;=$N24),IF($F24="SEMESTRAL",IF(AM120="NÃO",$D24,IF(MOD(COUNT($Q120:AM120),6)=0,(AM120*$E24)+AM120,AM120)),"NÃO"),"NÃO")</f>
        <v>NÃO</v>
      </c>
      <c r="AO120" s="9" t="str">
        <f>IF(AND(AO$5&gt;=$M24,AO$5&lt;=$N24),IF($F24="SEMESTRAL",IF(AN120="NÃO",$D24,IF(MOD(COUNT($Q120:AN120),6)=0,(AN120*$E24)+AN120,AN120)),"NÃO"),"NÃO")</f>
        <v>NÃO</v>
      </c>
      <c r="AP120" s="9" t="str">
        <f>IF(AND(AP$5&gt;=$M24,AP$5&lt;=$N24),IF($F24="SEMESTRAL",IF(AO120="NÃO",$D24,IF(MOD(COUNT($Q120:AO120),6)=0,(AO120*$E24)+AO120,AO120)),"NÃO"),"NÃO")</f>
        <v>NÃO</v>
      </c>
      <c r="AQ120" s="9" t="str">
        <f>IF(AND(AQ$5&gt;=$M24,AQ$5&lt;=$N24),IF($F24="SEMESTRAL",IF(AP120="NÃO",$D24,IF(MOD(COUNT($Q120:AP120),6)=0,(AP120*$E24)+AP120,AP120)),"NÃO"),"NÃO")</f>
        <v>NÃO</v>
      </c>
      <c r="AR120" s="9" t="str">
        <f>IF(AND(AR$5&gt;=$M24,AR$5&lt;=$N24),IF($F24="SEMESTRAL",IF(AQ120="NÃO",$D24,IF(MOD(COUNT($Q120:AQ120),6)=0,(AQ120*$E24)+AQ120,AQ120)),"NÃO"),"NÃO")</f>
        <v>NÃO</v>
      </c>
      <c r="AS120" s="9" t="str">
        <f>IF(AND(AS$5&gt;=$M24,AS$5&lt;=$N24),IF($F24="SEMESTRAL",IF(AR120="NÃO",$D24,IF(MOD(COUNT($Q120:AR120),6)=0,(AR120*$E24)+AR120,AR120)),"NÃO"),"NÃO")</f>
        <v>NÃO</v>
      </c>
      <c r="AT120" s="9" t="str">
        <f>IF(AND(AT$5&gt;=$M24,AT$5&lt;=$N24),IF($F24="SEMESTRAL",IF(AS120="NÃO",$D24,IF(MOD(COUNT($Q120:AS120),6)=0,(AS120*$E24)+AS120,AS120)),"NÃO"),"NÃO")</f>
        <v>NÃO</v>
      </c>
      <c r="AU120" s="9" t="str">
        <f>IF(AND(AU$5&gt;=$M24,AU$5&lt;=$N24),IF($F24="SEMESTRAL",IF(AT120="NÃO",$D24,IF(MOD(COUNT($Q120:AT120),6)=0,(AT120*$E24)+AT120,AT120)),"NÃO"),"NÃO")</f>
        <v>NÃO</v>
      </c>
      <c r="AV120" s="9" t="str">
        <f>IF(AND(AV$5&gt;=$M24,AV$5&lt;=$N24),IF($F24="SEMESTRAL",IF(AU120="NÃO",$D24,IF(MOD(COUNT($Q120:AU120),6)=0,(AU120*$E24)+AU120,AU120)),"NÃO"),"NÃO")</f>
        <v>NÃO</v>
      </c>
      <c r="AW120" s="9" t="str">
        <f>IF(AND(AW$5&gt;=$M24,AW$5&lt;=$N24),IF($F24="SEMESTRAL",IF(AV120="NÃO",$D24,IF(MOD(COUNT($Q120:AV120),6)=0,(AV120*$E24)+AV120,AV120)),"NÃO"),"NÃO")</f>
        <v>NÃO</v>
      </c>
      <c r="AX120" s="9" t="str">
        <f>IF(AND(AX$5&gt;=$M24,AX$5&lt;=$N24),IF($F24="SEMESTRAL",IF(AW120="NÃO",$D24,IF(MOD(COUNT($Q120:AW120),6)=0,(AW120*$E24)+AW120,AW120)),"NÃO"),"NÃO")</f>
        <v>NÃO</v>
      </c>
      <c r="AY120" s="9" t="str">
        <f>IF(AND(AY$5&gt;=$M24,AY$5&lt;=$N24),IF($F24="SEMESTRAL",IF(AX120="NÃO",$D24,IF(MOD(COUNT($Q120:AX120),6)=0,(AX120*$E24)+AX120,AX120)),"NÃO"),"NÃO")</f>
        <v>NÃO</v>
      </c>
      <c r="AZ120" s="9" t="str">
        <f>IF(AND(AZ$5&gt;=$M24,AZ$5&lt;=$N24),IF($F24="SEMESTRAL",IF(AY120="NÃO",$D24,IF(MOD(COUNT($Q120:AY120),6)=0,(AY120*$E24)+AY120,AY120)),"NÃO"),"NÃO")</f>
        <v>NÃO</v>
      </c>
      <c r="BA120" s="9" t="str">
        <f>IF(AND(BA$5&gt;=$M24,BA$5&lt;=$N24),IF($F24="SEMESTRAL",IF(AZ120="NÃO",$D24,IF(MOD(COUNT($Q120:AZ120),6)=0,(AZ120*$E24)+AZ120,AZ120)),"NÃO"),"NÃO")</f>
        <v>NÃO</v>
      </c>
      <c r="BB120" s="9" t="str">
        <f>IF(AND(BB$5&gt;=$M24,BB$5&lt;=$N24),IF($F24="SEMESTRAL",IF(BA120="NÃO",$D24,IF(MOD(COUNT($Q120:BA120),6)=0,(BA120*$E24)+BA120,BA120)),"NÃO"),"NÃO")</f>
        <v>NÃO</v>
      </c>
      <c r="BC120" s="9" t="str">
        <f>IF(AND(BC$5&gt;=$M24,BC$5&lt;=$N24),IF($F24="SEMESTRAL",IF(BB120="NÃO",$D24,IF(MOD(COUNT($Q120:BB120),6)=0,(BB120*$E24)+BB120,BB120)),"NÃO"),"NÃO")</f>
        <v>NÃO</v>
      </c>
      <c r="BD120" s="9" t="str">
        <f>IF(AND(BD$5&gt;=$M24,BD$5&lt;=$N24),IF($F24="SEMESTRAL",IF(BC120="NÃO",$D24,IF(MOD(COUNT($Q120:BC120),6)=0,(BC120*$E24)+BC120,BC120)),"NÃO"),"NÃO")</f>
        <v>NÃO</v>
      </c>
      <c r="BE120" s="9" t="str">
        <f>IF(AND(BE$5&gt;=$M24,BE$5&lt;=$N24),IF($F24="SEMESTRAL",IF(BD120="NÃO",$D24,IF(MOD(COUNT($Q120:BD120),6)=0,(BD120*$E24)+BD120,BD120)),"NÃO"),"NÃO")</f>
        <v>NÃO</v>
      </c>
      <c r="BF120" s="9" t="str">
        <f>IF(AND(BF$5&gt;=$M24,BF$5&lt;=$N24),IF($F24="SEMESTRAL",IF(BE120="NÃO",$D24,IF(MOD(COUNT($Q120:BE120),6)=0,(BE120*$E24)+BE120,BE120)),"NÃO"),"NÃO")</f>
        <v>NÃO</v>
      </c>
      <c r="BG120" s="9" t="str">
        <f>IF(AND(BG$5&gt;=$M24,BG$5&lt;=$N24),IF($F24="SEMESTRAL",IF(BF120="NÃO",$D24,IF(MOD(COUNT($Q120:BF120),6)=0,(BF120*$E24)+BF120,BF120)),"NÃO"),"NÃO")</f>
        <v>NÃO</v>
      </c>
      <c r="BH120" s="9" t="str">
        <f>IF(AND(BH$5&gt;=$M24,BH$5&lt;=$N24),IF($F24="SEMESTRAL",IF(BG120="NÃO",$D24,IF(MOD(COUNT($Q120:BG120),6)=0,(BG120*$E24)+BG120,BG120)),"NÃO"),"NÃO")</f>
        <v>NÃO</v>
      </c>
      <c r="BI120" s="9" t="str">
        <f>IF(AND(BI$5&gt;=$M24,BI$5&lt;=$N24),IF($F24="SEMESTRAL",IF(BH120="NÃO",$D24,IF(MOD(COUNT($Q120:BH120),6)=0,(BH120*$E24)+BH120,BH120)),"NÃO"),"NÃO")</f>
        <v>NÃO</v>
      </c>
      <c r="BJ120" s="9" t="str">
        <f>IF(AND(BJ$5&gt;=$M24,BJ$5&lt;=$N24),IF($F24="SEMESTRAL",IF(BI120="NÃO",$D24,IF(MOD(COUNT($Q120:BI120),6)=0,(BI120*$E24)+BI120,BI120)),"NÃO"),"NÃO")</f>
        <v>NÃO</v>
      </c>
      <c r="BK120" s="9" t="str">
        <f>IF(AND(BK$5&gt;=$M24,BK$5&lt;=$N24),IF($F24="SEMESTRAL",IF(BJ120="NÃO",$D24,IF(MOD(COUNT($Q120:BJ120),6)=0,(BJ120*$E24)+BJ120,BJ120)),"NÃO"),"NÃO")</f>
        <v>NÃO</v>
      </c>
      <c r="BL120" s="9" t="str">
        <f>IF(AND(BL$5&gt;=$M24,BL$5&lt;=$N24),IF($F24="SEMESTRAL",IF(BK120="NÃO",$D24,IF(MOD(COUNT($Q120:BK120),6)=0,(BK120*$E24)+BK120,BK120)),"NÃO"),"NÃO")</f>
        <v>NÃO</v>
      </c>
      <c r="BM120" s="9" t="str">
        <f>IF(AND(BM$5&gt;=$M24,BM$5&lt;=$N24),IF($F24="SEMESTRAL",IF(BL120="NÃO",$D24,IF(MOD(COUNT($Q120:BL120),6)=0,(BL120*$E24)+BL120,BL120)),"NÃO"),"NÃO")</f>
        <v>NÃO</v>
      </c>
      <c r="BN120" s="9" t="str">
        <f>IF(AND(BN$5&gt;=$M24,BN$5&lt;=$N24),IF($F24="SEMESTRAL",IF(BM120="NÃO",$D24,IF(MOD(COUNT($Q120:BM120),6)=0,(BM120*$E24)+BM120,BM120)),"NÃO"),"NÃO")</f>
        <v>NÃO</v>
      </c>
      <c r="BO120" s="9" t="str">
        <f>IF(AND(BO$5&gt;=$M24,BO$5&lt;=$N24),IF($F24="SEMESTRAL",IF(BN120="NÃO",$D24,IF(MOD(COUNT($Q120:BN120),6)=0,(BN120*$E24)+BN120,BN120)),"NÃO"),"NÃO")</f>
        <v>NÃO</v>
      </c>
      <c r="BP120" s="9" t="str">
        <f>IF(AND(BP$5&gt;=$M24,BP$5&lt;=$N24),IF($F24="SEMESTRAL",IF(BO120="NÃO",$D24,IF(MOD(COUNT($Q120:BO120),6)=0,(BO120*$E24)+BO120,BO120)),"NÃO"),"NÃO")</f>
        <v>NÃO</v>
      </c>
      <c r="BQ120" s="9" t="str">
        <f>IF(AND(BQ$5&gt;=$M24,BQ$5&lt;=$N24),IF($F24="SEMESTRAL",IF(BP120="NÃO",$D24,IF(MOD(COUNT($Q120:BP120),6)=0,(BP120*$E24)+BP120,BP120)),"NÃO"),"NÃO")</f>
        <v>NÃO</v>
      </c>
      <c r="BR120" s="9" t="str">
        <f>IF(AND(BR$5&gt;=$M24,BR$5&lt;=$N24),IF($F24="SEMESTRAL",IF(BQ120="NÃO",$D24,IF(MOD(COUNT($Q120:BQ120),6)=0,(BQ120*$E24)+BQ120,BQ120)),"NÃO"),"NÃO")</f>
        <v>NÃO</v>
      </c>
      <c r="BS120" s="9" t="str">
        <f>IF(AND(BS$5&gt;=$M24,BS$5&lt;=$N24),IF($F24="SEMESTRAL",IF(BR120="NÃO",$D24,IF(MOD(COUNT($Q120:BR120),6)=0,(BR120*$E24)+BR120,BR120)),"NÃO"),"NÃO")</f>
        <v>NÃO</v>
      </c>
      <c r="BT120" s="9" t="str">
        <f>IF(AND(BT$5&gt;=$M24,BT$5&lt;=$N24),IF($F24="SEMESTRAL",IF(BS120="NÃO",$D24,IF(MOD(COUNT($Q120:BS120),6)=0,(BS120*$E24)+BS120,BS120)),"NÃO"),"NÃO")</f>
        <v>NÃO</v>
      </c>
      <c r="BU120" s="9" t="str">
        <f>IF(AND(BU$5&gt;=$M24,BU$5&lt;=$N24),IF($F24="SEMESTRAL",IF(BT120="NÃO",$D24,IF(MOD(COUNT($Q120:BT120),6)=0,(BT120*$E24)+BT120,BT120)),"NÃO"),"NÃO")</f>
        <v>NÃO</v>
      </c>
      <c r="BV120" s="9" t="str">
        <f>IF(AND(BV$5&gt;=$M24,BV$5&lt;=$N24),IF($F24="SEMESTRAL",IF(BU120="NÃO",$D24,IF(MOD(COUNT($Q120:BU120),6)=0,(BU120*$E24)+BU120,BU120)),"NÃO"),"NÃO")</f>
        <v>NÃO</v>
      </c>
      <c r="BW120" s="9" t="str">
        <f>IF(AND(BW$5&gt;=$M24,BW$5&lt;=$N24),IF($F24="SEMESTRAL",IF(BV120="NÃO",$D24,IF(MOD(COUNT($Q120:BV120),6)=0,(BV120*$E24)+BV120,BV120)),"NÃO"),"NÃO")</f>
        <v>NÃO</v>
      </c>
      <c r="BX120" s="9" t="str">
        <f>IF(AND(BX$5&gt;=$M24,BX$5&lt;=$N24),IF($F24="SEMESTRAL",IF(BW120="NÃO",$D24,IF(MOD(COUNT($Q120:BW120),6)=0,(BW120*$E24)+BW120,BW120)),"NÃO"),"NÃO")</f>
        <v>NÃO</v>
      </c>
    </row>
    <row r="121" spans="16:76" ht="30" customHeight="1">
      <c r="P121" s="9">
        <v>20</v>
      </c>
      <c r="Q121" s="9" t="str">
        <f t="shared" si="47"/>
        <v>NÃO</v>
      </c>
      <c r="R121" s="9" t="str">
        <f>IF(AND(R$5&gt;=$M25,R$5&lt;=$N25),IF($F25="SEMESTRAL",IF(Q121="NÃO",$D25,IF(MOD(COUNT($Q121:Q121),6)=0,(Q121*$E25)+Q121,Q121)),"NÃO"),"NÃO")</f>
        <v>NÃO</v>
      </c>
      <c r="S121" s="9" t="str">
        <f>IF(AND(S$5&gt;=$M25,S$5&lt;=$N25),IF($F25="SEMESTRAL",IF(R121="NÃO",$D25,IF(MOD(COUNT($Q121:R121),6)=0,(R121*$E25)+R121,R121)),"NÃO"),"NÃO")</f>
        <v>NÃO</v>
      </c>
      <c r="T121" s="9" t="str">
        <f>IF(AND(T$5&gt;=$M25,T$5&lt;=$N25),IF($F25="SEMESTRAL",IF(S121="NÃO",$D25,IF(MOD(COUNT($Q121:S121),6)=0,(S121*$E25)+S121,S121)),"NÃO"),"NÃO")</f>
        <v>NÃO</v>
      </c>
      <c r="U121" s="9" t="str">
        <f>IF(AND(U$5&gt;=$M25,U$5&lt;=$N25),IF($F25="SEMESTRAL",IF(T121="NÃO",$D25,IF(MOD(COUNT($Q121:T121),6)=0,(T121*$E25)+T121,T121)),"NÃO"),"NÃO")</f>
        <v>NÃO</v>
      </c>
      <c r="V121" s="9" t="str">
        <f>IF(AND(V$5&gt;=$M25,V$5&lt;=$N25),IF($F25="SEMESTRAL",IF(U121="NÃO",$D25,IF(MOD(COUNT($Q121:U121),6)=0,(U121*$E25)+U121,U121)),"NÃO"),"NÃO")</f>
        <v>NÃO</v>
      </c>
      <c r="W121" s="9" t="str">
        <f>IF(AND(W$5&gt;=$M25,W$5&lt;=$N25),IF($F25="SEMESTRAL",IF(V121="NÃO",$D25,IF(MOD(COUNT($Q121:V121),6)=0,(V121*$E25)+V121,V121)),"NÃO"),"NÃO")</f>
        <v>NÃO</v>
      </c>
      <c r="X121" s="9" t="str">
        <f>IF(AND(X$5&gt;=$M25,X$5&lt;=$N25),IF($F25="SEMESTRAL",IF(W121="NÃO",$D25,IF(MOD(COUNT($Q121:W121),6)=0,(W121*$E25)+W121,W121)),"NÃO"),"NÃO")</f>
        <v>NÃO</v>
      </c>
      <c r="Y121" s="9" t="str">
        <f>IF(AND(Y$5&gt;=$M25,Y$5&lt;=$N25),IF($F25="SEMESTRAL",IF(X121="NÃO",$D25,IF(MOD(COUNT($Q121:X121),6)=0,(X121*$E25)+X121,X121)),"NÃO"),"NÃO")</f>
        <v>NÃO</v>
      </c>
      <c r="Z121" s="9" t="str">
        <f>IF(AND(Z$5&gt;=$M25,Z$5&lt;=$N25),IF($F25="SEMESTRAL",IF(Y121="NÃO",$D25,IF(MOD(COUNT($Q121:Y121),6)=0,(Y121*$E25)+Y121,Y121)),"NÃO"),"NÃO")</f>
        <v>NÃO</v>
      </c>
      <c r="AA121" s="9" t="str">
        <f>IF(AND(AA$5&gt;=$M25,AA$5&lt;=$N25),IF($F25="SEMESTRAL",IF(Z121="NÃO",$D25,IF(MOD(COUNT($Q121:Z121),6)=0,(Z121*$E25)+Z121,Z121)),"NÃO"),"NÃO")</f>
        <v>NÃO</v>
      </c>
      <c r="AB121" s="9" t="str">
        <f>IF(AND(AB$5&gt;=$M25,AB$5&lt;=$N25),IF($F25="SEMESTRAL",IF(AA121="NÃO",$D25,IF(MOD(COUNT($Q121:AA121),6)=0,(AA121*$E25)+AA121,AA121)),"NÃO"),"NÃO")</f>
        <v>NÃO</v>
      </c>
      <c r="AC121" s="9" t="str">
        <f>IF(AND(AC$5&gt;=$M25,AC$5&lt;=$N25),IF($F25="SEMESTRAL",IF(AB121="NÃO",$D25,IF(MOD(COUNT($Q121:AB121),6)=0,(AB121*$E25)+AB121,AB121)),"NÃO"),"NÃO")</f>
        <v>NÃO</v>
      </c>
      <c r="AD121" s="9" t="str">
        <f>IF(AND(AD$5&gt;=$M25,AD$5&lt;=$N25),IF($F25="SEMESTRAL",IF(AC121="NÃO",$D25,IF(MOD(COUNT($Q121:AC121),6)=0,(AC121*$E25)+AC121,AC121)),"NÃO"),"NÃO")</f>
        <v>NÃO</v>
      </c>
      <c r="AE121" s="9" t="str">
        <f>IF(AND(AE$5&gt;=$M25,AE$5&lt;=$N25),IF($F25="SEMESTRAL",IF(AD121="NÃO",$D25,IF(MOD(COUNT($Q121:AD121),6)=0,(AD121*$E25)+AD121,AD121)),"NÃO"),"NÃO")</f>
        <v>NÃO</v>
      </c>
      <c r="AF121" s="9" t="str">
        <f>IF(AND(AF$5&gt;=$M25,AF$5&lt;=$N25),IF($F25="SEMESTRAL",IF(AE121="NÃO",$D25,IF(MOD(COUNT($Q121:AE121),6)=0,(AE121*$E25)+AE121,AE121)),"NÃO"),"NÃO")</f>
        <v>NÃO</v>
      </c>
      <c r="AG121" s="9" t="str">
        <f>IF(AND(AG$5&gt;=$M25,AG$5&lt;=$N25),IF($F25="SEMESTRAL",IF(AF121="NÃO",$D25,IF(MOD(COUNT($Q121:AF121),6)=0,(AF121*$E25)+AF121,AF121)),"NÃO"),"NÃO")</f>
        <v>NÃO</v>
      </c>
      <c r="AH121" s="9" t="str">
        <f>IF(AND(AH$5&gt;=$M25,AH$5&lt;=$N25),IF($F25="SEMESTRAL",IF(AG121="NÃO",$D25,IF(MOD(COUNT($Q121:AG121),6)=0,(AG121*$E25)+AG121,AG121)),"NÃO"),"NÃO")</f>
        <v>NÃO</v>
      </c>
      <c r="AI121" s="9" t="str">
        <f>IF(AND(AI$5&gt;=$M25,AI$5&lt;=$N25),IF($F25="SEMESTRAL",IF(AH121="NÃO",$D25,IF(MOD(COUNT($Q121:AH121),6)=0,(AH121*$E25)+AH121,AH121)),"NÃO"),"NÃO")</f>
        <v>NÃO</v>
      </c>
      <c r="AJ121" s="9" t="str">
        <f>IF(AND(AJ$5&gt;=$M25,AJ$5&lt;=$N25),IF($F25="SEMESTRAL",IF(AI121="NÃO",$D25,IF(MOD(COUNT($Q121:AI121),6)=0,(AI121*$E25)+AI121,AI121)),"NÃO"),"NÃO")</f>
        <v>NÃO</v>
      </c>
      <c r="AK121" s="9" t="str">
        <f>IF(AND(AK$5&gt;=$M25,AK$5&lt;=$N25),IF($F25="SEMESTRAL",IF(AJ121="NÃO",$D25,IF(MOD(COUNT($Q121:AJ121),6)=0,(AJ121*$E25)+AJ121,AJ121)),"NÃO"),"NÃO")</f>
        <v>NÃO</v>
      </c>
      <c r="AL121" s="9" t="str">
        <f>IF(AND(AL$5&gt;=$M25,AL$5&lt;=$N25),IF($F25="SEMESTRAL",IF(AK121="NÃO",$D25,IF(MOD(COUNT($Q121:AK121),6)=0,(AK121*$E25)+AK121,AK121)),"NÃO"),"NÃO")</f>
        <v>NÃO</v>
      </c>
      <c r="AM121" s="9" t="str">
        <f>IF(AND(AM$5&gt;=$M25,AM$5&lt;=$N25),IF($F25="SEMESTRAL",IF(AL121="NÃO",$D25,IF(MOD(COUNT($Q121:AL121),6)=0,(AL121*$E25)+AL121,AL121)),"NÃO"),"NÃO")</f>
        <v>NÃO</v>
      </c>
      <c r="AN121" s="9" t="str">
        <f>IF(AND(AN$5&gt;=$M25,AN$5&lt;=$N25),IF($F25="SEMESTRAL",IF(AM121="NÃO",$D25,IF(MOD(COUNT($Q121:AM121),6)=0,(AM121*$E25)+AM121,AM121)),"NÃO"),"NÃO")</f>
        <v>NÃO</v>
      </c>
      <c r="AO121" s="9" t="str">
        <f>IF(AND(AO$5&gt;=$M25,AO$5&lt;=$N25),IF($F25="SEMESTRAL",IF(AN121="NÃO",$D25,IF(MOD(COUNT($Q121:AN121),6)=0,(AN121*$E25)+AN121,AN121)),"NÃO"),"NÃO")</f>
        <v>NÃO</v>
      </c>
      <c r="AP121" s="9" t="str">
        <f>IF(AND(AP$5&gt;=$M25,AP$5&lt;=$N25),IF($F25="SEMESTRAL",IF(AO121="NÃO",$D25,IF(MOD(COUNT($Q121:AO121),6)=0,(AO121*$E25)+AO121,AO121)),"NÃO"),"NÃO")</f>
        <v>NÃO</v>
      </c>
      <c r="AQ121" s="9" t="str">
        <f>IF(AND(AQ$5&gt;=$M25,AQ$5&lt;=$N25),IF($F25="SEMESTRAL",IF(AP121="NÃO",$D25,IF(MOD(COUNT($Q121:AP121),6)=0,(AP121*$E25)+AP121,AP121)),"NÃO"),"NÃO")</f>
        <v>NÃO</v>
      </c>
      <c r="AR121" s="9" t="str">
        <f>IF(AND(AR$5&gt;=$M25,AR$5&lt;=$N25),IF($F25="SEMESTRAL",IF(AQ121="NÃO",$D25,IF(MOD(COUNT($Q121:AQ121),6)=0,(AQ121*$E25)+AQ121,AQ121)),"NÃO"),"NÃO")</f>
        <v>NÃO</v>
      </c>
      <c r="AS121" s="9" t="str">
        <f>IF(AND(AS$5&gt;=$M25,AS$5&lt;=$N25),IF($F25="SEMESTRAL",IF(AR121="NÃO",$D25,IF(MOD(COUNT($Q121:AR121),6)=0,(AR121*$E25)+AR121,AR121)),"NÃO"),"NÃO")</f>
        <v>NÃO</v>
      </c>
      <c r="AT121" s="9" t="str">
        <f>IF(AND(AT$5&gt;=$M25,AT$5&lt;=$N25),IF($F25="SEMESTRAL",IF(AS121="NÃO",$D25,IF(MOD(COUNT($Q121:AS121),6)=0,(AS121*$E25)+AS121,AS121)),"NÃO"),"NÃO")</f>
        <v>NÃO</v>
      </c>
      <c r="AU121" s="9" t="str">
        <f>IF(AND(AU$5&gt;=$M25,AU$5&lt;=$N25),IF($F25="SEMESTRAL",IF(AT121="NÃO",$D25,IF(MOD(COUNT($Q121:AT121),6)=0,(AT121*$E25)+AT121,AT121)),"NÃO"),"NÃO")</f>
        <v>NÃO</v>
      </c>
      <c r="AV121" s="9" t="str">
        <f>IF(AND(AV$5&gt;=$M25,AV$5&lt;=$N25),IF($F25="SEMESTRAL",IF(AU121="NÃO",$D25,IF(MOD(COUNT($Q121:AU121),6)=0,(AU121*$E25)+AU121,AU121)),"NÃO"),"NÃO")</f>
        <v>NÃO</v>
      </c>
      <c r="AW121" s="9" t="str">
        <f>IF(AND(AW$5&gt;=$M25,AW$5&lt;=$N25),IF($F25="SEMESTRAL",IF(AV121="NÃO",$D25,IF(MOD(COUNT($Q121:AV121),6)=0,(AV121*$E25)+AV121,AV121)),"NÃO"),"NÃO")</f>
        <v>NÃO</v>
      </c>
      <c r="AX121" s="9" t="str">
        <f>IF(AND(AX$5&gt;=$M25,AX$5&lt;=$N25),IF($F25="SEMESTRAL",IF(AW121="NÃO",$D25,IF(MOD(COUNT($Q121:AW121),6)=0,(AW121*$E25)+AW121,AW121)),"NÃO"),"NÃO")</f>
        <v>NÃO</v>
      </c>
      <c r="AY121" s="9" t="str">
        <f>IF(AND(AY$5&gt;=$M25,AY$5&lt;=$N25),IF($F25="SEMESTRAL",IF(AX121="NÃO",$D25,IF(MOD(COUNT($Q121:AX121),6)=0,(AX121*$E25)+AX121,AX121)),"NÃO"),"NÃO")</f>
        <v>NÃO</v>
      </c>
      <c r="AZ121" s="9" t="str">
        <f>IF(AND(AZ$5&gt;=$M25,AZ$5&lt;=$N25),IF($F25="SEMESTRAL",IF(AY121="NÃO",$D25,IF(MOD(COUNT($Q121:AY121),6)=0,(AY121*$E25)+AY121,AY121)),"NÃO"),"NÃO")</f>
        <v>NÃO</v>
      </c>
      <c r="BA121" s="9" t="str">
        <f>IF(AND(BA$5&gt;=$M25,BA$5&lt;=$N25),IF($F25="SEMESTRAL",IF(AZ121="NÃO",$D25,IF(MOD(COUNT($Q121:AZ121),6)=0,(AZ121*$E25)+AZ121,AZ121)),"NÃO"),"NÃO")</f>
        <v>NÃO</v>
      </c>
      <c r="BB121" s="9" t="str">
        <f>IF(AND(BB$5&gt;=$M25,BB$5&lt;=$N25),IF($F25="SEMESTRAL",IF(BA121="NÃO",$D25,IF(MOD(COUNT($Q121:BA121),6)=0,(BA121*$E25)+BA121,BA121)),"NÃO"),"NÃO")</f>
        <v>NÃO</v>
      </c>
      <c r="BC121" s="9" t="str">
        <f>IF(AND(BC$5&gt;=$M25,BC$5&lt;=$N25),IF($F25="SEMESTRAL",IF(BB121="NÃO",$D25,IF(MOD(COUNT($Q121:BB121),6)=0,(BB121*$E25)+BB121,BB121)),"NÃO"),"NÃO")</f>
        <v>NÃO</v>
      </c>
      <c r="BD121" s="9" t="str">
        <f>IF(AND(BD$5&gt;=$M25,BD$5&lt;=$N25),IF($F25="SEMESTRAL",IF(BC121="NÃO",$D25,IF(MOD(COUNT($Q121:BC121),6)=0,(BC121*$E25)+BC121,BC121)),"NÃO"),"NÃO")</f>
        <v>NÃO</v>
      </c>
      <c r="BE121" s="9" t="str">
        <f>IF(AND(BE$5&gt;=$M25,BE$5&lt;=$N25),IF($F25="SEMESTRAL",IF(BD121="NÃO",$D25,IF(MOD(COUNT($Q121:BD121),6)=0,(BD121*$E25)+BD121,BD121)),"NÃO"),"NÃO")</f>
        <v>NÃO</v>
      </c>
      <c r="BF121" s="9" t="str">
        <f>IF(AND(BF$5&gt;=$M25,BF$5&lt;=$N25),IF($F25="SEMESTRAL",IF(BE121="NÃO",$D25,IF(MOD(COUNT($Q121:BE121),6)=0,(BE121*$E25)+BE121,BE121)),"NÃO"),"NÃO")</f>
        <v>NÃO</v>
      </c>
      <c r="BG121" s="9" t="str">
        <f>IF(AND(BG$5&gt;=$M25,BG$5&lt;=$N25),IF($F25="SEMESTRAL",IF(BF121="NÃO",$D25,IF(MOD(COUNT($Q121:BF121),6)=0,(BF121*$E25)+BF121,BF121)),"NÃO"),"NÃO")</f>
        <v>NÃO</v>
      </c>
      <c r="BH121" s="9" t="str">
        <f>IF(AND(BH$5&gt;=$M25,BH$5&lt;=$N25),IF($F25="SEMESTRAL",IF(BG121="NÃO",$D25,IF(MOD(COUNT($Q121:BG121),6)=0,(BG121*$E25)+BG121,BG121)),"NÃO"),"NÃO")</f>
        <v>NÃO</v>
      </c>
      <c r="BI121" s="9" t="str">
        <f>IF(AND(BI$5&gt;=$M25,BI$5&lt;=$N25),IF($F25="SEMESTRAL",IF(BH121="NÃO",$D25,IF(MOD(COUNT($Q121:BH121),6)=0,(BH121*$E25)+BH121,BH121)),"NÃO"),"NÃO")</f>
        <v>NÃO</v>
      </c>
      <c r="BJ121" s="9" t="str">
        <f>IF(AND(BJ$5&gt;=$M25,BJ$5&lt;=$N25),IF($F25="SEMESTRAL",IF(BI121="NÃO",$D25,IF(MOD(COUNT($Q121:BI121),6)=0,(BI121*$E25)+BI121,BI121)),"NÃO"),"NÃO")</f>
        <v>NÃO</v>
      </c>
      <c r="BK121" s="9" t="str">
        <f>IF(AND(BK$5&gt;=$M25,BK$5&lt;=$N25),IF($F25="SEMESTRAL",IF(BJ121="NÃO",$D25,IF(MOD(COUNT($Q121:BJ121),6)=0,(BJ121*$E25)+BJ121,BJ121)),"NÃO"),"NÃO")</f>
        <v>NÃO</v>
      </c>
      <c r="BL121" s="9" t="str">
        <f>IF(AND(BL$5&gt;=$M25,BL$5&lt;=$N25),IF($F25="SEMESTRAL",IF(BK121="NÃO",$D25,IF(MOD(COUNT($Q121:BK121),6)=0,(BK121*$E25)+BK121,BK121)),"NÃO"),"NÃO")</f>
        <v>NÃO</v>
      </c>
      <c r="BM121" s="9" t="str">
        <f>IF(AND(BM$5&gt;=$M25,BM$5&lt;=$N25),IF($F25="SEMESTRAL",IF(BL121="NÃO",$D25,IF(MOD(COUNT($Q121:BL121),6)=0,(BL121*$E25)+BL121,BL121)),"NÃO"),"NÃO")</f>
        <v>NÃO</v>
      </c>
      <c r="BN121" s="9" t="str">
        <f>IF(AND(BN$5&gt;=$M25,BN$5&lt;=$N25),IF($F25="SEMESTRAL",IF(BM121="NÃO",$D25,IF(MOD(COUNT($Q121:BM121),6)=0,(BM121*$E25)+BM121,BM121)),"NÃO"),"NÃO")</f>
        <v>NÃO</v>
      </c>
      <c r="BO121" s="9" t="str">
        <f>IF(AND(BO$5&gt;=$M25,BO$5&lt;=$N25),IF($F25="SEMESTRAL",IF(BN121="NÃO",$D25,IF(MOD(COUNT($Q121:BN121),6)=0,(BN121*$E25)+BN121,BN121)),"NÃO"),"NÃO")</f>
        <v>NÃO</v>
      </c>
      <c r="BP121" s="9" t="str">
        <f>IF(AND(BP$5&gt;=$M25,BP$5&lt;=$N25),IF($F25="SEMESTRAL",IF(BO121="NÃO",$D25,IF(MOD(COUNT($Q121:BO121),6)=0,(BO121*$E25)+BO121,BO121)),"NÃO"),"NÃO")</f>
        <v>NÃO</v>
      </c>
      <c r="BQ121" s="9" t="str">
        <f>IF(AND(BQ$5&gt;=$M25,BQ$5&lt;=$N25),IF($F25="SEMESTRAL",IF(BP121="NÃO",$D25,IF(MOD(COUNT($Q121:BP121),6)=0,(BP121*$E25)+BP121,BP121)),"NÃO"),"NÃO")</f>
        <v>NÃO</v>
      </c>
      <c r="BR121" s="9" t="str">
        <f>IF(AND(BR$5&gt;=$M25,BR$5&lt;=$N25),IF($F25="SEMESTRAL",IF(BQ121="NÃO",$D25,IF(MOD(COUNT($Q121:BQ121),6)=0,(BQ121*$E25)+BQ121,BQ121)),"NÃO"),"NÃO")</f>
        <v>NÃO</v>
      </c>
      <c r="BS121" s="9" t="str">
        <f>IF(AND(BS$5&gt;=$M25,BS$5&lt;=$N25),IF($F25="SEMESTRAL",IF(BR121="NÃO",$D25,IF(MOD(COUNT($Q121:BR121),6)=0,(BR121*$E25)+BR121,BR121)),"NÃO"),"NÃO")</f>
        <v>NÃO</v>
      </c>
      <c r="BT121" s="9" t="str">
        <f>IF(AND(BT$5&gt;=$M25,BT$5&lt;=$N25),IF($F25="SEMESTRAL",IF(BS121="NÃO",$D25,IF(MOD(COUNT($Q121:BS121),6)=0,(BS121*$E25)+BS121,BS121)),"NÃO"),"NÃO")</f>
        <v>NÃO</v>
      </c>
      <c r="BU121" s="9" t="str">
        <f>IF(AND(BU$5&gt;=$M25,BU$5&lt;=$N25),IF($F25="SEMESTRAL",IF(BT121="NÃO",$D25,IF(MOD(COUNT($Q121:BT121),6)=0,(BT121*$E25)+BT121,BT121)),"NÃO"),"NÃO")</f>
        <v>NÃO</v>
      </c>
      <c r="BV121" s="9" t="str">
        <f>IF(AND(BV$5&gt;=$M25,BV$5&lt;=$N25),IF($F25="SEMESTRAL",IF(BU121="NÃO",$D25,IF(MOD(COUNT($Q121:BU121),6)=0,(BU121*$E25)+BU121,BU121)),"NÃO"),"NÃO")</f>
        <v>NÃO</v>
      </c>
      <c r="BW121" s="9" t="str">
        <f>IF(AND(BW$5&gt;=$M25,BW$5&lt;=$N25),IF($F25="SEMESTRAL",IF(BV121="NÃO",$D25,IF(MOD(COUNT($Q121:BV121),6)=0,(BV121*$E25)+BV121,BV121)),"NÃO"),"NÃO")</f>
        <v>NÃO</v>
      </c>
      <c r="BX121" s="9" t="str">
        <f>IF(AND(BX$5&gt;=$M25,BX$5&lt;=$N25),IF($F25="SEMESTRAL",IF(BW121="NÃO",$D25,IF(MOD(COUNT($Q121:BW121),6)=0,(BW121*$E25)+BW121,BW121)),"NÃO"),"NÃO")</f>
        <v>NÃO</v>
      </c>
    </row>
    <row r="122" spans="16:76" ht="30" customHeight="1">
      <c r="P122" s="9">
        <v>21</v>
      </c>
      <c r="Q122" s="9" t="str">
        <f t="shared" si="47"/>
        <v>NÃO</v>
      </c>
      <c r="R122" s="9" t="str">
        <f>IF(AND(R$5&gt;=$M26,R$5&lt;=$N26),IF($F26="SEMESTRAL",IF(Q122="NÃO",$D26,IF(MOD(COUNT($Q122:Q122),6)=0,(Q122*$E26)+Q122,Q122)),"NÃO"),"NÃO")</f>
        <v>NÃO</v>
      </c>
      <c r="S122" s="9" t="str">
        <f>IF(AND(S$5&gt;=$M26,S$5&lt;=$N26),IF($F26="SEMESTRAL",IF(R122="NÃO",$D26,IF(MOD(COUNT($Q122:R122),6)=0,(R122*$E26)+R122,R122)),"NÃO"),"NÃO")</f>
        <v>NÃO</v>
      </c>
      <c r="T122" s="9" t="str">
        <f>IF(AND(T$5&gt;=$M26,T$5&lt;=$N26),IF($F26="SEMESTRAL",IF(S122="NÃO",$D26,IF(MOD(COUNT($Q122:S122),6)=0,(S122*$E26)+S122,S122)),"NÃO"),"NÃO")</f>
        <v>NÃO</v>
      </c>
      <c r="U122" s="9" t="str">
        <f>IF(AND(U$5&gt;=$M26,U$5&lt;=$N26),IF($F26="SEMESTRAL",IF(T122="NÃO",$D26,IF(MOD(COUNT($Q122:T122),6)=0,(T122*$E26)+T122,T122)),"NÃO"),"NÃO")</f>
        <v>NÃO</v>
      </c>
      <c r="V122" s="9" t="str">
        <f>IF(AND(V$5&gt;=$M26,V$5&lt;=$N26),IF($F26="SEMESTRAL",IF(U122="NÃO",$D26,IF(MOD(COUNT($Q122:U122),6)=0,(U122*$E26)+U122,U122)),"NÃO"),"NÃO")</f>
        <v>NÃO</v>
      </c>
      <c r="W122" s="9" t="str">
        <f>IF(AND(W$5&gt;=$M26,W$5&lt;=$N26),IF($F26="SEMESTRAL",IF(V122="NÃO",$D26,IF(MOD(COUNT($Q122:V122),6)=0,(V122*$E26)+V122,V122)),"NÃO"),"NÃO")</f>
        <v>NÃO</v>
      </c>
      <c r="X122" s="9" t="str">
        <f>IF(AND(X$5&gt;=$M26,X$5&lt;=$N26),IF($F26="SEMESTRAL",IF(W122="NÃO",$D26,IF(MOD(COUNT($Q122:W122),6)=0,(W122*$E26)+W122,W122)),"NÃO"),"NÃO")</f>
        <v>NÃO</v>
      </c>
      <c r="Y122" s="9" t="str">
        <f>IF(AND(Y$5&gt;=$M26,Y$5&lt;=$N26),IF($F26="SEMESTRAL",IF(X122="NÃO",$D26,IF(MOD(COUNT($Q122:X122),6)=0,(X122*$E26)+X122,X122)),"NÃO"),"NÃO")</f>
        <v>NÃO</v>
      </c>
      <c r="Z122" s="9" t="str">
        <f>IF(AND(Z$5&gt;=$M26,Z$5&lt;=$N26),IF($F26="SEMESTRAL",IF(Y122="NÃO",$D26,IF(MOD(COUNT($Q122:Y122),6)=0,(Y122*$E26)+Y122,Y122)),"NÃO"),"NÃO")</f>
        <v>NÃO</v>
      </c>
      <c r="AA122" s="9" t="str">
        <f>IF(AND(AA$5&gt;=$M26,AA$5&lt;=$N26),IF($F26="SEMESTRAL",IF(Z122="NÃO",$D26,IF(MOD(COUNT($Q122:Z122),6)=0,(Z122*$E26)+Z122,Z122)),"NÃO"),"NÃO")</f>
        <v>NÃO</v>
      </c>
      <c r="AB122" s="9" t="str">
        <f>IF(AND(AB$5&gt;=$M26,AB$5&lt;=$N26),IF($F26="SEMESTRAL",IF(AA122="NÃO",$D26,IF(MOD(COUNT($Q122:AA122),6)=0,(AA122*$E26)+AA122,AA122)),"NÃO"),"NÃO")</f>
        <v>NÃO</v>
      </c>
      <c r="AC122" s="9" t="str">
        <f>IF(AND(AC$5&gt;=$M26,AC$5&lt;=$N26),IF($F26="SEMESTRAL",IF(AB122="NÃO",$D26,IF(MOD(COUNT($Q122:AB122),6)=0,(AB122*$E26)+AB122,AB122)),"NÃO"),"NÃO")</f>
        <v>NÃO</v>
      </c>
      <c r="AD122" s="9" t="str">
        <f>IF(AND(AD$5&gt;=$M26,AD$5&lt;=$N26),IF($F26="SEMESTRAL",IF(AC122="NÃO",$D26,IF(MOD(COUNT($Q122:AC122),6)=0,(AC122*$E26)+AC122,AC122)),"NÃO"),"NÃO")</f>
        <v>NÃO</v>
      </c>
      <c r="AE122" s="9" t="str">
        <f>IF(AND(AE$5&gt;=$M26,AE$5&lt;=$N26),IF($F26="SEMESTRAL",IF(AD122="NÃO",$D26,IF(MOD(COUNT($Q122:AD122),6)=0,(AD122*$E26)+AD122,AD122)),"NÃO"),"NÃO")</f>
        <v>NÃO</v>
      </c>
      <c r="AF122" s="9" t="str">
        <f>IF(AND(AF$5&gt;=$M26,AF$5&lt;=$N26),IF($F26="SEMESTRAL",IF(AE122="NÃO",$D26,IF(MOD(COUNT($Q122:AE122),6)=0,(AE122*$E26)+AE122,AE122)),"NÃO"),"NÃO")</f>
        <v>NÃO</v>
      </c>
      <c r="AG122" s="9" t="str">
        <f>IF(AND(AG$5&gt;=$M26,AG$5&lt;=$N26),IF($F26="SEMESTRAL",IF(AF122="NÃO",$D26,IF(MOD(COUNT($Q122:AF122),6)=0,(AF122*$E26)+AF122,AF122)),"NÃO"),"NÃO")</f>
        <v>NÃO</v>
      </c>
      <c r="AH122" s="9" t="str">
        <f>IF(AND(AH$5&gt;=$M26,AH$5&lt;=$N26),IF($F26="SEMESTRAL",IF(AG122="NÃO",$D26,IF(MOD(COUNT($Q122:AG122),6)=0,(AG122*$E26)+AG122,AG122)),"NÃO"),"NÃO")</f>
        <v>NÃO</v>
      </c>
      <c r="AI122" s="9" t="str">
        <f>IF(AND(AI$5&gt;=$M26,AI$5&lt;=$N26),IF($F26="SEMESTRAL",IF(AH122="NÃO",$D26,IF(MOD(COUNT($Q122:AH122),6)=0,(AH122*$E26)+AH122,AH122)),"NÃO"),"NÃO")</f>
        <v>NÃO</v>
      </c>
      <c r="AJ122" s="9" t="str">
        <f>IF(AND(AJ$5&gt;=$M26,AJ$5&lt;=$N26),IF($F26="SEMESTRAL",IF(AI122="NÃO",$D26,IF(MOD(COUNT($Q122:AI122),6)=0,(AI122*$E26)+AI122,AI122)),"NÃO"),"NÃO")</f>
        <v>NÃO</v>
      </c>
      <c r="AK122" s="9" t="str">
        <f>IF(AND(AK$5&gt;=$M26,AK$5&lt;=$N26),IF($F26="SEMESTRAL",IF(AJ122="NÃO",$D26,IF(MOD(COUNT($Q122:AJ122),6)=0,(AJ122*$E26)+AJ122,AJ122)),"NÃO"),"NÃO")</f>
        <v>NÃO</v>
      </c>
      <c r="AL122" s="9" t="str">
        <f>IF(AND(AL$5&gt;=$M26,AL$5&lt;=$N26),IF($F26="SEMESTRAL",IF(AK122="NÃO",$D26,IF(MOD(COUNT($Q122:AK122),6)=0,(AK122*$E26)+AK122,AK122)),"NÃO"),"NÃO")</f>
        <v>NÃO</v>
      </c>
      <c r="AM122" s="9" t="str">
        <f>IF(AND(AM$5&gt;=$M26,AM$5&lt;=$N26),IF($F26="SEMESTRAL",IF(AL122="NÃO",$D26,IF(MOD(COUNT($Q122:AL122),6)=0,(AL122*$E26)+AL122,AL122)),"NÃO"),"NÃO")</f>
        <v>NÃO</v>
      </c>
      <c r="AN122" s="9" t="str">
        <f>IF(AND(AN$5&gt;=$M26,AN$5&lt;=$N26),IF($F26="SEMESTRAL",IF(AM122="NÃO",$D26,IF(MOD(COUNT($Q122:AM122),6)=0,(AM122*$E26)+AM122,AM122)),"NÃO"),"NÃO")</f>
        <v>NÃO</v>
      </c>
      <c r="AO122" s="9" t="str">
        <f>IF(AND(AO$5&gt;=$M26,AO$5&lt;=$N26),IF($F26="SEMESTRAL",IF(AN122="NÃO",$D26,IF(MOD(COUNT($Q122:AN122),6)=0,(AN122*$E26)+AN122,AN122)),"NÃO"),"NÃO")</f>
        <v>NÃO</v>
      </c>
      <c r="AP122" s="9" t="str">
        <f>IF(AND(AP$5&gt;=$M26,AP$5&lt;=$N26),IF($F26="SEMESTRAL",IF(AO122="NÃO",$D26,IF(MOD(COUNT($Q122:AO122),6)=0,(AO122*$E26)+AO122,AO122)),"NÃO"),"NÃO")</f>
        <v>NÃO</v>
      </c>
      <c r="AQ122" s="9" t="str">
        <f>IF(AND(AQ$5&gt;=$M26,AQ$5&lt;=$N26),IF($F26="SEMESTRAL",IF(AP122="NÃO",$D26,IF(MOD(COUNT($Q122:AP122),6)=0,(AP122*$E26)+AP122,AP122)),"NÃO"),"NÃO")</f>
        <v>NÃO</v>
      </c>
      <c r="AR122" s="9" t="str">
        <f>IF(AND(AR$5&gt;=$M26,AR$5&lt;=$N26),IF($F26="SEMESTRAL",IF(AQ122="NÃO",$D26,IF(MOD(COUNT($Q122:AQ122),6)=0,(AQ122*$E26)+AQ122,AQ122)),"NÃO"),"NÃO")</f>
        <v>NÃO</v>
      </c>
      <c r="AS122" s="9" t="str">
        <f>IF(AND(AS$5&gt;=$M26,AS$5&lt;=$N26),IF($F26="SEMESTRAL",IF(AR122="NÃO",$D26,IF(MOD(COUNT($Q122:AR122),6)=0,(AR122*$E26)+AR122,AR122)),"NÃO"),"NÃO")</f>
        <v>NÃO</v>
      </c>
      <c r="AT122" s="9" t="str">
        <f>IF(AND(AT$5&gt;=$M26,AT$5&lt;=$N26),IF($F26="SEMESTRAL",IF(AS122="NÃO",$D26,IF(MOD(COUNT($Q122:AS122),6)=0,(AS122*$E26)+AS122,AS122)),"NÃO"),"NÃO")</f>
        <v>NÃO</v>
      </c>
      <c r="AU122" s="9" t="str">
        <f>IF(AND(AU$5&gt;=$M26,AU$5&lt;=$N26),IF($F26="SEMESTRAL",IF(AT122="NÃO",$D26,IF(MOD(COUNT($Q122:AT122),6)=0,(AT122*$E26)+AT122,AT122)),"NÃO"),"NÃO")</f>
        <v>NÃO</v>
      </c>
      <c r="AV122" s="9" t="str">
        <f>IF(AND(AV$5&gt;=$M26,AV$5&lt;=$N26),IF($F26="SEMESTRAL",IF(AU122="NÃO",$D26,IF(MOD(COUNT($Q122:AU122),6)=0,(AU122*$E26)+AU122,AU122)),"NÃO"),"NÃO")</f>
        <v>NÃO</v>
      </c>
      <c r="AW122" s="9" t="str">
        <f>IF(AND(AW$5&gt;=$M26,AW$5&lt;=$N26),IF($F26="SEMESTRAL",IF(AV122="NÃO",$D26,IF(MOD(COUNT($Q122:AV122),6)=0,(AV122*$E26)+AV122,AV122)),"NÃO"),"NÃO")</f>
        <v>NÃO</v>
      </c>
      <c r="AX122" s="9" t="str">
        <f>IF(AND(AX$5&gt;=$M26,AX$5&lt;=$N26),IF($F26="SEMESTRAL",IF(AW122="NÃO",$D26,IF(MOD(COUNT($Q122:AW122),6)=0,(AW122*$E26)+AW122,AW122)),"NÃO"),"NÃO")</f>
        <v>NÃO</v>
      </c>
      <c r="AY122" s="9" t="str">
        <f>IF(AND(AY$5&gt;=$M26,AY$5&lt;=$N26),IF($F26="SEMESTRAL",IF(AX122="NÃO",$D26,IF(MOD(COUNT($Q122:AX122),6)=0,(AX122*$E26)+AX122,AX122)),"NÃO"),"NÃO")</f>
        <v>NÃO</v>
      </c>
      <c r="AZ122" s="9" t="str">
        <f>IF(AND(AZ$5&gt;=$M26,AZ$5&lt;=$N26),IF($F26="SEMESTRAL",IF(AY122="NÃO",$D26,IF(MOD(COUNT($Q122:AY122),6)=0,(AY122*$E26)+AY122,AY122)),"NÃO"),"NÃO")</f>
        <v>NÃO</v>
      </c>
      <c r="BA122" s="9" t="str">
        <f>IF(AND(BA$5&gt;=$M26,BA$5&lt;=$N26),IF($F26="SEMESTRAL",IF(AZ122="NÃO",$D26,IF(MOD(COUNT($Q122:AZ122),6)=0,(AZ122*$E26)+AZ122,AZ122)),"NÃO"),"NÃO")</f>
        <v>NÃO</v>
      </c>
      <c r="BB122" s="9" t="str">
        <f>IF(AND(BB$5&gt;=$M26,BB$5&lt;=$N26),IF($F26="SEMESTRAL",IF(BA122="NÃO",$D26,IF(MOD(COUNT($Q122:BA122),6)=0,(BA122*$E26)+BA122,BA122)),"NÃO"),"NÃO")</f>
        <v>NÃO</v>
      </c>
      <c r="BC122" s="9" t="str">
        <f>IF(AND(BC$5&gt;=$M26,BC$5&lt;=$N26),IF($F26="SEMESTRAL",IF(BB122="NÃO",$D26,IF(MOD(COUNT($Q122:BB122),6)=0,(BB122*$E26)+BB122,BB122)),"NÃO"),"NÃO")</f>
        <v>NÃO</v>
      </c>
      <c r="BD122" s="9" t="str">
        <f>IF(AND(BD$5&gt;=$M26,BD$5&lt;=$N26),IF($F26="SEMESTRAL",IF(BC122="NÃO",$D26,IF(MOD(COUNT($Q122:BC122),6)=0,(BC122*$E26)+BC122,BC122)),"NÃO"),"NÃO")</f>
        <v>NÃO</v>
      </c>
      <c r="BE122" s="9" t="str">
        <f>IF(AND(BE$5&gt;=$M26,BE$5&lt;=$N26),IF($F26="SEMESTRAL",IF(BD122="NÃO",$D26,IF(MOD(COUNT($Q122:BD122),6)=0,(BD122*$E26)+BD122,BD122)),"NÃO"),"NÃO")</f>
        <v>NÃO</v>
      </c>
      <c r="BF122" s="9" t="str">
        <f>IF(AND(BF$5&gt;=$M26,BF$5&lt;=$N26),IF($F26="SEMESTRAL",IF(BE122="NÃO",$D26,IF(MOD(COUNT($Q122:BE122),6)=0,(BE122*$E26)+BE122,BE122)),"NÃO"),"NÃO")</f>
        <v>NÃO</v>
      </c>
      <c r="BG122" s="9" t="str">
        <f>IF(AND(BG$5&gt;=$M26,BG$5&lt;=$N26),IF($F26="SEMESTRAL",IF(BF122="NÃO",$D26,IF(MOD(COUNT($Q122:BF122),6)=0,(BF122*$E26)+BF122,BF122)),"NÃO"),"NÃO")</f>
        <v>NÃO</v>
      </c>
      <c r="BH122" s="9" t="str">
        <f>IF(AND(BH$5&gt;=$M26,BH$5&lt;=$N26),IF($F26="SEMESTRAL",IF(BG122="NÃO",$D26,IF(MOD(COUNT($Q122:BG122),6)=0,(BG122*$E26)+BG122,BG122)),"NÃO"),"NÃO")</f>
        <v>NÃO</v>
      </c>
      <c r="BI122" s="9" t="str">
        <f>IF(AND(BI$5&gt;=$M26,BI$5&lt;=$N26),IF($F26="SEMESTRAL",IF(BH122="NÃO",$D26,IF(MOD(COUNT($Q122:BH122),6)=0,(BH122*$E26)+BH122,BH122)),"NÃO"),"NÃO")</f>
        <v>NÃO</v>
      </c>
      <c r="BJ122" s="9" t="str">
        <f>IF(AND(BJ$5&gt;=$M26,BJ$5&lt;=$N26),IF($F26="SEMESTRAL",IF(BI122="NÃO",$D26,IF(MOD(COUNT($Q122:BI122),6)=0,(BI122*$E26)+BI122,BI122)),"NÃO"),"NÃO")</f>
        <v>NÃO</v>
      </c>
      <c r="BK122" s="9" t="str">
        <f>IF(AND(BK$5&gt;=$M26,BK$5&lt;=$N26),IF($F26="SEMESTRAL",IF(BJ122="NÃO",$D26,IF(MOD(COUNT($Q122:BJ122),6)=0,(BJ122*$E26)+BJ122,BJ122)),"NÃO"),"NÃO")</f>
        <v>NÃO</v>
      </c>
      <c r="BL122" s="9" t="str">
        <f>IF(AND(BL$5&gt;=$M26,BL$5&lt;=$N26),IF($F26="SEMESTRAL",IF(BK122="NÃO",$D26,IF(MOD(COUNT($Q122:BK122),6)=0,(BK122*$E26)+BK122,BK122)),"NÃO"),"NÃO")</f>
        <v>NÃO</v>
      </c>
      <c r="BM122" s="9" t="str">
        <f>IF(AND(BM$5&gt;=$M26,BM$5&lt;=$N26),IF($F26="SEMESTRAL",IF(BL122="NÃO",$D26,IF(MOD(COUNT($Q122:BL122),6)=0,(BL122*$E26)+BL122,BL122)),"NÃO"),"NÃO")</f>
        <v>NÃO</v>
      </c>
      <c r="BN122" s="9" t="str">
        <f>IF(AND(BN$5&gt;=$M26,BN$5&lt;=$N26),IF($F26="SEMESTRAL",IF(BM122="NÃO",$D26,IF(MOD(COUNT($Q122:BM122),6)=0,(BM122*$E26)+BM122,BM122)),"NÃO"),"NÃO")</f>
        <v>NÃO</v>
      </c>
      <c r="BO122" s="9" t="str">
        <f>IF(AND(BO$5&gt;=$M26,BO$5&lt;=$N26),IF($F26="SEMESTRAL",IF(BN122="NÃO",$D26,IF(MOD(COUNT($Q122:BN122),6)=0,(BN122*$E26)+BN122,BN122)),"NÃO"),"NÃO")</f>
        <v>NÃO</v>
      </c>
      <c r="BP122" s="9" t="str">
        <f>IF(AND(BP$5&gt;=$M26,BP$5&lt;=$N26),IF($F26="SEMESTRAL",IF(BO122="NÃO",$D26,IF(MOD(COUNT($Q122:BO122),6)=0,(BO122*$E26)+BO122,BO122)),"NÃO"),"NÃO")</f>
        <v>NÃO</v>
      </c>
      <c r="BQ122" s="9" t="str">
        <f>IF(AND(BQ$5&gt;=$M26,BQ$5&lt;=$N26),IF($F26="SEMESTRAL",IF(BP122="NÃO",$D26,IF(MOD(COUNT($Q122:BP122),6)=0,(BP122*$E26)+BP122,BP122)),"NÃO"),"NÃO")</f>
        <v>NÃO</v>
      </c>
      <c r="BR122" s="9" t="str">
        <f>IF(AND(BR$5&gt;=$M26,BR$5&lt;=$N26),IF($F26="SEMESTRAL",IF(BQ122="NÃO",$D26,IF(MOD(COUNT($Q122:BQ122),6)=0,(BQ122*$E26)+BQ122,BQ122)),"NÃO"),"NÃO")</f>
        <v>NÃO</v>
      </c>
      <c r="BS122" s="9" t="str">
        <f>IF(AND(BS$5&gt;=$M26,BS$5&lt;=$N26),IF($F26="SEMESTRAL",IF(BR122="NÃO",$D26,IF(MOD(COUNT($Q122:BR122),6)=0,(BR122*$E26)+BR122,BR122)),"NÃO"),"NÃO")</f>
        <v>NÃO</v>
      </c>
      <c r="BT122" s="9" t="str">
        <f>IF(AND(BT$5&gt;=$M26,BT$5&lt;=$N26),IF($F26="SEMESTRAL",IF(BS122="NÃO",$D26,IF(MOD(COUNT($Q122:BS122),6)=0,(BS122*$E26)+BS122,BS122)),"NÃO"),"NÃO")</f>
        <v>NÃO</v>
      </c>
      <c r="BU122" s="9" t="str">
        <f>IF(AND(BU$5&gt;=$M26,BU$5&lt;=$N26),IF($F26="SEMESTRAL",IF(BT122="NÃO",$D26,IF(MOD(COUNT($Q122:BT122),6)=0,(BT122*$E26)+BT122,BT122)),"NÃO"),"NÃO")</f>
        <v>NÃO</v>
      </c>
      <c r="BV122" s="9" t="str">
        <f>IF(AND(BV$5&gt;=$M26,BV$5&lt;=$N26),IF($F26="SEMESTRAL",IF(BU122="NÃO",$D26,IF(MOD(COUNT($Q122:BU122),6)=0,(BU122*$E26)+BU122,BU122)),"NÃO"),"NÃO")</f>
        <v>NÃO</v>
      </c>
      <c r="BW122" s="9" t="str">
        <f>IF(AND(BW$5&gt;=$M26,BW$5&lt;=$N26),IF($F26="SEMESTRAL",IF(BV122="NÃO",$D26,IF(MOD(COUNT($Q122:BV122),6)=0,(BV122*$E26)+BV122,BV122)),"NÃO"),"NÃO")</f>
        <v>NÃO</v>
      </c>
      <c r="BX122" s="9" t="str">
        <f>IF(AND(BX$5&gt;=$M26,BX$5&lt;=$N26),IF($F26="SEMESTRAL",IF(BW122="NÃO",$D26,IF(MOD(COUNT($Q122:BW122),6)=0,(BW122*$E26)+BW122,BW122)),"NÃO"),"NÃO")</f>
        <v>NÃO</v>
      </c>
    </row>
    <row r="123" spans="16:76" ht="30" customHeight="1">
      <c r="P123" s="9">
        <v>22</v>
      </c>
      <c r="Q123" s="9" t="str">
        <f t="shared" si="47"/>
        <v>NÃO</v>
      </c>
      <c r="R123" s="9" t="str">
        <f>IF(AND(R$5&gt;=$M27,R$5&lt;=$N27),IF($F27="SEMESTRAL",IF(Q123="NÃO",$D27,IF(MOD(COUNT($Q123:Q123),6)=0,(Q123*$E27)+Q123,Q123)),"NÃO"),"NÃO")</f>
        <v>NÃO</v>
      </c>
      <c r="S123" s="9" t="str">
        <f>IF(AND(S$5&gt;=$M27,S$5&lt;=$N27),IF($F27="SEMESTRAL",IF(R123="NÃO",$D27,IF(MOD(COUNT($Q123:R123),6)=0,(R123*$E27)+R123,R123)),"NÃO"),"NÃO")</f>
        <v>NÃO</v>
      </c>
      <c r="T123" s="9" t="str">
        <f>IF(AND(T$5&gt;=$M27,T$5&lt;=$N27),IF($F27="SEMESTRAL",IF(S123="NÃO",$D27,IF(MOD(COUNT($Q123:S123),6)=0,(S123*$E27)+S123,S123)),"NÃO"),"NÃO")</f>
        <v>NÃO</v>
      </c>
      <c r="U123" s="9" t="str">
        <f>IF(AND(U$5&gt;=$M27,U$5&lt;=$N27),IF($F27="SEMESTRAL",IF(T123="NÃO",$D27,IF(MOD(COUNT($Q123:T123),6)=0,(T123*$E27)+T123,T123)),"NÃO"),"NÃO")</f>
        <v>NÃO</v>
      </c>
      <c r="V123" s="9" t="str">
        <f>IF(AND(V$5&gt;=$M27,V$5&lt;=$N27),IF($F27="SEMESTRAL",IF(U123="NÃO",$D27,IF(MOD(COUNT($Q123:U123),6)=0,(U123*$E27)+U123,U123)),"NÃO"),"NÃO")</f>
        <v>NÃO</v>
      </c>
      <c r="W123" s="9" t="str">
        <f>IF(AND(W$5&gt;=$M27,W$5&lt;=$N27),IF($F27="SEMESTRAL",IF(V123="NÃO",$D27,IF(MOD(COUNT($Q123:V123),6)=0,(V123*$E27)+V123,V123)),"NÃO"),"NÃO")</f>
        <v>NÃO</v>
      </c>
      <c r="X123" s="9" t="str">
        <f>IF(AND(X$5&gt;=$M27,X$5&lt;=$N27),IF($F27="SEMESTRAL",IF(W123="NÃO",$D27,IF(MOD(COUNT($Q123:W123),6)=0,(W123*$E27)+W123,W123)),"NÃO"),"NÃO")</f>
        <v>NÃO</v>
      </c>
      <c r="Y123" s="9" t="str">
        <f>IF(AND(Y$5&gt;=$M27,Y$5&lt;=$N27),IF($F27="SEMESTRAL",IF(X123="NÃO",$D27,IF(MOD(COUNT($Q123:X123),6)=0,(X123*$E27)+X123,X123)),"NÃO"),"NÃO")</f>
        <v>NÃO</v>
      </c>
      <c r="Z123" s="9" t="str">
        <f>IF(AND(Z$5&gt;=$M27,Z$5&lt;=$N27),IF($F27="SEMESTRAL",IF(Y123="NÃO",$D27,IF(MOD(COUNT($Q123:Y123),6)=0,(Y123*$E27)+Y123,Y123)),"NÃO"),"NÃO")</f>
        <v>NÃO</v>
      </c>
      <c r="AA123" s="9" t="str">
        <f>IF(AND(AA$5&gt;=$M27,AA$5&lt;=$N27),IF($F27="SEMESTRAL",IF(Z123="NÃO",$D27,IF(MOD(COUNT($Q123:Z123),6)=0,(Z123*$E27)+Z123,Z123)),"NÃO"),"NÃO")</f>
        <v>NÃO</v>
      </c>
      <c r="AB123" s="9" t="str">
        <f>IF(AND(AB$5&gt;=$M27,AB$5&lt;=$N27),IF($F27="SEMESTRAL",IF(AA123="NÃO",$D27,IF(MOD(COUNT($Q123:AA123),6)=0,(AA123*$E27)+AA123,AA123)),"NÃO"),"NÃO")</f>
        <v>NÃO</v>
      </c>
      <c r="AC123" s="9" t="str">
        <f>IF(AND(AC$5&gt;=$M27,AC$5&lt;=$N27),IF($F27="SEMESTRAL",IF(AB123="NÃO",$D27,IF(MOD(COUNT($Q123:AB123),6)=0,(AB123*$E27)+AB123,AB123)),"NÃO"),"NÃO")</f>
        <v>NÃO</v>
      </c>
      <c r="AD123" s="9" t="str">
        <f>IF(AND(AD$5&gt;=$M27,AD$5&lt;=$N27),IF($F27="SEMESTRAL",IF(AC123="NÃO",$D27,IF(MOD(COUNT($Q123:AC123),6)=0,(AC123*$E27)+AC123,AC123)),"NÃO"),"NÃO")</f>
        <v>NÃO</v>
      </c>
      <c r="AE123" s="9" t="str">
        <f>IF(AND(AE$5&gt;=$M27,AE$5&lt;=$N27),IF($F27="SEMESTRAL",IF(AD123="NÃO",$D27,IF(MOD(COUNT($Q123:AD123),6)=0,(AD123*$E27)+AD123,AD123)),"NÃO"),"NÃO")</f>
        <v>NÃO</v>
      </c>
      <c r="AF123" s="9" t="str">
        <f>IF(AND(AF$5&gt;=$M27,AF$5&lt;=$N27),IF($F27="SEMESTRAL",IF(AE123="NÃO",$D27,IF(MOD(COUNT($Q123:AE123),6)=0,(AE123*$E27)+AE123,AE123)),"NÃO"),"NÃO")</f>
        <v>NÃO</v>
      </c>
      <c r="AG123" s="9" t="str">
        <f>IF(AND(AG$5&gt;=$M27,AG$5&lt;=$N27),IF($F27="SEMESTRAL",IF(AF123="NÃO",$D27,IF(MOD(COUNT($Q123:AF123),6)=0,(AF123*$E27)+AF123,AF123)),"NÃO"),"NÃO")</f>
        <v>NÃO</v>
      </c>
      <c r="AH123" s="9" t="str">
        <f>IF(AND(AH$5&gt;=$M27,AH$5&lt;=$N27),IF($F27="SEMESTRAL",IF(AG123="NÃO",$D27,IF(MOD(COUNT($Q123:AG123),6)=0,(AG123*$E27)+AG123,AG123)),"NÃO"),"NÃO")</f>
        <v>NÃO</v>
      </c>
      <c r="AI123" s="9" t="str">
        <f>IF(AND(AI$5&gt;=$M27,AI$5&lt;=$N27),IF($F27="SEMESTRAL",IF(AH123="NÃO",$D27,IF(MOD(COUNT($Q123:AH123),6)=0,(AH123*$E27)+AH123,AH123)),"NÃO"),"NÃO")</f>
        <v>NÃO</v>
      </c>
      <c r="AJ123" s="9" t="str">
        <f>IF(AND(AJ$5&gt;=$M27,AJ$5&lt;=$N27),IF($F27="SEMESTRAL",IF(AI123="NÃO",$D27,IF(MOD(COUNT($Q123:AI123),6)=0,(AI123*$E27)+AI123,AI123)),"NÃO"),"NÃO")</f>
        <v>NÃO</v>
      </c>
      <c r="AK123" s="9" t="str">
        <f>IF(AND(AK$5&gt;=$M27,AK$5&lt;=$N27),IF($F27="SEMESTRAL",IF(AJ123="NÃO",$D27,IF(MOD(COUNT($Q123:AJ123),6)=0,(AJ123*$E27)+AJ123,AJ123)),"NÃO"),"NÃO")</f>
        <v>NÃO</v>
      </c>
      <c r="AL123" s="9" t="str">
        <f>IF(AND(AL$5&gt;=$M27,AL$5&lt;=$N27),IF($F27="SEMESTRAL",IF(AK123="NÃO",$D27,IF(MOD(COUNT($Q123:AK123),6)=0,(AK123*$E27)+AK123,AK123)),"NÃO"),"NÃO")</f>
        <v>NÃO</v>
      </c>
      <c r="AM123" s="9" t="str">
        <f>IF(AND(AM$5&gt;=$M27,AM$5&lt;=$N27),IF($F27="SEMESTRAL",IF(AL123="NÃO",$D27,IF(MOD(COUNT($Q123:AL123),6)=0,(AL123*$E27)+AL123,AL123)),"NÃO"),"NÃO")</f>
        <v>NÃO</v>
      </c>
      <c r="AN123" s="9" t="str">
        <f>IF(AND(AN$5&gt;=$M27,AN$5&lt;=$N27),IF($F27="SEMESTRAL",IF(AM123="NÃO",$D27,IF(MOD(COUNT($Q123:AM123),6)=0,(AM123*$E27)+AM123,AM123)),"NÃO"),"NÃO")</f>
        <v>NÃO</v>
      </c>
      <c r="AO123" s="9" t="str">
        <f>IF(AND(AO$5&gt;=$M27,AO$5&lt;=$N27),IF($F27="SEMESTRAL",IF(AN123="NÃO",$D27,IF(MOD(COUNT($Q123:AN123),6)=0,(AN123*$E27)+AN123,AN123)),"NÃO"),"NÃO")</f>
        <v>NÃO</v>
      </c>
      <c r="AP123" s="9" t="str">
        <f>IF(AND(AP$5&gt;=$M27,AP$5&lt;=$N27),IF($F27="SEMESTRAL",IF(AO123="NÃO",$D27,IF(MOD(COUNT($Q123:AO123),6)=0,(AO123*$E27)+AO123,AO123)),"NÃO"),"NÃO")</f>
        <v>NÃO</v>
      </c>
      <c r="AQ123" s="9" t="str">
        <f>IF(AND(AQ$5&gt;=$M27,AQ$5&lt;=$N27),IF($F27="SEMESTRAL",IF(AP123="NÃO",$D27,IF(MOD(COUNT($Q123:AP123),6)=0,(AP123*$E27)+AP123,AP123)),"NÃO"),"NÃO")</f>
        <v>NÃO</v>
      </c>
      <c r="AR123" s="9" t="str">
        <f>IF(AND(AR$5&gt;=$M27,AR$5&lt;=$N27),IF($F27="SEMESTRAL",IF(AQ123="NÃO",$D27,IF(MOD(COUNT($Q123:AQ123),6)=0,(AQ123*$E27)+AQ123,AQ123)),"NÃO"),"NÃO")</f>
        <v>NÃO</v>
      </c>
      <c r="AS123" s="9" t="str">
        <f>IF(AND(AS$5&gt;=$M27,AS$5&lt;=$N27),IF($F27="SEMESTRAL",IF(AR123="NÃO",$D27,IF(MOD(COUNT($Q123:AR123),6)=0,(AR123*$E27)+AR123,AR123)),"NÃO"),"NÃO")</f>
        <v>NÃO</v>
      </c>
      <c r="AT123" s="9" t="str">
        <f>IF(AND(AT$5&gt;=$M27,AT$5&lt;=$N27),IF($F27="SEMESTRAL",IF(AS123="NÃO",$D27,IF(MOD(COUNT($Q123:AS123),6)=0,(AS123*$E27)+AS123,AS123)),"NÃO"),"NÃO")</f>
        <v>NÃO</v>
      </c>
      <c r="AU123" s="9" t="str">
        <f>IF(AND(AU$5&gt;=$M27,AU$5&lt;=$N27),IF($F27="SEMESTRAL",IF(AT123="NÃO",$D27,IF(MOD(COUNT($Q123:AT123),6)=0,(AT123*$E27)+AT123,AT123)),"NÃO"),"NÃO")</f>
        <v>NÃO</v>
      </c>
      <c r="AV123" s="9" t="str">
        <f>IF(AND(AV$5&gt;=$M27,AV$5&lt;=$N27),IF($F27="SEMESTRAL",IF(AU123="NÃO",$D27,IF(MOD(COUNT($Q123:AU123),6)=0,(AU123*$E27)+AU123,AU123)),"NÃO"),"NÃO")</f>
        <v>NÃO</v>
      </c>
      <c r="AW123" s="9" t="str">
        <f>IF(AND(AW$5&gt;=$M27,AW$5&lt;=$N27),IF($F27="SEMESTRAL",IF(AV123="NÃO",$D27,IF(MOD(COUNT($Q123:AV123),6)=0,(AV123*$E27)+AV123,AV123)),"NÃO"),"NÃO")</f>
        <v>NÃO</v>
      </c>
      <c r="AX123" s="9" t="str">
        <f>IF(AND(AX$5&gt;=$M27,AX$5&lt;=$N27),IF($F27="SEMESTRAL",IF(AW123="NÃO",$D27,IF(MOD(COUNT($Q123:AW123),6)=0,(AW123*$E27)+AW123,AW123)),"NÃO"),"NÃO")</f>
        <v>NÃO</v>
      </c>
      <c r="AY123" s="9" t="str">
        <f>IF(AND(AY$5&gt;=$M27,AY$5&lt;=$N27),IF($F27="SEMESTRAL",IF(AX123="NÃO",$D27,IF(MOD(COUNT($Q123:AX123),6)=0,(AX123*$E27)+AX123,AX123)),"NÃO"),"NÃO")</f>
        <v>NÃO</v>
      </c>
      <c r="AZ123" s="9" t="str">
        <f>IF(AND(AZ$5&gt;=$M27,AZ$5&lt;=$N27),IF($F27="SEMESTRAL",IF(AY123="NÃO",$D27,IF(MOD(COUNT($Q123:AY123),6)=0,(AY123*$E27)+AY123,AY123)),"NÃO"),"NÃO")</f>
        <v>NÃO</v>
      </c>
      <c r="BA123" s="9" t="str">
        <f>IF(AND(BA$5&gt;=$M27,BA$5&lt;=$N27),IF($F27="SEMESTRAL",IF(AZ123="NÃO",$D27,IF(MOD(COUNT($Q123:AZ123),6)=0,(AZ123*$E27)+AZ123,AZ123)),"NÃO"),"NÃO")</f>
        <v>NÃO</v>
      </c>
      <c r="BB123" s="9" t="str">
        <f>IF(AND(BB$5&gt;=$M27,BB$5&lt;=$N27),IF($F27="SEMESTRAL",IF(BA123="NÃO",$D27,IF(MOD(COUNT($Q123:BA123),6)=0,(BA123*$E27)+BA123,BA123)),"NÃO"),"NÃO")</f>
        <v>NÃO</v>
      </c>
      <c r="BC123" s="9" t="str">
        <f>IF(AND(BC$5&gt;=$M27,BC$5&lt;=$N27),IF($F27="SEMESTRAL",IF(BB123="NÃO",$D27,IF(MOD(COUNT($Q123:BB123),6)=0,(BB123*$E27)+BB123,BB123)),"NÃO"),"NÃO")</f>
        <v>NÃO</v>
      </c>
      <c r="BD123" s="9" t="str">
        <f>IF(AND(BD$5&gt;=$M27,BD$5&lt;=$N27),IF($F27="SEMESTRAL",IF(BC123="NÃO",$D27,IF(MOD(COUNT($Q123:BC123),6)=0,(BC123*$E27)+BC123,BC123)),"NÃO"),"NÃO")</f>
        <v>NÃO</v>
      </c>
      <c r="BE123" s="9" t="str">
        <f>IF(AND(BE$5&gt;=$M27,BE$5&lt;=$N27),IF($F27="SEMESTRAL",IF(BD123="NÃO",$D27,IF(MOD(COUNT($Q123:BD123),6)=0,(BD123*$E27)+BD123,BD123)),"NÃO"),"NÃO")</f>
        <v>NÃO</v>
      </c>
      <c r="BF123" s="9" t="str">
        <f>IF(AND(BF$5&gt;=$M27,BF$5&lt;=$N27),IF($F27="SEMESTRAL",IF(BE123="NÃO",$D27,IF(MOD(COUNT($Q123:BE123),6)=0,(BE123*$E27)+BE123,BE123)),"NÃO"),"NÃO")</f>
        <v>NÃO</v>
      </c>
      <c r="BG123" s="9" t="str">
        <f>IF(AND(BG$5&gt;=$M27,BG$5&lt;=$N27),IF($F27="SEMESTRAL",IF(BF123="NÃO",$D27,IF(MOD(COUNT($Q123:BF123),6)=0,(BF123*$E27)+BF123,BF123)),"NÃO"),"NÃO")</f>
        <v>NÃO</v>
      </c>
      <c r="BH123" s="9" t="str">
        <f>IF(AND(BH$5&gt;=$M27,BH$5&lt;=$N27),IF($F27="SEMESTRAL",IF(BG123="NÃO",$D27,IF(MOD(COUNT($Q123:BG123),6)=0,(BG123*$E27)+BG123,BG123)),"NÃO"),"NÃO")</f>
        <v>NÃO</v>
      </c>
      <c r="BI123" s="9" t="str">
        <f>IF(AND(BI$5&gt;=$M27,BI$5&lt;=$N27),IF($F27="SEMESTRAL",IF(BH123="NÃO",$D27,IF(MOD(COUNT($Q123:BH123),6)=0,(BH123*$E27)+BH123,BH123)),"NÃO"),"NÃO")</f>
        <v>NÃO</v>
      </c>
      <c r="BJ123" s="9" t="str">
        <f>IF(AND(BJ$5&gt;=$M27,BJ$5&lt;=$N27),IF($F27="SEMESTRAL",IF(BI123="NÃO",$D27,IF(MOD(COUNT($Q123:BI123),6)=0,(BI123*$E27)+BI123,BI123)),"NÃO"),"NÃO")</f>
        <v>NÃO</v>
      </c>
      <c r="BK123" s="9" t="str">
        <f>IF(AND(BK$5&gt;=$M27,BK$5&lt;=$N27),IF($F27="SEMESTRAL",IF(BJ123="NÃO",$D27,IF(MOD(COUNT($Q123:BJ123),6)=0,(BJ123*$E27)+BJ123,BJ123)),"NÃO"),"NÃO")</f>
        <v>NÃO</v>
      </c>
      <c r="BL123" s="9" t="str">
        <f>IF(AND(BL$5&gt;=$M27,BL$5&lt;=$N27),IF($F27="SEMESTRAL",IF(BK123="NÃO",$D27,IF(MOD(COUNT($Q123:BK123),6)=0,(BK123*$E27)+BK123,BK123)),"NÃO"),"NÃO")</f>
        <v>NÃO</v>
      </c>
      <c r="BM123" s="9" t="str">
        <f>IF(AND(BM$5&gt;=$M27,BM$5&lt;=$N27),IF($F27="SEMESTRAL",IF(BL123="NÃO",$D27,IF(MOD(COUNT($Q123:BL123),6)=0,(BL123*$E27)+BL123,BL123)),"NÃO"),"NÃO")</f>
        <v>NÃO</v>
      </c>
      <c r="BN123" s="9" t="str">
        <f>IF(AND(BN$5&gt;=$M27,BN$5&lt;=$N27),IF($F27="SEMESTRAL",IF(BM123="NÃO",$D27,IF(MOD(COUNT($Q123:BM123),6)=0,(BM123*$E27)+BM123,BM123)),"NÃO"),"NÃO")</f>
        <v>NÃO</v>
      </c>
      <c r="BO123" s="9" t="str">
        <f>IF(AND(BO$5&gt;=$M27,BO$5&lt;=$N27),IF($F27="SEMESTRAL",IF(BN123="NÃO",$D27,IF(MOD(COUNT($Q123:BN123),6)=0,(BN123*$E27)+BN123,BN123)),"NÃO"),"NÃO")</f>
        <v>NÃO</v>
      </c>
      <c r="BP123" s="9" t="str">
        <f>IF(AND(BP$5&gt;=$M27,BP$5&lt;=$N27),IF($F27="SEMESTRAL",IF(BO123="NÃO",$D27,IF(MOD(COUNT($Q123:BO123),6)=0,(BO123*$E27)+BO123,BO123)),"NÃO"),"NÃO")</f>
        <v>NÃO</v>
      </c>
      <c r="BQ123" s="9" t="str">
        <f>IF(AND(BQ$5&gt;=$M27,BQ$5&lt;=$N27),IF($F27="SEMESTRAL",IF(BP123="NÃO",$D27,IF(MOD(COUNT($Q123:BP123),6)=0,(BP123*$E27)+BP123,BP123)),"NÃO"),"NÃO")</f>
        <v>NÃO</v>
      </c>
      <c r="BR123" s="9" t="str">
        <f>IF(AND(BR$5&gt;=$M27,BR$5&lt;=$N27),IF($F27="SEMESTRAL",IF(BQ123="NÃO",$D27,IF(MOD(COUNT($Q123:BQ123),6)=0,(BQ123*$E27)+BQ123,BQ123)),"NÃO"),"NÃO")</f>
        <v>NÃO</v>
      </c>
      <c r="BS123" s="9" t="str">
        <f>IF(AND(BS$5&gt;=$M27,BS$5&lt;=$N27),IF($F27="SEMESTRAL",IF(BR123="NÃO",$D27,IF(MOD(COUNT($Q123:BR123),6)=0,(BR123*$E27)+BR123,BR123)),"NÃO"),"NÃO")</f>
        <v>NÃO</v>
      </c>
      <c r="BT123" s="9" t="str">
        <f>IF(AND(BT$5&gt;=$M27,BT$5&lt;=$N27),IF($F27="SEMESTRAL",IF(BS123="NÃO",$D27,IF(MOD(COUNT($Q123:BS123),6)=0,(BS123*$E27)+BS123,BS123)),"NÃO"),"NÃO")</f>
        <v>NÃO</v>
      </c>
      <c r="BU123" s="9" t="str">
        <f>IF(AND(BU$5&gt;=$M27,BU$5&lt;=$N27),IF($F27="SEMESTRAL",IF(BT123="NÃO",$D27,IF(MOD(COUNT($Q123:BT123),6)=0,(BT123*$E27)+BT123,BT123)),"NÃO"),"NÃO")</f>
        <v>NÃO</v>
      </c>
      <c r="BV123" s="9" t="str">
        <f>IF(AND(BV$5&gt;=$M27,BV$5&lt;=$N27),IF($F27="SEMESTRAL",IF(BU123="NÃO",$D27,IF(MOD(COUNT($Q123:BU123),6)=0,(BU123*$E27)+BU123,BU123)),"NÃO"),"NÃO")</f>
        <v>NÃO</v>
      </c>
      <c r="BW123" s="9" t="str">
        <f>IF(AND(BW$5&gt;=$M27,BW$5&lt;=$N27),IF($F27="SEMESTRAL",IF(BV123="NÃO",$D27,IF(MOD(COUNT($Q123:BV123),6)=0,(BV123*$E27)+BV123,BV123)),"NÃO"),"NÃO")</f>
        <v>NÃO</v>
      </c>
      <c r="BX123" s="9" t="str">
        <f>IF(AND(BX$5&gt;=$M27,BX$5&lt;=$N27),IF($F27="SEMESTRAL",IF(BW123="NÃO",$D27,IF(MOD(COUNT($Q123:BW123),6)=0,(BW123*$E27)+BW123,BW123)),"NÃO"),"NÃO")</f>
        <v>NÃO</v>
      </c>
    </row>
    <row r="124" spans="16:76" ht="30" customHeight="1">
      <c r="P124" s="9">
        <v>23</v>
      </c>
      <c r="Q124" s="9" t="str">
        <f t="shared" si="47"/>
        <v>NÃO</v>
      </c>
      <c r="R124" s="9" t="str">
        <f>IF(AND(R$5&gt;=$M28,R$5&lt;=$N28),IF($F28="SEMESTRAL",IF(Q124="NÃO",$D28,IF(MOD(COUNT($Q124:Q124),6)=0,(Q124*$E28)+Q124,Q124)),"NÃO"),"NÃO")</f>
        <v>NÃO</v>
      </c>
      <c r="S124" s="9" t="str">
        <f>IF(AND(S$5&gt;=$M28,S$5&lt;=$N28),IF($F28="SEMESTRAL",IF(R124="NÃO",$D28,IF(MOD(COUNT($Q124:R124),6)=0,(R124*$E28)+R124,R124)),"NÃO"),"NÃO")</f>
        <v>NÃO</v>
      </c>
      <c r="T124" s="9" t="str">
        <f>IF(AND(T$5&gt;=$M28,T$5&lt;=$N28),IF($F28="SEMESTRAL",IF(S124="NÃO",$D28,IF(MOD(COUNT($Q124:S124),6)=0,(S124*$E28)+S124,S124)),"NÃO"),"NÃO")</f>
        <v>NÃO</v>
      </c>
      <c r="U124" s="9" t="str">
        <f>IF(AND(U$5&gt;=$M28,U$5&lt;=$N28),IF($F28="SEMESTRAL",IF(T124="NÃO",$D28,IF(MOD(COUNT($Q124:T124),6)=0,(T124*$E28)+T124,T124)),"NÃO"),"NÃO")</f>
        <v>NÃO</v>
      </c>
      <c r="V124" s="9" t="str">
        <f>IF(AND(V$5&gt;=$M28,V$5&lt;=$N28),IF($F28="SEMESTRAL",IF(U124="NÃO",$D28,IF(MOD(COUNT($Q124:U124),6)=0,(U124*$E28)+U124,U124)),"NÃO"),"NÃO")</f>
        <v>NÃO</v>
      </c>
      <c r="W124" s="9" t="str">
        <f>IF(AND(W$5&gt;=$M28,W$5&lt;=$N28),IF($F28="SEMESTRAL",IF(V124="NÃO",$D28,IF(MOD(COUNT($Q124:V124),6)=0,(V124*$E28)+V124,V124)),"NÃO"),"NÃO")</f>
        <v>NÃO</v>
      </c>
      <c r="X124" s="9" t="str">
        <f>IF(AND(X$5&gt;=$M28,X$5&lt;=$N28),IF($F28="SEMESTRAL",IF(W124="NÃO",$D28,IF(MOD(COUNT($Q124:W124),6)=0,(W124*$E28)+W124,W124)),"NÃO"),"NÃO")</f>
        <v>NÃO</v>
      </c>
      <c r="Y124" s="9" t="str">
        <f>IF(AND(Y$5&gt;=$M28,Y$5&lt;=$N28),IF($F28="SEMESTRAL",IF(X124="NÃO",$D28,IF(MOD(COUNT($Q124:X124),6)=0,(X124*$E28)+X124,X124)),"NÃO"),"NÃO")</f>
        <v>NÃO</v>
      </c>
      <c r="Z124" s="9" t="str">
        <f>IF(AND(Z$5&gt;=$M28,Z$5&lt;=$N28),IF($F28="SEMESTRAL",IF(Y124="NÃO",$D28,IF(MOD(COUNT($Q124:Y124),6)=0,(Y124*$E28)+Y124,Y124)),"NÃO"),"NÃO")</f>
        <v>NÃO</v>
      </c>
      <c r="AA124" s="9" t="str">
        <f>IF(AND(AA$5&gt;=$M28,AA$5&lt;=$N28),IF($F28="SEMESTRAL",IF(Z124="NÃO",$D28,IF(MOD(COUNT($Q124:Z124),6)=0,(Z124*$E28)+Z124,Z124)),"NÃO"),"NÃO")</f>
        <v>NÃO</v>
      </c>
      <c r="AB124" s="9" t="str">
        <f>IF(AND(AB$5&gt;=$M28,AB$5&lt;=$N28),IF($F28="SEMESTRAL",IF(AA124="NÃO",$D28,IF(MOD(COUNT($Q124:AA124),6)=0,(AA124*$E28)+AA124,AA124)),"NÃO"),"NÃO")</f>
        <v>NÃO</v>
      </c>
      <c r="AC124" s="9" t="str">
        <f>IF(AND(AC$5&gt;=$M28,AC$5&lt;=$N28),IF($F28="SEMESTRAL",IF(AB124="NÃO",$D28,IF(MOD(COUNT($Q124:AB124),6)=0,(AB124*$E28)+AB124,AB124)),"NÃO"),"NÃO")</f>
        <v>NÃO</v>
      </c>
      <c r="AD124" s="9" t="str">
        <f>IF(AND(AD$5&gt;=$M28,AD$5&lt;=$N28),IF($F28="SEMESTRAL",IF(AC124="NÃO",$D28,IF(MOD(COUNT($Q124:AC124),6)=0,(AC124*$E28)+AC124,AC124)),"NÃO"),"NÃO")</f>
        <v>NÃO</v>
      </c>
      <c r="AE124" s="9" t="str">
        <f>IF(AND(AE$5&gt;=$M28,AE$5&lt;=$N28),IF($F28="SEMESTRAL",IF(AD124="NÃO",$D28,IF(MOD(COUNT($Q124:AD124),6)=0,(AD124*$E28)+AD124,AD124)),"NÃO"),"NÃO")</f>
        <v>NÃO</v>
      </c>
      <c r="AF124" s="9" t="str">
        <f>IF(AND(AF$5&gt;=$M28,AF$5&lt;=$N28),IF($F28="SEMESTRAL",IF(AE124="NÃO",$D28,IF(MOD(COUNT($Q124:AE124),6)=0,(AE124*$E28)+AE124,AE124)),"NÃO"),"NÃO")</f>
        <v>NÃO</v>
      </c>
      <c r="AG124" s="9" t="str">
        <f>IF(AND(AG$5&gt;=$M28,AG$5&lt;=$N28),IF($F28="SEMESTRAL",IF(AF124="NÃO",$D28,IF(MOD(COUNT($Q124:AF124),6)=0,(AF124*$E28)+AF124,AF124)),"NÃO"),"NÃO")</f>
        <v>NÃO</v>
      </c>
      <c r="AH124" s="9" t="str">
        <f>IF(AND(AH$5&gt;=$M28,AH$5&lt;=$N28),IF($F28="SEMESTRAL",IF(AG124="NÃO",$D28,IF(MOD(COUNT($Q124:AG124),6)=0,(AG124*$E28)+AG124,AG124)),"NÃO"),"NÃO")</f>
        <v>NÃO</v>
      </c>
      <c r="AI124" s="9" t="str">
        <f>IF(AND(AI$5&gt;=$M28,AI$5&lt;=$N28),IF($F28="SEMESTRAL",IF(AH124="NÃO",$D28,IF(MOD(COUNT($Q124:AH124),6)=0,(AH124*$E28)+AH124,AH124)),"NÃO"),"NÃO")</f>
        <v>NÃO</v>
      </c>
      <c r="AJ124" s="9" t="str">
        <f>IF(AND(AJ$5&gt;=$M28,AJ$5&lt;=$N28),IF($F28="SEMESTRAL",IF(AI124="NÃO",$D28,IF(MOD(COUNT($Q124:AI124),6)=0,(AI124*$E28)+AI124,AI124)),"NÃO"),"NÃO")</f>
        <v>NÃO</v>
      </c>
      <c r="AK124" s="9" t="str">
        <f>IF(AND(AK$5&gt;=$M28,AK$5&lt;=$N28),IF($F28="SEMESTRAL",IF(AJ124="NÃO",$D28,IF(MOD(COUNT($Q124:AJ124),6)=0,(AJ124*$E28)+AJ124,AJ124)),"NÃO"),"NÃO")</f>
        <v>NÃO</v>
      </c>
      <c r="AL124" s="9" t="str">
        <f>IF(AND(AL$5&gt;=$M28,AL$5&lt;=$N28),IF($F28="SEMESTRAL",IF(AK124="NÃO",$D28,IF(MOD(COUNT($Q124:AK124),6)=0,(AK124*$E28)+AK124,AK124)),"NÃO"),"NÃO")</f>
        <v>NÃO</v>
      </c>
      <c r="AM124" s="9" t="str">
        <f>IF(AND(AM$5&gt;=$M28,AM$5&lt;=$N28),IF($F28="SEMESTRAL",IF(AL124="NÃO",$D28,IF(MOD(COUNT($Q124:AL124),6)=0,(AL124*$E28)+AL124,AL124)),"NÃO"),"NÃO")</f>
        <v>NÃO</v>
      </c>
      <c r="AN124" s="9" t="str">
        <f>IF(AND(AN$5&gt;=$M28,AN$5&lt;=$N28),IF($F28="SEMESTRAL",IF(AM124="NÃO",$D28,IF(MOD(COUNT($Q124:AM124),6)=0,(AM124*$E28)+AM124,AM124)),"NÃO"),"NÃO")</f>
        <v>NÃO</v>
      </c>
      <c r="AO124" s="9" t="str">
        <f>IF(AND(AO$5&gt;=$M28,AO$5&lt;=$N28),IF($F28="SEMESTRAL",IF(AN124="NÃO",$D28,IF(MOD(COUNT($Q124:AN124),6)=0,(AN124*$E28)+AN124,AN124)),"NÃO"),"NÃO")</f>
        <v>NÃO</v>
      </c>
      <c r="AP124" s="9" t="str">
        <f>IF(AND(AP$5&gt;=$M28,AP$5&lt;=$N28),IF($F28="SEMESTRAL",IF(AO124="NÃO",$D28,IF(MOD(COUNT($Q124:AO124),6)=0,(AO124*$E28)+AO124,AO124)),"NÃO"),"NÃO")</f>
        <v>NÃO</v>
      </c>
      <c r="AQ124" s="9" t="str">
        <f>IF(AND(AQ$5&gt;=$M28,AQ$5&lt;=$N28),IF($F28="SEMESTRAL",IF(AP124="NÃO",$D28,IF(MOD(COUNT($Q124:AP124),6)=0,(AP124*$E28)+AP124,AP124)),"NÃO"),"NÃO")</f>
        <v>NÃO</v>
      </c>
      <c r="AR124" s="9" t="str">
        <f>IF(AND(AR$5&gt;=$M28,AR$5&lt;=$N28),IF($F28="SEMESTRAL",IF(AQ124="NÃO",$D28,IF(MOD(COUNT($Q124:AQ124),6)=0,(AQ124*$E28)+AQ124,AQ124)),"NÃO"),"NÃO")</f>
        <v>NÃO</v>
      </c>
      <c r="AS124" s="9" t="str">
        <f>IF(AND(AS$5&gt;=$M28,AS$5&lt;=$N28),IF($F28="SEMESTRAL",IF(AR124="NÃO",$D28,IF(MOD(COUNT($Q124:AR124),6)=0,(AR124*$E28)+AR124,AR124)),"NÃO"),"NÃO")</f>
        <v>NÃO</v>
      </c>
      <c r="AT124" s="9" t="str">
        <f>IF(AND(AT$5&gt;=$M28,AT$5&lt;=$N28),IF($F28="SEMESTRAL",IF(AS124="NÃO",$D28,IF(MOD(COUNT($Q124:AS124),6)=0,(AS124*$E28)+AS124,AS124)),"NÃO"),"NÃO")</f>
        <v>NÃO</v>
      </c>
      <c r="AU124" s="9" t="str">
        <f>IF(AND(AU$5&gt;=$M28,AU$5&lt;=$N28),IF($F28="SEMESTRAL",IF(AT124="NÃO",$D28,IF(MOD(COUNT($Q124:AT124),6)=0,(AT124*$E28)+AT124,AT124)),"NÃO"),"NÃO")</f>
        <v>NÃO</v>
      </c>
      <c r="AV124" s="9" t="str">
        <f>IF(AND(AV$5&gt;=$M28,AV$5&lt;=$N28),IF($F28="SEMESTRAL",IF(AU124="NÃO",$D28,IF(MOD(COUNT($Q124:AU124),6)=0,(AU124*$E28)+AU124,AU124)),"NÃO"),"NÃO")</f>
        <v>NÃO</v>
      </c>
      <c r="AW124" s="9" t="str">
        <f>IF(AND(AW$5&gt;=$M28,AW$5&lt;=$N28),IF($F28="SEMESTRAL",IF(AV124="NÃO",$D28,IF(MOD(COUNT($Q124:AV124),6)=0,(AV124*$E28)+AV124,AV124)),"NÃO"),"NÃO")</f>
        <v>NÃO</v>
      </c>
      <c r="AX124" s="9" t="str">
        <f>IF(AND(AX$5&gt;=$M28,AX$5&lt;=$N28),IF($F28="SEMESTRAL",IF(AW124="NÃO",$D28,IF(MOD(COUNT($Q124:AW124),6)=0,(AW124*$E28)+AW124,AW124)),"NÃO"),"NÃO")</f>
        <v>NÃO</v>
      </c>
      <c r="AY124" s="9" t="str">
        <f>IF(AND(AY$5&gt;=$M28,AY$5&lt;=$N28),IF($F28="SEMESTRAL",IF(AX124="NÃO",$D28,IF(MOD(COUNT($Q124:AX124),6)=0,(AX124*$E28)+AX124,AX124)),"NÃO"),"NÃO")</f>
        <v>NÃO</v>
      </c>
      <c r="AZ124" s="9" t="str">
        <f>IF(AND(AZ$5&gt;=$M28,AZ$5&lt;=$N28),IF($F28="SEMESTRAL",IF(AY124="NÃO",$D28,IF(MOD(COUNT($Q124:AY124),6)=0,(AY124*$E28)+AY124,AY124)),"NÃO"),"NÃO")</f>
        <v>NÃO</v>
      </c>
      <c r="BA124" s="9" t="str">
        <f>IF(AND(BA$5&gt;=$M28,BA$5&lt;=$N28),IF($F28="SEMESTRAL",IF(AZ124="NÃO",$D28,IF(MOD(COUNT($Q124:AZ124),6)=0,(AZ124*$E28)+AZ124,AZ124)),"NÃO"),"NÃO")</f>
        <v>NÃO</v>
      </c>
      <c r="BB124" s="9" t="str">
        <f>IF(AND(BB$5&gt;=$M28,BB$5&lt;=$N28),IF($F28="SEMESTRAL",IF(BA124="NÃO",$D28,IF(MOD(COUNT($Q124:BA124),6)=0,(BA124*$E28)+BA124,BA124)),"NÃO"),"NÃO")</f>
        <v>NÃO</v>
      </c>
      <c r="BC124" s="9" t="str">
        <f>IF(AND(BC$5&gt;=$M28,BC$5&lt;=$N28),IF($F28="SEMESTRAL",IF(BB124="NÃO",$D28,IF(MOD(COUNT($Q124:BB124),6)=0,(BB124*$E28)+BB124,BB124)),"NÃO"),"NÃO")</f>
        <v>NÃO</v>
      </c>
      <c r="BD124" s="9" t="str">
        <f>IF(AND(BD$5&gt;=$M28,BD$5&lt;=$N28),IF($F28="SEMESTRAL",IF(BC124="NÃO",$D28,IF(MOD(COUNT($Q124:BC124),6)=0,(BC124*$E28)+BC124,BC124)),"NÃO"),"NÃO")</f>
        <v>NÃO</v>
      </c>
      <c r="BE124" s="9" t="str">
        <f>IF(AND(BE$5&gt;=$M28,BE$5&lt;=$N28),IF($F28="SEMESTRAL",IF(BD124="NÃO",$D28,IF(MOD(COUNT($Q124:BD124),6)=0,(BD124*$E28)+BD124,BD124)),"NÃO"),"NÃO")</f>
        <v>NÃO</v>
      </c>
      <c r="BF124" s="9" t="str">
        <f>IF(AND(BF$5&gt;=$M28,BF$5&lt;=$N28),IF($F28="SEMESTRAL",IF(BE124="NÃO",$D28,IF(MOD(COUNT($Q124:BE124),6)=0,(BE124*$E28)+BE124,BE124)),"NÃO"),"NÃO")</f>
        <v>NÃO</v>
      </c>
      <c r="BG124" s="9" t="str">
        <f>IF(AND(BG$5&gt;=$M28,BG$5&lt;=$N28),IF($F28="SEMESTRAL",IF(BF124="NÃO",$D28,IF(MOD(COUNT($Q124:BF124),6)=0,(BF124*$E28)+BF124,BF124)),"NÃO"),"NÃO")</f>
        <v>NÃO</v>
      </c>
      <c r="BH124" s="9" t="str">
        <f>IF(AND(BH$5&gt;=$M28,BH$5&lt;=$N28),IF($F28="SEMESTRAL",IF(BG124="NÃO",$D28,IF(MOD(COUNT($Q124:BG124),6)=0,(BG124*$E28)+BG124,BG124)),"NÃO"),"NÃO")</f>
        <v>NÃO</v>
      </c>
      <c r="BI124" s="9" t="str">
        <f>IF(AND(BI$5&gt;=$M28,BI$5&lt;=$N28),IF($F28="SEMESTRAL",IF(BH124="NÃO",$D28,IF(MOD(COUNT($Q124:BH124),6)=0,(BH124*$E28)+BH124,BH124)),"NÃO"),"NÃO")</f>
        <v>NÃO</v>
      </c>
      <c r="BJ124" s="9" t="str">
        <f>IF(AND(BJ$5&gt;=$M28,BJ$5&lt;=$N28),IF($F28="SEMESTRAL",IF(BI124="NÃO",$D28,IF(MOD(COUNT($Q124:BI124),6)=0,(BI124*$E28)+BI124,BI124)),"NÃO"),"NÃO")</f>
        <v>NÃO</v>
      </c>
      <c r="BK124" s="9" t="str">
        <f>IF(AND(BK$5&gt;=$M28,BK$5&lt;=$N28),IF($F28="SEMESTRAL",IF(BJ124="NÃO",$D28,IF(MOD(COUNT($Q124:BJ124),6)=0,(BJ124*$E28)+BJ124,BJ124)),"NÃO"),"NÃO")</f>
        <v>NÃO</v>
      </c>
      <c r="BL124" s="9" t="str">
        <f>IF(AND(BL$5&gt;=$M28,BL$5&lt;=$N28),IF($F28="SEMESTRAL",IF(BK124="NÃO",$D28,IF(MOD(COUNT($Q124:BK124),6)=0,(BK124*$E28)+BK124,BK124)),"NÃO"),"NÃO")</f>
        <v>NÃO</v>
      </c>
      <c r="BM124" s="9" t="str">
        <f>IF(AND(BM$5&gt;=$M28,BM$5&lt;=$N28),IF($F28="SEMESTRAL",IF(BL124="NÃO",$D28,IF(MOD(COUNT($Q124:BL124),6)=0,(BL124*$E28)+BL124,BL124)),"NÃO"),"NÃO")</f>
        <v>NÃO</v>
      </c>
      <c r="BN124" s="9" t="str">
        <f>IF(AND(BN$5&gt;=$M28,BN$5&lt;=$N28),IF($F28="SEMESTRAL",IF(BM124="NÃO",$D28,IF(MOD(COUNT($Q124:BM124),6)=0,(BM124*$E28)+BM124,BM124)),"NÃO"),"NÃO")</f>
        <v>NÃO</v>
      </c>
      <c r="BO124" s="9" t="str">
        <f>IF(AND(BO$5&gt;=$M28,BO$5&lt;=$N28),IF($F28="SEMESTRAL",IF(BN124="NÃO",$D28,IF(MOD(COUNT($Q124:BN124),6)=0,(BN124*$E28)+BN124,BN124)),"NÃO"),"NÃO")</f>
        <v>NÃO</v>
      </c>
      <c r="BP124" s="9" t="str">
        <f>IF(AND(BP$5&gt;=$M28,BP$5&lt;=$N28),IF($F28="SEMESTRAL",IF(BO124="NÃO",$D28,IF(MOD(COUNT($Q124:BO124),6)=0,(BO124*$E28)+BO124,BO124)),"NÃO"),"NÃO")</f>
        <v>NÃO</v>
      </c>
      <c r="BQ124" s="9" t="str">
        <f>IF(AND(BQ$5&gt;=$M28,BQ$5&lt;=$N28),IF($F28="SEMESTRAL",IF(BP124="NÃO",$D28,IF(MOD(COUNT($Q124:BP124),6)=0,(BP124*$E28)+BP124,BP124)),"NÃO"),"NÃO")</f>
        <v>NÃO</v>
      </c>
      <c r="BR124" s="9" t="str">
        <f>IF(AND(BR$5&gt;=$M28,BR$5&lt;=$N28),IF($F28="SEMESTRAL",IF(BQ124="NÃO",$D28,IF(MOD(COUNT($Q124:BQ124),6)=0,(BQ124*$E28)+BQ124,BQ124)),"NÃO"),"NÃO")</f>
        <v>NÃO</v>
      </c>
      <c r="BS124" s="9" t="str">
        <f>IF(AND(BS$5&gt;=$M28,BS$5&lt;=$N28),IF($F28="SEMESTRAL",IF(BR124="NÃO",$D28,IF(MOD(COUNT($Q124:BR124),6)=0,(BR124*$E28)+BR124,BR124)),"NÃO"),"NÃO")</f>
        <v>NÃO</v>
      </c>
      <c r="BT124" s="9" t="str">
        <f>IF(AND(BT$5&gt;=$M28,BT$5&lt;=$N28),IF($F28="SEMESTRAL",IF(BS124="NÃO",$D28,IF(MOD(COUNT($Q124:BS124),6)=0,(BS124*$E28)+BS124,BS124)),"NÃO"),"NÃO")</f>
        <v>NÃO</v>
      </c>
      <c r="BU124" s="9" t="str">
        <f>IF(AND(BU$5&gt;=$M28,BU$5&lt;=$N28),IF($F28="SEMESTRAL",IF(BT124="NÃO",$D28,IF(MOD(COUNT($Q124:BT124),6)=0,(BT124*$E28)+BT124,BT124)),"NÃO"),"NÃO")</f>
        <v>NÃO</v>
      </c>
      <c r="BV124" s="9" t="str">
        <f>IF(AND(BV$5&gt;=$M28,BV$5&lt;=$N28),IF($F28="SEMESTRAL",IF(BU124="NÃO",$D28,IF(MOD(COUNT($Q124:BU124),6)=0,(BU124*$E28)+BU124,BU124)),"NÃO"),"NÃO")</f>
        <v>NÃO</v>
      </c>
      <c r="BW124" s="9" t="str">
        <f>IF(AND(BW$5&gt;=$M28,BW$5&lt;=$N28),IF($F28="SEMESTRAL",IF(BV124="NÃO",$D28,IF(MOD(COUNT($Q124:BV124),6)=0,(BV124*$E28)+BV124,BV124)),"NÃO"),"NÃO")</f>
        <v>NÃO</v>
      </c>
      <c r="BX124" s="9" t="str">
        <f>IF(AND(BX$5&gt;=$M28,BX$5&lt;=$N28),IF($F28="SEMESTRAL",IF(BW124="NÃO",$D28,IF(MOD(COUNT($Q124:BW124),6)=0,(BW124*$E28)+BW124,BW124)),"NÃO"),"NÃO")</f>
        <v>NÃO</v>
      </c>
    </row>
    <row r="125" spans="16:76" ht="30" customHeight="1">
      <c r="P125" s="9">
        <v>24</v>
      </c>
      <c r="Q125" s="9" t="str">
        <f t="shared" si="47"/>
        <v>NÃO</v>
      </c>
      <c r="R125" s="9" t="str">
        <f>IF(AND(R$5&gt;=$M29,R$5&lt;=$N29),IF($F29="SEMESTRAL",IF(Q125="NÃO",$D29,IF(MOD(COUNT($Q125:Q125),6)=0,(Q125*$E29)+Q125,Q125)),"NÃO"),"NÃO")</f>
        <v>NÃO</v>
      </c>
      <c r="S125" s="9" t="str">
        <f>IF(AND(S$5&gt;=$M29,S$5&lt;=$N29),IF($F29="SEMESTRAL",IF(R125="NÃO",$D29,IF(MOD(COUNT($Q125:R125),6)=0,(R125*$E29)+R125,R125)),"NÃO"),"NÃO")</f>
        <v>NÃO</v>
      </c>
      <c r="T125" s="9" t="str">
        <f>IF(AND(T$5&gt;=$M29,T$5&lt;=$N29),IF($F29="SEMESTRAL",IF(S125="NÃO",$D29,IF(MOD(COUNT($Q125:S125),6)=0,(S125*$E29)+S125,S125)),"NÃO"),"NÃO")</f>
        <v>NÃO</v>
      </c>
      <c r="U125" s="9" t="str">
        <f>IF(AND(U$5&gt;=$M29,U$5&lt;=$N29),IF($F29="SEMESTRAL",IF(T125="NÃO",$D29,IF(MOD(COUNT($Q125:T125),6)=0,(T125*$E29)+T125,T125)),"NÃO"),"NÃO")</f>
        <v>NÃO</v>
      </c>
      <c r="V125" s="9" t="str">
        <f>IF(AND(V$5&gt;=$M29,V$5&lt;=$N29),IF($F29="SEMESTRAL",IF(U125="NÃO",$D29,IF(MOD(COUNT($Q125:U125),6)=0,(U125*$E29)+U125,U125)),"NÃO"),"NÃO")</f>
        <v>NÃO</v>
      </c>
      <c r="W125" s="9" t="str">
        <f>IF(AND(W$5&gt;=$M29,W$5&lt;=$N29),IF($F29="SEMESTRAL",IF(V125="NÃO",$D29,IF(MOD(COUNT($Q125:V125),6)=0,(V125*$E29)+V125,V125)),"NÃO"),"NÃO")</f>
        <v>NÃO</v>
      </c>
      <c r="X125" s="9" t="str">
        <f>IF(AND(X$5&gt;=$M29,X$5&lt;=$N29),IF($F29="SEMESTRAL",IF(W125="NÃO",$D29,IF(MOD(COUNT($Q125:W125),6)=0,(W125*$E29)+W125,W125)),"NÃO"),"NÃO")</f>
        <v>NÃO</v>
      </c>
      <c r="Y125" s="9" t="str">
        <f>IF(AND(Y$5&gt;=$M29,Y$5&lt;=$N29),IF($F29="SEMESTRAL",IF(X125="NÃO",$D29,IF(MOD(COUNT($Q125:X125),6)=0,(X125*$E29)+X125,X125)),"NÃO"),"NÃO")</f>
        <v>NÃO</v>
      </c>
      <c r="Z125" s="9" t="str">
        <f>IF(AND(Z$5&gt;=$M29,Z$5&lt;=$N29),IF($F29="SEMESTRAL",IF(Y125="NÃO",$D29,IF(MOD(COUNT($Q125:Y125),6)=0,(Y125*$E29)+Y125,Y125)),"NÃO"),"NÃO")</f>
        <v>NÃO</v>
      </c>
      <c r="AA125" s="9" t="str">
        <f>IF(AND(AA$5&gt;=$M29,AA$5&lt;=$N29),IF($F29="SEMESTRAL",IF(Z125="NÃO",$D29,IF(MOD(COUNT($Q125:Z125),6)=0,(Z125*$E29)+Z125,Z125)),"NÃO"),"NÃO")</f>
        <v>NÃO</v>
      </c>
      <c r="AB125" s="9" t="str">
        <f>IF(AND(AB$5&gt;=$M29,AB$5&lt;=$N29),IF($F29="SEMESTRAL",IF(AA125="NÃO",$D29,IF(MOD(COUNT($Q125:AA125),6)=0,(AA125*$E29)+AA125,AA125)),"NÃO"),"NÃO")</f>
        <v>NÃO</v>
      </c>
      <c r="AC125" s="9" t="str">
        <f>IF(AND(AC$5&gt;=$M29,AC$5&lt;=$N29),IF($F29="SEMESTRAL",IF(AB125="NÃO",$D29,IF(MOD(COUNT($Q125:AB125),6)=0,(AB125*$E29)+AB125,AB125)),"NÃO"),"NÃO")</f>
        <v>NÃO</v>
      </c>
      <c r="AD125" s="9" t="str">
        <f>IF(AND(AD$5&gt;=$M29,AD$5&lt;=$N29),IF($F29="SEMESTRAL",IF(AC125="NÃO",$D29,IF(MOD(COUNT($Q125:AC125),6)=0,(AC125*$E29)+AC125,AC125)),"NÃO"),"NÃO")</f>
        <v>NÃO</v>
      </c>
      <c r="AE125" s="9" t="str">
        <f>IF(AND(AE$5&gt;=$M29,AE$5&lt;=$N29),IF($F29="SEMESTRAL",IF(AD125="NÃO",$D29,IF(MOD(COUNT($Q125:AD125),6)=0,(AD125*$E29)+AD125,AD125)),"NÃO"),"NÃO")</f>
        <v>NÃO</v>
      </c>
      <c r="AF125" s="9" t="str">
        <f>IF(AND(AF$5&gt;=$M29,AF$5&lt;=$N29),IF($F29="SEMESTRAL",IF(AE125="NÃO",$D29,IF(MOD(COUNT($Q125:AE125),6)=0,(AE125*$E29)+AE125,AE125)),"NÃO"),"NÃO")</f>
        <v>NÃO</v>
      </c>
      <c r="AG125" s="9" t="str">
        <f>IF(AND(AG$5&gt;=$M29,AG$5&lt;=$N29),IF($F29="SEMESTRAL",IF(AF125="NÃO",$D29,IF(MOD(COUNT($Q125:AF125),6)=0,(AF125*$E29)+AF125,AF125)),"NÃO"),"NÃO")</f>
        <v>NÃO</v>
      </c>
      <c r="AH125" s="9" t="str">
        <f>IF(AND(AH$5&gt;=$M29,AH$5&lt;=$N29),IF($F29="SEMESTRAL",IF(AG125="NÃO",$D29,IF(MOD(COUNT($Q125:AG125),6)=0,(AG125*$E29)+AG125,AG125)),"NÃO"),"NÃO")</f>
        <v>NÃO</v>
      </c>
      <c r="AI125" s="9" t="str">
        <f>IF(AND(AI$5&gt;=$M29,AI$5&lt;=$N29),IF($F29="SEMESTRAL",IF(AH125="NÃO",$D29,IF(MOD(COUNT($Q125:AH125),6)=0,(AH125*$E29)+AH125,AH125)),"NÃO"),"NÃO")</f>
        <v>NÃO</v>
      </c>
      <c r="AJ125" s="9" t="str">
        <f>IF(AND(AJ$5&gt;=$M29,AJ$5&lt;=$N29),IF($F29="SEMESTRAL",IF(AI125="NÃO",$D29,IF(MOD(COUNT($Q125:AI125),6)=0,(AI125*$E29)+AI125,AI125)),"NÃO"),"NÃO")</f>
        <v>NÃO</v>
      </c>
      <c r="AK125" s="9" t="str">
        <f>IF(AND(AK$5&gt;=$M29,AK$5&lt;=$N29),IF($F29="SEMESTRAL",IF(AJ125="NÃO",$D29,IF(MOD(COUNT($Q125:AJ125),6)=0,(AJ125*$E29)+AJ125,AJ125)),"NÃO"),"NÃO")</f>
        <v>NÃO</v>
      </c>
      <c r="AL125" s="9" t="str">
        <f>IF(AND(AL$5&gt;=$M29,AL$5&lt;=$N29),IF($F29="SEMESTRAL",IF(AK125="NÃO",$D29,IF(MOD(COUNT($Q125:AK125),6)=0,(AK125*$E29)+AK125,AK125)),"NÃO"),"NÃO")</f>
        <v>NÃO</v>
      </c>
      <c r="AM125" s="9" t="str">
        <f>IF(AND(AM$5&gt;=$M29,AM$5&lt;=$N29),IF($F29="SEMESTRAL",IF(AL125="NÃO",$D29,IF(MOD(COUNT($Q125:AL125),6)=0,(AL125*$E29)+AL125,AL125)),"NÃO"),"NÃO")</f>
        <v>NÃO</v>
      </c>
      <c r="AN125" s="9" t="str">
        <f>IF(AND(AN$5&gt;=$M29,AN$5&lt;=$N29),IF($F29="SEMESTRAL",IF(AM125="NÃO",$D29,IF(MOD(COUNT($Q125:AM125),6)=0,(AM125*$E29)+AM125,AM125)),"NÃO"),"NÃO")</f>
        <v>NÃO</v>
      </c>
      <c r="AO125" s="9" t="str">
        <f>IF(AND(AO$5&gt;=$M29,AO$5&lt;=$N29),IF($F29="SEMESTRAL",IF(AN125="NÃO",$D29,IF(MOD(COUNT($Q125:AN125),6)=0,(AN125*$E29)+AN125,AN125)),"NÃO"),"NÃO")</f>
        <v>NÃO</v>
      </c>
      <c r="AP125" s="9" t="str">
        <f>IF(AND(AP$5&gt;=$M29,AP$5&lt;=$N29),IF($F29="SEMESTRAL",IF(AO125="NÃO",$D29,IF(MOD(COUNT($Q125:AO125),6)=0,(AO125*$E29)+AO125,AO125)),"NÃO"),"NÃO")</f>
        <v>NÃO</v>
      </c>
      <c r="AQ125" s="9" t="str">
        <f>IF(AND(AQ$5&gt;=$M29,AQ$5&lt;=$N29),IF($F29="SEMESTRAL",IF(AP125="NÃO",$D29,IF(MOD(COUNT($Q125:AP125),6)=0,(AP125*$E29)+AP125,AP125)),"NÃO"),"NÃO")</f>
        <v>NÃO</v>
      </c>
      <c r="AR125" s="9" t="str">
        <f>IF(AND(AR$5&gt;=$M29,AR$5&lt;=$N29),IF($F29="SEMESTRAL",IF(AQ125="NÃO",$D29,IF(MOD(COUNT($Q125:AQ125),6)=0,(AQ125*$E29)+AQ125,AQ125)),"NÃO"),"NÃO")</f>
        <v>NÃO</v>
      </c>
      <c r="AS125" s="9" t="str">
        <f>IF(AND(AS$5&gt;=$M29,AS$5&lt;=$N29),IF($F29="SEMESTRAL",IF(AR125="NÃO",$D29,IF(MOD(COUNT($Q125:AR125),6)=0,(AR125*$E29)+AR125,AR125)),"NÃO"),"NÃO")</f>
        <v>NÃO</v>
      </c>
      <c r="AT125" s="9" t="str">
        <f>IF(AND(AT$5&gt;=$M29,AT$5&lt;=$N29),IF($F29="SEMESTRAL",IF(AS125="NÃO",$D29,IF(MOD(COUNT($Q125:AS125),6)=0,(AS125*$E29)+AS125,AS125)),"NÃO"),"NÃO")</f>
        <v>NÃO</v>
      </c>
      <c r="AU125" s="9" t="str">
        <f>IF(AND(AU$5&gt;=$M29,AU$5&lt;=$N29),IF($F29="SEMESTRAL",IF(AT125="NÃO",$D29,IF(MOD(COUNT($Q125:AT125),6)=0,(AT125*$E29)+AT125,AT125)),"NÃO"),"NÃO")</f>
        <v>NÃO</v>
      </c>
      <c r="AV125" s="9" t="str">
        <f>IF(AND(AV$5&gt;=$M29,AV$5&lt;=$N29),IF($F29="SEMESTRAL",IF(AU125="NÃO",$D29,IF(MOD(COUNT($Q125:AU125),6)=0,(AU125*$E29)+AU125,AU125)),"NÃO"),"NÃO")</f>
        <v>NÃO</v>
      </c>
      <c r="AW125" s="9" t="str">
        <f>IF(AND(AW$5&gt;=$M29,AW$5&lt;=$N29),IF($F29="SEMESTRAL",IF(AV125="NÃO",$D29,IF(MOD(COUNT($Q125:AV125),6)=0,(AV125*$E29)+AV125,AV125)),"NÃO"),"NÃO")</f>
        <v>NÃO</v>
      </c>
      <c r="AX125" s="9" t="str">
        <f>IF(AND(AX$5&gt;=$M29,AX$5&lt;=$N29),IF($F29="SEMESTRAL",IF(AW125="NÃO",$D29,IF(MOD(COUNT($Q125:AW125),6)=0,(AW125*$E29)+AW125,AW125)),"NÃO"),"NÃO")</f>
        <v>NÃO</v>
      </c>
      <c r="AY125" s="9" t="str">
        <f>IF(AND(AY$5&gt;=$M29,AY$5&lt;=$N29),IF($F29="SEMESTRAL",IF(AX125="NÃO",$D29,IF(MOD(COUNT($Q125:AX125),6)=0,(AX125*$E29)+AX125,AX125)),"NÃO"),"NÃO")</f>
        <v>NÃO</v>
      </c>
      <c r="AZ125" s="9" t="str">
        <f>IF(AND(AZ$5&gt;=$M29,AZ$5&lt;=$N29),IF($F29="SEMESTRAL",IF(AY125="NÃO",$D29,IF(MOD(COUNT($Q125:AY125),6)=0,(AY125*$E29)+AY125,AY125)),"NÃO"),"NÃO")</f>
        <v>NÃO</v>
      </c>
      <c r="BA125" s="9" t="str">
        <f>IF(AND(BA$5&gt;=$M29,BA$5&lt;=$N29),IF($F29="SEMESTRAL",IF(AZ125="NÃO",$D29,IF(MOD(COUNT($Q125:AZ125),6)=0,(AZ125*$E29)+AZ125,AZ125)),"NÃO"),"NÃO")</f>
        <v>NÃO</v>
      </c>
      <c r="BB125" s="9" t="str">
        <f>IF(AND(BB$5&gt;=$M29,BB$5&lt;=$N29),IF($F29="SEMESTRAL",IF(BA125="NÃO",$D29,IF(MOD(COUNT($Q125:BA125),6)=0,(BA125*$E29)+BA125,BA125)),"NÃO"),"NÃO")</f>
        <v>NÃO</v>
      </c>
      <c r="BC125" s="9" t="str">
        <f>IF(AND(BC$5&gt;=$M29,BC$5&lt;=$N29),IF($F29="SEMESTRAL",IF(BB125="NÃO",$D29,IF(MOD(COUNT($Q125:BB125),6)=0,(BB125*$E29)+BB125,BB125)),"NÃO"),"NÃO")</f>
        <v>NÃO</v>
      </c>
      <c r="BD125" s="9" t="str">
        <f>IF(AND(BD$5&gt;=$M29,BD$5&lt;=$N29),IF($F29="SEMESTRAL",IF(BC125="NÃO",$D29,IF(MOD(COUNT($Q125:BC125),6)=0,(BC125*$E29)+BC125,BC125)),"NÃO"),"NÃO")</f>
        <v>NÃO</v>
      </c>
      <c r="BE125" s="9" t="str">
        <f>IF(AND(BE$5&gt;=$M29,BE$5&lt;=$N29),IF($F29="SEMESTRAL",IF(BD125="NÃO",$D29,IF(MOD(COUNT($Q125:BD125),6)=0,(BD125*$E29)+BD125,BD125)),"NÃO"),"NÃO")</f>
        <v>NÃO</v>
      </c>
      <c r="BF125" s="9" t="str">
        <f>IF(AND(BF$5&gt;=$M29,BF$5&lt;=$N29),IF($F29="SEMESTRAL",IF(BE125="NÃO",$D29,IF(MOD(COUNT($Q125:BE125),6)=0,(BE125*$E29)+BE125,BE125)),"NÃO"),"NÃO")</f>
        <v>NÃO</v>
      </c>
      <c r="BG125" s="9" t="str">
        <f>IF(AND(BG$5&gt;=$M29,BG$5&lt;=$N29),IF($F29="SEMESTRAL",IF(BF125="NÃO",$D29,IF(MOD(COUNT($Q125:BF125),6)=0,(BF125*$E29)+BF125,BF125)),"NÃO"),"NÃO")</f>
        <v>NÃO</v>
      </c>
      <c r="BH125" s="9" t="str">
        <f>IF(AND(BH$5&gt;=$M29,BH$5&lt;=$N29),IF($F29="SEMESTRAL",IF(BG125="NÃO",$D29,IF(MOD(COUNT($Q125:BG125),6)=0,(BG125*$E29)+BG125,BG125)),"NÃO"),"NÃO")</f>
        <v>NÃO</v>
      </c>
      <c r="BI125" s="9" t="str">
        <f>IF(AND(BI$5&gt;=$M29,BI$5&lt;=$N29),IF($F29="SEMESTRAL",IF(BH125="NÃO",$D29,IF(MOD(COUNT($Q125:BH125),6)=0,(BH125*$E29)+BH125,BH125)),"NÃO"),"NÃO")</f>
        <v>NÃO</v>
      </c>
      <c r="BJ125" s="9" t="str">
        <f>IF(AND(BJ$5&gt;=$M29,BJ$5&lt;=$N29),IF($F29="SEMESTRAL",IF(BI125="NÃO",$D29,IF(MOD(COUNT($Q125:BI125),6)=0,(BI125*$E29)+BI125,BI125)),"NÃO"),"NÃO")</f>
        <v>NÃO</v>
      </c>
      <c r="BK125" s="9" t="str">
        <f>IF(AND(BK$5&gt;=$M29,BK$5&lt;=$N29),IF($F29="SEMESTRAL",IF(BJ125="NÃO",$D29,IF(MOD(COUNT($Q125:BJ125),6)=0,(BJ125*$E29)+BJ125,BJ125)),"NÃO"),"NÃO")</f>
        <v>NÃO</v>
      </c>
      <c r="BL125" s="9" t="str">
        <f>IF(AND(BL$5&gt;=$M29,BL$5&lt;=$N29),IF($F29="SEMESTRAL",IF(BK125="NÃO",$D29,IF(MOD(COUNT($Q125:BK125),6)=0,(BK125*$E29)+BK125,BK125)),"NÃO"),"NÃO")</f>
        <v>NÃO</v>
      </c>
      <c r="BM125" s="9" t="str">
        <f>IF(AND(BM$5&gt;=$M29,BM$5&lt;=$N29),IF($F29="SEMESTRAL",IF(BL125="NÃO",$D29,IF(MOD(COUNT($Q125:BL125),6)=0,(BL125*$E29)+BL125,BL125)),"NÃO"),"NÃO")</f>
        <v>NÃO</v>
      </c>
      <c r="BN125" s="9" t="str">
        <f>IF(AND(BN$5&gt;=$M29,BN$5&lt;=$N29),IF($F29="SEMESTRAL",IF(BM125="NÃO",$D29,IF(MOD(COUNT($Q125:BM125),6)=0,(BM125*$E29)+BM125,BM125)),"NÃO"),"NÃO")</f>
        <v>NÃO</v>
      </c>
      <c r="BO125" s="9" t="str">
        <f>IF(AND(BO$5&gt;=$M29,BO$5&lt;=$N29),IF($F29="SEMESTRAL",IF(BN125="NÃO",$D29,IF(MOD(COUNT($Q125:BN125),6)=0,(BN125*$E29)+BN125,BN125)),"NÃO"),"NÃO")</f>
        <v>NÃO</v>
      </c>
      <c r="BP125" s="9" t="str">
        <f>IF(AND(BP$5&gt;=$M29,BP$5&lt;=$N29),IF($F29="SEMESTRAL",IF(BO125="NÃO",$D29,IF(MOD(COUNT($Q125:BO125),6)=0,(BO125*$E29)+BO125,BO125)),"NÃO"),"NÃO")</f>
        <v>NÃO</v>
      </c>
      <c r="BQ125" s="9" t="str">
        <f>IF(AND(BQ$5&gt;=$M29,BQ$5&lt;=$N29),IF($F29="SEMESTRAL",IF(BP125="NÃO",$D29,IF(MOD(COUNT($Q125:BP125),6)=0,(BP125*$E29)+BP125,BP125)),"NÃO"),"NÃO")</f>
        <v>NÃO</v>
      </c>
      <c r="BR125" s="9" t="str">
        <f>IF(AND(BR$5&gt;=$M29,BR$5&lt;=$N29),IF($F29="SEMESTRAL",IF(BQ125="NÃO",$D29,IF(MOD(COUNT($Q125:BQ125),6)=0,(BQ125*$E29)+BQ125,BQ125)),"NÃO"),"NÃO")</f>
        <v>NÃO</v>
      </c>
      <c r="BS125" s="9" t="str">
        <f>IF(AND(BS$5&gt;=$M29,BS$5&lt;=$N29),IF($F29="SEMESTRAL",IF(BR125="NÃO",$D29,IF(MOD(COUNT($Q125:BR125),6)=0,(BR125*$E29)+BR125,BR125)),"NÃO"),"NÃO")</f>
        <v>NÃO</v>
      </c>
      <c r="BT125" s="9" t="str">
        <f>IF(AND(BT$5&gt;=$M29,BT$5&lt;=$N29),IF($F29="SEMESTRAL",IF(BS125="NÃO",$D29,IF(MOD(COUNT($Q125:BS125),6)=0,(BS125*$E29)+BS125,BS125)),"NÃO"),"NÃO")</f>
        <v>NÃO</v>
      </c>
      <c r="BU125" s="9" t="str">
        <f>IF(AND(BU$5&gt;=$M29,BU$5&lt;=$N29),IF($F29="SEMESTRAL",IF(BT125="NÃO",$D29,IF(MOD(COUNT($Q125:BT125),6)=0,(BT125*$E29)+BT125,BT125)),"NÃO"),"NÃO")</f>
        <v>NÃO</v>
      </c>
      <c r="BV125" s="9" t="str">
        <f>IF(AND(BV$5&gt;=$M29,BV$5&lt;=$N29),IF($F29="SEMESTRAL",IF(BU125="NÃO",$D29,IF(MOD(COUNT($Q125:BU125),6)=0,(BU125*$E29)+BU125,BU125)),"NÃO"),"NÃO")</f>
        <v>NÃO</v>
      </c>
      <c r="BW125" s="9" t="str">
        <f>IF(AND(BW$5&gt;=$M29,BW$5&lt;=$N29),IF($F29="SEMESTRAL",IF(BV125="NÃO",$D29,IF(MOD(COUNT($Q125:BV125),6)=0,(BV125*$E29)+BV125,BV125)),"NÃO"),"NÃO")</f>
        <v>NÃO</v>
      </c>
      <c r="BX125" s="9" t="str">
        <f>IF(AND(BX$5&gt;=$M29,BX$5&lt;=$N29),IF($F29="SEMESTRAL",IF(BW125="NÃO",$D29,IF(MOD(COUNT($Q125:BW125),6)=0,(BW125*$E29)+BW125,BW125)),"NÃO"),"NÃO")</f>
        <v>NÃO</v>
      </c>
    </row>
    <row r="126" spans="16:76" ht="30" customHeight="1">
      <c r="P126" s="9">
        <v>25</v>
      </c>
      <c r="Q126" s="9" t="str">
        <f t="shared" si="47"/>
        <v>NÃO</v>
      </c>
      <c r="R126" s="9" t="str">
        <f>IF(AND(R$5&gt;=$M30,R$5&lt;=$N30),IF($F30="SEMESTRAL",IF(Q126="NÃO",$D30,IF(MOD(COUNT($Q126:Q126),6)=0,(Q126*$E30)+Q126,Q126)),"NÃO"),"NÃO")</f>
        <v>NÃO</v>
      </c>
      <c r="S126" s="9" t="str">
        <f>IF(AND(S$5&gt;=$M30,S$5&lt;=$N30),IF($F30="SEMESTRAL",IF(R126="NÃO",$D30,IF(MOD(COUNT($Q126:R126),6)=0,(R126*$E30)+R126,R126)),"NÃO"),"NÃO")</f>
        <v>NÃO</v>
      </c>
      <c r="T126" s="9" t="str">
        <f>IF(AND(T$5&gt;=$M30,T$5&lt;=$N30),IF($F30="SEMESTRAL",IF(S126="NÃO",$D30,IF(MOD(COUNT($Q126:S126),6)=0,(S126*$E30)+S126,S126)),"NÃO"),"NÃO")</f>
        <v>NÃO</v>
      </c>
      <c r="U126" s="9" t="str">
        <f>IF(AND(U$5&gt;=$M30,U$5&lt;=$N30),IF($F30="SEMESTRAL",IF(T126="NÃO",$D30,IF(MOD(COUNT($Q126:T126),6)=0,(T126*$E30)+T126,T126)),"NÃO"),"NÃO")</f>
        <v>NÃO</v>
      </c>
      <c r="V126" s="9" t="str">
        <f>IF(AND(V$5&gt;=$M30,V$5&lt;=$N30),IF($F30="SEMESTRAL",IF(U126="NÃO",$D30,IF(MOD(COUNT($Q126:U126),6)=0,(U126*$E30)+U126,U126)),"NÃO"),"NÃO")</f>
        <v>NÃO</v>
      </c>
      <c r="W126" s="9" t="str">
        <f>IF(AND(W$5&gt;=$M30,W$5&lt;=$N30),IF($F30="SEMESTRAL",IF(V126="NÃO",$D30,IF(MOD(COUNT($Q126:V126),6)=0,(V126*$E30)+V126,V126)),"NÃO"),"NÃO")</f>
        <v>NÃO</v>
      </c>
      <c r="X126" s="9" t="str">
        <f>IF(AND(X$5&gt;=$M30,X$5&lt;=$N30),IF($F30="SEMESTRAL",IF(W126="NÃO",$D30,IF(MOD(COUNT($Q126:W126),6)=0,(W126*$E30)+W126,W126)),"NÃO"),"NÃO")</f>
        <v>NÃO</v>
      </c>
      <c r="Y126" s="9" t="str">
        <f>IF(AND(Y$5&gt;=$M30,Y$5&lt;=$N30),IF($F30="SEMESTRAL",IF(X126="NÃO",$D30,IF(MOD(COUNT($Q126:X126),6)=0,(X126*$E30)+X126,X126)),"NÃO"),"NÃO")</f>
        <v>NÃO</v>
      </c>
      <c r="Z126" s="9" t="str">
        <f>IF(AND(Z$5&gt;=$M30,Z$5&lt;=$N30),IF($F30="SEMESTRAL",IF(Y126="NÃO",$D30,IF(MOD(COUNT($Q126:Y126),6)=0,(Y126*$E30)+Y126,Y126)),"NÃO"),"NÃO")</f>
        <v>NÃO</v>
      </c>
      <c r="AA126" s="9" t="str">
        <f>IF(AND(AA$5&gt;=$M30,AA$5&lt;=$N30),IF($F30="SEMESTRAL",IF(Z126="NÃO",$D30,IF(MOD(COUNT($Q126:Z126),6)=0,(Z126*$E30)+Z126,Z126)),"NÃO"),"NÃO")</f>
        <v>NÃO</v>
      </c>
      <c r="AB126" s="9" t="str">
        <f>IF(AND(AB$5&gt;=$M30,AB$5&lt;=$N30),IF($F30="SEMESTRAL",IF(AA126="NÃO",$D30,IF(MOD(COUNT($Q126:AA126),6)=0,(AA126*$E30)+AA126,AA126)),"NÃO"),"NÃO")</f>
        <v>NÃO</v>
      </c>
      <c r="AC126" s="9" t="str">
        <f>IF(AND(AC$5&gt;=$M30,AC$5&lt;=$N30),IF($F30="SEMESTRAL",IF(AB126="NÃO",$D30,IF(MOD(COUNT($Q126:AB126),6)=0,(AB126*$E30)+AB126,AB126)),"NÃO"),"NÃO")</f>
        <v>NÃO</v>
      </c>
      <c r="AD126" s="9" t="str">
        <f>IF(AND(AD$5&gt;=$M30,AD$5&lt;=$N30),IF($F30="SEMESTRAL",IF(AC126="NÃO",$D30,IF(MOD(COUNT($Q126:AC126),6)=0,(AC126*$E30)+AC126,AC126)),"NÃO"),"NÃO")</f>
        <v>NÃO</v>
      </c>
      <c r="AE126" s="9" t="str">
        <f>IF(AND(AE$5&gt;=$M30,AE$5&lt;=$N30),IF($F30="SEMESTRAL",IF(AD126="NÃO",$D30,IF(MOD(COUNT($Q126:AD126),6)=0,(AD126*$E30)+AD126,AD126)),"NÃO"),"NÃO")</f>
        <v>NÃO</v>
      </c>
      <c r="AF126" s="9" t="str">
        <f>IF(AND(AF$5&gt;=$M30,AF$5&lt;=$N30),IF($F30="SEMESTRAL",IF(AE126="NÃO",$D30,IF(MOD(COUNT($Q126:AE126),6)=0,(AE126*$E30)+AE126,AE126)),"NÃO"),"NÃO")</f>
        <v>NÃO</v>
      </c>
      <c r="AG126" s="9" t="str">
        <f>IF(AND(AG$5&gt;=$M30,AG$5&lt;=$N30),IF($F30="SEMESTRAL",IF(AF126="NÃO",$D30,IF(MOD(COUNT($Q126:AF126),6)=0,(AF126*$E30)+AF126,AF126)),"NÃO"),"NÃO")</f>
        <v>NÃO</v>
      </c>
      <c r="AH126" s="9" t="str">
        <f>IF(AND(AH$5&gt;=$M30,AH$5&lt;=$N30),IF($F30="SEMESTRAL",IF(AG126="NÃO",$D30,IF(MOD(COUNT($Q126:AG126),6)=0,(AG126*$E30)+AG126,AG126)),"NÃO"),"NÃO")</f>
        <v>NÃO</v>
      </c>
      <c r="AI126" s="9" t="str">
        <f>IF(AND(AI$5&gt;=$M30,AI$5&lt;=$N30),IF($F30="SEMESTRAL",IF(AH126="NÃO",$D30,IF(MOD(COUNT($Q126:AH126),6)=0,(AH126*$E30)+AH126,AH126)),"NÃO"),"NÃO")</f>
        <v>NÃO</v>
      </c>
      <c r="AJ126" s="9" t="str">
        <f>IF(AND(AJ$5&gt;=$M30,AJ$5&lt;=$N30),IF($F30="SEMESTRAL",IF(AI126="NÃO",$D30,IF(MOD(COUNT($Q126:AI126),6)=0,(AI126*$E30)+AI126,AI126)),"NÃO"),"NÃO")</f>
        <v>NÃO</v>
      </c>
      <c r="AK126" s="9" t="str">
        <f>IF(AND(AK$5&gt;=$M30,AK$5&lt;=$N30),IF($F30="SEMESTRAL",IF(AJ126="NÃO",$D30,IF(MOD(COUNT($Q126:AJ126),6)=0,(AJ126*$E30)+AJ126,AJ126)),"NÃO"),"NÃO")</f>
        <v>NÃO</v>
      </c>
      <c r="AL126" s="9" t="str">
        <f>IF(AND(AL$5&gt;=$M30,AL$5&lt;=$N30),IF($F30="SEMESTRAL",IF(AK126="NÃO",$D30,IF(MOD(COUNT($Q126:AK126),6)=0,(AK126*$E30)+AK126,AK126)),"NÃO"),"NÃO")</f>
        <v>NÃO</v>
      </c>
      <c r="AM126" s="9" t="str">
        <f>IF(AND(AM$5&gt;=$M30,AM$5&lt;=$N30),IF($F30="SEMESTRAL",IF(AL126="NÃO",$D30,IF(MOD(COUNT($Q126:AL126),6)=0,(AL126*$E30)+AL126,AL126)),"NÃO"),"NÃO")</f>
        <v>NÃO</v>
      </c>
      <c r="AN126" s="9" t="str">
        <f>IF(AND(AN$5&gt;=$M30,AN$5&lt;=$N30),IF($F30="SEMESTRAL",IF(AM126="NÃO",$D30,IF(MOD(COUNT($Q126:AM126),6)=0,(AM126*$E30)+AM126,AM126)),"NÃO"),"NÃO")</f>
        <v>NÃO</v>
      </c>
      <c r="AO126" s="9" t="str">
        <f>IF(AND(AO$5&gt;=$M30,AO$5&lt;=$N30),IF($F30="SEMESTRAL",IF(AN126="NÃO",$D30,IF(MOD(COUNT($Q126:AN126),6)=0,(AN126*$E30)+AN126,AN126)),"NÃO"),"NÃO")</f>
        <v>NÃO</v>
      </c>
      <c r="AP126" s="9" t="str">
        <f>IF(AND(AP$5&gt;=$M30,AP$5&lt;=$N30),IF($F30="SEMESTRAL",IF(AO126="NÃO",$D30,IF(MOD(COUNT($Q126:AO126),6)=0,(AO126*$E30)+AO126,AO126)),"NÃO"),"NÃO")</f>
        <v>NÃO</v>
      </c>
      <c r="AQ126" s="9" t="str">
        <f>IF(AND(AQ$5&gt;=$M30,AQ$5&lt;=$N30),IF($F30="SEMESTRAL",IF(AP126="NÃO",$D30,IF(MOD(COUNT($Q126:AP126),6)=0,(AP126*$E30)+AP126,AP126)),"NÃO"),"NÃO")</f>
        <v>NÃO</v>
      </c>
      <c r="AR126" s="9" t="str">
        <f>IF(AND(AR$5&gt;=$M30,AR$5&lt;=$N30),IF($F30="SEMESTRAL",IF(AQ126="NÃO",$D30,IF(MOD(COUNT($Q126:AQ126),6)=0,(AQ126*$E30)+AQ126,AQ126)),"NÃO"),"NÃO")</f>
        <v>NÃO</v>
      </c>
      <c r="AS126" s="9" t="str">
        <f>IF(AND(AS$5&gt;=$M30,AS$5&lt;=$N30),IF($F30="SEMESTRAL",IF(AR126="NÃO",$D30,IF(MOD(COUNT($Q126:AR126),6)=0,(AR126*$E30)+AR126,AR126)),"NÃO"),"NÃO")</f>
        <v>NÃO</v>
      </c>
      <c r="AT126" s="9" t="str">
        <f>IF(AND(AT$5&gt;=$M30,AT$5&lt;=$N30),IF($F30="SEMESTRAL",IF(AS126="NÃO",$D30,IF(MOD(COUNT($Q126:AS126),6)=0,(AS126*$E30)+AS126,AS126)),"NÃO"),"NÃO")</f>
        <v>NÃO</v>
      </c>
      <c r="AU126" s="9" t="str">
        <f>IF(AND(AU$5&gt;=$M30,AU$5&lt;=$N30),IF($F30="SEMESTRAL",IF(AT126="NÃO",$D30,IF(MOD(COUNT($Q126:AT126),6)=0,(AT126*$E30)+AT126,AT126)),"NÃO"),"NÃO")</f>
        <v>NÃO</v>
      </c>
      <c r="AV126" s="9" t="str">
        <f>IF(AND(AV$5&gt;=$M30,AV$5&lt;=$N30),IF($F30="SEMESTRAL",IF(AU126="NÃO",$D30,IF(MOD(COUNT($Q126:AU126),6)=0,(AU126*$E30)+AU126,AU126)),"NÃO"),"NÃO")</f>
        <v>NÃO</v>
      </c>
      <c r="AW126" s="9" t="str">
        <f>IF(AND(AW$5&gt;=$M30,AW$5&lt;=$N30),IF($F30="SEMESTRAL",IF(AV126="NÃO",$D30,IF(MOD(COUNT($Q126:AV126),6)=0,(AV126*$E30)+AV126,AV126)),"NÃO"),"NÃO")</f>
        <v>NÃO</v>
      </c>
      <c r="AX126" s="9" t="str">
        <f>IF(AND(AX$5&gt;=$M30,AX$5&lt;=$N30),IF($F30="SEMESTRAL",IF(AW126="NÃO",$D30,IF(MOD(COUNT($Q126:AW126),6)=0,(AW126*$E30)+AW126,AW126)),"NÃO"),"NÃO")</f>
        <v>NÃO</v>
      </c>
      <c r="AY126" s="9" t="str">
        <f>IF(AND(AY$5&gt;=$M30,AY$5&lt;=$N30),IF($F30="SEMESTRAL",IF(AX126="NÃO",$D30,IF(MOD(COUNT($Q126:AX126),6)=0,(AX126*$E30)+AX126,AX126)),"NÃO"),"NÃO")</f>
        <v>NÃO</v>
      </c>
      <c r="AZ126" s="9" t="str">
        <f>IF(AND(AZ$5&gt;=$M30,AZ$5&lt;=$N30),IF($F30="SEMESTRAL",IF(AY126="NÃO",$D30,IF(MOD(COUNT($Q126:AY126),6)=0,(AY126*$E30)+AY126,AY126)),"NÃO"),"NÃO")</f>
        <v>NÃO</v>
      </c>
      <c r="BA126" s="9" t="str">
        <f>IF(AND(BA$5&gt;=$M30,BA$5&lt;=$N30),IF($F30="SEMESTRAL",IF(AZ126="NÃO",$D30,IF(MOD(COUNT($Q126:AZ126),6)=0,(AZ126*$E30)+AZ126,AZ126)),"NÃO"),"NÃO")</f>
        <v>NÃO</v>
      </c>
      <c r="BB126" s="9" t="str">
        <f>IF(AND(BB$5&gt;=$M30,BB$5&lt;=$N30),IF($F30="SEMESTRAL",IF(BA126="NÃO",$D30,IF(MOD(COUNT($Q126:BA126),6)=0,(BA126*$E30)+BA126,BA126)),"NÃO"),"NÃO")</f>
        <v>NÃO</v>
      </c>
      <c r="BC126" s="9" t="str">
        <f>IF(AND(BC$5&gt;=$M30,BC$5&lt;=$N30),IF($F30="SEMESTRAL",IF(BB126="NÃO",$D30,IF(MOD(COUNT($Q126:BB126),6)=0,(BB126*$E30)+BB126,BB126)),"NÃO"),"NÃO")</f>
        <v>NÃO</v>
      </c>
      <c r="BD126" s="9" t="str">
        <f>IF(AND(BD$5&gt;=$M30,BD$5&lt;=$N30),IF($F30="SEMESTRAL",IF(BC126="NÃO",$D30,IF(MOD(COUNT($Q126:BC126),6)=0,(BC126*$E30)+BC126,BC126)),"NÃO"),"NÃO")</f>
        <v>NÃO</v>
      </c>
      <c r="BE126" s="9" t="str">
        <f>IF(AND(BE$5&gt;=$M30,BE$5&lt;=$N30),IF($F30="SEMESTRAL",IF(BD126="NÃO",$D30,IF(MOD(COUNT($Q126:BD126),6)=0,(BD126*$E30)+BD126,BD126)),"NÃO"),"NÃO")</f>
        <v>NÃO</v>
      </c>
      <c r="BF126" s="9" t="str">
        <f>IF(AND(BF$5&gt;=$M30,BF$5&lt;=$N30),IF($F30="SEMESTRAL",IF(BE126="NÃO",$D30,IF(MOD(COUNT($Q126:BE126),6)=0,(BE126*$E30)+BE126,BE126)),"NÃO"),"NÃO")</f>
        <v>NÃO</v>
      </c>
      <c r="BG126" s="9" t="str">
        <f>IF(AND(BG$5&gt;=$M30,BG$5&lt;=$N30),IF($F30="SEMESTRAL",IF(BF126="NÃO",$D30,IF(MOD(COUNT($Q126:BF126),6)=0,(BF126*$E30)+BF126,BF126)),"NÃO"),"NÃO")</f>
        <v>NÃO</v>
      </c>
      <c r="BH126" s="9" t="str">
        <f>IF(AND(BH$5&gt;=$M30,BH$5&lt;=$N30),IF($F30="SEMESTRAL",IF(BG126="NÃO",$D30,IF(MOD(COUNT($Q126:BG126),6)=0,(BG126*$E30)+BG126,BG126)),"NÃO"),"NÃO")</f>
        <v>NÃO</v>
      </c>
      <c r="BI126" s="9" t="str">
        <f>IF(AND(BI$5&gt;=$M30,BI$5&lt;=$N30),IF($F30="SEMESTRAL",IF(BH126="NÃO",$D30,IF(MOD(COUNT($Q126:BH126),6)=0,(BH126*$E30)+BH126,BH126)),"NÃO"),"NÃO")</f>
        <v>NÃO</v>
      </c>
      <c r="BJ126" s="9" t="str">
        <f>IF(AND(BJ$5&gt;=$M30,BJ$5&lt;=$N30),IF($F30="SEMESTRAL",IF(BI126="NÃO",$D30,IF(MOD(COUNT($Q126:BI126),6)=0,(BI126*$E30)+BI126,BI126)),"NÃO"),"NÃO")</f>
        <v>NÃO</v>
      </c>
      <c r="BK126" s="9" t="str">
        <f>IF(AND(BK$5&gt;=$M30,BK$5&lt;=$N30),IF($F30="SEMESTRAL",IF(BJ126="NÃO",$D30,IF(MOD(COUNT($Q126:BJ126),6)=0,(BJ126*$E30)+BJ126,BJ126)),"NÃO"),"NÃO")</f>
        <v>NÃO</v>
      </c>
      <c r="BL126" s="9" t="str">
        <f>IF(AND(BL$5&gt;=$M30,BL$5&lt;=$N30),IF($F30="SEMESTRAL",IF(BK126="NÃO",$D30,IF(MOD(COUNT($Q126:BK126),6)=0,(BK126*$E30)+BK126,BK126)),"NÃO"),"NÃO")</f>
        <v>NÃO</v>
      </c>
      <c r="BM126" s="9" t="str">
        <f>IF(AND(BM$5&gt;=$M30,BM$5&lt;=$N30),IF($F30="SEMESTRAL",IF(BL126="NÃO",$D30,IF(MOD(COUNT($Q126:BL126),6)=0,(BL126*$E30)+BL126,BL126)),"NÃO"),"NÃO")</f>
        <v>NÃO</v>
      </c>
      <c r="BN126" s="9" t="str">
        <f>IF(AND(BN$5&gt;=$M30,BN$5&lt;=$N30),IF($F30="SEMESTRAL",IF(BM126="NÃO",$D30,IF(MOD(COUNT($Q126:BM126),6)=0,(BM126*$E30)+BM126,BM126)),"NÃO"),"NÃO")</f>
        <v>NÃO</v>
      </c>
      <c r="BO126" s="9" t="str">
        <f>IF(AND(BO$5&gt;=$M30,BO$5&lt;=$N30),IF($F30="SEMESTRAL",IF(BN126="NÃO",$D30,IF(MOD(COUNT($Q126:BN126),6)=0,(BN126*$E30)+BN126,BN126)),"NÃO"),"NÃO")</f>
        <v>NÃO</v>
      </c>
      <c r="BP126" s="9" t="str">
        <f>IF(AND(BP$5&gt;=$M30,BP$5&lt;=$N30),IF($F30="SEMESTRAL",IF(BO126="NÃO",$D30,IF(MOD(COUNT($Q126:BO126),6)=0,(BO126*$E30)+BO126,BO126)),"NÃO"),"NÃO")</f>
        <v>NÃO</v>
      </c>
      <c r="BQ126" s="9" t="str">
        <f>IF(AND(BQ$5&gt;=$M30,BQ$5&lt;=$N30),IF($F30="SEMESTRAL",IF(BP126="NÃO",$D30,IF(MOD(COUNT($Q126:BP126),6)=0,(BP126*$E30)+BP126,BP126)),"NÃO"),"NÃO")</f>
        <v>NÃO</v>
      </c>
      <c r="BR126" s="9" t="str">
        <f>IF(AND(BR$5&gt;=$M30,BR$5&lt;=$N30),IF($F30="SEMESTRAL",IF(BQ126="NÃO",$D30,IF(MOD(COUNT($Q126:BQ126),6)=0,(BQ126*$E30)+BQ126,BQ126)),"NÃO"),"NÃO")</f>
        <v>NÃO</v>
      </c>
      <c r="BS126" s="9" t="str">
        <f>IF(AND(BS$5&gt;=$M30,BS$5&lt;=$N30),IF($F30="SEMESTRAL",IF(BR126="NÃO",$D30,IF(MOD(COUNT($Q126:BR126),6)=0,(BR126*$E30)+BR126,BR126)),"NÃO"),"NÃO")</f>
        <v>NÃO</v>
      </c>
      <c r="BT126" s="9" t="str">
        <f>IF(AND(BT$5&gt;=$M30,BT$5&lt;=$N30),IF($F30="SEMESTRAL",IF(BS126="NÃO",$D30,IF(MOD(COUNT($Q126:BS126),6)=0,(BS126*$E30)+BS126,BS126)),"NÃO"),"NÃO")</f>
        <v>NÃO</v>
      </c>
      <c r="BU126" s="9" t="str">
        <f>IF(AND(BU$5&gt;=$M30,BU$5&lt;=$N30),IF($F30="SEMESTRAL",IF(BT126="NÃO",$D30,IF(MOD(COUNT($Q126:BT126),6)=0,(BT126*$E30)+BT126,BT126)),"NÃO"),"NÃO")</f>
        <v>NÃO</v>
      </c>
      <c r="BV126" s="9" t="str">
        <f>IF(AND(BV$5&gt;=$M30,BV$5&lt;=$N30),IF($F30="SEMESTRAL",IF(BU126="NÃO",$D30,IF(MOD(COUNT($Q126:BU126),6)=0,(BU126*$E30)+BU126,BU126)),"NÃO"),"NÃO")</f>
        <v>NÃO</v>
      </c>
      <c r="BW126" s="9" t="str">
        <f>IF(AND(BW$5&gt;=$M30,BW$5&lt;=$N30),IF($F30="SEMESTRAL",IF(BV126="NÃO",$D30,IF(MOD(COUNT($Q126:BV126),6)=0,(BV126*$E30)+BV126,BV126)),"NÃO"),"NÃO")</f>
        <v>NÃO</v>
      </c>
      <c r="BX126" s="9" t="str">
        <f>IF(AND(BX$5&gt;=$M30,BX$5&lt;=$N30),IF($F30="SEMESTRAL",IF(BW126="NÃO",$D30,IF(MOD(COUNT($Q126:BW126),6)=0,(BW126*$E30)+BW126,BW126)),"NÃO"),"NÃO")</f>
        <v>NÃO</v>
      </c>
    </row>
    <row r="127" spans="16:76" ht="30" customHeight="1">
      <c r="P127" s="9">
        <v>26</v>
      </c>
      <c r="Q127" s="9" t="str">
        <f t="shared" si="47"/>
        <v>NÃO</v>
      </c>
      <c r="R127" s="9" t="str">
        <f>IF(AND(R$5&gt;=$M31,R$5&lt;=$N31),IF($F31="SEMESTRAL",IF(Q127="NÃO",$D31,IF(MOD(COUNT($Q127:Q127),6)=0,(Q127*$E31)+Q127,Q127)),"NÃO"),"NÃO")</f>
        <v>NÃO</v>
      </c>
      <c r="S127" s="9" t="str">
        <f>IF(AND(S$5&gt;=$M31,S$5&lt;=$N31),IF($F31="SEMESTRAL",IF(R127="NÃO",$D31,IF(MOD(COUNT($Q127:R127),6)=0,(R127*$E31)+R127,R127)),"NÃO"),"NÃO")</f>
        <v>NÃO</v>
      </c>
      <c r="T127" s="9" t="str">
        <f>IF(AND(T$5&gt;=$M31,T$5&lt;=$N31),IF($F31="SEMESTRAL",IF(S127="NÃO",$D31,IF(MOD(COUNT($Q127:S127),6)=0,(S127*$E31)+S127,S127)),"NÃO"),"NÃO")</f>
        <v>NÃO</v>
      </c>
      <c r="U127" s="9" t="str">
        <f>IF(AND(U$5&gt;=$M31,U$5&lt;=$N31),IF($F31="SEMESTRAL",IF(T127="NÃO",$D31,IF(MOD(COUNT($Q127:T127),6)=0,(T127*$E31)+T127,T127)),"NÃO"),"NÃO")</f>
        <v>NÃO</v>
      </c>
      <c r="V127" s="9" t="str">
        <f>IF(AND(V$5&gt;=$M31,V$5&lt;=$N31),IF($F31="SEMESTRAL",IF(U127="NÃO",$D31,IF(MOD(COUNT($Q127:U127),6)=0,(U127*$E31)+U127,U127)),"NÃO"),"NÃO")</f>
        <v>NÃO</v>
      </c>
      <c r="W127" s="9" t="str">
        <f>IF(AND(W$5&gt;=$M31,W$5&lt;=$N31),IF($F31="SEMESTRAL",IF(V127="NÃO",$D31,IF(MOD(COUNT($Q127:V127),6)=0,(V127*$E31)+V127,V127)),"NÃO"),"NÃO")</f>
        <v>NÃO</v>
      </c>
      <c r="X127" s="9" t="str">
        <f>IF(AND(X$5&gt;=$M31,X$5&lt;=$N31),IF($F31="SEMESTRAL",IF(W127="NÃO",$D31,IF(MOD(COUNT($Q127:W127),6)=0,(W127*$E31)+W127,W127)),"NÃO"),"NÃO")</f>
        <v>NÃO</v>
      </c>
      <c r="Y127" s="9" t="str">
        <f>IF(AND(Y$5&gt;=$M31,Y$5&lt;=$N31),IF($F31="SEMESTRAL",IF(X127="NÃO",$D31,IF(MOD(COUNT($Q127:X127),6)=0,(X127*$E31)+X127,X127)),"NÃO"),"NÃO")</f>
        <v>NÃO</v>
      </c>
      <c r="Z127" s="9" t="str">
        <f>IF(AND(Z$5&gt;=$M31,Z$5&lt;=$N31),IF($F31="SEMESTRAL",IF(Y127="NÃO",$D31,IF(MOD(COUNT($Q127:Y127),6)=0,(Y127*$E31)+Y127,Y127)),"NÃO"),"NÃO")</f>
        <v>NÃO</v>
      </c>
      <c r="AA127" s="9" t="str">
        <f>IF(AND(AA$5&gt;=$M31,AA$5&lt;=$N31),IF($F31="SEMESTRAL",IF(Z127="NÃO",$D31,IF(MOD(COUNT($Q127:Z127),6)=0,(Z127*$E31)+Z127,Z127)),"NÃO"),"NÃO")</f>
        <v>NÃO</v>
      </c>
      <c r="AB127" s="9" t="str">
        <f>IF(AND(AB$5&gt;=$M31,AB$5&lt;=$N31),IF($F31="SEMESTRAL",IF(AA127="NÃO",$D31,IF(MOD(COUNT($Q127:AA127),6)=0,(AA127*$E31)+AA127,AA127)),"NÃO"),"NÃO")</f>
        <v>NÃO</v>
      </c>
      <c r="AC127" s="9" t="str">
        <f>IF(AND(AC$5&gt;=$M31,AC$5&lt;=$N31),IF($F31="SEMESTRAL",IF(AB127="NÃO",$D31,IF(MOD(COUNT($Q127:AB127),6)=0,(AB127*$E31)+AB127,AB127)),"NÃO"),"NÃO")</f>
        <v>NÃO</v>
      </c>
      <c r="AD127" s="9" t="str">
        <f>IF(AND(AD$5&gt;=$M31,AD$5&lt;=$N31),IF($F31="SEMESTRAL",IF(AC127="NÃO",$D31,IF(MOD(COUNT($Q127:AC127),6)=0,(AC127*$E31)+AC127,AC127)),"NÃO"),"NÃO")</f>
        <v>NÃO</v>
      </c>
      <c r="AE127" s="9" t="str">
        <f>IF(AND(AE$5&gt;=$M31,AE$5&lt;=$N31),IF($F31="SEMESTRAL",IF(AD127="NÃO",$D31,IF(MOD(COUNT($Q127:AD127),6)=0,(AD127*$E31)+AD127,AD127)),"NÃO"),"NÃO")</f>
        <v>NÃO</v>
      </c>
      <c r="AF127" s="9" t="str">
        <f>IF(AND(AF$5&gt;=$M31,AF$5&lt;=$N31),IF($F31="SEMESTRAL",IF(AE127="NÃO",$D31,IF(MOD(COUNT($Q127:AE127),6)=0,(AE127*$E31)+AE127,AE127)),"NÃO"),"NÃO")</f>
        <v>NÃO</v>
      </c>
      <c r="AG127" s="9" t="str">
        <f>IF(AND(AG$5&gt;=$M31,AG$5&lt;=$N31),IF($F31="SEMESTRAL",IF(AF127="NÃO",$D31,IF(MOD(COUNT($Q127:AF127),6)=0,(AF127*$E31)+AF127,AF127)),"NÃO"),"NÃO")</f>
        <v>NÃO</v>
      </c>
      <c r="AH127" s="9" t="str">
        <f>IF(AND(AH$5&gt;=$M31,AH$5&lt;=$N31),IF($F31="SEMESTRAL",IF(AG127="NÃO",$D31,IF(MOD(COUNT($Q127:AG127),6)=0,(AG127*$E31)+AG127,AG127)),"NÃO"),"NÃO")</f>
        <v>NÃO</v>
      </c>
      <c r="AI127" s="9" t="str">
        <f>IF(AND(AI$5&gt;=$M31,AI$5&lt;=$N31),IF($F31="SEMESTRAL",IF(AH127="NÃO",$D31,IF(MOD(COUNT($Q127:AH127),6)=0,(AH127*$E31)+AH127,AH127)),"NÃO"),"NÃO")</f>
        <v>NÃO</v>
      </c>
      <c r="AJ127" s="9" t="str">
        <f>IF(AND(AJ$5&gt;=$M31,AJ$5&lt;=$N31),IF($F31="SEMESTRAL",IF(AI127="NÃO",$D31,IF(MOD(COUNT($Q127:AI127),6)=0,(AI127*$E31)+AI127,AI127)),"NÃO"),"NÃO")</f>
        <v>NÃO</v>
      </c>
      <c r="AK127" s="9" t="str">
        <f>IF(AND(AK$5&gt;=$M31,AK$5&lt;=$N31),IF($F31="SEMESTRAL",IF(AJ127="NÃO",$D31,IF(MOD(COUNT($Q127:AJ127),6)=0,(AJ127*$E31)+AJ127,AJ127)),"NÃO"),"NÃO")</f>
        <v>NÃO</v>
      </c>
      <c r="AL127" s="9" t="str">
        <f>IF(AND(AL$5&gt;=$M31,AL$5&lt;=$N31),IF($F31="SEMESTRAL",IF(AK127="NÃO",$D31,IF(MOD(COUNT($Q127:AK127),6)=0,(AK127*$E31)+AK127,AK127)),"NÃO"),"NÃO")</f>
        <v>NÃO</v>
      </c>
      <c r="AM127" s="9" t="str">
        <f>IF(AND(AM$5&gt;=$M31,AM$5&lt;=$N31),IF($F31="SEMESTRAL",IF(AL127="NÃO",$D31,IF(MOD(COUNT($Q127:AL127),6)=0,(AL127*$E31)+AL127,AL127)),"NÃO"),"NÃO")</f>
        <v>NÃO</v>
      </c>
      <c r="AN127" s="9" t="str">
        <f>IF(AND(AN$5&gt;=$M31,AN$5&lt;=$N31),IF($F31="SEMESTRAL",IF(AM127="NÃO",$D31,IF(MOD(COUNT($Q127:AM127),6)=0,(AM127*$E31)+AM127,AM127)),"NÃO"),"NÃO")</f>
        <v>NÃO</v>
      </c>
      <c r="AO127" s="9" t="str">
        <f>IF(AND(AO$5&gt;=$M31,AO$5&lt;=$N31),IF($F31="SEMESTRAL",IF(AN127="NÃO",$D31,IF(MOD(COUNT($Q127:AN127),6)=0,(AN127*$E31)+AN127,AN127)),"NÃO"),"NÃO")</f>
        <v>NÃO</v>
      </c>
      <c r="AP127" s="9" t="str">
        <f>IF(AND(AP$5&gt;=$M31,AP$5&lt;=$N31),IF($F31="SEMESTRAL",IF(AO127="NÃO",$D31,IF(MOD(COUNT($Q127:AO127),6)=0,(AO127*$E31)+AO127,AO127)),"NÃO"),"NÃO")</f>
        <v>NÃO</v>
      </c>
      <c r="AQ127" s="9" t="str">
        <f>IF(AND(AQ$5&gt;=$M31,AQ$5&lt;=$N31),IF($F31="SEMESTRAL",IF(AP127="NÃO",$D31,IF(MOD(COUNT($Q127:AP127),6)=0,(AP127*$E31)+AP127,AP127)),"NÃO"),"NÃO")</f>
        <v>NÃO</v>
      </c>
      <c r="AR127" s="9" t="str">
        <f>IF(AND(AR$5&gt;=$M31,AR$5&lt;=$N31),IF($F31="SEMESTRAL",IF(AQ127="NÃO",$D31,IF(MOD(COUNT($Q127:AQ127),6)=0,(AQ127*$E31)+AQ127,AQ127)),"NÃO"),"NÃO")</f>
        <v>NÃO</v>
      </c>
      <c r="AS127" s="9" t="str">
        <f>IF(AND(AS$5&gt;=$M31,AS$5&lt;=$N31),IF($F31="SEMESTRAL",IF(AR127="NÃO",$D31,IF(MOD(COUNT($Q127:AR127),6)=0,(AR127*$E31)+AR127,AR127)),"NÃO"),"NÃO")</f>
        <v>NÃO</v>
      </c>
      <c r="AT127" s="9" t="str">
        <f>IF(AND(AT$5&gt;=$M31,AT$5&lt;=$N31),IF($F31="SEMESTRAL",IF(AS127="NÃO",$D31,IF(MOD(COUNT($Q127:AS127),6)=0,(AS127*$E31)+AS127,AS127)),"NÃO"),"NÃO")</f>
        <v>NÃO</v>
      </c>
      <c r="AU127" s="9" t="str">
        <f>IF(AND(AU$5&gt;=$M31,AU$5&lt;=$N31),IF($F31="SEMESTRAL",IF(AT127="NÃO",$D31,IF(MOD(COUNT($Q127:AT127),6)=0,(AT127*$E31)+AT127,AT127)),"NÃO"),"NÃO")</f>
        <v>NÃO</v>
      </c>
      <c r="AV127" s="9" t="str">
        <f>IF(AND(AV$5&gt;=$M31,AV$5&lt;=$N31),IF($F31="SEMESTRAL",IF(AU127="NÃO",$D31,IF(MOD(COUNT($Q127:AU127),6)=0,(AU127*$E31)+AU127,AU127)),"NÃO"),"NÃO")</f>
        <v>NÃO</v>
      </c>
      <c r="AW127" s="9" t="str">
        <f>IF(AND(AW$5&gt;=$M31,AW$5&lt;=$N31),IF($F31="SEMESTRAL",IF(AV127="NÃO",$D31,IF(MOD(COUNT($Q127:AV127),6)=0,(AV127*$E31)+AV127,AV127)),"NÃO"),"NÃO")</f>
        <v>NÃO</v>
      </c>
      <c r="AX127" s="9" t="str">
        <f>IF(AND(AX$5&gt;=$M31,AX$5&lt;=$N31),IF($F31="SEMESTRAL",IF(AW127="NÃO",$D31,IF(MOD(COUNT($Q127:AW127),6)=0,(AW127*$E31)+AW127,AW127)),"NÃO"),"NÃO")</f>
        <v>NÃO</v>
      </c>
      <c r="AY127" s="9" t="str">
        <f>IF(AND(AY$5&gt;=$M31,AY$5&lt;=$N31),IF($F31="SEMESTRAL",IF(AX127="NÃO",$D31,IF(MOD(COUNT($Q127:AX127),6)=0,(AX127*$E31)+AX127,AX127)),"NÃO"),"NÃO")</f>
        <v>NÃO</v>
      </c>
      <c r="AZ127" s="9" t="str">
        <f>IF(AND(AZ$5&gt;=$M31,AZ$5&lt;=$N31),IF($F31="SEMESTRAL",IF(AY127="NÃO",$D31,IF(MOD(COUNT($Q127:AY127),6)=0,(AY127*$E31)+AY127,AY127)),"NÃO"),"NÃO")</f>
        <v>NÃO</v>
      </c>
      <c r="BA127" s="9" t="str">
        <f>IF(AND(BA$5&gt;=$M31,BA$5&lt;=$N31),IF($F31="SEMESTRAL",IF(AZ127="NÃO",$D31,IF(MOD(COUNT($Q127:AZ127),6)=0,(AZ127*$E31)+AZ127,AZ127)),"NÃO"),"NÃO")</f>
        <v>NÃO</v>
      </c>
      <c r="BB127" s="9" t="str">
        <f>IF(AND(BB$5&gt;=$M31,BB$5&lt;=$N31),IF($F31="SEMESTRAL",IF(BA127="NÃO",$D31,IF(MOD(COUNT($Q127:BA127),6)=0,(BA127*$E31)+BA127,BA127)),"NÃO"),"NÃO")</f>
        <v>NÃO</v>
      </c>
      <c r="BC127" s="9" t="str">
        <f>IF(AND(BC$5&gt;=$M31,BC$5&lt;=$N31),IF($F31="SEMESTRAL",IF(BB127="NÃO",$D31,IF(MOD(COUNT($Q127:BB127),6)=0,(BB127*$E31)+BB127,BB127)),"NÃO"),"NÃO")</f>
        <v>NÃO</v>
      </c>
      <c r="BD127" s="9" t="str">
        <f>IF(AND(BD$5&gt;=$M31,BD$5&lt;=$N31),IF($F31="SEMESTRAL",IF(BC127="NÃO",$D31,IF(MOD(COUNT($Q127:BC127),6)=0,(BC127*$E31)+BC127,BC127)),"NÃO"),"NÃO")</f>
        <v>NÃO</v>
      </c>
      <c r="BE127" s="9" t="str">
        <f>IF(AND(BE$5&gt;=$M31,BE$5&lt;=$N31),IF($F31="SEMESTRAL",IF(BD127="NÃO",$D31,IF(MOD(COUNT($Q127:BD127),6)=0,(BD127*$E31)+BD127,BD127)),"NÃO"),"NÃO")</f>
        <v>NÃO</v>
      </c>
      <c r="BF127" s="9" t="str">
        <f>IF(AND(BF$5&gt;=$M31,BF$5&lt;=$N31),IF($F31="SEMESTRAL",IF(BE127="NÃO",$D31,IF(MOD(COUNT($Q127:BE127),6)=0,(BE127*$E31)+BE127,BE127)),"NÃO"),"NÃO")</f>
        <v>NÃO</v>
      </c>
      <c r="BG127" s="9" t="str">
        <f>IF(AND(BG$5&gt;=$M31,BG$5&lt;=$N31),IF($F31="SEMESTRAL",IF(BF127="NÃO",$D31,IF(MOD(COUNT($Q127:BF127),6)=0,(BF127*$E31)+BF127,BF127)),"NÃO"),"NÃO")</f>
        <v>NÃO</v>
      </c>
      <c r="BH127" s="9" t="str">
        <f>IF(AND(BH$5&gt;=$M31,BH$5&lt;=$N31),IF($F31="SEMESTRAL",IF(BG127="NÃO",$D31,IF(MOD(COUNT($Q127:BG127),6)=0,(BG127*$E31)+BG127,BG127)),"NÃO"),"NÃO")</f>
        <v>NÃO</v>
      </c>
      <c r="BI127" s="9" t="str">
        <f>IF(AND(BI$5&gt;=$M31,BI$5&lt;=$N31),IF($F31="SEMESTRAL",IF(BH127="NÃO",$D31,IF(MOD(COUNT($Q127:BH127),6)=0,(BH127*$E31)+BH127,BH127)),"NÃO"),"NÃO")</f>
        <v>NÃO</v>
      </c>
      <c r="BJ127" s="9" t="str">
        <f>IF(AND(BJ$5&gt;=$M31,BJ$5&lt;=$N31),IF($F31="SEMESTRAL",IF(BI127="NÃO",$D31,IF(MOD(COUNT($Q127:BI127),6)=0,(BI127*$E31)+BI127,BI127)),"NÃO"),"NÃO")</f>
        <v>NÃO</v>
      </c>
      <c r="BK127" s="9" t="str">
        <f>IF(AND(BK$5&gt;=$M31,BK$5&lt;=$N31),IF($F31="SEMESTRAL",IF(BJ127="NÃO",$D31,IF(MOD(COUNT($Q127:BJ127),6)=0,(BJ127*$E31)+BJ127,BJ127)),"NÃO"),"NÃO")</f>
        <v>NÃO</v>
      </c>
      <c r="BL127" s="9" t="str">
        <f>IF(AND(BL$5&gt;=$M31,BL$5&lt;=$N31),IF($F31="SEMESTRAL",IF(BK127="NÃO",$D31,IF(MOD(COUNT($Q127:BK127),6)=0,(BK127*$E31)+BK127,BK127)),"NÃO"),"NÃO")</f>
        <v>NÃO</v>
      </c>
      <c r="BM127" s="9" t="str">
        <f>IF(AND(BM$5&gt;=$M31,BM$5&lt;=$N31),IF($F31="SEMESTRAL",IF(BL127="NÃO",$D31,IF(MOD(COUNT($Q127:BL127),6)=0,(BL127*$E31)+BL127,BL127)),"NÃO"),"NÃO")</f>
        <v>NÃO</v>
      </c>
      <c r="BN127" s="9" t="str">
        <f>IF(AND(BN$5&gt;=$M31,BN$5&lt;=$N31),IF($F31="SEMESTRAL",IF(BM127="NÃO",$D31,IF(MOD(COUNT($Q127:BM127),6)=0,(BM127*$E31)+BM127,BM127)),"NÃO"),"NÃO")</f>
        <v>NÃO</v>
      </c>
      <c r="BO127" s="9" t="str">
        <f>IF(AND(BO$5&gt;=$M31,BO$5&lt;=$N31),IF($F31="SEMESTRAL",IF(BN127="NÃO",$D31,IF(MOD(COUNT($Q127:BN127),6)=0,(BN127*$E31)+BN127,BN127)),"NÃO"),"NÃO")</f>
        <v>NÃO</v>
      </c>
      <c r="BP127" s="9" t="str">
        <f>IF(AND(BP$5&gt;=$M31,BP$5&lt;=$N31),IF($F31="SEMESTRAL",IF(BO127="NÃO",$D31,IF(MOD(COUNT($Q127:BO127),6)=0,(BO127*$E31)+BO127,BO127)),"NÃO"),"NÃO")</f>
        <v>NÃO</v>
      </c>
      <c r="BQ127" s="9" t="str">
        <f>IF(AND(BQ$5&gt;=$M31,BQ$5&lt;=$N31),IF($F31="SEMESTRAL",IF(BP127="NÃO",$D31,IF(MOD(COUNT($Q127:BP127),6)=0,(BP127*$E31)+BP127,BP127)),"NÃO"),"NÃO")</f>
        <v>NÃO</v>
      </c>
      <c r="BR127" s="9" t="str">
        <f>IF(AND(BR$5&gt;=$M31,BR$5&lt;=$N31),IF($F31="SEMESTRAL",IF(BQ127="NÃO",$D31,IF(MOD(COUNT($Q127:BQ127),6)=0,(BQ127*$E31)+BQ127,BQ127)),"NÃO"),"NÃO")</f>
        <v>NÃO</v>
      </c>
      <c r="BS127" s="9" t="str">
        <f>IF(AND(BS$5&gt;=$M31,BS$5&lt;=$N31),IF($F31="SEMESTRAL",IF(BR127="NÃO",$D31,IF(MOD(COUNT($Q127:BR127),6)=0,(BR127*$E31)+BR127,BR127)),"NÃO"),"NÃO")</f>
        <v>NÃO</v>
      </c>
      <c r="BT127" s="9" t="str">
        <f>IF(AND(BT$5&gt;=$M31,BT$5&lt;=$N31),IF($F31="SEMESTRAL",IF(BS127="NÃO",$D31,IF(MOD(COUNT($Q127:BS127),6)=0,(BS127*$E31)+BS127,BS127)),"NÃO"),"NÃO")</f>
        <v>NÃO</v>
      </c>
      <c r="BU127" s="9" t="str">
        <f>IF(AND(BU$5&gt;=$M31,BU$5&lt;=$N31),IF($F31="SEMESTRAL",IF(BT127="NÃO",$D31,IF(MOD(COUNT($Q127:BT127),6)=0,(BT127*$E31)+BT127,BT127)),"NÃO"),"NÃO")</f>
        <v>NÃO</v>
      </c>
      <c r="BV127" s="9" t="str">
        <f>IF(AND(BV$5&gt;=$M31,BV$5&lt;=$N31),IF($F31="SEMESTRAL",IF(BU127="NÃO",$D31,IF(MOD(COUNT($Q127:BU127),6)=0,(BU127*$E31)+BU127,BU127)),"NÃO"),"NÃO")</f>
        <v>NÃO</v>
      </c>
      <c r="BW127" s="9" t="str">
        <f>IF(AND(BW$5&gt;=$M31,BW$5&lt;=$N31),IF($F31="SEMESTRAL",IF(BV127="NÃO",$D31,IF(MOD(COUNT($Q127:BV127),6)=0,(BV127*$E31)+BV127,BV127)),"NÃO"),"NÃO")</f>
        <v>NÃO</v>
      </c>
      <c r="BX127" s="9" t="str">
        <f>IF(AND(BX$5&gt;=$M31,BX$5&lt;=$N31),IF($F31="SEMESTRAL",IF(BW127="NÃO",$D31,IF(MOD(COUNT($Q127:BW127),6)=0,(BW127*$E31)+BW127,BW127)),"NÃO"),"NÃO")</f>
        <v>NÃO</v>
      </c>
    </row>
    <row r="128" spans="16:76" ht="30" customHeight="1">
      <c r="P128" s="9">
        <v>27</v>
      </c>
      <c r="Q128" s="9" t="str">
        <f t="shared" si="47"/>
        <v>NÃO</v>
      </c>
      <c r="R128" s="9" t="str">
        <f>IF(AND(R$5&gt;=$M32,R$5&lt;=$N32),IF($F32="SEMESTRAL",IF(Q128="NÃO",$D32,IF(MOD(COUNT($Q128:Q128),6)=0,(Q128*$E32)+Q128,Q128)),"NÃO"),"NÃO")</f>
        <v>NÃO</v>
      </c>
      <c r="S128" s="9" t="str">
        <f>IF(AND(S$5&gt;=$M32,S$5&lt;=$N32),IF($F32="SEMESTRAL",IF(R128="NÃO",$D32,IF(MOD(COUNT($Q128:R128),6)=0,(R128*$E32)+R128,R128)),"NÃO"),"NÃO")</f>
        <v>NÃO</v>
      </c>
      <c r="T128" s="9" t="str">
        <f>IF(AND(T$5&gt;=$M32,T$5&lt;=$N32),IF($F32="SEMESTRAL",IF(S128="NÃO",$D32,IF(MOD(COUNT($Q128:S128),6)=0,(S128*$E32)+S128,S128)),"NÃO"),"NÃO")</f>
        <v>NÃO</v>
      </c>
      <c r="U128" s="9" t="str">
        <f>IF(AND(U$5&gt;=$M32,U$5&lt;=$N32),IF($F32="SEMESTRAL",IF(T128="NÃO",$D32,IF(MOD(COUNT($Q128:T128),6)=0,(T128*$E32)+T128,T128)),"NÃO"),"NÃO")</f>
        <v>NÃO</v>
      </c>
      <c r="V128" s="9" t="str">
        <f>IF(AND(V$5&gt;=$M32,V$5&lt;=$N32),IF($F32="SEMESTRAL",IF(U128="NÃO",$D32,IF(MOD(COUNT($Q128:U128),6)=0,(U128*$E32)+U128,U128)),"NÃO"),"NÃO")</f>
        <v>NÃO</v>
      </c>
      <c r="W128" s="9" t="str">
        <f>IF(AND(W$5&gt;=$M32,W$5&lt;=$N32),IF($F32="SEMESTRAL",IF(V128="NÃO",$D32,IF(MOD(COUNT($Q128:V128),6)=0,(V128*$E32)+V128,V128)),"NÃO"),"NÃO")</f>
        <v>NÃO</v>
      </c>
      <c r="X128" s="9" t="str">
        <f>IF(AND(X$5&gt;=$M32,X$5&lt;=$N32),IF($F32="SEMESTRAL",IF(W128="NÃO",$D32,IF(MOD(COUNT($Q128:W128),6)=0,(W128*$E32)+W128,W128)),"NÃO"),"NÃO")</f>
        <v>NÃO</v>
      </c>
      <c r="Y128" s="9" t="str">
        <f>IF(AND(Y$5&gt;=$M32,Y$5&lt;=$N32),IF($F32="SEMESTRAL",IF(X128="NÃO",$D32,IF(MOD(COUNT($Q128:X128),6)=0,(X128*$E32)+X128,X128)),"NÃO"),"NÃO")</f>
        <v>NÃO</v>
      </c>
      <c r="Z128" s="9" t="str">
        <f>IF(AND(Z$5&gt;=$M32,Z$5&lt;=$N32),IF($F32="SEMESTRAL",IF(Y128="NÃO",$D32,IF(MOD(COUNT($Q128:Y128),6)=0,(Y128*$E32)+Y128,Y128)),"NÃO"),"NÃO")</f>
        <v>NÃO</v>
      </c>
      <c r="AA128" s="9" t="str">
        <f>IF(AND(AA$5&gt;=$M32,AA$5&lt;=$N32),IF($F32="SEMESTRAL",IF(Z128="NÃO",$D32,IF(MOD(COUNT($Q128:Z128),6)=0,(Z128*$E32)+Z128,Z128)),"NÃO"),"NÃO")</f>
        <v>NÃO</v>
      </c>
      <c r="AB128" s="9" t="str">
        <f>IF(AND(AB$5&gt;=$M32,AB$5&lt;=$N32),IF($F32="SEMESTRAL",IF(AA128="NÃO",$D32,IF(MOD(COUNT($Q128:AA128),6)=0,(AA128*$E32)+AA128,AA128)),"NÃO"),"NÃO")</f>
        <v>NÃO</v>
      </c>
      <c r="AC128" s="9" t="str">
        <f>IF(AND(AC$5&gt;=$M32,AC$5&lt;=$N32),IF($F32="SEMESTRAL",IF(AB128="NÃO",$D32,IF(MOD(COUNT($Q128:AB128),6)=0,(AB128*$E32)+AB128,AB128)),"NÃO"),"NÃO")</f>
        <v>NÃO</v>
      </c>
      <c r="AD128" s="9" t="str">
        <f>IF(AND(AD$5&gt;=$M32,AD$5&lt;=$N32),IF($F32="SEMESTRAL",IF(AC128="NÃO",$D32,IF(MOD(COUNT($Q128:AC128),6)=0,(AC128*$E32)+AC128,AC128)),"NÃO"),"NÃO")</f>
        <v>NÃO</v>
      </c>
      <c r="AE128" s="9" t="str">
        <f>IF(AND(AE$5&gt;=$M32,AE$5&lt;=$N32),IF($F32="SEMESTRAL",IF(AD128="NÃO",$D32,IF(MOD(COUNT($Q128:AD128),6)=0,(AD128*$E32)+AD128,AD128)),"NÃO"),"NÃO")</f>
        <v>NÃO</v>
      </c>
      <c r="AF128" s="9" t="str">
        <f>IF(AND(AF$5&gt;=$M32,AF$5&lt;=$N32),IF($F32="SEMESTRAL",IF(AE128="NÃO",$D32,IF(MOD(COUNT($Q128:AE128),6)=0,(AE128*$E32)+AE128,AE128)),"NÃO"),"NÃO")</f>
        <v>NÃO</v>
      </c>
      <c r="AG128" s="9" t="str">
        <f>IF(AND(AG$5&gt;=$M32,AG$5&lt;=$N32),IF($F32="SEMESTRAL",IF(AF128="NÃO",$D32,IF(MOD(COUNT($Q128:AF128),6)=0,(AF128*$E32)+AF128,AF128)),"NÃO"),"NÃO")</f>
        <v>NÃO</v>
      </c>
      <c r="AH128" s="9" t="str">
        <f>IF(AND(AH$5&gt;=$M32,AH$5&lt;=$N32),IF($F32="SEMESTRAL",IF(AG128="NÃO",$D32,IF(MOD(COUNT($Q128:AG128),6)=0,(AG128*$E32)+AG128,AG128)),"NÃO"),"NÃO")</f>
        <v>NÃO</v>
      </c>
      <c r="AI128" s="9" t="str">
        <f>IF(AND(AI$5&gt;=$M32,AI$5&lt;=$N32),IF($F32="SEMESTRAL",IF(AH128="NÃO",$D32,IF(MOD(COUNT($Q128:AH128),6)=0,(AH128*$E32)+AH128,AH128)),"NÃO"),"NÃO")</f>
        <v>NÃO</v>
      </c>
      <c r="AJ128" s="9" t="str">
        <f>IF(AND(AJ$5&gt;=$M32,AJ$5&lt;=$N32),IF($F32="SEMESTRAL",IF(AI128="NÃO",$D32,IF(MOD(COUNT($Q128:AI128),6)=0,(AI128*$E32)+AI128,AI128)),"NÃO"),"NÃO")</f>
        <v>NÃO</v>
      </c>
      <c r="AK128" s="9" t="str">
        <f>IF(AND(AK$5&gt;=$M32,AK$5&lt;=$N32),IF($F32="SEMESTRAL",IF(AJ128="NÃO",$D32,IF(MOD(COUNT($Q128:AJ128),6)=0,(AJ128*$E32)+AJ128,AJ128)),"NÃO"),"NÃO")</f>
        <v>NÃO</v>
      </c>
      <c r="AL128" s="9" t="str">
        <f>IF(AND(AL$5&gt;=$M32,AL$5&lt;=$N32),IF($F32="SEMESTRAL",IF(AK128="NÃO",$D32,IF(MOD(COUNT($Q128:AK128),6)=0,(AK128*$E32)+AK128,AK128)),"NÃO"),"NÃO")</f>
        <v>NÃO</v>
      </c>
      <c r="AM128" s="9" t="str">
        <f>IF(AND(AM$5&gt;=$M32,AM$5&lt;=$N32),IF($F32="SEMESTRAL",IF(AL128="NÃO",$D32,IF(MOD(COUNT($Q128:AL128),6)=0,(AL128*$E32)+AL128,AL128)),"NÃO"),"NÃO")</f>
        <v>NÃO</v>
      </c>
      <c r="AN128" s="9" t="str">
        <f>IF(AND(AN$5&gt;=$M32,AN$5&lt;=$N32),IF($F32="SEMESTRAL",IF(AM128="NÃO",$D32,IF(MOD(COUNT($Q128:AM128),6)=0,(AM128*$E32)+AM128,AM128)),"NÃO"),"NÃO")</f>
        <v>NÃO</v>
      </c>
      <c r="AO128" s="9" t="str">
        <f>IF(AND(AO$5&gt;=$M32,AO$5&lt;=$N32),IF($F32="SEMESTRAL",IF(AN128="NÃO",$D32,IF(MOD(COUNT($Q128:AN128),6)=0,(AN128*$E32)+AN128,AN128)),"NÃO"),"NÃO")</f>
        <v>NÃO</v>
      </c>
      <c r="AP128" s="9" t="str">
        <f>IF(AND(AP$5&gt;=$M32,AP$5&lt;=$N32),IF($F32="SEMESTRAL",IF(AO128="NÃO",$D32,IF(MOD(COUNT($Q128:AO128),6)=0,(AO128*$E32)+AO128,AO128)),"NÃO"),"NÃO")</f>
        <v>NÃO</v>
      </c>
      <c r="AQ128" s="9" t="str">
        <f>IF(AND(AQ$5&gt;=$M32,AQ$5&lt;=$N32),IF($F32="SEMESTRAL",IF(AP128="NÃO",$D32,IF(MOD(COUNT($Q128:AP128),6)=0,(AP128*$E32)+AP128,AP128)),"NÃO"),"NÃO")</f>
        <v>NÃO</v>
      </c>
      <c r="AR128" s="9" t="str">
        <f>IF(AND(AR$5&gt;=$M32,AR$5&lt;=$N32),IF($F32="SEMESTRAL",IF(AQ128="NÃO",$D32,IF(MOD(COUNT($Q128:AQ128),6)=0,(AQ128*$E32)+AQ128,AQ128)),"NÃO"),"NÃO")</f>
        <v>NÃO</v>
      </c>
      <c r="AS128" s="9" t="str">
        <f>IF(AND(AS$5&gt;=$M32,AS$5&lt;=$N32),IF($F32="SEMESTRAL",IF(AR128="NÃO",$D32,IF(MOD(COUNT($Q128:AR128),6)=0,(AR128*$E32)+AR128,AR128)),"NÃO"),"NÃO")</f>
        <v>NÃO</v>
      </c>
      <c r="AT128" s="9" t="str">
        <f>IF(AND(AT$5&gt;=$M32,AT$5&lt;=$N32),IF($F32="SEMESTRAL",IF(AS128="NÃO",$D32,IF(MOD(COUNT($Q128:AS128),6)=0,(AS128*$E32)+AS128,AS128)),"NÃO"),"NÃO")</f>
        <v>NÃO</v>
      </c>
      <c r="AU128" s="9" t="str">
        <f>IF(AND(AU$5&gt;=$M32,AU$5&lt;=$N32),IF($F32="SEMESTRAL",IF(AT128="NÃO",$D32,IF(MOD(COUNT($Q128:AT128),6)=0,(AT128*$E32)+AT128,AT128)),"NÃO"),"NÃO")</f>
        <v>NÃO</v>
      </c>
      <c r="AV128" s="9" t="str">
        <f>IF(AND(AV$5&gt;=$M32,AV$5&lt;=$N32),IF($F32="SEMESTRAL",IF(AU128="NÃO",$D32,IF(MOD(COUNT($Q128:AU128),6)=0,(AU128*$E32)+AU128,AU128)),"NÃO"),"NÃO")</f>
        <v>NÃO</v>
      </c>
      <c r="AW128" s="9" t="str">
        <f>IF(AND(AW$5&gt;=$M32,AW$5&lt;=$N32),IF($F32="SEMESTRAL",IF(AV128="NÃO",$D32,IF(MOD(COUNT($Q128:AV128),6)=0,(AV128*$E32)+AV128,AV128)),"NÃO"),"NÃO")</f>
        <v>NÃO</v>
      </c>
      <c r="AX128" s="9" t="str">
        <f>IF(AND(AX$5&gt;=$M32,AX$5&lt;=$N32),IF($F32="SEMESTRAL",IF(AW128="NÃO",$D32,IF(MOD(COUNT($Q128:AW128),6)=0,(AW128*$E32)+AW128,AW128)),"NÃO"),"NÃO")</f>
        <v>NÃO</v>
      </c>
      <c r="AY128" s="9" t="str">
        <f>IF(AND(AY$5&gt;=$M32,AY$5&lt;=$N32),IF($F32="SEMESTRAL",IF(AX128="NÃO",$D32,IF(MOD(COUNT($Q128:AX128),6)=0,(AX128*$E32)+AX128,AX128)),"NÃO"),"NÃO")</f>
        <v>NÃO</v>
      </c>
      <c r="AZ128" s="9" t="str">
        <f>IF(AND(AZ$5&gt;=$M32,AZ$5&lt;=$N32),IF($F32="SEMESTRAL",IF(AY128="NÃO",$D32,IF(MOD(COUNT($Q128:AY128),6)=0,(AY128*$E32)+AY128,AY128)),"NÃO"),"NÃO")</f>
        <v>NÃO</v>
      </c>
      <c r="BA128" s="9" t="str">
        <f>IF(AND(BA$5&gt;=$M32,BA$5&lt;=$N32),IF($F32="SEMESTRAL",IF(AZ128="NÃO",$D32,IF(MOD(COUNT($Q128:AZ128),6)=0,(AZ128*$E32)+AZ128,AZ128)),"NÃO"),"NÃO")</f>
        <v>NÃO</v>
      </c>
      <c r="BB128" s="9" t="str">
        <f>IF(AND(BB$5&gt;=$M32,BB$5&lt;=$N32),IF($F32="SEMESTRAL",IF(BA128="NÃO",$D32,IF(MOD(COUNT($Q128:BA128),6)=0,(BA128*$E32)+BA128,BA128)),"NÃO"),"NÃO")</f>
        <v>NÃO</v>
      </c>
      <c r="BC128" s="9" t="str">
        <f>IF(AND(BC$5&gt;=$M32,BC$5&lt;=$N32),IF($F32="SEMESTRAL",IF(BB128="NÃO",$D32,IF(MOD(COUNT($Q128:BB128),6)=0,(BB128*$E32)+BB128,BB128)),"NÃO"),"NÃO")</f>
        <v>NÃO</v>
      </c>
      <c r="BD128" s="9" t="str">
        <f>IF(AND(BD$5&gt;=$M32,BD$5&lt;=$N32),IF($F32="SEMESTRAL",IF(BC128="NÃO",$D32,IF(MOD(COUNT($Q128:BC128),6)=0,(BC128*$E32)+BC128,BC128)),"NÃO"),"NÃO")</f>
        <v>NÃO</v>
      </c>
      <c r="BE128" s="9" t="str">
        <f>IF(AND(BE$5&gt;=$M32,BE$5&lt;=$N32),IF($F32="SEMESTRAL",IF(BD128="NÃO",$D32,IF(MOD(COUNT($Q128:BD128),6)=0,(BD128*$E32)+BD128,BD128)),"NÃO"),"NÃO")</f>
        <v>NÃO</v>
      </c>
      <c r="BF128" s="9" t="str">
        <f>IF(AND(BF$5&gt;=$M32,BF$5&lt;=$N32),IF($F32="SEMESTRAL",IF(BE128="NÃO",$D32,IF(MOD(COUNT($Q128:BE128),6)=0,(BE128*$E32)+BE128,BE128)),"NÃO"),"NÃO")</f>
        <v>NÃO</v>
      </c>
      <c r="BG128" s="9" t="str">
        <f>IF(AND(BG$5&gt;=$M32,BG$5&lt;=$N32),IF($F32="SEMESTRAL",IF(BF128="NÃO",$D32,IF(MOD(COUNT($Q128:BF128),6)=0,(BF128*$E32)+BF128,BF128)),"NÃO"),"NÃO")</f>
        <v>NÃO</v>
      </c>
      <c r="BH128" s="9" t="str">
        <f>IF(AND(BH$5&gt;=$M32,BH$5&lt;=$N32),IF($F32="SEMESTRAL",IF(BG128="NÃO",$D32,IF(MOD(COUNT($Q128:BG128),6)=0,(BG128*$E32)+BG128,BG128)),"NÃO"),"NÃO")</f>
        <v>NÃO</v>
      </c>
      <c r="BI128" s="9" t="str">
        <f>IF(AND(BI$5&gt;=$M32,BI$5&lt;=$N32),IF($F32="SEMESTRAL",IF(BH128="NÃO",$D32,IF(MOD(COUNT($Q128:BH128),6)=0,(BH128*$E32)+BH128,BH128)),"NÃO"),"NÃO")</f>
        <v>NÃO</v>
      </c>
      <c r="BJ128" s="9" t="str">
        <f>IF(AND(BJ$5&gt;=$M32,BJ$5&lt;=$N32),IF($F32="SEMESTRAL",IF(BI128="NÃO",$D32,IF(MOD(COUNT($Q128:BI128),6)=0,(BI128*$E32)+BI128,BI128)),"NÃO"),"NÃO")</f>
        <v>NÃO</v>
      </c>
      <c r="BK128" s="9" t="str">
        <f>IF(AND(BK$5&gt;=$M32,BK$5&lt;=$N32),IF($F32="SEMESTRAL",IF(BJ128="NÃO",$D32,IF(MOD(COUNT($Q128:BJ128),6)=0,(BJ128*$E32)+BJ128,BJ128)),"NÃO"),"NÃO")</f>
        <v>NÃO</v>
      </c>
      <c r="BL128" s="9" t="str">
        <f>IF(AND(BL$5&gt;=$M32,BL$5&lt;=$N32),IF($F32="SEMESTRAL",IF(BK128="NÃO",$D32,IF(MOD(COUNT($Q128:BK128),6)=0,(BK128*$E32)+BK128,BK128)),"NÃO"),"NÃO")</f>
        <v>NÃO</v>
      </c>
      <c r="BM128" s="9" t="str">
        <f>IF(AND(BM$5&gt;=$M32,BM$5&lt;=$N32),IF($F32="SEMESTRAL",IF(BL128="NÃO",$D32,IF(MOD(COUNT($Q128:BL128),6)=0,(BL128*$E32)+BL128,BL128)),"NÃO"),"NÃO")</f>
        <v>NÃO</v>
      </c>
      <c r="BN128" s="9" t="str">
        <f>IF(AND(BN$5&gt;=$M32,BN$5&lt;=$N32),IF($F32="SEMESTRAL",IF(BM128="NÃO",$D32,IF(MOD(COUNT($Q128:BM128),6)=0,(BM128*$E32)+BM128,BM128)),"NÃO"),"NÃO")</f>
        <v>NÃO</v>
      </c>
      <c r="BO128" s="9" t="str">
        <f>IF(AND(BO$5&gt;=$M32,BO$5&lt;=$N32),IF($F32="SEMESTRAL",IF(BN128="NÃO",$D32,IF(MOD(COUNT($Q128:BN128),6)=0,(BN128*$E32)+BN128,BN128)),"NÃO"),"NÃO")</f>
        <v>NÃO</v>
      </c>
      <c r="BP128" s="9" t="str">
        <f>IF(AND(BP$5&gt;=$M32,BP$5&lt;=$N32),IF($F32="SEMESTRAL",IF(BO128="NÃO",$D32,IF(MOD(COUNT($Q128:BO128),6)=0,(BO128*$E32)+BO128,BO128)),"NÃO"),"NÃO")</f>
        <v>NÃO</v>
      </c>
      <c r="BQ128" s="9" t="str">
        <f>IF(AND(BQ$5&gt;=$M32,BQ$5&lt;=$N32),IF($F32="SEMESTRAL",IF(BP128="NÃO",$D32,IF(MOD(COUNT($Q128:BP128),6)=0,(BP128*$E32)+BP128,BP128)),"NÃO"),"NÃO")</f>
        <v>NÃO</v>
      </c>
      <c r="BR128" s="9" t="str">
        <f>IF(AND(BR$5&gt;=$M32,BR$5&lt;=$N32),IF($F32="SEMESTRAL",IF(BQ128="NÃO",$D32,IF(MOD(COUNT($Q128:BQ128),6)=0,(BQ128*$E32)+BQ128,BQ128)),"NÃO"),"NÃO")</f>
        <v>NÃO</v>
      </c>
      <c r="BS128" s="9" t="str">
        <f>IF(AND(BS$5&gt;=$M32,BS$5&lt;=$N32),IF($F32="SEMESTRAL",IF(BR128="NÃO",$D32,IF(MOD(COUNT($Q128:BR128),6)=0,(BR128*$E32)+BR128,BR128)),"NÃO"),"NÃO")</f>
        <v>NÃO</v>
      </c>
      <c r="BT128" s="9" t="str">
        <f>IF(AND(BT$5&gt;=$M32,BT$5&lt;=$N32),IF($F32="SEMESTRAL",IF(BS128="NÃO",$D32,IF(MOD(COUNT($Q128:BS128),6)=0,(BS128*$E32)+BS128,BS128)),"NÃO"),"NÃO")</f>
        <v>NÃO</v>
      </c>
      <c r="BU128" s="9" t="str">
        <f>IF(AND(BU$5&gt;=$M32,BU$5&lt;=$N32),IF($F32="SEMESTRAL",IF(BT128="NÃO",$D32,IF(MOD(COUNT($Q128:BT128),6)=0,(BT128*$E32)+BT128,BT128)),"NÃO"),"NÃO")</f>
        <v>NÃO</v>
      </c>
      <c r="BV128" s="9" t="str">
        <f>IF(AND(BV$5&gt;=$M32,BV$5&lt;=$N32),IF($F32="SEMESTRAL",IF(BU128="NÃO",$D32,IF(MOD(COUNT($Q128:BU128),6)=0,(BU128*$E32)+BU128,BU128)),"NÃO"),"NÃO")</f>
        <v>NÃO</v>
      </c>
      <c r="BW128" s="9" t="str">
        <f>IF(AND(BW$5&gt;=$M32,BW$5&lt;=$N32),IF($F32="SEMESTRAL",IF(BV128="NÃO",$D32,IF(MOD(COUNT($Q128:BV128),6)=0,(BV128*$E32)+BV128,BV128)),"NÃO"),"NÃO")</f>
        <v>NÃO</v>
      </c>
      <c r="BX128" s="9" t="str">
        <f>IF(AND(BX$5&gt;=$M32,BX$5&lt;=$N32),IF($F32="SEMESTRAL",IF(BW128="NÃO",$D32,IF(MOD(COUNT($Q128:BW128),6)=0,(BW128*$E32)+BW128,BW128)),"NÃO"),"NÃO")</f>
        <v>NÃO</v>
      </c>
    </row>
    <row r="129" spans="16:78" ht="30" customHeight="1">
      <c r="P129" s="9">
        <v>28</v>
      </c>
      <c r="Q129" s="9" t="str">
        <f t="shared" si="47"/>
        <v>NÃO</v>
      </c>
      <c r="R129" s="9" t="str">
        <f>IF(AND(R$5&gt;=$M33,R$5&lt;=$N33),IF($F33="SEMESTRAL",IF(Q129="NÃO",$D33,IF(MOD(COUNT($Q129:Q129),6)=0,(Q129*$E33)+Q129,Q129)),"NÃO"),"NÃO")</f>
        <v>NÃO</v>
      </c>
      <c r="S129" s="9" t="str">
        <f>IF(AND(S$5&gt;=$M33,S$5&lt;=$N33),IF($F33="SEMESTRAL",IF(R129="NÃO",$D33,IF(MOD(COUNT($Q129:R129),6)=0,(R129*$E33)+R129,R129)),"NÃO"),"NÃO")</f>
        <v>NÃO</v>
      </c>
      <c r="T129" s="9" t="str">
        <f>IF(AND(T$5&gt;=$M33,T$5&lt;=$N33),IF($F33="SEMESTRAL",IF(S129="NÃO",$D33,IF(MOD(COUNT($Q129:S129),6)=0,(S129*$E33)+S129,S129)),"NÃO"),"NÃO")</f>
        <v>NÃO</v>
      </c>
      <c r="U129" s="9" t="str">
        <f>IF(AND(U$5&gt;=$M33,U$5&lt;=$N33),IF($F33="SEMESTRAL",IF(T129="NÃO",$D33,IF(MOD(COUNT($Q129:T129),6)=0,(T129*$E33)+T129,T129)),"NÃO"),"NÃO")</f>
        <v>NÃO</v>
      </c>
      <c r="V129" s="9" t="str">
        <f>IF(AND(V$5&gt;=$M33,V$5&lt;=$N33),IF($F33="SEMESTRAL",IF(U129="NÃO",$D33,IF(MOD(COUNT($Q129:U129),6)=0,(U129*$E33)+U129,U129)),"NÃO"),"NÃO")</f>
        <v>NÃO</v>
      </c>
      <c r="W129" s="9" t="str">
        <f>IF(AND(W$5&gt;=$M33,W$5&lt;=$N33),IF($F33="SEMESTRAL",IF(V129="NÃO",$D33,IF(MOD(COUNT($Q129:V129),6)=0,(V129*$E33)+V129,V129)),"NÃO"),"NÃO")</f>
        <v>NÃO</v>
      </c>
      <c r="X129" s="9" t="str">
        <f>IF(AND(X$5&gt;=$M33,X$5&lt;=$N33),IF($F33="SEMESTRAL",IF(W129="NÃO",$D33,IF(MOD(COUNT($Q129:W129),6)=0,(W129*$E33)+W129,W129)),"NÃO"),"NÃO")</f>
        <v>NÃO</v>
      </c>
      <c r="Y129" s="9" t="str">
        <f>IF(AND(Y$5&gt;=$M33,Y$5&lt;=$N33),IF($F33="SEMESTRAL",IF(X129="NÃO",$D33,IF(MOD(COUNT($Q129:X129),6)=0,(X129*$E33)+X129,X129)),"NÃO"),"NÃO")</f>
        <v>NÃO</v>
      </c>
      <c r="Z129" s="9" t="str">
        <f>IF(AND(Z$5&gt;=$M33,Z$5&lt;=$N33),IF($F33="SEMESTRAL",IF(Y129="NÃO",$D33,IF(MOD(COUNT($Q129:Y129),6)=0,(Y129*$E33)+Y129,Y129)),"NÃO"),"NÃO")</f>
        <v>NÃO</v>
      </c>
      <c r="AA129" s="9" t="str">
        <f>IF(AND(AA$5&gt;=$M33,AA$5&lt;=$N33),IF($F33="SEMESTRAL",IF(Z129="NÃO",$D33,IF(MOD(COUNT($Q129:Z129),6)=0,(Z129*$E33)+Z129,Z129)),"NÃO"),"NÃO")</f>
        <v>NÃO</v>
      </c>
      <c r="AB129" s="9" t="str">
        <f>IF(AND(AB$5&gt;=$M33,AB$5&lt;=$N33),IF($F33="SEMESTRAL",IF(AA129="NÃO",$D33,IF(MOD(COUNT($Q129:AA129),6)=0,(AA129*$E33)+AA129,AA129)),"NÃO"),"NÃO")</f>
        <v>NÃO</v>
      </c>
      <c r="AC129" s="9" t="str">
        <f>IF(AND(AC$5&gt;=$M33,AC$5&lt;=$N33),IF($F33="SEMESTRAL",IF(AB129="NÃO",$D33,IF(MOD(COUNT($Q129:AB129),6)=0,(AB129*$E33)+AB129,AB129)),"NÃO"),"NÃO")</f>
        <v>NÃO</v>
      </c>
      <c r="AD129" s="9" t="str">
        <f>IF(AND(AD$5&gt;=$M33,AD$5&lt;=$N33),IF($F33="SEMESTRAL",IF(AC129="NÃO",$D33,IF(MOD(COUNT($Q129:AC129),6)=0,(AC129*$E33)+AC129,AC129)),"NÃO"),"NÃO")</f>
        <v>NÃO</v>
      </c>
      <c r="AE129" s="9" t="str">
        <f>IF(AND(AE$5&gt;=$M33,AE$5&lt;=$N33),IF($F33="SEMESTRAL",IF(AD129="NÃO",$D33,IF(MOD(COUNT($Q129:AD129),6)=0,(AD129*$E33)+AD129,AD129)),"NÃO"),"NÃO")</f>
        <v>NÃO</v>
      </c>
      <c r="AF129" s="9" t="str">
        <f>IF(AND(AF$5&gt;=$M33,AF$5&lt;=$N33),IF($F33="SEMESTRAL",IF(AE129="NÃO",$D33,IF(MOD(COUNT($Q129:AE129),6)=0,(AE129*$E33)+AE129,AE129)),"NÃO"),"NÃO")</f>
        <v>NÃO</v>
      </c>
      <c r="AG129" s="9" t="str">
        <f>IF(AND(AG$5&gt;=$M33,AG$5&lt;=$N33),IF($F33="SEMESTRAL",IF(AF129="NÃO",$D33,IF(MOD(COUNT($Q129:AF129),6)=0,(AF129*$E33)+AF129,AF129)),"NÃO"),"NÃO")</f>
        <v>NÃO</v>
      </c>
      <c r="AH129" s="9" t="str">
        <f>IF(AND(AH$5&gt;=$M33,AH$5&lt;=$N33),IF($F33="SEMESTRAL",IF(AG129="NÃO",$D33,IF(MOD(COUNT($Q129:AG129),6)=0,(AG129*$E33)+AG129,AG129)),"NÃO"),"NÃO")</f>
        <v>NÃO</v>
      </c>
      <c r="AI129" s="9" t="str">
        <f>IF(AND(AI$5&gt;=$M33,AI$5&lt;=$N33),IF($F33="SEMESTRAL",IF(AH129="NÃO",$D33,IF(MOD(COUNT($Q129:AH129),6)=0,(AH129*$E33)+AH129,AH129)),"NÃO"),"NÃO")</f>
        <v>NÃO</v>
      </c>
      <c r="AJ129" s="9" t="str">
        <f>IF(AND(AJ$5&gt;=$M33,AJ$5&lt;=$N33),IF($F33="SEMESTRAL",IF(AI129="NÃO",$D33,IF(MOD(COUNT($Q129:AI129),6)=0,(AI129*$E33)+AI129,AI129)),"NÃO"),"NÃO")</f>
        <v>NÃO</v>
      </c>
      <c r="AK129" s="9" t="str">
        <f>IF(AND(AK$5&gt;=$M33,AK$5&lt;=$N33),IF($F33="SEMESTRAL",IF(AJ129="NÃO",$D33,IF(MOD(COUNT($Q129:AJ129),6)=0,(AJ129*$E33)+AJ129,AJ129)),"NÃO"),"NÃO")</f>
        <v>NÃO</v>
      </c>
      <c r="AL129" s="9" t="str">
        <f>IF(AND(AL$5&gt;=$M33,AL$5&lt;=$N33),IF($F33="SEMESTRAL",IF(AK129="NÃO",$D33,IF(MOD(COUNT($Q129:AK129),6)=0,(AK129*$E33)+AK129,AK129)),"NÃO"),"NÃO")</f>
        <v>NÃO</v>
      </c>
      <c r="AM129" s="9" t="str">
        <f>IF(AND(AM$5&gt;=$M33,AM$5&lt;=$N33),IF($F33="SEMESTRAL",IF(AL129="NÃO",$D33,IF(MOD(COUNT($Q129:AL129),6)=0,(AL129*$E33)+AL129,AL129)),"NÃO"),"NÃO")</f>
        <v>NÃO</v>
      </c>
      <c r="AN129" s="9" t="str">
        <f>IF(AND(AN$5&gt;=$M33,AN$5&lt;=$N33),IF($F33="SEMESTRAL",IF(AM129="NÃO",$D33,IF(MOD(COUNT($Q129:AM129),6)=0,(AM129*$E33)+AM129,AM129)),"NÃO"),"NÃO")</f>
        <v>NÃO</v>
      </c>
      <c r="AO129" s="9" t="str">
        <f>IF(AND(AO$5&gt;=$M33,AO$5&lt;=$N33),IF($F33="SEMESTRAL",IF(AN129="NÃO",$D33,IF(MOD(COUNT($Q129:AN129),6)=0,(AN129*$E33)+AN129,AN129)),"NÃO"),"NÃO")</f>
        <v>NÃO</v>
      </c>
      <c r="AP129" s="9" t="str">
        <f>IF(AND(AP$5&gt;=$M33,AP$5&lt;=$N33),IF($F33="SEMESTRAL",IF(AO129="NÃO",$D33,IF(MOD(COUNT($Q129:AO129),6)=0,(AO129*$E33)+AO129,AO129)),"NÃO"),"NÃO")</f>
        <v>NÃO</v>
      </c>
      <c r="AQ129" s="9" t="str">
        <f>IF(AND(AQ$5&gt;=$M33,AQ$5&lt;=$N33),IF($F33="SEMESTRAL",IF(AP129="NÃO",$D33,IF(MOD(COUNT($Q129:AP129),6)=0,(AP129*$E33)+AP129,AP129)),"NÃO"),"NÃO")</f>
        <v>NÃO</v>
      </c>
      <c r="AR129" s="9" t="str">
        <f>IF(AND(AR$5&gt;=$M33,AR$5&lt;=$N33),IF($F33="SEMESTRAL",IF(AQ129="NÃO",$D33,IF(MOD(COUNT($Q129:AQ129),6)=0,(AQ129*$E33)+AQ129,AQ129)),"NÃO"),"NÃO")</f>
        <v>NÃO</v>
      </c>
      <c r="AS129" s="9" t="str">
        <f>IF(AND(AS$5&gt;=$M33,AS$5&lt;=$N33),IF($F33="SEMESTRAL",IF(AR129="NÃO",$D33,IF(MOD(COUNT($Q129:AR129),6)=0,(AR129*$E33)+AR129,AR129)),"NÃO"),"NÃO")</f>
        <v>NÃO</v>
      </c>
      <c r="AT129" s="9" t="str">
        <f>IF(AND(AT$5&gt;=$M33,AT$5&lt;=$N33),IF($F33="SEMESTRAL",IF(AS129="NÃO",$D33,IF(MOD(COUNT($Q129:AS129),6)=0,(AS129*$E33)+AS129,AS129)),"NÃO"),"NÃO")</f>
        <v>NÃO</v>
      </c>
      <c r="AU129" s="9" t="str">
        <f>IF(AND(AU$5&gt;=$M33,AU$5&lt;=$N33),IF($F33="SEMESTRAL",IF(AT129="NÃO",$D33,IF(MOD(COUNT($Q129:AT129),6)=0,(AT129*$E33)+AT129,AT129)),"NÃO"),"NÃO")</f>
        <v>NÃO</v>
      </c>
      <c r="AV129" s="9" t="str">
        <f>IF(AND(AV$5&gt;=$M33,AV$5&lt;=$N33),IF($F33="SEMESTRAL",IF(AU129="NÃO",$D33,IF(MOD(COUNT($Q129:AU129),6)=0,(AU129*$E33)+AU129,AU129)),"NÃO"),"NÃO")</f>
        <v>NÃO</v>
      </c>
      <c r="AW129" s="9" t="str">
        <f>IF(AND(AW$5&gt;=$M33,AW$5&lt;=$N33),IF($F33="SEMESTRAL",IF(AV129="NÃO",$D33,IF(MOD(COUNT($Q129:AV129),6)=0,(AV129*$E33)+AV129,AV129)),"NÃO"),"NÃO")</f>
        <v>NÃO</v>
      </c>
      <c r="AX129" s="9" t="str">
        <f>IF(AND(AX$5&gt;=$M33,AX$5&lt;=$N33),IF($F33="SEMESTRAL",IF(AW129="NÃO",$D33,IF(MOD(COUNT($Q129:AW129),6)=0,(AW129*$E33)+AW129,AW129)),"NÃO"),"NÃO")</f>
        <v>NÃO</v>
      </c>
      <c r="AY129" s="9" t="str">
        <f>IF(AND(AY$5&gt;=$M33,AY$5&lt;=$N33),IF($F33="SEMESTRAL",IF(AX129="NÃO",$D33,IF(MOD(COUNT($Q129:AX129),6)=0,(AX129*$E33)+AX129,AX129)),"NÃO"),"NÃO")</f>
        <v>NÃO</v>
      </c>
      <c r="AZ129" s="9" t="str">
        <f>IF(AND(AZ$5&gt;=$M33,AZ$5&lt;=$N33),IF($F33="SEMESTRAL",IF(AY129="NÃO",$D33,IF(MOD(COUNT($Q129:AY129),6)=0,(AY129*$E33)+AY129,AY129)),"NÃO"),"NÃO")</f>
        <v>NÃO</v>
      </c>
      <c r="BA129" s="9" t="str">
        <f>IF(AND(BA$5&gt;=$M33,BA$5&lt;=$N33),IF($F33="SEMESTRAL",IF(AZ129="NÃO",$D33,IF(MOD(COUNT($Q129:AZ129),6)=0,(AZ129*$E33)+AZ129,AZ129)),"NÃO"),"NÃO")</f>
        <v>NÃO</v>
      </c>
      <c r="BB129" s="9" t="str">
        <f>IF(AND(BB$5&gt;=$M33,BB$5&lt;=$N33),IF($F33="SEMESTRAL",IF(BA129="NÃO",$D33,IF(MOD(COUNT($Q129:BA129),6)=0,(BA129*$E33)+BA129,BA129)),"NÃO"),"NÃO")</f>
        <v>NÃO</v>
      </c>
      <c r="BC129" s="9" t="str">
        <f>IF(AND(BC$5&gt;=$M33,BC$5&lt;=$N33),IF($F33="SEMESTRAL",IF(BB129="NÃO",$D33,IF(MOD(COUNT($Q129:BB129),6)=0,(BB129*$E33)+BB129,BB129)),"NÃO"),"NÃO")</f>
        <v>NÃO</v>
      </c>
      <c r="BD129" s="9" t="str">
        <f>IF(AND(BD$5&gt;=$M33,BD$5&lt;=$N33),IF($F33="SEMESTRAL",IF(BC129="NÃO",$D33,IF(MOD(COUNT($Q129:BC129),6)=0,(BC129*$E33)+BC129,BC129)),"NÃO"),"NÃO")</f>
        <v>NÃO</v>
      </c>
      <c r="BE129" s="9" t="str">
        <f>IF(AND(BE$5&gt;=$M33,BE$5&lt;=$N33),IF($F33="SEMESTRAL",IF(BD129="NÃO",$D33,IF(MOD(COUNT($Q129:BD129),6)=0,(BD129*$E33)+BD129,BD129)),"NÃO"),"NÃO")</f>
        <v>NÃO</v>
      </c>
      <c r="BF129" s="9" t="str">
        <f>IF(AND(BF$5&gt;=$M33,BF$5&lt;=$N33),IF($F33="SEMESTRAL",IF(BE129="NÃO",$D33,IF(MOD(COUNT($Q129:BE129),6)=0,(BE129*$E33)+BE129,BE129)),"NÃO"),"NÃO")</f>
        <v>NÃO</v>
      </c>
      <c r="BG129" s="9" t="str">
        <f>IF(AND(BG$5&gt;=$M33,BG$5&lt;=$N33),IF($F33="SEMESTRAL",IF(BF129="NÃO",$D33,IF(MOD(COUNT($Q129:BF129),6)=0,(BF129*$E33)+BF129,BF129)),"NÃO"),"NÃO")</f>
        <v>NÃO</v>
      </c>
      <c r="BH129" s="9" t="str">
        <f>IF(AND(BH$5&gt;=$M33,BH$5&lt;=$N33),IF($F33="SEMESTRAL",IF(BG129="NÃO",$D33,IF(MOD(COUNT($Q129:BG129),6)=0,(BG129*$E33)+BG129,BG129)),"NÃO"),"NÃO")</f>
        <v>NÃO</v>
      </c>
      <c r="BI129" s="9" t="str">
        <f>IF(AND(BI$5&gt;=$M33,BI$5&lt;=$N33),IF($F33="SEMESTRAL",IF(BH129="NÃO",$D33,IF(MOD(COUNT($Q129:BH129),6)=0,(BH129*$E33)+BH129,BH129)),"NÃO"),"NÃO")</f>
        <v>NÃO</v>
      </c>
      <c r="BJ129" s="9" t="str">
        <f>IF(AND(BJ$5&gt;=$M33,BJ$5&lt;=$N33),IF($F33="SEMESTRAL",IF(BI129="NÃO",$D33,IF(MOD(COUNT($Q129:BI129),6)=0,(BI129*$E33)+BI129,BI129)),"NÃO"),"NÃO")</f>
        <v>NÃO</v>
      </c>
      <c r="BK129" s="9" t="str">
        <f>IF(AND(BK$5&gt;=$M33,BK$5&lt;=$N33),IF($F33="SEMESTRAL",IF(BJ129="NÃO",$D33,IF(MOD(COUNT($Q129:BJ129),6)=0,(BJ129*$E33)+BJ129,BJ129)),"NÃO"),"NÃO")</f>
        <v>NÃO</v>
      </c>
      <c r="BL129" s="9" t="str">
        <f>IF(AND(BL$5&gt;=$M33,BL$5&lt;=$N33),IF($F33="SEMESTRAL",IF(BK129="NÃO",$D33,IF(MOD(COUNT($Q129:BK129),6)=0,(BK129*$E33)+BK129,BK129)),"NÃO"),"NÃO")</f>
        <v>NÃO</v>
      </c>
      <c r="BM129" s="9" t="str">
        <f>IF(AND(BM$5&gt;=$M33,BM$5&lt;=$N33),IF($F33="SEMESTRAL",IF(BL129="NÃO",$D33,IF(MOD(COUNT($Q129:BL129),6)=0,(BL129*$E33)+BL129,BL129)),"NÃO"),"NÃO")</f>
        <v>NÃO</v>
      </c>
      <c r="BN129" s="9" t="str">
        <f>IF(AND(BN$5&gt;=$M33,BN$5&lt;=$N33),IF($F33="SEMESTRAL",IF(BM129="NÃO",$D33,IF(MOD(COUNT($Q129:BM129),6)=0,(BM129*$E33)+BM129,BM129)),"NÃO"),"NÃO")</f>
        <v>NÃO</v>
      </c>
      <c r="BO129" s="9" t="str">
        <f>IF(AND(BO$5&gt;=$M33,BO$5&lt;=$N33),IF($F33="SEMESTRAL",IF(BN129="NÃO",$D33,IF(MOD(COUNT($Q129:BN129),6)=0,(BN129*$E33)+BN129,BN129)),"NÃO"),"NÃO")</f>
        <v>NÃO</v>
      </c>
      <c r="BP129" s="9" t="str">
        <f>IF(AND(BP$5&gt;=$M33,BP$5&lt;=$N33),IF($F33="SEMESTRAL",IF(BO129="NÃO",$D33,IF(MOD(COUNT($Q129:BO129),6)=0,(BO129*$E33)+BO129,BO129)),"NÃO"),"NÃO")</f>
        <v>NÃO</v>
      </c>
      <c r="BQ129" s="9" t="str">
        <f>IF(AND(BQ$5&gt;=$M33,BQ$5&lt;=$N33),IF($F33="SEMESTRAL",IF(BP129="NÃO",$D33,IF(MOD(COUNT($Q129:BP129),6)=0,(BP129*$E33)+BP129,BP129)),"NÃO"),"NÃO")</f>
        <v>NÃO</v>
      </c>
      <c r="BR129" s="9" t="str">
        <f>IF(AND(BR$5&gt;=$M33,BR$5&lt;=$N33),IF($F33="SEMESTRAL",IF(BQ129="NÃO",$D33,IF(MOD(COUNT($Q129:BQ129),6)=0,(BQ129*$E33)+BQ129,BQ129)),"NÃO"),"NÃO")</f>
        <v>NÃO</v>
      </c>
      <c r="BS129" s="9" t="str">
        <f>IF(AND(BS$5&gt;=$M33,BS$5&lt;=$N33),IF($F33="SEMESTRAL",IF(BR129="NÃO",$D33,IF(MOD(COUNT($Q129:BR129),6)=0,(BR129*$E33)+BR129,BR129)),"NÃO"),"NÃO")</f>
        <v>NÃO</v>
      </c>
      <c r="BT129" s="9" t="str">
        <f>IF(AND(BT$5&gt;=$M33,BT$5&lt;=$N33),IF($F33="SEMESTRAL",IF(BS129="NÃO",$D33,IF(MOD(COUNT($Q129:BS129),6)=0,(BS129*$E33)+BS129,BS129)),"NÃO"),"NÃO")</f>
        <v>NÃO</v>
      </c>
      <c r="BU129" s="9" t="str">
        <f>IF(AND(BU$5&gt;=$M33,BU$5&lt;=$N33),IF($F33="SEMESTRAL",IF(BT129="NÃO",$D33,IF(MOD(COUNT($Q129:BT129),6)=0,(BT129*$E33)+BT129,BT129)),"NÃO"),"NÃO")</f>
        <v>NÃO</v>
      </c>
      <c r="BV129" s="9" t="str">
        <f>IF(AND(BV$5&gt;=$M33,BV$5&lt;=$N33),IF($F33="SEMESTRAL",IF(BU129="NÃO",$D33,IF(MOD(COUNT($Q129:BU129),6)=0,(BU129*$E33)+BU129,BU129)),"NÃO"),"NÃO")</f>
        <v>NÃO</v>
      </c>
      <c r="BW129" s="9" t="str">
        <f>IF(AND(BW$5&gt;=$M33,BW$5&lt;=$N33),IF($F33="SEMESTRAL",IF(BV129="NÃO",$D33,IF(MOD(COUNT($Q129:BV129),6)=0,(BV129*$E33)+BV129,BV129)),"NÃO"),"NÃO")</f>
        <v>NÃO</v>
      </c>
      <c r="BX129" s="9" t="str">
        <f>IF(AND(BX$5&gt;=$M33,BX$5&lt;=$N33),IF($F33="SEMESTRAL",IF(BW129="NÃO",$D33,IF(MOD(COUNT($Q129:BW129),6)=0,(BW129*$E33)+BW129,BW129)),"NÃO"),"NÃO")</f>
        <v>NÃO</v>
      </c>
    </row>
    <row r="130" spans="16:78" ht="30" customHeight="1">
      <c r="P130" s="9">
        <v>29</v>
      </c>
      <c r="Q130" s="9" t="str">
        <f t="shared" si="47"/>
        <v>NÃO</v>
      </c>
      <c r="R130" s="9" t="str">
        <f>IF(AND(R$5&gt;=$M34,R$5&lt;=$N34),IF($F34="SEMESTRAL",IF(Q130="NÃO",$D34,IF(MOD(COUNT($Q130:Q130),6)=0,(Q130*$E34)+Q130,Q130)),"NÃO"),"NÃO")</f>
        <v>NÃO</v>
      </c>
      <c r="S130" s="9" t="str">
        <f>IF(AND(S$5&gt;=$M34,S$5&lt;=$N34),IF($F34="SEMESTRAL",IF(R130="NÃO",$D34,IF(MOD(COUNT($Q130:R130),6)=0,(R130*$E34)+R130,R130)),"NÃO"),"NÃO")</f>
        <v>NÃO</v>
      </c>
      <c r="T130" s="9" t="str">
        <f>IF(AND(T$5&gt;=$M34,T$5&lt;=$N34),IF($F34="SEMESTRAL",IF(S130="NÃO",$D34,IF(MOD(COUNT($Q130:S130),6)=0,(S130*$E34)+S130,S130)),"NÃO"),"NÃO")</f>
        <v>NÃO</v>
      </c>
      <c r="U130" s="9" t="str">
        <f>IF(AND(U$5&gt;=$M34,U$5&lt;=$N34),IF($F34="SEMESTRAL",IF(T130="NÃO",$D34,IF(MOD(COUNT($Q130:T130),6)=0,(T130*$E34)+T130,T130)),"NÃO"),"NÃO")</f>
        <v>NÃO</v>
      </c>
      <c r="V130" s="9" t="str">
        <f>IF(AND(V$5&gt;=$M34,V$5&lt;=$N34),IF($F34="SEMESTRAL",IF(U130="NÃO",$D34,IF(MOD(COUNT($Q130:U130),6)=0,(U130*$E34)+U130,U130)),"NÃO"),"NÃO")</f>
        <v>NÃO</v>
      </c>
      <c r="W130" s="9" t="str">
        <f>IF(AND(W$5&gt;=$M34,W$5&lt;=$N34),IF($F34="SEMESTRAL",IF(V130="NÃO",$D34,IF(MOD(COUNT($Q130:V130),6)=0,(V130*$E34)+V130,V130)),"NÃO"),"NÃO")</f>
        <v>NÃO</v>
      </c>
      <c r="X130" s="9" t="str">
        <f>IF(AND(X$5&gt;=$M34,X$5&lt;=$N34),IF($F34="SEMESTRAL",IF(W130="NÃO",$D34,IF(MOD(COUNT($Q130:W130),6)=0,(W130*$E34)+W130,W130)),"NÃO"),"NÃO")</f>
        <v>NÃO</v>
      </c>
      <c r="Y130" s="9" t="str">
        <f>IF(AND(Y$5&gt;=$M34,Y$5&lt;=$N34),IF($F34="SEMESTRAL",IF(X130="NÃO",$D34,IF(MOD(COUNT($Q130:X130),6)=0,(X130*$E34)+X130,X130)),"NÃO"),"NÃO")</f>
        <v>NÃO</v>
      </c>
      <c r="Z130" s="9" t="str">
        <f>IF(AND(Z$5&gt;=$M34,Z$5&lt;=$N34),IF($F34="SEMESTRAL",IF(Y130="NÃO",$D34,IF(MOD(COUNT($Q130:Y130),6)=0,(Y130*$E34)+Y130,Y130)),"NÃO"),"NÃO")</f>
        <v>NÃO</v>
      </c>
      <c r="AA130" s="9" t="str">
        <f>IF(AND(AA$5&gt;=$M34,AA$5&lt;=$N34),IF($F34="SEMESTRAL",IF(Z130="NÃO",$D34,IF(MOD(COUNT($Q130:Z130),6)=0,(Z130*$E34)+Z130,Z130)),"NÃO"),"NÃO")</f>
        <v>NÃO</v>
      </c>
      <c r="AB130" s="9" t="str">
        <f>IF(AND(AB$5&gt;=$M34,AB$5&lt;=$N34),IF($F34="SEMESTRAL",IF(AA130="NÃO",$D34,IF(MOD(COUNT($Q130:AA130),6)=0,(AA130*$E34)+AA130,AA130)),"NÃO"),"NÃO")</f>
        <v>NÃO</v>
      </c>
      <c r="AC130" s="9" t="str">
        <f>IF(AND(AC$5&gt;=$M34,AC$5&lt;=$N34),IF($F34="SEMESTRAL",IF(AB130="NÃO",$D34,IF(MOD(COUNT($Q130:AB130),6)=0,(AB130*$E34)+AB130,AB130)),"NÃO"),"NÃO")</f>
        <v>NÃO</v>
      </c>
      <c r="AD130" s="9" t="str">
        <f>IF(AND(AD$5&gt;=$M34,AD$5&lt;=$N34),IF($F34="SEMESTRAL",IF(AC130="NÃO",$D34,IF(MOD(COUNT($Q130:AC130),6)=0,(AC130*$E34)+AC130,AC130)),"NÃO"),"NÃO")</f>
        <v>NÃO</v>
      </c>
      <c r="AE130" s="9" t="str">
        <f>IF(AND(AE$5&gt;=$M34,AE$5&lt;=$N34),IF($F34="SEMESTRAL",IF(AD130="NÃO",$D34,IF(MOD(COUNT($Q130:AD130),6)=0,(AD130*$E34)+AD130,AD130)),"NÃO"),"NÃO")</f>
        <v>NÃO</v>
      </c>
      <c r="AF130" s="9" t="str">
        <f>IF(AND(AF$5&gt;=$M34,AF$5&lt;=$N34),IF($F34="SEMESTRAL",IF(AE130="NÃO",$D34,IF(MOD(COUNT($Q130:AE130),6)=0,(AE130*$E34)+AE130,AE130)),"NÃO"),"NÃO")</f>
        <v>NÃO</v>
      </c>
      <c r="AG130" s="9" t="str">
        <f>IF(AND(AG$5&gt;=$M34,AG$5&lt;=$N34),IF($F34="SEMESTRAL",IF(AF130="NÃO",$D34,IF(MOD(COUNT($Q130:AF130),6)=0,(AF130*$E34)+AF130,AF130)),"NÃO"),"NÃO")</f>
        <v>NÃO</v>
      </c>
      <c r="AH130" s="9" t="str">
        <f>IF(AND(AH$5&gt;=$M34,AH$5&lt;=$N34),IF($F34="SEMESTRAL",IF(AG130="NÃO",$D34,IF(MOD(COUNT($Q130:AG130),6)=0,(AG130*$E34)+AG130,AG130)),"NÃO"),"NÃO")</f>
        <v>NÃO</v>
      </c>
      <c r="AI130" s="9" t="str">
        <f>IF(AND(AI$5&gt;=$M34,AI$5&lt;=$N34),IF($F34="SEMESTRAL",IF(AH130="NÃO",$D34,IF(MOD(COUNT($Q130:AH130),6)=0,(AH130*$E34)+AH130,AH130)),"NÃO"),"NÃO")</f>
        <v>NÃO</v>
      </c>
      <c r="AJ130" s="9" t="str">
        <f>IF(AND(AJ$5&gt;=$M34,AJ$5&lt;=$N34),IF($F34="SEMESTRAL",IF(AI130="NÃO",$D34,IF(MOD(COUNT($Q130:AI130),6)=0,(AI130*$E34)+AI130,AI130)),"NÃO"),"NÃO")</f>
        <v>NÃO</v>
      </c>
      <c r="AK130" s="9" t="str">
        <f>IF(AND(AK$5&gt;=$M34,AK$5&lt;=$N34),IF($F34="SEMESTRAL",IF(AJ130="NÃO",$D34,IF(MOD(COUNT($Q130:AJ130),6)=0,(AJ130*$E34)+AJ130,AJ130)),"NÃO"),"NÃO")</f>
        <v>NÃO</v>
      </c>
      <c r="AL130" s="9" t="str">
        <f>IF(AND(AL$5&gt;=$M34,AL$5&lt;=$N34),IF($F34="SEMESTRAL",IF(AK130="NÃO",$D34,IF(MOD(COUNT($Q130:AK130),6)=0,(AK130*$E34)+AK130,AK130)),"NÃO"),"NÃO")</f>
        <v>NÃO</v>
      </c>
      <c r="AM130" s="9" t="str">
        <f>IF(AND(AM$5&gt;=$M34,AM$5&lt;=$N34),IF($F34="SEMESTRAL",IF(AL130="NÃO",$D34,IF(MOD(COUNT($Q130:AL130),6)=0,(AL130*$E34)+AL130,AL130)),"NÃO"),"NÃO")</f>
        <v>NÃO</v>
      </c>
      <c r="AN130" s="9" t="str">
        <f>IF(AND(AN$5&gt;=$M34,AN$5&lt;=$N34),IF($F34="SEMESTRAL",IF(AM130="NÃO",$D34,IF(MOD(COUNT($Q130:AM130),6)=0,(AM130*$E34)+AM130,AM130)),"NÃO"),"NÃO")</f>
        <v>NÃO</v>
      </c>
      <c r="AO130" s="9" t="str">
        <f>IF(AND(AO$5&gt;=$M34,AO$5&lt;=$N34),IF($F34="SEMESTRAL",IF(AN130="NÃO",$D34,IF(MOD(COUNT($Q130:AN130),6)=0,(AN130*$E34)+AN130,AN130)),"NÃO"),"NÃO")</f>
        <v>NÃO</v>
      </c>
      <c r="AP130" s="9" t="str">
        <f>IF(AND(AP$5&gt;=$M34,AP$5&lt;=$N34),IF($F34="SEMESTRAL",IF(AO130="NÃO",$D34,IF(MOD(COUNT($Q130:AO130),6)=0,(AO130*$E34)+AO130,AO130)),"NÃO"),"NÃO")</f>
        <v>NÃO</v>
      </c>
      <c r="AQ130" s="9" t="str">
        <f>IF(AND(AQ$5&gt;=$M34,AQ$5&lt;=$N34),IF($F34="SEMESTRAL",IF(AP130="NÃO",$D34,IF(MOD(COUNT($Q130:AP130),6)=0,(AP130*$E34)+AP130,AP130)),"NÃO"),"NÃO")</f>
        <v>NÃO</v>
      </c>
      <c r="AR130" s="9" t="str">
        <f>IF(AND(AR$5&gt;=$M34,AR$5&lt;=$N34),IF($F34="SEMESTRAL",IF(AQ130="NÃO",$D34,IF(MOD(COUNT($Q130:AQ130),6)=0,(AQ130*$E34)+AQ130,AQ130)),"NÃO"),"NÃO")</f>
        <v>NÃO</v>
      </c>
      <c r="AS130" s="9" t="str">
        <f>IF(AND(AS$5&gt;=$M34,AS$5&lt;=$N34),IF($F34="SEMESTRAL",IF(AR130="NÃO",$D34,IF(MOD(COUNT($Q130:AR130),6)=0,(AR130*$E34)+AR130,AR130)),"NÃO"),"NÃO")</f>
        <v>NÃO</v>
      </c>
      <c r="AT130" s="9" t="str">
        <f>IF(AND(AT$5&gt;=$M34,AT$5&lt;=$N34),IF($F34="SEMESTRAL",IF(AS130="NÃO",$D34,IF(MOD(COUNT($Q130:AS130),6)=0,(AS130*$E34)+AS130,AS130)),"NÃO"),"NÃO")</f>
        <v>NÃO</v>
      </c>
      <c r="AU130" s="9" t="str">
        <f>IF(AND(AU$5&gt;=$M34,AU$5&lt;=$N34),IF($F34="SEMESTRAL",IF(AT130="NÃO",$D34,IF(MOD(COUNT($Q130:AT130),6)=0,(AT130*$E34)+AT130,AT130)),"NÃO"),"NÃO")</f>
        <v>NÃO</v>
      </c>
      <c r="AV130" s="9" t="str">
        <f>IF(AND(AV$5&gt;=$M34,AV$5&lt;=$N34),IF($F34="SEMESTRAL",IF(AU130="NÃO",$D34,IF(MOD(COUNT($Q130:AU130),6)=0,(AU130*$E34)+AU130,AU130)),"NÃO"),"NÃO")</f>
        <v>NÃO</v>
      </c>
      <c r="AW130" s="9" t="str">
        <f>IF(AND(AW$5&gt;=$M34,AW$5&lt;=$N34),IF($F34="SEMESTRAL",IF(AV130="NÃO",$D34,IF(MOD(COUNT($Q130:AV130),6)=0,(AV130*$E34)+AV130,AV130)),"NÃO"),"NÃO")</f>
        <v>NÃO</v>
      </c>
      <c r="AX130" s="9" t="str">
        <f>IF(AND(AX$5&gt;=$M34,AX$5&lt;=$N34),IF($F34="SEMESTRAL",IF(AW130="NÃO",$D34,IF(MOD(COUNT($Q130:AW130),6)=0,(AW130*$E34)+AW130,AW130)),"NÃO"),"NÃO")</f>
        <v>NÃO</v>
      </c>
      <c r="AY130" s="9" t="str">
        <f>IF(AND(AY$5&gt;=$M34,AY$5&lt;=$N34),IF($F34="SEMESTRAL",IF(AX130="NÃO",$D34,IF(MOD(COUNT($Q130:AX130),6)=0,(AX130*$E34)+AX130,AX130)),"NÃO"),"NÃO")</f>
        <v>NÃO</v>
      </c>
      <c r="AZ130" s="9" t="str">
        <f>IF(AND(AZ$5&gt;=$M34,AZ$5&lt;=$N34),IF($F34="SEMESTRAL",IF(AY130="NÃO",$D34,IF(MOD(COUNT($Q130:AY130),6)=0,(AY130*$E34)+AY130,AY130)),"NÃO"),"NÃO")</f>
        <v>NÃO</v>
      </c>
      <c r="BA130" s="9" t="str">
        <f>IF(AND(BA$5&gt;=$M34,BA$5&lt;=$N34),IF($F34="SEMESTRAL",IF(AZ130="NÃO",$D34,IF(MOD(COUNT($Q130:AZ130),6)=0,(AZ130*$E34)+AZ130,AZ130)),"NÃO"),"NÃO")</f>
        <v>NÃO</v>
      </c>
      <c r="BB130" s="9" t="str">
        <f>IF(AND(BB$5&gt;=$M34,BB$5&lt;=$N34),IF($F34="SEMESTRAL",IF(BA130="NÃO",$D34,IF(MOD(COUNT($Q130:BA130),6)=0,(BA130*$E34)+BA130,BA130)),"NÃO"),"NÃO")</f>
        <v>NÃO</v>
      </c>
      <c r="BC130" s="9" t="str">
        <f>IF(AND(BC$5&gt;=$M34,BC$5&lt;=$N34),IF($F34="SEMESTRAL",IF(BB130="NÃO",$D34,IF(MOD(COUNT($Q130:BB130),6)=0,(BB130*$E34)+BB130,BB130)),"NÃO"),"NÃO")</f>
        <v>NÃO</v>
      </c>
      <c r="BD130" s="9" t="str">
        <f>IF(AND(BD$5&gt;=$M34,BD$5&lt;=$N34),IF($F34="SEMESTRAL",IF(BC130="NÃO",$D34,IF(MOD(COUNT($Q130:BC130),6)=0,(BC130*$E34)+BC130,BC130)),"NÃO"),"NÃO")</f>
        <v>NÃO</v>
      </c>
      <c r="BE130" s="9" t="str">
        <f>IF(AND(BE$5&gt;=$M34,BE$5&lt;=$N34),IF($F34="SEMESTRAL",IF(BD130="NÃO",$D34,IF(MOD(COUNT($Q130:BD130),6)=0,(BD130*$E34)+BD130,BD130)),"NÃO"),"NÃO")</f>
        <v>NÃO</v>
      </c>
      <c r="BF130" s="9" t="str">
        <f>IF(AND(BF$5&gt;=$M34,BF$5&lt;=$N34),IF($F34="SEMESTRAL",IF(BE130="NÃO",$D34,IF(MOD(COUNT($Q130:BE130),6)=0,(BE130*$E34)+BE130,BE130)),"NÃO"),"NÃO")</f>
        <v>NÃO</v>
      </c>
      <c r="BG130" s="9" t="str">
        <f>IF(AND(BG$5&gt;=$M34,BG$5&lt;=$N34),IF($F34="SEMESTRAL",IF(BF130="NÃO",$D34,IF(MOD(COUNT($Q130:BF130),6)=0,(BF130*$E34)+BF130,BF130)),"NÃO"),"NÃO")</f>
        <v>NÃO</v>
      </c>
      <c r="BH130" s="9" t="str">
        <f>IF(AND(BH$5&gt;=$M34,BH$5&lt;=$N34),IF($F34="SEMESTRAL",IF(BG130="NÃO",$D34,IF(MOD(COUNT($Q130:BG130),6)=0,(BG130*$E34)+BG130,BG130)),"NÃO"),"NÃO")</f>
        <v>NÃO</v>
      </c>
      <c r="BI130" s="9" t="str">
        <f>IF(AND(BI$5&gt;=$M34,BI$5&lt;=$N34),IF($F34="SEMESTRAL",IF(BH130="NÃO",$D34,IF(MOD(COUNT($Q130:BH130),6)=0,(BH130*$E34)+BH130,BH130)),"NÃO"),"NÃO")</f>
        <v>NÃO</v>
      </c>
      <c r="BJ130" s="9" t="str">
        <f>IF(AND(BJ$5&gt;=$M34,BJ$5&lt;=$N34),IF($F34="SEMESTRAL",IF(BI130="NÃO",$D34,IF(MOD(COUNT($Q130:BI130),6)=0,(BI130*$E34)+BI130,BI130)),"NÃO"),"NÃO")</f>
        <v>NÃO</v>
      </c>
      <c r="BK130" s="9" t="str">
        <f>IF(AND(BK$5&gt;=$M34,BK$5&lt;=$N34),IF($F34="SEMESTRAL",IF(BJ130="NÃO",$D34,IF(MOD(COUNT($Q130:BJ130),6)=0,(BJ130*$E34)+BJ130,BJ130)),"NÃO"),"NÃO")</f>
        <v>NÃO</v>
      </c>
      <c r="BL130" s="9" t="str">
        <f>IF(AND(BL$5&gt;=$M34,BL$5&lt;=$N34),IF($F34="SEMESTRAL",IF(BK130="NÃO",$D34,IF(MOD(COUNT($Q130:BK130),6)=0,(BK130*$E34)+BK130,BK130)),"NÃO"),"NÃO")</f>
        <v>NÃO</v>
      </c>
      <c r="BM130" s="9" t="str">
        <f>IF(AND(BM$5&gt;=$M34,BM$5&lt;=$N34),IF($F34="SEMESTRAL",IF(BL130="NÃO",$D34,IF(MOD(COUNT($Q130:BL130),6)=0,(BL130*$E34)+BL130,BL130)),"NÃO"),"NÃO")</f>
        <v>NÃO</v>
      </c>
      <c r="BN130" s="9" t="str">
        <f>IF(AND(BN$5&gt;=$M34,BN$5&lt;=$N34),IF($F34="SEMESTRAL",IF(BM130="NÃO",$D34,IF(MOD(COUNT($Q130:BM130),6)=0,(BM130*$E34)+BM130,BM130)),"NÃO"),"NÃO")</f>
        <v>NÃO</v>
      </c>
      <c r="BO130" s="9" t="str">
        <f>IF(AND(BO$5&gt;=$M34,BO$5&lt;=$N34),IF($F34="SEMESTRAL",IF(BN130="NÃO",$D34,IF(MOD(COUNT($Q130:BN130),6)=0,(BN130*$E34)+BN130,BN130)),"NÃO"),"NÃO")</f>
        <v>NÃO</v>
      </c>
      <c r="BP130" s="9" t="str">
        <f>IF(AND(BP$5&gt;=$M34,BP$5&lt;=$N34),IF($F34="SEMESTRAL",IF(BO130="NÃO",$D34,IF(MOD(COUNT($Q130:BO130),6)=0,(BO130*$E34)+BO130,BO130)),"NÃO"),"NÃO")</f>
        <v>NÃO</v>
      </c>
      <c r="BQ130" s="9" t="str">
        <f>IF(AND(BQ$5&gt;=$M34,BQ$5&lt;=$N34),IF($F34="SEMESTRAL",IF(BP130="NÃO",$D34,IF(MOD(COUNT($Q130:BP130),6)=0,(BP130*$E34)+BP130,BP130)),"NÃO"),"NÃO")</f>
        <v>NÃO</v>
      </c>
      <c r="BR130" s="9" t="str">
        <f>IF(AND(BR$5&gt;=$M34,BR$5&lt;=$N34),IF($F34="SEMESTRAL",IF(BQ130="NÃO",$D34,IF(MOD(COUNT($Q130:BQ130),6)=0,(BQ130*$E34)+BQ130,BQ130)),"NÃO"),"NÃO")</f>
        <v>NÃO</v>
      </c>
      <c r="BS130" s="9" t="str">
        <f>IF(AND(BS$5&gt;=$M34,BS$5&lt;=$N34),IF($F34="SEMESTRAL",IF(BR130="NÃO",$D34,IF(MOD(COUNT($Q130:BR130),6)=0,(BR130*$E34)+BR130,BR130)),"NÃO"),"NÃO")</f>
        <v>NÃO</v>
      </c>
      <c r="BT130" s="9" t="str">
        <f>IF(AND(BT$5&gt;=$M34,BT$5&lt;=$N34),IF($F34="SEMESTRAL",IF(BS130="NÃO",$D34,IF(MOD(COUNT($Q130:BS130),6)=0,(BS130*$E34)+BS130,BS130)),"NÃO"),"NÃO")</f>
        <v>NÃO</v>
      </c>
      <c r="BU130" s="9" t="str">
        <f>IF(AND(BU$5&gt;=$M34,BU$5&lt;=$N34),IF($F34="SEMESTRAL",IF(BT130="NÃO",$D34,IF(MOD(COUNT($Q130:BT130),6)=0,(BT130*$E34)+BT130,BT130)),"NÃO"),"NÃO")</f>
        <v>NÃO</v>
      </c>
      <c r="BV130" s="9" t="str">
        <f>IF(AND(BV$5&gt;=$M34,BV$5&lt;=$N34),IF($F34="SEMESTRAL",IF(BU130="NÃO",$D34,IF(MOD(COUNT($Q130:BU130),6)=0,(BU130*$E34)+BU130,BU130)),"NÃO"),"NÃO")</f>
        <v>NÃO</v>
      </c>
      <c r="BW130" s="9" t="str">
        <f>IF(AND(BW$5&gt;=$M34,BW$5&lt;=$N34),IF($F34="SEMESTRAL",IF(BV130="NÃO",$D34,IF(MOD(COUNT($Q130:BV130),6)=0,(BV130*$E34)+BV130,BV130)),"NÃO"),"NÃO")</f>
        <v>NÃO</v>
      </c>
      <c r="BX130" s="9" t="str">
        <f>IF(AND(BX$5&gt;=$M34,BX$5&lt;=$N34),IF($F34="SEMESTRAL",IF(BW130="NÃO",$D34,IF(MOD(COUNT($Q130:BW130),6)=0,(BW130*$E34)+BW130,BW130)),"NÃO"),"NÃO")</f>
        <v>NÃO</v>
      </c>
    </row>
    <row r="131" spans="16:78" ht="30" customHeight="1">
      <c r="P131" s="9">
        <v>30</v>
      </c>
      <c r="Q131" s="9" t="str">
        <f t="shared" si="47"/>
        <v>NÃO</v>
      </c>
      <c r="R131" s="9" t="str">
        <f>IF(AND(R$5&gt;=$M35,R$5&lt;=$N35),IF($F35="SEMESTRAL",IF(Q131="NÃO",$D35,IF(MOD(COUNT($Q131:Q131),6)=0,(Q131*$E35)+Q131,Q131)),"NÃO"),"NÃO")</f>
        <v>NÃO</v>
      </c>
      <c r="S131" s="9" t="str">
        <f>IF(AND(S$5&gt;=$M35,S$5&lt;=$N35),IF($F35="SEMESTRAL",IF(R131="NÃO",$D35,IF(MOD(COUNT($Q131:R131),6)=0,(R131*$E35)+R131,R131)),"NÃO"),"NÃO")</f>
        <v>NÃO</v>
      </c>
      <c r="T131" s="9" t="str">
        <f>IF(AND(T$5&gt;=$M35,T$5&lt;=$N35),IF($F35="SEMESTRAL",IF(S131="NÃO",$D35,IF(MOD(COUNT($Q131:S131),6)=0,(S131*$E35)+S131,S131)),"NÃO"),"NÃO")</f>
        <v>NÃO</v>
      </c>
      <c r="U131" s="9" t="str">
        <f>IF(AND(U$5&gt;=$M35,U$5&lt;=$N35),IF($F35="SEMESTRAL",IF(T131="NÃO",$D35,IF(MOD(COUNT($Q131:T131),6)=0,(T131*$E35)+T131,T131)),"NÃO"),"NÃO")</f>
        <v>NÃO</v>
      </c>
      <c r="V131" s="9" t="str">
        <f>IF(AND(V$5&gt;=$M35,V$5&lt;=$N35),IF($F35="SEMESTRAL",IF(U131="NÃO",$D35,IF(MOD(COUNT($Q131:U131),6)=0,(U131*$E35)+U131,U131)),"NÃO"),"NÃO")</f>
        <v>NÃO</v>
      </c>
      <c r="W131" s="9" t="str">
        <f>IF(AND(W$5&gt;=$M35,W$5&lt;=$N35),IF($F35="SEMESTRAL",IF(V131="NÃO",$D35,IF(MOD(COUNT($Q131:V131),6)=0,(V131*$E35)+V131,V131)),"NÃO"),"NÃO")</f>
        <v>NÃO</v>
      </c>
      <c r="X131" s="9" t="str">
        <f>IF(AND(X$5&gt;=$M35,X$5&lt;=$N35),IF($F35="SEMESTRAL",IF(W131="NÃO",$D35,IF(MOD(COUNT($Q131:W131),6)=0,(W131*$E35)+W131,W131)),"NÃO"),"NÃO")</f>
        <v>NÃO</v>
      </c>
      <c r="Y131" s="9" t="str">
        <f>IF(AND(Y$5&gt;=$M35,Y$5&lt;=$N35),IF($F35="SEMESTRAL",IF(X131="NÃO",$D35,IF(MOD(COUNT($Q131:X131),6)=0,(X131*$E35)+X131,X131)),"NÃO"),"NÃO")</f>
        <v>NÃO</v>
      </c>
      <c r="Z131" s="9" t="str">
        <f>IF(AND(Z$5&gt;=$M35,Z$5&lt;=$N35),IF($F35="SEMESTRAL",IF(Y131="NÃO",$D35,IF(MOD(COUNT($Q131:Y131),6)=0,(Y131*$E35)+Y131,Y131)),"NÃO"),"NÃO")</f>
        <v>NÃO</v>
      </c>
      <c r="AA131" s="9" t="str">
        <f>IF(AND(AA$5&gt;=$M35,AA$5&lt;=$N35),IF($F35="SEMESTRAL",IF(Z131="NÃO",$D35,IF(MOD(COUNT($Q131:Z131),6)=0,(Z131*$E35)+Z131,Z131)),"NÃO"),"NÃO")</f>
        <v>NÃO</v>
      </c>
      <c r="AB131" s="9" t="str">
        <f>IF(AND(AB$5&gt;=$M35,AB$5&lt;=$N35),IF($F35="SEMESTRAL",IF(AA131="NÃO",$D35,IF(MOD(COUNT($Q131:AA131),6)=0,(AA131*$E35)+AA131,AA131)),"NÃO"),"NÃO")</f>
        <v>NÃO</v>
      </c>
      <c r="AC131" s="9" t="str">
        <f>IF(AND(AC$5&gt;=$M35,AC$5&lt;=$N35),IF($F35="SEMESTRAL",IF(AB131="NÃO",$D35,IF(MOD(COUNT($Q131:AB131),6)=0,(AB131*$E35)+AB131,AB131)),"NÃO"),"NÃO")</f>
        <v>NÃO</v>
      </c>
      <c r="AD131" s="9" t="str">
        <f>IF(AND(AD$5&gt;=$M35,AD$5&lt;=$N35),IF($F35="SEMESTRAL",IF(AC131="NÃO",$D35,IF(MOD(COUNT($Q131:AC131),6)=0,(AC131*$E35)+AC131,AC131)),"NÃO"),"NÃO")</f>
        <v>NÃO</v>
      </c>
      <c r="AE131" s="9" t="str">
        <f>IF(AND(AE$5&gt;=$M35,AE$5&lt;=$N35),IF($F35="SEMESTRAL",IF(AD131="NÃO",$D35,IF(MOD(COUNT($Q131:AD131),6)=0,(AD131*$E35)+AD131,AD131)),"NÃO"),"NÃO")</f>
        <v>NÃO</v>
      </c>
      <c r="AF131" s="9" t="str">
        <f>IF(AND(AF$5&gt;=$M35,AF$5&lt;=$N35),IF($F35="SEMESTRAL",IF(AE131="NÃO",$D35,IF(MOD(COUNT($Q131:AE131),6)=0,(AE131*$E35)+AE131,AE131)),"NÃO"),"NÃO")</f>
        <v>NÃO</v>
      </c>
      <c r="AG131" s="9" t="str">
        <f>IF(AND(AG$5&gt;=$M35,AG$5&lt;=$N35),IF($F35="SEMESTRAL",IF(AF131="NÃO",$D35,IF(MOD(COUNT($Q131:AF131),6)=0,(AF131*$E35)+AF131,AF131)),"NÃO"),"NÃO")</f>
        <v>NÃO</v>
      </c>
      <c r="AH131" s="9" t="str">
        <f>IF(AND(AH$5&gt;=$M35,AH$5&lt;=$N35),IF($F35="SEMESTRAL",IF(AG131="NÃO",$D35,IF(MOD(COUNT($Q131:AG131),6)=0,(AG131*$E35)+AG131,AG131)),"NÃO"),"NÃO")</f>
        <v>NÃO</v>
      </c>
      <c r="AI131" s="9" t="str">
        <f>IF(AND(AI$5&gt;=$M35,AI$5&lt;=$N35),IF($F35="SEMESTRAL",IF(AH131="NÃO",$D35,IF(MOD(COUNT($Q131:AH131),6)=0,(AH131*$E35)+AH131,AH131)),"NÃO"),"NÃO")</f>
        <v>NÃO</v>
      </c>
      <c r="AJ131" s="9" t="str">
        <f>IF(AND(AJ$5&gt;=$M35,AJ$5&lt;=$N35),IF($F35="SEMESTRAL",IF(AI131="NÃO",$D35,IF(MOD(COUNT($Q131:AI131),6)=0,(AI131*$E35)+AI131,AI131)),"NÃO"),"NÃO")</f>
        <v>NÃO</v>
      </c>
      <c r="AK131" s="9" t="str">
        <f>IF(AND(AK$5&gt;=$M35,AK$5&lt;=$N35),IF($F35="SEMESTRAL",IF(AJ131="NÃO",$D35,IF(MOD(COUNT($Q131:AJ131),6)=0,(AJ131*$E35)+AJ131,AJ131)),"NÃO"),"NÃO")</f>
        <v>NÃO</v>
      </c>
      <c r="AL131" s="9" t="str">
        <f>IF(AND(AL$5&gt;=$M35,AL$5&lt;=$N35),IF($F35="SEMESTRAL",IF(AK131="NÃO",$D35,IF(MOD(COUNT($Q131:AK131),6)=0,(AK131*$E35)+AK131,AK131)),"NÃO"),"NÃO")</f>
        <v>NÃO</v>
      </c>
      <c r="AM131" s="9" t="str">
        <f>IF(AND(AM$5&gt;=$M35,AM$5&lt;=$N35),IF($F35="SEMESTRAL",IF(AL131="NÃO",$D35,IF(MOD(COUNT($Q131:AL131),6)=0,(AL131*$E35)+AL131,AL131)),"NÃO"),"NÃO")</f>
        <v>NÃO</v>
      </c>
      <c r="AN131" s="9" t="str">
        <f>IF(AND(AN$5&gt;=$M35,AN$5&lt;=$N35),IF($F35="SEMESTRAL",IF(AM131="NÃO",$D35,IF(MOD(COUNT($Q131:AM131),6)=0,(AM131*$E35)+AM131,AM131)),"NÃO"),"NÃO")</f>
        <v>NÃO</v>
      </c>
      <c r="AO131" s="9" t="str">
        <f>IF(AND(AO$5&gt;=$M35,AO$5&lt;=$N35),IF($F35="SEMESTRAL",IF(AN131="NÃO",$D35,IF(MOD(COUNT($Q131:AN131),6)=0,(AN131*$E35)+AN131,AN131)),"NÃO"),"NÃO")</f>
        <v>NÃO</v>
      </c>
      <c r="AP131" s="9" t="str">
        <f>IF(AND(AP$5&gt;=$M35,AP$5&lt;=$N35),IF($F35="SEMESTRAL",IF(AO131="NÃO",$D35,IF(MOD(COUNT($Q131:AO131),6)=0,(AO131*$E35)+AO131,AO131)),"NÃO"),"NÃO")</f>
        <v>NÃO</v>
      </c>
      <c r="AQ131" s="9" t="str">
        <f>IF(AND(AQ$5&gt;=$M35,AQ$5&lt;=$N35),IF($F35="SEMESTRAL",IF(AP131="NÃO",$D35,IF(MOD(COUNT($Q131:AP131),6)=0,(AP131*$E35)+AP131,AP131)),"NÃO"),"NÃO")</f>
        <v>NÃO</v>
      </c>
      <c r="AR131" s="9" t="str">
        <f>IF(AND(AR$5&gt;=$M35,AR$5&lt;=$N35),IF($F35="SEMESTRAL",IF(AQ131="NÃO",$D35,IF(MOD(COUNT($Q131:AQ131),6)=0,(AQ131*$E35)+AQ131,AQ131)),"NÃO"),"NÃO")</f>
        <v>NÃO</v>
      </c>
      <c r="AS131" s="9" t="str">
        <f>IF(AND(AS$5&gt;=$M35,AS$5&lt;=$N35),IF($F35="SEMESTRAL",IF(AR131="NÃO",$D35,IF(MOD(COUNT($Q131:AR131),6)=0,(AR131*$E35)+AR131,AR131)),"NÃO"),"NÃO")</f>
        <v>NÃO</v>
      </c>
      <c r="AT131" s="9" t="str">
        <f>IF(AND(AT$5&gt;=$M35,AT$5&lt;=$N35),IF($F35="SEMESTRAL",IF(AS131="NÃO",$D35,IF(MOD(COUNT($Q131:AS131),6)=0,(AS131*$E35)+AS131,AS131)),"NÃO"),"NÃO")</f>
        <v>NÃO</v>
      </c>
      <c r="AU131" s="9" t="str">
        <f>IF(AND(AU$5&gt;=$M35,AU$5&lt;=$N35),IF($F35="SEMESTRAL",IF(AT131="NÃO",$D35,IF(MOD(COUNT($Q131:AT131),6)=0,(AT131*$E35)+AT131,AT131)),"NÃO"),"NÃO")</f>
        <v>NÃO</v>
      </c>
      <c r="AV131" s="9" t="str">
        <f>IF(AND(AV$5&gt;=$M35,AV$5&lt;=$N35),IF($F35="SEMESTRAL",IF(AU131="NÃO",$D35,IF(MOD(COUNT($Q131:AU131),6)=0,(AU131*$E35)+AU131,AU131)),"NÃO"),"NÃO")</f>
        <v>NÃO</v>
      </c>
      <c r="AW131" s="9" t="str">
        <f>IF(AND(AW$5&gt;=$M35,AW$5&lt;=$N35),IF($F35="SEMESTRAL",IF(AV131="NÃO",$D35,IF(MOD(COUNT($Q131:AV131),6)=0,(AV131*$E35)+AV131,AV131)),"NÃO"),"NÃO")</f>
        <v>NÃO</v>
      </c>
      <c r="AX131" s="9" t="str">
        <f>IF(AND(AX$5&gt;=$M35,AX$5&lt;=$N35),IF($F35="SEMESTRAL",IF(AW131="NÃO",$D35,IF(MOD(COUNT($Q131:AW131),6)=0,(AW131*$E35)+AW131,AW131)),"NÃO"),"NÃO")</f>
        <v>NÃO</v>
      </c>
      <c r="AY131" s="9" t="str">
        <f>IF(AND(AY$5&gt;=$M35,AY$5&lt;=$N35),IF($F35="SEMESTRAL",IF(AX131="NÃO",$D35,IF(MOD(COUNT($Q131:AX131),6)=0,(AX131*$E35)+AX131,AX131)),"NÃO"),"NÃO")</f>
        <v>NÃO</v>
      </c>
      <c r="AZ131" s="9" t="str">
        <f>IF(AND(AZ$5&gt;=$M35,AZ$5&lt;=$N35),IF($F35="SEMESTRAL",IF(AY131="NÃO",$D35,IF(MOD(COUNT($Q131:AY131),6)=0,(AY131*$E35)+AY131,AY131)),"NÃO"),"NÃO")</f>
        <v>NÃO</v>
      </c>
      <c r="BA131" s="9" t="str">
        <f>IF(AND(BA$5&gt;=$M35,BA$5&lt;=$N35),IF($F35="SEMESTRAL",IF(AZ131="NÃO",$D35,IF(MOD(COUNT($Q131:AZ131),6)=0,(AZ131*$E35)+AZ131,AZ131)),"NÃO"),"NÃO")</f>
        <v>NÃO</v>
      </c>
      <c r="BB131" s="9" t="str">
        <f>IF(AND(BB$5&gt;=$M35,BB$5&lt;=$N35),IF($F35="SEMESTRAL",IF(BA131="NÃO",$D35,IF(MOD(COUNT($Q131:BA131),6)=0,(BA131*$E35)+BA131,BA131)),"NÃO"),"NÃO")</f>
        <v>NÃO</v>
      </c>
      <c r="BC131" s="9" t="str">
        <f>IF(AND(BC$5&gt;=$M35,BC$5&lt;=$N35),IF($F35="SEMESTRAL",IF(BB131="NÃO",$D35,IF(MOD(COUNT($Q131:BB131),6)=0,(BB131*$E35)+BB131,BB131)),"NÃO"),"NÃO")</f>
        <v>NÃO</v>
      </c>
      <c r="BD131" s="9" t="str">
        <f>IF(AND(BD$5&gt;=$M35,BD$5&lt;=$N35),IF($F35="SEMESTRAL",IF(BC131="NÃO",$D35,IF(MOD(COUNT($Q131:BC131),6)=0,(BC131*$E35)+BC131,BC131)),"NÃO"),"NÃO")</f>
        <v>NÃO</v>
      </c>
      <c r="BE131" s="9" t="str">
        <f>IF(AND(BE$5&gt;=$M35,BE$5&lt;=$N35),IF($F35="SEMESTRAL",IF(BD131="NÃO",$D35,IF(MOD(COUNT($Q131:BD131),6)=0,(BD131*$E35)+BD131,BD131)),"NÃO"),"NÃO")</f>
        <v>NÃO</v>
      </c>
      <c r="BF131" s="9" t="str">
        <f>IF(AND(BF$5&gt;=$M35,BF$5&lt;=$N35),IF($F35="SEMESTRAL",IF(BE131="NÃO",$D35,IF(MOD(COUNT($Q131:BE131),6)=0,(BE131*$E35)+BE131,BE131)),"NÃO"),"NÃO")</f>
        <v>NÃO</v>
      </c>
      <c r="BG131" s="9" t="str">
        <f>IF(AND(BG$5&gt;=$M35,BG$5&lt;=$N35),IF($F35="SEMESTRAL",IF(BF131="NÃO",$D35,IF(MOD(COUNT($Q131:BF131),6)=0,(BF131*$E35)+BF131,BF131)),"NÃO"),"NÃO")</f>
        <v>NÃO</v>
      </c>
      <c r="BH131" s="9" t="str">
        <f>IF(AND(BH$5&gt;=$M35,BH$5&lt;=$N35),IF($F35="SEMESTRAL",IF(BG131="NÃO",$D35,IF(MOD(COUNT($Q131:BG131),6)=0,(BG131*$E35)+BG131,BG131)),"NÃO"),"NÃO")</f>
        <v>NÃO</v>
      </c>
      <c r="BI131" s="9" t="str">
        <f>IF(AND(BI$5&gt;=$M35,BI$5&lt;=$N35),IF($F35="SEMESTRAL",IF(BH131="NÃO",$D35,IF(MOD(COUNT($Q131:BH131),6)=0,(BH131*$E35)+BH131,BH131)),"NÃO"),"NÃO")</f>
        <v>NÃO</v>
      </c>
      <c r="BJ131" s="9" t="str">
        <f>IF(AND(BJ$5&gt;=$M35,BJ$5&lt;=$N35),IF($F35="SEMESTRAL",IF(BI131="NÃO",$D35,IF(MOD(COUNT($Q131:BI131),6)=0,(BI131*$E35)+BI131,BI131)),"NÃO"),"NÃO")</f>
        <v>NÃO</v>
      </c>
      <c r="BK131" s="9" t="str">
        <f>IF(AND(BK$5&gt;=$M35,BK$5&lt;=$N35),IF($F35="SEMESTRAL",IF(BJ131="NÃO",$D35,IF(MOD(COUNT($Q131:BJ131),6)=0,(BJ131*$E35)+BJ131,BJ131)),"NÃO"),"NÃO")</f>
        <v>NÃO</v>
      </c>
      <c r="BL131" s="9" t="str">
        <f>IF(AND(BL$5&gt;=$M35,BL$5&lt;=$N35),IF($F35="SEMESTRAL",IF(BK131="NÃO",$D35,IF(MOD(COUNT($Q131:BK131),6)=0,(BK131*$E35)+BK131,BK131)),"NÃO"),"NÃO")</f>
        <v>NÃO</v>
      </c>
      <c r="BM131" s="9" t="str">
        <f>IF(AND(BM$5&gt;=$M35,BM$5&lt;=$N35),IF($F35="SEMESTRAL",IF(BL131="NÃO",$D35,IF(MOD(COUNT($Q131:BL131),6)=0,(BL131*$E35)+BL131,BL131)),"NÃO"),"NÃO")</f>
        <v>NÃO</v>
      </c>
      <c r="BN131" s="9" t="str">
        <f>IF(AND(BN$5&gt;=$M35,BN$5&lt;=$N35),IF($F35="SEMESTRAL",IF(BM131="NÃO",$D35,IF(MOD(COUNT($Q131:BM131),6)=0,(BM131*$E35)+BM131,BM131)),"NÃO"),"NÃO")</f>
        <v>NÃO</v>
      </c>
      <c r="BO131" s="9" t="str">
        <f>IF(AND(BO$5&gt;=$M35,BO$5&lt;=$N35),IF($F35="SEMESTRAL",IF(BN131="NÃO",$D35,IF(MOD(COUNT($Q131:BN131),6)=0,(BN131*$E35)+BN131,BN131)),"NÃO"),"NÃO")</f>
        <v>NÃO</v>
      </c>
      <c r="BP131" s="9" t="str">
        <f>IF(AND(BP$5&gt;=$M35,BP$5&lt;=$N35),IF($F35="SEMESTRAL",IF(BO131="NÃO",$D35,IF(MOD(COUNT($Q131:BO131),6)=0,(BO131*$E35)+BO131,BO131)),"NÃO"),"NÃO")</f>
        <v>NÃO</v>
      </c>
      <c r="BQ131" s="9" t="str">
        <f>IF(AND(BQ$5&gt;=$M35,BQ$5&lt;=$N35),IF($F35="SEMESTRAL",IF(BP131="NÃO",$D35,IF(MOD(COUNT($Q131:BP131),6)=0,(BP131*$E35)+BP131,BP131)),"NÃO"),"NÃO")</f>
        <v>NÃO</v>
      </c>
      <c r="BR131" s="9" t="str">
        <f>IF(AND(BR$5&gt;=$M35,BR$5&lt;=$N35),IF($F35="SEMESTRAL",IF(BQ131="NÃO",$D35,IF(MOD(COUNT($Q131:BQ131),6)=0,(BQ131*$E35)+BQ131,BQ131)),"NÃO"),"NÃO")</f>
        <v>NÃO</v>
      </c>
      <c r="BS131" s="9" t="str">
        <f>IF(AND(BS$5&gt;=$M35,BS$5&lt;=$N35),IF($F35="SEMESTRAL",IF(BR131="NÃO",$D35,IF(MOD(COUNT($Q131:BR131),6)=0,(BR131*$E35)+BR131,BR131)),"NÃO"),"NÃO")</f>
        <v>NÃO</v>
      </c>
      <c r="BT131" s="9" t="str">
        <f>IF(AND(BT$5&gt;=$M35,BT$5&lt;=$N35),IF($F35="SEMESTRAL",IF(BS131="NÃO",$D35,IF(MOD(COUNT($Q131:BS131),6)=0,(BS131*$E35)+BS131,BS131)),"NÃO"),"NÃO")</f>
        <v>NÃO</v>
      </c>
      <c r="BU131" s="9" t="str">
        <f>IF(AND(BU$5&gt;=$M35,BU$5&lt;=$N35),IF($F35="SEMESTRAL",IF(BT131="NÃO",$D35,IF(MOD(COUNT($Q131:BT131),6)=0,(BT131*$E35)+BT131,BT131)),"NÃO"),"NÃO")</f>
        <v>NÃO</v>
      </c>
      <c r="BV131" s="9" t="str">
        <f>IF(AND(BV$5&gt;=$M35,BV$5&lt;=$N35),IF($F35="SEMESTRAL",IF(BU131="NÃO",$D35,IF(MOD(COUNT($Q131:BU131),6)=0,(BU131*$E35)+BU131,BU131)),"NÃO"),"NÃO")</f>
        <v>NÃO</v>
      </c>
      <c r="BW131" s="9" t="str">
        <f>IF(AND(BW$5&gt;=$M35,BW$5&lt;=$N35),IF($F35="SEMESTRAL",IF(BV131="NÃO",$D35,IF(MOD(COUNT($Q131:BV131),6)=0,(BV131*$E35)+BV131,BV131)),"NÃO"),"NÃO")</f>
        <v>NÃO</v>
      </c>
      <c r="BX131" s="9" t="str">
        <f>IF(AND(BX$5&gt;=$M35,BX$5&lt;=$N35),IF($F35="SEMESTRAL",IF(BW131="NÃO",$D35,IF(MOD(COUNT($Q131:BW131),6)=0,(BW131*$E35)+BW131,BW131)),"NÃO"),"NÃO")</f>
        <v>NÃO</v>
      </c>
    </row>
    <row r="132" spans="16:78" ht="30" customHeight="1">
      <c r="Q132" s="9" t="s">
        <v>64</v>
      </c>
      <c r="R132" s="9" t="s">
        <v>64</v>
      </c>
      <c r="S132" s="9" t="s">
        <v>64</v>
      </c>
      <c r="T132" s="9" t="s">
        <v>64</v>
      </c>
      <c r="U132" s="9" t="s">
        <v>64</v>
      </c>
      <c r="V132" s="9" t="s">
        <v>64</v>
      </c>
      <c r="W132" s="9" t="s">
        <v>64</v>
      </c>
      <c r="X132" s="9" t="s">
        <v>64</v>
      </c>
      <c r="Y132" s="9" t="s">
        <v>64</v>
      </c>
      <c r="Z132" s="9" t="s">
        <v>64</v>
      </c>
      <c r="AA132" s="9" t="s">
        <v>64</v>
      </c>
      <c r="AB132" s="9" t="s">
        <v>64</v>
      </c>
      <c r="AC132" s="9" t="s">
        <v>64</v>
      </c>
      <c r="AD132" s="9" t="s">
        <v>64</v>
      </c>
      <c r="AE132" s="9" t="s">
        <v>64</v>
      </c>
      <c r="AF132" s="9" t="s">
        <v>64</v>
      </c>
      <c r="AG132" s="9" t="s">
        <v>64</v>
      </c>
      <c r="AH132" s="9" t="s">
        <v>64</v>
      </c>
      <c r="AI132" s="9" t="s">
        <v>64</v>
      </c>
      <c r="AJ132" s="9" t="s">
        <v>64</v>
      </c>
      <c r="AK132" s="9" t="s">
        <v>64</v>
      </c>
      <c r="AL132" s="9" t="s">
        <v>64</v>
      </c>
      <c r="AM132" s="9" t="s">
        <v>64</v>
      </c>
      <c r="AN132" s="9" t="s">
        <v>64</v>
      </c>
      <c r="AO132" s="9" t="s">
        <v>64</v>
      </c>
      <c r="AP132" s="9" t="s">
        <v>64</v>
      </c>
      <c r="AQ132" s="9" t="s">
        <v>64</v>
      </c>
      <c r="AR132" s="9" t="s">
        <v>64</v>
      </c>
      <c r="AS132" s="9" t="s">
        <v>64</v>
      </c>
      <c r="AT132" s="9" t="s">
        <v>64</v>
      </c>
      <c r="AU132" s="9" t="s">
        <v>64</v>
      </c>
      <c r="AV132" s="9" t="s">
        <v>64</v>
      </c>
      <c r="AW132" s="9" t="s">
        <v>64</v>
      </c>
      <c r="AX132" s="9" t="s">
        <v>64</v>
      </c>
      <c r="AY132" s="9" t="s">
        <v>64</v>
      </c>
      <c r="AZ132" s="9" t="s">
        <v>64</v>
      </c>
      <c r="BA132" s="9" t="s">
        <v>64</v>
      </c>
      <c r="BB132" s="9" t="s">
        <v>64</v>
      </c>
      <c r="BC132" s="9" t="s">
        <v>64</v>
      </c>
      <c r="BD132" s="9" t="s">
        <v>64</v>
      </c>
      <c r="BE132" s="9" t="s">
        <v>64</v>
      </c>
      <c r="BF132" s="9" t="s">
        <v>64</v>
      </c>
      <c r="BG132" s="9" t="s">
        <v>64</v>
      </c>
      <c r="BH132" s="9" t="s">
        <v>64</v>
      </c>
      <c r="BI132" s="9" t="s">
        <v>64</v>
      </c>
      <c r="BJ132" s="9" t="s">
        <v>64</v>
      </c>
      <c r="BK132" s="9" t="s">
        <v>64</v>
      </c>
      <c r="BL132" s="9" t="s">
        <v>64</v>
      </c>
      <c r="BM132" s="9" t="s">
        <v>64</v>
      </c>
      <c r="BN132" s="9" t="s">
        <v>64</v>
      </c>
      <c r="BO132" s="9" t="s">
        <v>64</v>
      </c>
      <c r="BP132" s="9" t="s">
        <v>64</v>
      </c>
      <c r="BQ132" s="9" t="s">
        <v>64</v>
      </c>
      <c r="BR132" s="9" t="s">
        <v>64</v>
      </c>
      <c r="BS132" s="9" t="s">
        <v>64</v>
      </c>
      <c r="BT132" s="9" t="s">
        <v>64</v>
      </c>
      <c r="BU132" s="9" t="s">
        <v>64</v>
      </c>
      <c r="BV132" s="9" t="s">
        <v>64</v>
      </c>
      <c r="BW132" s="9" t="s">
        <v>64</v>
      </c>
      <c r="BX132" s="9" t="s">
        <v>64</v>
      </c>
    </row>
    <row r="133" spans="16:78" ht="30" customHeight="1">
      <c r="P133" s="9" t="s">
        <v>63</v>
      </c>
      <c r="Q133" s="175">
        <v>1</v>
      </c>
      <c r="R133" s="175">
        <v>2</v>
      </c>
      <c r="S133" s="175">
        <v>3</v>
      </c>
      <c r="T133" s="175">
        <v>4</v>
      </c>
      <c r="U133" s="175">
        <v>5</v>
      </c>
      <c r="V133" s="175">
        <v>6</v>
      </c>
      <c r="W133" s="175">
        <v>7</v>
      </c>
      <c r="X133" s="175">
        <v>8</v>
      </c>
      <c r="Y133" s="175">
        <v>9</v>
      </c>
      <c r="Z133" s="175">
        <v>10</v>
      </c>
      <c r="AA133" s="175">
        <v>11</v>
      </c>
      <c r="AB133" s="175">
        <v>12</v>
      </c>
      <c r="AC133" s="175">
        <v>13</v>
      </c>
      <c r="AD133" s="175">
        <v>14</v>
      </c>
      <c r="AE133" s="175">
        <v>15</v>
      </c>
      <c r="AF133" s="175">
        <v>16</v>
      </c>
      <c r="AG133" s="175">
        <v>17</v>
      </c>
      <c r="AH133" s="175">
        <v>18</v>
      </c>
      <c r="AI133" s="175">
        <v>19</v>
      </c>
      <c r="AJ133" s="175">
        <v>20</v>
      </c>
      <c r="AK133" s="175">
        <v>21</v>
      </c>
      <c r="AL133" s="175">
        <v>22</v>
      </c>
      <c r="AM133" s="175">
        <v>23</v>
      </c>
      <c r="AN133" s="175">
        <v>24</v>
      </c>
      <c r="AO133" s="175">
        <v>25</v>
      </c>
      <c r="AP133" s="175">
        <v>26</v>
      </c>
      <c r="AQ133" s="175">
        <v>27</v>
      </c>
      <c r="AR133" s="175">
        <v>28</v>
      </c>
      <c r="AS133" s="175">
        <v>29</v>
      </c>
      <c r="AT133" s="175">
        <v>30</v>
      </c>
      <c r="AU133" s="175">
        <v>31</v>
      </c>
      <c r="AV133" s="175">
        <v>32</v>
      </c>
      <c r="AW133" s="175">
        <v>33</v>
      </c>
      <c r="AX133" s="175">
        <v>34</v>
      </c>
      <c r="AY133" s="175">
        <v>35</v>
      </c>
      <c r="AZ133" s="175">
        <v>36</v>
      </c>
      <c r="BA133" s="175">
        <v>37</v>
      </c>
      <c r="BB133" s="175">
        <v>38</v>
      </c>
      <c r="BC133" s="175">
        <v>39</v>
      </c>
      <c r="BD133" s="175">
        <v>40</v>
      </c>
      <c r="BE133" s="175">
        <v>41</v>
      </c>
      <c r="BF133" s="175">
        <v>42</v>
      </c>
      <c r="BG133" s="175">
        <v>43</v>
      </c>
      <c r="BH133" s="175">
        <v>44</v>
      </c>
      <c r="BI133" s="175">
        <v>45</v>
      </c>
      <c r="BJ133" s="175">
        <v>46</v>
      </c>
      <c r="BK133" s="175">
        <v>47</v>
      </c>
      <c r="BL133" s="175">
        <v>48</v>
      </c>
      <c r="BM133" s="175">
        <v>49</v>
      </c>
      <c r="BN133" s="175">
        <v>50</v>
      </c>
      <c r="BO133" s="175">
        <v>51</v>
      </c>
      <c r="BP133" s="175">
        <v>52</v>
      </c>
      <c r="BQ133" s="175">
        <v>53</v>
      </c>
      <c r="BR133" s="175">
        <v>54</v>
      </c>
      <c r="BS133" s="175">
        <v>55</v>
      </c>
      <c r="BT133" s="175">
        <v>56</v>
      </c>
      <c r="BU133" s="175">
        <v>57</v>
      </c>
      <c r="BV133" s="175">
        <v>58</v>
      </c>
      <c r="BW133" s="175">
        <v>59</v>
      </c>
      <c r="BX133" s="175">
        <v>60</v>
      </c>
      <c r="BY133" s="175"/>
      <c r="BZ133" s="175"/>
    </row>
    <row r="134" spans="16:78" ht="30" customHeight="1">
      <c r="P134" s="9">
        <v>1</v>
      </c>
      <c r="Q134" s="9">
        <f>IF(AND(Q$5&gt;=$M6,Q$5&lt;=$N6),IF($F6="ANUAL",$D6,"NÃO"),"NÃO")</f>
        <v>200000</v>
      </c>
      <c r="R134" s="9">
        <f>IF(AND(R$5&gt;=$M6,R$5&lt;=$N6),IF($F6="ANUAL",IF(Q134="NÃO",$D6,IF(MOD(COUNT($Q134:Q134),12)=0,(Q134*$E6)+Q134,Q134)),"NÃO"),"NÃO")</f>
        <v>200000</v>
      </c>
      <c r="S134" s="9">
        <f>IF(AND(S$5&gt;=$M6,S$5&lt;=$N6),IF($F6="ANUAL",IF(R134="NÃO",$D6,IF(MOD(COUNT($Q134:R134),12)=0,(R134*$E6)+R134,R134)),"NÃO"),"NÃO")</f>
        <v>200000</v>
      </c>
      <c r="T134" s="9">
        <f>IF(AND(T$5&gt;=$M6,T$5&lt;=$N6),IF($F6="ANUAL",IF(S134="NÃO",$D6,IF(MOD(COUNT($Q134:S134),12)=0,(S134*$E6)+S134,S134)),"NÃO"),"NÃO")</f>
        <v>200000</v>
      </c>
      <c r="U134" s="9">
        <f>IF(AND(U$5&gt;=$M6,U$5&lt;=$N6),IF($F6="ANUAL",IF(T134="NÃO",$D6,IF(MOD(COUNT($Q134:T134),12)=0,(T134*$E6)+T134,T134)),"NÃO"),"NÃO")</f>
        <v>200000</v>
      </c>
      <c r="V134" s="9">
        <f>IF(AND(V$5&gt;=$M6,V$5&lt;=$N6),IF($F6="ANUAL",IF(U134="NÃO",$D6,IF(MOD(COUNT($Q134:U134),12)=0,(U134*$E6)+U134,U134)),"NÃO"),"NÃO")</f>
        <v>200000</v>
      </c>
      <c r="W134" s="9">
        <f>IF(AND(W$5&gt;=$M6,W$5&lt;=$N6),IF($F6="ANUAL",IF(V134="NÃO",$D6,IF(MOD(COUNT($Q134:V134),12)=0,(V134*$E6)+V134,V134)),"NÃO"),"NÃO")</f>
        <v>200000</v>
      </c>
      <c r="X134" s="9">
        <f>IF(AND(X$5&gt;=$M6,X$5&lt;=$N6),IF($F6="ANUAL",IF(W134="NÃO",$D6,IF(MOD(COUNT($Q134:W134),12)=0,(W134*$E6)+W134,W134)),"NÃO"),"NÃO")</f>
        <v>200000</v>
      </c>
      <c r="Y134" s="9">
        <f>IF(AND(Y$5&gt;=$M6,Y$5&lt;=$N6),IF($F6="ANUAL",IF(X134="NÃO",$D6,IF(MOD(COUNT($Q134:X134),12)=0,(X134*$E6)+X134,X134)),"NÃO"),"NÃO")</f>
        <v>200000</v>
      </c>
      <c r="Z134" s="9">
        <f>IF(AND(Z$5&gt;=$M6,Z$5&lt;=$N6),IF($F6="ANUAL",IF(Y134="NÃO",$D6,IF(MOD(COUNT($Q134:Y134),12)=0,(Y134*$E6)+Y134,Y134)),"NÃO"),"NÃO")</f>
        <v>200000</v>
      </c>
      <c r="AA134" s="9">
        <f>IF(AND(AA$5&gt;=$M6,AA$5&lt;=$N6),IF($F6="ANUAL",IF(Z134="NÃO",$D6,IF(MOD(COUNT($Q134:Z134),12)=0,(Z134*$E6)+Z134,Z134)),"NÃO"),"NÃO")</f>
        <v>200000</v>
      </c>
      <c r="AB134" s="9">
        <f>IF(AND(AB$5&gt;=$M6,AB$5&lt;=$N6),IF($F6="ANUAL",IF(AA134="NÃO",$D6,IF(MOD(COUNT($Q134:AA134),12)=0,(AA134*$E6)+AA134,AA134)),"NÃO"),"NÃO")</f>
        <v>200000</v>
      </c>
      <c r="AC134" s="9">
        <f>IF(AND(AC$5&gt;=$M6,AC$5&lt;=$N6),IF($F6="ANUAL",IF(AB134="NÃO",$D6,IF(MOD(COUNT($Q134:AB134),12)=0,(AB134*$E6)+AB134,AB134)),"NÃO"),"NÃO")</f>
        <v>220000</v>
      </c>
      <c r="AD134" s="9">
        <f>IF(AND(AD$5&gt;=$M6,AD$5&lt;=$N6),IF($F6="ANUAL",IF(AC134="NÃO",$D6,IF(MOD(COUNT($Q134:AC134),12)=0,(AC134*$E6)+AC134,AC134)),"NÃO"),"NÃO")</f>
        <v>220000</v>
      </c>
      <c r="AE134" s="9">
        <f>IF(AND(AE$5&gt;=$M6,AE$5&lt;=$N6),IF($F6="ANUAL",IF(AD134="NÃO",$D6,IF(MOD(COUNT($Q134:AD134),12)=0,(AD134*$E6)+AD134,AD134)),"NÃO"),"NÃO")</f>
        <v>220000</v>
      </c>
      <c r="AF134" s="9">
        <f>IF(AND(AF$5&gt;=$M6,AF$5&lt;=$N6),IF($F6="ANUAL",IF(AE134="NÃO",$D6,IF(MOD(COUNT($Q134:AE134),12)=0,(AE134*$E6)+AE134,AE134)),"NÃO"),"NÃO")</f>
        <v>220000</v>
      </c>
      <c r="AG134" s="9">
        <f>IF(AND(AG$5&gt;=$M6,AG$5&lt;=$N6),IF($F6="ANUAL",IF(AF134="NÃO",$D6,IF(MOD(COUNT($Q134:AF134),12)=0,(AF134*$E6)+AF134,AF134)),"NÃO"),"NÃO")</f>
        <v>220000</v>
      </c>
      <c r="AH134" s="9">
        <f>IF(AND(AH$5&gt;=$M6,AH$5&lt;=$N6),IF($F6="ANUAL",IF(AG134="NÃO",$D6,IF(MOD(COUNT($Q134:AG134),12)=0,(AG134*$E6)+AG134,AG134)),"NÃO"),"NÃO")</f>
        <v>220000</v>
      </c>
      <c r="AI134" s="9">
        <f>IF(AND(AI$5&gt;=$M6,AI$5&lt;=$N6),IF($F6="ANUAL",IF(AH134="NÃO",$D6,IF(MOD(COUNT($Q134:AH134),12)=0,(AH134*$E6)+AH134,AH134)),"NÃO"),"NÃO")</f>
        <v>220000</v>
      </c>
      <c r="AJ134" s="9">
        <f>IF(AND(AJ$5&gt;=$M6,AJ$5&lt;=$N6),IF($F6="ANUAL",IF(AI134="NÃO",$D6,IF(MOD(COUNT($Q134:AI134),12)=0,(AI134*$E6)+AI134,AI134)),"NÃO"),"NÃO")</f>
        <v>220000</v>
      </c>
      <c r="AK134" s="9">
        <f>IF(AND(AK$5&gt;=$M6,AK$5&lt;=$N6),IF($F6="ANUAL",IF(AJ134="NÃO",$D6,IF(MOD(COUNT($Q134:AJ134),12)=0,(AJ134*$E6)+AJ134,AJ134)),"NÃO"),"NÃO")</f>
        <v>220000</v>
      </c>
      <c r="AL134" s="9">
        <f>IF(AND(AL$5&gt;=$M6,AL$5&lt;=$N6),IF($F6="ANUAL",IF(AK134="NÃO",$D6,IF(MOD(COUNT($Q134:AK134),12)=0,(AK134*$E6)+AK134,AK134)),"NÃO"),"NÃO")</f>
        <v>220000</v>
      </c>
      <c r="AM134" s="9">
        <f>IF(AND(AM$5&gt;=$M6,AM$5&lt;=$N6),IF($F6="ANUAL",IF(AL134="NÃO",$D6,IF(MOD(COUNT($Q134:AL134),12)=0,(AL134*$E6)+AL134,AL134)),"NÃO"),"NÃO")</f>
        <v>220000</v>
      </c>
      <c r="AN134" s="9">
        <f>IF(AND(AN$5&gt;=$M6,AN$5&lt;=$N6),IF($F6="ANUAL",IF(AM134="NÃO",$D6,IF(MOD(COUNT($Q134:AM134),12)=0,(AM134*$E6)+AM134,AM134)),"NÃO"),"NÃO")</f>
        <v>220000</v>
      </c>
      <c r="AO134" s="9">
        <f>IF(AND(AO$5&gt;=$M6,AO$5&lt;=$N6),IF($F6="ANUAL",IF(AN134="NÃO",$D6,IF(MOD(COUNT($Q134:AN134),12)=0,(AN134*$E6)+AN134,AN134)),"NÃO"),"NÃO")</f>
        <v>242000</v>
      </c>
      <c r="AP134" s="9">
        <f>IF(AND(AP$5&gt;=$M6,AP$5&lt;=$N6),IF($F6="ANUAL",IF(AO134="NÃO",$D6,IF(MOD(COUNT($Q134:AO134),12)=0,(AO134*$E6)+AO134,AO134)),"NÃO"),"NÃO")</f>
        <v>242000</v>
      </c>
      <c r="AQ134" s="9">
        <f>IF(AND(AQ$5&gt;=$M6,AQ$5&lt;=$N6),IF($F6="ANUAL",IF(AP134="NÃO",$D6,IF(MOD(COUNT($Q134:AP134),12)=0,(AP134*$E6)+AP134,AP134)),"NÃO"),"NÃO")</f>
        <v>242000</v>
      </c>
      <c r="AR134" s="9">
        <f>IF(AND(AR$5&gt;=$M6,AR$5&lt;=$N6),IF($F6="ANUAL",IF(AQ134="NÃO",$D6,IF(MOD(COUNT($Q134:AQ134),12)=0,(AQ134*$E6)+AQ134,AQ134)),"NÃO"),"NÃO")</f>
        <v>242000</v>
      </c>
      <c r="AS134" s="9">
        <f>IF(AND(AS$5&gt;=$M6,AS$5&lt;=$N6),IF($F6="ANUAL",IF(AR134="NÃO",$D6,IF(MOD(COUNT($Q134:AR134),12)=0,(AR134*$E6)+AR134,AR134)),"NÃO"),"NÃO")</f>
        <v>242000</v>
      </c>
      <c r="AT134" s="9">
        <f>IF(AND(AT$5&gt;=$M6,AT$5&lt;=$N6),IF($F6="ANUAL",IF(AS134="NÃO",$D6,IF(MOD(COUNT($Q134:AS134),12)=0,(AS134*$E6)+AS134,AS134)),"NÃO"),"NÃO")</f>
        <v>242000</v>
      </c>
      <c r="AU134" s="9">
        <f>IF(AND(AU$5&gt;=$M6,AU$5&lt;=$N6),IF($F6="ANUAL",IF(AT134="NÃO",$D6,IF(MOD(COUNT($Q134:AT134),12)=0,(AT134*$E6)+AT134,AT134)),"NÃO"),"NÃO")</f>
        <v>242000</v>
      </c>
      <c r="AV134" s="9">
        <f>IF(AND(AV$5&gt;=$M6,AV$5&lt;=$N6),IF($F6="ANUAL",IF(AU134="NÃO",$D6,IF(MOD(COUNT($Q134:AU134),12)=0,(AU134*$E6)+AU134,AU134)),"NÃO"),"NÃO")</f>
        <v>242000</v>
      </c>
      <c r="AW134" s="9">
        <f>IF(AND(AW$5&gt;=$M6,AW$5&lt;=$N6),IF($F6="ANUAL",IF(AV134="NÃO",$D6,IF(MOD(COUNT($Q134:AV134),12)=0,(AV134*$E6)+AV134,AV134)),"NÃO"),"NÃO")</f>
        <v>242000</v>
      </c>
      <c r="AX134" s="9">
        <f>IF(AND(AX$5&gt;=$M6,AX$5&lt;=$N6),IF($F6="ANUAL",IF(AW134="NÃO",$D6,IF(MOD(COUNT($Q134:AW134),12)=0,(AW134*$E6)+AW134,AW134)),"NÃO"),"NÃO")</f>
        <v>242000</v>
      </c>
      <c r="AY134" s="9">
        <f>IF(AND(AY$5&gt;=$M6,AY$5&lt;=$N6),IF($F6="ANUAL",IF(AX134="NÃO",$D6,IF(MOD(COUNT($Q134:AX134),12)=0,(AX134*$E6)+AX134,AX134)),"NÃO"),"NÃO")</f>
        <v>242000</v>
      </c>
      <c r="AZ134" s="9">
        <f>IF(AND(AZ$5&gt;=$M6,AZ$5&lt;=$N6),IF($F6="ANUAL",IF(AY134="NÃO",$D6,IF(MOD(COUNT($Q134:AY134),12)=0,(AY134*$E6)+AY134,AY134)),"NÃO"),"NÃO")</f>
        <v>242000</v>
      </c>
      <c r="BA134" s="9" t="str">
        <f>IF(AND(BA$5&gt;=$M6,BA$5&lt;=$N6),IF($F6="ANUAL",IF(AZ134="NÃO",$D6,IF(MOD(COUNT($Q134:AZ134),12)=0,(AZ134*$E6)+AZ134,AZ134)),"NÃO"),"NÃO")</f>
        <v>NÃO</v>
      </c>
      <c r="BB134" s="9" t="str">
        <f>IF(AND(BB$5&gt;=$M6,BB$5&lt;=$N6),IF($F6="ANUAL",IF(BA134="NÃO",$D6,IF(MOD(COUNT($Q134:BA134),12)=0,(BA134*$E6)+BA134,BA134)),"NÃO"),"NÃO")</f>
        <v>NÃO</v>
      </c>
      <c r="BC134" s="9" t="str">
        <f>IF(AND(BC$5&gt;=$M6,BC$5&lt;=$N6),IF($F6="ANUAL",IF(BB134="NÃO",$D6,IF(MOD(COUNT($Q134:BB134),12)=0,(BB134*$E6)+BB134,BB134)),"NÃO"),"NÃO")</f>
        <v>NÃO</v>
      </c>
      <c r="BD134" s="9" t="str">
        <f>IF(AND(BD$5&gt;=$M6,BD$5&lt;=$N6),IF($F6="ANUAL",IF(BC134="NÃO",$D6,IF(MOD(COUNT($Q134:BC134),12)=0,(BC134*$E6)+BC134,BC134)),"NÃO"),"NÃO")</f>
        <v>NÃO</v>
      </c>
      <c r="BE134" s="9" t="str">
        <f>IF(AND(BE$5&gt;=$M6,BE$5&lt;=$N6),IF($F6="ANUAL",IF(BD134="NÃO",$D6,IF(MOD(COUNT($Q134:BD134),12)=0,(BD134*$E6)+BD134,BD134)),"NÃO"),"NÃO")</f>
        <v>NÃO</v>
      </c>
      <c r="BF134" s="9" t="str">
        <f>IF(AND(BF$5&gt;=$M6,BF$5&lt;=$N6),IF($F6="ANUAL",IF(BE134="NÃO",$D6,IF(MOD(COUNT($Q134:BE134),12)=0,(BE134*$E6)+BE134,BE134)),"NÃO"),"NÃO")</f>
        <v>NÃO</v>
      </c>
      <c r="BG134" s="9" t="str">
        <f>IF(AND(BG$5&gt;=$M6,BG$5&lt;=$N6),IF($F6="ANUAL",IF(BF134="NÃO",$D6,IF(MOD(COUNT($Q134:BF134),12)=0,(BF134*$E6)+BF134,BF134)),"NÃO"),"NÃO")</f>
        <v>NÃO</v>
      </c>
      <c r="BH134" s="9" t="str">
        <f>IF(AND(BH$5&gt;=$M6,BH$5&lt;=$N6),IF($F6="ANUAL",IF(BG134="NÃO",$D6,IF(MOD(COUNT($Q134:BG134),12)=0,(BG134*$E6)+BG134,BG134)),"NÃO"),"NÃO")</f>
        <v>NÃO</v>
      </c>
      <c r="BI134" s="9" t="str">
        <f>IF(AND(BI$5&gt;=$M6,BI$5&lt;=$N6),IF($F6="ANUAL",IF(BH134="NÃO",$D6,IF(MOD(COUNT($Q134:BH134),12)=0,(BH134*$E6)+BH134,BH134)),"NÃO"),"NÃO")</f>
        <v>NÃO</v>
      </c>
      <c r="BJ134" s="9" t="str">
        <f>IF(AND(BJ$5&gt;=$M6,BJ$5&lt;=$N6),IF($F6="ANUAL",IF(BI134="NÃO",$D6,IF(MOD(COUNT($Q134:BI134),12)=0,(BI134*$E6)+BI134,BI134)),"NÃO"),"NÃO")</f>
        <v>NÃO</v>
      </c>
      <c r="BK134" s="9" t="str">
        <f>IF(AND(BK$5&gt;=$M6,BK$5&lt;=$N6),IF($F6="ANUAL",IF(BJ134="NÃO",$D6,IF(MOD(COUNT($Q134:BJ134),12)=0,(BJ134*$E6)+BJ134,BJ134)),"NÃO"),"NÃO")</f>
        <v>NÃO</v>
      </c>
      <c r="BL134" s="9" t="str">
        <f>IF(AND(BL$5&gt;=$M6,BL$5&lt;=$N6),IF($F6="ANUAL",IF(BK134="NÃO",$D6,IF(MOD(COUNT($Q134:BK134),12)=0,(BK134*$E6)+BK134,BK134)),"NÃO"),"NÃO")</f>
        <v>NÃO</v>
      </c>
      <c r="BM134" s="9" t="str">
        <f>IF(AND(BM$5&gt;=$M6,BM$5&lt;=$N6),IF($F6="ANUAL",IF(BL134="NÃO",$D6,IF(MOD(COUNT($Q134:BL134),12)=0,(BL134*$E6)+BL134,BL134)),"NÃO"),"NÃO")</f>
        <v>NÃO</v>
      </c>
      <c r="BN134" s="9" t="str">
        <f>IF(AND(BN$5&gt;=$M6,BN$5&lt;=$N6),IF($F6="ANUAL",IF(BM134="NÃO",$D6,IF(MOD(COUNT($Q134:BM134),12)=0,(BM134*$E6)+BM134,BM134)),"NÃO"),"NÃO")</f>
        <v>NÃO</v>
      </c>
      <c r="BO134" s="9" t="str">
        <f>IF(AND(BO$5&gt;=$M6,BO$5&lt;=$N6),IF($F6="ANUAL",IF(BN134="NÃO",$D6,IF(MOD(COUNT($Q134:BN134),12)=0,(BN134*$E6)+BN134,BN134)),"NÃO"),"NÃO")</f>
        <v>NÃO</v>
      </c>
      <c r="BP134" s="9" t="str">
        <f>IF(AND(BP$5&gt;=$M6,BP$5&lt;=$N6),IF($F6="ANUAL",IF(BO134="NÃO",$D6,IF(MOD(COUNT($Q134:BO134),12)=0,(BO134*$E6)+BO134,BO134)),"NÃO"),"NÃO")</f>
        <v>NÃO</v>
      </c>
      <c r="BQ134" s="9" t="str">
        <f>IF(AND(BQ$5&gt;=$M6,BQ$5&lt;=$N6),IF($F6="ANUAL",IF(BP134="NÃO",$D6,IF(MOD(COUNT($Q134:BP134),12)=0,(BP134*$E6)+BP134,BP134)),"NÃO"),"NÃO")</f>
        <v>NÃO</v>
      </c>
      <c r="BR134" s="9" t="str">
        <f>IF(AND(BR$5&gt;=$M6,BR$5&lt;=$N6),IF($F6="ANUAL",IF(BQ134="NÃO",$D6,IF(MOD(COUNT($Q134:BQ134),12)=0,(BQ134*$E6)+BQ134,BQ134)),"NÃO"),"NÃO")</f>
        <v>NÃO</v>
      </c>
      <c r="BS134" s="9" t="str">
        <f>IF(AND(BS$5&gt;=$M6,BS$5&lt;=$N6),IF($F6="ANUAL",IF(BR134="NÃO",$D6,IF(MOD(COUNT($Q134:BR134),12)=0,(BR134*$E6)+BR134,BR134)),"NÃO"),"NÃO")</f>
        <v>NÃO</v>
      </c>
      <c r="BT134" s="9" t="str">
        <f>IF(AND(BT$5&gt;=$M6,BT$5&lt;=$N6),IF($F6="ANUAL",IF(BS134="NÃO",$D6,IF(MOD(COUNT($Q134:BS134),12)=0,(BS134*$E6)+BS134,BS134)),"NÃO"),"NÃO")</f>
        <v>NÃO</v>
      </c>
      <c r="BU134" s="9" t="str">
        <f>IF(AND(BU$5&gt;=$M6,BU$5&lt;=$N6),IF($F6="ANUAL",IF(BT134="NÃO",$D6,IF(MOD(COUNT($Q134:BT134),12)=0,(BT134*$E6)+BT134,BT134)),"NÃO"),"NÃO")</f>
        <v>NÃO</v>
      </c>
      <c r="BV134" s="9" t="str">
        <f>IF(AND(BV$5&gt;=$M6,BV$5&lt;=$N6),IF($F6="ANUAL",IF(BU134="NÃO",$D6,IF(MOD(COUNT($Q134:BU134),12)=0,(BU134*$E6)+BU134,BU134)),"NÃO"),"NÃO")</f>
        <v>NÃO</v>
      </c>
      <c r="BW134" s="9" t="str">
        <f>IF(AND(BW$5&gt;=$M6,BW$5&lt;=$N6),IF($F6="ANUAL",IF(BV134="NÃO",$D6,IF(MOD(COUNT($Q134:BV134),12)=0,(BV134*$E6)+BV134,BV134)),"NÃO"),"NÃO")</f>
        <v>NÃO</v>
      </c>
      <c r="BX134" s="9" t="str">
        <f>IF(AND(BX$5&gt;=$M6,BX$5&lt;=$N6),IF($F6="ANUAL",IF(BW134="NÃO",$D6,IF(MOD(COUNT($Q134:BW134),12)=0,(BW134*$E6)+BW134,BW134)),"NÃO"),"NÃO")</f>
        <v>NÃO</v>
      </c>
    </row>
    <row r="135" spans="16:78" ht="30" customHeight="1">
      <c r="P135" s="9">
        <v>2</v>
      </c>
      <c r="Q135" s="9">
        <f t="shared" ref="Q135:Q163" si="48">IF(AND(Q$5&gt;=$M7,Q$5&lt;=$N7),IF($F7="ANUAL",$D7,"NÃO"),"NÃO")</f>
        <v>1200000</v>
      </c>
      <c r="R135" s="9">
        <f>IF(AND(R$5&gt;=$M7,R$5&lt;=$N7),IF($F7="ANUAL",IF(Q135="NÃO",$D7,IF(MOD(COUNT($Q135:Q135),12)=0,(Q135*$E7)+Q135,Q135)),"NÃO"),"NÃO")</f>
        <v>1200000</v>
      </c>
      <c r="S135" s="9">
        <f>IF(AND(S$5&gt;=$M7,S$5&lt;=$N7),IF($F7="ANUAL",IF(R135="NÃO",$D7,IF(MOD(COUNT($Q135:R135),12)=0,(R135*$E7)+R135,R135)),"NÃO"),"NÃO")</f>
        <v>1200000</v>
      </c>
      <c r="T135" s="9">
        <f>IF(AND(T$5&gt;=$M7,T$5&lt;=$N7),IF($F7="ANUAL",IF(S135="NÃO",$D7,IF(MOD(COUNT($Q135:S135),12)=0,(S135*$E7)+S135,S135)),"NÃO"),"NÃO")</f>
        <v>1200000</v>
      </c>
      <c r="U135" s="9">
        <f>IF(AND(U$5&gt;=$M7,U$5&lt;=$N7),IF($F7="ANUAL",IF(T135="NÃO",$D7,IF(MOD(COUNT($Q135:T135),12)=0,(T135*$E7)+T135,T135)),"NÃO"),"NÃO")</f>
        <v>1200000</v>
      </c>
      <c r="V135" s="9">
        <f>IF(AND(V$5&gt;=$M7,V$5&lt;=$N7),IF($F7="ANUAL",IF(U135="NÃO",$D7,IF(MOD(COUNT($Q135:U135),12)=0,(U135*$E7)+U135,U135)),"NÃO"),"NÃO")</f>
        <v>1200000</v>
      </c>
      <c r="W135" s="9">
        <f>IF(AND(W$5&gt;=$M7,W$5&lt;=$N7),IF($F7="ANUAL",IF(V135="NÃO",$D7,IF(MOD(COUNT($Q135:V135),12)=0,(V135*$E7)+V135,V135)),"NÃO"),"NÃO")</f>
        <v>1200000</v>
      </c>
      <c r="X135" s="9">
        <f>IF(AND(X$5&gt;=$M7,X$5&lt;=$N7),IF($F7="ANUAL",IF(W135="NÃO",$D7,IF(MOD(COUNT($Q135:W135),12)=0,(W135*$E7)+W135,W135)),"NÃO"),"NÃO")</f>
        <v>1200000</v>
      </c>
      <c r="Y135" s="9">
        <f>IF(AND(Y$5&gt;=$M7,Y$5&lt;=$N7),IF($F7="ANUAL",IF(X135="NÃO",$D7,IF(MOD(COUNT($Q135:X135),12)=0,(X135*$E7)+X135,X135)),"NÃO"),"NÃO")</f>
        <v>1200000</v>
      </c>
      <c r="Z135" s="9">
        <f>IF(AND(Z$5&gt;=$M7,Z$5&lt;=$N7),IF($F7="ANUAL",IF(Y135="NÃO",$D7,IF(MOD(COUNT($Q135:Y135),12)=0,(Y135*$E7)+Y135,Y135)),"NÃO"),"NÃO")</f>
        <v>1200000</v>
      </c>
      <c r="AA135" s="9">
        <f>IF(AND(AA$5&gt;=$M7,AA$5&lt;=$N7),IF($F7="ANUAL",IF(Z135="NÃO",$D7,IF(MOD(COUNT($Q135:Z135),12)=0,(Z135*$E7)+Z135,Z135)),"NÃO"),"NÃO")</f>
        <v>1200000</v>
      </c>
      <c r="AB135" s="9">
        <f>IF(AND(AB$5&gt;=$M7,AB$5&lt;=$N7),IF($F7="ANUAL",IF(AA135="NÃO",$D7,IF(MOD(COUNT($Q135:AA135),12)=0,(AA135*$E7)+AA135,AA135)),"NÃO"),"NÃO")</f>
        <v>1200000</v>
      </c>
      <c r="AC135" s="9">
        <f>IF(AND(AC$5&gt;=$M7,AC$5&lt;=$N7),IF($F7="ANUAL",IF(AB135="NÃO",$D7,IF(MOD(COUNT($Q135:AB135),12)=0,(AB135*$E7)+AB135,AB135)),"NÃO"),"NÃO")</f>
        <v>1320000</v>
      </c>
      <c r="AD135" s="9">
        <f>IF(AND(AD$5&gt;=$M7,AD$5&lt;=$N7),IF($F7="ANUAL",IF(AC135="NÃO",$D7,IF(MOD(COUNT($Q135:AC135),12)=0,(AC135*$E7)+AC135,AC135)),"NÃO"),"NÃO")</f>
        <v>1320000</v>
      </c>
      <c r="AE135" s="9">
        <f>IF(AND(AE$5&gt;=$M7,AE$5&lt;=$N7),IF($F7="ANUAL",IF(AD135="NÃO",$D7,IF(MOD(COUNT($Q135:AD135),12)=0,(AD135*$E7)+AD135,AD135)),"NÃO"),"NÃO")</f>
        <v>1320000</v>
      </c>
      <c r="AF135" s="9">
        <f>IF(AND(AF$5&gt;=$M7,AF$5&lt;=$N7),IF($F7="ANUAL",IF(AE135="NÃO",$D7,IF(MOD(COUNT($Q135:AE135),12)=0,(AE135*$E7)+AE135,AE135)),"NÃO"),"NÃO")</f>
        <v>1320000</v>
      </c>
      <c r="AG135" s="9">
        <f>IF(AND(AG$5&gt;=$M7,AG$5&lt;=$N7),IF($F7="ANUAL",IF(AF135="NÃO",$D7,IF(MOD(COUNT($Q135:AF135),12)=0,(AF135*$E7)+AF135,AF135)),"NÃO"),"NÃO")</f>
        <v>1320000</v>
      </c>
      <c r="AH135" s="9">
        <f>IF(AND(AH$5&gt;=$M7,AH$5&lt;=$N7),IF($F7="ANUAL",IF(AG135="NÃO",$D7,IF(MOD(COUNT($Q135:AG135),12)=0,(AG135*$E7)+AG135,AG135)),"NÃO"),"NÃO")</f>
        <v>1320000</v>
      </c>
      <c r="AI135" s="9">
        <f>IF(AND(AI$5&gt;=$M7,AI$5&lt;=$N7),IF($F7="ANUAL",IF(AH135="NÃO",$D7,IF(MOD(COUNT($Q135:AH135),12)=0,(AH135*$E7)+AH135,AH135)),"NÃO"),"NÃO")</f>
        <v>1320000</v>
      </c>
      <c r="AJ135" s="9">
        <f>IF(AND(AJ$5&gt;=$M7,AJ$5&lt;=$N7),IF($F7="ANUAL",IF(AI135="NÃO",$D7,IF(MOD(COUNT($Q135:AI135),12)=0,(AI135*$E7)+AI135,AI135)),"NÃO"),"NÃO")</f>
        <v>1320000</v>
      </c>
      <c r="AK135" s="9">
        <f>IF(AND(AK$5&gt;=$M7,AK$5&lt;=$N7),IF($F7="ANUAL",IF(AJ135="NÃO",$D7,IF(MOD(COUNT($Q135:AJ135),12)=0,(AJ135*$E7)+AJ135,AJ135)),"NÃO"),"NÃO")</f>
        <v>1320000</v>
      </c>
      <c r="AL135" s="9">
        <f>IF(AND(AL$5&gt;=$M7,AL$5&lt;=$N7),IF($F7="ANUAL",IF(AK135="NÃO",$D7,IF(MOD(COUNT($Q135:AK135),12)=0,(AK135*$E7)+AK135,AK135)),"NÃO"),"NÃO")</f>
        <v>1320000</v>
      </c>
      <c r="AM135" s="9">
        <f>IF(AND(AM$5&gt;=$M7,AM$5&lt;=$N7),IF($F7="ANUAL",IF(AL135="NÃO",$D7,IF(MOD(COUNT($Q135:AL135),12)=0,(AL135*$E7)+AL135,AL135)),"NÃO"),"NÃO")</f>
        <v>1320000</v>
      </c>
      <c r="AN135" s="9">
        <f>IF(AND(AN$5&gt;=$M7,AN$5&lt;=$N7),IF($F7="ANUAL",IF(AM135="NÃO",$D7,IF(MOD(COUNT($Q135:AM135),12)=0,(AM135*$E7)+AM135,AM135)),"NÃO"),"NÃO")</f>
        <v>1320000</v>
      </c>
      <c r="AO135" s="9" t="str">
        <f>IF(AND(AO$5&gt;=$M7,AO$5&lt;=$N7),IF($F7="ANUAL",IF(AN135="NÃO",$D7,IF(MOD(COUNT($Q135:AN135),12)=0,(AN135*$E7)+AN135,AN135)),"NÃO"),"NÃO")</f>
        <v>NÃO</v>
      </c>
      <c r="AP135" s="9" t="str">
        <f>IF(AND(AP$5&gt;=$M7,AP$5&lt;=$N7),IF($F7="ANUAL",IF(AO135="NÃO",$D7,IF(MOD(COUNT($Q135:AO135),12)=0,(AO135*$E7)+AO135,AO135)),"NÃO"),"NÃO")</f>
        <v>NÃO</v>
      </c>
      <c r="AQ135" s="9" t="str">
        <f>IF(AND(AQ$5&gt;=$M7,AQ$5&lt;=$N7),IF($F7="ANUAL",IF(AP135="NÃO",$D7,IF(MOD(COUNT($Q135:AP135),12)=0,(AP135*$E7)+AP135,AP135)),"NÃO"),"NÃO")</f>
        <v>NÃO</v>
      </c>
      <c r="AR135" s="9" t="str">
        <f>IF(AND(AR$5&gt;=$M7,AR$5&lt;=$N7),IF($F7="ANUAL",IF(AQ135="NÃO",$D7,IF(MOD(COUNT($Q135:AQ135),12)=0,(AQ135*$E7)+AQ135,AQ135)),"NÃO"),"NÃO")</f>
        <v>NÃO</v>
      </c>
      <c r="AS135" s="9" t="str">
        <f>IF(AND(AS$5&gt;=$M7,AS$5&lt;=$N7),IF($F7="ANUAL",IF(AR135="NÃO",$D7,IF(MOD(COUNT($Q135:AR135),12)=0,(AR135*$E7)+AR135,AR135)),"NÃO"),"NÃO")</f>
        <v>NÃO</v>
      </c>
      <c r="AT135" s="9" t="str">
        <f>IF(AND(AT$5&gt;=$M7,AT$5&lt;=$N7),IF($F7="ANUAL",IF(AS135="NÃO",$D7,IF(MOD(COUNT($Q135:AS135),12)=0,(AS135*$E7)+AS135,AS135)),"NÃO"),"NÃO")</f>
        <v>NÃO</v>
      </c>
      <c r="AU135" s="9" t="str">
        <f>IF(AND(AU$5&gt;=$M7,AU$5&lt;=$N7),IF($F7="ANUAL",IF(AT135="NÃO",$D7,IF(MOD(COUNT($Q135:AT135),12)=0,(AT135*$E7)+AT135,AT135)),"NÃO"),"NÃO")</f>
        <v>NÃO</v>
      </c>
      <c r="AV135" s="9" t="str">
        <f>IF(AND(AV$5&gt;=$M7,AV$5&lt;=$N7),IF($F7="ANUAL",IF(AU135="NÃO",$D7,IF(MOD(COUNT($Q135:AU135),12)=0,(AU135*$E7)+AU135,AU135)),"NÃO"),"NÃO")</f>
        <v>NÃO</v>
      </c>
      <c r="AW135" s="9" t="str">
        <f>IF(AND(AW$5&gt;=$M7,AW$5&lt;=$N7),IF($F7="ANUAL",IF(AV135="NÃO",$D7,IF(MOD(COUNT($Q135:AV135),12)=0,(AV135*$E7)+AV135,AV135)),"NÃO"),"NÃO")</f>
        <v>NÃO</v>
      </c>
      <c r="AX135" s="9" t="str">
        <f>IF(AND(AX$5&gt;=$M7,AX$5&lt;=$N7),IF($F7="ANUAL",IF(AW135="NÃO",$D7,IF(MOD(COUNT($Q135:AW135),12)=0,(AW135*$E7)+AW135,AW135)),"NÃO"),"NÃO")</f>
        <v>NÃO</v>
      </c>
      <c r="AY135" s="9" t="str">
        <f>IF(AND(AY$5&gt;=$M7,AY$5&lt;=$N7),IF($F7="ANUAL",IF(AX135="NÃO",$D7,IF(MOD(COUNT($Q135:AX135),12)=0,(AX135*$E7)+AX135,AX135)),"NÃO"),"NÃO")</f>
        <v>NÃO</v>
      </c>
      <c r="AZ135" s="9" t="str">
        <f>IF(AND(AZ$5&gt;=$M7,AZ$5&lt;=$N7),IF($F7="ANUAL",IF(AY135="NÃO",$D7,IF(MOD(COUNT($Q135:AY135),12)=0,(AY135*$E7)+AY135,AY135)),"NÃO"),"NÃO")</f>
        <v>NÃO</v>
      </c>
      <c r="BA135" s="9" t="str">
        <f>IF(AND(BA$5&gt;=$M7,BA$5&lt;=$N7),IF($F7="ANUAL",IF(AZ135="NÃO",$D7,IF(MOD(COUNT($Q135:AZ135),12)=0,(AZ135*$E7)+AZ135,AZ135)),"NÃO"),"NÃO")</f>
        <v>NÃO</v>
      </c>
      <c r="BB135" s="9" t="str">
        <f>IF(AND(BB$5&gt;=$M7,BB$5&lt;=$N7),IF($F7="ANUAL",IF(BA135="NÃO",$D7,IF(MOD(COUNT($Q135:BA135),12)=0,(BA135*$E7)+BA135,BA135)),"NÃO"),"NÃO")</f>
        <v>NÃO</v>
      </c>
      <c r="BC135" s="9" t="str">
        <f>IF(AND(BC$5&gt;=$M7,BC$5&lt;=$N7),IF($F7="ANUAL",IF(BB135="NÃO",$D7,IF(MOD(COUNT($Q135:BB135),12)=0,(BB135*$E7)+BB135,BB135)),"NÃO"),"NÃO")</f>
        <v>NÃO</v>
      </c>
      <c r="BD135" s="9" t="str">
        <f>IF(AND(BD$5&gt;=$M7,BD$5&lt;=$N7),IF($F7="ANUAL",IF(BC135="NÃO",$D7,IF(MOD(COUNT($Q135:BC135),12)=0,(BC135*$E7)+BC135,BC135)),"NÃO"),"NÃO")</f>
        <v>NÃO</v>
      </c>
      <c r="BE135" s="9" t="str">
        <f>IF(AND(BE$5&gt;=$M7,BE$5&lt;=$N7),IF($F7="ANUAL",IF(BD135="NÃO",$D7,IF(MOD(COUNT($Q135:BD135),12)=0,(BD135*$E7)+BD135,BD135)),"NÃO"),"NÃO")</f>
        <v>NÃO</v>
      </c>
      <c r="BF135" s="9" t="str">
        <f>IF(AND(BF$5&gt;=$M7,BF$5&lt;=$N7),IF($F7="ANUAL",IF(BE135="NÃO",$D7,IF(MOD(COUNT($Q135:BE135),12)=0,(BE135*$E7)+BE135,BE135)),"NÃO"),"NÃO")</f>
        <v>NÃO</v>
      </c>
      <c r="BG135" s="9" t="str">
        <f>IF(AND(BG$5&gt;=$M7,BG$5&lt;=$N7),IF($F7="ANUAL",IF(BF135="NÃO",$D7,IF(MOD(COUNT($Q135:BF135),12)=0,(BF135*$E7)+BF135,BF135)),"NÃO"),"NÃO")</f>
        <v>NÃO</v>
      </c>
      <c r="BH135" s="9" t="str">
        <f>IF(AND(BH$5&gt;=$M7,BH$5&lt;=$N7),IF($F7="ANUAL",IF(BG135="NÃO",$D7,IF(MOD(COUNT($Q135:BG135),12)=0,(BG135*$E7)+BG135,BG135)),"NÃO"),"NÃO")</f>
        <v>NÃO</v>
      </c>
      <c r="BI135" s="9" t="str">
        <f>IF(AND(BI$5&gt;=$M7,BI$5&lt;=$N7),IF($F7="ANUAL",IF(BH135="NÃO",$D7,IF(MOD(COUNT($Q135:BH135),12)=0,(BH135*$E7)+BH135,BH135)),"NÃO"),"NÃO")</f>
        <v>NÃO</v>
      </c>
      <c r="BJ135" s="9" t="str">
        <f>IF(AND(BJ$5&gt;=$M7,BJ$5&lt;=$N7),IF($F7="ANUAL",IF(BI135="NÃO",$D7,IF(MOD(COUNT($Q135:BI135),12)=0,(BI135*$E7)+BI135,BI135)),"NÃO"),"NÃO")</f>
        <v>NÃO</v>
      </c>
      <c r="BK135" s="9" t="str">
        <f>IF(AND(BK$5&gt;=$M7,BK$5&lt;=$N7),IF($F7="ANUAL",IF(BJ135="NÃO",$D7,IF(MOD(COUNT($Q135:BJ135),12)=0,(BJ135*$E7)+BJ135,BJ135)),"NÃO"),"NÃO")</f>
        <v>NÃO</v>
      </c>
      <c r="BL135" s="9" t="str">
        <f>IF(AND(BL$5&gt;=$M7,BL$5&lt;=$N7),IF($F7="ANUAL",IF(BK135="NÃO",$D7,IF(MOD(COUNT($Q135:BK135),12)=0,(BK135*$E7)+BK135,BK135)),"NÃO"),"NÃO")</f>
        <v>NÃO</v>
      </c>
      <c r="BM135" s="9" t="str">
        <f>IF(AND(BM$5&gt;=$M7,BM$5&lt;=$N7),IF($F7="ANUAL",IF(BL135="NÃO",$D7,IF(MOD(COUNT($Q135:BL135),12)=0,(BL135*$E7)+BL135,BL135)),"NÃO"),"NÃO")</f>
        <v>NÃO</v>
      </c>
      <c r="BN135" s="9" t="str">
        <f>IF(AND(BN$5&gt;=$M7,BN$5&lt;=$N7),IF($F7="ANUAL",IF(BM135="NÃO",$D7,IF(MOD(COUNT($Q135:BM135),12)=0,(BM135*$E7)+BM135,BM135)),"NÃO"),"NÃO")</f>
        <v>NÃO</v>
      </c>
      <c r="BO135" s="9" t="str">
        <f>IF(AND(BO$5&gt;=$M7,BO$5&lt;=$N7),IF($F7="ANUAL",IF(BN135="NÃO",$D7,IF(MOD(COUNT($Q135:BN135),12)=0,(BN135*$E7)+BN135,BN135)),"NÃO"),"NÃO")</f>
        <v>NÃO</v>
      </c>
      <c r="BP135" s="9" t="str">
        <f>IF(AND(BP$5&gt;=$M7,BP$5&lt;=$N7),IF($F7="ANUAL",IF(BO135="NÃO",$D7,IF(MOD(COUNT($Q135:BO135),12)=0,(BO135*$E7)+BO135,BO135)),"NÃO"),"NÃO")</f>
        <v>NÃO</v>
      </c>
      <c r="BQ135" s="9" t="str">
        <f>IF(AND(BQ$5&gt;=$M7,BQ$5&lt;=$N7),IF($F7="ANUAL",IF(BP135="NÃO",$D7,IF(MOD(COUNT($Q135:BP135),12)=0,(BP135*$E7)+BP135,BP135)),"NÃO"),"NÃO")</f>
        <v>NÃO</v>
      </c>
      <c r="BR135" s="9" t="str">
        <f>IF(AND(BR$5&gt;=$M7,BR$5&lt;=$N7),IF($F7="ANUAL",IF(BQ135="NÃO",$D7,IF(MOD(COUNT($Q135:BQ135),12)=0,(BQ135*$E7)+BQ135,BQ135)),"NÃO"),"NÃO")</f>
        <v>NÃO</v>
      </c>
      <c r="BS135" s="9" t="str">
        <f>IF(AND(BS$5&gt;=$M7,BS$5&lt;=$N7),IF($F7="ANUAL",IF(BR135="NÃO",$D7,IF(MOD(COUNT($Q135:BR135),12)=0,(BR135*$E7)+BR135,BR135)),"NÃO"),"NÃO")</f>
        <v>NÃO</v>
      </c>
      <c r="BT135" s="9" t="str">
        <f>IF(AND(BT$5&gt;=$M7,BT$5&lt;=$N7),IF($F7="ANUAL",IF(BS135="NÃO",$D7,IF(MOD(COUNT($Q135:BS135),12)=0,(BS135*$E7)+BS135,BS135)),"NÃO"),"NÃO")</f>
        <v>NÃO</v>
      </c>
      <c r="BU135" s="9" t="str">
        <f>IF(AND(BU$5&gt;=$M7,BU$5&lt;=$N7),IF($F7="ANUAL",IF(BT135="NÃO",$D7,IF(MOD(COUNT($Q135:BT135),12)=0,(BT135*$E7)+BT135,BT135)),"NÃO"),"NÃO")</f>
        <v>NÃO</v>
      </c>
      <c r="BV135" s="9" t="str">
        <f>IF(AND(BV$5&gt;=$M7,BV$5&lt;=$N7),IF($F7="ANUAL",IF(BU135="NÃO",$D7,IF(MOD(COUNT($Q135:BU135),12)=0,(BU135*$E7)+BU135,BU135)),"NÃO"),"NÃO")</f>
        <v>NÃO</v>
      </c>
      <c r="BW135" s="9" t="str">
        <f>IF(AND(BW$5&gt;=$M7,BW$5&lt;=$N7),IF($F7="ANUAL",IF(BV135="NÃO",$D7,IF(MOD(COUNT($Q135:BV135),12)=0,(BV135*$E7)+BV135,BV135)),"NÃO"),"NÃO")</f>
        <v>NÃO</v>
      </c>
      <c r="BX135" s="9" t="str">
        <f>IF(AND(BX$5&gt;=$M7,BX$5&lt;=$N7),IF($F7="ANUAL",IF(BW135="NÃO",$D7,IF(MOD(COUNT($Q135:BW135),12)=0,(BW135*$E7)+BW135,BW135)),"NÃO"),"NÃO")</f>
        <v>NÃO</v>
      </c>
    </row>
    <row r="136" spans="16:78" ht="30" customHeight="1">
      <c r="P136" s="9">
        <v>3</v>
      </c>
      <c r="Q136" s="9">
        <f t="shared" si="48"/>
        <v>1500000</v>
      </c>
      <c r="R136" s="9">
        <f>IF(AND(R$5&gt;=$M8,R$5&lt;=$N8),IF($F8="ANUAL",IF(Q136="NÃO",$D8,IF(MOD(COUNT($Q136:Q136),12)=0,(Q136*$E8)+Q136,Q136)),"NÃO"),"NÃO")</f>
        <v>1500000</v>
      </c>
      <c r="S136" s="9">
        <f>IF(AND(S$5&gt;=$M8,S$5&lt;=$N8),IF($F8="ANUAL",IF(R136="NÃO",$D8,IF(MOD(COUNT($Q136:R136),12)=0,(R136*$E8)+R136,R136)),"NÃO"),"NÃO")</f>
        <v>1500000</v>
      </c>
      <c r="T136" s="9">
        <f>IF(AND(T$5&gt;=$M8,T$5&lt;=$N8),IF($F8="ANUAL",IF(S136="NÃO",$D8,IF(MOD(COUNT($Q136:S136),12)=0,(S136*$E8)+S136,S136)),"NÃO"),"NÃO")</f>
        <v>1500000</v>
      </c>
      <c r="U136" s="9">
        <f>IF(AND(U$5&gt;=$M8,U$5&lt;=$N8),IF($F8="ANUAL",IF(T136="NÃO",$D8,IF(MOD(COUNT($Q136:T136),12)=0,(T136*$E8)+T136,T136)),"NÃO"),"NÃO")</f>
        <v>1500000</v>
      </c>
      <c r="V136" s="9">
        <f>IF(AND(V$5&gt;=$M8,V$5&lt;=$N8),IF($F8="ANUAL",IF(U136="NÃO",$D8,IF(MOD(COUNT($Q136:U136),12)=0,(U136*$E8)+U136,U136)),"NÃO"),"NÃO")</f>
        <v>1500000</v>
      </c>
      <c r="W136" s="9">
        <f>IF(AND(W$5&gt;=$M8,W$5&lt;=$N8),IF($F8="ANUAL",IF(V136="NÃO",$D8,IF(MOD(COUNT($Q136:V136),12)=0,(V136*$E8)+V136,V136)),"NÃO"),"NÃO")</f>
        <v>1500000</v>
      </c>
      <c r="X136" s="9">
        <f>IF(AND(X$5&gt;=$M8,X$5&lt;=$N8),IF($F8="ANUAL",IF(W136="NÃO",$D8,IF(MOD(COUNT($Q136:W136),12)=0,(W136*$E8)+W136,W136)),"NÃO"),"NÃO")</f>
        <v>1500000</v>
      </c>
      <c r="Y136" s="9">
        <f>IF(AND(Y$5&gt;=$M8,Y$5&lt;=$N8),IF($F8="ANUAL",IF(X136="NÃO",$D8,IF(MOD(COUNT($Q136:X136),12)=0,(X136*$E8)+X136,X136)),"NÃO"),"NÃO")</f>
        <v>1500000</v>
      </c>
      <c r="Z136" s="9">
        <f>IF(AND(Z$5&gt;=$M8,Z$5&lt;=$N8),IF($F8="ANUAL",IF(Y136="NÃO",$D8,IF(MOD(COUNT($Q136:Y136),12)=0,(Y136*$E8)+Y136,Y136)),"NÃO"),"NÃO")</f>
        <v>1500000</v>
      </c>
      <c r="AA136" s="9">
        <f>IF(AND(AA$5&gt;=$M8,AA$5&lt;=$N8),IF($F8="ANUAL",IF(Z136="NÃO",$D8,IF(MOD(COUNT($Q136:Z136),12)=0,(Z136*$E8)+Z136,Z136)),"NÃO"),"NÃO")</f>
        <v>1500000</v>
      </c>
      <c r="AB136" s="9">
        <f>IF(AND(AB$5&gt;=$M8,AB$5&lt;=$N8),IF($F8="ANUAL",IF(AA136="NÃO",$D8,IF(MOD(COUNT($Q136:AA136),12)=0,(AA136*$E8)+AA136,AA136)),"NÃO"),"NÃO")</f>
        <v>1500000</v>
      </c>
      <c r="AC136" s="9">
        <f>IF(AND(AC$5&gt;=$M8,AC$5&lt;=$N8),IF($F8="ANUAL",IF(AB136="NÃO",$D8,IF(MOD(COUNT($Q136:AB136),12)=0,(AB136*$E8)+AB136,AB136)),"NÃO"),"NÃO")</f>
        <v>1650000</v>
      </c>
      <c r="AD136" s="9">
        <f>IF(AND(AD$5&gt;=$M8,AD$5&lt;=$N8),IF($F8="ANUAL",IF(AC136="NÃO",$D8,IF(MOD(COUNT($Q136:AC136),12)=0,(AC136*$E8)+AC136,AC136)),"NÃO"),"NÃO")</f>
        <v>1650000</v>
      </c>
      <c r="AE136" s="9">
        <f>IF(AND(AE$5&gt;=$M8,AE$5&lt;=$N8),IF($F8="ANUAL",IF(AD136="NÃO",$D8,IF(MOD(COUNT($Q136:AD136),12)=0,(AD136*$E8)+AD136,AD136)),"NÃO"),"NÃO")</f>
        <v>1650000</v>
      </c>
      <c r="AF136" s="9">
        <f>IF(AND(AF$5&gt;=$M8,AF$5&lt;=$N8),IF($F8="ANUAL",IF(AE136="NÃO",$D8,IF(MOD(COUNT($Q136:AE136),12)=0,(AE136*$E8)+AE136,AE136)),"NÃO"),"NÃO")</f>
        <v>1650000</v>
      </c>
      <c r="AG136" s="9">
        <f>IF(AND(AG$5&gt;=$M8,AG$5&lt;=$N8),IF($F8="ANUAL",IF(AF136="NÃO",$D8,IF(MOD(COUNT($Q136:AF136),12)=0,(AF136*$E8)+AF136,AF136)),"NÃO"),"NÃO")</f>
        <v>1650000</v>
      </c>
      <c r="AH136" s="9">
        <f>IF(AND(AH$5&gt;=$M8,AH$5&lt;=$N8),IF($F8="ANUAL",IF(AG136="NÃO",$D8,IF(MOD(COUNT($Q136:AG136),12)=0,(AG136*$E8)+AG136,AG136)),"NÃO"),"NÃO")</f>
        <v>1650000</v>
      </c>
      <c r="AI136" s="9">
        <f>IF(AND(AI$5&gt;=$M8,AI$5&lt;=$N8),IF($F8="ANUAL",IF(AH136="NÃO",$D8,IF(MOD(COUNT($Q136:AH136),12)=0,(AH136*$E8)+AH136,AH136)),"NÃO"),"NÃO")</f>
        <v>1650000</v>
      </c>
      <c r="AJ136" s="9">
        <f>IF(AND(AJ$5&gt;=$M8,AJ$5&lt;=$N8),IF($F8="ANUAL",IF(AI136="NÃO",$D8,IF(MOD(COUNT($Q136:AI136),12)=0,(AI136*$E8)+AI136,AI136)),"NÃO"),"NÃO")</f>
        <v>1650000</v>
      </c>
      <c r="AK136" s="9">
        <f>IF(AND(AK$5&gt;=$M8,AK$5&lt;=$N8),IF($F8="ANUAL",IF(AJ136="NÃO",$D8,IF(MOD(COUNT($Q136:AJ136),12)=0,(AJ136*$E8)+AJ136,AJ136)),"NÃO"),"NÃO")</f>
        <v>1650000</v>
      </c>
      <c r="AL136" s="9">
        <f>IF(AND(AL$5&gt;=$M8,AL$5&lt;=$N8),IF($F8="ANUAL",IF(AK136="NÃO",$D8,IF(MOD(COUNT($Q136:AK136),12)=0,(AK136*$E8)+AK136,AK136)),"NÃO"),"NÃO")</f>
        <v>1650000</v>
      </c>
      <c r="AM136" s="9">
        <f>IF(AND(AM$5&gt;=$M8,AM$5&lt;=$N8),IF($F8="ANUAL",IF(AL136="NÃO",$D8,IF(MOD(COUNT($Q136:AL136),12)=0,(AL136*$E8)+AL136,AL136)),"NÃO"),"NÃO")</f>
        <v>1650000</v>
      </c>
      <c r="AN136" s="9">
        <f>IF(AND(AN$5&gt;=$M8,AN$5&lt;=$N8),IF($F8="ANUAL",IF(AM136="NÃO",$D8,IF(MOD(COUNT($Q136:AM136),12)=0,(AM136*$E8)+AM136,AM136)),"NÃO"),"NÃO")</f>
        <v>1650000</v>
      </c>
      <c r="AO136" s="9" t="str">
        <f>IF(AND(AO$5&gt;=$M8,AO$5&lt;=$N8),IF($F8="ANUAL",IF(AN136="NÃO",$D8,IF(MOD(COUNT($Q136:AN136),12)=0,(AN136*$E8)+AN136,AN136)),"NÃO"),"NÃO")</f>
        <v>NÃO</v>
      </c>
      <c r="AP136" s="9" t="str">
        <f>IF(AND(AP$5&gt;=$M8,AP$5&lt;=$N8),IF($F8="ANUAL",IF(AO136="NÃO",$D8,IF(MOD(COUNT($Q136:AO136),12)=0,(AO136*$E8)+AO136,AO136)),"NÃO"),"NÃO")</f>
        <v>NÃO</v>
      </c>
      <c r="AQ136" s="9" t="str">
        <f>IF(AND(AQ$5&gt;=$M8,AQ$5&lt;=$N8),IF($F8="ANUAL",IF(AP136="NÃO",$D8,IF(MOD(COUNT($Q136:AP136),12)=0,(AP136*$E8)+AP136,AP136)),"NÃO"),"NÃO")</f>
        <v>NÃO</v>
      </c>
      <c r="AR136" s="9" t="str">
        <f>IF(AND(AR$5&gt;=$M8,AR$5&lt;=$N8),IF($F8="ANUAL",IF(AQ136="NÃO",$D8,IF(MOD(COUNT($Q136:AQ136),12)=0,(AQ136*$E8)+AQ136,AQ136)),"NÃO"),"NÃO")</f>
        <v>NÃO</v>
      </c>
      <c r="AS136" s="9" t="str">
        <f>IF(AND(AS$5&gt;=$M8,AS$5&lt;=$N8),IF($F8="ANUAL",IF(AR136="NÃO",$D8,IF(MOD(COUNT($Q136:AR136),12)=0,(AR136*$E8)+AR136,AR136)),"NÃO"),"NÃO")</f>
        <v>NÃO</v>
      </c>
      <c r="AT136" s="9" t="str">
        <f>IF(AND(AT$5&gt;=$M8,AT$5&lt;=$N8),IF($F8="ANUAL",IF(AS136="NÃO",$D8,IF(MOD(COUNT($Q136:AS136),12)=0,(AS136*$E8)+AS136,AS136)),"NÃO"),"NÃO")</f>
        <v>NÃO</v>
      </c>
      <c r="AU136" s="9" t="str">
        <f>IF(AND(AU$5&gt;=$M8,AU$5&lt;=$N8),IF($F8="ANUAL",IF(AT136="NÃO",$D8,IF(MOD(COUNT($Q136:AT136),12)=0,(AT136*$E8)+AT136,AT136)),"NÃO"),"NÃO")</f>
        <v>NÃO</v>
      </c>
      <c r="AV136" s="9" t="str">
        <f>IF(AND(AV$5&gt;=$M8,AV$5&lt;=$N8),IF($F8="ANUAL",IF(AU136="NÃO",$D8,IF(MOD(COUNT($Q136:AU136),12)=0,(AU136*$E8)+AU136,AU136)),"NÃO"),"NÃO")</f>
        <v>NÃO</v>
      </c>
      <c r="AW136" s="9" t="str">
        <f>IF(AND(AW$5&gt;=$M8,AW$5&lt;=$N8),IF($F8="ANUAL",IF(AV136="NÃO",$D8,IF(MOD(COUNT($Q136:AV136),12)=0,(AV136*$E8)+AV136,AV136)),"NÃO"),"NÃO")</f>
        <v>NÃO</v>
      </c>
      <c r="AX136" s="9" t="str">
        <f>IF(AND(AX$5&gt;=$M8,AX$5&lt;=$N8),IF($F8="ANUAL",IF(AW136="NÃO",$D8,IF(MOD(COUNT($Q136:AW136),12)=0,(AW136*$E8)+AW136,AW136)),"NÃO"),"NÃO")</f>
        <v>NÃO</v>
      </c>
      <c r="AY136" s="9" t="str">
        <f>IF(AND(AY$5&gt;=$M8,AY$5&lt;=$N8),IF($F8="ANUAL",IF(AX136="NÃO",$D8,IF(MOD(COUNT($Q136:AX136),12)=0,(AX136*$E8)+AX136,AX136)),"NÃO"),"NÃO")</f>
        <v>NÃO</v>
      </c>
      <c r="AZ136" s="9" t="str">
        <f>IF(AND(AZ$5&gt;=$M8,AZ$5&lt;=$N8),IF($F8="ANUAL",IF(AY136="NÃO",$D8,IF(MOD(COUNT($Q136:AY136),12)=0,(AY136*$E8)+AY136,AY136)),"NÃO"),"NÃO")</f>
        <v>NÃO</v>
      </c>
      <c r="BA136" s="9" t="str">
        <f>IF(AND(BA$5&gt;=$M8,BA$5&lt;=$N8),IF($F8="ANUAL",IF(AZ136="NÃO",$D8,IF(MOD(COUNT($Q136:AZ136),12)=0,(AZ136*$E8)+AZ136,AZ136)),"NÃO"),"NÃO")</f>
        <v>NÃO</v>
      </c>
      <c r="BB136" s="9" t="str">
        <f>IF(AND(BB$5&gt;=$M8,BB$5&lt;=$N8),IF($F8="ANUAL",IF(BA136="NÃO",$D8,IF(MOD(COUNT($Q136:BA136),12)=0,(BA136*$E8)+BA136,BA136)),"NÃO"),"NÃO")</f>
        <v>NÃO</v>
      </c>
      <c r="BC136" s="9" t="str">
        <f>IF(AND(BC$5&gt;=$M8,BC$5&lt;=$N8),IF($F8="ANUAL",IF(BB136="NÃO",$D8,IF(MOD(COUNT($Q136:BB136),12)=0,(BB136*$E8)+BB136,BB136)),"NÃO"),"NÃO")</f>
        <v>NÃO</v>
      </c>
      <c r="BD136" s="9" t="str">
        <f>IF(AND(BD$5&gt;=$M8,BD$5&lt;=$N8),IF($F8="ANUAL",IF(BC136="NÃO",$D8,IF(MOD(COUNT($Q136:BC136),12)=0,(BC136*$E8)+BC136,BC136)),"NÃO"),"NÃO")</f>
        <v>NÃO</v>
      </c>
      <c r="BE136" s="9" t="str">
        <f>IF(AND(BE$5&gt;=$M8,BE$5&lt;=$N8),IF($F8="ANUAL",IF(BD136="NÃO",$D8,IF(MOD(COUNT($Q136:BD136),12)=0,(BD136*$E8)+BD136,BD136)),"NÃO"),"NÃO")</f>
        <v>NÃO</v>
      </c>
      <c r="BF136" s="9" t="str">
        <f>IF(AND(BF$5&gt;=$M8,BF$5&lt;=$N8),IF($F8="ANUAL",IF(BE136="NÃO",$D8,IF(MOD(COUNT($Q136:BE136),12)=0,(BE136*$E8)+BE136,BE136)),"NÃO"),"NÃO")</f>
        <v>NÃO</v>
      </c>
      <c r="BG136" s="9" t="str">
        <f>IF(AND(BG$5&gt;=$M8,BG$5&lt;=$N8),IF($F8="ANUAL",IF(BF136="NÃO",$D8,IF(MOD(COUNT($Q136:BF136),12)=0,(BF136*$E8)+BF136,BF136)),"NÃO"),"NÃO")</f>
        <v>NÃO</v>
      </c>
      <c r="BH136" s="9" t="str">
        <f>IF(AND(BH$5&gt;=$M8,BH$5&lt;=$N8),IF($F8="ANUAL",IF(BG136="NÃO",$D8,IF(MOD(COUNT($Q136:BG136),12)=0,(BG136*$E8)+BG136,BG136)),"NÃO"),"NÃO")</f>
        <v>NÃO</v>
      </c>
      <c r="BI136" s="9" t="str">
        <f>IF(AND(BI$5&gt;=$M8,BI$5&lt;=$N8),IF($F8="ANUAL",IF(BH136="NÃO",$D8,IF(MOD(COUNT($Q136:BH136),12)=0,(BH136*$E8)+BH136,BH136)),"NÃO"),"NÃO")</f>
        <v>NÃO</v>
      </c>
      <c r="BJ136" s="9" t="str">
        <f>IF(AND(BJ$5&gt;=$M8,BJ$5&lt;=$N8),IF($F8="ANUAL",IF(BI136="NÃO",$D8,IF(MOD(COUNT($Q136:BI136),12)=0,(BI136*$E8)+BI136,BI136)),"NÃO"),"NÃO")</f>
        <v>NÃO</v>
      </c>
      <c r="BK136" s="9" t="str">
        <f>IF(AND(BK$5&gt;=$M8,BK$5&lt;=$N8),IF($F8="ANUAL",IF(BJ136="NÃO",$D8,IF(MOD(COUNT($Q136:BJ136),12)=0,(BJ136*$E8)+BJ136,BJ136)),"NÃO"),"NÃO")</f>
        <v>NÃO</v>
      </c>
      <c r="BL136" s="9" t="str">
        <f>IF(AND(BL$5&gt;=$M8,BL$5&lt;=$N8),IF($F8="ANUAL",IF(BK136="NÃO",$D8,IF(MOD(COUNT($Q136:BK136),12)=0,(BK136*$E8)+BK136,BK136)),"NÃO"),"NÃO")</f>
        <v>NÃO</v>
      </c>
      <c r="BM136" s="9" t="str">
        <f>IF(AND(BM$5&gt;=$M8,BM$5&lt;=$N8),IF($F8="ANUAL",IF(BL136="NÃO",$D8,IF(MOD(COUNT($Q136:BL136),12)=0,(BL136*$E8)+BL136,BL136)),"NÃO"),"NÃO")</f>
        <v>NÃO</v>
      </c>
      <c r="BN136" s="9" t="str">
        <f>IF(AND(BN$5&gt;=$M8,BN$5&lt;=$N8),IF($F8="ANUAL",IF(BM136="NÃO",$D8,IF(MOD(COUNT($Q136:BM136),12)=0,(BM136*$E8)+BM136,BM136)),"NÃO"),"NÃO")</f>
        <v>NÃO</v>
      </c>
      <c r="BO136" s="9" t="str">
        <f>IF(AND(BO$5&gt;=$M8,BO$5&lt;=$N8),IF($F8="ANUAL",IF(BN136="NÃO",$D8,IF(MOD(COUNT($Q136:BN136),12)=0,(BN136*$E8)+BN136,BN136)),"NÃO"),"NÃO")</f>
        <v>NÃO</v>
      </c>
      <c r="BP136" s="9" t="str">
        <f>IF(AND(BP$5&gt;=$M8,BP$5&lt;=$N8),IF($F8="ANUAL",IF(BO136="NÃO",$D8,IF(MOD(COUNT($Q136:BO136),12)=0,(BO136*$E8)+BO136,BO136)),"NÃO"),"NÃO")</f>
        <v>NÃO</v>
      </c>
      <c r="BQ136" s="9" t="str">
        <f>IF(AND(BQ$5&gt;=$M8,BQ$5&lt;=$N8),IF($F8="ANUAL",IF(BP136="NÃO",$D8,IF(MOD(COUNT($Q136:BP136),12)=0,(BP136*$E8)+BP136,BP136)),"NÃO"),"NÃO")</f>
        <v>NÃO</v>
      </c>
      <c r="BR136" s="9" t="str">
        <f>IF(AND(BR$5&gt;=$M8,BR$5&lt;=$N8),IF($F8="ANUAL",IF(BQ136="NÃO",$D8,IF(MOD(COUNT($Q136:BQ136),12)=0,(BQ136*$E8)+BQ136,BQ136)),"NÃO"),"NÃO")</f>
        <v>NÃO</v>
      </c>
      <c r="BS136" s="9" t="str">
        <f>IF(AND(BS$5&gt;=$M8,BS$5&lt;=$N8),IF($F8="ANUAL",IF(BR136="NÃO",$D8,IF(MOD(COUNT($Q136:BR136),12)=0,(BR136*$E8)+BR136,BR136)),"NÃO"),"NÃO")</f>
        <v>NÃO</v>
      </c>
      <c r="BT136" s="9" t="str">
        <f>IF(AND(BT$5&gt;=$M8,BT$5&lt;=$N8),IF($F8="ANUAL",IF(BS136="NÃO",$D8,IF(MOD(COUNT($Q136:BS136),12)=0,(BS136*$E8)+BS136,BS136)),"NÃO"),"NÃO")</f>
        <v>NÃO</v>
      </c>
      <c r="BU136" s="9" t="str">
        <f>IF(AND(BU$5&gt;=$M8,BU$5&lt;=$N8),IF($F8="ANUAL",IF(BT136="NÃO",$D8,IF(MOD(COUNT($Q136:BT136),12)=0,(BT136*$E8)+BT136,BT136)),"NÃO"),"NÃO")</f>
        <v>NÃO</v>
      </c>
      <c r="BV136" s="9" t="str">
        <f>IF(AND(BV$5&gt;=$M8,BV$5&lt;=$N8),IF($F8="ANUAL",IF(BU136="NÃO",$D8,IF(MOD(COUNT($Q136:BU136),12)=0,(BU136*$E8)+BU136,BU136)),"NÃO"),"NÃO")</f>
        <v>NÃO</v>
      </c>
      <c r="BW136" s="9" t="str">
        <f>IF(AND(BW$5&gt;=$M8,BW$5&lt;=$N8),IF($F8="ANUAL",IF(BV136="NÃO",$D8,IF(MOD(COUNT($Q136:BV136),12)=0,(BV136*$E8)+BV136,BV136)),"NÃO"),"NÃO")</f>
        <v>NÃO</v>
      </c>
      <c r="BX136" s="9" t="str">
        <f>IF(AND(BX$5&gt;=$M8,BX$5&lt;=$N8),IF($F8="ANUAL",IF(BW136="NÃO",$D8,IF(MOD(COUNT($Q136:BW136),12)=0,(BW136*$E8)+BW136,BW136)),"NÃO"),"NÃO")</f>
        <v>NÃO</v>
      </c>
    </row>
    <row r="137" spans="16:78" ht="30" customHeight="1">
      <c r="P137" s="9">
        <v>4</v>
      </c>
      <c r="Q137" s="9">
        <f t="shared" si="48"/>
        <v>600000</v>
      </c>
      <c r="R137" s="9">
        <f>IF(AND(R$5&gt;=$M9,R$5&lt;=$N9),IF($F9="ANUAL",IF(Q137="NÃO",$D9,IF(MOD(COUNT($Q137:Q137),12)=0,(Q137*$E9)+Q137,Q137)),"NÃO"),"NÃO")</f>
        <v>600000</v>
      </c>
      <c r="S137" s="9">
        <f>IF(AND(S$5&gt;=$M9,S$5&lt;=$N9),IF($F9="ANUAL",IF(R137="NÃO",$D9,IF(MOD(COUNT($Q137:R137),12)=0,(R137*$E9)+R137,R137)),"NÃO"),"NÃO")</f>
        <v>600000</v>
      </c>
      <c r="T137" s="9">
        <f>IF(AND(T$5&gt;=$M9,T$5&lt;=$N9),IF($F9="ANUAL",IF(S137="NÃO",$D9,IF(MOD(COUNT($Q137:S137),12)=0,(S137*$E9)+S137,S137)),"NÃO"),"NÃO")</f>
        <v>600000</v>
      </c>
      <c r="U137" s="9">
        <f>IF(AND(U$5&gt;=$M9,U$5&lt;=$N9),IF($F9="ANUAL",IF(T137="NÃO",$D9,IF(MOD(COUNT($Q137:T137),12)=0,(T137*$E9)+T137,T137)),"NÃO"),"NÃO")</f>
        <v>600000</v>
      </c>
      <c r="V137" s="9">
        <f>IF(AND(V$5&gt;=$M9,V$5&lt;=$N9),IF($F9="ANUAL",IF(U137="NÃO",$D9,IF(MOD(COUNT($Q137:U137),12)=0,(U137*$E9)+U137,U137)),"NÃO"),"NÃO")</f>
        <v>600000</v>
      </c>
      <c r="W137" s="9">
        <f>IF(AND(W$5&gt;=$M9,W$5&lt;=$N9),IF($F9="ANUAL",IF(V137="NÃO",$D9,IF(MOD(COUNT($Q137:V137),12)=0,(V137*$E9)+V137,V137)),"NÃO"),"NÃO")</f>
        <v>600000</v>
      </c>
      <c r="X137" s="9">
        <f>IF(AND(X$5&gt;=$M9,X$5&lt;=$N9),IF($F9="ANUAL",IF(W137="NÃO",$D9,IF(MOD(COUNT($Q137:W137),12)=0,(W137*$E9)+W137,W137)),"NÃO"),"NÃO")</f>
        <v>600000</v>
      </c>
      <c r="Y137" s="9">
        <f>IF(AND(Y$5&gt;=$M9,Y$5&lt;=$N9),IF($F9="ANUAL",IF(X137="NÃO",$D9,IF(MOD(COUNT($Q137:X137),12)=0,(X137*$E9)+X137,X137)),"NÃO"),"NÃO")</f>
        <v>600000</v>
      </c>
      <c r="Z137" s="9">
        <f>IF(AND(Z$5&gt;=$M9,Z$5&lt;=$N9),IF($F9="ANUAL",IF(Y137="NÃO",$D9,IF(MOD(COUNT($Q137:Y137),12)=0,(Y137*$E9)+Y137,Y137)),"NÃO"),"NÃO")</f>
        <v>600000</v>
      </c>
      <c r="AA137" s="9">
        <f>IF(AND(AA$5&gt;=$M9,AA$5&lt;=$N9),IF($F9="ANUAL",IF(Z137="NÃO",$D9,IF(MOD(COUNT($Q137:Z137),12)=0,(Z137*$E9)+Z137,Z137)),"NÃO"),"NÃO")</f>
        <v>600000</v>
      </c>
      <c r="AB137" s="9">
        <f>IF(AND(AB$5&gt;=$M9,AB$5&lt;=$N9),IF($F9="ANUAL",IF(AA137="NÃO",$D9,IF(MOD(COUNT($Q137:AA137),12)=0,(AA137*$E9)+AA137,AA137)),"NÃO"),"NÃO")</f>
        <v>600000</v>
      </c>
      <c r="AC137" s="9">
        <f>IF(AND(AC$5&gt;=$M9,AC$5&lt;=$N9),IF($F9="ANUAL",IF(AB137="NÃO",$D9,IF(MOD(COUNT($Q137:AB137),12)=0,(AB137*$E9)+AB137,AB137)),"NÃO"),"NÃO")</f>
        <v>660000</v>
      </c>
      <c r="AD137" s="9">
        <f>IF(AND(AD$5&gt;=$M9,AD$5&lt;=$N9),IF($F9="ANUAL",IF(AC137="NÃO",$D9,IF(MOD(COUNT($Q137:AC137),12)=0,(AC137*$E9)+AC137,AC137)),"NÃO"),"NÃO")</f>
        <v>660000</v>
      </c>
      <c r="AE137" s="9">
        <f>IF(AND(AE$5&gt;=$M9,AE$5&lt;=$N9),IF($F9="ANUAL",IF(AD137="NÃO",$D9,IF(MOD(COUNT($Q137:AD137),12)=0,(AD137*$E9)+AD137,AD137)),"NÃO"),"NÃO")</f>
        <v>660000</v>
      </c>
      <c r="AF137" s="9">
        <f>IF(AND(AF$5&gt;=$M9,AF$5&lt;=$N9),IF($F9="ANUAL",IF(AE137="NÃO",$D9,IF(MOD(COUNT($Q137:AE137),12)=0,(AE137*$E9)+AE137,AE137)),"NÃO"),"NÃO")</f>
        <v>660000</v>
      </c>
      <c r="AG137" s="9">
        <f>IF(AND(AG$5&gt;=$M9,AG$5&lt;=$N9),IF($F9="ANUAL",IF(AF137="NÃO",$D9,IF(MOD(COUNT($Q137:AF137),12)=0,(AF137*$E9)+AF137,AF137)),"NÃO"),"NÃO")</f>
        <v>660000</v>
      </c>
      <c r="AH137" s="9">
        <f>IF(AND(AH$5&gt;=$M9,AH$5&lt;=$N9),IF($F9="ANUAL",IF(AG137="NÃO",$D9,IF(MOD(COUNT($Q137:AG137),12)=0,(AG137*$E9)+AG137,AG137)),"NÃO"),"NÃO")</f>
        <v>660000</v>
      </c>
      <c r="AI137" s="9">
        <f>IF(AND(AI$5&gt;=$M9,AI$5&lt;=$N9),IF($F9="ANUAL",IF(AH137="NÃO",$D9,IF(MOD(COUNT($Q137:AH137),12)=0,(AH137*$E9)+AH137,AH137)),"NÃO"),"NÃO")</f>
        <v>660000</v>
      </c>
      <c r="AJ137" s="9">
        <f>IF(AND(AJ$5&gt;=$M9,AJ$5&lt;=$N9),IF($F9="ANUAL",IF(AI137="NÃO",$D9,IF(MOD(COUNT($Q137:AI137),12)=0,(AI137*$E9)+AI137,AI137)),"NÃO"),"NÃO")</f>
        <v>660000</v>
      </c>
      <c r="AK137" s="9">
        <f>IF(AND(AK$5&gt;=$M9,AK$5&lt;=$N9),IF($F9="ANUAL",IF(AJ137="NÃO",$D9,IF(MOD(COUNT($Q137:AJ137),12)=0,(AJ137*$E9)+AJ137,AJ137)),"NÃO"),"NÃO")</f>
        <v>660000</v>
      </c>
      <c r="AL137" s="9">
        <f>IF(AND(AL$5&gt;=$M9,AL$5&lt;=$N9),IF($F9="ANUAL",IF(AK137="NÃO",$D9,IF(MOD(COUNT($Q137:AK137),12)=0,(AK137*$E9)+AK137,AK137)),"NÃO"),"NÃO")</f>
        <v>660000</v>
      </c>
      <c r="AM137" s="9">
        <f>IF(AND(AM$5&gt;=$M9,AM$5&lt;=$N9),IF($F9="ANUAL",IF(AL137="NÃO",$D9,IF(MOD(COUNT($Q137:AL137),12)=0,(AL137*$E9)+AL137,AL137)),"NÃO"),"NÃO")</f>
        <v>660000</v>
      </c>
      <c r="AN137" s="9">
        <f>IF(AND(AN$5&gt;=$M9,AN$5&lt;=$N9),IF($F9="ANUAL",IF(AM137="NÃO",$D9,IF(MOD(COUNT($Q137:AM137),12)=0,(AM137*$E9)+AM137,AM137)),"NÃO"),"NÃO")</f>
        <v>660000</v>
      </c>
      <c r="AO137" s="9">
        <f>IF(AND(AO$5&gt;=$M9,AO$5&lt;=$N9),IF($F9="ANUAL",IF(AN137="NÃO",$D9,IF(MOD(COUNT($Q137:AN137),12)=0,(AN137*$E9)+AN137,AN137)),"NÃO"),"NÃO")</f>
        <v>726000</v>
      </c>
      <c r="AP137" s="9">
        <f>IF(AND(AP$5&gt;=$M9,AP$5&lt;=$N9),IF($F9="ANUAL",IF(AO137="NÃO",$D9,IF(MOD(COUNT($Q137:AO137),12)=0,(AO137*$E9)+AO137,AO137)),"NÃO"),"NÃO")</f>
        <v>726000</v>
      </c>
      <c r="AQ137" s="9">
        <f>IF(AND(AQ$5&gt;=$M9,AQ$5&lt;=$N9),IF($F9="ANUAL",IF(AP137="NÃO",$D9,IF(MOD(COUNT($Q137:AP137),12)=0,(AP137*$E9)+AP137,AP137)),"NÃO"),"NÃO")</f>
        <v>726000</v>
      </c>
      <c r="AR137" s="9">
        <f>IF(AND(AR$5&gt;=$M9,AR$5&lt;=$N9),IF($F9="ANUAL",IF(AQ137="NÃO",$D9,IF(MOD(COUNT($Q137:AQ137),12)=0,(AQ137*$E9)+AQ137,AQ137)),"NÃO"),"NÃO")</f>
        <v>726000</v>
      </c>
      <c r="AS137" s="9">
        <f>IF(AND(AS$5&gt;=$M9,AS$5&lt;=$N9),IF($F9="ANUAL",IF(AR137="NÃO",$D9,IF(MOD(COUNT($Q137:AR137),12)=0,(AR137*$E9)+AR137,AR137)),"NÃO"),"NÃO")</f>
        <v>726000</v>
      </c>
      <c r="AT137" s="9">
        <f>IF(AND(AT$5&gt;=$M9,AT$5&lt;=$N9),IF($F9="ANUAL",IF(AS137="NÃO",$D9,IF(MOD(COUNT($Q137:AS137),12)=0,(AS137*$E9)+AS137,AS137)),"NÃO"),"NÃO")</f>
        <v>726000</v>
      </c>
      <c r="AU137" s="9">
        <f>IF(AND(AU$5&gt;=$M9,AU$5&lt;=$N9),IF($F9="ANUAL",IF(AT137="NÃO",$D9,IF(MOD(COUNT($Q137:AT137),12)=0,(AT137*$E9)+AT137,AT137)),"NÃO"),"NÃO")</f>
        <v>726000</v>
      </c>
      <c r="AV137" s="9">
        <f>IF(AND(AV$5&gt;=$M9,AV$5&lt;=$N9),IF($F9="ANUAL",IF(AU137="NÃO",$D9,IF(MOD(COUNT($Q137:AU137),12)=0,(AU137*$E9)+AU137,AU137)),"NÃO"),"NÃO")</f>
        <v>726000</v>
      </c>
      <c r="AW137" s="9">
        <f>IF(AND(AW$5&gt;=$M9,AW$5&lt;=$N9),IF($F9="ANUAL",IF(AV137="NÃO",$D9,IF(MOD(COUNT($Q137:AV137),12)=0,(AV137*$E9)+AV137,AV137)),"NÃO"),"NÃO")</f>
        <v>726000</v>
      </c>
      <c r="AX137" s="9">
        <f>IF(AND(AX$5&gt;=$M9,AX$5&lt;=$N9),IF($F9="ANUAL",IF(AW137="NÃO",$D9,IF(MOD(COUNT($Q137:AW137),12)=0,(AW137*$E9)+AW137,AW137)),"NÃO"),"NÃO")</f>
        <v>726000</v>
      </c>
      <c r="AY137" s="9">
        <f>IF(AND(AY$5&gt;=$M9,AY$5&lt;=$N9),IF($F9="ANUAL",IF(AX137="NÃO",$D9,IF(MOD(COUNT($Q137:AX137),12)=0,(AX137*$E9)+AX137,AX137)),"NÃO"),"NÃO")</f>
        <v>726000</v>
      </c>
      <c r="AZ137" s="9">
        <f>IF(AND(AZ$5&gt;=$M9,AZ$5&lt;=$N9),IF($F9="ANUAL",IF(AY137="NÃO",$D9,IF(MOD(COUNT($Q137:AY137),12)=0,(AY137*$E9)+AY137,AY137)),"NÃO"),"NÃO")</f>
        <v>726000</v>
      </c>
      <c r="BA137" s="9" t="str">
        <f>IF(AND(BA$5&gt;=$M9,BA$5&lt;=$N9),IF($F9="ANUAL",IF(AZ137="NÃO",$D9,IF(MOD(COUNT($Q137:AZ137),12)=0,(AZ137*$E9)+AZ137,AZ137)),"NÃO"),"NÃO")</f>
        <v>NÃO</v>
      </c>
      <c r="BB137" s="9" t="str">
        <f>IF(AND(BB$5&gt;=$M9,BB$5&lt;=$N9),IF($F9="ANUAL",IF(BA137="NÃO",$D9,IF(MOD(COUNT($Q137:BA137),12)=0,(BA137*$E9)+BA137,BA137)),"NÃO"),"NÃO")</f>
        <v>NÃO</v>
      </c>
      <c r="BC137" s="9" t="str">
        <f>IF(AND(BC$5&gt;=$M9,BC$5&lt;=$N9),IF($F9="ANUAL",IF(BB137="NÃO",$D9,IF(MOD(COUNT($Q137:BB137),12)=0,(BB137*$E9)+BB137,BB137)),"NÃO"),"NÃO")</f>
        <v>NÃO</v>
      </c>
      <c r="BD137" s="9" t="str">
        <f>IF(AND(BD$5&gt;=$M9,BD$5&lt;=$N9),IF($F9="ANUAL",IF(BC137="NÃO",$D9,IF(MOD(COUNT($Q137:BC137),12)=0,(BC137*$E9)+BC137,BC137)),"NÃO"),"NÃO")</f>
        <v>NÃO</v>
      </c>
      <c r="BE137" s="9" t="str">
        <f>IF(AND(BE$5&gt;=$M9,BE$5&lt;=$N9),IF($F9="ANUAL",IF(BD137="NÃO",$D9,IF(MOD(COUNT($Q137:BD137),12)=0,(BD137*$E9)+BD137,BD137)),"NÃO"),"NÃO")</f>
        <v>NÃO</v>
      </c>
      <c r="BF137" s="9" t="str">
        <f>IF(AND(BF$5&gt;=$M9,BF$5&lt;=$N9),IF($F9="ANUAL",IF(BE137="NÃO",$D9,IF(MOD(COUNT($Q137:BE137),12)=0,(BE137*$E9)+BE137,BE137)),"NÃO"),"NÃO")</f>
        <v>NÃO</v>
      </c>
      <c r="BG137" s="9" t="str">
        <f>IF(AND(BG$5&gt;=$M9,BG$5&lt;=$N9),IF($F9="ANUAL",IF(BF137="NÃO",$D9,IF(MOD(COUNT($Q137:BF137),12)=0,(BF137*$E9)+BF137,BF137)),"NÃO"),"NÃO")</f>
        <v>NÃO</v>
      </c>
      <c r="BH137" s="9" t="str">
        <f>IF(AND(BH$5&gt;=$M9,BH$5&lt;=$N9),IF($F9="ANUAL",IF(BG137="NÃO",$D9,IF(MOD(COUNT($Q137:BG137),12)=0,(BG137*$E9)+BG137,BG137)),"NÃO"),"NÃO")</f>
        <v>NÃO</v>
      </c>
      <c r="BI137" s="9" t="str">
        <f>IF(AND(BI$5&gt;=$M9,BI$5&lt;=$N9),IF($F9="ANUAL",IF(BH137="NÃO",$D9,IF(MOD(COUNT($Q137:BH137),12)=0,(BH137*$E9)+BH137,BH137)),"NÃO"),"NÃO")</f>
        <v>NÃO</v>
      </c>
      <c r="BJ137" s="9" t="str">
        <f>IF(AND(BJ$5&gt;=$M9,BJ$5&lt;=$N9),IF($F9="ANUAL",IF(BI137="NÃO",$D9,IF(MOD(COUNT($Q137:BI137),12)=0,(BI137*$E9)+BI137,BI137)),"NÃO"),"NÃO")</f>
        <v>NÃO</v>
      </c>
      <c r="BK137" s="9" t="str">
        <f>IF(AND(BK$5&gt;=$M9,BK$5&lt;=$N9),IF($F9="ANUAL",IF(BJ137="NÃO",$D9,IF(MOD(COUNT($Q137:BJ137),12)=0,(BJ137*$E9)+BJ137,BJ137)),"NÃO"),"NÃO")</f>
        <v>NÃO</v>
      </c>
      <c r="BL137" s="9" t="str">
        <f>IF(AND(BL$5&gt;=$M9,BL$5&lt;=$N9),IF($F9="ANUAL",IF(BK137="NÃO",$D9,IF(MOD(COUNT($Q137:BK137),12)=0,(BK137*$E9)+BK137,BK137)),"NÃO"),"NÃO")</f>
        <v>NÃO</v>
      </c>
      <c r="BM137" s="9" t="str">
        <f>IF(AND(BM$5&gt;=$M9,BM$5&lt;=$N9),IF($F9="ANUAL",IF(BL137="NÃO",$D9,IF(MOD(COUNT($Q137:BL137),12)=0,(BL137*$E9)+BL137,BL137)),"NÃO"),"NÃO")</f>
        <v>NÃO</v>
      </c>
      <c r="BN137" s="9" t="str">
        <f>IF(AND(BN$5&gt;=$M9,BN$5&lt;=$N9),IF($F9="ANUAL",IF(BM137="NÃO",$D9,IF(MOD(COUNT($Q137:BM137),12)=0,(BM137*$E9)+BM137,BM137)),"NÃO"),"NÃO")</f>
        <v>NÃO</v>
      </c>
      <c r="BO137" s="9" t="str">
        <f>IF(AND(BO$5&gt;=$M9,BO$5&lt;=$N9),IF($F9="ANUAL",IF(BN137="NÃO",$D9,IF(MOD(COUNT($Q137:BN137),12)=0,(BN137*$E9)+BN137,BN137)),"NÃO"),"NÃO")</f>
        <v>NÃO</v>
      </c>
      <c r="BP137" s="9" t="str">
        <f>IF(AND(BP$5&gt;=$M9,BP$5&lt;=$N9),IF($F9="ANUAL",IF(BO137="NÃO",$D9,IF(MOD(COUNT($Q137:BO137),12)=0,(BO137*$E9)+BO137,BO137)),"NÃO"),"NÃO")</f>
        <v>NÃO</v>
      </c>
      <c r="BQ137" s="9" t="str">
        <f>IF(AND(BQ$5&gt;=$M9,BQ$5&lt;=$N9),IF($F9="ANUAL",IF(BP137="NÃO",$D9,IF(MOD(COUNT($Q137:BP137),12)=0,(BP137*$E9)+BP137,BP137)),"NÃO"),"NÃO")</f>
        <v>NÃO</v>
      </c>
      <c r="BR137" s="9" t="str">
        <f>IF(AND(BR$5&gt;=$M9,BR$5&lt;=$N9),IF($F9="ANUAL",IF(BQ137="NÃO",$D9,IF(MOD(COUNT($Q137:BQ137),12)=0,(BQ137*$E9)+BQ137,BQ137)),"NÃO"),"NÃO")</f>
        <v>NÃO</v>
      </c>
      <c r="BS137" s="9" t="str">
        <f>IF(AND(BS$5&gt;=$M9,BS$5&lt;=$N9),IF($F9="ANUAL",IF(BR137="NÃO",$D9,IF(MOD(COUNT($Q137:BR137),12)=0,(BR137*$E9)+BR137,BR137)),"NÃO"),"NÃO")</f>
        <v>NÃO</v>
      </c>
      <c r="BT137" s="9" t="str">
        <f>IF(AND(BT$5&gt;=$M9,BT$5&lt;=$N9),IF($F9="ANUAL",IF(BS137="NÃO",$D9,IF(MOD(COUNT($Q137:BS137),12)=0,(BS137*$E9)+BS137,BS137)),"NÃO"),"NÃO")</f>
        <v>NÃO</v>
      </c>
      <c r="BU137" s="9" t="str">
        <f>IF(AND(BU$5&gt;=$M9,BU$5&lt;=$N9),IF($F9="ANUAL",IF(BT137="NÃO",$D9,IF(MOD(COUNT($Q137:BT137),12)=0,(BT137*$E9)+BT137,BT137)),"NÃO"),"NÃO")</f>
        <v>NÃO</v>
      </c>
      <c r="BV137" s="9" t="str">
        <f>IF(AND(BV$5&gt;=$M9,BV$5&lt;=$N9),IF($F9="ANUAL",IF(BU137="NÃO",$D9,IF(MOD(COUNT($Q137:BU137),12)=0,(BU137*$E9)+BU137,BU137)),"NÃO"),"NÃO")</f>
        <v>NÃO</v>
      </c>
      <c r="BW137" s="9" t="str">
        <f>IF(AND(BW$5&gt;=$M9,BW$5&lt;=$N9),IF($F9="ANUAL",IF(BV137="NÃO",$D9,IF(MOD(COUNT($Q137:BV137),12)=0,(BV137*$E9)+BV137,BV137)),"NÃO"),"NÃO")</f>
        <v>NÃO</v>
      </c>
      <c r="BX137" s="9" t="str">
        <f>IF(AND(BX$5&gt;=$M9,BX$5&lt;=$N9),IF($F9="ANUAL",IF(BW137="NÃO",$D9,IF(MOD(COUNT($Q137:BW137),12)=0,(BW137*$E9)+BW137,BW137)),"NÃO"),"NÃO")</f>
        <v>NÃO</v>
      </c>
    </row>
    <row r="138" spans="16:78" ht="30" customHeight="1">
      <c r="P138" s="9">
        <v>5</v>
      </c>
      <c r="Q138" s="9">
        <f t="shared" si="48"/>
        <v>100000</v>
      </c>
      <c r="R138" s="9">
        <f>IF(AND(R$5&gt;=$M10,R$5&lt;=$N10),IF($F10="ANUAL",IF(Q138="NÃO",$D10,IF(MOD(COUNT($Q138:Q138),12)=0,(Q138*$E10)+Q138,Q138)),"NÃO"),"NÃO")</f>
        <v>100000</v>
      </c>
      <c r="S138" s="9">
        <f>IF(AND(S$5&gt;=$M10,S$5&lt;=$N10),IF($F10="ANUAL",IF(R138="NÃO",$D10,IF(MOD(COUNT($Q138:R138),12)=0,(R138*$E10)+R138,R138)),"NÃO"),"NÃO")</f>
        <v>100000</v>
      </c>
      <c r="T138" s="9">
        <f>IF(AND(T$5&gt;=$M10,T$5&lt;=$N10),IF($F10="ANUAL",IF(S138="NÃO",$D10,IF(MOD(COUNT($Q138:S138),12)=0,(S138*$E10)+S138,S138)),"NÃO"),"NÃO")</f>
        <v>100000</v>
      </c>
      <c r="U138" s="9">
        <f>IF(AND(U$5&gt;=$M10,U$5&lt;=$N10),IF($F10="ANUAL",IF(T138="NÃO",$D10,IF(MOD(COUNT($Q138:T138),12)=0,(T138*$E10)+T138,T138)),"NÃO"),"NÃO")</f>
        <v>100000</v>
      </c>
      <c r="V138" s="9">
        <f>IF(AND(V$5&gt;=$M10,V$5&lt;=$N10),IF($F10="ANUAL",IF(U138="NÃO",$D10,IF(MOD(COUNT($Q138:U138),12)=0,(U138*$E10)+U138,U138)),"NÃO"),"NÃO")</f>
        <v>100000</v>
      </c>
      <c r="W138" s="9">
        <f>IF(AND(W$5&gt;=$M10,W$5&lt;=$N10),IF($F10="ANUAL",IF(V138="NÃO",$D10,IF(MOD(COUNT($Q138:V138),12)=0,(V138*$E10)+V138,V138)),"NÃO"),"NÃO")</f>
        <v>100000</v>
      </c>
      <c r="X138" s="9">
        <f>IF(AND(X$5&gt;=$M10,X$5&lt;=$N10),IF($F10="ANUAL",IF(W138="NÃO",$D10,IF(MOD(COUNT($Q138:W138),12)=0,(W138*$E10)+W138,W138)),"NÃO"),"NÃO")</f>
        <v>100000</v>
      </c>
      <c r="Y138" s="9">
        <f>IF(AND(Y$5&gt;=$M10,Y$5&lt;=$N10),IF($F10="ANUAL",IF(X138="NÃO",$D10,IF(MOD(COUNT($Q138:X138),12)=0,(X138*$E10)+X138,X138)),"NÃO"),"NÃO")</f>
        <v>100000</v>
      </c>
      <c r="Z138" s="9">
        <f>IF(AND(Z$5&gt;=$M10,Z$5&lt;=$N10),IF($F10="ANUAL",IF(Y138="NÃO",$D10,IF(MOD(COUNT($Q138:Y138),12)=0,(Y138*$E10)+Y138,Y138)),"NÃO"),"NÃO")</f>
        <v>100000</v>
      </c>
      <c r="AA138" s="9">
        <f>IF(AND(AA$5&gt;=$M10,AA$5&lt;=$N10),IF($F10="ANUAL",IF(Z138="NÃO",$D10,IF(MOD(COUNT($Q138:Z138),12)=0,(Z138*$E10)+Z138,Z138)),"NÃO"),"NÃO")</f>
        <v>100000</v>
      </c>
      <c r="AB138" s="9">
        <f>IF(AND(AB$5&gt;=$M10,AB$5&lt;=$N10),IF($F10="ANUAL",IF(AA138="NÃO",$D10,IF(MOD(COUNT($Q138:AA138),12)=0,(AA138*$E10)+AA138,AA138)),"NÃO"),"NÃO")</f>
        <v>100000</v>
      </c>
      <c r="AC138" s="9">
        <f>IF(AND(AC$5&gt;=$M10,AC$5&lt;=$N10),IF($F10="ANUAL",IF(AB138="NÃO",$D10,IF(MOD(COUNT($Q138:AB138),12)=0,(AB138*$E10)+AB138,AB138)),"NÃO"),"NÃO")</f>
        <v>110000</v>
      </c>
      <c r="AD138" s="9">
        <f>IF(AND(AD$5&gt;=$M10,AD$5&lt;=$N10),IF($F10="ANUAL",IF(AC138="NÃO",$D10,IF(MOD(COUNT($Q138:AC138),12)=0,(AC138*$E10)+AC138,AC138)),"NÃO"),"NÃO")</f>
        <v>110000</v>
      </c>
      <c r="AE138" s="9">
        <f>IF(AND(AE$5&gt;=$M10,AE$5&lt;=$N10),IF($F10="ANUAL",IF(AD138="NÃO",$D10,IF(MOD(COUNT($Q138:AD138),12)=0,(AD138*$E10)+AD138,AD138)),"NÃO"),"NÃO")</f>
        <v>110000</v>
      </c>
      <c r="AF138" s="9">
        <f>IF(AND(AF$5&gt;=$M10,AF$5&lt;=$N10),IF($F10="ANUAL",IF(AE138="NÃO",$D10,IF(MOD(COUNT($Q138:AE138),12)=0,(AE138*$E10)+AE138,AE138)),"NÃO"),"NÃO")</f>
        <v>110000</v>
      </c>
      <c r="AG138" s="9">
        <f>IF(AND(AG$5&gt;=$M10,AG$5&lt;=$N10),IF($F10="ANUAL",IF(AF138="NÃO",$D10,IF(MOD(COUNT($Q138:AF138),12)=0,(AF138*$E10)+AF138,AF138)),"NÃO"),"NÃO")</f>
        <v>110000</v>
      </c>
      <c r="AH138" s="9">
        <f>IF(AND(AH$5&gt;=$M10,AH$5&lt;=$N10),IF($F10="ANUAL",IF(AG138="NÃO",$D10,IF(MOD(COUNT($Q138:AG138),12)=0,(AG138*$E10)+AG138,AG138)),"NÃO"),"NÃO")</f>
        <v>110000</v>
      </c>
      <c r="AI138" s="9">
        <f>IF(AND(AI$5&gt;=$M10,AI$5&lt;=$N10),IF($F10="ANUAL",IF(AH138="NÃO",$D10,IF(MOD(COUNT($Q138:AH138),12)=0,(AH138*$E10)+AH138,AH138)),"NÃO"),"NÃO")</f>
        <v>110000</v>
      </c>
      <c r="AJ138" s="9">
        <f>IF(AND(AJ$5&gt;=$M10,AJ$5&lt;=$N10),IF($F10="ANUAL",IF(AI138="NÃO",$D10,IF(MOD(COUNT($Q138:AI138),12)=0,(AI138*$E10)+AI138,AI138)),"NÃO"),"NÃO")</f>
        <v>110000</v>
      </c>
      <c r="AK138" s="9">
        <f>IF(AND(AK$5&gt;=$M10,AK$5&lt;=$N10),IF($F10="ANUAL",IF(AJ138="NÃO",$D10,IF(MOD(COUNT($Q138:AJ138),12)=0,(AJ138*$E10)+AJ138,AJ138)),"NÃO"),"NÃO")</f>
        <v>110000</v>
      </c>
      <c r="AL138" s="9">
        <f>IF(AND(AL$5&gt;=$M10,AL$5&lt;=$N10),IF($F10="ANUAL",IF(AK138="NÃO",$D10,IF(MOD(COUNT($Q138:AK138),12)=0,(AK138*$E10)+AK138,AK138)),"NÃO"),"NÃO")</f>
        <v>110000</v>
      </c>
      <c r="AM138" s="9">
        <f>IF(AND(AM$5&gt;=$M10,AM$5&lt;=$N10),IF($F10="ANUAL",IF(AL138="NÃO",$D10,IF(MOD(COUNT($Q138:AL138),12)=0,(AL138*$E10)+AL138,AL138)),"NÃO"),"NÃO")</f>
        <v>110000</v>
      </c>
      <c r="AN138" s="9">
        <f>IF(AND(AN$5&gt;=$M10,AN$5&lt;=$N10),IF($F10="ANUAL",IF(AM138="NÃO",$D10,IF(MOD(COUNT($Q138:AM138),12)=0,(AM138*$E10)+AM138,AM138)),"NÃO"),"NÃO")</f>
        <v>110000</v>
      </c>
      <c r="AO138" s="9">
        <f>IF(AND(AO$5&gt;=$M10,AO$5&lt;=$N10),IF($F10="ANUAL",IF(AN138="NÃO",$D10,IF(MOD(COUNT($Q138:AN138),12)=0,(AN138*$E10)+AN138,AN138)),"NÃO"),"NÃO")</f>
        <v>121000</v>
      </c>
      <c r="AP138" s="9">
        <f>IF(AND(AP$5&gt;=$M10,AP$5&lt;=$N10),IF($F10="ANUAL",IF(AO138="NÃO",$D10,IF(MOD(COUNT($Q138:AO138),12)=0,(AO138*$E10)+AO138,AO138)),"NÃO"),"NÃO")</f>
        <v>121000</v>
      </c>
      <c r="AQ138" s="9">
        <f>IF(AND(AQ$5&gt;=$M10,AQ$5&lt;=$N10),IF($F10="ANUAL",IF(AP138="NÃO",$D10,IF(MOD(COUNT($Q138:AP138),12)=0,(AP138*$E10)+AP138,AP138)),"NÃO"),"NÃO")</f>
        <v>121000</v>
      </c>
      <c r="AR138" s="9">
        <f>IF(AND(AR$5&gt;=$M10,AR$5&lt;=$N10),IF($F10="ANUAL",IF(AQ138="NÃO",$D10,IF(MOD(COUNT($Q138:AQ138),12)=0,(AQ138*$E10)+AQ138,AQ138)),"NÃO"),"NÃO")</f>
        <v>121000</v>
      </c>
      <c r="AS138" s="9">
        <f>IF(AND(AS$5&gt;=$M10,AS$5&lt;=$N10),IF($F10="ANUAL",IF(AR138="NÃO",$D10,IF(MOD(COUNT($Q138:AR138),12)=0,(AR138*$E10)+AR138,AR138)),"NÃO"),"NÃO")</f>
        <v>121000</v>
      </c>
      <c r="AT138" s="9">
        <f>IF(AND(AT$5&gt;=$M10,AT$5&lt;=$N10),IF($F10="ANUAL",IF(AS138="NÃO",$D10,IF(MOD(COUNT($Q138:AS138),12)=0,(AS138*$E10)+AS138,AS138)),"NÃO"),"NÃO")</f>
        <v>121000</v>
      </c>
      <c r="AU138" s="9">
        <f>IF(AND(AU$5&gt;=$M10,AU$5&lt;=$N10),IF($F10="ANUAL",IF(AT138="NÃO",$D10,IF(MOD(COUNT($Q138:AT138),12)=0,(AT138*$E10)+AT138,AT138)),"NÃO"),"NÃO")</f>
        <v>121000</v>
      </c>
      <c r="AV138" s="9">
        <f>IF(AND(AV$5&gt;=$M10,AV$5&lt;=$N10),IF($F10="ANUAL",IF(AU138="NÃO",$D10,IF(MOD(COUNT($Q138:AU138),12)=0,(AU138*$E10)+AU138,AU138)),"NÃO"),"NÃO")</f>
        <v>121000</v>
      </c>
      <c r="AW138" s="9">
        <f>IF(AND(AW$5&gt;=$M10,AW$5&lt;=$N10),IF($F10="ANUAL",IF(AV138="NÃO",$D10,IF(MOD(COUNT($Q138:AV138),12)=0,(AV138*$E10)+AV138,AV138)),"NÃO"),"NÃO")</f>
        <v>121000</v>
      </c>
      <c r="AX138" s="9">
        <f>IF(AND(AX$5&gt;=$M10,AX$5&lt;=$N10),IF($F10="ANUAL",IF(AW138="NÃO",$D10,IF(MOD(COUNT($Q138:AW138),12)=0,(AW138*$E10)+AW138,AW138)),"NÃO"),"NÃO")</f>
        <v>121000</v>
      </c>
      <c r="AY138" s="9">
        <f>IF(AND(AY$5&gt;=$M10,AY$5&lt;=$N10),IF($F10="ANUAL",IF(AX138="NÃO",$D10,IF(MOD(COUNT($Q138:AX138),12)=0,(AX138*$E10)+AX138,AX138)),"NÃO"),"NÃO")</f>
        <v>121000</v>
      </c>
      <c r="AZ138" s="9">
        <f>IF(AND(AZ$5&gt;=$M10,AZ$5&lt;=$N10),IF($F10="ANUAL",IF(AY138="NÃO",$D10,IF(MOD(COUNT($Q138:AY138),12)=0,(AY138*$E10)+AY138,AY138)),"NÃO"),"NÃO")</f>
        <v>121000</v>
      </c>
      <c r="BA138" s="9" t="str">
        <f>IF(AND(BA$5&gt;=$M10,BA$5&lt;=$N10),IF($F10="ANUAL",IF(AZ138="NÃO",$D10,IF(MOD(COUNT($Q138:AZ138),12)=0,(AZ138*$E10)+AZ138,AZ138)),"NÃO"),"NÃO")</f>
        <v>NÃO</v>
      </c>
      <c r="BB138" s="9" t="str">
        <f>IF(AND(BB$5&gt;=$M10,BB$5&lt;=$N10),IF($F10="ANUAL",IF(BA138="NÃO",$D10,IF(MOD(COUNT($Q138:BA138),12)=0,(BA138*$E10)+BA138,BA138)),"NÃO"),"NÃO")</f>
        <v>NÃO</v>
      </c>
      <c r="BC138" s="9" t="str">
        <f>IF(AND(BC$5&gt;=$M10,BC$5&lt;=$N10),IF($F10="ANUAL",IF(BB138="NÃO",$D10,IF(MOD(COUNT($Q138:BB138),12)=0,(BB138*$E10)+BB138,BB138)),"NÃO"),"NÃO")</f>
        <v>NÃO</v>
      </c>
      <c r="BD138" s="9" t="str">
        <f>IF(AND(BD$5&gt;=$M10,BD$5&lt;=$N10),IF($F10="ANUAL",IF(BC138="NÃO",$D10,IF(MOD(COUNT($Q138:BC138),12)=0,(BC138*$E10)+BC138,BC138)),"NÃO"),"NÃO")</f>
        <v>NÃO</v>
      </c>
      <c r="BE138" s="9" t="str">
        <f>IF(AND(BE$5&gt;=$M10,BE$5&lt;=$N10),IF($F10="ANUAL",IF(BD138="NÃO",$D10,IF(MOD(COUNT($Q138:BD138),12)=0,(BD138*$E10)+BD138,BD138)),"NÃO"),"NÃO")</f>
        <v>NÃO</v>
      </c>
      <c r="BF138" s="9" t="str">
        <f>IF(AND(BF$5&gt;=$M10,BF$5&lt;=$N10),IF($F10="ANUAL",IF(BE138="NÃO",$D10,IF(MOD(COUNT($Q138:BE138),12)=0,(BE138*$E10)+BE138,BE138)),"NÃO"),"NÃO")</f>
        <v>NÃO</v>
      </c>
      <c r="BG138" s="9" t="str">
        <f>IF(AND(BG$5&gt;=$M10,BG$5&lt;=$N10),IF($F10="ANUAL",IF(BF138="NÃO",$D10,IF(MOD(COUNT($Q138:BF138),12)=0,(BF138*$E10)+BF138,BF138)),"NÃO"),"NÃO")</f>
        <v>NÃO</v>
      </c>
      <c r="BH138" s="9" t="str">
        <f>IF(AND(BH$5&gt;=$M10,BH$5&lt;=$N10),IF($F10="ANUAL",IF(BG138="NÃO",$D10,IF(MOD(COUNT($Q138:BG138),12)=0,(BG138*$E10)+BG138,BG138)),"NÃO"),"NÃO")</f>
        <v>NÃO</v>
      </c>
      <c r="BI138" s="9" t="str">
        <f>IF(AND(BI$5&gt;=$M10,BI$5&lt;=$N10),IF($F10="ANUAL",IF(BH138="NÃO",$D10,IF(MOD(COUNT($Q138:BH138),12)=0,(BH138*$E10)+BH138,BH138)),"NÃO"),"NÃO")</f>
        <v>NÃO</v>
      </c>
      <c r="BJ138" s="9" t="str">
        <f>IF(AND(BJ$5&gt;=$M10,BJ$5&lt;=$N10),IF($F10="ANUAL",IF(BI138="NÃO",$D10,IF(MOD(COUNT($Q138:BI138),12)=0,(BI138*$E10)+BI138,BI138)),"NÃO"),"NÃO")</f>
        <v>NÃO</v>
      </c>
      <c r="BK138" s="9" t="str">
        <f>IF(AND(BK$5&gt;=$M10,BK$5&lt;=$N10),IF($F10="ANUAL",IF(BJ138="NÃO",$D10,IF(MOD(COUNT($Q138:BJ138),12)=0,(BJ138*$E10)+BJ138,BJ138)),"NÃO"),"NÃO")</f>
        <v>NÃO</v>
      </c>
      <c r="BL138" s="9" t="str">
        <f>IF(AND(BL$5&gt;=$M10,BL$5&lt;=$N10),IF($F10="ANUAL",IF(BK138="NÃO",$D10,IF(MOD(COUNT($Q138:BK138),12)=0,(BK138*$E10)+BK138,BK138)),"NÃO"),"NÃO")</f>
        <v>NÃO</v>
      </c>
      <c r="BM138" s="9" t="str">
        <f>IF(AND(BM$5&gt;=$M10,BM$5&lt;=$N10),IF($F10="ANUAL",IF(BL138="NÃO",$D10,IF(MOD(COUNT($Q138:BL138),12)=0,(BL138*$E10)+BL138,BL138)),"NÃO"),"NÃO")</f>
        <v>NÃO</v>
      </c>
      <c r="BN138" s="9" t="str">
        <f>IF(AND(BN$5&gt;=$M10,BN$5&lt;=$N10),IF($F10="ANUAL",IF(BM138="NÃO",$D10,IF(MOD(COUNT($Q138:BM138),12)=0,(BM138*$E10)+BM138,BM138)),"NÃO"),"NÃO")</f>
        <v>NÃO</v>
      </c>
      <c r="BO138" s="9" t="str">
        <f>IF(AND(BO$5&gt;=$M10,BO$5&lt;=$N10),IF($F10="ANUAL",IF(BN138="NÃO",$D10,IF(MOD(COUNT($Q138:BN138),12)=0,(BN138*$E10)+BN138,BN138)),"NÃO"),"NÃO")</f>
        <v>NÃO</v>
      </c>
      <c r="BP138" s="9" t="str">
        <f>IF(AND(BP$5&gt;=$M10,BP$5&lt;=$N10),IF($F10="ANUAL",IF(BO138="NÃO",$D10,IF(MOD(COUNT($Q138:BO138),12)=0,(BO138*$E10)+BO138,BO138)),"NÃO"),"NÃO")</f>
        <v>NÃO</v>
      </c>
      <c r="BQ138" s="9" t="str">
        <f>IF(AND(BQ$5&gt;=$M10,BQ$5&lt;=$N10),IF($F10="ANUAL",IF(BP138="NÃO",$D10,IF(MOD(COUNT($Q138:BP138),12)=0,(BP138*$E10)+BP138,BP138)),"NÃO"),"NÃO")</f>
        <v>NÃO</v>
      </c>
      <c r="BR138" s="9" t="str">
        <f>IF(AND(BR$5&gt;=$M10,BR$5&lt;=$N10),IF($F10="ANUAL",IF(BQ138="NÃO",$D10,IF(MOD(COUNT($Q138:BQ138),12)=0,(BQ138*$E10)+BQ138,BQ138)),"NÃO"),"NÃO")</f>
        <v>NÃO</v>
      </c>
      <c r="BS138" s="9" t="str">
        <f>IF(AND(BS$5&gt;=$M10,BS$5&lt;=$N10),IF($F10="ANUAL",IF(BR138="NÃO",$D10,IF(MOD(COUNT($Q138:BR138),12)=0,(BR138*$E10)+BR138,BR138)),"NÃO"),"NÃO")</f>
        <v>NÃO</v>
      </c>
      <c r="BT138" s="9" t="str">
        <f>IF(AND(BT$5&gt;=$M10,BT$5&lt;=$N10),IF($F10="ANUAL",IF(BS138="NÃO",$D10,IF(MOD(COUNT($Q138:BS138),12)=0,(BS138*$E10)+BS138,BS138)),"NÃO"),"NÃO")</f>
        <v>NÃO</v>
      </c>
      <c r="BU138" s="9" t="str">
        <f>IF(AND(BU$5&gt;=$M10,BU$5&lt;=$N10),IF($F10="ANUAL",IF(BT138="NÃO",$D10,IF(MOD(COUNT($Q138:BT138),12)=0,(BT138*$E10)+BT138,BT138)),"NÃO"),"NÃO")</f>
        <v>NÃO</v>
      </c>
      <c r="BV138" s="9" t="str">
        <f>IF(AND(BV$5&gt;=$M10,BV$5&lt;=$N10),IF($F10="ANUAL",IF(BU138="NÃO",$D10,IF(MOD(COUNT($Q138:BU138),12)=0,(BU138*$E10)+BU138,BU138)),"NÃO"),"NÃO")</f>
        <v>NÃO</v>
      </c>
      <c r="BW138" s="9" t="str">
        <f>IF(AND(BW$5&gt;=$M10,BW$5&lt;=$N10),IF($F10="ANUAL",IF(BV138="NÃO",$D10,IF(MOD(COUNT($Q138:BV138),12)=0,(BV138*$E10)+BV138,BV138)),"NÃO"),"NÃO")</f>
        <v>NÃO</v>
      </c>
      <c r="BX138" s="9" t="str">
        <f>IF(AND(BX$5&gt;=$M10,BX$5&lt;=$N10),IF($F10="ANUAL",IF(BW138="NÃO",$D10,IF(MOD(COUNT($Q138:BW138),12)=0,(BW138*$E10)+BW138,BW138)),"NÃO"),"NÃO")</f>
        <v>NÃO</v>
      </c>
    </row>
    <row r="139" spans="16:78" ht="30" customHeight="1">
      <c r="P139" s="9">
        <v>6</v>
      </c>
      <c r="Q139" s="9">
        <f t="shared" si="48"/>
        <v>1500000</v>
      </c>
      <c r="R139" s="9">
        <f>IF(AND(R$5&gt;=$M11,R$5&lt;=$N11),IF($F11="ANUAL",IF(Q139="NÃO",$D11,IF(MOD(COUNT($Q139:Q139),12)=0,(Q139*$E11)+Q139,Q139)),"NÃO"),"NÃO")</f>
        <v>1500000</v>
      </c>
      <c r="S139" s="9">
        <f>IF(AND(S$5&gt;=$M11,S$5&lt;=$N11),IF($F11="ANUAL",IF(R139="NÃO",$D11,IF(MOD(COUNT($Q139:R139),12)=0,(R139*$E11)+R139,R139)),"NÃO"),"NÃO")</f>
        <v>1500000</v>
      </c>
      <c r="T139" s="9">
        <f>IF(AND(T$5&gt;=$M11,T$5&lt;=$N11),IF($F11="ANUAL",IF(S139="NÃO",$D11,IF(MOD(COUNT($Q139:S139),12)=0,(S139*$E11)+S139,S139)),"NÃO"),"NÃO")</f>
        <v>1500000</v>
      </c>
      <c r="U139" s="9">
        <f>IF(AND(U$5&gt;=$M11,U$5&lt;=$N11),IF($F11="ANUAL",IF(T139="NÃO",$D11,IF(MOD(COUNT($Q139:T139),12)=0,(T139*$E11)+T139,T139)),"NÃO"),"NÃO")</f>
        <v>1500000</v>
      </c>
      <c r="V139" s="9">
        <f>IF(AND(V$5&gt;=$M11,V$5&lt;=$N11),IF($F11="ANUAL",IF(U139="NÃO",$D11,IF(MOD(COUNT($Q139:U139),12)=0,(U139*$E11)+U139,U139)),"NÃO"),"NÃO")</f>
        <v>1500000</v>
      </c>
      <c r="W139" s="9">
        <f>IF(AND(W$5&gt;=$M11,W$5&lt;=$N11),IF($F11="ANUAL",IF(V139="NÃO",$D11,IF(MOD(COUNT($Q139:V139),12)=0,(V139*$E11)+V139,V139)),"NÃO"),"NÃO")</f>
        <v>1500000</v>
      </c>
      <c r="X139" s="9">
        <f>IF(AND(X$5&gt;=$M11,X$5&lt;=$N11),IF($F11="ANUAL",IF(W139="NÃO",$D11,IF(MOD(COUNT($Q139:W139),12)=0,(W139*$E11)+W139,W139)),"NÃO"),"NÃO")</f>
        <v>1500000</v>
      </c>
      <c r="Y139" s="9">
        <f>IF(AND(Y$5&gt;=$M11,Y$5&lt;=$N11),IF($F11="ANUAL",IF(X139="NÃO",$D11,IF(MOD(COUNT($Q139:X139),12)=0,(X139*$E11)+X139,X139)),"NÃO"),"NÃO")</f>
        <v>1500000</v>
      </c>
      <c r="Z139" s="9">
        <f>IF(AND(Z$5&gt;=$M11,Z$5&lt;=$N11),IF($F11="ANUAL",IF(Y139="NÃO",$D11,IF(MOD(COUNT($Q139:Y139),12)=0,(Y139*$E11)+Y139,Y139)),"NÃO"),"NÃO")</f>
        <v>1500000</v>
      </c>
      <c r="AA139" s="9">
        <f>IF(AND(AA$5&gt;=$M11,AA$5&lt;=$N11),IF($F11="ANUAL",IF(Z139="NÃO",$D11,IF(MOD(COUNT($Q139:Z139),12)=0,(Z139*$E11)+Z139,Z139)),"NÃO"),"NÃO")</f>
        <v>1500000</v>
      </c>
      <c r="AB139" s="9">
        <f>IF(AND(AB$5&gt;=$M11,AB$5&lt;=$N11),IF($F11="ANUAL",IF(AA139="NÃO",$D11,IF(MOD(COUNT($Q139:AA139),12)=0,(AA139*$E11)+AA139,AA139)),"NÃO"),"NÃO")</f>
        <v>1500000</v>
      </c>
      <c r="AC139" s="9" t="str">
        <f>IF(AND(AC$5&gt;=$M11,AC$5&lt;=$N11),IF($F11="ANUAL",IF(AB139="NÃO",$D11,IF(MOD(COUNT($Q139:AB139),12)=0,(AB139*$E11)+AB139,AB139)),"NÃO"),"NÃO")</f>
        <v>NÃO</v>
      </c>
      <c r="AD139" s="9" t="str">
        <f>IF(AND(AD$5&gt;=$M11,AD$5&lt;=$N11),IF($F11="ANUAL",IF(AC139="NÃO",$D11,IF(MOD(COUNT($Q139:AC139),12)=0,(AC139*$E11)+AC139,AC139)),"NÃO"),"NÃO")</f>
        <v>NÃO</v>
      </c>
      <c r="AE139" s="9" t="str">
        <f>IF(AND(AE$5&gt;=$M11,AE$5&lt;=$N11),IF($F11="ANUAL",IF(AD139="NÃO",$D11,IF(MOD(COUNT($Q139:AD139),12)=0,(AD139*$E11)+AD139,AD139)),"NÃO"),"NÃO")</f>
        <v>NÃO</v>
      </c>
      <c r="AF139" s="9" t="str">
        <f>IF(AND(AF$5&gt;=$M11,AF$5&lt;=$N11),IF($F11="ANUAL",IF(AE139="NÃO",$D11,IF(MOD(COUNT($Q139:AE139),12)=0,(AE139*$E11)+AE139,AE139)),"NÃO"),"NÃO")</f>
        <v>NÃO</v>
      </c>
      <c r="AG139" s="9" t="str">
        <f>IF(AND(AG$5&gt;=$M11,AG$5&lt;=$N11),IF($F11="ANUAL",IF(AF139="NÃO",$D11,IF(MOD(COUNT($Q139:AF139),12)=0,(AF139*$E11)+AF139,AF139)),"NÃO"),"NÃO")</f>
        <v>NÃO</v>
      </c>
      <c r="AH139" s="9" t="str">
        <f>IF(AND(AH$5&gt;=$M11,AH$5&lt;=$N11),IF($F11="ANUAL",IF(AG139="NÃO",$D11,IF(MOD(COUNT($Q139:AG139),12)=0,(AG139*$E11)+AG139,AG139)),"NÃO"),"NÃO")</f>
        <v>NÃO</v>
      </c>
      <c r="AI139" s="9" t="str">
        <f>IF(AND(AI$5&gt;=$M11,AI$5&lt;=$N11),IF($F11="ANUAL",IF(AH139="NÃO",$D11,IF(MOD(COUNT($Q139:AH139),12)=0,(AH139*$E11)+AH139,AH139)),"NÃO"),"NÃO")</f>
        <v>NÃO</v>
      </c>
      <c r="AJ139" s="9" t="str">
        <f>IF(AND(AJ$5&gt;=$M11,AJ$5&lt;=$N11),IF($F11="ANUAL",IF(AI139="NÃO",$D11,IF(MOD(COUNT($Q139:AI139),12)=0,(AI139*$E11)+AI139,AI139)),"NÃO"),"NÃO")</f>
        <v>NÃO</v>
      </c>
      <c r="AK139" s="9" t="str">
        <f>IF(AND(AK$5&gt;=$M11,AK$5&lt;=$N11),IF($F11="ANUAL",IF(AJ139="NÃO",$D11,IF(MOD(COUNT($Q139:AJ139),12)=0,(AJ139*$E11)+AJ139,AJ139)),"NÃO"),"NÃO")</f>
        <v>NÃO</v>
      </c>
      <c r="AL139" s="9" t="str">
        <f>IF(AND(AL$5&gt;=$M11,AL$5&lt;=$N11),IF($F11="ANUAL",IF(AK139="NÃO",$D11,IF(MOD(COUNT($Q139:AK139),12)=0,(AK139*$E11)+AK139,AK139)),"NÃO"),"NÃO")</f>
        <v>NÃO</v>
      </c>
      <c r="AM139" s="9" t="str">
        <f>IF(AND(AM$5&gt;=$M11,AM$5&lt;=$N11),IF($F11="ANUAL",IF(AL139="NÃO",$D11,IF(MOD(COUNT($Q139:AL139),12)=0,(AL139*$E11)+AL139,AL139)),"NÃO"),"NÃO")</f>
        <v>NÃO</v>
      </c>
      <c r="AN139" s="9" t="str">
        <f>IF(AND(AN$5&gt;=$M11,AN$5&lt;=$N11),IF($F11="ANUAL",IF(AM139="NÃO",$D11,IF(MOD(COUNT($Q139:AM139),12)=0,(AM139*$E11)+AM139,AM139)),"NÃO"),"NÃO")</f>
        <v>NÃO</v>
      </c>
      <c r="AO139" s="9" t="str">
        <f>IF(AND(AO$5&gt;=$M11,AO$5&lt;=$N11),IF($F11="ANUAL",IF(AN139="NÃO",$D11,IF(MOD(COUNT($Q139:AN139),12)=0,(AN139*$E11)+AN139,AN139)),"NÃO"),"NÃO")</f>
        <v>NÃO</v>
      </c>
      <c r="AP139" s="9" t="str">
        <f>IF(AND(AP$5&gt;=$M11,AP$5&lt;=$N11),IF($F11="ANUAL",IF(AO139="NÃO",$D11,IF(MOD(COUNT($Q139:AO139),12)=0,(AO139*$E11)+AO139,AO139)),"NÃO"),"NÃO")</f>
        <v>NÃO</v>
      </c>
      <c r="AQ139" s="9" t="str">
        <f>IF(AND(AQ$5&gt;=$M11,AQ$5&lt;=$N11),IF($F11="ANUAL",IF(AP139="NÃO",$D11,IF(MOD(COUNT($Q139:AP139),12)=0,(AP139*$E11)+AP139,AP139)),"NÃO"),"NÃO")</f>
        <v>NÃO</v>
      </c>
      <c r="AR139" s="9" t="str">
        <f>IF(AND(AR$5&gt;=$M11,AR$5&lt;=$N11),IF($F11="ANUAL",IF(AQ139="NÃO",$D11,IF(MOD(COUNT($Q139:AQ139),12)=0,(AQ139*$E11)+AQ139,AQ139)),"NÃO"),"NÃO")</f>
        <v>NÃO</v>
      </c>
      <c r="AS139" s="9" t="str">
        <f>IF(AND(AS$5&gt;=$M11,AS$5&lt;=$N11),IF($F11="ANUAL",IF(AR139="NÃO",$D11,IF(MOD(COUNT($Q139:AR139),12)=0,(AR139*$E11)+AR139,AR139)),"NÃO"),"NÃO")</f>
        <v>NÃO</v>
      </c>
      <c r="AT139" s="9" t="str">
        <f>IF(AND(AT$5&gt;=$M11,AT$5&lt;=$N11),IF($F11="ANUAL",IF(AS139="NÃO",$D11,IF(MOD(COUNT($Q139:AS139),12)=0,(AS139*$E11)+AS139,AS139)),"NÃO"),"NÃO")</f>
        <v>NÃO</v>
      </c>
      <c r="AU139" s="9" t="str">
        <f>IF(AND(AU$5&gt;=$M11,AU$5&lt;=$N11),IF($F11="ANUAL",IF(AT139="NÃO",$D11,IF(MOD(COUNT($Q139:AT139),12)=0,(AT139*$E11)+AT139,AT139)),"NÃO"),"NÃO")</f>
        <v>NÃO</v>
      </c>
      <c r="AV139" s="9" t="str">
        <f>IF(AND(AV$5&gt;=$M11,AV$5&lt;=$N11),IF($F11="ANUAL",IF(AU139="NÃO",$D11,IF(MOD(COUNT($Q139:AU139),12)=0,(AU139*$E11)+AU139,AU139)),"NÃO"),"NÃO")</f>
        <v>NÃO</v>
      </c>
      <c r="AW139" s="9" t="str">
        <f>IF(AND(AW$5&gt;=$M11,AW$5&lt;=$N11),IF($F11="ANUAL",IF(AV139="NÃO",$D11,IF(MOD(COUNT($Q139:AV139),12)=0,(AV139*$E11)+AV139,AV139)),"NÃO"),"NÃO")</f>
        <v>NÃO</v>
      </c>
      <c r="AX139" s="9" t="str">
        <f>IF(AND(AX$5&gt;=$M11,AX$5&lt;=$N11),IF($F11="ANUAL",IF(AW139="NÃO",$D11,IF(MOD(COUNT($Q139:AW139),12)=0,(AW139*$E11)+AW139,AW139)),"NÃO"),"NÃO")</f>
        <v>NÃO</v>
      </c>
      <c r="AY139" s="9" t="str">
        <f>IF(AND(AY$5&gt;=$M11,AY$5&lt;=$N11),IF($F11="ANUAL",IF(AX139="NÃO",$D11,IF(MOD(COUNT($Q139:AX139),12)=0,(AX139*$E11)+AX139,AX139)),"NÃO"),"NÃO")</f>
        <v>NÃO</v>
      </c>
      <c r="AZ139" s="9" t="str">
        <f>IF(AND(AZ$5&gt;=$M11,AZ$5&lt;=$N11),IF($F11="ANUAL",IF(AY139="NÃO",$D11,IF(MOD(COUNT($Q139:AY139),12)=0,(AY139*$E11)+AY139,AY139)),"NÃO"),"NÃO")</f>
        <v>NÃO</v>
      </c>
      <c r="BA139" s="9" t="str">
        <f>IF(AND(BA$5&gt;=$M11,BA$5&lt;=$N11),IF($F11="ANUAL",IF(AZ139="NÃO",$D11,IF(MOD(COUNT($Q139:AZ139),12)=0,(AZ139*$E11)+AZ139,AZ139)),"NÃO"),"NÃO")</f>
        <v>NÃO</v>
      </c>
      <c r="BB139" s="9" t="str">
        <f>IF(AND(BB$5&gt;=$M11,BB$5&lt;=$N11),IF($F11="ANUAL",IF(BA139="NÃO",$D11,IF(MOD(COUNT($Q139:BA139),12)=0,(BA139*$E11)+BA139,BA139)),"NÃO"),"NÃO")</f>
        <v>NÃO</v>
      </c>
      <c r="BC139" s="9" t="str">
        <f>IF(AND(BC$5&gt;=$M11,BC$5&lt;=$N11),IF($F11="ANUAL",IF(BB139="NÃO",$D11,IF(MOD(COUNT($Q139:BB139),12)=0,(BB139*$E11)+BB139,BB139)),"NÃO"),"NÃO")</f>
        <v>NÃO</v>
      </c>
      <c r="BD139" s="9" t="str">
        <f>IF(AND(BD$5&gt;=$M11,BD$5&lt;=$N11),IF($F11="ANUAL",IF(BC139="NÃO",$D11,IF(MOD(COUNT($Q139:BC139),12)=0,(BC139*$E11)+BC139,BC139)),"NÃO"),"NÃO")</f>
        <v>NÃO</v>
      </c>
      <c r="BE139" s="9" t="str">
        <f>IF(AND(BE$5&gt;=$M11,BE$5&lt;=$N11),IF($F11="ANUAL",IF(BD139="NÃO",$D11,IF(MOD(COUNT($Q139:BD139),12)=0,(BD139*$E11)+BD139,BD139)),"NÃO"),"NÃO")</f>
        <v>NÃO</v>
      </c>
      <c r="BF139" s="9" t="str">
        <f>IF(AND(BF$5&gt;=$M11,BF$5&lt;=$N11),IF($F11="ANUAL",IF(BE139="NÃO",$D11,IF(MOD(COUNT($Q139:BE139),12)=0,(BE139*$E11)+BE139,BE139)),"NÃO"),"NÃO")</f>
        <v>NÃO</v>
      </c>
      <c r="BG139" s="9" t="str">
        <f>IF(AND(BG$5&gt;=$M11,BG$5&lt;=$N11),IF($F11="ANUAL",IF(BF139="NÃO",$D11,IF(MOD(COUNT($Q139:BF139),12)=0,(BF139*$E11)+BF139,BF139)),"NÃO"),"NÃO")</f>
        <v>NÃO</v>
      </c>
      <c r="BH139" s="9" t="str">
        <f>IF(AND(BH$5&gt;=$M11,BH$5&lt;=$N11),IF($F11="ANUAL",IF(BG139="NÃO",$D11,IF(MOD(COUNT($Q139:BG139),12)=0,(BG139*$E11)+BG139,BG139)),"NÃO"),"NÃO")</f>
        <v>NÃO</v>
      </c>
      <c r="BI139" s="9" t="str">
        <f>IF(AND(BI$5&gt;=$M11,BI$5&lt;=$N11),IF($F11="ANUAL",IF(BH139="NÃO",$D11,IF(MOD(COUNT($Q139:BH139),12)=0,(BH139*$E11)+BH139,BH139)),"NÃO"),"NÃO")</f>
        <v>NÃO</v>
      </c>
      <c r="BJ139" s="9" t="str">
        <f>IF(AND(BJ$5&gt;=$M11,BJ$5&lt;=$N11),IF($F11="ANUAL",IF(BI139="NÃO",$D11,IF(MOD(COUNT($Q139:BI139),12)=0,(BI139*$E11)+BI139,BI139)),"NÃO"),"NÃO")</f>
        <v>NÃO</v>
      </c>
      <c r="BK139" s="9" t="str">
        <f>IF(AND(BK$5&gt;=$M11,BK$5&lt;=$N11),IF($F11="ANUAL",IF(BJ139="NÃO",$D11,IF(MOD(COUNT($Q139:BJ139),12)=0,(BJ139*$E11)+BJ139,BJ139)),"NÃO"),"NÃO")</f>
        <v>NÃO</v>
      </c>
      <c r="BL139" s="9" t="str">
        <f>IF(AND(BL$5&gt;=$M11,BL$5&lt;=$N11),IF($F11="ANUAL",IF(BK139="NÃO",$D11,IF(MOD(COUNT($Q139:BK139),12)=0,(BK139*$E11)+BK139,BK139)),"NÃO"),"NÃO")</f>
        <v>NÃO</v>
      </c>
      <c r="BM139" s="9" t="str">
        <f>IF(AND(BM$5&gt;=$M11,BM$5&lt;=$N11),IF($F11="ANUAL",IF(BL139="NÃO",$D11,IF(MOD(COUNT($Q139:BL139),12)=0,(BL139*$E11)+BL139,BL139)),"NÃO"),"NÃO")</f>
        <v>NÃO</v>
      </c>
      <c r="BN139" s="9" t="str">
        <f>IF(AND(BN$5&gt;=$M11,BN$5&lt;=$N11),IF($F11="ANUAL",IF(BM139="NÃO",$D11,IF(MOD(COUNT($Q139:BM139),12)=0,(BM139*$E11)+BM139,BM139)),"NÃO"),"NÃO")</f>
        <v>NÃO</v>
      </c>
      <c r="BO139" s="9" t="str">
        <f>IF(AND(BO$5&gt;=$M11,BO$5&lt;=$N11),IF($F11="ANUAL",IF(BN139="NÃO",$D11,IF(MOD(COUNT($Q139:BN139),12)=0,(BN139*$E11)+BN139,BN139)),"NÃO"),"NÃO")</f>
        <v>NÃO</v>
      </c>
      <c r="BP139" s="9" t="str">
        <f>IF(AND(BP$5&gt;=$M11,BP$5&lt;=$N11),IF($F11="ANUAL",IF(BO139="NÃO",$D11,IF(MOD(COUNT($Q139:BO139),12)=0,(BO139*$E11)+BO139,BO139)),"NÃO"),"NÃO")</f>
        <v>NÃO</v>
      </c>
      <c r="BQ139" s="9" t="str">
        <f>IF(AND(BQ$5&gt;=$M11,BQ$5&lt;=$N11),IF($F11="ANUAL",IF(BP139="NÃO",$D11,IF(MOD(COUNT($Q139:BP139),12)=0,(BP139*$E11)+BP139,BP139)),"NÃO"),"NÃO")</f>
        <v>NÃO</v>
      </c>
      <c r="BR139" s="9" t="str">
        <f>IF(AND(BR$5&gt;=$M11,BR$5&lt;=$N11),IF($F11="ANUAL",IF(BQ139="NÃO",$D11,IF(MOD(COUNT($Q139:BQ139),12)=0,(BQ139*$E11)+BQ139,BQ139)),"NÃO"),"NÃO")</f>
        <v>NÃO</v>
      </c>
      <c r="BS139" s="9" t="str">
        <f>IF(AND(BS$5&gt;=$M11,BS$5&lt;=$N11),IF($F11="ANUAL",IF(BR139="NÃO",$D11,IF(MOD(COUNT($Q139:BR139),12)=0,(BR139*$E11)+BR139,BR139)),"NÃO"),"NÃO")</f>
        <v>NÃO</v>
      </c>
      <c r="BT139" s="9" t="str">
        <f>IF(AND(BT$5&gt;=$M11,BT$5&lt;=$N11),IF($F11="ANUAL",IF(BS139="NÃO",$D11,IF(MOD(COUNT($Q139:BS139),12)=0,(BS139*$E11)+BS139,BS139)),"NÃO"),"NÃO")</f>
        <v>NÃO</v>
      </c>
      <c r="BU139" s="9" t="str">
        <f>IF(AND(BU$5&gt;=$M11,BU$5&lt;=$N11),IF($F11="ANUAL",IF(BT139="NÃO",$D11,IF(MOD(COUNT($Q139:BT139),12)=0,(BT139*$E11)+BT139,BT139)),"NÃO"),"NÃO")</f>
        <v>NÃO</v>
      </c>
      <c r="BV139" s="9" t="str">
        <f>IF(AND(BV$5&gt;=$M11,BV$5&lt;=$N11),IF($F11="ANUAL",IF(BU139="NÃO",$D11,IF(MOD(COUNT($Q139:BU139),12)=0,(BU139*$E11)+BU139,BU139)),"NÃO"),"NÃO")</f>
        <v>NÃO</v>
      </c>
      <c r="BW139" s="9" t="str">
        <f>IF(AND(BW$5&gt;=$M11,BW$5&lt;=$N11),IF($F11="ANUAL",IF(BV139="NÃO",$D11,IF(MOD(COUNT($Q139:BV139),12)=0,(BV139*$E11)+BV139,BV139)),"NÃO"),"NÃO")</f>
        <v>NÃO</v>
      </c>
      <c r="BX139" s="9" t="str">
        <f>IF(AND(BX$5&gt;=$M11,BX$5&lt;=$N11),IF($F11="ANUAL",IF(BW139="NÃO",$D11,IF(MOD(COUNT($Q139:BW139),12)=0,(BW139*$E11)+BW139,BW139)),"NÃO"),"NÃO")</f>
        <v>NÃO</v>
      </c>
    </row>
    <row r="140" spans="16:78" ht="30" customHeight="1">
      <c r="P140" s="9">
        <v>7</v>
      </c>
      <c r="Q140" s="9" t="str">
        <f t="shared" si="48"/>
        <v>NÃO</v>
      </c>
      <c r="R140" s="9" t="str">
        <f>IF(AND(R$5&gt;=$M12,R$5&lt;=$N12),IF($F12="ANUAL",IF(Q140="NÃO",$D12,IF(MOD(COUNT($Q140:Q140),12)=0,(Q140*$E12)+Q140,Q140)),"NÃO"),"NÃO")</f>
        <v>NÃO</v>
      </c>
      <c r="S140" s="9" t="str">
        <f>IF(AND(S$5&gt;=$M12,S$5&lt;=$N12),IF($F12="ANUAL",IF(R140="NÃO",$D12,IF(MOD(COUNT($Q140:R140),12)=0,(R140*$E12)+R140,R140)),"NÃO"),"NÃO")</f>
        <v>NÃO</v>
      </c>
      <c r="T140" s="9" t="str">
        <f>IF(AND(T$5&gt;=$M12,T$5&lt;=$N12),IF($F12="ANUAL",IF(S140="NÃO",$D12,IF(MOD(COUNT($Q140:S140),12)=0,(S140*$E12)+S140,S140)),"NÃO"),"NÃO")</f>
        <v>NÃO</v>
      </c>
      <c r="U140" s="9" t="str">
        <f>IF(AND(U$5&gt;=$M12,U$5&lt;=$N12),IF($F12="ANUAL",IF(T140="NÃO",$D12,IF(MOD(COUNT($Q140:T140),12)=0,(T140*$E12)+T140,T140)),"NÃO"),"NÃO")</f>
        <v>NÃO</v>
      </c>
      <c r="V140" s="9" t="str">
        <f>IF(AND(V$5&gt;=$M12,V$5&lt;=$N12),IF($F12="ANUAL",IF(U140="NÃO",$D12,IF(MOD(COUNT($Q140:U140),12)=0,(U140*$E12)+U140,U140)),"NÃO"),"NÃO")</f>
        <v>NÃO</v>
      </c>
      <c r="W140" s="9" t="str">
        <f>IF(AND(W$5&gt;=$M12,W$5&lt;=$N12),IF($F12="ANUAL",IF(V140="NÃO",$D12,IF(MOD(COUNT($Q140:V140),12)=0,(V140*$E12)+V140,V140)),"NÃO"),"NÃO")</f>
        <v>NÃO</v>
      </c>
      <c r="X140" s="9" t="str">
        <f>IF(AND(X$5&gt;=$M12,X$5&lt;=$N12),IF($F12="ANUAL",IF(W140="NÃO",$D12,IF(MOD(COUNT($Q140:W140),12)=0,(W140*$E12)+W140,W140)),"NÃO"),"NÃO")</f>
        <v>NÃO</v>
      </c>
      <c r="Y140" s="9" t="str">
        <f>IF(AND(Y$5&gt;=$M12,Y$5&lt;=$N12),IF($F12="ANUAL",IF(X140="NÃO",$D12,IF(MOD(COUNT($Q140:X140),12)=0,(X140*$E12)+X140,X140)),"NÃO"),"NÃO")</f>
        <v>NÃO</v>
      </c>
      <c r="Z140" s="9" t="str">
        <f>IF(AND(Z$5&gt;=$M12,Z$5&lt;=$N12),IF($F12="ANUAL",IF(Y140="NÃO",$D12,IF(MOD(COUNT($Q140:Y140),12)=0,(Y140*$E12)+Y140,Y140)),"NÃO"),"NÃO")</f>
        <v>NÃO</v>
      </c>
      <c r="AA140" s="9" t="str">
        <f>IF(AND(AA$5&gt;=$M12,AA$5&lt;=$N12),IF($F12="ANUAL",IF(Z140="NÃO",$D12,IF(MOD(COUNT($Q140:Z140),12)=0,(Z140*$E12)+Z140,Z140)),"NÃO"),"NÃO")</f>
        <v>NÃO</v>
      </c>
      <c r="AB140" s="9" t="str">
        <f>IF(AND(AB$5&gt;=$M12,AB$5&lt;=$N12),IF($F12="ANUAL",IF(AA140="NÃO",$D12,IF(MOD(COUNT($Q140:AA140),12)=0,(AA140*$E12)+AA140,AA140)),"NÃO"),"NÃO")</f>
        <v>NÃO</v>
      </c>
      <c r="AC140" s="9" t="str">
        <f>IF(AND(AC$5&gt;=$M12,AC$5&lt;=$N12),IF($F12="ANUAL",IF(AB140="NÃO",$D12,IF(MOD(COUNT($Q140:AB140),12)=0,(AB140*$E12)+AB140,AB140)),"NÃO"),"NÃO")</f>
        <v>NÃO</v>
      </c>
      <c r="AD140" s="9" t="str">
        <f>IF(AND(AD$5&gt;=$M12,AD$5&lt;=$N12),IF($F12="ANUAL",IF(AC140="NÃO",$D12,IF(MOD(COUNT($Q140:AC140),12)=0,(AC140*$E12)+AC140,AC140)),"NÃO"),"NÃO")</f>
        <v>NÃO</v>
      </c>
      <c r="AE140" s="9" t="str">
        <f>IF(AND(AE$5&gt;=$M12,AE$5&lt;=$N12),IF($F12="ANUAL",IF(AD140="NÃO",$D12,IF(MOD(COUNT($Q140:AD140),12)=0,(AD140*$E12)+AD140,AD140)),"NÃO"),"NÃO")</f>
        <v>NÃO</v>
      </c>
      <c r="AF140" s="9" t="str">
        <f>IF(AND(AF$5&gt;=$M12,AF$5&lt;=$N12),IF($F12="ANUAL",IF(AE140="NÃO",$D12,IF(MOD(COUNT($Q140:AE140),12)=0,(AE140*$E12)+AE140,AE140)),"NÃO"),"NÃO")</f>
        <v>NÃO</v>
      </c>
      <c r="AG140" s="9" t="str">
        <f>IF(AND(AG$5&gt;=$M12,AG$5&lt;=$N12),IF($F12="ANUAL",IF(AF140="NÃO",$D12,IF(MOD(COUNT($Q140:AF140),12)=0,(AF140*$E12)+AF140,AF140)),"NÃO"),"NÃO")</f>
        <v>NÃO</v>
      </c>
      <c r="AH140" s="9" t="str">
        <f>IF(AND(AH$5&gt;=$M12,AH$5&lt;=$N12),IF($F12="ANUAL",IF(AG140="NÃO",$D12,IF(MOD(COUNT($Q140:AG140),12)=0,(AG140*$E12)+AG140,AG140)),"NÃO"),"NÃO")</f>
        <v>NÃO</v>
      </c>
      <c r="AI140" s="9" t="str">
        <f>IF(AND(AI$5&gt;=$M12,AI$5&lt;=$N12),IF($F12="ANUAL",IF(AH140="NÃO",$D12,IF(MOD(COUNT($Q140:AH140),12)=0,(AH140*$E12)+AH140,AH140)),"NÃO"),"NÃO")</f>
        <v>NÃO</v>
      </c>
      <c r="AJ140" s="9" t="str">
        <f>IF(AND(AJ$5&gt;=$M12,AJ$5&lt;=$N12),IF($F12="ANUAL",IF(AI140="NÃO",$D12,IF(MOD(COUNT($Q140:AI140),12)=0,(AI140*$E12)+AI140,AI140)),"NÃO"),"NÃO")</f>
        <v>NÃO</v>
      </c>
      <c r="AK140" s="9" t="str">
        <f>IF(AND(AK$5&gt;=$M12,AK$5&lt;=$N12),IF($F12="ANUAL",IF(AJ140="NÃO",$D12,IF(MOD(COUNT($Q140:AJ140),12)=0,(AJ140*$E12)+AJ140,AJ140)),"NÃO"),"NÃO")</f>
        <v>NÃO</v>
      </c>
      <c r="AL140" s="9" t="str">
        <f>IF(AND(AL$5&gt;=$M12,AL$5&lt;=$N12),IF($F12="ANUAL",IF(AK140="NÃO",$D12,IF(MOD(COUNT($Q140:AK140),12)=0,(AK140*$E12)+AK140,AK140)),"NÃO"),"NÃO")</f>
        <v>NÃO</v>
      </c>
      <c r="AM140" s="9" t="str">
        <f>IF(AND(AM$5&gt;=$M12,AM$5&lt;=$N12),IF($F12="ANUAL",IF(AL140="NÃO",$D12,IF(MOD(COUNT($Q140:AL140),12)=0,(AL140*$E12)+AL140,AL140)),"NÃO"),"NÃO")</f>
        <v>NÃO</v>
      </c>
      <c r="AN140" s="9" t="str">
        <f>IF(AND(AN$5&gt;=$M12,AN$5&lt;=$N12),IF($F12="ANUAL",IF(AM140="NÃO",$D12,IF(MOD(COUNT($Q140:AM140),12)=0,(AM140*$E12)+AM140,AM140)),"NÃO"),"NÃO")</f>
        <v>NÃO</v>
      </c>
      <c r="AO140" s="9" t="str">
        <f>IF(AND(AO$5&gt;=$M12,AO$5&lt;=$N12),IF($F12="ANUAL",IF(AN140="NÃO",$D12,IF(MOD(COUNT($Q140:AN140),12)=0,(AN140*$E12)+AN140,AN140)),"NÃO"),"NÃO")</f>
        <v>NÃO</v>
      </c>
      <c r="AP140" s="9" t="str">
        <f>IF(AND(AP$5&gt;=$M12,AP$5&lt;=$N12),IF($F12="ANUAL",IF(AO140="NÃO",$D12,IF(MOD(COUNT($Q140:AO140),12)=0,(AO140*$E12)+AO140,AO140)),"NÃO"),"NÃO")</f>
        <v>NÃO</v>
      </c>
      <c r="AQ140" s="9" t="str">
        <f>IF(AND(AQ$5&gt;=$M12,AQ$5&lt;=$N12),IF($F12="ANUAL",IF(AP140="NÃO",$D12,IF(MOD(COUNT($Q140:AP140),12)=0,(AP140*$E12)+AP140,AP140)),"NÃO"),"NÃO")</f>
        <v>NÃO</v>
      </c>
      <c r="AR140" s="9" t="str">
        <f>IF(AND(AR$5&gt;=$M12,AR$5&lt;=$N12),IF($F12="ANUAL",IF(AQ140="NÃO",$D12,IF(MOD(COUNT($Q140:AQ140),12)=0,(AQ140*$E12)+AQ140,AQ140)),"NÃO"),"NÃO")</f>
        <v>NÃO</v>
      </c>
      <c r="AS140" s="9" t="str">
        <f>IF(AND(AS$5&gt;=$M12,AS$5&lt;=$N12),IF($F12="ANUAL",IF(AR140="NÃO",$D12,IF(MOD(COUNT($Q140:AR140),12)=0,(AR140*$E12)+AR140,AR140)),"NÃO"),"NÃO")</f>
        <v>NÃO</v>
      </c>
      <c r="AT140" s="9" t="str">
        <f>IF(AND(AT$5&gt;=$M12,AT$5&lt;=$N12),IF($F12="ANUAL",IF(AS140="NÃO",$D12,IF(MOD(COUNT($Q140:AS140),12)=0,(AS140*$E12)+AS140,AS140)),"NÃO"),"NÃO")</f>
        <v>NÃO</v>
      </c>
      <c r="AU140" s="9" t="str">
        <f>IF(AND(AU$5&gt;=$M12,AU$5&lt;=$N12),IF($F12="ANUAL",IF(AT140="NÃO",$D12,IF(MOD(COUNT($Q140:AT140),12)=0,(AT140*$E12)+AT140,AT140)),"NÃO"),"NÃO")</f>
        <v>NÃO</v>
      </c>
      <c r="AV140" s="9" t="str">
        <f>IF(AND(AV$5&gt;=$M12,AV$5&lt;=$N12),IF($F12="ANUAL",IF(AU140="NÃO",$D12,IF(MOD(COUNT($Q140:AU140),12)=0,(AU140*$E12)+AU140,AU140)),"NÃO"),"NÃO")</f>
        <v>NÃO</v>
      </c>
      <c r="AW140" s="9" t="str">
        <f>IF(AND(AW$5&gt;=$M12,AW$5&lt;=$N12),IF($F12="ANUAL",IF(AV140="NÃO",$D12,IF(MOD(COUNT($Q140:AV140),12)=0,(AV140*$E12)+AV140,AV140)),"NÃO"),"NÃO")</f>
        <v>NÃO</v>
      </c>
      <c r="AX140" s="9" t="str">
        <f>IF(AND(AX$5&gt;=$M12,AX$5&lt;=$N12),IF($F12="ANUAL",IF(AW140="NÃO",$D12,IF(MOD(COUNT($Q140:AW140),12)=0,(AW140*$E12)+AW140,AW140)),"NÃO"),"NÃO")</f>
        <v>NÃO</v>
      </c>
      <c r="AY140" s="9" t="str">
        <f>IF(AND(AY$5&gt;=$M12,AY$5&lt;=$N12),IF($F12="ANUAL",IF(AX140="NÃO",$D12,IF(MOD(COUNT($Q140:AX140),12)=0,(AX140*$E12)+AX140,AX140)),"NÃO"),"NÃO")</f>
        <v>NÃO</v>
      </c>
      <c r="AZ140" s="9" t="str">
        <f>IF(AND(AZ$5&gt;=$M12,AZ$5&lt;=$N12),IF($F12="ANUAL",IF(AY140="NÃO",$D12,IF(MOD(COUNT($Q140:AY140),12)=0,(AY140*$E12)+AY140,AY140)),"NÃO"),"NÃO")</f>
        <v>NÃO</v>
      </c>
      <c r="BA140" s="9" t="str">
        <f>IF(AND(BA$5&gt;=$M12,BA$5&lt;=$N12),IF($F12="ANUAL",IF(AZ140="NÃO",$D12,IF(MOD(COUNT($Q140:AZ140),12)=0,(AZ140*$E12)+AZ140,AZ140)),"NÃO"),"NÃO")</f>
        <v>NÃO</v>
      </c>
      <c r="BB140" s="9" t="str">
        <f>IF(AND(BB$5&gt;=$M12,BB$5&lt;=$N12),IF($F12="ANUAL",IF(BA140="NÃO",$D12,IF(MOD(COUNT($Q140:BA140),12)=0,(BA140*$E12)+BA140,BA140)),"NÃO"),"NÃO")</f>
        <v>NÃO</v>
      </c>
      <c r="BC140" s="9" t="str">
        <f>IF(AND(BC$5&gt;=$M12,BC$5&lt;=$N12),IF($F12="ANUAL",IF(BB140="NÃO",$D12,IF(MOD(COUNT($Q140:BB140),12)=0,(BB140*$E12)+BB140,BB140)),"NÃO"),"NÃO")</f>
        <v>NÃO</v>
      </c>
      <c r="BD140" s="9" t="str">
        <f>IF(AND(BD$5&gt;=$M12,BD$5&lt;=$N12),IF($F12="ANUAL",IF(BC140="NÃO",$D12,IF(MOD(COUNT($Q140:BC140),12)=0,(BC140*$E12)+BC140,BC140)),"NÃO"),"NÃO")</f>
        <v>NÃO</v>
      </c>
      <c r="BE140" s="9" t="str">
        <f>IF(AND(BE$5&gt;=$M12,BE$5&lt;=$N12),IF($F12="ANUAL",IF(BD140="NÃO",$D12,IF(MOD(COUNT($Q140:BD140),12)=0,(BD140*$E12)+BD140,BD140)),"NÃO"),"NÃO")</f>
        <v>NÃO</v>
      </c>
      <c r="BF140" s="9" t="str">
        <f>IF(AND(BF$5&gt;=$M12,BF$5&lt;=$N12),IF($F12="ANUAL",IF(BE140="NÃO",$D12,IF(MOD(COUNT($Q140:BE140),12)=0,(BE140*$E12)+BE140,BE140)),"NÃO"),"NÃO")</f>
        <v>NÃO</v>
      </c>
      <c r="BG140" s="9" t="str">
        <f>IF(AND(BG$5&gt;=$M12,BG$5&lt;=$N12),IF($F12="ANUAL",IF(BF140="NÃO",$D12,IF(MOD(COUNT($Q140:BF140),12)=0,(BF140*$E12)+BF140,BF140)),"NÃO"),"NÃO")</f>
        <v>NÃO</v>
      </c>
      <c r="BH140" s="9" t="str">
        <f>IF(AND(BH$5&gt;=$M12,BH$5&lt;=$N12),IF($F12="ANUAL",IF(BG140="NÃO",$D12,IF(MOD(COUNT($Q140:BG140),12)=0,(BG140*$E12)+BG140,BG140)),"NÃO"),"NÃO")</f>
        <v>NÃO</v>
      </c>
      <c r="BI140" s="9" t="str">
        <f>IF(AND(BI$5&gt;=$M12,BI$5&lt;=$N12),IF($F12="ANUAL",IF(BH140="NÃO",$D12,IF(MOD(COUNT($Q140:BH140),12)=0,(BH140*$E12)+BH140,BH140)),"NÃO"),"NÃO")</f>
        <v>NÃO</v>
      </c>
      <c r="BJ140" s="9" t="str">
        <f>IF(AND(BJ$5&gt;=$M12,BJ$5&lt;=$N12),IF($F12="ANUAL",IF(BI140="NÃO",$D12,IF(MOD(COUNT($Q140:BI140),12)=0,(BI140*$E12)+BI140,BI140)),"NÃO"),"NÃO")</f>
        <v>NÃO</v>
      </c>
      <c r="BK140" s="9" t="str">
        <f>IF(AND(BK$5&gt;=$M12,BK$5&lt;=$N12),IF($F12="ANUAL",IF(BJ140="NÃO",$D12,IF(MOD(COUNT($Q140:BJ140),12)=0,(BJ140*$E12)+BJ140,BJ140)),"NÃO"),"NÃO")</f>
        <v>NÃO</v>
      </c>
      <c r="BL140" s="9" t="str">
        <f>IF(AND(BL$5&gt;=$M12,BL$5&lt;=$N12),IF($F12="ANUAL",IF(BK140="NÃO",$D12,IF(MOD(COUNT($Q140:BK140),12)=0,(BK140*$E12)+BK140,BK140)),"NÃO"),"NÃO")</f>
        <v>NÃO</v>
      </c>
      <c r="BM140" s="9" t="str">
        <f>IF(AND(BM$5&gt;=$M12,BM$5&lt;=$N12),IF($F12="ANUAL",IF(BL140="NÃO",$D12,IF(MOD(COUNT($Q140:BL140),12)=0,(BL140*$E12)+BL140,BL140)),"NÃO"),"NÃO")</f>
        <v>NÃO</v>
      </c>
      <c r="BN140" s="9" t="str">
        <f>IF(AND(BN$5&gt;=$M12,BN$5&lt;=$N12),IF($F12="ANUAL",IF(BM140="NÃO",$D12,IF(MOD(COUNT($Q140:BM140),12)=0,(BM140*$E12)+BM140,BM140)),"NÃO"),"NÃO")</f>
        <v>NÃO</v>
      </c>
      <c r="BO140" s="9" t="str">
        <f>IF(AND(BO$5&gt;=$M12,BO$5&lt;=$N12),IF($F12="ANUAL",IF(BN140="NÃO",$D12,IF(MOD(COUNT($Q140:BN140),12)=0,(BN140*$E12)+BN140,BN140)),"NÃO"),"NÃO")</f>
        <v>NÃO</v>
      </c>
      <c r="BP140" s="9" t="str">
        <f>IF(AND(BP$5&gt;=$M12,BP$5&lt;=$N12),IF($F12="ANUAL",IF(BO140="NÃO",$D12,IF(MOD(COUNT($Q140:BO140),12)=0,(BO140*$E12)+BO140,BO140)),"NÃO"),"NÃO")</f>
        <v>NÃO</v>
      </c>
      <c r="BQ140" s="9" t="str">
        <f>IF(AND(BQ$5&gt;=$M12,BQ$5&lt;=$N12),IF($F12="ANUAL",IF(BP140="NÃO",$D12,IF(MOD(COUNT($Q140:BP140),12)=0,(BP140*$E12)+BP140,BP140)),"NÃO"),"NÃO")</f>
        <v>NÃO</v>
      </c>
      <c r="BR140" s="9" t="str">
        <f>IF(AND(BR$5&gt;=$M12,BR$5&lt;=$N12),IF($F12="ANUAL",IF(BQ140="NÃO",$D12,IF(MOD(COUNT($Q140:BQ140),12)=0,(BQ140*$E12)+BQ140,BQ140)),"NÃO"),"NÃO")</f>
        <v>NÃO</v>
      </c>
      <c r="BS140" s="9" t="str">
        <f>IF(AND(BS$5&gt;=$M12,BS$5&lt;=$N12),IF($F12="ANUAL",IF(BR140="NÃO",$D12,IF(MOD(COUNT($Q140:BR140),12)=0,(BR140*$E12)+BR140,BR140)),"NÃO"),"NÃO")</f>
        <v>NÃO</v>
      </c>
      <c r="BT140" s="9" t="str">
        <f>IF(AND(BT$5&gt;=$M12,BT$5&lt;=$N12),IF($F12="ANUAL",IF(BS140="NÃO",$D12,IF(MOD(COUNT($Q140:BS140),12)=0,(BS140*$E12)+BS140,BS140)),"NÃO"),"NÃO")</f>
        <v>NÃO</v>
      </c>
      <c r="BU140" s="9" t="str">
        <f>IF(AND(BU$5&gt;=$M12,BU$5&lt;=$N12),IF($F12="ANUAL",IF(BT140="NÃO",$D12,IF(MOD(COUNT($Q140:BT140),12)=0,(BT140*$E12)+BT140,BT140)),"NÃO"),"NÃO")</f>
        <v>NÃO</v>
      </c>
      <c r="BV140" s="9" t="str">
        <f>IF(AND(BV$5&gt;=$M12,BV$5&lt;=$N12),IF($F12="ANUAL",IF(BU140="NÃO",$D12,IF(MOD(COUNT($Q140:BU140),12)=0,(BU140*$E12)+BU140,BU140)),"NÃO"),"NÃO")</f>
        <v>NÃO</v>
      </c>
      <c r="BW140" s="9" t="str">
        <f>IF(AND(BW$5&gt;=$M12,BW$5&lt;=$N12),IF($F12="ANUAL",IF(BV140="NÃO",$D12,IF(MOD(COUNT($Q140:BV140),12)=0,(BV140*$E12)+BV140,BV140)),"NÃO"),"NÃO")</f>
        <v>NÃO</v>
      </c>
      <c r="BX140" s="9" t="str">
        <f>IF(AND(BX$5&gt;=$M12,BX$5&lt;=$N12),IF($F12="ANUAL",IF(BW140="NÃO",$D12,IF(MOD(COUNT($Q140:BW140),12)=0,(BW140*$E12)+BW140,BW140)),"NÃO"),"NÃO")</f>
        <v>NÃO</v>
      </c>
    </row>
    <row r="141" spans="16:78" ht="30" customHeight="1">
      <c r="P141" s="9">
        <v>8</v>
      </c>
      <c r="Q141" s="9" t="str">
        <f t="shared" si="48"/>
        <v>NÃO</v>
      </c>
      <c r="R141" s="9" t="str">
        <f>IF(AND(R$5&gt;=$M13,R$5&lt;=$N13),IF($F13="ANUAL",IF(Q141="NÃO",$D13,IF(MOD(COUNT($Q141:Q141),12)=0,(Q141*$E13)+Q141,Q141)),"NÃO"),"NÃO")</f>
        <v>NÃO</v>
      </c>
      <c r="S141" s="9" t="str">
        <f>IF(AND(S$5&gt;=$M13,S$5&lt;=$N13),IF($F13="ANUAL",IF(R141="NÃO",$D13,IF(MOD(COUNT($Q141:R141),12)=0,(R141*$E13)+R141,R141)),"NÃO"),"NÃO")</f>
        <v>NÃO</v>
      </c>
      <c r="T141" s="9" t="str">
        <f>IF(AND(T$5&gt;=$M13,T$5&lt;=$N13),IF($F13="ANUAL",IF(S141="NÃO",$D13,IF(MOD(COUNT($Q141:S141),12)=0,(S141*$E13)+S141,S141)),"NÃO"),"NÃO")</f>
        <v>NÃO</v>
      </c>
      <c r="U141" s="9" t="str">
        <f>IF(AND(U$5&gt;=$M13,U$5&lt;=$N13),IF($F13="ANUAL",IF(T141="NÃO",$D13,IF(MOD(COUNT($Q141:T141),12)=0,(T141*$E13)+T141,T141)),"NÃO"),"NÃO")</f>
        <v>NÃO</v>
      </c>
      <c r="V141" s="9" t="str">
        <f>IF(AND(V$5&gt;=$M13,V$5&lt;=$N13),IF($F13="ANUAL",IF(U141="NÃO",$D13,IF(MOD(COUNT($Q141:U141),12)=0,(U141*$E13)+U141,U141)),"NÃO"),"NÃO")</f>
        <v>NÃO</v>
      </c>
      <c r="W141" s="9" t="str">
        <f>IF(AND(W$5&gt;=$M13,W$5&lt;=$N13),IF($F13="ANUAL",IF(V141="NÃO",$D13,IF(MOD(COUNT($Q141:V141),12)=0,(V141*$E13)+V141,V141)),"NÃO"),"NÃO")</f>
        <v>NÃO</v>
      </c>
      <c r="X141" s="9" t="str">
        <f>IF(AND(X$5&gt;=$M13,X$5&lt;=$N13),IF($F13="ANUAL",IF(W141="NÃO",$D13,IF(MOD(COUNT($Q141:W141),12)=0,(W141*$E13)+W141,W141)),"NÃO"),"NÃO")</f>
        <v>NÃO</v>
      </c>
      <c r="Y141" s="9" t="str">
        <f>IF(AND(Y$5&gt;=$M13,Y$5&lt;=$N13),IF($F13="ANUAL",IF(X141="NÃO",$D13,IF(MOD(COUNT($Q141:X141),12)=0,(X141*$E13)+X141,X141)),"NÃO"),"NÃO")</f>
        <v>NÃO</v>
      </c>
      <c r="Z141" s="9" t="str">
        <f>IF(AND(Z$5&gt;=$M13,Z$5&lt;=$N13),IF($F13="ANUAL",IF(Y141="NÃO",$D13,IF(MOD(COUNT($Q141:Y141),12)=0,(Y141*$E13)+Y141,Y141)),"NÃO"),"NÃO")</f>
        <v>NÃO</v>
      </c>
      <c r="AA141" s="9" t="str">
        <f>IF(AND(AA$5&gt;=$M13,AA$5&lt;=$N13),IF($F13="ANUAL",IF(Z141="NÃO",$D13,IF(MOD(COUNT($Q141:Z141),12)=0,(Z141*$E13)+Z141,Z141)),"NÃO"),"NÃO")</f>
        <v>NÃO</v>
      </c>
      <c r="AB141" s="9" t="str">
        <f>IF(AND(AB$5&gt;=$M13,AB$5&lt;=$N13),IF($F13="ANUAL",IF(AA141="NÃO",$D13,IF(MOD(COUNT($Q141:AA141),12)=0,(AA141*$E13)+AA141,AA141)),"NÃO"),"NÃO")</f>
        <v>NÃO</v>
      </c>
      <c r="AC141" s="9" t="str">
        <f>IF(AND(AC$5&gt;=$M13,AC$5&lt;=$N13),IF($F13="ANUAL",IF(AB141="NÃO",$D13,IF(MOD(COUNT($Q141:AB141),12)=0,(AB141*$E13)+AB141,AB141)),"NÃO"),"NÃO")</f>
        <v>NÃO</v>
      </c>
      <c r="AD141" s="9" t="str">
        <f>IF(AND(AD$5&gt;=$M13,AD$5&lt;=$N13),IF($F13="ANUAL",IF(AC141="NÃO",$D13,IF(MOD(COUNT($Q141:AC141),12)=0,(AC141*$E13)+AC141,AC141)),"NÃO"),"NÃO")</f>
        <v>NÃO</v>
      </c>
      <c r="AE141" s="9" t="str">
        <f>IF(AND(AE$5&gt;=$M13,AE$5&lt;=$N13),IF($F13="ANUAL",IF(AD141="NÃO",$D13,IF(MOD(COUNT($Q141:AD141),12)=0,(AD141*$E13)+AD141,AD141)),"NÃO"),"NÃO")</f>
        <v>NÃO</v>
      </c>
      <c r="AF141" s="9" t="str">
        <f>IF(AND(AF$5&gt;=$M13,AF$5&lt;=$N13),IF($F13="ANUAL",IF(AE141="NÃO",$D13,IF(MOD(COUNT($Q141:AE141),12)=0,(AE141*$E13)+AE141,AE141)),"NÃO"),"NÃO")</f>
        <v>NÃO</v>
      </c>
      <c r="AG141" s="9" t="str">
        <f>IF(AND(AG$5&gt;=$M13,AG$5&lt;=$N13),IF($F13="ANUAL",IF(AF141="NÃO",$D13,IF(MOD(COUNT($Q141:AF141),12)=0,(AF141*$E13)+AF141,AF141)),"NÃO"),"NÃO")</f>
        <v>NÃO</v>
      </c>
      <c r="AH141" s="9" t="str">
        <f>IF(AND(AH$5&gt;=$M13,AH$5&lt;=$N13),IF($F13="ANUAL",IF(AG141="NÃO",$D13,IF(MOD(COUNT($Q141:AG141),12)=0,(AG141*$E13)+AG141,AG141)),"NÃO"),"NÃO")</f>
        <v>NÃO</v>
      </c>
      <c r="AI141" s="9" t="str">
        <f>IF(AND(AI$5&gt;=$M13,AI$5&lt;=$N13),IF($F13="ANUAL",IF(AH141="NÃO",$D13,IF(MOD(COUNT($Q141:AH141),12)=0,(AH141*$E13)+AH141,AH141)),"NÃO"),"NÃO")</f>
        <v>NÃO</v>
      </c>
      <c r="AJ141" s="9" t="str">
        <f>IF(AND(AJ$5&gt;=$M13,AJ$5&lt;=$N13),IF($F13="ANUAL",IF(AI141="NÃO",$D13,IF(MOD(COUNT($Q141:AI141),12)=0,(AI141*$E13)+AI141,AI141)),"NÃO"),"NÃO")</f>
        <v>NÃO</v>
      </c>
      <c r="AK141" s="9" t="str">
        <f>IF(AND(AK$5&gt;=$M13,AK$5&lt;=$N13),IF($F13="ANUAL",IF(AJ141="NÃO",$D13,IF(MOD(COUNT($Q141:AJ141),12)=0,(AJ141*$E13)+AJ141,AJ141)),"NÃO"),"NÃO")</f>
        <v>NÃO</v>
      </c>
      <c r="AL141" s="9" t="str">
        <f>IF(AND(AL$5&gt;=$M13,AL$5&lt;=$N13),IF($F13="ANUAL",IF(AK141="NÃO",$D13,IF(MOD(COUNT($Q141:AK141),12)=0,(AK141*$E13)+AK141,AK141)),"NÃO"),"NÃO")</f>
        <v>NÃO</v>
      </c>
      <c r="AM141" s="9" t="str">
        <f>IF(AND(AM$5&gt;=$M13,AM$5&lt;=$N13),IF($F13="ANUAL",IF(AL141="NÃO",$D13,IF(MOD(COUNT($Q141:AL141),12)=0,(AL141*$E13)+AL141,AL141)),"NÃO"),"NÃO")</f>
        <v>NÃO</v>
      </c>
      <c r="AN141" s="9" t="str">
        <f>IF(AND(AN$5&gt;=$M13,AN$5&lt;=$N13),IF($F13="ANUAL",IF(AM141="NÃO",$D13,IF(MOD(COUNT($Q141:AM141),12)=0,(AM141*$E13)+AM141,AM141)),"NÃO"),"NÃO")</f>
        <v>NÃO</v>
      </c>
      <c r="AO141" s="9" t="str">
        <f>IF(AND(AO$5&gt;=$M13,AO$5&lt;=$N13),IF($F13="ANUAL",IF(AN141="NÃO",$D13,IF(MOD(COUNT($Q141:AN141),12)=0,(AN141*$E13)+AN141,AN141)),"NÃO"),"NÃO")</f>
        <v>NÃO</v>
      </c>
      <c r="AP141" s="9" t="str">
        <f>IF(AND(AP$5&gt;=$M13,AP$5&lt;=$N13),IF($F13="ANUAL",IF(AO141="NÃO",$D13,IF(MOD(COUNT($Q141:AO141),12)=0,(AO141*$E13)+AO141,AO141)),"NÃO"),"NÃO")</f>
        <v>NÃO</v>
      </c>
      <c r="AQ141" s="9" t="str">
        <f>IF(AND(AQ$5&gt;=$M13,AQ$5&lt;=$N13),IF($F13="ANUAL",IF(AP141="NÃO",$D13,IF(MOD(COUNT($Q141:AP141),12)=0,(AP141*$E13)+AP141,AP141)),"NÃO"),"NÃO")</f>
        <v>NÃO</v>
      </c>
      <c r="AR141" s="9" t="str">
        <f>IF(AND(AR$5&gt;=$M13,AR$5&lt;=$N13),IF($F13="ANUAL",IF(AQ141="NÃO",$D13,IF(MOD(COUNT($Q141:AQ141),12)=0,(AQ141*$E13)+AQ141,AQ141)),"NÃO"),"NÃO")</f>
        <v>NÃO</v>
      </c>
      <c r="AS141" s="9" t="str">
        <f>IF(AND(AS$5&gt;=$M13,AS$5&lt;=$N13),IF($F13="ANUAL",IF(AR141="NÃO",$D13,IF(MOD(COUNT($Q141:AR141),12)=0,(AR141*$E13)+AR141,AR141)),"NÃO"),"NÃO")</f>
        <v>NÃO</v>
      </c>
      <c r="AT141" s="9" t="str">
        <f>IF(AND(AT$5&gt;=$M13,AT$5&lt;=$N13),IF($F13="ANUAL",IF(AS141="NÃO",$D13,IF(MOD(COUNT($Q141:AS141),12)=0,(AS141*$E13)+AS141,AS141)),"NÃO"),"NÃO")</f>
        <v>NÃO</v>
      </c>
      <c r="AU141" s="9" t="str">
        <f>IF(AND(AU$5&gt;=$M13,AU$5&lt;=$N13),IF($F13="ANUAL",IF(AT141="NÃO",$D13,IF(MOD(COUNT($Q141:AT141),12)=0,(AT141*$E13)+AT141,AT141)),"NÃO"),"NÃO")</f>
        <v>NÃO</v>
      </c>
      <c r="AV141" s="9" t="str">
        <f>IF(AND(AV$5&gt;=$M13,AV$5&lt;=$N13),IF($F13="ANUAL",IF(AU141="NÃO",$D13,IF(MOD(COUNT($Q141:AU141),12)=0,(AU141*$E13)+AU141,AU141)),"NÃO"),"NÃO")</f>
        <v>NÃO</v>
      </c>
      <c r="AW141" s="9" t="str">
        <f>IF(AND(AW$5&gt;=$M13,AW$5&lt;=$N13),IF($F13="ANUAL",IF(AV141="NÃO",$D13,IF(MOD(COUNT($Q141:AV141),12)=0,(AV141*$E13)+AV141,AV141)),"NÃO"),"NÃO")</f>
        <v>NÃO</v>
      </c>
      <c r="AX141" s="9" t="str">
        <f>IF(AND(AX$5&gt;=$M13,AX$5&lt;=$N13),IF($F13="ANUAL",IF(AW141="NÃO",$D13,IF(MOD(COUNT($Q141:AW141),12)=0,(AW141*$E13)+AW141,AW141)),"NÃO"),"NÃO")</f>
        <v>NÃO</v>
      </c>
      <c r="AY141" s="9" t="str">
        <f>IF(AND(AY$5&gt;=$M13,AY$5&lt;=$N13),IF($F13="ANUAL",IF(AX141="NÃO",$D13,IF(MOD(COUNT($Q141:AX141),12)=0,(AX141*$E13)+AX141,AX141)),"NÃO"),"NÃO")</f>
        <v>NÃO</v>
      </c>
      <c r="AZ141" s="9" t="str">
        <f>IF(AND(AZ$5&gt;=$M13,AZ$5&lt;=$N13),IF($F13="ANUAL",IF(AY141="NÃO",$D13,IF(MOD(COUNT($Q141:AY141),12)=0,(AY141*$E13)+AY141,AY141)),"NÃO"),"NÃO")</f>
        <v>NÃO</v>
      </c>
      <c r="BA141" s="9" t="str">
        <f>IF(AND(BA$5&gt;=$M13,BA$5&lt;=$N13),IF($F13="ANUAL",IF(AZ141="NÃO",$D13,IF(MOD(COUNT($Q141:AZ141),12)=0,(AZ141*$E13)+AZ141,AZ141)),"NÃO"),"NÃO")</f>
        <v>NÃO</v>
      </c>
      <c r="BB141" s="9" t="str">
        <f>IF(AND(BB$5&gt;=$M13,BB$5&lt;=$N13),IF($F13="ANUAL",IF(BA141="NÃO",$D13,IF(MOD(COUNT($Q141:BA141),12)=0,(BA141*$E13)+BA141,BA141)),"NÃO"),"NÃO")</f>
        <v>NÃO</v>
      </c>
      <c r="BC141" s="9" t="str">
        <f>IF(AND(BC$5&gt;=$M13,BC$5&lt;=$N13),IF($F13="ANUAL",IF(BB141="NÃO",$D13,IF(MOD(COUNT($Q141:BB141),12)=0,(BB141*$E13)+BB141,BB141)),"NÃO"),"NÃO")</f>
        <v>NÃO</v>
      </c>
      <c r="BD141" s="9" t="str">
        <f>IF(AND(BD$5&gt;=$M13,BD$5&lt;=$N13),IF($F13="ANUAL",IF(BC141="NÃO",$D13,IF(MOD(COUNT($Q141:BC141),12)=0,(BC141*$E13)+BC141,BC141)),"NÃO"),"NÃO")</f>
        <v>NÃO</v>
      </c>
      <c r="BE141" s="9" t="str">
        <f>IF(AND(BE$5&gt;=$M13,BE$5&lt;=$N13),IF($F13="ANUAL",IF(BD141="NÃO",$D13,IF(MOD(COUNT($Q141:BD141),12)=0,(BD141*$E13)+BD141,BD141)),"NÃO"),"NÃO")</f>
        <v>NÃO</v>
      </c>
      <c r="BF141" s="9" t="str">
        <f>IF(AND(BF$5&gt;=$M13,BF$5&lt;=$N13),IF($F13="ANUAL",IF(BE141="NÃO",$D13,IF(MOD(COUNT($Q141:BE141),12)=0,(BE141*$E13)+BE141,BE141)),"NÃO"),"NÃO")</f>
        <v>NÃO</v>
      </c>
      <c r="BG141" s="9" t="str">
        <f>IF(AND(BG$5&gt;=$M13,BG$5&lt;=$N13),IF($F13="ANUAL",IF(BF141="NÃO",$D13,IF(MOD(COUNT($Q141:BF141),12)=0,(BF141*$E13)+BF141,BF141)),"NÃO"),"NÃO")</f>
        <v>NÃO</v>
      </c>
      <c r="BH141" s="9" t="str">
        <f>IF(AND(BH$5&gt;=$M13,BH$5&lt;=$N13),IF($F13="ANUAL",IF(BG141="NÃO",$D13,IF(MOD(COUNT($Q141:BG141),12)=0,(BG141*$E13)+BG141,BG141)),"NÃO"),"NÃO")</f>
        <v>NÃO</v>
      </c>
      <c r="BI141" s="9" t="str">
        <f>IF(AND(BI$5&gt;=$M13,BI$5&lt;=$N13),IF($F13="ANUAL",IF(BH141="NÃO",$D13,IF(MOD(COUNT($Q141:BH141),12)=0,(BH141*$E13)+BH141,BH141)),"NÃO"),"NÃO")</f>
        <v>NÃO</v>
      </c>
      <c r="BJ141" s="9" t="str">
        <f>IF(AND(BJ$5&gt;=$M13,BJ$5&lt;=$N13),IF($F13="ANUAL",IF(BI141="NÃO",$D13,IF(MOD(COUNT($Q141:BI141),12)=0,(BI141*$E13)+BI141,BI141)),"NÃO"),"NÃO")</f>
        <v>NÃO</v>
      </c>
      <c r="BK141" s="9" t="str">
        <f>IF(AND(BK$5&gt;=$M13,BK$5&lt;=$N13),IF($F13="ANUAL",IF(BJ141="NÃO",$D13,IF(MOD(COUNT($Q141:BJ141),12)=0,(BJ141*$E13)+BJ141,BJ141)),"NÃO"),"NÃO")</f>
        <v>NÃO</v>
      </c>
      <c r="BL141" s="9" t="str">
        <f>IF(AND(BL$5&gt;=$M13,BL$5&lt;=$N13),IF($F13="ANUAL",IF(BK141="NÃO",$D13,IF(MOD(COUNT($Q141:BK141),12)=0,(BK141*$E13)+BK141,BK141)),"NÃO"),"NÃO")</f>
        <v>NÃO</v>
      </c>
      <c r="BM141" s="9" t="str">
        <f>IF(AND(BM$5&gt;=$M13,BM$5&lt;=$N13),IF($F13="ANUAL",IF(BL141="NÃO",$D13,IF(MOD(COUNT($Q141:BL141),12)=0,(BL141*$E13)+BL141,BL141)),"NÃO"),"NÃO")</f>
        <v>NÃO</v>
      </c>
      <c r="BN141" s="9" t="str">
        <f>IF(AND(BN$5&gt;=$M13,BN$5&lt;=$N13),IF($F13="ANUAL",IF(BM141="NÃO",$D13,IF(MOD(COUNT($Q141:BM141),12)=0,(BM141*$E13)+BM141,BM141)),"NÃO"),"NÃO")</f>
        <v>NÃO</v>
      </c>
      <c r="BO141" s="9" t="str">
        <f>IF(AND(BO$5&gt;=$M13,BO$5&lt;=$N13),IF($F13="ANUAL",IF(BN141="NÃO",$D13,IF(MOD(COUNT($Q141:BN141),12)=0,(BN141*$E13)+BN141,BN141)),"NÃO"),"NÃO")</f>
        <v>NÃO</v>
      </c>
      <c r="BP141" s="9" t="str">
        <f>IF(AND(BP$5&gt;=$M13,BP$5&lt;=$N13),IF($F13="ANUAL",IF(BO141="NÃO",$D13,IF(MOD(COUNT($Q141:BO141),12)=0,(BO141*$E13)+BO141,BO141)),"NÃO"),"NÃO")</f>
        <v>NÃO</v>
      </c>
      <c r="BQ141" s="9" t="str">
        <f>IF(AND(BQ$5&gt;=$M13,BQ$5&lt;=$N13),IF($F13="ANUAL",IF(BP141="NÃO",$D13,IF(MOD(COUNT($Q141:BP141),12)=0,(BP141*$E13)+BP141,BP141)),"NÃO"),"NÃO")</f>
        <v>NÃO</v>
      </c>
      <c r="BR141" s="9" t="str">
        <f>IF(AND(BR$5&gt;=$M13,BR$5&lt;=$N13),IF($F13="ANUAL",IF(BQ141="NÃO",$D13,IF(MOD(COUNT($Q141:BQ141),12)=0,(BQ141*$E13)+BQ141,BQ141)),"NÃO"),"NÃO")</f>
        <v>NÃO</v>
      </c>
      <c r="BS141" s="9" t="str">
        <f>IF(AND(BS$5&gt;=$M13,BS$5&lt;=$N13),IF($F13="ANUAL",IF(BR141="NÃO",$D13,IF(MOD(COUNT($Q141:BR141),12)=0,(BR141*$E13)+BR141,BR141)),"NÃO"),"NÃO")</f>
        <v>NÃO</v>
      </c>
      <c r="BT141" s="9" t="str">
        <f>IF(AND(BT$5&gt;=$M13,BT$5&lt;=$N13),IF($F13="ANUAL",IF(BS141="NÃO",$D13,IF(MOD(COUNT($Q141:BS141),12)=0,(BS141*$E13)+BS141,BS141)),"NÃO"),"NÃO")</f>
        <v>NÃO</v>
      </c>
      <c r="BU141" s="9" t="str">
        <f>IF(AND(BU$5&gt;=$M13,BU$5&lt;=$N13),IF($F13="ANUAL",IF(BT141="NÃO",$D13,IF(MOD(COUNT($Q141:BT141),12)=0,(BT141*$E13)+BT141,BT141)),"NÃO"),"NÃO")</f>
        <v>NÃO</v>
      </c>
      <c r="BV141" s="9" t="str">
        <f>IF(AND(BV$5&gt;=$M13,BV$5&lt;=$N13),IF($F13="ANUAL",IF(BU141="NÃO",$D13,IF(MOD(COUNT($Q141:BU141),12)=0,(BU141*$E13)+BU141,BU141)),"NÃO"),"NÃO")</f>
        <v>NÃO</v>
      </c>
      <c r="BW141" s="9" t="str">
        <f>IF(AND(BW$5&gt;=$M13,BW$5&lt;=$N13),IF($F13="ANUAL",IF(BV141="NÃO",$D13,IF(MOD(COUNT($Q141:BV141),12)=0,(BV141*$E13)+BV141,BV141)),"NÃO"),"NÃO")</f>
        <v>NÃO</v>
      </c>
      <c r="BX141" s="9" t="str">
        <f>IF(AND(BX$5&gt;=$M13,BX$5&lt;=$N13),IF($F13="ANUAL",IF(BW141="NÃO",$D13,IF(MOD(COUNT($Q141:BW141),12)=0,(BW141*$E13)+BW141,BW141)),"NÃO"),"NÃO")</f>
        <v>NÃO</v>
      </c>
    </row>
    <row r="142" spans="16:78" ht="30" customHeight="1">
      <c r="P142" s="9">
        <v>9</v>
      </c>
      <c r="Q142" s="9" t="str">
        <f t="shared" si="48"/>
        <v>NÃO</v>
      </c>
      <c r="R142" s="9" t="str">
        <f>IF(AND(R$5&gt;=$M14,R$5&lt;=$N14),IF($F14="ANUAL",IF(Q142="NÃO",$D14,IF(MOD(COUNT($Q142:Q142),12)=0,(Q142*$E14)+Q142,Q142)),"NÃO"),"NÃO")</f>
        <v>NÃO</v>
      </c>
      <c r="S142" s="9" t="str">
        <f>IF(AND(S$5&gt;=$M14,S$5&lt;=$N14),IF($F14="ANUAL",IF(R142="NÃO",$D14,IF(MOD(COUNT($Q142:R142),12)=0,(R142*$E14)+R142,R142)),"NÃO"),"NÃO")</f>
        <v>NÃO</v>
      </c>
      <c r="T142" s="9" t="str">
        <f>IF(AND(T$5&gt;=$M14,T$5&lt;=$N14),IF($F14="ANUAL",IF(S142="NÃO",$D14,IF(MOD(COUNT($Q142:S142),12)=0,(S142*$E14)+S142,S142)),"NÃO"),"NÃO")</f>
        <v>NÃO</v>
      </c>
      <c r="U142" s="9" t="str">
        <f>IF(AND(U$5&gt;=$M14,U$5&lt;=$N14),IF($F14="ANUAL",IF(T142="NÃO",$D14,IF(MOD(COUNT($Q142:T142),12)=0,(T142*$E14)+T142,T142)),"NÃO"),"NÃO")</f>
        <v>NÃO</v>
      </c>
      <c r="V142" s="9" t="str">
        <f>IF(AND(V$5&gt;=$M14,V$5&lt;=$N14),IF($F14="ANUAL",IF(U142="NÃO",$D14,IF(MOD(COUNT($Q142:U142),12)=0,(U142*$E14)+U142,U142)),"NÃO"),"NÃO")</f>
        <v>NÃO</v>
      </c>
      <c r="W142" s="9" t="str">
        <f>IF(AND(W$5&gt;=$M14,W$5&lt;=$N14),IF($F14="ANUAL",IF(V142="NÃO",$D14,IF(MOD(COUNT($Q142:V142),12)=0,(V142*$E14)+V142,V142)),"NÃO"),"NÃO")</f>
        <v>NÃO</v>
      </c>
      <c r="X142" s="9" t="str">
        <f>IF(AND(X$5&gt;=$M14,X$5&lt;=$N14),IF($F14="ANUAL",IF(W142="NÃO",$D14,IF(MOD(COUNT($Q142:W142),12)=0,(W142*$E14)+W142,W142)),"NÃO"),"NÃO")</f>
        <v>NÃO</v>
      </c>
      <c r="Y142" s="9" t="str">
        <f>IF(AND(Y$5&gt;=$M14,Y$5&lt;=$N14),IF($F14="ANUAL",IF(X142="NÃO",$D14,IF(MOD(COUNT($Q142:X142),12)=0,(X142*$E14)+X142,X142)),"NÃO"),"NÃO")</f>
        <v>NÃO</v>
      </c>
      <c r="Z142" s="9" t="str">
        <f>IF(AND(Z$5&gt;=$M14,Z$5&lt;=$N14),IF($F14="ANUAL",IF(Y142="NÃO",$D14,IF(MOD(COUNT($Q142:Y142),12)=0,(Y142*$E14)+Y142,Y142)),"NÃO"),"NÃO")</f>
        <v>NÃO</v>
      </c>
      <c r="AA142" s="9" t="str">
        <f>IF(AND(AA$5&gt;=$M14,AA$5&lt;=$N14),IF($F14="ANUAL",IF(Z142="NÃO",$D14,IF(MOD(COUNT($Q142:Z142),12)=0,(Z142*$E14)+Z142,Z142)),"NÃO"),"NÃO")</f>
        <v>NÃO</v>
      </c>
      <c r="AB142" s="9" t="str">
        <f>IF(AND(AB$5&gt;=$M14,AB$5&lt;=$N14),IF($F14="ANUAL",IF(AA142="NÃO",$D14,IF(MOD(COUNT($Q142:AA142),12)=0,(AA142*$E14)+AA142,AA142)),"NÃO"),"NÃO")</f>
        <v>NÃO</v>
      </c>
      <c r="AC142" s="9" t="str">
        <f>IF(AND(AC$5&gt;=$M14,AC$5&lt;=$N14),IF($F14="ANUAL",IF(AB142="NÃO",$D14,IF(MOD(COUNT($Q142:AB142),12)=0,(AB142*$E14)+AB142,AB142)),"NÃO"),"NÃO")</f>
        <v>NÃO</v>
      </c>
      <c r="AD142" s="9" t="str">
        <f>IF(AND(AD$5&gt;=$M14,AD$5&lt;=$N14),IF($F14="ANUAL",IF(AC142="NÃO",$D14,IF(MOD(COUNT($Q142:AC142),12)=0,(AC142*$E14)+AC142,AC142)),"NÃO"),"NÃO")</f>
        <v>NÃO</v>
      </c>
      <c r="AE142" s="9" t="str">
        <f>IF(AND(AE$5&gt;=$M14,AE$5&lt;=$N14),IF($F14="ANUAL",IF(AD142="NÃO",$D14,IF(MOD(COUNT($Q142:AD142),12)=0,(AD142*$E14)+AD142,AD142)),"NÃO"),"NÃO")</f>
        <v>NÃO</v>
      </c>
      <c r="AF142" s="9" t="str">
        <f>IF(AND(AF$5&gt;=$M14,AF$5&lt;=$N14),IF($F14="ANUAL",IF(AE142="NÃO",$D14,IF(MOD(COUNT($Q142:AE142),12)=0,(AE142*$E14)+AE142,AE142)),"NÃO"),"NÃO")</f>
        <v>NÃO</v>
      </c>
      <c r="AG142" s="9" t="str">
        <f>IF(AND(AG$5&gt;=$M14,AG$5&lt;=$N14),IF($F14="ANUAL",IF(AF142="NÃO",$D14,IF(MOD(COUNT($Q142:AF142),12)=0,(AF142*$E14)+AF142,AF142)),"NÃO"),"NÃO")</f>
        <v>NÃO</v>
      </c>
      <c r="AH142" s="9" t="str">
        <f>IF(AND(AH$5&gt;=$M14,AH$5&lt;=$N14),IF($F14="ANUAL",IF(AG142="NÃO",$D14,IF(MOD(COUNT($Q142:AG142),12)=0,(AG142*$E14)+AG142,AG142)),"NÃO"),"NÃO")</f>
        <v>NÃO</v>
      </c>
      <c r="AI142" s="9" t="str">
        <f>IF(AND(AI$5&gt;=$M14,AI$5&lt;=$N14),IF($F14="ANUAL",IF(AH142="NÃO",$D14,IF(MOD(COUNT($Q142:AH142),12)=0,(AH142*$E14)+AH142,AH142)),"NÃO"),"NÃO")</f>
        <v>NÃO</v>
      </c>
      <c r="AJ142" s="9" t="str">
        <f>IF(AND(AJ$5&gt;=$M14,AJ$5&lt;=$N14),IF($F14="ANUAL",IF(AI142="NÃO",$D14,IF(MOD(COUNT($Q142:AI142),12)=0,(AI142*$E14)+AI142,AI142)),"NÃO"),"NÃO")</f>
        <v>NÃO</v>
      </c>
      <c r="AK142" s="9" t="str">
        <f>IF(AND(AK$5&gt;=$M14,AK$5&lt;=$N14),IF($F14="ANUAL",IF(AJ142="NÃO",$D14,IF(MOD(COUNT($Q142:AJ142),12)=0,(AJ142*$E14)+AJ142,AJ142)),"NÃO"),"NÃO")</f>
        <v>NÃO</v>
      </c>
      <c r="AL142" s="9" t="str">
        <f>IF(AND(AL$5&gt;=$M14,AL$5&lt;=$N14),IF($F14="ANUAL",IF(AK142="NÃO",$D14,IF(MOD(COUNT($Q142:AK142),12)=0,(AK142*$E14)+AK142,AK142)),"NÃO"),"NÃO")</f>
        <v>NÃO</v>
      </c>
      <c r="AM142" s="9" t="str">
        <f>IF(AND(AM$5&gt;=$M14,AM$5&lt;=$N14),IF($F14="ANUAL",IF(AL142="NÃO",$D14,IF(MOD(COUNT($Q142:AL142),12)=0,(AL142*$E14)+AL142,AL142)),"NÃO"),"NÃO")</f>
        <v>NÃO</v>
      </c>
      <c r="AN142" s="9" t="str">
        <f>IF(AND(AN$5&gt;=$M14,AN$5&lt;=$N14),IF($F14="ANUAL",IF(AM142="NÃO",$D14,IF(MOD(COUNT($Q142:AM142),12)=0,(AM142*$E14)+AM142,AM142)),"NÃO"),"NÃO")</f>
        <v>NÃO</v>
      </c>
      <c r="AO142" s="9" t="str">
        <f>IF(AND(AO$5&gt;=$M14,AO$5&lt;=$N14),IF($F14="ANUAL",IF(AN142="NÃO",$D14,IF(MOD(COUNT($Q142:AN142),12)=0,(AN142*$E14)+AN142,AN142)),"NÃO"),"NÃO")</f>
        <v>NÃO</v>
      </c>
      <c r="AP142" s="9" t="str">
        <f>IF(AND(AP$5&gt;=$M14,AP$5&lt;=$N14),IF($F14="ANUAL",IF(AO142="NÃO",$D14,IF(MOD(COUNT($Q142:AO142),12)=0,(AO142*$E14)+AO142,AO142)),"NÃO"),"NÃO")</f>
        <v>NÃO</v>
      </c>
      <c r="AQ142" s="9" t="str">
        <f>IF(AND(AQ$5&gt;=$M14,AQ$5&lt;=$N14),IF($F14="ANUAL",IF(AP142="NÃO",$D14,IF(MOD(COUNT($Q142:AP142),12)=0,(AP142*$E14)+AP142,AP142)),"NÃO"),"NÃO")</f>
        <v>NÃO</v>
      </c>
      <c r="AR142" s="9" t="str">
        <f>IF(AND(AR$5&gt;=$M14,AR$5&lt;=$N14),IF($F14="ANUAL",IF(AQ142="NÃO",$D14,IF(MOD(COUNT($Q142:AQ142),12)=0,(AQ142*$E14)+AQ142,AQ142)),"NÃO"),"NÃO")</f>
        <v>NÃO</v>
      </c>
      <c r="AS142" s="9" t="str">
        <f>IF(AND(AS$5&gt;=$M14,AS$5&lt;=$N14),IF($F14="ANUAL",IF(AR142="NÃO",$D14,IF(MOD(COUNT($Q142:AR142),12)=0,(AR142*$E14)+AR142,AR142)),"NÃO"),"NÃO")</f>
        <v>NÃO</v>
      </c>
      <c r="AT142" s="9" t="str">
        <f>IF(AND(AT$5&gt;=$M14,AT$5&lt;=$N14),IF($F14="ANUAL",IF(AS142="NÃO",$D14,IF(MOD(COUNT($Q142:AS142),12)=0,(AS142*$E14)+AS142,AS142)),"NÃO"),"NÃO")</f>
        <v>NÃO</v>
      </c>
      <c r="AU142" s="9" t="str">
        <f>IF(AND(AU$5&gt;=$M14,AU$5&lt;=$N14),IF($F14="ANUAL",IF(AT142="NÃO",$D14,IF(MOD(COUNT($Q142:AT142),12)=0,(AT142*$E14)+AT142,AT142)),"NÃO"),"NÃO")</f>
        <v>NÃO</v>
      </c>
      <c r="AV142" s="9" t="str">
        <f>IF(AND(AV$5&gt;=$M14,AV$5&lt;=$N14),IF($F14="ANUAL",IF(AU142="NÃO",$D14,IF(MOD(COUNT($Q142:AU142),12)=0,(AU142*$E14)+AU142,AU142)),"NÃO"),"NÃO")</f>
        <v>NÃO</v>
      </c>
      <c r="AW142" s="9" t="str">
        <f>IF(AND(AW$5&gt;=$M14,AW$5&lt;=$N14),IF($F14="ANUAL",IF(AV142="NÃO",$D14,IF(MOD(COUNT($Q142:AV142),12)=0,(AV142*$E14)+AV142,AV142)),"NÃO"),"NÃO")</f>
        <v>NÃO</v>
      </c>
      <c r="AX142" s="9" t="str">
        <f>IF(AND(AX$5&gt;=$M14,AX$5&lt;=$N14),IF($F14="ANUAL",IF(AW142="NÃO",$D14,IF(MOD(COUNT($Q142:AW142),12)=0,(AW142*$E14)+AW142,AW142)),"NÃO"),"NÃO")</f>
        <v>NÃO</v>
      </c>
      <c r="AY142" s="9" t="str">
        <f>IF(AND(AY$5&gt;=$M14,AY$5&lt;=$N14),IF($F14="ANUAL",IF(AX142="NÃO",$D14,IF(MOD(COUNT($Q142:AX142),12)=0,(AX142*$E14)+AX142,AX142)),"NÃO"),"NÃO")</f>
        <v>NÃO</v>
      </c>
      <c r="AZ142" s="9" t="str">
        <f>IF(AND(AZ$5&gt;=$M14,AZ$5&lt;=$N14),IF($F14="ANUAL",IF(AY142="NÃO",$D14,IF(MOD(COUNT($Q142:AY142),12)=0,(AY142*$E14)+AY142,AY142)),"NÃO"),"NÃO")</f>
        <v>NÃO</v>
      </c>
      <c r="BA142" s="9" t="str">
        <f>IF(AND(BA$5&gt;=$M14,BA$5&lt;=$N14),IF($F14="ANUAL",IF(AZ142="NÃO",$D14,IF(MOD(COUNT($Q142:AZ142),12)=0,(AZ142*$E14)+AZ142,AZ142)),"NÃO"),"NÃO")</f>
        <v>NÃO</v>
      </c>
      <c r="BB142" s="9" t="str">
        <f>IF(AND(BB$5&gt;=$M14,BB$5&lt;=$N14),IF($F14="ANUAL",IF(BA142="NÃO",$D14,IF(MOD(COUNT($Q142:BA142),12)=0,(BA142*$E14)+BA142,BA142)),"NÃO"),"NÃO")</f>
        <v>NÃO</v>
      </c>
      <c r="BC142" s="9" t="str">
        <f>IF(AND(BC$5&gt;=$M14,BC$5&lt;=$N14),IF($F14="ANUAL",IF(BB142="NÃO",$D14,IF(MOD(COUNT($Q142:BB142),12)=0,(BB142*$E14)+BB142,BB142)),"NÃO"),"NÃO")</f>
        <v>NÃO</v>
      </c>
      <c r="BD142" s="9" t="str">
        <f>IF(AND(BD$5&gt;=$M14,BD$5&lt;=$N14),IF($F14="ANUAL",IF(BC142="NÃO",$D14,IF(MOD(COUNT($Q142:BC142),12)=0,(BC142*$E14)+BC142,BC142)),"NÃO"),"NÃO")</f>
        <v>NÃO</v>
      </c>
      <c r="BE142" s="9" t="str">
        <f>IF(AND(BE$5&gt;=$M14,BE$5&lt;=$N14),IF($F14="ANUAL",IF(BD142="NÃO",$D14,IF(MOD(COUNT($Q142:BD142),12)=0,(BD142*$E14)+BD142,BD142)),"NÃO"),"NÃO")</f>
        <v>NÃO</v>
      </c>
      <c r="BF142" s="9" t="str">
        <f>IF(AND(BF$5&gt;=$M14,BF$5&lt;=$N14),IF($F14="ANUAL",IF(BE142="NÃO",$D14,IF(MOD(COUNT($Q142:BE142),12)=0,(BE142*$E14)+BE142,BE142)),"NÃO"),"NÃO")</f>
        <v>NÃO</v>
      </c>
      <c r="BG142" s="9" t="str">
        <f>IF(AND(BG$5&gt;=$M14,BG$5&lt;=$N14),IF($F14="ANUAL",IF(BF142="NÃO",$D14,IF(MOD(COUNT($Q142:BF142),12)=0,(BF142*$E14)+BF142,BF142)),"NÃO"),"NÃO")</f>
        <v>NÃO</v>
      </c>
      <c r="BH142" s="9" t="str">
        <f>IF(AND(BH$5&gt;=$M14,BH$5&lt;=$N14),IF($F14="ANUAL",IF(BG142="NÃO",$D14,IF(MOD(COUNT($Q142:BG142),12)=0,(BG142*$E14)+BG142,BG142)),"NÃO"),"NÃO")</f>
        <v>NÃO</v>
      </c>
      <c r="BI142" s="9" t="str">
        <f>IF(AND(BI$5&gt;=$M14,BI$5&lt;=$N14),IF($F14="ANUAL",IF(BH142="NÃO",$D14,IF(MOD(COUNT($Q142:BH142),12)=0,(BH142*$E14)+BH142,BH142)),"NÃO"),"NÃO")</f>
        <v>NÃO</v>
      </c>
      <c r="BJ142" s="9" t="str">
        <f>IF(AND(BJ$5&gt;=$M14,BJ$5&lt;=$N14),IF($F14="ANUAL",IF(BI142="NÃO",$D14,IF(MOD(COUNT($Q142:BI142),12)=0,(BI142*$E14)+BI142,BI142)),"NÃO"),"NÃO")</f>
        <v>NÃO</v>
      </c>
      <c r="BK142" s="9" t="str">
        <f>IF(AND(BK$5&gt;=$M14,BK$5&lt;=$N14),IF($F14="ANUAL",IF(BJ142="NÃO",$D14,IF(MOD(COUNT($Q142:BJ142),12)=0,(BJ142*$E14)+BJ142,BJ142)),"NÃO"),"NÃO")</f>
        <v>NÃO</v>
      </c>
      <c r="BL142" s="9" t="str">
        <f>IF(AND(BL$5&gt;=$M14,BL$5&lt;=$N14),IF($F14="ANUAL",IF(BK142="NÃO",$D14,IF(MOD(COUNT($Q142:BK142),12)=0,(BK142*$E14)+BK142,BK142)),"NÃO"),"NÃO")</f>
        <v>NÃO</v>
      </c>
      <c r="BM142" s="9" t="str">
        <f>IF(AND(BM$5&gt;=$M14,BM$5&lt;=$N14),IF($F14="ANUAL",IF(BL142="NÃO",$D14,IF(MOD(COUNT($Q142:BL142),12)=0,(BL142*$E14)+BL142,BL142)),"NÃO"),"NÃO")</f>
        <v>NÃO</v>
      </c>
      <c r="BN142" s="9" t="str">
        <f>IF(AND(BN$5&gt;=$M14,BN$5&lt;=$N14),IF($F14="ANUAL",IF(BM142="NÃO",$D14,IF(MOD(COUNT($Q142:BM142),12)=0,(BM142*$E14)+BM142,BM142)),"NÃO"),"NÃO")</f>
        <v>NÃO</v>
      </c>
      <c r="BO142" s="9" t="str">
        <f>IF(AND(BO$5&gt;=$M14,BO$5&lt;=$N14),IF($F14="ANUAL",IF(BN142="NÃO",$D14,IF(MOD(COUNT($Q142:BN142),12)=0,(BN142*$E14)+BN142,BN142)),"NÃO"),"NÃO")</f>
        <v>NÃO</v>
      </c>
      <c r="BP142" s="9" t="str">
        <f>IF(AND(BP$5&gt;=$M14,BP$5&lt;=$N14),IF($F14="ANUAL",IF(BO142="NÃO",$D14,IF(MOD(COUNT($Q142:BO142),12)=0,(BO142*$E14)+BO142,BO142)),"NÃO"),"NÃO")</f>
        <v>NÃO</v>
      </c>
      <c r="BQ142" s="9" t="str">
        <f>IF(AND(BQ$5&gt;=$M14,BQ$5&lt;=$N14),IF($F14="ANUAL",IF(BP142="NÃO",$D14,IF(MOD(COUNT($Q142:BP142),12)=0,(BP142*$E14)+BP142,BP142)),"NÃO"),"NÃO")</f>
        <v>NÃO</v>
      </c>
      <c r="BR142" s="9" t="str">
        <f>IF(AND(BR$5&gt;=$M14,BR$5&lt;=$N14),IF($F14="ANUAL",IF(BQ142="NÃO",$D14,IF(MOD(COUNT($Q142:BQ142),12)=0,(BQ142*$E14)+BQ142,BQ142)),"NÃO"),"NÃO")</f>
        <v>NÃO</v>
      </c>
      <c r="BS142" s="9" t="str">
        <f>IF(AND(BS$5&gt;=$M14,BS$5&lt;=$N14),IF($F14="ANUAL",IF(BR142="NÃO",$D14,IF(MOD(COUNT($Q142:BR142),12)=0,(BR142*$E14)+BR142,BR142)),"NÃO"),"NÃO")</f>
        <v>NÃO</v>
      </c>
      <c r="BT142" s="9" t="str">
        <f>IF(AND(BT$5&gt;=$M14,BT$5&lt;=$N14),IF($F14="ANUAL",IF(BS142="NÃO",$D14,IF(MOD(COUNT($Q142:BS142),12)=0,(BS142*$E14)+BS142,BS142)),"NÃO"),"NÃO")</f>
        <v>NÃO</v>
      </c>
      <c r="BU142" s="9" t="str">
        <f>IF(AND(BU$5&gt;=$M14,BU$5&lt;=$N14),IF($F14="ANUAL",IF(BT142="NÃO",$D14,IF(MOD(COUNT($Q142:BT142),12)=0,(BT142*$E14)+BT142,BT142)),"NÃO"),"NÃO")</f>
        <v>NÃO</v>
      </c>
      <c r="BV142" s="9" t="str">
        <f>IF(AND(BV$5&gt;=$M14,BV$5&lt;=$N14),IF($F14="ANUAL",IF(BU142="NÃO",$D14,IF(MOD(COUNT($Q142:BU142),12)=0,(BU142*$E14)+BU142,BU142)),"NÃO"),"NÃO")</f>
        <v>NÃO</v>
      </c>
      <c r="BW142" s="9" t="str">
        <f>IF(AND(BW$5&gt;=$M14,BW$5&lt;=$N14),IF($F14="ANUAL",IF(BV142="NÃO",$D14,IF(MOD(COUNT($Q142:BV142),12)=0,(BV142*$E14)+BV142,BV142)),"NÃO"),"NÃO")</f>
        <v>NÃO</v>
      </c>
      <c r="BX142" s="9" t="str">
        <f>IF(AND(BX$5&gt;=$M14,BX$5&lt;=$N14),IF($F14="ANUAL",IF(BW142="NÃO",$D14,IF(MOD(COUNT($Q142:BW142),12)=0,(BW142*$E14)+BW142,BW142)),"NÃO"),"NÃO")</f>
        <v>NÃO</v>
      </c>
    </row>
    <row r="143" spans="16:78" ht="30" customHeight="1">
      <c r="P143" s="9">
        <v>10</v>
      </c>
      <c r="Q143" s="9" t="str">
        <f t="shared" si="48"/>
        <v>NÃO</v>
      </c>
      <c r="R143" s="9" t="str">
        <f>IF(AND(R$5&gt;=$M15,R$5&lt;=$N15),IF($F15="ANUAL",IF(Q143="NÃO",$D15,IF(MOD(COUNT($Q143:Q143),12)=0,(Q143*$E15)+Q143,Q143)),"NÃO"),"NÃO")</f>
        <v>NÃO</v>
      </c>
      <c r="S143" s="9" t="str">
        <f>IF(AND(S$5&gt;=$M15,S$5&lt;=$N15),IF($F15="ANUAL",IF(R143="NÃO",$D15,IF(MOD(COUNT($Q143:R143),12)=0,(R143*$E15)+R143,R143)),"NÃO"),"NÃO")</f>
        <v>NÃO</v>
      </c>
      <c r="T143" s="9" t="str">
        <f>IF(AND(T$5&gt;=$M15,T$5&lt;=$N15),IF($F15="ANUAL",IF(S143="NÃO",$D15,IF(MOD(COUNT($Q143:S143),12)=0,(S143*$E15)+S143,S143)),"NÃO"),"NÃO")</f>
        <v>NÃO</v>
      </c>
      <c r="U143" s="9" t="str">
        <f>IF(AND(U$5&gt;=$M15,U$5&lt;=$N15),IF($F15="ANUAL",IF(T143="NÃO",$D15,IF(MOD(COUNT($Q143:T143),12)=0,(T143*$E15)+T143,T143)),"NÃO"),"NÃO")</f>
        <v>NÃO</v>
      </c>
      <c r="V143" s="9" t="str">
        <f>IF(AND(V$5&gt;=$M15,V$5&lt;=$N15),IF($F15="ANUAL",IF(U143="NÃO",$D15,IF(MOD(COUNT($Q143:U143),12)=0,(U143*$E15)+U143,U143)),"NÃO"),"NÃO")</f>
        <v>NÃO</v>
      </c>
      <c r="W143" s="9" t="str">
        <f>IF(AND(W$5&gt;=$M15,W$5&lt;=$N15),IF($F15="ANUAL",IF(V143="NÃO",$D15,IF(MOD(COUNT($Q143:V143),12)=0,(V143*$E15)+V143,V143)),"NÃO"),"NÃO")</f>
        <v>NÃO</v>
      </c>
      <c r="X143" s="9" t="str">
        <f>IF(AND(X$5&gt;=$M15,X$5&lt;=$N15),IF($F15="ANUAL",IF(W143="NÃO",$D15,IF(MOD(COUNT($Q143:W143),12)=0,(W143*$E15)+W143,W143)),"NÃO"),"NÃO")</f>
        <v>NÃO</v>
      </c>
      <c r="Y143" s="9" t="str">
        <f>IF(AND(Y$5&gt;=$M15,Y$5&lt;=$N15),IF($F15="ANUAL",IF(X143="NÃO",$D15,IF(MOD(COUNT($Q143:X143),12)=0,(X143*$E15)+X143,X143)),"NÃO"),"NÃO")</f>
        <v>NÃO</v>
      </c>
      <c r="Z143" s="9" t="str">
        <f>IF(AND(Z$5&gt;=$M15,Z$5&lt;=$N15),IF($F15="ANUAL",IF(Y143="NÃO",$D15,IF(MOD(COUNT($Q143:Y143),12)=0,(Y143*$E15)+Y143,Y143)),"NÃO"),"NÃO")</f>
        <v>NÃO</v>
      </c>
      <c r="AA143" s="9" t="str">
        <f>IF(AND(AA$5&gt;=$M15,AA$5&lt;=$N15),IF($F15="ANUAL",IF(Z143="NÃO",$D15,IF(MOD(COUNT($Q143:Z143),12)=0,(Z143*$E15)+Z143,Z143)),"NÃO"),"NÃO")</f>
        <v>NÃO</v>
      </c>
      <c r="AB143" s="9" t="str">
        <f>IF(AND(AB$5&gt;=$M15,AB$5&lt;=$N15),IF($F15="ANUAL",IF(AA143="NÃO",$D15,IF(MOD(COUNT($Q143:AA143),12)=0,(AA143*$E15)+AA143,AA143)),"NÃO"),"NÃO")</f>
        <v>NÃO</v>
      </c>
      <c r="AC143" s="9" t="str">
        <f>IF(AND(AC$5&gt;=$M15,AC$5&lt;=$N15),IF($F15="ANUAL",IF(AB143="NÃO",$D15,IF(MOD(COUNT($Q143:AB143),12)=0,(AB143*$E15)+AB143,AB143)),"NÃO"),"NÃO")</f>
        <v>NÃO</v>
      </c>
      <c r="AD143" s="9" t="str">
        <f>IF(AND(AD$5&gt;=$M15,AD$5&lt;=$N15),IF($F15="ANUAL",IF(AC143="NÃO",$D15,IF(MOD(COUNT($Q143:AC143),12)=0,(AC143*$E15)+AC143,AC143)),"NÃO"),"NÃO")</f>
        <v>NÃO</v>
      </c>
      <c r="AE143" s="9" t="str">
        <f>IF(AND(AE$5&gt;=$M15,AE$5&lt;=$N15),IF($F15="ANUAL",IF(AD143="NÃO",$D15,IF(MOD(COUNT($Q143:AD143),12)=0,(AD143*$E15)+AD143,AD143)),"NÃO"),"NÃO")</f>
        <v>NÃO</v>
      </c>
      <c r="AF143" s="9" t="str">
        <f>IF(AND(AF$5&gt;=$M15,AF$5&lt;=$N15),IF($F15="ANUAL",IF(AE143="NÃO",$D15,IF(MOD(COUNT($Q143:AE143),12)=0,(AE143*$E15)+AE143,AE143)),"NÃO"),"NÃO")</f>
        <v>NÃO</v>
      </c>
      <c r="AG143" s="9" t="str">
        <f>IF(AND(AG$5&gt;=$M15,AG$5&lt;=$N15),IF($F15="ANUAL",IF(AF143="NÃO",$D15,IF(MOD(COUNT($Q143:AF143),12)=0,(AF143*$E15)+AF143,AF143)),"NÃO"),"NÃO")</f>
        <v>NÃO</v>
      </c>
      <c r="AH143" s="9" t="str">
        <f>IF(AND(AH$5&gt;=$M15,AH$5&lt;=$N15),IF($F15="ANUAL",IF(AG143="NÃO",$D15,IF(MOD(COUNT($Q143:AG143),12)=0,(AG143*$E15)+AG143,AG143)),"NÃO"),"NÃO")</f>
        <v>NÃO</v>
      </c>
      <c r="AI143" s="9" t="str">
        <f>IF(AND(AI$5&gt;=$M15,AI$5&lt;=$N15),IF($F15="ANUAL",IF(AH143="NÃO",$D15,IF(MOD(COUNT($Q143:AH143),12)=0,(AH143*$E15)+AH143,AH143)),"NÃO"),"NÃO")</f>
        <v>NÃO</v>
      </c>
      <c r="AJ143" s="9" t="str">
        <f>IF(AND(AJ$5&gt;=$M15,AJ$5&lt;=$N15),IF($F15="ANUAL",IF(AI143="NÃO",$D15,IF(MOD(COUNT($Q143:AI143),12)=0,(AI143*$E15)+AI143,AI143)),"NÃO"),"NÃO")</f>
        <v>NÃO</v>
      </c>
      <c r="AK143" s="9" t="str">
        <f>IF(AND(AK$5&gt;=$M15,AK$5&lt;=$N15),IF($F15="ANUAL",IF(AJ143="NÃO",$D15,IF(MOD(COUNT($Q143:AJ143),12)=0,(AJ143*$E15)+AJ143,AJ143)),"NÃO"),"NÃO")</f>
        <v>NÃO</v>
      </c>
      <c r="AL143" s="9" t="str">
        <f>IF(AND(AL$5&gt;=$M15,AL$5&lt;=$N15),IF($F15="ANUAL",IF(AK143="NÃO",$D15,IF(MOD(COUNT($Q143:AK143),12)=0,(AK143*$E15)+AK143,AK143)),"NÃO"),"NÃO")</f>
        <v>NÃO</v>
      </c>
      <c r="AM143" s="9" t="str">
        <f>IF(AND(AM$5&gt;=$M15,AM$5&lt;=$N15),IF($F15="ANUAL",IF(AL143="NÃO",$D15,IF(MOD(COUNT($Q143:AL143),12)=0,(AL143*$E15)+AL143,AL143)),"NÃO"),"NÃO")</f>
        <v>NÃO</v>
      </c>
      <c r="AN143" s="9" t="str">
        <f>IF(AND(AN$5&gt;=$M15,AN$5&lt;=$N15),IF($F15="ANUAL",IF(AM143="NÃO",$D15,IF(MOD(COUNT($Q143:AM143),12)=0,(AM143*$E15)+AM143,AM143)),"NÃO"),"NÃO")</f>
        <v>NÃO</v>
      </c>
      <c r="AO143" s="9" t="str">
        <f>IF(AND(AO$5&gt;=$M15,AO$5&lt;=$N15),IF($F15="ANUAL",IF(AN143="NÃO",$D15,IF(MOD(COUNT($Q143:AN143),12)=0,(AN143*$E15)+AN143,AN143)),"NÃO"),"NÃO")</f>
        <v>NÃO</v>
      </c>
      <c r="AP143" s="9" t="str">
        <f>IF(AND(AP$5&gt;=$M15,AP$5&lt;=$N15),IF($F15="ANUAL",IF(AO143="NÃO",$D15,IF(MOD(COUNT($Q143:AO143),12)=0,(AO143*$E15)+AO143,AO143)),"NÃO"),"NÃO")</f>
        <v>NÃO</v>
      </c>
      <c r="AQ143" s="9" t="str">
        <f>IF(AND(AQ$5&gt;=$M15,AQ$5&lt;=$N15),IF($F15="ANUAL",IF(AP143="NÃO",$D15,IF(MOD(COUNT($Q143:AP143),12)=0,(AP143*$E15)+AP143,AP143)),"NÃO"),"NÃO")</f>
        <v>NÃO</v>
      </c>
      <c r="AR143" s="9" t="str">
        <f>IF(AND(AR$5&gt;=$M15,AR$5&lt;=$N15),IF($F15="ANUAL",IF(AQ143="NÃO",$D15,IF(MOD(COUNT($Q143:AQ143),12)=0,(AQ143*$E15)+AQ143,AQ143)),"NÃO"),"NÃO")</f>
        <v>NÃO</v>
      </c>
      <c r="AS143" s="9" t="str">
        <f>IF(AND(AS$5&gt;=$M15,AS$5&lt;=$N15),IF($F15="ANUAL",IF(AR143="NÃO",$D15,IF(MOD(COUNT($Q143:AR143),12)=0,(AR143*$E15)+AR143,AR143)),"NÃO"),"NÃO")</f>
        <v>NÃO</v>
      </c>
      <c r="AT143" s="9" t="str">
        <f>IF(AND(AT$5&gt;=$M15,AT$5&lt;=$N15),IF($F15="ANUAL",IF(AS143="NÃO",$D15,IF(MOD(COUNT($Q143:AS143),12)=0,(AS143*$E15)+AS143,AS143)),"NÃO"),"NÃO")</f>
        <v>NÃO</v>
      </c>
      <c r="AU143" s="9" t="str">
        <f>IF(AND(AU$5&gt;=$M15,AU$5&lt;=$N15),IF($F15="ANUAL",IF(AT143="NÃO",$D15,IF(MOD(COUNT($Q143:AT143),12)=0,(AT143*$E15)+AT143,AT143)),"NÃO"),"NÃO")</f>
        <v>NÃO</v>
      </c>
      <c r="AV143" s="9" t="str">
        <f>IF(AND(AV$5&gt;=$M15,AV$5&lt;=$N15),IF($F15="ANUAL",IF(AU143="NÃO",$D15,IF(MOD(COUNT($Q143:AU143),12)=0,(AU143*$E15)+AU143,AU143)),"NÃO"),"NÃO")</f>
        <v>NÃO</v>
      </c>
      <c r="AW143" s="9" t="str">
        <f>IF(AND(AW$5&gt;=$M15,AW$5&lt;=$N15),IF($F15="ANUAL",IF(AV143="NÃO",$D15,IF(MOD(COUNT($Q143:AV143),12)=0,(AV143*$E15)+AV143,AV143)),"NÃO"),"NÃO")</f>
        <v>NÃO</v>
      </c>
      <c r="AX143" s="9" t="str">
        <f>IF(AND(AX$5&gt;=$M15,AX$5&lt;=$N15),IF($F15="ANUAL",IF(AW143="NÃO",$D15,IF(MOD(COUNT($Q143:AW143),12)=0,(AW143*$E15)+AW143,AW143)),"NÃO"),"NÃO")</f>
        <v>NÃO</v>
      </c>
      <c r="AY143" s="9" t="str">
        <f>IF(AND(AY$5&gt;=$M15,AY$5&lt;=$N15),IF($F15="ANUAL",IF(AX143="NÃO",$D15,IF(MOD(COUNT($Q143:AX143),12)=0,(AX143*$E15)+AX143,AX143)),"NÃO"),"NÃO")</f>
        <v>NÃO</v>
      </c>
      <c r="AZ143" s="9" t="str">
        <f>IF(AND(AZ$5&gt;=$M15,AZ$5&lt;=$N15),IF($F15="ANUAL",IF(AY143="NÃO",$D15,IF(MOD(COUNT($Q143:AY143),12)=0,(AY143*$E15)+AY143,AY143)),"NÃO"),"NÃO")</f>
        <v>NÃO</v>
      </c>
      <c r="BA143" s="9" t="str">
        <f>IF(AND(BA$5&gt;=$M15,BA$5&lt;=$N15),IF($F15="ANUAL",IF(AZ143="NÃO",$D15,IF(MOD(COUNT($Q143:AZ143),12)=0,(AZ143*$E15)+AZ143,AZ143)),"NÃO"),"NÃO")</f>
        <v>NÃO</v>
      </c>
      <c r="BB143" s="9" t="str">
        <f>IF(AND(BB$5&gt;=$M15,BB$5&lt;=$N15),IF($F15="ANUAL",IF(BA143="NÃO",$D15,IF(MOD(COUNT($Q143:BA143),12)=0,(BA143*$E15)+BA143,BA143)),"NÃO"),"NÃO")</f>
        <v>NÃO</v>
      </c>
      <c r="BC143" s="9" t="str">
        <f>IF(AND(BC$5&gt;=$M15,BC$5&lt;=$N15),IF($F15="ANUAL",IF(BB143="NÃO",$D15,IF(MOD(COUNT($Q143:BB143),12)=0,(BB143*$E15)+BB143,BB143)),"NÃO"),"NÃO")</f>
        <v>NÃO</v>
      </c>
      <c r="BD143" s="9" t="str">
        <f>IF(AND(BD$5&gt;=$M15,BD$5&lt;=$N15),IF($F15="ANUAL",IF(BC143="NÃO",$D15,IF(MOD(COUNT($Q143:BC143),12)=0,(BC143*$E15)+BC143,BC143)),"NÃO"),"NÃO")</f>
        <v>NÃO</v>
      </c>
      <c r="BE143" s="9" t="str">
        <f>IF(AND(BE$5&gt;=$M15,BE$5&lt;=$N15),IF($F15="ANUAL",IF(BD143="NÃO",$D15,IF(MOD(COUNT($Q143:BD143),12)=0,(BD143*$E15)+BD143,BD143)),"NÃO"),"NÃO")</f>
        <v>NÃO</v>
      </c>
      <c r="BF143" s="9" t="str">
        <f>IF(AND(BF$5&gt;=$M15,BF$5&lt;=$N15),IF($F15="ANUAL",IF(BE143="NÃO",$D15,IF(MOD(COUNT($Q143:BE143),12)=0,(BE143*$E15)+BE143,BE143)),"NÃO"),"NÃO")</f>
        <v>NÃO</v>
      </c>
      <c r="BG143" s="9" t="str">
        <f>IF(AND(BG$5&gt;=$M15,BG$5&lt;=$N15),IF($F15="ANUAL",IF(BF143="NÃO",$D15,IF(MOD(COUNT($Q143:BF143),12)=0,(BF143*$E15)+BF143,BF143)),"NÃO"),"NÃO")</f>
        <v>NÃO</v>
      </c>
      <c r="BH143" s="9" t="str">
        <f>IF(AND(BH$5&gt;=$M15,BH$5&lt;=$N15),IF($F15="ANUAL",IF(BG143="NÃO",$D15,IF(MOD(COUNT($Q143:BG143),12)=0,(BG143*$E15)+BG143,BG143)),"NÃO"),"NÃO")</f>
        <v>NÃO</v>
      </c>
      <c r="BI143" s="9" t="str">
        <f>IF(AND(BI$5&gt;=$M15,BI$5&lt;=$N15),IF($F15="ANUAL",IF(BH143="NÃO",$D15,IF(MOD(COUNT($Q143:BH143),12)=0,(BH143*$E15)+BH143,BH143)),"NÃO"),"NÃO")</f>
        <v>NÃO</v>
      </c>
      <c r="BJ143" s="9" t="str">
        <f>IF(AND(BJ$5&gt;=$M15,BJ$5&lt;=$N15),IF($F15="ANUAL",IF(BI143="NÃO",$D15,IF(MOD(COUNT($Q143:BI143),12)=0,(BI143*$E15)+BI143,BI143)),"NÃO"),"NÃO")</f>
        <v>NÃO</v>
      </c>
      <c r="BK143" s="9" t="str">
        <f>IF(AND(BK$5&gt;=$M15,BK$5&lt;=$N15),IF($F15="ANUAL",IF(BJ143="NÃO",$D15,IF(MOD(COUNT($Q143:BJ143),12)=0,(BJ143*$E15)+BJ143,BJ143)),"NÃO"),"NÃO")</f>
        <v>NÃO</v>
      </c>
      <c r="BL143" s="9" t="str">
        <f>IF(AND(BL$5&gt;=$M15,BL$5&lt;=$N15),IF($F15="ANUAL",IF(BK143="NÃO",$D15,IF(MOD(COUNT($Q143:BK143),12)=0,(BK143*$E15)+BK143,BK143)),"NÃO"),"NÃO")</f>
        <v>NÃO</v>
      </c>
      <c r="BM143" s="9" t="str">
        <f>IF(AND(BM$5&gt;=$M15,BM$5&lt;=$N15),IF($F15="ANUAL",IF(BL143="NÃO",$D15,IF(MOD(COUNT($Q143:BL143),12)=0,(BL143*$E15)+BL143,BL143)),"NÃO"),"NÃO")</f>
        <v>NÃO</v>
      </c>
      <c r="BN143" s="9" t="str">
        <f>IF(AND(BN$5&gt;=$M15,BN$5&lt;=$N15),IF($F15="ANUAL",IF(BM143="NÃO",$D15,IF(MOD(COUNT($Q143:BM143),12)=0,(BM143*$E15)+BM143,BM143)),"NÃO"),"NÃO")</f>
        <v>NÃO</v>
      </c>
      <c r="BO143" s="9" t="str">
        <f>IF(AND(BO$5&gt;=$M15,BO$5&lt;=$N15),IF($F15="ANUAL",IF(BN143="NÃO",$D15,IF(MOD(COUNT($Q143:BN143),12)=0,(BN143*$E15)+BN143,BN143)),"NÃO"),"NÃO")</f>
        <v>NÃO</v>
      </c>
      <c r="BP143" s="9" t="str">
        <f>IF(AND(BP$5&gt;=$M15,BP$5&lt;=$N15),IF($F15="ANUAL",IF(BO143="NÃO",$D15,IF(MOD(COUNT($Q143:BO143),12)=0,(BO143*$E15)+BO143,BO143)),"NÃO"),"NÃO")</f>
        <v>NÃO</v>
      </c>
      <c r="BQ143" s="9" t="str">
        <f>IF(AND(BQ$5&gt;=$M15,BQ$5&lt;=$N15),IF($F15="ANUAL",IF(BP143="NÃO",$D15,IF(MOD(COUNT($Q143:BP143),12)=0,(BP143*$E15)+BP143,BP143)),"NÃO"),"NÃO")</f>
        <v>NÃO</v>
      </c>
      <c r="BR143" s="9" t="str">
        <f>IF(AND(BR$5&gt;=$M15,BR$5&lt;=$N15),IF($F15="ANUAL",IF(BQ143="NÃO",$D15,IF(MOD(COUNT($Q143:BQ143),12)=0,(BQ143*$E15)+BQ143,BQ143)),"NÃO"),"NÃO")</f>
        <v>NÃO</v>
      </c>
      <c r="BS143" s="9" t="str">
        <f>IF(AND(BS$5&gt;=$M15,BS$5&lt;=$N15),IF($F15="ANUAL",IF(BR143="NÃO",$D15,IF(MOD(COUNT($Q143:BR143),12)=0,(BR143*$E15)+BR143,BR143)),"NÃO"),"NÃO")</f>
        <v>NÃO</v>
      </c>
      <c r="BT143" s="9" t="str">
        <f>IF(AND(BT$5&gt;=$M15,BT$5&lt;=$N15),IF($F15="ANUAL",IF(BS143="NÃO",$D15,IF(MOD(COUNT($Q143:BS143),12)=0,(BS143*$E15)+BS143,BS143)),"NÃO"),"NÃO")</f>
        <v>NÃO</v>
      </c>
      <c r="BU143" s="9" t="str">
        <f>IF(AND(BU$5&gt;=$M15,BU$5&lt;=$N15),IF($F15="ANUAL",IF(BT143="NÃO",$D15,IF(MOD(COUNT($Q143:BT143),12)=0,(BT143*$E15)+BT143,BT143)),"NÃO"),"NÃO")</f>
        <v>NÃO</v>
      </c>
      <c r="BV143" s="9" t="str">
        <f>IF(AND(BV$5&gt;=$M15,BV$5&lt;=$N15),IF($F15="ANUAL",IF(BU143="NÃO",$D15,IF(MOD(COUNT($Q143:BU143),12)=0,(BU143*$E15)+BU143,BU143)),"NÃO"),"NÃO")</f>
        <v>NÃO</v>
      </c>
      <c r="BW143" s="9" t="str">
        <f>IF(AND(BW$5&gt;=$M15,BW$5&lt;=$N15),IF($F15="ANUAL",IF(BV143="NÃO",$D15,IF(MOD(COUNT($Q143:BV143),12)=0,(BV143*$E15)+BV143,BV143)),"NÃO"),"NÃO")</f>
        <v>NÃO</v>
      </c>
      <c r="BX143" s="9" t="str">
        <f>IF(AND(BX$5&gt;=$M15,BX$5&lt;=$N15),IF($F15="ANUAL",IF(BW143="NÃO",$D15,IF(MOD(COUNT($Q143:BW143),12)=0,(BW143*$E15)+BW143,BW143)),"NÃO"),"NÃO")</f>
        <v>NÃO</v>
      </c>
    </row>
    <row r="144" spans="16:78" ht="30" customHeight="1">
      <c r="P144" s="9">
        <v>11</v>
      </c>
      <c r="Q144" s="9" t="str">
        <f t="shared" si="48"/>
        <v>NÃO</v>
      </c>
      <c r="R144" s="9" t="str">
        <f>IF(AND(R$5&gt;=$M16,R$5&lt;=$N16),IF($F16="ANUAL",IF(Q144="NÃO",$D16,IF(MOD(COUNT($Q144:Q144),12)=0,(Q144*$E16)+Q144,Q144)),"NÃO"),"NÃO")</f>
        <v>NÃO</v>
      </c>
      <c r="S144" s="9" t="str">
        <f>IF(AND(S$5&gt;=$M16,S$5&lt;=$N16),IF($F16="ANUAL",IF(R144="NÃO",$D16,IF(MOD(COUNT($Q144:R144),12)=0,(R144*$E16)+R144,R144)),"NÃO"),"NÃO")</f>
        <v>NÃO</v>
      </c>
      <c r="T144" s="9" t="str">
        <f>IF(AND(T$5&gt;=$M16,T$5&lt;=$N16),IF($F16="ANUAL",IF(S144="NÃO",$D16,IF(MOD(COUNT($Q144:S144),12)=0,(S144*$E16)+S144,S144)),"NÃO"),"NÃO")</f>
        <v>NÃO</v>
      </c>
      <c r="U144" s="9" t="str">
        <f>IF(AND(U$5&gt;=$M16,U$5&lt;=$N16),IF($F16="ANUAL",IF(T144="NÃO",$D16,IF(MOD(COUNT($Q144:T144),12)=0,(T144*$E16)+T144,T144)),"NÃO"),"NÃO")</f>
        <v>NÃO</v>
      </c>
      <c r="V144" s="9" t="str">
        <f>IF(AND(V$5&gt;=$M16,V$5&lt;=$N16),IF($F16="ANUAL",IF(U144="NÃO",$D16,IF(MOD(COUNT($Q144:U144),12)=0,(U144*$E16)+U144,U144)),"NÃO"),"NÃO")</f>
        <v>NÃO</v>
      </c>
      <c r="W144" s="9" t="str">
        <f>IF(AND(W$5&gt;=$M16,W$5&lt;=$N16),IF($F16="ANUAL",IF(V144="NÃO",$D16,IF(MOD(COUNT($Q144:V144),12)=0,(V144*$E16)+V144,V144)),"NÃO"),"NÃO")</f>
        <v>NÃO</v>
      </c>
      <c r="X144" s="9" t="str">
        <f>IF(AND(X$5&gt;=$M16,X$5&lt;=$N16),IF($F16="ANUAL",IF(W144="NÃO",$D16,IF(MOD(COUNT($Q144:W144),12)=0,(W144*$E16)+W144,W144)),"NÃO"),"NÃO")</f>
        <v>NÃO</v>
      </c>
      <c r="Y144" s="9" t="str">
        <f>IF(AND(Y$5&gt;=$M16,Y$5&lt;=$N16),IF($F16="ANUAL",IF(X144="NÃO",$D16,IF(MOD(COUNT($Q144:X144),12)=0,(X144*$E16)+X144,X144)),"NÃO"),"NÃO")</f>
        <v>NÃO</v>
      </c>
      <c r="Z144" s="9" t="str">
        <f>IF(AND(Z$5&gt;=$M16,Z$5&lt;=$N16),IF($F16="ANUAL",IF(Y144="NÃO",$D16,IF(MOD(COUNT($Q144:Y144),12)=0,(Y144*$E16)+Y144,Y144)),"NÃO"),"NÃO")</f>
        <v>NÃO</v>
      </c>
      <c r="AA144" s="9" t="str">
        <f>IF(AND(AA$5&gt;=$M16,AA$5&lt;=$N16),IF($F16="ANUAL",IF(Z144="NÃO",$D16,IF(MOD(COUNT($Q144:Z144),12)=0,(Z144*$E16)+Z144,Z144)),"NÃO"),"NÃO")</f>
        <v>NÃO</v>
      </c>
      <c r="AB144" s="9" t="str">
        <f>IF(AND(AB$5&gt;=$M16,AB$5&lt;=$N16),IF($F16="ANUAL",IF(AA144="NÃO",$D16,IF(MOD(COUNT($Q144:AA144),12)=0,(AA144*$E16)+AA144,AA144)),"NÃO"),"NÃO")</f>
        <v>NÃO</v>
      </c>
      <c r="AC144" s="9" t="str">
        <f>IF(AND(AC$5&gt;=$M16,AC$5&lt;=$N16),IF($F16="ANUAL",IF(AB144="NÃO",$D16,IF(MOD(COUNT($Q144:AB144),12)=0,(AB144*$E16)+AB144,AB144)),"NÃO"),"NÃO")</f>
        <v>NÃO</v>
      </c>
      <c r="AD144" s="9" t="str">
        <f>IF(AND(AD$5&gt;=$M16,AD$5&lt;=$N16),IF($F16="ANUAL",IF(AC144="NÃO",$D16,IF(MOD(COUNT($Q144:AC144),12)=0,(AC144*$E16)+AC144,AC144)),"NÃO"),"NÃO")</f>
        <v>NÃO</v>
      </c>
      <c r="AE144" s="9" t="str">
        <f>IF(AND(AE$5&gt;=$M16,AE$5&lt;=$N16),IF($F16="ANUAL",IF(AD144="NÃO",$D16,IF(MOD(COUNT($Q144:AD144),12)=0,(AD144*$E16)+AD144,AD144)),"NÃO"),"NÃO")</f>
        <v>NÃO</v>
      </c>
      <c r="AF144" s="9" t="str">
        <f>IF(AND(AF$5&gt;=$M16,AF$5&lt;=$N16),IF($F16="ANUAL",IF(AE144="NÃO",$D16,IF(MOD(COUNT($Q144:AE144),12)=0,(AE144*$E16)+AE144,AE144)),"NÃO"),"NÃO")</f>
        <v>NÃO</v>
      </c>
      <c r="AG144" s="9" t="str">
        <f>IF(AND(AG$5&gt;=$M16,AG$5&lt;=$N16),IF($F16="ANUAL",IF(AF144="NÃO",$D16,IF(MOD(COUNT($Q144:AF144),12)=0,(AF144*$E16)+AF144,AF144)),"NÃO"),"NÃO")</f>
        <v>NÃO</v>
      </c>
      <c r="AH144" s="9" t="str">
        <f>IF(AND(AH$5&gt;=$M16,AH$5&lt;=$N16),IF($F16="ANUAL",IF(AG144="NÃO",$D16,IF(MOD(COUNT($Q144:AG144),12)=0,(AG144*$E16)+AG144,AG144)),"NÃO"),"NÃO")</f>
        <v>NÃO</v>
      </c>
      <c r="AI144" s="9" t="str">
        <f>IF(AND(AI$5&gt;=$M16,AI$5&lt;=$N16),IF($F16="ANUAL",IF(AH144="NÃO",$D16,IF(MOD(COUNT($Q144:AH144),12)=0,(AH144*$E16)+AH144,AH144)),"NÃO"),"NÃO")</f>
        <v>NÃO</v>
      </c>
      <c r="AJ144" s="9" t="str">
        <f>IF(AND(AJ$5&gt;=$M16,AJ$5&lt;=$N16),IF($F16="ANUAL",IF(AI144="NÃO",$D16,IF(MOD(COUNT($Q144:AI144),12)=0,(AI144*$E16)+AI144,AI144)),"NÃO"),"NÃO")</f>
        <v>NÃO</v>
      </c>
      <c r="AK144" s="9" t="str">
        <f>IF(AND(AK$5&gt;=$M16,AK$5&lt;=$N16),IF($F16="ANUAL",IF(AJ144="NÃO",$D16,IF(MOD(COUNT($Q144:AJ144),12)=0,(AJ144*$E16)+AJ144,AJ144)),"NÃO"),"NÃO")</f>
        <v>NÃO</v>
      </c>
      <c r="AL144" s="9" t="str">
        <f>IF(AND(AL$5&gt;=$M16,AL$5&lt;=$N16),IF($F16="ANUAL",IF(AK144="NÃO",$D16,IF(MOD(COUNT($Q144:AK144),12)=0,(AK144*$E16)+AK144,AK144)),"NÃO"),"NÃO")</f>
        <v>NÃO</v>
      </c>
      <c r="AM144" s="9" t="str">
        <f>IF(AND(AM$5&gt;=$M16,AM$5&lt;=$N16),IF($F16="ANUAL",IF(AL144="NÃO",$D16,IF(MOD(COUNT($Q144:AL144),12)=0,(AL144*$E16)+AL144,AL144)),"NÃO"),"NÃO")</f>
        <v>NÃO</v>
      </c>
      <c r="AN144" s="9" t="str">
        <f>IF(AND(AN$5&gt;=$M16,AN$5&lt;=$N16),IF($F16="ANUAL",IF(AM144="NÃO",$D16,IF(MOD(COUNT($Q144:AM144),12)=0,(AM144*$E16)+AM144,AM144)),"NÃO"),"NÃO")</f>
        <v>NÃO</v>
      </c>
      <c r="AO144" s="9" t="str">
        <f>IF(AND(AO$5&gt;=$M16,AO$5&lt;=$N16),IF($F16="ANUAL",IF(AN144="NÃO",$D16,IF(MOD(COUNT($Q144:AN144),12)=0,(AN144*$E16)+AN144,AN144)),"NÃO"),"NÃO")</f>
        <v>NÃO</v>
      </c>
      <c r="AP144" s="9" t="str">
        <f>IF(AND(AP$5&gt;=$M16,AP$5&lt;=$N16),IF($F16="ANUAL",IF(AO144="NÃO",$D16,IF(MOD(COUNT($Q144:AO144),12)=0,(AO144*$E16)+AO144,AO144)),"NÃO"),"NÃO")</f>
        <v>NÃO</v>
      </c>
      <c r="AQ144" s="9" t="str">
        <f>IF(AND(AQ$5&gt;=$M16,AQ$5&lt;=$N16),IF($F16="ANUAL",IF(AP144="NÃO",$D16,IF(MOD(COUNT($Q144:AP144),12)=0,(AP144*$E16)+AP144,AP144)),"NÃO"),"NÃO")</f>
        <v>NÃO</v>
      </c>
      <c r="AR144" s="9" t="str">
        <f>IF(AND(AR$5&gt;=$M16,AR$5&lt;=$N16),IF($F16="ANUAL",IF(AQ144="NÃO",$D16,IF(MOD(COUNT($Q144:AQ144),12)=0,(AQ144*$E16)+AQ144,AQ144)),"NÃO"),"NÃO")</f>
        <v>NÃO</v>
      </c>
      <c r="AS144" s="9" t="str">
        <f>IF(AND(AS$5&gt;=$M16,AS$5&lt;=$N16),IF($F16="ANUAL",IF(AR144="NÃO",$D16,IF(MOD(COUNT($Q144:AR144),12)=0,(AR144*$E16)+AR144,AR144)),"NÃO"),"NÃO")</f>
        <v>NÃO</v>
      </c>
      <c r="AT144" s="9" t="str">
        <f>IF(AND(AT$5&gt;=$M16,AT$5&lt;=$N16),IF($F16="ANUAL",IF(AS144="NÃO",$D16,IF(MOD(COUNT($Q144:AS144),12)=0,(AS144*$E16)+AS144,AS144)),"NÃO"),"NÃO")</f>
        <v>NÃO</v>
      </c>
      <c r="AU144" s="9" t="str">
        <f>IF(AND(AU$5&gt;=$M16,AU$5&lt;=$N16),IF($F16="ANUAL",IF(AT144="NÃO",$D16,IF(MOD(COUNT($Q144:AT144),12)=0,(AT144*$E16)+AT144,AT144)),"NÃO"),"NÃO")</f>
        <v>NÃO</v>
      </c>
      <c r="AV144" s="9" t="str">
        <f>IF(AND(AV$5&gt;=$M16,AV$5&lt;=$N16),IF($F16="ANUAL",IF(AU144="NÃO",$D16,IF(MOD(COUNT($Q144:AU144),12)=0,(AU144*$E16)+AU144,AU144)),"NÃO"),"NÃO")</f>
        <v>NÃO</v>
      </c>
      <c r="AW144" s="9" t="str">
        <f>IF(AND(AW$5&gt;=$M16,AW$5&lt;=$N16),IF($F16="ANUAL",IF(AV144="NÃO",$D16,IF(MOD(COUNT($Q144:AV144),12)=0,(AV144*$E16)+AV144,AV144)),"NÃO"),"NÃO")</f>
        <v>NÃO</v>
      </c>
      <c r="AX144" s="9" t="str">
        <f>IF(AND(AX$5&gt;=$M16,AX$5&lt;=$N16),IF($F16="ANUAL",IF(AW144="NÃO",$D16,IF(MOD(COUNT($Q144:AW144),12)=0,(AW144*$E16)+AW144,AW144)),"NÃO"),"NÃO")</f>
        <v>NÃO</v>
      </c>
      <c r="AY144" s="9" t="str">
        <f>IF(AND(AY$5&gt;=$M16,AY$5&lt;=$N16),IF($F16="ANUAL",IF(AX144="NÃO",$D16,IF(MOD(COUNT($Q144:AX144),12)=0,(AX144*$E16)+AX144,AX144)),"NÃO"),"NÃO")</f>
        <v>NÃO</v>
      </c>
      <c r="AZ144" s="9" t="str">
        <f>IF(AND(AZ$5&gt;=$M16,AZ$5&lt;=$N16),IF($F16="ANUAL",IF(AY144="NÃO",$D16,IF(MOD(COUNT($Q144:AY144),12)=0,(AY144*$E16)+AY144,AY144)),"NÃO"),"NÃO")</f>
        <v>NÃO</v>
      </c>
      <c r="BA144" s="9" t="str">
        <f>IF(AND(BA$5&gt;=$M16,BA$5&lt;=$N16),IF($F16="ANUAL",IF(AZ144="NÃO",$D16,IF(MOD(COUNT($Q144:AZ144),12)=0,(AZ144*$E16)+AZ144,AZ144)),"NÃO"),"NÃO")</f>
        <v>NÃO</v>
      </c>
      <c r="BB144" s="9" t="str">
        <f>IF(AND(BB$5&gt;=$M16,BB$5&lt;=$N16),IF($F16="ANUAL",IF(BA144="NÃO",$D16,IF(MOD(COUNT($Q144:BA144),12)=0,(BA144*$E16)+BA144,BA144)),"NÃO"),"NÃO")</f>
        <v>NÃO</v>
      </c>
      <c r="BC144" s="9" t="str">
        <f>IF(AND(BC$5&gt;=$M16,BC$5&lt;=$N16),IF($F16="ANUAL",IF(BB144="NÃO",$D16,IF(MOD(COUNT($Q144:BB144),12)=0,(BB144*$E16)+BB144,BB144)),"NÃO"),"NÃO")</f>
        <v>NÃO</v>
      </c>
      <c r="BD144" s="9" t="str">
        <f>IF(AND(BD$5&gt;=$M16,BD$5&lt;=$N16),IF($F16="ANUAL",IF(BC144="NÃO",$D16,IF(MOD(COUNT($Q144:BC144),12)=0,(BC144*$E16)+BC144,BC144)),"NÃO"),"NÃO")</f>
        <v>NÃO</v>
      </c>
      <c r="BE144" s="9" t="str">
        <f>IF(AND(BE$5&gt;=$M16,BE$5&lt;=$N16),IF($F16="ANUAL",IF(BD144="NÃO",$D16,IF(MOD(COUNT($Q144:BD144),12)=0,(BD144*$E16)+BD144,BD144)),"NÃO"),"NÃO")</f>
        <v>NÃO</v>
      </c>
      <c r="BF144" s="9" t="str">
        <f>IF(AND(BF$5&gt;=$M16,BF$5&lt;=$N16),IF($F16="ANUAL",IF(BE144="NÃO",$D16,IF(MOD(COUNT($Q144:BE144),12)=0,(BE144*$E16)+BE144,BE144)),"NÃO"),"NÃO")</f>
        <v>NÃO</v>
      </c>
      <c r="BG144" s="9" t="str">
        <f>IF(AND(BG$5&gt;=$M16,BG$5&lt;=$N16),IF($F16="ANUAL",IF(BF144="NÃO",$D16,IF(MOD(COUNT($Q144:BF144),12)=0,(BF144*$E16)+BF144,BF144)),"NÃO"),"NÃO")</f>
        <v>NÃO</v>
      </c>
      <c r="BH144" s="9" t="str">
        <f>IF(AND(BH$5&gt;=$M16,BH$5&lt;=$N16),IF($F16="ANUAL",IF(BG144="NÃO",$D16,IF(MOD(COUNT($Q144:BG144),12)=0,(BG144*$E16)+BG144,BG144)),"NÃO"),"NÃO")</f>
        <v>NÃO</v>
      </c>
      <c r="BI144" s="9" t="str">
        <f>IF(AND(BI$5&gt;=$M16,BI$5&lt;=$N16),IF($F16="ANUAL",IF(BH144="NÃO",$D16,IF(MOD(COUNT($Q144:BH144),12)=0,(BH144*$E16)+BH144,BH144)),"NÃO"),"NÃO")</f>
        <v>NÃO</v>
      </c>
      <c r="BJ144" s="9" t="str">
        <f>IF(AND(BJ$5&gt;=$M16,BJ$5&lt;=$N16),IF($F16="ANUAL",IF(BI144="NÃO",$D16,IF(MOD(COUNT($Q144:BI144),12)=0,(BI144*$E16)+BI144,BI144)),"NÃO"),"NÃO")</f>
        <v>NÃO</v>
      </c>
      <c r="BK144" s="9" t="str">
        <f>IF(AND(BK$5&gt;=$M16,BK$5&lt;=$N16),IF($F16="ANUAL",IF(BJ144="NÃO",$D16,IF(MOD(COUNT($Q144:BJ144),12)=0,(BJ144*$E16)+BJ144,BJ144)),"NÃO"),"NÃO")</f>
        <v>NÃO</v>
      </c>
      <c r="BL144" s="9" t="str">
        <f>IF(AND(BL$5&gt;=$M16,BL$5&lt;=$N16),IF($F16="ANUAL",IF(BK144="NÃO",$D16,IF(MOD(COUNT($Q144:BK144),12)=0,(BK144*$E16)+BK144,BK144)),"NÃO"),"NÃO")</f>
        <v>NÃO</v>
      </c>
      <c r="BM144" s="9" t="str">
        <f>IF(AND(BM$5&gt;=$M16,BM$5&lt;=$N16),IF($F16="ANUAL",IF(BL144="NÃO",$D16,IF(MOD(COUNT($Q144:BL144),12)=0,(BL144*$E16)+BL144,BL144)),"NÃO"),"NÃO")</f>
        <v>NÃO</v>
      </c>
      <c r="BN144" s="9" t="str">
        <f>IF(AND(BN$5&gt;=$M16,BN$5&lt;=$N16),IF($F16="ANUAL",IF(BM144="NÃO",$D16,IF(MOD(COUNT($Q144:BM144),12)=0,(BM144*$E16)+BM144,BM144)),"NÃO"),"NÃO")</f>
        <v>NÃO</v>
      </c>
      <c r="BO144" s="9" t="str">
        <f>IF(AND(BO$5&gt;=$M16,BO$5&lt;=$N16),IF($F16="ANUAL",IF(BN144="NÃO",$D16,IF(MOD(COUNT($Q144:BN144),12)=0,(BN144*$E16)+BN144,BN144)),"NÃO"),"NÃO")</f>
        <v>NÃO</v>
      </c>
      <c r="BP144" s="9" t="str">
        <f>IF(AND(BP$5&gt;=$M16,BP$5&lt;=$N16),IF($F16="ANUAL",IF(BO144="NÃO",$D16,IF(MOD(COUNT($Q144:BO144),12)=0,(BO144*$E16)+BO144,BO144)),"NÃO"),"NÃO")</f>
        <v>NÃO</v>
      </c>
      <c r="BQ144" s="9" t="str">
        <f>IF(AND(BQ$5&gt;=$M16,BQ$5&lt;=$N16),IF($F16="ANUAL",IF(BP144="NÃO",$D16,IF(MOD(COUNT($Q144:BP144),12)=0,(BP144*$E16)+BP144,BP144)),"NÃO"),"NÃO")</f>
        <v>NÃO</v>
      </c>
      <c r="BR144" s="9" t="str">
        <f>IF(AND(BR$5&gt;=$M16,BR$5&lt;=$N16),IF($F16="ANUAL",IF(BQ144="NÃO",$D16,IF(MOD(COUNT($Q144:BQ144),12)=0,(BQ144*$E16)+BQ144,BQ144)),"NÃO"),"NÃO")</f>
        <v>NÃO</v>
      </c>
      <c r="BS144" s="9" t="str">
        <f>IF(AND(BS$5&gt;=$M16,BS$5&lt;=$N16),IF($F16="ANUAL",IF(BR144="NÃO",$D16,IF(MOD(COUNT($Q144:BR144),12)=0,(BR144*$E16)+BR144,BR144)),"NÃO"),"NÃO")</f>
        <v>NÃO</v>
      </c>
      <c r="BT144" s="9" t="str">
        <f>IF(AND(BT$5&gt;=$M16,BT$5&lt;=$N16),IF($F16="ANUAL",IF(BS144="NÃO",$D16,IF(MOD(COUNT($Q144:BS144),12)=0,(BS144*$E16)+BS144,BS144)),"NÃO"),"NÃO")</f>
        <v>NÃO</v>
      </c>
      <c r="BU144" s="9" t="str">
        <f>IF(AND(BU$5&gt;=$M16,BU$5&lt;=$N16),IF($F16="ANUAL",IF(BT144="NÃO",$D16,IF(MOD(COUNT($Q144:BT144),12)=0,(BT144*$E16)+BT144,BT144)),"NÃO"),"NÃO")</f>
        <v>NÃO</v>
      </c>
      <c r="BV144" s="9" t="str">
        <f>IF(AND(BV$5&gt;=$M16,BV$5&lt;=$N16),IF($F16="ANUAL",IF(BU144="NÃO",$D16,IF(MOD(COUNT($Q144:BU144),12)=0,(BU144*$E16)+BU144,BU144)),"NÃO"),"NÃO")</f>
        <v>NÃO</v>
      </c>
      <c r="BW144" s="9" t="str">
        <f>IF(AND(BW$5&gt;=$M16,BW$5&lt;=$N16),IF($F16="ANUAL",IF(BV144="NÃO",$D16,IF(MOD(COUNT($Q144:BV144),12)=0,(BV144*$E16)+BV144,BV144)),"NÃO"),"NÃO")</f>
        <v>NÃO</v>
      </c>
      <c r="BX144" s="9" t="str">
        <f>IF(AND(BX$5&gt;=$M16,BX$5&lt;=$N16),IF($F16="ANUAL",IF(BW144="NÃO",$D16,IF(MOD(COUNT($Q144:BW144),12)=0,(BW144*$E16)+BW144,BW144)),"NÃO"),"NÃO")</f>
        <v>NÃO</v>
      </c>
    </row>
    <row r="145" spans="16:76" ht="30" customHeight="1">
      <c r="P145" s="9">
        <v>12</v>
      </c>
      <c r="Q145" s="9" t="str">
        <f t="shared" si="48"/>
        <v>NÃO</v>
      </c>
      <c r="R145" s="9" t="str">
        <f>IF(AND(R$5&gt;=$M17,R$5&lt;=$N17),IF($F17="ANUAL",IF(Q145="NÃO",$D17,IF(MOD(COUNT($Q145:Q145),12)=0,(Q145*$E17)+Q145,Q145)),"NÃO"),"NÃO")</f>
        <v>NÃO</v>
      </c>
      <c r="S145" s="9" t="str">
        <f>IF(AND(S$5&gt;=$M17,S$5&lt;=$N17),IF($F17="ANUAL",IF(R145="NÃO",$D17,IF(MOD(COUNT($Q145:R145),12)=0,(R145*$E17)+R145,R145)),"NÃO"),"NÃO")</f>
        <v>NÃO</v>
      </c>
      <c r="T145" s="9" t="str">
        <f>IF(AND(T$5&gt;=$M17,T$5&lt;=$N17),IF($F17="ANUAL",IF(S145="NÃO",$D17,IF(MOD(COUNT($Q145:S145),12)=0,(S145*$E17)+S145,S145)),"NÃO"),"NÃO")</f>
        <v>NÃO</v>
      </c>
      <c r="U145" s="9" t="str">
        <f>IF(AND(U$5&gt;=$M17,U$5&lt;=$N17),IF($F17="ANUAL",IF(T145="NÃO",$D17,IF(MOD(COUNT($Q145:T145),12)=0,(T145*$E17)+T145,T145)),"NÃO"),"NÃO")</f>
        <v>NÃO</v>
      </c>
      <c r="V145" s="9" t="str">
        <f>IF(AND(V$5&gt;=$M17,V$5&lt;=$N17),IF($F17="ANUAL",IF(U145="NÃO",$D17,IF(MOD(COUNT($Q145:U145),12)=0,(U145*$E17)+U145,U145)),"NÃO"),"NÃO")</f>
        <v>NÃO</v>
      </c>
      <c r="W145" s="9" t="str">
        <f>IF(AND(W$5&gt;=$M17,W$5&lt;=$N17),IF($F17="ANUAL",IF(V145="NÃO",$D17,IF(MOD(COUNT($Q145:V145),12)=0,(V145*$E17)+V145,V145)),"NÃO"),"NÃO")</f>
        <v>NÃO</v>
      </c>
      <c r="X145" s="9" t="str">
        <f>IF(AND(X$5&gt;=$M17,X$5&lt;=$N17),IF($F17="ANUAL",IF(W145="NÃO",$D17,IF(MOD(COUNT($Q145:W145),12)=0,(W145*$E17)+W145,W145)),"NÃO"),"NÃO")</f>
        <v>NÃO</v>
      </c>
      <c r="Y145" s="9" t="str">
        <f>IF(AND(Y$5&gt;=$M17,Y$5&lt;=$N17),IF($F17="ANUAL",IF(X145="NÃO",$D17,IF(MOD(COUNT($Q145:X145),12)=0,(X145*$E17)+X145,X145)),"NÃO"),"NÃO")</f>
        <v>NÃO</v>
      </c>
      <c r="Z145" s="9" t="str">
        <f>IF(AND(Z$5&gt;=$M17,Z$5&lt;=$N17),IF($F17="ANUAL",IF(Y145="NÃO",$D17,IF(MOD(COUNT($Q145:Y145),12)=0,(Y145*$E17)+Y145,Y145)),"NÃO"),"NÃO")</f>
        <v>NÃO</v>
      </c>
      <c r="AA145" s="9" t="str">
        <f>IF(AND(AA$5&gt;=$M17,AA$5&lt;=$N17),IF($F17="ANUAL",IF(Z145="NÃO",$D17,IF(MOD(COUNT($Q145:Z145),12)=0,(Z145*$E17)+Z145,Z145)),"NÃO"),"NÃO")</f>
        <v>NÃO</v>
      </c>
      <c r="AB145" s="9" t="str">
        <f>IF(AND(AB$5&gt;=$M17,AB$5&lt;=$N17),IF($F17="ANUAL",IF(AA145="NÃO",$D17,IF(MOD(COUNT($Q145:AA145),12)=0,(AA145*$E17)+AA145,AA145)),"NÃO"),"NÃO")</f>
        <v>NÃO</v>
      </c>
      <c r="AC145" s="9" t="str">
        <f>IF(AND(AC$5&gt;=$M17,AC$5&lt;=$N17),IF($F17="ANUAL",IF(AB145="NÃO",$D17,IF(MOD(COUNT($Q145:AB145),12)=0,(AB145*$E17)+AB145,AB145)),"NÃO"),"NÃO")</f>
        <v>NÃO</v>
      </c>
      <c r="AD145" s="9" t="str">
        <f>IF(AND(AD$5&gt;=$M17,AD$5&lt;=$N17),IF($F17="ANUAL",IF(AC145="NÃO",$D17,IF(MOD(COUNT($Q145:AC145),12)=0,(AC145*$E17)+AC145,AC145)),"NÃO"),"NÃO")</f>
        <v>NÃO</v>
      </c>
      <c r="AE145" s="9" t="str">
        <f>IF(AND(AE$5&gt;=$M17,AE$5&lt;=$N17),IF($F17="ANUAL",IF(AD145="NÃO",$D17,IF(MOD(COUNT($Q145:AD145),12)=0,(AD145*$E17)+AD145,AD145)),"NÃO"),"NÃO")</f>
        <v>NÃO</v>
      </c>
      <c r="AF145" s="9" t="str">
        <f>IF(AND(AF$5&gt;=$M17,AF$5&lt;=$N17),IF($F17="ANUAL",IF(AE145="NÃO",$D17,IF(MOD(COUNT($Q145:AE145),12)=0,(AE145*$E17)+AE145,AE145)),"NÃO"),"NÃO")</f>
        <v>NÃO</v>
      </c>
      <c r="AG145" s="9" t="str">
        <f>IF(AND(AG$5&gt;=$M17,AG$5&lt;=$N17),IF($F17="ANUAL",IF(AF145="NÃO",$D17,IF(MOD(COUNT($Q145:AF145),12)=0,(AF145*$E17)+AF145,AF145)),"NÃO"),"NÃO")</f>
        <v>NÃO</v>
      </c>
      <c r="AH145" s="9" t="str">
        <f>IF(AND(AH$5&gt;=$M17,AH$5&lt;=$N17),IF($F17="ANUAL",IF(AG145="NÃO",$D17,IF(MOD(COUNT($Q145:AG145),12)=0,(AG145*$E17)+AG145,AG145)),"NÃO"),"NÃO")</f>
        <v>NÃO</v>
      </c>
      <c r="AI145" s="9" t="str">
        <f>IF(AND(AI$5&gt;=$M17,AI$5&lt;=$N17),IF($F17="ANUAL",IF(AH145="NÃO",$D17,IF(MOD(COUNT($Q145:AH145),12)=0,(AH145*$E17)+AH145,AH145)),"NÃO"),"NÃO")</f>
        <v>NÃO</v>
      </c>
      <c r="AJ145" s="9" t="str">
        <f>IF(AND(AJ$5&gt;=$M17,AJ$5&lt;=$N17),IF($F17="ANUAL",IF(AI145="NÃO",$D17,IF(MOD(COUNT($Q145:AI145),12)=0,(AI145*$E17)+AI145,AI145)),"NÃO"),"NÃO")</f>
        <v>NÃO</v>
      </c>
      <c r="AK145" s="9" t="str">
        <f>IF(AND(AK$5&gt;=$M17,AK$5&lt;=$N17),IF($F17="ANUAL",IF(AJ145="NÃO",$D17,IF(MOD(COUNT($Q145:AJ145),12)=0,(AJ145*$E17)+AJ145,AJ145)),"NÃO"),"NÃO")</f>
        <v>NÃO</v>
      </c>
      <c r="AL145" s="9" t="str">
        <f>IF(AND(AL$5&gt;=$M17,AL$5&lt;=$N17),IF($F17="ANUAL",IF(AK145="NÃO",$D17,IF(MOD(COUNT($Q145:AK145),12)=0,(AK145*$E17)+AK145,AK145)),"NÃO"),"NÃO")</f>
        <v>NÃO</v>
      </c>
      <c r="AM145" s="9" t="str">
        <f>IF(AND(AM$5&gt;=$M17,AM$5&lt;=$N17),IF($F17="ANUAL",IF(AL145="NÃO",$D17,IF(MOD(COUNT($Q145:AL145),12)=0,(AL145*$E17)+AL145,AL145)),"NÃO"),"NÃO")</f>
        <v>NÃO</v>
      </c>
      <c r="AN145" s="9" t="str">
        <f>IF(AND(AN$5&gt;=$M17,AN$5&lt;=$N17),IF($F17="ANUAL",IF(AM145="NÃO",$D17,IF(MOD(COUNT($Q145:AM145),12)=0,(AM145*$E17)+AM145,AM145)),"NÃO"),"NÃO")</f>
        <v>NÃO</v>
      </c>
      <c r="AO145" s="9" t="str">
        <f>IF(AND(AO$5&gt;=$M17,AO$5&lt;=$N17),IF($F17="ANUAL",IF(AN145="NÃO",$D17,IF(MOD(COUNT($Q145:AN145),12)=0,(AN145*$E17)+AN145,AN145)),"NÃO"),"NÃO")</f>
        <v>NÃO</v>
      </c>
      <c r="AP145" s="9" t="str">
        <f>IF(AND(AP$5&gt;=$M17,AP$5&lt;=$N17),IF($F17="ANUAL",IF(AO145="NÃO",$D17,IF(MOD(COUNT($Q145:AO145),12)=0,(AO145*$E17)+AO145,AO145)),"NÃO"),"NÃO")</f>
        <v>NÃO</v>
      </c>
      <c r="AQ145" s="9" t="str">
        <f>IF(AND(AQ$5&gt;=$M17,AQ$5&lt;=$N17),IF($F17="ANUAL",IF(AP145="NÃO",$D17,IF(MOD(COUNT($Q145:AP145),12)=0,(AP145*$E17)+AP145,AP145)),"NÃO"),"NÃO")</f>
        <v>NÃO</v>
      </c>
      <c r="AR145" s="9" t="str">
        <f>IF(AND(AR$5&gt;=$M17,AR$5&lt;=$N17),IF($F17="ANUAL",IF(AQ145="NÃO",$D17,IF(MOD(COUNT($Q145:AQ145),12)=0,(AQ145*$E17)+AQ145,AQ145)),"NÃO"),"NÃO")</f>
        <v>NÃO</v>
      </c>
      <c r="AS145" s="9" t="str">
        <f>IF(AND(AS$5&gt;=$M17,AS$5&lt;=$N17),IF($F17="ANUAL",IF(AR145="NÃO",$D17,IF(MOD(COUNT($Q145:AR145),12)=0,(AR145*$E17)+AR145,AR145)),"NÃO"),"NÃO")</f>
        <v>NÃO</v>
      </c>
      <c r="AT145" s="9" t="str">
        <f>IF(AND(AT$5&gt;=$M17,AT$5&lt;=$N17),IF($F17="ANUAL",IF(AS145="NÃO",$D17,IF(MOD(COUNT($Q145:AS145),12)=0,(AS145*$E17)+AS145,AS145)),"NÃO"),"NÃO")</f>
        <v>NÃO</v>
      </c>
      <c r="AU145" s="9" t="str">
        <f>IF(AND(AU$5&gt;=$M17,AU$5&lt;=$N17),IF($F17="ANUAL",IF(AT145="NÃO",$D17,IF(MOD(COUNT($Q145:AT145),12)=0,(AT145*$E17)+AT145,AT145)),"NÃO"),"NÃO")</f>
        <v>NÃO</v>
      </c>
      <c r="AV145" s="9" t="str">
        <f>IF(AND(AV$5&gt;=$M17,AV$5&lt;=$N17),IF($F17="ANUAL",IF(AU145="NÃO",$D17,IF(MOD(COUNT($Q145:AU145),12)=0,(AU145*$E17)+AU145,AU145)),"NÃO"),"NÃO")</f>
        <v>NÃO</v>
      </c>
      <c r="AW145" s="9" t="str">
        <f>IF(AND(AW$5&gt;=$M17,AW$5&lt;=$N17),IF($F17="ANUAL",IF(AV145="NÃO",$D17,IF(MOD(COUNT($Q145:AV145),12)=0,(AV145*$E17)+AV145,AV145)),"NÃO"),"NÃO")</f>
        <v>NÃO</v>
      </c>
      <c r="AX145" s="9" t="str">
        <f>IF(AND(AX$5&gt;=$M17,AX$5&lt;=$N17),IF($F17="ANUAL",IF(AW145="NÃO",$D17,IF(MOD(COUNT($Q145:AW145),12)=0,(AW145*$E17)+AW145,AW145)),"NÃO"),"NÃO")</f>
        <v>NÃO</v>
      </c>
      <c r="AY145" s="9" t="str">
        <f>IF(AND(AY$5&gt;=$M17,AY$5&lt;=$N17),IF($F17="ANUAL",IF(AX145="NÃO",$D17,IF(MOD(COUNT($Q145:AX145),12)=0,(AX145*$E17)+AX145,AX145)),"NÃO"),"NÃO")</f>
        <v>NÃO</v>
      </c>
      <c r="AZ145" s="9" t="str">
        <f>IF(AND(AZ$5&gt;=$M17,AZ$5&lt;=$N17),IF($F17="ANUAL",IF(AY145="NÃO",$D17,IF(MOD(COUNT($Q145:AY145),12)=0,(AY145*$E17)+AY145,AY145)),"NÃO"),"NÃO")</f>
        <v>NÃO</v>
      </c>
      <c r="BA145" s="9" t="str">
        <f>IF(AND(BA$5&gt;=$M17,BA$5&lt;=$N17),IF($F17="ANUAL",IF(AZ145="NÃO",$D17,IF(MOD(COUNT($Q145:AZ145),12)=0,(AZ145*$E17)+AZ145,AZ145)),"NÃO"),"NÃO")</f>
        <v>NÃO</v>
      </c>
      <c r="BB145" s="9" t="str">
        <f>IF(AND(BB$5&gt;=$M17,BB$5&lt;=$N17),IF($F17="ANUAL",IF(BA145="NÃO",$D17,IF(MOD(COUNT($Q145:BA145),12)=0,(BA145*$E17)+BA145,BA145)),"NÃO"),"NÃO")</f>
        <v>NÃO</v>
      </c>
      <c r="BC145" s="9" t="str">
        <f>IF(AND(BC$5&gt;=$M17,BC$5&lt;=$N17),IF($F17="ANUAL",IF(BB145="NÃO",$D17,IF(MOD(COUNT($Q145:BB145),12)=0,(BB145*$E17)+BB145,BB145)),"NÃO"),"NÃO")</f>
        <v>NÃO</v>
      </c>
      <c r="BD145" s="9" t="str">
        <f>IF(AND(BD$5&gt;=$M17,BD$5&lt;=$N17),IF($F17="ANUAL",IF(BC145="NÃO",$D17,IF(MOD(COUNT($Q145:BC145),12)=0,(BC145*$E17)+BC145,BC145)),"NÃO"),"NÃO")</f>
        <v>NÃO</v>
      </c>
      <c r="BE145" s="9" t="str">
        <f>IF(AND(BE$5&gt;=$M17,BE$5&lt;=$N17),IF($F17="ANUAL",IF(BD145="NÃO",$D17,IF(MOD(COUNT($Q145:BD145),12)=0,(BD145*$E17)+BD145,BD145)),"NÃO"),"NÃO")</f>
        <v>NÃO</v>
      </c>
      <c r="BF145" s="9" t="str">
        <f>IF(AND(BF$5&gt;=$M17,BF$5&lt;=$N17),IF($F17="ANUAL",IF(BE145="NÃO",$D17,IF(MOD(COUNT($Q145:BE145),12)=0,(BE145*$E17)+BE145,BE145)),"NÃO"),"NÃO")</f>
        <v>NÃO</v>
      </c>
      <c r="BG145" s="9" t="str">
        <f>IF(AND(BG$5&gt;=$M17,BG$5&lt;=$N17),IF($F17="ANUAL",IF(BF145="NÃO",$D17,IF(MOD(COUNT($Q145:BF145),12)=0,(BF145*$E17)+BF145,BF145)),"NÃO"),"NÃO")</f>
        <v>NÃO</v>
      </c>
      <c r="BH145" s="9" t="str">
        <f>IF(AND(BH$5&gt;=$M17,BH$5&lt;=$N17),IF($F17="ANUAL",IF(BG145="NÃO",$D17,IF(MOD(COUNT($Q145:BG145),12)=0,(BG145*$E17)+BG145,BG145)),"NÃO"),"NÃO")</f>
        <v>NÃO</v>
      </c>
      <c r="BI145" s="9" t="str">
        <f>IF(AND(BI$5&gt;=$M17,BI$5&lt;=$N17),IF($F17="ANUAL",IF(BH145="NÃO",$D17,IF(MOD(COUNT($Q145:BH145),12)=0,(BH145*$E17)+BH145,BH145)),"NÃO"),"NÃO")</f>
        <v>NÃO</v>
      </c>
      <c r="BJ145" s="9" t="str">
        <f>IF(AND(BJ$5&gt;=$M17,BJ$5&lt;=$N17),IF($F17="ANUAL",IF(BI145="NÃO",$D17,IF(MOD(COUNT($Q145:BI145),12)=0,(BI145*$E17)+BI145,BI145)),"NÃO"),"NÃO")</f>
        <v>NÃO</v>
      </c>
      <c r="BK145" s="9" t="str">
        <f>IF(AND(BK$5&gt;=$M17,BK$5&lt;=$N17),IF($F17="ANUAL",IF(BJ145="NÃO",$D17,IF(MOD(COUNT($Q145:BJ145),12)=0,(BJ145*$E17)+BJ145,BJ145)),"NÃO"),"NÃO")</f>
        <v>NÃO</v>
      </c>
      <c r="BL145" s="9" t="str">
        <f>IF(AND(BL$5&gt;=$M17,BL$5&lt;=$N17),IF($F17="ANUAL",IF(BK145="NÃO",$D17,IF(MOD(COUNT($Q145:BK145),12)=0,(BK145*$E17)+BK145,BK145)),"NÃO"),"NÃO")</f>
        <v>NÃO</v>
      </c>
      <c r="BM145" s="9" t="str">
        <f>IF(AND(BM$5&gt;=$M17,BM$5&lt;=$N17),IF($F17="ANUAL",IF(BL145="NÃO",$D17,IF(MOD(COUNT($Q145:BL145),12)=0,(BL145*$E17)+BL145,BL145)),"NÃO"),"NÃO")</f>
        <v>NÃO</v>
      </c>
      <c r="BN145" s="9" t="str">
        <f>IF(AND(BN$5&gt;=$M17,BN$5&lt;=$N17),IF($F17="ANUAL",IF(BM145="NÃO",$D17,IF(MOD(COUNT($Q145:BM145),12)=0,(BM145*$E17)+BM145,BM145)),"NÃO"),"NÃO")</f>
        <v>NÃO</v>
      </c>
      <c r="BO145" s="9" t="str">
        <f>IF(AND(BO$5&gt;=$M17,BO$5&lt;=$N17),IF($F17="ANUAL",IF(BN145="NÃO",$D17,IF(MOD(COUNT($Q145:BN145),12)=0,(BN145*$E17)+BN145,BN145)),"NÃO"),"NÃO")</f>
        <v>NÃO</v>
      </c>
      <c r="BP145" s="9" t="str">
        <f>IF(AND(BP$5&gt;=$M17,BP$5&lt;=$N17),IF($F17="ANUAL",IF(BO145="NÃO",$D17,IF(MOD(COUNT($Q145:BO145),12)=0,(BO145*$E17)+BO145,BO145)),"NÃO"),"NÃO")</f>
        <v>NÃO</v>
      </c>
      <c r="BQ145" s="9" t="str">
        <f>IF(AND(BQ$5&gt;=$M17,BQ$5&lt;=$N17),IF($F17="ANUAL",IF(BP145="NÃO",$D17,IF(MOD(COUNT($Q145:BP145),12)=0,(BP145*$E17)+BP145,BP145)),"NÃO"),"NÃO")</f>
        <v>NÃO</v>
      </c>
      <c r="BR145" s="9" t="str">
        <f>IF(AND(BR$5&gt;=$M17,BR$5&lt;=$N17),IF($F17="ANUAL",IF(BQ145="NÃO",$D17,IF(MOD(COUNT($Q145:BQ145),12)=0,(BQ145*$E17)+BQ145,BQ145)),"NÃO"),"NÃO")</f>
        <v>NÃO</v>
      </c>
      <c r="BS145" s="9" t="str">
        <f>IF(AND(BS$5&gt;=$M17,BS$5&lt;=$N17),IF($F17="ANUAL",IF(BR145="NÃO",$D17,IF(MOD(COUNT($Q145:BR145),12)=0,(BR145*$E17)+BR145,BR145)),"NÃO"),"NÃO")</f>
        <v>NÃO</v>
      </c>
      <c r="BT145" s="9" t="str">
        <f>IF(AND(BT$5&gt;=$M17,BT$5&lt;=$N17),IF($F17="ANUAL",IF(BS145="NÃO",$D17,IF(MOD(COUNT($Q145:BS145),12)=0,(BS145*$E17)+BS145,BS145)),"NÃO"),"NÃO")</f>
        <v>NÃO</v>
      </c>
      <c r="BU145" s="9" t="str">
        <f>IF(AND(BU$5&gt;=$M17,BU$5&lt;=$N17),IF($F17="ANUAL",IF(BT145="NÃO",$D17,IF(MOD(COUNT($Q145:BT145),12)=0,(BT145*$E17)+BT145,BT145)),"NÃO"),"NÃO")</f>
        <v>NÃO</v>
      </c>
      <c r="BV145" s="9" t="str">
        <f>IF(AND(BV$5&gt;=$M17,BV$5&lt;=$N17),IF($F17="ANUAL",IF(BU145="NÃO",$D17,IF(MOD(COUNT($Q145:BU145),12)=0,(BU145*$E17)+BU145,BU145)),"NÃO"),"NÃO")</f>
        <v>NÃO</v>
      </c>
      <c r="BW145" s="9" t="str">
        <f>IF(AND(BW$5&gt;=$M17,BW$5&lt;=$N17),IF($F17="ANUAL",IF(BV145="NÃO",$D17,IF(MOD(COUNT($Q145:BV145),12)=0,(BV145*$E17)+BV145,BV145)),"NÃO"),"NÃO")</f>
        <v>NÃO</v>
      </c>
      <c r="BX145" s="9" t="str">
        <f>IF(AND(BX$5&gt;=$M17,BX$5&lt;=$N17),IF($F17="ANUAL",IF(BW145="NÃO",$D17,IF(MOD(COUNT($Q145:BW145),12)=0,(BW145*$E17)+BW145,BW145)),"NÃO"),"NÃO")</f>
        <v>NÃO</v>
      </c>
    </row>
    <row r="146" spans="16:76" ht="30" customHeight="1">
      <c r="P146" s="9">
        <v>13</v>
      </c>
      <c r="Q146" s="9" t="str">
        <f t="shared" si="48"/>
        <v>NÃO</v>
      </c>
      <c r="R146" s="9" t="str">
        <f>IF(AND(R$5&gt;=$M18,R$5&lt;=$N18),IF($F18="ANUAL",IF(Q146="NÃO",$D18,IF(MOD(COUNT($Q146:Q146),12)=0,(Q146*$E18)+Q146,Q146)),"NÃO"),"NÃO")</f>
        <v>NÃO</v>
      </c>
      <c r="S146" s="9" t="str">
        <f>IF(AND(S$5&gt;=$M18,S$5&lt;=$N18),IF($F18="ANUAL",IF(R146="NÃO",$D18,IF(MOD(COUNT($Q146:R146),12)=0,(R146*$E18)+R146,R146)),"NÃO"),"NÃO")</f>
        <v>NÃO</v>
      </c>
      <c r="T146" s="9" t="str">
        <f>IF(AND(T$5&gt;=$M18,T$5&lt;=$N18),IF($F18="ANUAL",IF(S146="NÃO",$D18,IF(MOD(COUNT($Q146:S146),12)=0,(S146*$E18)+S146,S146)),"NÃO"),"NÃO")</f>
        <v>NÃO</v>
      </c>
      <c r="U146" s="9" t="str">
        <f>IF(AND(U$5&gt;=$M18,U$5&lt;=$N18),IF($F18="ANUAL",IF(T146="NÃO",$D18,IF(MOD(COUNT($Q146:T146),12)=0,(T146*$E18)+T146,T146)),"NÃO"),"NÃO")</f>
        <v>NÃO</v>
      </c>
      <c r="V146" s="9" t="str">
        <f>IF(AND(V$5&gt;=$M18,V$5&lt;=$N18),IF($F18="ANUAL",IF(U146="NÃO",$D18,IF(MOD(COUNT($Q146:U146),12)=0,(U146*$E18)+U146,U146)),"NÃO"),"NÃO")</f>
        <v>NÃO</v>
      </c>
      <c r="W146" s="9" t="str">
        <f>IF(AND(W$5&gt;=$M18,W$5&lt;=$N18),IF($F18="ANUAL",IF(V146="NÃO",$D18,IF(MOD(COUNT($Q146:V146),12)=0,(V146*$E18)+V146,V146)),"NÃO"),"NÃO")</f>
        <v>NÃO</v>
      </c>
      <c r="X146" s="9" t="str">
        <f>IF(AND(X$5&gt;=$M18,X$5&lt;=$N18),IF($F18="ANUAL",IF(W146="NÃO",$D18,IF(MOD(COUNT($Q146:W146),12)=0,(W146*$E18)+W146,W146)),"NÃO"),"NÃO")</f>
        <v>NÃO</v>
      </c>
      <c r="Y146" s="9" t="str">
        <f>IF(AND(Y$5&gt;=$M18,Y$5&lt;=$N18),IF($F18="ANUAL",IF(X146="NÃO",$D18,IF(MOD(COUNT($Q146:X146),12)=0,(X146*$E18)+X146,X146)),"NÃO"),"NÃO")</f>
        <v>NÃO</v>
      </c>
      <c r="Z146" s="9" t="str">
        <f>IF(AND(Z$5&gt;=$M18,Z$5&lt;=$N18),IF($F18="ANUAL",IF(Y146="NÃO",$D18,IF(MOD(COUNT($Q146:Y146),12)=0,(Y146*$E18)+Y146,Y146)),"NÃO"),"NÃO")</f>
        <v>NÃO</v>
      </c>
      <c r="AA146" s="9" t="str">
        <f>IF(AND(AA$5&gt;=$M18,AA$5&lt;=$N18),IF($F18="ANUAL",IF(Z146="NÃO",$D18,IF(MOD(COUNT($Q146:Z146),12)=0,(Z146*$E18)+Z146,Z146)),"NÃO"),"NÃO")</f>
        <v>NÃO</v>
      </c>
      <c r="AB146" s="9" t="str">
        <f>IF(AND(AB$5&gt;=$M18,AB$5&lt;=$N18),IF($F18="ANUAL",IF(AA146="NÃO",$D18,IF(MOD(COUNT($Q146:AA146),12)=0,(AA146*$E18)+AA146,AA146)),"NÃO"),"NÃO")</f>
        <v>NÃO</v>
      </c>
      <c r="AC146" s="9" t="str">
        <f>IF(AND(AC$5&gt;=$M18,AC$5&lt;=$N18),IF($F18="ANUAL",IF(AB146="NÃO",$D18,IF(MOD(COUNT($Q146:AB146),12)=0,(AB146*$E18)+AB146,AB146)),"NÃO"),"NÃO")</f>
        <v>NÃO</v>
      </c>
      <c r="AD146" s="9" t="str">
        <f>IF(AND(AD$5&gt;=$M18,AD$5&lt;=$N18),IF($F18="ANUAL",IF(AC146="NÃO",$D18,IF(MOD(COUNT($Q146:AC146),12)=0,(AC146*$E18)+AC146,AC146)),"NÃO"),"NÃO")</f>
        <v>NÃO</v>
      </c>
      <c r="AE146" s="9" t="str">
        <f>IF(AND(AE$5&gt;=$M18,AE$5&lt;=$N18),IF($F18="ANUAL",IF(AD146="NÃO",$D18,IF(MOD(COUNT($Q146:AD146),12)=0,(AD146*$E18)+AD146,AD146)),"NÃO"),"NÃO")</f>
        <v>NÃO</v>
      </c>
      <c r="AF146" s="9" t="str">
        <f>IF(AND(AF$5&gt;=$M18,AF$5&lt;=$N18),IF($F18="ANUAL",IF(AE146="NÃO",$D18,IF(MOD(COUNT($Q146:AE146),12)=0,(AE146*$E18)+AE146,AE146)),"NÃO"),"NÃO")</f>
        <v>NÃO</v>
      </c>
      <c r="AG146" s="9" t="str">
        <f>IF(AND(AG$5&gt;=$M18,AG$5&lt;=$N18),IF($F18="ANUAL",IF(AF146="NÃO",$D18,IF(MOD(COUNT($Q146:AF146),12)=0,(AF146*$E18)+AF146,AF146)),"NÃO"),"NÃO")</f>
        <v>NÃO</v>
      </c>
      <c r="AH146" s="9" t="str">
        <f>IF(AND(AH$5&gt;=$M18,AH$5&lt;=$N18),IF($F18="ANUAL",IF(AG146="NÃO",$D18,IF(MOD(COUNT($Q146:AG146),12)=0,(AG146*$E18)+AG146,AG146)),"NÃO"),"NÃO")</f>
        <v>NÃO</v>
      </c>
      <c r="AI146" s="9" t="str">
        <f>IF(AND(AI$5&gt;=$M18,AI$5&lt;=$N18),IF($F18="ANUAL",IF(AH146="NÃO",$D18,IF(MOD(COUNT($Q146:AH146),12)=0,(AH146*$E18)+AH146,AH146)),"NÃO"),"NÃO")</f>
        <v>NÃO</v>
      </c>
      <c r="AJ146" s="9" t="str">
        <f>IF(AND(AJ$5&gt;=$M18,AJ$5&lt;=$N18),IF($F18="ANUAL",IF(AI146="NÃO",$D18,IF(MOD(COUNT($Q146:AI146),12)=0,(AI146*$E18)+AI146,AI146)),"NÃO"),"NÃO")</f>
        <v>NÃO</v>
      </c>
      <c r="AK146" s="9" t="str">
        <f>IF(AND(AK$5&gt;=$M18,AK$5&lt;=$N18),IF($F18="ANUAL",IF(AJ146="NÃO",$D18,IF(MOD(COUNT($Q146:AJ146),12)=0,(AJ146*$E18)+AJ146,AJ146)),"NÃO"),"NÃO")</f>
        <v>NÃO</v>
      </c>
      <c r="AL146" s="9" t="str">
        <f>IF(AND(AL$5&gt;=$M18,AL$5&lt;=$N18),IF($F18="ANUAL",IF(AK146="NÃO",$D18,IF(MOD(COUNT($Q146:AK146),12)=0,(AK146*$E18)+AK146,AK146)),"NÃO"),"NÃO")</f>
        <v>NÃO</v>
      </c>
      <c r="AM146" s="9" t="str">
        <f>IF(AND(AM$5&gt;=$M18,AM$5&lt;=$N18),IF($F18="ANUAL",IF(AL146="NÃO",$D18,IF(MOD(COUNT($Q146:AL146),12)=0,(AL146*$E18)+AL146,AL146)),"NÃO"),"NÃO")</f>
        <v>NÃO</v>
      </c>
      <c r="AN146" s="9" t="str">
        <f>IF(AND(AN$5&gt;=$M18,AN$5&lt;=$N18),IF($F18="ANUAL",IF(AM146="NÃO",$D18,IF(MOD(COUNT($Q146:AM146),12)=0,(AM146*$E18)+AM146,AM146)),"NÃO"),"NÃO")</f>
        <v>NÃO</v>
      </c>
      <c r="AO146" s="9" t="str">
        <f>IF(AND(AO$5&gt;=$M18,AO$5&lt;=$N18),IF($F18="ANUAL",IF(AN146="NÃO",$D18,IF(MOD(COUNT($Q146:AN146),12)=0,(AN146*$E18)+AN146,AN146)),"NÃO"),"NÃO")</f>
        <v>NÃO</v>
      </c>
      <c r="AP146" s="9" t="str">
        <f>IF(AND(AP$5&gt;=$M18,AP$5&lt;=$N18),IF($F18="ANUAL",IF(AO146="NÃO",$D18,IF(MOD(COUNT($Q146:AO146),12)=0,(AO146*$E18)+AO146,AO146)),"NÃO"),"NÃO")</f>
        <v>NÃO</v>
      </c>
      <c r="AQ146" s="9" t="str">
        <f>IF(AND(AQ$5&gt;=$M18,AQ$5&lt;=$N18),IF($F18="ANUAL",IF(AP146="NÃO",$D18,IF(MOD(COUNT($Q146:AP146),12)=0,(AP146*$E18)+AP146,AP146)),"NÃO"),"NÃO")</f>
        <v>NÃO</v>
      </c>
      <c r="AR146" s="9" t="str">
        <f>IF(AND(AR$5&gt;=$M18,AR$5&lt;=$N18),IF($F18="ANUAL",IF(AQ146="NÃO",$D18,IF(MOD(COUNT($Q146:AQ146),12)=0,(AQ146*$E18)+AQ146,AQ146)),"NÃO"),"NÃO")</f>
        <v>NÃO</v>
      </c>
      <c r="AS146" s="9" t="str">
        <f>IF(AND(AS$5&gt;=$M18,AS$5&lt;=$N18),IF($F18="ANUAL",IF(AR146="NÃO",$D18,IF(MOD(COUNT($Q146:AR146),12)=0,(AR146*$E18)+AR146,AR146)),"NÃO"),"NÃO")</f>
        <v>NÃO</v>
      </c>
      <c r="AT146" s="9" t="str">
        <f>IF(AND(AT$5&gt;=$M18,AT$5&lt;=$N18),IF($F18="ANUAL",IF(AS146="NÃO",$D18,IF(MOD(COUNT($Q146:AS146),12)=0,(AS146*$E18)+AS146,AS146)),"NÃO"),"NÃO")</f>
        <v>NÃO</v>
      </c>
      <c r="AU146" s="9" t="str">
        <f>IF(AND(AU$5&gt;=$M18,AU$5&lt;=$N18),IF($F18="ANUAL",IF(AT146="NÃO",$D18,IF(MOD(COUNT($Q146:AT146),12)=0,(AT146*$E18)+AT146,AT146)),"NÃO"),"NÃO")</f>
        <v>NÃO</v>
      </c>
      <c r="AV146" s="9" t="str">
        <f>IF(AND(AV$5&gt;=$M18,AV$5&lt;=$N18),IF($F18="ANUAL",IF(AU146="NÃO",$D18,IF(MOD(COUNT($Q146:AU146),12)=0,(AU146*$E18)+AU146,AU146)),"NÃO"),"NÃO")</f>
        <v>NÃO</v>
      </c>
      <c r="AW146" s="9" t="str">
        <f>IF(AND(AW$5&gt;=$M18,AW$5&lt;=$N18),IF($F18="ANUAL",IF(AV146="NÃO",$D18,IF(MOD(COUNT($Q146:AV146),12)=0,(AV146*$E18)+AV146,AV146)),"NÃO"),"NÃO")</f>
        <v>NÃO</v>
      </c>
      <c r="AX146" s="9" t="str">
        <f>IF(AND(AX$5&gt;=$M18,AX$5&lt;=$N18),IF($F18="ANUAL",IF(AW146="NÃO",$D18,IF(MOD(COUNT($Q146:AW146),12)=0,(AW146*$E18)+AW146,AW146)),"NÃO"),"NÃO")</f>
        <v>NÃO</v>
      </c>
      <c r="AY146" s="9" t="str">
        <f>IF(AND(AY$5&gt;=$M18,AY$5&lt;=$N18),IF($F18="ANUAL",IF(AX146="NÃO",$D18,IF(MOD(COUNT($Q146:AX146),12)=0,(AX146*$E18)+AX146,AX146)),"NÃO"),"NÃO")</f>
        <v>NÃO</v>
      </c>
      <c r="AZ146" s="9" t="str">
        <f>IF(AND(AZ$5&gt;=$M18,AZ$5&lt;=$N18),IF($F18="ANUAL",IF(AY146="NÃO",$D18,IF(MOD(COUNT($Q146:AY146),12)=0,(AY146*$E18)+AY146,AY146)),"NÃO"),"NÃO")</f>
        <v>NÃO</v>
      </c>
      <c r="BA146" s="9" t="str">
        <f>IF(AND(BA$5&gt;=$M18,BA$5&lt;=$N18),IF($F18="ANUAL",IF(AZ146="NÃO",$D18,IF(MOD(COUNT($Q146:AZ146),12)=0,(AZ146*$E18)+AZ146,AZ146)),"NÃO"),"NÃO")</f>
        <v>NÃO</v>
      </c>
      <c r="BB146" s="9" t="str">
        <f>IF(AND(BB$5&gt;=$M18,BB$5&lt;=$N18),IF($F18="ANUAL",IF(BA146="NÃO",$D18,IF(MOD(COUNT($Q146:BA146),12)=0,(BA146*$E18)+BA146,BA146)),"NÃO"),"NÃO")</f>
        <v>NÃO</v>
      </c>
      <c r="BC146" s="9" t="str">
        <f>IF(AND(BC$5&gt;=$M18,BC$5&lt;=$N18),IF($F18="ANUAL",IF(BB146="NÃO",$D18,IF(MOD(COUNT($Q146:BB146),12)=0,(BB146*$E18)+BB146,BB146)),"NÃO"),"NÃO")</f>
        <v>NÃO</v>
      </c>
      <c r="BD146" s="9" t="str">
        <f>IF(AND(BD$5&gt;=$M18,BD$5&lt;=$N18),IF($F18="ANUAL",IF(BC146="NÃO",$D18,IF(MOD(COUNT($Q146:BC146),12)=0,(BC146*$E18)+BC146,BC146)),"NÃO"),"NÃO")</f>
        <v>NÃO</v>
      </c>
      <c r="BE146" s="9" t="str">
        <f>IF(AND(BE$5&gt;=$M18,BE$5&lt;=$N18),IF($F18="ANUAL",IF(BD146="NÃO",$D18,IF(MOD(COUNT($Q146:BD146),12)=0,(BD146*$E18)+BD146,BD146)),"NÃO"),"NÃO")</f>
        <v>NÃO</v>
      </c>
      <c r="BF146" s="9" t="str">
        <f>IF(AND(BF$5&gt;=$M18,BF$5&lt;=$N18),IF($F18="ANUAL",IF(BE146="NÃO",$D18,IF(MOD(COUNT($Q146:BE146),12)=0,(BE146*$E18)+BE146,BE146)),"NÃO"),"NÃO")</f>
        <v>NÃO</v>
      </c>
      <c r="BG146" s="9" t="str">
        <f>IF(AND(BG$5&gt;=$M18,BG$5&lt;=$N18),IF($F18="ANUAL",IF(BF146="NÃO",$D18,IF(MOD(COUNT($Q146:BF146),12)=0,(BF146*$E18)+BF146,BF146)),"NÃO"),"NÃO")</f>
        <v>NÃO</v>
      </c>
      <c r="BH146" s="9" t="str">
        <f>IF(AND(BH$5&gt;=$M18,BH$5&lt;=$N18),IF($F18="ANUAL",IF(BG146="NÃO",$D18,IF(MOD(COUNT($Q146:BG146),12)=0,(BG146*$E18)+BG146,BG146)),"NÃO"),"NÃO")</f>
        <v>NÃO</v>
      </c>
      <c r="BI146" s="9" t="str">
        <f>IF(AND(BI$5&gt;=$M18,BI$5&lt;=$N18),IF($F18="ANUAL",IF(BH146="NÃO",$D18,IF(MOD(COUNT($Q146:BH146),12)=0,(BH146*$E18)+BH146,BH146)),"NÃO"),"NÃO")</f>
        <v>NÃO</v>
      </c>
      <c r="BJ146" s="9" t="str">
        <f>IF(AND(BJ$5&gt;=$M18,BJ$5&lt;=$N18),IF($F18="ANUAL",IF(BI146="NÃO",$D18,IF(MOD(COUNT($Q146:BI146),12)=0,(BI146*$E18)+BI146,BI146)),"NÃO"),"NÃO")</f>
        <v>NÃO</v>
      </c>
      <c r="BK146" s="9" t="str">
        <f>IF(AND(BK$5&gt;=$M18,BK$5&lt;=$N18),IF($F18="ANUAL",IF(BJ146="NÃO",$D18,IF(MOD(COUNT($Q146:BJ146),12)=0,(BJ146*$E18)+BJ146,BJ146)),"NÃO"),"NÃO")</f>
        <v>NÃO</v>
      </c>
      <c r="BL146" s="9" t="str">
        <f>IF(AND(BL$5&gt;=$M18,BL$5&lt;=$N18),IF($F18="ANUAL",IF(BK146="NÃO",$D18,IF(MOD(COUNT($Q146:BK146),12)=0,(BK146*$E18)+BK146,BK146)),"NÃO"),"NÃO")</f>
        <v>NÃO</v>
      </c>
      <c r="BM146" s="9" t="str">
        <f>IF(AND(BM$5&gt;=$M18,BM$5&lt;=$N18),IF($F18="ANUAL",IF(BL146="NÃO",$D18,IF(MOD(COUNT($Q146:BL146),12)=0,(BL146*$E18)+BL146,BL146)),"NÃO"),"NÃO")</f>
        <v>NÃO</v>
      </c>
      <c r="BN146" s="9" t="str">
        <f>IF(AND(BN$5&gt;=$M18,BN$5&lt;=$N18),IF($F18="ANUAL",IF(BM146="NÃO",$D18,IF(MOD(COUNT($Q146:BM146),12)=0,(BM146*$E18)+BM146,BM146)),"NÃO"),"NÃO")</f>
        <v>NÃO</v>
      </c>
      <c r="BO146" s="9" t="str">
        <f>IF(AND(BO$5&gt;=$M18,BO$5&lt;=$N18),IF($F18="ANUAL",IF(BN146="NÃO",$D18,IF(MOD(COUNT($Q146:BN146),12)=0,(BN146*$E18)+BN146,BN146)),"NÃO"),"NÃO")</f>
        <v>NÃO</v>
      </c>
      <c r="BP146" s="9" t="str">
        <f>IF(AND(BP$5&gt;=$M18,BP$5&lt;=$N18),IF($F18="ANUAL",IF(BO146="NÃO",$D18,IF(MOD(COUNT($Q146:BO146),12)=0,(BO146*$E18)+BO146,BO146)),"NÃO"),"NÃO")</f>
        <v>NÃO</v>
      </c>
      <c r="BQ146" s="9" t="str">
        <f>IF(AND(BQ$5&gt;=$M18,BQ$5&lt;=$N18),IF($F18="ANUAL",IF(BP146="NÃO",$D18,IF(MOD(COUNT($Q146:BP146),12)=0,(BP146*$E18)+BP146,BP146)),"NÃO"),"NÃO")</f>
        <v>NÃO</v>
      </c>
      <c r="BR146" s="9" t="str">
        <f>IF(AND(BR$5&gt;=$M18,BR$5&lt;=$N18),IF($F18="ANUAL",IF(BQ146="NÃO",$D18,IF(MOD(COUNT($Q146:BQ146),12)=0,(BQ146*$E18)+BQ146,BQ146)),"NÃO"),"NÃO")</f>
        <v>NÃO</v>
      </c>
      <c r="BS146" s="9" t="str">
        <f>IF(AND(BS$5&gt;=$M18,BS$5&lt;=$N18),IF($F18="ANUAL",IF(BR146="NÃO",$D18,IF(MOD(COUNT($Q146:BR146),12)=0,(BR146*$E18)+BR146,BR146)),"NÃO"),"NÃO")</f>
        <v>NÃO</v>
      </c>
      <c r="BT146" s="9" t="str">
        <f>IF(AND(BT$5&gt;=$M18,BT$5&lt;=$N18),IF($F18="ANUAL",IF(BS146="NÃO",$D18,IF(MOD(COUNT($Q146:BS146),12)=0,(BS146*$E18)+BS146,BS146)),"NÃO"),"NÃO")</f>
        <v>NÃO</v>
      </c>
      <c r="BU146" s="9" t="str">
        <f>IF(AND(BU$5&gt;=$M18,BU$5&lt;=$N18),IF($F18="ANUAL",IF(BT146="NÃO",$D18,IF(MOD(COUNT($Q146:BT146),12)=0,(BT146*$E18)+BT146,BT146)),"NÃO"),"NÃO")</f>
        <v>NÃO</v>
      </c>
      <c r="BV146" s="9" t="str">
        <f>IF(AND(BV$5&gt;=$M18,BV$5&lt;=$N18),IF($F18="ANUAL",IF(BU146="NÃO",$D18,IF(MOD(COUNT($Q146:BU146),12)=0,(BU146*$E18)+BU146,BU146)),"NÃO"),"NÃO")</f>
        <v>NÃO</v>
      </c>
      <c r="BW146" s="9" t="str">
        <f>IF(AND(BW$5&gt;=$M18,BW$5&lt;=$N18),IF($F18="ANUAL",IF(BV146="NÃO",$D18,IF(MOD(COUNT($Q146:BV146),12)=0,(BV146*$E18)+BV146,BV146)),"NÃO"),"NÃO")</f>
        <v>NÃO</v>
      </c>
      <c r="BX146" s="9" t="str">
        <f>IF(AND(BX$5&gt;=$M18,BX$5&lt;=$N18),IF($F18="ANUAL",IF(BW146="NÃO",$D18,IF(MOD(COUNT($Q146:BW146),12)=0,(BW146*$E18)+BW146,BW146)),"NÃO"),"NÃO")</f>
        <v>NÃO</v>
      </c>
    </row>
    <row r="147" spans="16:76" ht="30" customHeight="1">
      <c r="P147" s="9">
        <v>14</v>
      </c>
      <c r="Q147" s="9" t="str">
        <f t="shared" si="48"/>
        <v>NÃO</v>
      </c>
      <c r="R147" s="9" t="str">
        <f>IF(AND(R$5&gt;=$M19,R$5&lt;=$N19),IF($F19="ANUAL",IF(Q147="NÃO",$D19,IF(MOD(COUNT($Q147:Q147),12)=0,(Q147*$E19)+Q147,Q147)),"NÃO"),"NÃO")</f>
        <v>NÃO</v>
      </c>
      <c r="S147" s="9" t="str">
        <f>IF(AND(S$5&gt;=$M19,S$5&lt;=$N19),IF($F19="ANUAL",IF(R147="NÃO",$D19,IF(MOD(COUNT($Q147:R147),12)=0,(R147*$E19)+R147,R147)),"NÃO"),"NÃO")</f>
        <v>NÃO</v>
      </c>
      <c r="T147" s="9" t="str">
        <f>IF(AND(T$5&gt;=$M19,T$5&lt;=$N19),IF($F19="ANUAL",IF(S147="NÃO",$D19,IF(MOD(COUNT($Q147:S147),12)=0,(S147*$E19)+S147,S147)),"NÃO"),"NÃO")</f>
        <v>NÃO</v>
      </c>
      <c r="U147" s="9" t="str">
        <f>IF(AND(U$5&gt;=$M19,U$5&lt;=$N19),IF($F19="ANUAL",IF(T147="NÃO",$D19,IF(MOD(COUNT($Q147:T147),12)=0,(T147*$E19)+T147,T147)),"NÃO"),"NÃO")</f>
        <v>NÃO</v>
      </c>
      <c r="V147" s="9" t="str">
        <f>IF(AND(V$5&gt;=$M19,V$5&lt;=$N19),IF($F19="ANUAL",IF(U147="NÃO",$D19,IF(MOD(COUNT($Q147:U147),12)=0,(U147*$E19)+U147,U147)),"NÃO"),"NÃO")</f>
        <v>NÃO</v>
      </c>
      <c r="W147" s="9" t="str">
        <f>IF(AND(W$5&gt;=$M19,W$5&lt;=$N19),IF($F19="ANUAL",IF(V147="NÃO",$D19,IF(MOD(COUNT($Q147:V147),12)=0,(V147*$E19)+V147,V147)),"NÃO"),"NÃO")</f>
        <v>NÃO</v>
      </c>
      <c r="X147" s="9" t="str">
        <f>IF(AND(X$5&gt;=$M19,X$5&lt;=$N19),IF($F19="ANUAL",IF(W147="NÃO",$D19,IF(MOD(COUNT($Q147:W147),12)=0,(W147*$E19)+W147,W147)),"NÃO"),"NÃO")</f>
        <v>NÃO</v>
      </c>
      <c r="Y147" s="9" t="str">
        <f>IF(AND(Y$5&gt;=$M19,Y$5&lt;=$N19),IF($F19="ANUAL",IF(X147="NÃO",$D19,IF(MOD(COUNT($Q147:X147),12)=0,(X147*$E19)+X147,X147)),"NÃO"),"NÃO")</f>
        <v>NÃO</v>
      </c>
      <c r="Z147" s="9" t="str">
        <f>IF(AND(Z$5&gt;=$M19,Z$5&lt;=$N19),IF($F19="ANUAL",IF(Y147="NÃO",$D19,IF(MOD(COUNT($Q147:Y147),12)=0,(Y147*$E19)+Y147,Y147)),"NÃO"),"NÃO")</f>
        <v>NÃO</v>
      </c>
      <c r="AA147" s="9" t="str">
        <f>IF(AND(AA$5&gt;=$M19,AA$5&lt;=$N19),IF($F19="ANUAL",IF(Z147="NÃO",$D19,IF(MOD(COUNT($Q147:Z147),12)=0,(Z147*$E19)+Z147,Z147)),"NÃO"),"NÃO")</f>
        <v>NÃO</v>
      </c>
      <c r="AB147" s="9" t="str">
        <f>IF(AND(AB$5&gt;=$M19,AB$5&lt;=$N19),IF($F19="ANUAL",IF(AA147="NÃO",$D19,IF(MOD(COUNT($Q147:AA147),12)=0,(AA147*$E19)+AA147,AA147)),"NÃO"),"NÃO")</f>
        <v>NÃO</v>
      </c>
      <c r="AC147" s="9" t="str">
        <f>IF(AND(AC$5&gt;=$M19,AC$5&lt;=$N19),IF($F19="ANUAL",IF(AB147="NÃO",$D19,IF(MOD(COUNT($Q147:AB147),12)=0,(AB147*$E19)+AB147,AB147)),"NÃO"),"NÃO")</f>
        <v>NÃO</v>
      </c>
      <c r="AD147" s="9" t="str">
        <f>IF(AND(AD$5&gt;=$M19,AD$5&lt;=$N19),IF($F19="ANUAL",IF(AC147="NÃO",$D19,IF(MOD(COUNT($Q147:AC147),12)=0,(AC147*$E19)+AC147,AC147)),"NÃO"),"NÃO")</f>
        <v>NÃO</v>
      </c>
      <c r="AE147" s="9" t="str">
        <f>IF(AND(AE$5&gt;=$M19,AE$5&lt;=$N19),IF($F19="ANUAL",IF(AD147="NÃO",$D19,IF(MOD(COUNT($Q147:AD147),12)=0,(AD147*$E19)+AD147,AD147)),"NÃO"),"NÃO")</f>
        <v>NÃO</v>
      </c>
      <c r="AF147" s="9" t="str">
        <f>IF(AND(AF$5&gt;=$M19,AF$5&lt;=$N19),IF($F19="ANUAL",IF(AE147="NÃO",$D19,IF(MOD(COUNT($Q147:AE147),12)=0,(AE147*$E19)+AE147,AE147)),"NÃO"),"NÃO")</f>
        <v>NÃO</v>
      </c>
      <c r="AG147" s="9" t="str">
        <f>IF(AND(AG$5&gt;=$M19,AG$5&lt;=$N19),IF($F19="ANUAL",IF(AF147="NÃO",$D19,IF(MOD(COUNT($Q147:AF147),12)=0,(AF147*$E19)+AF147,AF147)),"NÃO"),"NÃO")</f>
        <v>NÃO</v>
      </c>
      <c r="AH147" s="9" t="str">
        <f>IF(AND(AH$5&gt;=$M19,AH$5&lt;=$N19),IF($F19="ANUAL",IF(AG147="NÃO",$D19,IF(MOD(COUNT($Q147:AG147),12)=0,(AG147*$E19)+AG147,AG147)),"NÃO"),"NÃO")</f>
        <v>NÃO</v>
      </c>
      <c r="AI147" s="9" t="str">
        <f>IF(AND(AI$5&gt;=$M19,AI$5&lt;=$N19),IF($F19="ANUAL",IF(AH147="NÃO",$D19,IF(MOD(COUNT($Q147:AH147),12)=0,(AH147*$E19)+AH147,AH147)),"NÃO"),"NÃO")</f>
        <v>NÃO</v>
      </c>
      <c r="AJ147" s="9" t="str">
        <f>IF(AND(AJ$5&gt;=$M19,AJ$5&lt;=$N19),IF($F19="ANUAL",IF(AI147="NÃO",$D19,IF(MOD(COUNT($Q147:AI147),12)=0,(AI147*$E19)+AI147,AI147)),"NÃO"),"NÃO")</f>
        <v>NÃO</v>
      </c>
      <c r="AK147" s="9" t="str">
        <f>IF(AND(AK$5&gt;=$M19,AK$5&lt;=$N19),IF($F19="ANUAL",IF(AJ147="NÃO",$D19,IF(MOD(COUNT($Q147:AJ147),12)=0,(AJ147*$E19)+AJ147,AJ147)),"NÃO"),"NÃO")</f>
        <v>NÃO</v>
      </c>
      <c r="AL147" s="9" t="str">
        <f>IF(AND(AL$5&gt;=$M19,AL$5&lt;=$N19),IF($F19="ANUAL",IF(AK147="NÃO",$D19,IF(MOD(COUNT($Q147:AK147),12)=0,(AK147*$E19)+AK147,AK147)),"NÃO"),"NÃO")</f>
        <v>NÃO</v>
      </c>
      <c r="AM147" s="9" t="str">
        <f>IF(AND(AM$5&gt;=$M19,AM$5&lt;=$N19),IF($F19="ANUAL",IF(AL147="NÃO",$D19,IF(MOD(COUNT($Q147:AL147),12)=0,(AL147*$E19)+AL147,AL147)),"NÃO"),"NÃO")</f>
        <v>NÃO</v>
      </c>
      <c r="AN147" s="9" t="str">
        <f>IF(AND(AN$5&gt;=$M19,AN$5&lt;=$N19),IF($F19="ANUAL",IF(AM147="NÃO",$D19,IF(MOD(COUNT($Q147:AM147),12)=0,(AM147*$E19)+AM147,AM147)),"NÃO"),"NÃO")</f>
        <v>NÃO</v>
      </c>
      <c r="AO147" s="9" t="str">
        <f>IF(AND(AO$5&gt;=$M19,AO$5&lt;=$N19),IF($F19="ANUAL",IF(AN147="NÃO",$D19,IF(MOD(COUNT($Q147:AN147),12)=0,(AN147*$E19)+AN147,AN147)),"NÃO"),"NÃO")</f>
        <v>NÃO</v>
      </c>
      <c r="AP147" s="9" t="str">
        <f>IF(AND(AP$5&gt;=$M19,AP$5&lt;=$N19),IF($F19="ANUAL",IF(AO147="NÃO",$D19,IF(MOD(COUNT($Q147:AO147),12)=0,(AO147*$E19)+AO147,AO147)),"NÃO"),"NÃO")</f>
        <v>NÃO</v>
      </c>
      <c r="AQ147" s="9" t="str">
        <f>IF(AND(AQ$5&gt;=$M19,AQ$5&lt;=$N19),IF($F19="ANUAL",IF(AP147="NÃO",$D19,IF(MOD(COUNT($Q147:AP147),12)=0,(AP147*$E19)+AP147,AP147)),"NÃO"),"NÃO")</f>
        <v>NÃO</v>
      </c>
      <c r="AR147" s="9" t="str">
        <f>IF(AND(AR$5&gt;=$M19,AR$5&lt;=$N19),IF($F19="ANUAL",IF(AQ147="NÃO",$D19,IF(MOD(COUNT($Q147:AQ147),12)=0,(AQ147*$E19)+AQ147,AQ147)),"NÃO"),"NÃO")</f>
        <v>NÃO</v>
      </c>
      <c r="AS147" s="9" t="str">
        <f>IF(AND(AS$5&gt;=$M19,AS$5&lt;=$N19),IF($F19="ANUAL",IF(AR147="NÃO",$D19,IF(MOD(COUNT($Q147:AR147),12)=0,(AR147*$E19)+AR147,AR147)),"NÃO"),"NÃO")</f>
        <v>NÃO</v>
      </c>
      <c r="AT147" s="9" t="str">
        <f>IF(AND(AT$5&gt;=$M19,AT$5&lt;=$N19),IF($F19="ANUAL",IF(AS147="NÃO",$D19,IF(MOD(COUNT($Q147:AS147),12)=0,(AS147*$E19)+AS147,AS147)),"NÃO"),"NÃO")</f>
        <v>NÃO</v>
      </c>
      <c r="AU147" s="9" t="str">
        <f>IF(AND(AU$5&gt;=$M19,AU$5&lt;=$N19),IF($F19="ANUAL",IF(AT147="NÃO",$D19,IF(MOD(COUNT($Q147:AT147),12)=0,(AT147*$E19)+AT147,AT147)),"NÃO"),"NÃO")</f>
        <v>NÃO</v>
      </c>
      <c r="AV147" s="9" t="str">
        <f>IF(AND(AV$5&gt;=$M19,AV$5&lt;=$N19),IF($F19="ANUAL",IF(AU147="NÃO",$D19,IF(MOD(COUNT($Q147:AU147),12)=0,(AU147*$E19)+AU147,AU147)),"NÃO"),"NÃO")</f>
        <v>NÃO</v>
      </c>
      <c r="AW147" s="9" t="str">
        <f>IF(AND(AW$5&gt;=$M19,AW$5&lt;=$N19),IF($F19="ANUAL",IF(AV147="NÃO",$D19,IF(MOD(COUNT($Q147:AV147),12)=0,(AV147*$E19)+AV147,AV147)),"NÃO"),"NÃO")</f>
        <v>NÃO</v>
      </c>
      <c r="AX147" s="9" t="str">
        <f>IF(AND(AX$5&gt;=$M19,AX$5&lt;=$N19),IF($F19="ANUAL",IF(AW147="NÃO",$D19,IF(MOD(COUNT($Q147:AW147),12)=0,(AW147*$E19)+AW147,AW147)),"NÃO"),"NÃO")</f>
        <v>NÃO</v>
      </c>
      <c r="AY147" s="9" t="str">
        <f>IF(AND(AY$5&gt;=$M19,AY$5&lt;=$N19),IF($F19="ANUAL",IF(AX147="NÃO",$D19,IF(MOD(COUNT($Q147:AX147),12)=0,(AX147*$E19)+AX147,AX147)),"NÃO"),"NÃO")</f>
        <v>NÃO</v>
      </c>
      <c r="AZ147" s="9" t="str">
        <f>IF(AND(AZ$5&gt;=$M19,AZ$5&lt;=$N19),IF($F19="ANUAL",IF(AY147="NÃO",$D19,IF(MOD(COUNT($Q147:AY147),12)=0,(AY147*$E19)+AY147,AY147)),"NÃO"),"NÃO")</f>
        <v>NÃO</v>
      </c>
      <c r="BA147" s="9" t="str">
        <f>IF(AND(BA$5&gt;=$M19,BA$5&lt;=$N19),IF($F19="ANUAL",IF(AZ147="NÃO",$D19,IF(MOD(COUNT($Q147:AZ147),12)=0,(AZ147*$E19)+AZ147,AZ147)),"NÃO"),"NÃO")</f>
        <v>NÃO</v>
      </c>
      <c r="BB147" s="9" t="str">
        <f>IF(AND(BB$5&gt;=$M19,BB$5&lt;=$N19),IF($F19="ANUAL",IF(BA147="NÃO",$D19,IF(MOD(COUNT($Q147:BA147),12)=0,(BA147*$E19)+BA147,BA147)),"NÃO"),"NÃO")</f>
        <v>NÃO</v>
      </c>
      <c r="BC147" s="9" t="str">
        <f>IF(AND(BC$5&gt;=$M19,BC$5&lt;=$N19),IF($F19="ANUAL",IF(BB147="NÃO",$D19,IF(MOD(COUNT($Q147:BB147),12)=0,(BB147*$E19)+BB147,BB147)),"NÃO"),"NÃO")</f>
        <v>NÃO</v>
      </c>
      <c r="BD147" s="9" t="str">
        <f>IF(AND(BD$5&gt;=$M19,BD$5&lt;=$N19),IF($F19="ANUAL",IF(BC147="NÃO",$D19,IF(MOD(COUNT($Q147:BC147),12)=0,(BC147*$E19)+BC147,BC147)),"NÃO"),"NÃO")</f>
        <v>NÃO</v>
      </c>
      <c r="BE147" s="9" t="str">
        <f>IF(AND(BE$5&gt;=$M19,BE$5&lt;=$N19),IF($F19="ANUAL",IF(BD147="NÃO",$D19,IF(MOD(COUNT($Q147:BD147),12)=0,(BD147*$E19)+BD147,BD147)),"NÃO"),"NÃO")</f>
        <v>NÃO</v>
      </c>
      <c r="BF147" s="9" t="str">
        <f>IF(AND(BF$5&gt;=$M19,BF$5&lt;=$N19),IF($F19="ANUAL",IF(BE147="NÃO",$D19,IF(MOD(COUNT($Q147:BE147),12)=0,(BE147*$E19)+BE147,BE147)),"NÃO"),"NÃO")</f>
        <v>NÃO</v>
      </c>
      <c r="BG147" s="9" t="str">
        <f>IF(AND(BG$5&gt;=$M19,BG$5&lt;=$N19),IF($F19="ANUAL",IF(BF147="NÃO",$D19,IF(MOD(COUNT($Q147:BF147),12)=0,(BF147*$E19)+BF147,BF147)),"NÃO"),"NÃO")</f>
        <v>NÃO</v>
      </c>
      <c r="BH147" s="9" t="str">
        <f>IF(AND(BH$5&gt;=$M19,BH$5&lt;=$N19),IF($F19="ANUAL",IF(BG147="NÃO",$D19,IF(MOD(COUNT($Q147:BG147),12)=0,(BG147*$E19)+BG147,BG147)),"NÃO"),"NÃO")</f>
        <v>NÃO</v>
      </c>
      <c r="BI147" s="9" t="str">
        <f>IF(AND(BI$5&gt;=$M19,BI$5&lt;=$N19),IF($F19="ANUAL",IF(BH147="NÃO",$D19,IF(MOD(COUNT($Q147:BH147),12)=0,(BH147*$E19)+BH147,BH147)),"NÃO"),"NÃO")</f>
        <v>NÃO</v>
      </c>
      <c r="BJ147" s="9" t="str">
        <f>IF(AND(BJ$5&gt;=$M19,BJ$5&lt;=$N19),IF($F19="ANUAL",IF(BI147="NÃO",$D19,IF(MOD(COUNT($Q147:BI147),12)=0,(BI147*$E19)+BI147,BI147)),"NÃO"),"NÃO")</f>
        <v>NÃO</v>
      </c>
      <c r="BK147" s="9" t="str">
        <f>IF(AND(BK$5&gt;=$M19,BK$5&lt;=$N19),IF($F19="ANUAL",IF(BJ147="NÃO",$D19,IF(MOD(COUNT($Q147:BJ147),12)=0,(BJ147*$E19)+BJ147,BJ147)),"NÃO"),"NÃO")</f>
        <v>NÃO</v>
      </c>
      <c r="BL147" s="9" t="str">
        <f>IF(AND(BL$5&gt;=$M19,BL$5&lt;=$N19),IF($F19="ANUAL",IF(BK147="NÃO",$D19,IF(MOD(COUNT($Q147:BK147),12)=0,(BK147*$E19)+BK147,BK147)),"NÃO"),"NÃO")</f>
        <v>NÃO</v>
      </c>
      <c r="BM147" s="9" t="str">
        <f>IF(AND(BM$5&gt;=$M19,BM$5&lt;=$N19),IF($F19="ANUAL",IF(BL147="NÃO",$D19,IF(MOD(COUNT($Q147:BL147),12)=0,(BL147*$E19)+BL147,BL147)),"NÃO"),"NÃO")</f>
        <v>NÃO</v>
      </c>
      <c r="BN147" s="9" t="str">
        <f>IF(AND(BN$5&gt;=$M19,BN$5&lt;=$N19),IF($F19="ANUAL",IF(BM147="NÃO",$D19,IF(MOD(COUNT($Q147:BM147),12)=0,(BM147*$E19)+BM147,BM147)),"NÃO"),"NÃO")</f>
        <v>NÃO</v>
      </c>
      <c r="BO147" s="9" t="str">
        <f>IF(AND(BO$5&gt;=$M19,BO$5&lt;=$N19),IF($F19="ANUAL",IF(BN147="NÃO",$D19,IF(MOD(COUNT($Q147:BN147),12)=0,(BN147*$E19)+BN147,BN147)),"NÃO"),"NÃO")</f>
        <v>NÃO</v>
      </c>
      <c r="BP147" s="9" t="str">
        <f>IF(AND(BP$5&gt;=$M19,BP$5&lt;=$N19),IF($F19="ANUAL",IF(BO147="NÃO",$D19,IF(MOD(COUNT($Q147:BO147),12)=0,(BO147*$E19)+BO147,BO147)),"NÃO"),"NÃO")</f>
        <v>NÃO</v>
      </c>
      <c r="BQ147" s="9" t="str">
        <f>IF(AND(BQ$5&gt;=$M19,BQ$5&lt;=$N19),IF($F19="ANUAL",IF(BP147="NÃO",$D19,IF(MOD(COUNT($Q147:BP147),12)=0,(BP147*$E19)+BP147,BP147)),"NÃO"),"NÃO")</f>
        <v>NÃO</v>
      </c>
      <c r="BR147" s="9" t="str">
        <f>IF(AND(BR$5&gt;=$M19,BR$5&lt;=$N19),IF($F19="ANUAL",IF(BQ147="NÃO",$D19,IF(MOD(COUNT($Q147:BQ147),12)=0,(BQ147*$E19)+BQ147,BQ147)),"NÃO"),"NÃO")</f>
        <v>NÃO</v>
      </c>
      <c r="BS147" s="9" t="str">
        <f>IF(AND(BS$5&gt;=$M19,BS$5&lt;=$N19),IF($F19="ANUAL",IF(BR147="NÃO",$D19,IF(MOD(COUNT($Q147:BR147),12)=0,(BR147*$E19)+BR147,BR147)),"NÃO"),"NÃO")</f>
        <v>NÃO</v>
      </c>
      <c r="BT147" s="9" t="str">
        <f>IF(AND(BT$5&gt;=$M19,BT$5&lt;=$N19),IF($F19="ANUAL",IF(BS147="NÃO",$D19,IF(MOD(COUNT($Q147:BS147),12)=0,(BS147*$E19)+BS147,BS147)),"NÃO"),"NÃO")</f>
        <v>NÃO</v>
      </c>
      <c r="BU147" s="9" t="str">
        <f>IF(AND(BU$5&gt;=$M19,BU$5&lt;=$N19),IF($F19="ANUAL",IF(BT147="NÃO",$D19,IF(MOD(COUNT($Q147:BT147),12)=0,(BT147*$E19)+BT147,BT147)),"NÃO"),"NÃO")</f>
        <v>NÃO</v>
      </c>
      <c r="BV147" s="9" t="str">
        <f>IF(AND(BV$5&gt;=$M19,BV$5&lt;=$N19),IF($F19="ANUAL",IF(BU147="NÃO",$D19,IF(MOD(COUNT($Q147:BU147),12)=0,(BU147*$E19)+BU147,BU147)),"NÃO"),"NÃO")</f>
        <v>NÃO</v>
      </c>
      <c r="BW147" s="9" t="str">
        <f>IF(AND(BW$5&gt;=$M19,BW$5&lt;=$N19),IF($F19="ANUAL",IF(BV147="NÃO",$D19,IF(MOD(COUNT($Q147:BV147),12)=0,(BV147*$E19)+BV147,BV147)),"NÃO"),"NÃO")</f>
        <v>NÃO</v>
      </c>
      <c r="BX147" s="9" t="str">
        <f>IF(AND(BX$5&gt;=$M19,BX$5&lt;=$N19),IF($F19="ANUAL",IF(BW147="NÃO",$D19,IF(MOD(COUNT($Q147:BW147),12)=0,(BW147*$E19)+BW147,BW147)),"NÃO"),"NÃO")</f>
        <v>NÃO</v>
      </c>
    </row>
    <row r="148" spans="16:76" ht="30" customHeight="1">
      <c r="P148" s="9">
        <v>15</v>
      </c>
      <c r="Q148" s="9" t="str">
        <f t="shared" si="48"/>
        <v>NÃO</v>
      </c>
      <c r="R148" s="9" t="str">
        <f>IF(AND(R$5&gt;=$M20,R$5&lt;=$N20),IF($F20="ANUAL",IF(Q148="NÃO",$D20,IF(MOD(COUNT($Q148:Q148),12)=0,(Q148*$E20)+Q148,Q148)),"NÃO"),"NÃO")</f>
        <v>NÃO</v>
      </c>
      <c r="S148" s="9" t="str">
        <f>IF(AND(S$5&gt;=$M20,S$5&lt;=$N20),IF($F20="ANUAL",IF(R148="NÃO",$D20,IF(MOD(COUNT($Q148:R148),12)=0,(R148*$E20)+R148,R148)),"NÃO"),"NÃO")</f>
        <v>NÃO</v>
      </c>
      <c r="T148" s="9" t="str">
        <f>IF(AND(T$5&gt;=$M20,T$5&lt;=$N20),IF($F20="ANUAL",IF(S148="NÃO",$D20,IF(MOD(COUNT($Q148:S148),12)=0,(S148*$E20)+S148,S148)),"NÃO"),"NÃO")</f>
        <v>NÃO</v>
      </c>
      <c r="U148" s="9" t="str">
        <f>IF(AND(U$5&gt;=$M20,U$5&lt;=$N20),IF($F20="ANUAL",IF(T148="NÃO",$D20,IF(MOD(COUNT($Q148:T148),12)=0,(T148*$E20)+T148,T148)),"NÃO"),"NÃO")</f>
        <v>NÃO</v>
      </c>
      <c r="V148" s="9" t="str">
        <f>IF(AND(V$5&gt;=$M20,V$5&lt;=$N20),IF($F20="ANUAL",IF(U148="NÃO",$D20,IF(MOD(COUNT($Q148:U148),12)=0,(U148*$E20)+U148,U148)),"NÃO"),"NÃO")</f>
        <v>NÃO</v>
      </c>
      <c r="W148" s="9" t="str">
        <f>IF(AND(W$5&gt;=$M20,W$5&lt;=$N20),IF($F20="ANUAL",IF(V148="NÃO",$D20,IF(MOD(COUNT($Q148:V148),12)=0,(V148*$E20)+V148,V148)),"NÃO"),"NÃO")</f>
        <v>NÃO</v>
      </c>
      <c r="X148" s="9" t="str">
        <f>IF(AND(X$5&gt;=$M20,X$5&lt;=$N20),IF($F20="ANUAL",IF(W148="NÃO",$D20,IF(MOD(COUNT($Q148:W148),12)=0,(W148*$E20)+W148,W148)),"NÃO"),"NÃO")</f>
        <v>NÃO</v>
      </c>
      <c r="Y148" s="9" t="str">
        <f>IF(AND(Y$5&gt;=$M20,Y$5&lt;=$N20),IF($F20="ANUAL",IF(X148="NÃO",$D20,IF(MOD(COUNT($Q148:X148),12)=0,(X148*$E20)+X148,X148)),"NÃO"),"NÃO")</f>
        <v>NÃO</v>
      </c>
      <c r="Z148" s="9" t="str">
        <f>IF(AND(Z$5&gt;=$M20,Z$5&lt;=$N20),IF($F20="ANUAL",IF(Y148="NÃO",$D20,IF(MOD(COUNT($Q148:Y148),12)=0,(Y148*$E20)+Y148,Y148)),"NÃO"),"NÃO")</f>
        <v>NÃO</v>
      </c>
      <c r="AA148" s="9" t="str">
        <f>IF(AND(AA$5&gt;=$M20,AA$5&lt;=$N20),IF($F20="ANUAL",IF(Z148="NÃO",$D20,IF(MOD(COUNT($Q148:Z148),12)=0,(Z148*$E20)+Z148,Z148)),"NÃO"),"NÃO")</f>
        <v>NÃO</v>
      </c>
      <c r="AB148" s="9" t="str">
        <f>IF(AND(AB$5&gt;=$M20,AB$5&lt;=$N20),IF($F20="ANUAL",IF(AA148="NÃO",$D20,IF(MOD(COUNT($Q148:AA148),12)=0,(AA148*$E20)+AA148,AA148)),"NÃO"),"NÃO")</f>
        <v>NÃO</v>
      </c>
      <c r="AC148" s="9" t="str">
        <f>IF(AND(AC$5&gt;=$M20,AC$5&lt;=$N20),IF($F20="ANUAL",IF(AB148="NÃO",$D20,IF(MOD(COUNT($Q148:AB148),12)=0,(AB148*$E20)+AB148,AB148)),"NÃO"),"NÃO")</f>
        <v>NÃO</v>
      </c>
      <c r="AD148" s="9" t="str">
        <f>IF(AND(AD$5&gt;=$M20,AD$5&lt;=$N20),IF($F20="ANUAL",IF(AC148="NÃO",$D20,IF(MOD(COUNT($Q148:AC148),12)=0,(AC148*$E20)+AC148,AC148)),"NÃO"),"NÃO")</f>
        <v>NÃO</v>
      </c>
      <c r="AE148" s="9" t="str">
        <f>IF(AND(AE$5&gt;=$M20,AE$5&lt;=$N20),IF($F20="ANUAL",IF(AD148="NÃO",$D20,IF(MOD(COUNT($Q148:AD148),12)=0,(AD148*$E20)+AD148,AD148)),"NÃO"),"NÃO")</f>
        <v>NÃO</v>
      </c>
      <c r="AF148" s="9" t="str">
        <f>IF(AND(AF$5&gt;=$M20,AF$5&lt;=$N20),IF($F20="ANUAL",IF(AE148="NÃO",$D20,IF(MOD(COUNT($Q148:AE148),12)=0,(AE148*$E20)+AE148,AE148)),"NÃO"),"NÃO")</f>
        <v>NÃO</v>
      </c>
      <c r="AG148" s="9" t="str">
        <f>IF(AND(AG$5&gt;=$M20,AG$5&lt;=$N20),IF($F20="ANUAL",IF(AF148="NÃO",$D20,IF(MOD(COUNT($Q148:AF148),12)=0,(AF148*$E20)+AF148,AF148)),"NÃO"),"NÃO")</f>
        <v>NÃO</v>
      </c>
      <c r="AH148" s="9" t="str">
        <f>IF(AND(AH$5&gt;=$M20,AH$5&lt;=$N20),IF($F20="ANUAL",IF(AG148="NÃO",$D20,IF(MOD(COUNT($Q148:AG148),12)=0,(AG148*$E20)+AG148,AG148)),"NÃO"),"NÃO")</f>
        <v>NÃO</v>
      </c>
      <c r="AI148" s="9" t="str">
        <f>IF(AND(AI$5&gt;=$M20,AI$5&lt;=$N20),IF($F20="ANUAL",IF(AH148="NÃO",$D20,IF(MOD(COUNT($Q148:AH148),12)=0,(AH148*$E20)+AH148,AH148)),"NÃO"),"NÃO")</f>
        <v>NÃO</v>
      </c>
      <c r="AJ148" s="9" t="str">
        <f>IF(AND(AJ$5&gt;=$M20,AJ$5&lt;=$N20),IF($F20="ANUAL",IF(AI148="NÃO",$D20,IF(MOD(COUNT($Q148:AI148),12)=0,(AI148*$E20)+AI148,AI148)),"NÃO"),"NÃO")</f>
        <v>NÃO</v>
      </c>
      <c r="AK148" s="9" t="str">
        <f>IF(AND(AK$5&gt;=$M20,AK$5&lt;=$N20),IF($F20="ANUAL",IF(AJ148="NÃO",$D20,IF(MOD(COUNT($Q148:AJ148),12)=0,(AJ148*$E20)+AJ148,AJ148)),"NÃO"),"NÃO")</f>
        <v>NÃO</v>
      </c>
      <c r="AL148" s="9" t="str">
        <f>IF(AND(AL$5&gt;=$M20,AL$5&lt;=$N20),IF($F20="ANUAL",IF(AK148="NÃO",$D20,IF(MOD(COUNT($Q148:AK148),12)=0,(AK148*$E20)+AK148,AK148)),"NÃO"),"NÃO")</f>
        <v>NÃO</v>
      </c>
      <c r="AM148" s="9" t="str">
        <f>IF(AND(AM$5&gt;=$M20,AM$5&lt;=$N20),IF($F20="ANUAL",IF(AL148="NÃO",$D20,IF(MOD(COUNT($Q148:AL148),12)=0,(AL148*$E20)+AL148,AL148)),"NÃO"),"NÃO")</f>
        <v>NÃO</v>
      </c>
      <c r="AN148" s="9" t="str">
        <f>IF(AND(AN$5&gt;=$M20,AN$5&lt;=$N20),IF($F20="ANUAL",IF(AM148="NÃO",$D20,IF(MOD(COUNT($Q148:AM148),12)=0,(AM148*$E20)+AM148,AM148)),"NÃO"),"NÃO")</f>
        <v>NÃO</v>
      </c>
      <c r="AO148" s="9" t="str">
        <f>IF(AND(AO$5&gt;=$M20,AO$5&lt;=$N20),IF($F20="ANUAL",IF(AN148="NÃO",$D20,IF(MOD(COUNT($Q148:AN148),12)=0,(AN148*$E20)+AN148,AN148)),"NÃO"),"NÃO")</f>
        <v>NÃO</v>
      </c>
      <c r="AP148" s="9" t="str">
        <f>IF(AND(AP$5&gt;=$M20,AP$5&lt;=$N20),IF($F20="ANUAL",IF(AO148="NÃO",$D20,IF(MOD(COUNT($Q148:AO148),12)=0,(AO148*$E20)+AO148,AO148)),"NÃO"),"NÃO")</f>
        <v>NÃO</v>
      </c>
      <c r="AQ148" s="9" t="str">
        <f>IF(AND(AQ$5&gt;=$M20,AQ$5&lt;=$N20),IF($F20="ANUAL",IF(AP148="NÃO",$D20,IF(MOD(COUNT($Q148:AP148),12)=0,(AP148*$E20)+AP148,AP148)),"NÃO"),"NÃO")</f>
        <v>NÃO</v>
      </c>
      <c r="AR148" s="9" t="str">
        <f>IF(AND(AR$5&gt;=$M20,AR$5&lt;=$N20),IF($F20="ANUAL",IF(AQ148="NÃO",$D20,IF(MOD(COUNT($Q148:AQ148),12)=0,(AQ148*$E20)+AQ148,AQ148)),"NÃO"),"NÃO")</f>
        <v>NÃO</v>
      </c>
      <c r="AS148" s="9" t="str">
        <f>IF(AND(AS$5&gt;=$M20,AS$5&lt;=$N20),IF($F20="ANUAL",IF(AR148="NÃO",$D20,IF(MOD(COUNT($Q148:AR148),12)=0,(AR148*$E20)+AR148,AR148)),"NÃO"),"NÃO")</f>
        <v>NÃO</v>
      </c>
      <c r="AT148" s="9" t="str">
        <f>IF(AND(AT$5&gt;=$M20,AT$5&lt;=$N20),IF($F20="ANUAL",IF(AS148="NÃO",$D20,IF(MOD(COUNT($Q148:AS148),12)=0,(AS148*$E20)+AS148,AS148)),"NÃO"),"NÃO")</f>
        <v>NÃO</v>
      </c>
      <c r="AU148" s="9" t="str">
        <f>IF(AND(AU$5&gt;=$M20,AU$5&lt;=$N20),IF($F20="ANUAL",IF(AT148="NÃO",$D20,IF(MOD(COUNT($Q148:AT148),12)=0,(AT148*$E20)+AT148,AT148)),"NÃO"),"NÃO")</f>
        <v>NÃO</v>
      </c>
      <c r="AV148" s="9" t="str">
        <f>IF(AND(AV$5&gt;=$M20,AV$5&lt;=$N20),IF($F20="ANUAL",IF(AU148="NÃO",$D20,IF(MOD(COUNT($Q148:AU148),12)=0,(AU148*$E20)+AU148,AU148)),"NÃO"),"NÃO")</f>
        <v>NÃO</v>
      </c>
      <c r="AW148" s="9" t="str">
        <f>IF(AND(AW$5&gt;=$M20,AW$5&lt;=$N20),IF($F20="ANUAL",IF(AV148="NÃO",$D20,IF(MOD(COUNT($Q148:AV148),12)=0,(AV148*$E20)+AV148,AV148)),"NÃO"),"NÃO")</f>
        <v>NÃO</v>
      </c>
      <c r="AX148" s="9" t="str">
        <f>IF(AND(AX$5&gt;=$M20,AX$5&lt;=$N20),IF($F20="ANUAL",IF(AW148="NÃO",$D20,IF(MOD(COUNT($Q148:AW148),12)=0,(AW148*$E20)+AW148,AW148)),"NÃO"),"NÃO")</f>
        <v>NÃO</v>
      </c>
      <c r="AY148" s="9" t="str">
        <f>IF(AND(AY$5&gt;=$M20,AY$5&lt;=$N20),IF($F20="ANUAL",IF(AX148="NÃO",$D20,IF(MOD(COUNT($Q148:AX148),12)=0,(AX148*$E20)+AX148,AX148)),"NÃO"),"NÃO")</f>
        <v>NÃO</v>
      </c>
      <c r="AZ148" s="9" t="str">
        <f>IF(AND(AZ$5&gt;=$M20,AZ$5&lt;=$N20),IF($F20="ANUAL",IF(AY148="NÃO",$D20,IF(MOD(COUNT($Q148:AY148),12)=0,(AY148*$E20)+AY148,AY148)),"NÃO"),"NÃO")</f>
        <v>NÃO</v>
      </c>
      <c r="BA148" s="9" t="str">
        <f>IF(AND(BA$5&gt;=$M20,BA$5&lt;=$N20),IF($F20="ANUAL",IF(AZ148="NÃO",$D20,IF(MOD(COUNT($Q148:AZ148),12)=0,(AZ148*$E20)+AZ148,AZ148)),"NÃO"),"NÃO")</f>
        <v>NÃO</v>
      </c>
      <c r="BB148" s="9" t="str">
        <f>IF(AND(BB$5&gt;=$M20,BB$5&lt;=$N20),IF($F20="ANUAL",IF(BA148="NÃO",$D20,IF(MOD(COUNT($Q148:BA148),12)=0,(BA148*$E20)+BA148,BA148)),"NÃO"),"NÃO")</f>
        <v>NÃO</v>
      </c>
      <c r="BC148" s="9" t="str">
        <f>IF(AND(BC$5&gt;=$M20,BC$5&lt;=$N20),IF($F20="ANUAL",IF(BB148="NÃO",$D20,IF(MOD(COUNT($Q148:BB148),12)=0,(BB148*$E20)+BB148,BB148)),"NÃO"),"NÃO")</f>
        <v>NÃO</v>
      </c>
      <c r="BD148" s="9" t="str">
        <f>IF(AND(BD$5&gt;=$M20,BD$5&lt;=$N20),IF($F20="ANUAL",IF(BC148="NÃO",$D20,IF(MOD(COUNT($Q148:BC148),12)=0,(BC148*$E20)+BC148,BC148)),"NÃO"),"NÃO")</f>
        <v>NÃO</v>
      </c>
      <c r="BE148" s="9" t="str">
        <f>IF(AND(BE$5&gt;=$M20,BE$5&lt;=$N20),IF($F20="ANUAL",IF(BD148="NÃO",$D20,IF(MOD(COUNT($Q148:BD148),12)=0,(BD148*$E20)+BD148,BD148)),"NÃO"),"NÃO")</f>
        <v>NÃO</v>
      </c>
      <c r="BF148" s="9" t="str">
        <f>IF(AND(BF$5&gt;=$M20,BF$5&lt;=$N20),IF($F20="ANUAL",IF(BE148="NÃO",$D20,IF(MOD(COUNT($Q148:BE148),12)=0,(BE148*$E20)+BE148,BE148)),"NÃO"),"NÃO")</f>
        <v>NÃO</v>
      </c>
      <c r="BG148" s="9" t="str">
        <f>IF(AND(BG$5&gt;=$M20,BG$5&lt;=$N20),IF($F20="ANUAL",IF(BF148="NÃO",$D20,IF(MOD(COUNT($Q148:BF148),12)=0,(BF148*$E20)+BF148,BF148)),"NÃO"),"NÃO")</f>
        <v>NÃO</v>
      </c>
      <c r="BH148" s="9" t="str">
        <f>IF(AND(BH$5&gt;=$M20,BH$5&lt;=$N20),IF($F20="ANUAL",IF(BG148="NÃO",$D20,IF(MOD(COUNT($Q148:BG148),12)=0,(BG148*$E20)+BG148,BG148)),"NÃO"),"NÃO")</f>
        <v>NÃO</v>
      </c>
      <c r="BI148" s="9" t="str">
        <f>IF(AND(BI$5&gt;=$M20,BI$5&lt;=$N20),IF($F20="ANUAL",IF(BH148="NÃO",$D20,IF(MOD(COUNT($Q148:BH148),12)=0,(BH148*$E20)+BH148,BH148)),"NÃO"),"NÃO")</f>
        <v>NÃO</v>
      </c>
      <c r="BJ148" s="9" t="str">
        <f>IF(AND(BJ$5&gt;=$M20,BJ$5&lt;=$N20),IF($F20="ANUAL",IF(BI148="NÃO",$D20,IF(MOD(COUNT($Q148:BI148),12)=0,(BI148*$E20)+BI148,BI148)),"NÃO"),"NÃO")</f>
        <v>NÃO</v>
      </c>
      <c r="BK148" s="9" t="str">
        <f>IF(AND(BK$5&gt;=$M20,BK$5&lt;=$N20),IF($F20="ANUAL",IF(BJ148="NÃO",$D20,IF(MOD(COUNT($Q148:BJ148),12)=0,(BJ148*$E20)+BJ148,BJ148)),"NÃO"),"NÃO")</f>
        <v>NÃO</v>
      </c>
      <c r="BL148" s="9" t="str">
        <f>IF(AND(BL$5&gt;=$M20,BL$5&lt;=$N20),IF($F20="ANUAL",IF(BK148="NÃO",$D20,IF(MOD(COUNT($Q148:BK148),12)=0,(BK148*$E20)+BK148,BK148)),"NÃO"),"NÃO")</f>
        <v>NÃO</v>
      </c>
      <c r="BM148" s="9" t="str">
        <f>IF(AND(BM$5&gt;=$M20,BM$5&lt;=$N20),IF($F20="ANUAL",IF(BL148="NÃO",$D20,IF(MOD(COUNT($Q148:BL148),12)=0,(BL148*$E20)+BL148,BL148)),"NÃO"),"NÃO")</f>
        <v>NÃO</v>
      </c>
      <c r="BN148" s="9" t="str">
        <f>IF(AND(BN$5&gt;=$M20,BN$5&lt;=$N20),IF($F20="ANUAL",IF(BM148="NÃO",$D20,IF(MOD(COUNT($Q148:BM148),12)=0,(BM148*$E20)+BM148,BM148)),"NÃO"),"NÃO")</f>
        <v>NÃO</v>
      </c>
      <c r="BO148" s="9" t="str">
        <f>IF(AND(BO$5&gt;=$M20,BO$5&lt;=$N20),IF($F20="ANUAL",IF(BN148="NÃO",$D20,IF(MOD(COUNT($Q148:BN148),12)=0,(BN148*$E20)+BN148,BN148)),"NÃO"),"NÃO")</f>
        <v>NÃO</v>
      </c>
      <c r="BP148" s="9" t="str">
        <f>IF(AND(BP$5&gt;=$M20,BP$5&lt;=$N20),IF($F20="ANUAL",IF(BO148="NÃO",$D20,IF(MOD(COUNT($Q148:BO148),12)=0,(BO148*$E20)+BO148,BO148)),"NÃO"),"NÃO")</f>
        <v>NÃO</v>
      </c>
      <c r="BQ148" s="9" t="str">
        <f>IF(AND(BQ$5&gt;=$M20,BQ$5&lt;=$N20),IF($F20="ANUAL",IF(BP148="NÃO",$D20,IF(MOD(COUNT($Q148:BP148),12)=0,(BP148*$E20)+BP148,BP148)),"NÃO"),"NÃO")</f>
        <v>NÃO</v>
      </c>
      <c r="BR148" s="9" t="str">
        <f>IF(AND(BR$5&gt;=$M20,BR$5&lt;=$N20),IF($F20="ANUAL",IF(BQ148="NÃO",$D20,IF(MOD(COUNT($Q148:BQ148),12)=0,(BQ148*$E20)+BQ148,BQ148)),"NÃO"),"NÃO")</f>
        <v>NÃO</v>
      </c>
      <c r="BS148" s="9" t="str">
        <f>IF(AND(BS$5&gt;=$M20,BS$5&lt;=$N20),IF($F20="ANUAL",IF(BR148="NÃO",$D20,IF(MOD(COUNT($Q148:BR148),12)=0,(BR148*$E20)+BR148,BR148)),"NÃO"),"NÃO")</f>
        <v>NÃO</v>
      </c>
      <c r="BT148" s="9" t="str">
        <f>IF(AND(BT$5&gt;=$M20,BT$5&lt;=$N20),IF($F20="ANUAL",IF(BS148="NÃO",$D20,IF(MOD(COUNT($Q148:BS148),12)=0,(BS148*$E20)+BS148,BS148)),"NÃO"),"NÃO")</f>
        <v>NÃO</v>
      </c>
      <c r="BU148" s="9" t="str">
        <f>IF(AND(BU$5&gt;=$M20,BU$5&lt;=$N20),IF($F20="ANUAL",IF(BT148="NÃO",$D20,IF(MOD(COUNT($Q148:BT148),12)=0,(BT148*$E20)+BT148,BT148)),"NÃO"),"NÃO")</f>
        <v>NÃO</v>
      </c>
      <c r="BV148" s="9" t="str">
        <f>IF(AND(BV$5&gt;=$M20,BV$5&lt;=$N20),IF($F20="ANUAL",IF(BU148="NÃO",$D20,IF(MOD(COUNT($Q148:BU148),12)=0,(BU148*$E20)+BU148,BU148)),"NÃO"),"NÃO")</f>
        <v>NÃO</v>
      </c>
      <c r="BW148" s="9" t="str">
        <f>IF(AND(BW$5&gt;=$M20,BW$5&lt;=$N20),IF($F20="ANUAL",IF(BV148="NÃO",$D20,IF(MOD(COUNT($Q148:BV148),12)=0,(BV148*$E20)+BV148,BV148)),"NÃO"),"NÃO")</f>
        <v>NÃO</v>
      </c>
      <c r="BX148" s="9" t="str">
        <f>IF(AND(BX$5&gt;=$M20,BX$5&lt;=$N20),IF($F20="ANUAL",IF(BW148="NÃO",$D20,IF(MOD(COUNT($Q148:BW148),12)=0,(BW148*$E20)+BW148,BW148)),"NÃO"),"NÃO")</f>
        <v>NÃO</v>
      </c>
    </row>
    <row r="149" spans="16:76" ht="30" customHeight="1">
      <c r="P149" s="9">
        <v>16</v>
      </c>
      <c r="Q149" s="9" t="str">
        <f t="shared" si="48"/>
        <v>NÃO</v>
      </c>
      <c r="R149" s="9" t="str">
        <f>IF(AND(R$5&gt;=$M21,R$5&lt;=$N21),IF($F21="ANUAL",IF(Q149="NÃO",$D21,IF(MOD(COUNT($Q149:Q149),12)=0,(Q149*$E21)+Q149,Q149)),"NÃO"),"NÃO")</f>
        <v>NÃO</v>
      </c>
      <c r="S149" s="9" t="str">
        <f>IF(AND(S$5&gt;=$M21,S$5&lt;=$N21),IF($F21="ANUAL",IF(R149="NÃO",$D21,IF(MOD(COUNT($Q149:R149),12)=0,(R149*$E21)+R149,R149)),"NÃO"),"NÃO")</f>
        <v>NÃO</v>
      </c>
      <c r="T149" s="9" t="str">
        <f>IF(AND(T$5&gt;=$M21,T$5&lt;=$N21),IF($F21="ANUAL",IF(S149="NÃO",$D21,IF(MOD(COUNT($Q149:S149),12)=0,(S149*$E21)+S149,S149)),"NÃO"),"NÃO")</f>
        <v>NÃO</v>
      </c>
      <c r="U149" s="9" t="str">
        <f>IF(AND(U$5&gt;=$M21,U$5&lt;=$N21),IF($F21="ANUAL",IF(T149="NÃO",$D21,IF(MOD(COUNT($Q149:T149),12)=0,(T149*$E21)+T149,T149)),"NÃO"),"NÃO")</f>
        <v>NÃO</v>
      </c>
      <c r="V149" s="9" t="str">
        <f>IF(AND(V$5&gt;=$M21,V$5&lt;=$N21),IF($F21="ANUAL",IF(U149="NÃO",$D21,IF(MOD(COUNT($Q149:U149),12)=0,(U149*$E21)+U149,U149)),"NÃO"),"NÃO")</f>
        <v>NÃO</v>
      </c>
      <c r="W149" s="9" t="str">
        <f>IF(AND(W$5&gt;=$M21,W$5&lt;=$N21),IF($F21="ANUAL",IF(V149="NÃO",$D21,IF(MOD(COUNT($Q149:V149),12)=0,(V149*$E21)+V149,V149)),"NÃO"),"NÃO")</f>
        <v>NÃO</v>
      </c>
      <c r="X149" s="9" t="str">
        <f>IF(AND(X$5&gt;=$M21,X$5&lt;=$N21),IF($F21="ANUAL",IF(W149="NÃO",$D21,IF(MOD(COUNT($Q149:W149),12)=0,(W149*$E21)+W149,W149)),"NÃO"),"NÃO")</f>
        <v>NÃO</v>
      </c>
      <c r="Y149" s="9" t="str">
        <f>IF(AND(Y$5&gt;=$M21,Y$5&lt;=$N21),IF($F21="ANUAL",IF(X149="NÃO",$D21,IF(MOD(COUNT($Q149:X149),12)=0,(X149*$E21)+X149,X149)),"NÃO"),"NÃO")</f>
        <v>NÃO</v>
      </c>
      <c r="Z149" s="9" t="str">
        <f>IF(AND(Z$5&gt;=$M21,Z$5&lt;=$N21),IF($F21="ANUAL",IF(Y149="NÃO",$D21,IF(MOD(COUNT($Q149:Y149),12)=0,(Y149*$E21)+Y149,Y149)),"NÃO"),"NÃO")</f>
        <v>NÃO</v>
      </c>
      <c r="AA149" s="9" t="str">
        <f>IF(AND(AA$5&gt;=$M21,AA$5&lt;=$N21),IF($F21="ANUAL",IF(Z149="NÃO",$D21,IF(MOD(COUNT($Q149:Z149),12)=0,(Z149*$E21)+Z149,Z149)),"NÃO"),"NÃO")</f>
        <v>NÃO</v>
      </c>
      <c r="AB149" s="9" t="str">
        <f>IF(AND(AB$5&gt;=$M21,AB$5&lt;=$N21),IF($F21="ANUAL",IF(AA149="NÃO",$D21,IF(MOD(COUNT($Q149:AA149),12)=0,(AA149*$E21)+AA149,AA149)),"NÃO"),"NÃO")</f>
        <v>NÃO</v>
      </c>
      <c r="AC149" s="9" t="str">
        <f>IF(AND(AC$5&gt;=$M21,AC$5&lt;=$N21),IF($F21="ANUAL",IF(AB149="NÃO",$D21,IF(MOD(COUNT($Q149:AB149),12)=0,(AB149*$E21)+AB149,AB149)),"NÃO"),"NÃO")</f>
        <v>NÃO</v>
      </c>
      <c r="AD149" s="9" t="str">
        <f>IF(AND(AD$5&gt;=$M21,AD$5&lt;=$N21),IF($F21="ANUAL",IF(AC149="NÃO",$D21,IF(MOD(COUNT($Q149:AC149),12)=0,(AC149*$E21)+AC149,AC149)),"NÃO"),"NÃO")</f>
        <v>NÃO</v>
      </c>
      <c r="AE149" s="9" t="str">
        <f>IF(AND(AE$5&gt;=$M21,AE$5&lt;=$N21),IF($F21="ANUAL",IF(AD149="NÃO",$D21,IF(MOD(COUNT($Q149:AD149),12)=0,(AD149*$E21)+AD149,AD149)),"NÃO"),"NÃO")</f>
        <v>NÃO</v>
      </c>
      <c r="AF149" s="9" t="str">
        <f>IF(AND(AF$5&gt;=$M21,AF$5&lt;=$N21),IF($F21="ANUAL",IF(AE149="NÃO",$D21,IF(MOD(COUNT($Q149:AE149),12)=0,(AE149*$E21)+AE149,AE149)),"NÃO"),"NÃO")</f>
        <v>NÃO</v>
      </c>
      <c r="AG149" s="9" t="str">
        <f>IF(AND(AG$5&gt;=$M21,AG$5&lt;=$N21),IF($F21="ANUAL",IF(AF149="NÃO",$D21,IF(MOD(COUNT($Q149:AF149),12)=0,(AF149*$E21)+AF149,AF149)),"NÃO"),"NÃO")</f>
        <v>NÃO</v>
      </c>
      <c r="AH149" s="9" t="str">
        <f>IF(AND(AH$5&gt;=$M21,AH$5&lt;=$N21),IF($F21="ANUAL",IF(AG149="NÃO",$D21,IF(MOD(COUNT($Q149:AG149),12)=0,(AG149*$E21)+AG149,AG149)),"NÃO"),"NÃO")</f>
        <v>NÃO</v>
      </c>
      <c r="AI149" s="9" t="str">
        <f>IF(AND(AI$5&gt;=$M21,AI$5&lt;=$N21),IF($F21="ANUAL",IF(AH149="NÃO",$D21,IF(MOD(COUNT($Q149:AH149),12)=0,(AH149*$E21)+AH149,AH149)),"NÃO"),"NÃO")</f>
        <v>NÃO</v>
      </c>
      <c r="AJ149" s="9" t="str">
        <f>IF(AND(AJ$5&gt;=$M21,AJ$5&lt;=$N21),IF($F21="ANUAL",IF(AI149="NÃO",$D21,IF(MOD(COUNT($Q149:AI149),12)=0,(AI149*$E21)+AI149,AI149)),"NÃO"),"NÃO")</f>
        <v>NÃO</v>
      </c>
      <c r="AK149" s="9" t="str">
        <f>IF(AND(AK$5&gt;=$M21,AK$5&lt;=$N21),IF($F21="ANUAL",IF(AJ149="NÃO",$D21,IF(MOD(COUNT($Q149:AJ149),12)=0,(AJ149*$E21)+AJ149,AJ149)),"NÃO"),"NÃO")</f>
        <v>NÃO</v>
      </c>
      <c r="AL149" s="9" t="str">
        <f>IF(AND(AL$5&gt;=$M21,AL$5&lt;=$N21),IF($F21="ANUAL",IF(AK149="NÃO",$D21,IF(MOD(COUNT($Q149:AK149),12)=0,(AK149*$E21)+AK149,AK149)),"NÃO"),"NÃO")</f>
        <v>NÃO</v>
      </c>
      <c r="AM149" s="9" t="str">
        <f>IF(AND(AM$5&gt;=$M21,AM$5&lt;=$N21),IF($F21="ANUAL",IF(AL149="NÃO",$D21,IF(MOD(COUNT($Q149:AL149),12)=0,(AL149*$E21)+AL149,AL149)),"NÃO"),"NÃO")</f>
        <v>NÃO</v>
      </c>
      <c r="AN149" s="9" t="str">
        <f>IF(AND(AN$5&gt;=$M21,AN$5&lt;=$N21),IF($F21="ANUAL",IF(AM149="NÃO",$D21,IF(MOD(COUNT($Q149:AM149),12)=0,(AM149*$E21)+AM149,AM149)),"NÃO"),"NÃO")</f>
        <v>NÃO</v>
      </c>
      <c r="AO149" s="9" t="str">
        <f>IF(AND(AO$5&gt;=$M21,AO$5&lt;=$N21),IF($F21="ANUAL",IF(AN149="NÃO",$D21,IF(MOD(COUNT($Q149:AN149),12)=0,(AN149*$E21)+AN149,AN149)),"NÃO"),"NÃO")</f>
        <v>NÃO</v>
      </c>
      <c r="AP149" s="9" t="str">
        <f>IF(AND(AP$5&gt;=$M21,AP$5&lt;=$N21),IF($F21="ANUAL",IF(AO149="NÃO",$D21,IF(MOD(COUNT($Q149:AO149),12)=0,(AO149*$E21)+AO149,AO149)),"NÃO"),"NÃO")</f>
        <v>NÃO</v>
      </c>
      <c r="AQ149" s="9" t="str">
        <f>IF(AND(AQ$5&gt;=$M21,AQ$5&lt;=$N21),IF($F21="ANUAL",IF(AP149="NÃO",$D21,IF(MOD(COUNT($Q149:AP149),12)=0,(AP149*$E21)+AP149,AP149)),"NÃO"),"NÃO")</f>
        <v>NÃO</v>
      </c>
      <c r="AR149" s="9" t="str">
        <f>IF(AND(AR$5&gt;=$M21,AR$5&lt;=$N21),IF($F21="ANUAL",IF(AQ149="NÃO",$D21,IF(MOD(COUNT($Q149:AQ149),12)=0,(AQ149*$E21)+AQ149,AQ149)),"NÃO"),"NÃO")</f>
        <v>NÃO</v>
      </c>
      <c r="AS149" s="9" t="str">
        <f>IF(AND(AS$5&gt;=$M21,AS$5&lt;=$N21),IF($F21="ANUAL",IF(AR149="NÃO",$D21,IF(MOD(COUNT($Q149:AR149),12)=0,(AR149*$E21)+AR149,AR149)),"NÃO"),"NÃO")</f>
        <v>NÃO</v>
      </c>
      <c r="AT149" s="9" t="str">
        <f>IF(AND(AT$5&gt;=$M21,AT$5&lt;=$N21),IF($F21="ANUAL",IF(AS149="NÃO",$D21,IF(MOD(COUNT($Q149:AS149),12)=0,(AS149*$E21)+AS149,AS149)),"NÃO"),"NÃO")</f>
        <v>NÃO</v>
      </c>
      <c r="AU149" s="9" t="str">
        <f>IF(AND(AU$5&gt;=$M21,AU$5&lt;=$N21),IF($F21="ANUAL",IF(AT149="NÃO",$D21,IF(MOD(COUNT($Q149:AT149),12)=0,(AT149*$E21)+AT149,AT149)),"NÃO"),"NÃO")</f>
        <v>NÃO</v>
      </c>
      <c r="AV149" s="9" t="str">
        <f>IF(AND(AV$5&gt;=$M21,AV$5&lt;=$N21),IF($F21="ANUAL",IF(AU149="NÃO",$D21,IF(MOD(COUNT($Q149:AU149),12)=0,(AU149*$E21)+AU149,AU149)),"NÃO"),"NÃO")</f>
        <v>NÃO</v>
      </c>
      <c r="AW149" s="9" t="str">
        <f>IF(AND(AW$5&gt;=$M21,AW$5&lt;=$N21),IF($F21="ANUAL",IF(AV149="NÃO",$D21,IF(MOD(COUNT($Q149:AV149),12)=0,(AV149*$E21)+AV149,AV149)),"NÃO"),"NÃO")</f>
        <v>NÃO</v>
      </c>
      <c r="AX149" s="9" t="str">
        <f>IF(AND(AX$5&gt;=$M21,AX$5&lt;=$N21),IF($F21="ANUAL",IF(AW149="NÃO",$D21,IF(MOD(COUNT($Q149:AW149),12)=0,(AW149*$E21)+AW149,AW149)),"NÃO"),"NÃO")</f>
        <v>NÃO</v>
      </c>
      <c r="AY149" s="9" t="str">
        <f>IF(AND(AY$5&gt;=$M21,AY$5&lt;=$N21),IF($F21="ANUAL",IF(AX149="NÃO",$D21,IF(MOD(COUNT($Q149:AX149),12)=0,(AX149*$E21)+AX149,AX149)),"NÃO"),"NÃO")</f>
        <v>NÃO</v>
      </c>
      <c r="AZ149" s="9" t="str">
        <f>IF(AND(AZ$5&gt;=$M21,AZ$5&lt;=$N21),IF($F21="ANUAL",IF(AY149="NÃO",$D21,IF(MOD(COUNT($Q149:AY149),12)=0,(AY149*$E21)+AY149,AY149)),"NÃO"),"NÃO")</f>
        <v>NÃO</v>
      </c>
      <c r="BA149" s="9" t="str">
        <f>IF(AND(BA$5&gt;=$M21,BA$5&lt;=$N21),IF($F21="ANUAL",IF(AZ149="NÃO",$D21,IF(MOD(COUNT($Q149:AZ149),12)=0,(AZ149*$E21)+AZ149,AZ149)),"NÃO"),"NÃO")</f>
        <v>NÃO</v>
      </c>
      <c r="BB149" s="9" t="str">
        <f>IF(AND(BB$5&gt;=$M21,BB$5&lt;=$N21),IF($F21="ANUAL",IF(BA149="NÃO",$D21,IF(MOD(COUNT($Q149:BA149),12)=0,(BA149*$E21)+BA149,BA149)),"NÃO"),"NÃO")</f>
        <v>NÃO</v>
      </c>
      <c r="BC149" s="9" t="str">
        <f>IF(AND(BC$5&gt;=$M21,BC$5&lt;=$N21),IF($F21="ANUAL",IF(BB149="NÃO",$D21,IF(MOD(COUNT($Q149:BB149),12)=0,(BB149*$E21)+BB149,BB149)),"NÃO"),"NÃO")</f>
        <v>NÃO</v>
      </c>
      <c r="BD149" s="9" t="str">
        <f>IF(AND(BD$5&gt;=$M21,BD$5&lt;=$N21),IF($F21="ANUAL",IF(BC149="NÃO",$D21,IF(MOD(COUNT($Q149:BC149),12)=0,(BC149*$E21)+BC149,BC149)),"NÃO"),"NÃO")</f>
        <v>NÃO</v>
      </c>
      <c r="BE149" s="9" t="str">
        <f>IF(AND(BE$5&gt;=$M21,BE$5&lt;=$N21),IF($F21="ANUAL",IF(BD149="NÃO",$D21,IF(MOD(COUNT($Q149:BD149),12)=0,(BD149*$E21)+BD149,BD149)),"NÃO"),"NÃO")</f>
        <v>NÃO</v>
      </c>
      <c r="BF149" s="9" t="str">
        <f>IF(AND(BF$5&gt;=$M21,BF$5&lt;=$N21),IF($F21="ANUAL",IF(BE149="NÃO",$D21,IF(MOD(COUNT($Q149:BE149),12)=0,(BE149*$E21)+BE149,BE149)),"NÃO"),"NÃO")</f>
        <v>NÃO</v>
      </c>
      <c r="BG149" s="9" t="str">
        <f>IF(AND(BG$5&gt;=$M21,BG$5&lt;=$N21),IF($F21="ANUAL",IF(BF149="NÃO",$D21,IF(MOD(COUNT($Q149:BF149),12)=0,(BF149*$E21)+BF149,BF149)),"NÃO"),"NÃO")</f>
        <v>NÃO</v>
      </c>
      <c r="BH149" s="9" t="str">
        <f>IF(AND(BH$5&gt;=$M21,BH$5&lt;=$N21),IF($F21="ANUAL",IF(BG149="NÃO",$D21,IF(MOD(COUNT($Q149:BG149),12)=0,(BG149*$E21)+BG149,BG149)),"NÃO"),"NÃO")</f>
        <v>NÃO</v>
      </c>
      <c r="BI149" s="9" t="str">
        <f>IF(AND(BI$5&gt;=$M21,BI$5&lt;=$N21),IF($F21="ANUAL",IF(BH149="NÃO",$D21,IF(MOD(COUNT($Q149:BH149),12)=0,(BH149*$E21)+BH149,BH149)),"NÃO"),"NÃO")</f>
        <v>NÃO</v>
      </c>
      <c r="BJ149" s="9" t="str">
        <f>IF(AND(BJ$5&gt;=$M21,BJ$5&lt;=$N21),IF($F21="ANUAL",IF(BI149="NÃO",$D21,IF(MOD(COUNT($Q149:BI149),12)=0,(BI149*$E21)+BI149,BI149)),"NÃO"),"NÃO")</f>
        <v>NÃO</v>
      </c>
      <c r="BK149" s="9" t="str">
        <f>IF(AND(BK$5&gt;=$M21,BK$5&lt;=$N21),IF($F21="ANUAL",IF(BJ149="NÃO",$D21,IF(MOD(COUNT($Q149:BJ149),12)=0,(BJ149*$E21)+BJ149,BJ149)),"NÃO"),"NÃO")</f>
        <v>NÃO</v>
      </c>
      <c r="BL149" s="9" t="str">
        <f>IF(AND(BL$5&gt;=$M21,BL$5&lt;=$N21),IF($F21="ANUAL",IF(BK149="NÃO",$D21,IF(MOD(COUNT($Q149:BK149),12)=0,(BK149*$E21)+BK149,BK149)),"NÃO"),"NÃO")</f>
        <v>NÃO</v>
      </c>
      <c r="BM149" s="9" t="str">
        <f>IF(AND(BM$5&gt;=$M21,BM$5&lt;=$N21),IF($F21="ANUAL",IF(BL149="NÃO",$D21,IF(MOD(COUNT($Q149:BL149),12)=0,(BL149*$E21)+BL149,BL149)),"NÃO"),"NÃO")</f>
        <v>NÃO</v>
      </c>
      <c r="BN149" s="9" t="str">
        <f>IF(AND(BN$5&gt;=$M21,BN$5&lt;=$N21),IF($F21="ANUAL",IF(BM149="NÃO",$D21,IF(MOD(COUNT($Q149:BM149),12)=0,(BM149*$E21)+BM149,BM149)),"NÃO"),"NÃO")</f>
        <v>NÃO</v>
      </c>
      <c r="BO149" s="9" t="str">
        <f>IF(AND(BO$5&gt;=$M21,BO$5&lt;=$N21),IF($F21="ANUAL",IF(BN149="NÃO",$D21,IF(MOD(COUNT($Q149:BN149),12)=0,(BN149*$E21)+BN149,BN149)),"NÃO"),"NÃO")</f>
        <v>NÃO</v>
      </c>
      <c r="BP149" s="9" t="str">
        <f>IF(AND(BP$5&gt;=$M21,BP$5&lt;=$N21),IF($F21="ANUAL",IF(BO149="NÃO",$D21,IF(MOD(COUNT($Q149:BO149),12)=0,(BO149*$E21)+BO149,BO149)),"NÃO"),"NÃO")</f>
        <v>NÃO</v>
      </c>
      <c r="BQ149" s="9" t="str">
        <f>IF(AND(BQ$5&gt;=$M21,BQ$5&lt;=$N21),IF($F21="ANUAL",IF(BP149="NÃO",$D21,IF(MOD(COUNT($Q149:BP149),12)=0,(BP149*$E21)+BP149,BP149)),"NÃO"),"NÃO")</f>
        <v>NÃO</v>
      </c>
      <c r="BR149" s="9" t="str">
        <f>IF(AND(BR$5&gt;=$M21,BR$5&lt;=$N21),IF($F21="ANUAL",IF(BQ149="NÃO",$D21,IF(MOD(COUNT($Q149:BQ149),12)=0,(BQ149*$E21)+BQ149,BQ149)),"NÃO"),"NÃO")</f>
        <v>NÃO</v>
      </c>
      <c r="BS149" s="9" t="str">
        <f>IF(AND(BS$5&gt;=$M21,BS$5&lt;=$N21),IF($F21="ANUAL",IF(BR149="NÃO",$D21,IF(MOD(COUNT($Q149:BR149),12)=0,(BR149*$E21)+BR149,BR149)),"NÃO"),"NÃO")</f>
        <v>NÃO</v>
      </c>
      <c r="BT149" s="9" t="str">
        <f>IF(AND(BT$5&gt;=$M21,BT$5&lt;=$N21),IF($F21="ANUAL",IF(BS149="NÃO",$D21,IF(MOD(COUNT($Q149:BS149),12)=0,(BS149*$E21)+BS149,BS149)),"NÃO"),"NÃO")</f>
        <v>NÃO</v>
      </c>
      <c r="BU149" s="9" t="str">
        <f>IF(AND(BU$5&gt;=$M21,BU$5&lt;=$N21),IF($F21="ANUAL",IF(BT149="NÃO",$D21,IF(MOD(COUNT($Q149:BT149),12)=0,(BT149*$E21)+BT149,BT149)),"NÃO"),"NÃO")</f>
        <v>NÃO</v>
      </c>
      <c r="BV149" s="9" t="str">
        <f>IF(AND(BV$5&gt;=$M21,BV$5&lt;=$N21),IF($F21="ANUAL",IF(BU149="NÃO",$D21,IF(MOD(COUNT($Q149:BU149),12)=0,(BU149*$E21)+BU149,BU149)),"NÃO"),"NÃO")</f>
        <v>NÃO</v>
      </c>
      <c r="BW149" s="9" t="str">
        <f>IF(AND(BW$5&gt;=$M21,BW$5&lt;=$N21),IF($F21="ANUAL",IF(BV149="NÃO",$D21,IF(MOD(COUNT($Q149:BV149),12)=0,(BV149*$E21)+BV149,BV149)),"NÃO"),"NÃO")</f>
        <v>NÃO</v>
      </c>
      <c r="BX149" s="9" t="str">
        <f>IF(AND(BX$5&gt;=$M21,BX$5&lt;=$N21),IF($F21="ANUAL",IF(BW149="NÃO",$D21,IF(MOD(COUNT($Q149:BW149),12)=0,(BW149*$E21)+BW149,BW149)),"NÃO"),"NÃO")</f>
        <v>NÃO</v>
      </c>
    </row>
    <row r="150" spans="16:76" ht="30" customHeight="1">
      <c r="P150" s="9">
        <v>17</v>
      </c>
      <c r="Q150" s="9" t="str">
        <f t="shared" si="48"/>
        <v>NÃO</v>
      </c>
      <c r="R150" s="9" t="str">
        <f>IF(AND(R$5&gt;=$M22,R$5&lt;=$N22),IF($F22="ANUAL",IF(Q150="NÃO",$D22,IF(MOD(COUNT($Q150:Q150),12)=0,(Q150*$E22)+Q150,Q150)),"NÃO"),"NÃO")</f>
        <v>NÃO</v>
      </c>
      <c r="S150" s="9" t="str">
        <f>IF(AND(S$5&gt;=$M22,S$5&lt;=$N22),IF($F22="ANUAL",IF(R150="NÃO",$D22,IF(MOD(COUNT($Q150:R150),12)=0,(R150*$E22)+R150,R150)),"NÃO"),"NÃO")</f>
        <v>NÃO</v>
      </c>
      <c r="T150" s="9" t="str">
        <f>IF(AND(T$5&gt;=$M22,T$5&lt;=$N22),IF($F22="ANUAL",IF(S150="NÃO",$D22,IF(MOD(COUNT($Q150:S150),12)=0,(S150*$E22)+S150,S150)),"NÃO"),"NÃO")</f>
        <v>NÃO</v>
      </c>
      <c r="U150" s="9" t="str">
        <f>IF(AND(U$5&gt;=$M22,U$5&lt;=$N22),IF($F22="ANUAL",IF(T150="NÃO",$D22,IF(MOD(COUNT($Q150:T150),12)=0,(T150*$E22)+T150,T150)),"NÃO"),"NÃO")</f>
        <v>NÃO</v>
      </c>
      <c r="V150" s="9" t="str">
        <f>IF(AND(V$5&gt;=$M22,V$5&lt;=$N22),IF($F22="ANUAL",IF(U150="NÃO",$D22,IF(MOD(COUNT($Q150:U150),12)=0,(U150*$E22)+U150,U150)),"NÃO"),"NÃO")</f>
        <v>NÃO</v>
      </c>
      <c r="W150" s="9" t="str">
        <f>IF(AND(W$5&gt;=$M22,W$5&lt;=$N22),IF($F22="ANUAL",IF(V150="NÃO",$D22,IF(MOD(COUNT($Q150:V150),12)=0,(V150*$E22)+V150,V150)),"NÃO"),"NÃO")</f>
        <v>NÃO</v>
      </c>
      <c r="X150" s="9" t="str">
        <f>IF(AND(X$5&gt;=$M22,X$5&lt;=$N22),IF($F22="ANUAL",IF(W150="NÃO",$D22,IF(MOD(COUNT($Q150:W150),12)=0,(W150*$E22)+W150,W150)),"NÃO"),"NÃO")</f>
        <v>NÃO</v>
      </c>
      <c r="Y150" s="9" t="str">
        <f>IF(AND(Y$5&gt;=$M22,Y$5&lt;=$N22),IF($F22="ANUAL",IF(X150="NÃO",$D22,IF(MOD(COUNT($Q150:X150),12)=0,(X150*$E22)+X150,X150)),"NÃO"),"NÃO")</f>
        <v>NÃO</v>
      </c>
      <c r="Z150" s="9" t="str">
        <f>IF(AND(Z$5&gt;=$M22,Z$5&lt;=$N22),IF($F22="ANUAL",IF(Y150="NÃO",$D22,IF(MOD(COUNT($Q150:Y150),12)=0,(Y150*$E22)+Y150,Y150)),"NÃO"),"NÃO")</f>
        <v>NÃO</v>
      </c>
      <c r="AA150" s="9" t="str">
        <f>IF(AND(AA$5&gt;=$M22,AA$5&lt;=$N22),IF($F22="ANUAL",IF(Z150="NÃO",$D22,IF(MOD(COUNT($Q150:Z150),12)=0,(Z150*$E22)+Z150,Z150)),"NÃO"),"NÃO")</f>
        <v>NÃO</v>
      </c>
      <c r="AB150" s="9" t="str">
        <f>IF(AND(AB$5&gt;=$M22,AB$5&lt;=$N22),IF($F22="ANUAL",IF(AA150="NÃO",$D22,IF(MOD(COUNT($Q150:AA150),12)=0,(AA150*$E22)+AA150,AA150)),"NÃO"),"NÃO")</f>
        <v>NÃO</v>
      </c>
      <c r="AC150" s="9" t="str">
        <f>IF(AND(AC$5&gt;=$M22,AC$5&lt;=$N22),IF($F22="ANUAL",IF(AB150="NÃO",$D22,IF(MOD(COUNT($Q150:AB150),12)=0,(AB150*$E22)+AB150,AB150)),"NÃO"),"NÃO")</f>
        <v>NÃO</v>
      </c>
      <c r="AD150" s="9" t="str">
        <f>IF(AND(AD$5&gt;=$M22,AD$5&lt;=$N22),IF($F22="ANUAL",IF(AC150="NÃO",$D22,IF(MOD(COUNT($Q150:AC150),12)=0,(AC150*$E22)+AC150,AC150)),"NÃO"),"NÃO")</f>
        <v>NÃO</v>
      </c>
      <c r="AE150" s="9" t="str">
        <f>IF(AND(AE$5&gt;=$M22,AE$5&lt;=$N22),IF($F22="ANUAL",IF(AD150="NÃO",$D22,IF(MOD(COUNT($Q150:AD150),12)=0,(AD150*$E22)+AD150,AD150)),"NÃO"),"NÃO")</f>
        <v>NÃO</v>
      </c>
      <c r="AF150" s="9" t="str">
        <f>IF(AND(AF$5&gt;=$M22,AF$5&lt;=$N22),IF($F22="ANUAL",IF(AE150="NÃO",$D22,IF(MOD(COUNT($Q150:AE150),12)=0,(AE150*$E22)+AE150,AE150)),"NÃO"),"NÃO")</f>
        <v>NÃO</v>
      </c>
      <c r="AG150" s="9" t="str">
        <f>IF(AND(AG$5&gt;=$M22,AG$5&lt;=$N22),IF($F22="ANUAL",IF(AF150="NÃO",$D22,IF(MOD(COUNT($Q150:AF150),12)=0,(AF150*$E22)+AF150,AF150)),"NÃO"),"NÃO")</f>
        <v>NÃO</v>
      </c>
      <c r="AH150" s="9" t="str">
        <f>IF(AND(AH$5&gt;=$M22,AH$5&lt;=$N22),IF($F22="ANUAL",IF(AG150="NÃO",$D22,IF(MOD(COUNT($Q150:AG150),12)=0,(AG150*$E22)+AG150,AG150)),"NÃO"),"NÃO")</f>
        <v>NÃO</v>
      </c>
      <c r="AI150" s="9" t="str">
        <f>IF(AND(AI$5&gt;=$M22,AI$5&lt;=$N22),IF($F22="ANUAL",IF(AH150="NÃO",$D22,IF(MOD(COUNT($Q150:AH150),12)=0,(AH150*$E22)+AH150,AH150)),"NÃO"),"NÃO")</f>
        <v>NÃO</v>
      </c>
      <c r="AJ150" s="9" t="str">
        <f>IF(AND(AJ$5&gt;=$M22,AJ$5&lt;=$N22),IF($F22="ANUAL",IF(AI150="NÃO",$D22,IF(MOD(COUNT($Q150:AI150),12)=0,(AI150*$E22)+AI150,AI150)),"NÃO"),"NÃO")</f>
        <v>NÃO</v>
      </c>
      <c r="AK150" s="9" t="str">
        <f>IF(AND(AK$5&gt;=$M22,AK$5&lt;=$N22),IF($F22="ANUAL",IF(AJ150="NÃO",$D22,IF(MOD(COUNT($Q150:AJ150),12)=0,(AJ150*$E22)+AJ150,AJ150)),"NÃO"),"NÃO")</f>
        <v>NÃO</v>
      </c>
      <c r="AL150" s="9" t="str">
        <f>IF(AND(AL$5&gt;=$M22,AL$5&lt;=$N22),IF($F22="ANUAL",IF(AK150="NÃO",$D22,IF(MOD(COUNT($Q150:AK150),12)=0,(AK150*$E22)+AK150,AK150)),"NÃO"),"NÃO")</f>
        <v>NÃO</v>
      </c>
      <c r="AM150" s="9" t="str">
        <f>IF(AND(AM$5&gt;=$M22,AM$5&lt;=$N22),IF($F22="ANUAL",IF(AL150="NÃO",$D22,IF(MOD(COUNT($Q150:AL150),12)=0,(AL150*$E22)+AL150,AL150)),"NÃO"),"NÃO")</f>
        <v>NÃO</v>
      </c>
      <c r="AN150" s="9" t="str">
        <f>IF(AND(AN$5&gt;=$M22,AN$5&lt;=$N22),IF($F22="ANUAL",IF(AM150="NÃO",$D22,IF(MOD(COUNT($Q150:AM150),12)=0,(AM150*$E22)+AM150,AM150)),"NÃO"),"NÃO")</f>
        <v>NÃO</v>
      </c>
      <c r="AO150" s="9" t="str">
        <f>IF(AND(AO$5&gt;=$M22,AO$5&lt;=$N22),IF($F22="ANUAL",IF(AN150="NÃO",$D22,IF(MOD(COUNT($Q150:AN150),12)=0,(AN150*$E22)+AN150,AN150)),"NÃO"),"NÃO")</f>
        <v>NÃO</v>
      </c>
      <c r="AP150" s="9" t="str">
        <f>IF(AND(AP$5&gt;=$M22,AP$5&lt;=$N22),IF($F22="ANUAL",IF(AO150="NÃO",$D22,IF(MOD(COUNT($Q150:AO150),12)=0,(AO150*$E22)+AO150,AO150)),"NÃO"),"NÃO")</f>
        <v>NÃO</v>
      </c>
      <c r="AQ150" s="9" t="str">
        <f>IF(AND(AQ$5&gt;=$M22,AQ$5&lt;=$N22),IF($F22="ANUAL",IF(AP150="NÃO",$D22,IF(MOD(COUNT($Q150:AP150),12)=0,(AP150*$E22)+AP150,AP150)),"NÃO"),"NÃO")</f>
        <v>NÃO</v>
      </c>
      <c r="AR150" s="9" t="str">
        <f>IF(AND(AR$5&gt;=$M22,AR$5&lt;=$N22),IF($F22="ANUAL",IF(AQ150="NÃO",$D22,IF(MOD(COUNT($Q150:AQ150),12)=0,(AQ150*$E22)+AQ150,AQ150)),"NÃO"),"NÃO")</f>
        <v>NÃO</v>
      </c>
      <c r="AS150" s="9" t="str">
        <f>IF(AND(AS$5&gt;=$M22,AS$5&lt;=$N22),IF($F22="ANUAL",IF(AR150="NÃO",$D22,IF(MOD(COUNT($Q150:AR150),12)=0,(AR150*$E22)+AR150,AR150)),"NÃO"),"NÃO")</f>
        <v>NÃO</v>
      </c>
      <c r="AT150" s="9" t="str">
        <f>IF(AND(AT$5&gt;=$M22,AT$5&lt;=$N22),IF($F22="ANUAL",IF(AS150="NÃO",$D22,IF(MOD(COUNT($Q150:AS150),12)=0,(AS150*$E22)+AS150,AS150)),"NÃO"),"NÃO")</f>
        <v>NÃO</v>
      </c>
      <c r="AU150" s="9" t="str">
        <f>IF(AND(AU$5&gt;=$M22,AU$5&lt;=$N22),IF($F22="ANUAL",IF(AT150="NÃO",$D22,IF(MOD(COUNT($Q150:AT150),12)=0,(AT150*$E22)+AT150,AT150)),"NÃO"),"NÃO")</f>
        <v>NÃO</v>
      </c>
      <c r="AV150" s="9" t="str">
        <f>IF(AND(AV$5&gt;=$M22,AV$5&lt;=$N22),IF($F22="ANUAL",IF(AU150="NÃO",$D22,IF(MOD(COUNT($Q150:AU150),12)=0,(AU150*$E22)+AU150,AU150)),"NÃO"),"NÃO")</f>
        <v>NÃO</v>
      </c>
      <c r="AW150" s="9" t="str">
        <f>IF(AND(AW$5&gt;=$M22,AW$5&lt;=$N22),IF($F22="ANUAL",IF(AV150="NÃO",$D22,IF(MOD(COUNT($Q150:AV150),12)=0,(AV150*$E22)+AV150,AV150)),"NÃO"),"NÃO")</f>
        <v>NÃO</v>
      </c>
      <c r="AX150" s="9" t="str">
        <f>IF(AND(AX$5&gt;=$M22,AX$5&lt;=$N22),IF($F22="ANUAL",IF(AW150="NÃO",$D22,IF(MOD(COUNT($Q150:AW150),12)=0,(AW150*$E22)+AW150,AW150)),"NÃO"),"NÃO")</f>
        <v>NÃO</v>
      </c>
      <c r="AY150" s="9" t="str">
        <f>IF(AND(AY$5&gt;=$M22,AY$5&lt;=$N22),IF($F22="ANUAL",IF(AX150="NÃO",$D22,IF(MOD(COUNT($Q150:AX150),12)=0,(AX150*$E22)+AX150,AX150)),"NÃO"),"NÃO")</f>
        <v>NÃO</v>
      </c>
      <c r="AZ150" s="9" t="str">
        <f>IF(AND(AZ$5&gt;=$M22,AZ$5&lt;=$N22),IF($F22="ANUAL",IF(AY150="NÃO",$D22,IF(MOD(COUNT($Q150:AY150),12)=0,(AY150*$E22)+AY150,AY150)),"NÃO"),"NÃO")</f>
        <v>NÃO</v>
      </c>
      <c r="BA150" s="9" t="str">
        <f>IF(AND(BA$5&gt;=$M22,BA$5&lt;=$N22),IF($F22="ANUAL",IF(AZ150="NÃO",$D22,IF(MOD(COUNT($Q150:AZ150),12)=0,(AZ150*$E22)+AZ150,AZ150)),"NÃO"),"NÃO")</f>
        <v>NÃO</v>
      </c>
      <c r="BB150" s="9" t="str">
        <f>IF(AND(BB$5&gt;=$M22,BB$5&lt;=$N22),IF($F22="ANUAL",IF(BA150="NÃO",$D22,IF(MOD(COUNT($Q150:BA150),12)=0,(BA150*$E22)+BA150,BA150)),"NÃO"),"NÃO")</f>
        <v>NÃO</v>
      </c>
      <c r="BC150" s="9" t="str">
        <f>IF(AND(BC$5&gt;=$M22,BC$5&lt;=$N22),IF($F22="ANUAL",IF(BB150="NÃO",$D22,IF(MOD(COUNT($Q150:BB150),12)=0,(BB150*$E22)+BB150,BB150)),"NÃO"),"NÃO")</f>
        <v>NÃO</v>
      </c>
      <c r="BD150" s="9" t="str">
        <f>IF(AND(BD$5&gt;=$M22,BD$5&lt;=$N22),IF($F22="ANUAL",IF(BC150="NÃO",$D22,IF(MOD(COUNT($Q150:BC150),12)=0,(BC150*$E22)+BC150,BC150)),"NÃO"),"NÃO")</f>
        <v>NÃO</v>
      </c>
      <c r="BE150" s="9" t="str">
        <f>IF(AND(BE$5&gt;=$M22,BE$5&lt;=$N22),IF($F22="ANUAL",IF(BD150="NÃO",$D22,IF(MOD(COUNT($Q150:BD150),12)=0,(BD150*$E22)+BD150,BD150)),"NÃO"),"NÃO")</f>
        <v>NÃO</v>
      </c>
      <c r="BF150" s="9" t="str">
        <f>IF(AND(BF$5&gt;=$M22,BF$5&lt;=$N22),IF($F22="ANUAL",IF(BE150="NÃO",$D22,IF(MOD(COUNT($Q150:BE150),12)=0,(BE150*$E22)+BE150,BE150)),"NÃO"),"NÃO")</f>
        <v>NÃO</v>
      </c>
      <c r="BG150" s="9" t="str">
        <f>IF(AND(BG$5&gt;=$M22,BG$5&lt;=$N22),IF($F22="ANUAL",IF(BF150="NÃO",$D22,IF(MOD(COUNT($Q150:BF150),12)=0,(BF150*$E22)+BF150,BF150)),"NÃO"),"NÃO")</f>
        <v>NÃO</v>
      </c>
      <c r="BH150" s="9" t="str">
        <f>IF(AND(BH$5&gt;=$M22,BH$5&lt;=$N22),IF($F22="ANUAL",IF(BG150="NÃO",$D22,IF(MOD(COUNT($Q150:BG150),12)=0,(BG150*$E22)+BG150,BG150)),"NÃO"),"NÃO")</f>
        <v>NÃO</v>
      </c>
      <c r="BI150" s="9" t="str">
        <f>IF(AND(BI$5&gt;=$M22,BI$5&lt;=$N22),IF($F22="ANUAL",IF(BH150="NÃO",$D22,IF(MOD(COUNT($Q150:BH150),12)=0,(BH150*$E22)+BH150,BH150)),"NÃO"),"NÃO")</f>
        <v>NÃO</v>
      </c>
      <c r="BJ150" s="9" t="str">
        <f>IF(AND(BJ$5&gt;=$M22,BJ$5&lt;=$N22),IF($F22="ANUAL",IF(BI150="NÃO",$D22,IF(MOD(COUNT($Q150:BI150),12)=0,(BI150*$E22)+BI150,BI150)),"NÃO"),"NÃO")</f>
        <v>NÃO</v>
      </c>
      <c r="BK150" s="9" t="str">
        <f>IF(AND(BK$5&gt;=$M22,BK$5&lt;=$N22),IF($F22="ANUAL",IF(BJ150="NÃO",$D22,IF(MOD(COUNT($Q150:BJ150),12)=0,(BJ150*$E22)+BJ150,BJ150)),"NÃO"),"NÃO")</f>
        <v>NÃO</v>
      </c>
      <c r="BL150" s="9" t="str">
        <f>IF(AND(BL$5&gt;=$M22,BL$5&lt;=$N22),IF($F22="ANUAL",IF(BK150="NÃO",$D22,IF(MOD(COUNT($Q150:BK150),12)=0,(BK150*$E22)+BK150,BK150)),"NÃO"),"NÃO")</f>
        <v>NÃO</v>
      </c>
      <c r="BM150" s="9" t="str">
        <f>IF(AND(BM$5&gt;=$M22,BM$5&lt;=$N22),IF($F22="ANUAL",IF(BL150="NÃO",$D22,IF(MOD(COUNT($Q150:BL150),12)=0,(BL150*$E22)+BL150,BL150)),"NÃO"),"NÃO")</f>
        <v>NÃO</v>
      </c>
      <c r="BN150" s="9" t="str">
        <f>IF(AND(BN$5&gt;=$M22,BN$5&lt;=$N22),IF($F22="ANUAL",IF(BM150="NÃO",$D22,IF(MOD(COUNT($Q150:BM150),12)=0,(BM150*$E22)+BM150,BM150)),"NÃO"),"NÃO")</f>
        <v>NÃO</v>
      </c>
      <c r="BO150" s="9" t="str">
        <f>IF(AND(BO$5&gt;=$M22,BO$5&lt;=$N22),IF($F22="ANUAL",IF(BN150="NÃO",$D22,IF(MOD(COUNT($Q150:BN150),12)=0,(BN150*$E22)+BN150,BN150)),"NÃO"),"NÃO")</f>
        <v>NÃO</v>
      </c>
      <c r="BP150" s="9" t="str">
        <f>IF(AND(BP$5&gt;=$M22,BP$5&lt;=$N22),IF($F22="ANUAL",IF(BO150="NÃO",$D22,IF(MOD(COUNT($Q150:BO150),12)=0,(BO150*$E22)+BO150,BO150)),"NÃO"),"NÃO")</f>
        <v>NÃO</v>
      </c>
      <c r="BQ150" s="9" t="str">
        <f>IF(AND(BQ$5&gt;=$M22,BQ$5&lt;=$N22),IF($F22="ANUAL",IF(BP150="NÃO",$D22,IF(MOD(COUNT($Q150:BP150),12)=0,(BP150*$E22)+BP150,BP150)),"NÃO"),"NÃO")</f>
        <v>NÃO</v>
      </c>
      <c r="BR150" s="9" t="str">
        <f>IF(AND(BR$5&gt;=$M22,BR$5&lt;=$N22),IF($F22="ANUAL",IF(BQ150="NÃO",$D22,IF(MOD(COUNT($Q150:BQ150),12)=0,(BQ150*$E22)+BQ150,BQ150)),"NÃO"),"NÃO")</f>
        <v>NÃO</v>
      </c>
      <c r="BS150" s="9" t="str">
        <f>IF(AND(BS$5&gt;=$M22,BS$5&lt;=$N22),IF($F22="ANUAL",IF(BR150="NÃO",$D22,IF(MOD(COUNT($Q150:BR150),12)=0,(BR150*$E22)+BR150,BR150)),"NÃO"),"NÃO")</f>
        <v>NÃO</v>
      </c>
      <c r="BT150" s="9" t="str">
        <f>IF(AND(BT$5&gt;=$M22,BT$5&lt;=$N22),IF($F22="ANUAL",IF(BS150="NÃO",$D22,IF(MOD(COUNT($Q150:BS150),12)=0,(BS150*$E22)+BS150,BS150)),"NÃO"),"NÃO")</f>
        <v>NÃO</v>
      </c>
      <c r="BU150" s="9" t="str">
        <f>IF(AND(BU$5&gt;=$M22,BU$5&lt;=$N22),IF($F22="ANUAL",IF(BT150="NÃO",$D22,IF(MOD(COUNT($Q150:BT150),12)=0,(BT150*$E22)+BT150,BT150)),"NÃO"),"NÃO")</f>
        <v>NÃO</v>
      </c>
      <c r="BV150" s="9" t="str">
        <f>IF(AND(BV$5&gt;=$M22,BV$5&lt;=$N22),IF($F22="ANUAL",IF(BU150="NÃO",$D22,IF(MOD(COUNT($Q150:BU150),12)=0,(BU150*$E22)+BU150,BU150)),"NÃO"),"NÃO")</f>
        <v>NÃO</v>
      </c>
      <c r="BW150" s="9" t="str">
        <f>IF(AND(BW$5&gt;=$M22,BW$5&lt;=$N22),IF($F22="ANUAL",IF(BV150="NÃO",$D22,IF(MOD(COUNT($Q150:BV150),12)=0,(BV150*$E22)+BV150,BV150)),"NÃO"),"NÃO")</f>
        <v>NÃO</v>
      </c>
      <c r="BX150" s="9" t="str">
        <f>IF(AND(BX$5&gt;=$M22,BX$5&lt;=$N22),IF($F22="ANUAL",IF(BW150="NÃO",$D22,IF(MOD(COUNT($Q150:BW150),12)=0,(BW150*$E22)+BW150,BW150)),"NÃO"),"NÃO")</f>
        <v>NÃO</v>
      </c>
    </row>
    <row r="151" spans="16:76" ht="30" customHeight="1">
      <c r="P151" s="9">
        <v>18</v>
      </c>
      <c r="Q151" s="9" t="str">
        <f t="shared" si="48"/>
        <v>NÃO</v>
      </c>
      <c r="R151" s="9" t="str">
        <f>IF(AND(R$5&gt;=$M23,R$5&lt;=$N23),IF($F23="ANUAL",IF(Q151="NÃO",$D23,IF(MOD(COUNT($Q151:Q151),12)=0,(Q151*$E23)+Q151,Q151)),"NÃO"),"NÃO")</f>
        <v>NÃO</v>
      </c>
      <c r="S151" s="9" t="str">
        <f>IF(AND(S$5&gt;=$M23,S$5&lt;=$N23),IF($F23="ANUAL",IF(R151="NÃO",$D23,IF(MOD(COUNT($Q151:R151),12)=0,(R151*$E23)+R151,R151)),"NÃO"),"NÃO")</f>
        <v>NÃO</v>
      </c>
      <c r="T151" s="9" t="str">
        <f>IF(AND(T$5&gt;=$M23,T$5&lt;=$N23),IF($F23="ANUAL",IF(S151="NÃO",$D23,IF(MOD(COUNT($Q151:S151),12)=0,(S151*$E23)+S151,S151)),"NÃO"),"NÃO")</f>
        <v>NÃO</v>
      </c>
      <c r="U151" s="9" t="str">
        <f>IF(AND(U$5&gt;=$M23,U$5&lt;=$N23),IF($F23="ANUAL",IF(T151="NÃO",$D23,IF(MOD(COUNT($Q151:T151),12)=0,(T151*$E23)+T151,T151)),"NÃO"),"NÃO")</f>
        <v>NÃO</v>
      </c>
      <c r="V151" s="9" t="str">
        <f>IF(AND(V$5&gt;=$M23,V$5&lt;=$N23),IF($F23="ANUAL",IF(U151="NÃO",$D23,IF(MOD(COUNT($Q151:U151),12)=0,(U151*$E23)+U151,U151)),"NÃO"),"NÃO")</f>
        <v>NÃO</v>
      </c>
      <c r="W151" s="9" t="str">
        <f>IF(AND(W$5&gt;=$M23,W$5&lt;=$N23),IF($F23="ANUAL",IF(V151="NÃO",$D23,IF(MOD(COUNT($Q151:V151),12)=0,(V151*$E23)+V151,V151)),"NÃO"),"NÃO")</f>
        <v>NÃO</v>
      </c>
      <c r="X151" s="9" t="str">
        <f>IF(AND(X$5&gt;=$M23,X$5&lt;=$N23),IF($F23="ANUAL",IF(W151="NÃO",$D23,IF(MOD(COUNT($Q151:W151),12)=0,(W151*$E23)+W151,W151)),"NÃO"),"NÃO")</f>
        <v>NÃO</v>
      </c>
      <c r="Y151" s="9" t="str">
        <f>IF(AND(Y$5&gt;=$M23,Y$5&lt;=$N23),IF($F23="ANUAL",IF(X151="NÃO",$D23,IF(MOD(COUNT($Q151:X151),12)=0,(X151*$E23)+X151,X151)),"NÃO"),"NÃO")</f>
        <v>NÃO</v>
      </c>
      <c r="Z151" s="9" t="str">
        <f>IF(AND(Z$5&gt;=$M23,Z$5&lt;=$N23),IF($F23="ANUAL",IF(Y151="NÃO",$D23,IF(MOD(COUNT($Q151:Y151),12)=0,(Y151*$E23)+Y151,Y151)),"NÃO"),"NÃO")</f>
        <v>NÃO</v>
      </c>
      <c r="AA151" s="9" t="str">
        <f>IF(AND(AA$5&gt;=$M23,AA$5&lt;=$N23),IF($F23="ANUAL",IF(Z151="NÃO",$D23,IF(MOD(COUNT($Q151:Z151),12)=0,(Z151*$E23)+Z151,Z151)),"NÃO"),"NÃO")</f>
        <v>NÃO</v>
      </c>
      <c r="AB151" s="9" t="str">
        <f>IF(AND(AB$5&gt;=$M23,AB$5&lt;=$N23),IF($F23="ANUAL",IF(AA151="NÃO",$D23,IF(MOD(COUNT($Q151:AA151),12)=0,(AA151*$E23)+AA151,AA151)),"NÃO"),"NÃO")</f>
        <v>NÃO</v>
      </c>
      <c r="AC151" s="9" t="str">
        <f>IF(AND(AC$5&gt;=$M23,AC$5&lt;=$N23),IF($F23="ANUAL",IF(AB151="NÃO",$D23,IF(MOD(COUNT($Q151:AB151),12)=0,(AB151*$E23)+AB151,AB151)),"NÃO"),"NÃO")</f>
        <v>NÃO</v>
      </c>
      <c r="AD151" s="9" t="str">
        <f>IF(AND(AD$5&gt;=$M23,AD$5&lt;=$N23),IF($F23="ANUAL",IF(AC151="NÃO",$D23,IF(MOD(COUNT($Q151:AC151),12)=0,(AC151*$E23)+AC151,AC151)),"NÃO"),"NÃO")</f>
        <v>NÃO</v>
      </c>
      <c r="AE151" s="9" t="str">
        <f>IF(AND(AE$5&gt;=$M23,AE$5&lt;=$N23),IF($F23="ANUAL",IF(AD151="NÃO",$D23,IF(MOD(COUNT($Q151:AD151),12)=0,(AD151*$E23)+AD151,AD151)),"NÃO"),"NÃO")</f>
        <v>NÃO</v>
      </c>
      <c r="AF151" s="9" t="str">
        <f>IF(AND(AF$5&gt;=$M23,AF$5&lt;=$N23),IF($F23="ANUAL",IF(AE151="NÃO",$D23,IF(MOD(COUNT($Q151:AE151),12)=0,(AE151*$E23)+AE151,AE151)),"NÃO"),"NÃO")</f>
        <v>NÃO</v>
      </c>
      <c r="AG151" s="9" t="str">
        <f>IF(AND(AG$5&gt;=$M23,AG$5&lt;=$N23),IF($F23="ANUAL",IF(AF151="NÃO",$D23,IF(MOD(COUNT($Q151:AF151),12)=0,(AF151*$E23)+AF151,AF151)),"NÃO"),"NÃO")</f>
        <v>NÃO</v>
      </c>
      <c r="AH151" s="9" t="str">
        <f>IF(AND(AH$5&gt;=$M23,AH$5&lt;=$N23),IF($F23="ANUAL",IF(AG151="NÃO",$D23,IF(MOD(COUNT($Q151:AG151),12)=0,(AG151*$E23)+AG151,AG151)),"NÃO"),"NÃO")</f>
        <v>NÃO</v>
      </c>
      <c r="AI151" s="9" t="str">
        <f>IF(AND(AI$5&gt;=$M23,AI$5&lt;=$N23),IF($F23="ANUAL",IF(AH151="NÃO",$D23,IF(MOD(COUNT($Q151:AH151),12)=0,(AH151*$E23)+AH151,AH151)),"NÃO"),"NÃO")</f>
        <v>NÃO</v>
      </c>
      <c r="AJ151" s="9" t="str">
        <f>IF(AND(AJ$5&gt;=$M23,AJ$5&lt;=$N23),IF($F23="ANUAL",IF(AI151="NÃO",$D23,IF(MOD(COUNT($Q151:AI151),12)=0,(AI151*$E23)+AI151,AI151)),"NÃO"),"NÃO")</f>
        <v>NÃO</v>
      </c>
      <c r="AK151" s="9" t="str">
        <f>IF(AND(AK$5&gt;=$M23,AK$5&lt;=$N23),IF($F23="ANUAL",IF(AJ151="NÃO",$D23,IF(MOD(COUNT($Q151:AJ151),12)=0,(AJ151*$E23)+AJ151,AJ151)),"NÃO"),"NÃO")</f>
        <v>NÃO</v>
      </c>
      <c r="AL151" s="9" t="str">
        <f>IF(AND(AL$5&gt;=$M23,AL$5&lt;=$N23),IF($F23="ANUAL",IF(AK151="NÃO",$D23,IF(MOD(COUNT($Q151:AK151),12)=0,(AK151*$E23)+AK151,AK151)),"NÃO"),"NÃO")</f>
        <v>NÃO</v>
      </c>
      <c r="AM151" s="9" t="str">
        <f>IF(AND(AM$5&gt;=$M23,AM$5&lt;=$N23),IF($F23="ANUAL",IF(AL151="NÃO",$D23,IF(MOD(COUNT($Q151:AL151),12)=0,(AL151*$E23)+AL151,AL151)),"NÃO"),"NÃO")</f>
        <v>NÃO</v>
      </c>
      <c r="AN151" s="9" t="str">
        <f>IF(AND(AN$5&gt;=$M23,AN$5&lt;=$N23),IF($F23="ANUAL",IF(AM151="NÃO",$D23,IF(MOD(COUNT($Q151:AM151),12)=0,(AM151*$E23)+AM151,AM151)),"NÃO"),"NÃO")</f>
        <v>NÃO</v>
      </c>
      <c r="AO151" s="9" t="str">
        <f>IF(AND(AO$5&gt;=$M23,AO$5&lt;=$N23),IF($F23="ANUAL",IF(AN151="NÃO",$D23,IF(MOD(COUNT($Q151:AN151),12)=0,(AN151*$E23)+AN151,AN151)),"NÃO"),"NÃO")</f>
        <v>NÃO</v>
      </c>
      <c r="AP151" s="9" t="str">
        <f>IF(AND(AP$5&gt;=$M23,AP$5&lt;=$N23),IF($F23="ANUAL",IF(AO151="NÃO",$D23,IF(MOD(COUNT($Q151:AO151),12)=0,(AO151*$E23)+AO151,AO151)),"NÃO"),"NÃO")</f>
        <v>NÃO</v>
      </c>
      <c r="AQ151" s="9" t="str">
        <f>IF(AND(AQ$5&gt;=$M23,AQ$5&lt;=$N23),IF($F23="ANUAL",IF(AP151="NÃO",$D23,IF(MOD(COUNT($Q151:AP151),12)=0,(AP151*$E23)+AP151,AP151)),"NÃO"),"NÃO")</f>
        <v>NÃO</v>
      </c>
      <c r="AR151" s="9" t="str">
        <f>IF(AND(AR$5&gt;=$M23,AR$5&lt;=$N23),IF($F23="ANUAL",IF(AQ151="NÃO",$D23,IF(MOD(COUNT($Q151:AQ151),12)=0,(AQ151*$E23)+AQ151,AQ151)),"NÃO"),"NÃO")</f>
        <v>NÃO</v>
      </c>
      <c r="AS151" s="9" t="str">
        <f>IF(AND(AS$5&gt;=$M23,AS$5&lt;=$N23),IF($F23="ANUAL",IF(AR151="NÃO",$D23,IF(MOD(COUNT($Q151:AR151),12)=0,(AR151*$E23)+AR151,AR151)),"NÃO"),"NÃO")</f>
        <v>NÃO</v>
      </c>
      <c r="AT151" s="9" t="str">
        <f>IF(AND(AT$5&gt;=$M23,AT$5&lt;=$N23),IF($F23="ANUAL",IF(AS151="NÃO",$D23,IF(MOD(COUNT($Q151:AS151),12)=0,(AS151*$E23)+AS151,AS151)),"NÃO"),"NÃO")</f>
        <v>NÃO</v>
      </c>
      <c r="AU151" s="9" t="str">
        <f>IF(AND(AU$5&gt;=$M23,AU$5&lt;=$N23),IF($F23="ANUAL",IF(AT151="NÃO",$D23,IF(MOD(COUNT($Q151:AT151),12)=0,(AT151*$E23)+AT151,AT151)),"NÃO"),"NÃO")</f>
        <v>NÃO</v>
      </c>
      <c r="AV151" s="9" t="str">
        <f>IF(AND(AV$5&gt;=$M23,AV$5&lt;=$N23),IF($F23="ANUAL",IF(AU151="NÃO",$D23,IF(MOD(COUNT($Q151:AU151),12)=0,(AU151*$E23)+AU151,AU151)),"NÃO"),"NÃO")</f>
        <v>NÃO</v>
      </c>
      <c r="AW151" s="9" t="str">
        <f>IF(AND(AW$5&gt;=$M23,AW$5&lt;=$N23),IF($F23="ANUAL",IF(AV151="NÃO",$D23,IF(MOD(COUNT($Q151:AV151),12)=0,(AV151*$E23)+AV151,AV151)),"NÃO"),"NÃO")</f>
        <v>NÃO</v>
      </c>
      <c r="AX151" s="9" t="str">
        <f>IF(AND(AX$5&gt;=$M23,AX$5&lt;=$N23),IF($F23="ANUAL",IF(AW151="NÃO",$D23,IF(MOD(COUNT($Q151:AW151),12)=0,(AW151*$E23)+AW151,AW151)),"NÃO"),"NÃO")</f>
        <v>NÃO</v>
      </c>
      <c r="AY151" s="9" t="str">
        <f>IF(AND(AY$5&gt;=$M23,AY$5&lt;=$N23),IF($F23="ANUAL",IF(AX151="NÃO",$D23,IF(MOD(COUNT($Q151:AX151),12)=0,(AX151*$E23)+AX151,AX151)),"NÃO"),"NÃO")</f>
        <v>NÃO</v>
      </c>
      <c r="AZ151" s="9" t="str">
        <f>IF(AND(AZ$5&gt;=$M23,AZ$5&lt;=$N23),IF($F23="ANUAL",IF(AY151="NÃO",$D23,IF(MOD(COUNT($Q151:AY151),12)=0,(AY151*$E23)+AY151,AY151)),"NÃO"),"NÃO")</f>
        <v>NÃO</v>
      </c>
      <c r="BA151" s="9" t="str">
        <f>IF(AND(BA$5&gt;=$M23,BA$5&lt;=$N23),IF($F23="ANUAL",IF(AZ151="NÃO",$D23,IF(MOD(COUNT($Q151:AZ151),12)=0,(AZ151*$E23)+AZ151,AZ151)),"NÃO"),"NÃO")</f>
        <v>NÃO</v>
      </c>
      <c r="BB151" s="9" t="str">
        <f>IF(AND(BB$5&gt;=$M23,BB$5&lt;=$N23),IF($F23="ANUAL",IF(BA151="NÃO",$D23,IF(MOD(COUNT($Q151:BA151),12)=0,(BA151*$E23)+BA151,BA151)),"NÃO"),"NÃO")</f>
        <v>NÃO</v>
      </c>
      <c r="BC151" s="9" t="str">
        <f>IF(AND(BC$5&gt;=$M23,BC$5&lt;=$N23),IF($F23="ANUAL",IF(BB151="NÃO",$D23,IF(MOD(COUNT($Q151:BB151),12)=0,(BB151*$E23)+BB151,BB151)),"NÃO"),"NÃO")</f>
        <v>NÃO</v>
      </c>
      <c r="BD151" s="9" t="str">
        <f>IF(AND(BD$5&gt;=$M23,BD$5&lt;=$N23),IF($F23="ANUAL",IF(BC151="NÃO",$D23,IF(MOD(COUNT($Q151:BC151),12)=0,(BC151*$E23)+BC151,BC151)),"NÃO"),"NÃO")</f>
        <v>NÃO</v>
      </c>
      <c r="BE151" s="9" t="str">
        <f>IF(AND(BE$5&gt;=$M23,BE$5&lt;=$N23),IF($F23="ANUAL",IF(BD151="NÃO",$D23,IF(MOD(COUNT($Q151:BD151),12)=0,(BD151*$E23)+BD151,BD151)),"NÃO"),"NÃO")</f>
        <v>NÃO</v>
      </c>
      <c r="BF151" s="9" t="str">
        <f>IF(AND(BF$5&gt;=$M23,BF$5&lt;=$N23),IF($F23="ANUAL",IF(BE151="NÃO",$D23,IF(MOD(COUNT($Q151:BE151),12)=0,(BE151*$E23)+BE151,BE151)),"NÃO"),"NÃO")</f>
        <v>NÃO</v>
      </c>
      <c r="BG151" s="9" t="str">
        <f>IF(AND(BG$5&gt;=$M23,BG$5&lt;=$N23),IF($F23="ANUAL",IF(BF151="NÃO",$D23,IF(MOD(COUNT($Q151:BF151),12)=0,(BF151*$E23)+BF151,BF151)),"NÃO"),"NÃO")</f>
        <v>NÃO</v>
      </c>
      <c r="BH151" s="9" t="str">
        <f>IF(AND(BH$5&gt;=$M23,BH$5&lt;=$N23),IF($F23="ANUAL",IF(BG151="NÃO",$D23,IF(MOD(COUNT($Q151:BG151),12)=0,(BG151*$E23)+BG151,BG151)),"NÃO"),"NÃO")</f>
        <v>NÃO</v>
      </c>
      <c r="BI151" s="9" t="str">
        <f>IF(AND(BI$5&gt;=$M23,BI$5&lt;=$N23),IF($F23="ANUAL",IF(BH151="NÃO",$D23,IF(MOD(COUNT($Q151:BH151),12)=0,(BH151*$E23)+BH151,BH151)),"NÃO"),"NÃO")</f>
        <v>NÃO</v>
      </c>
      <c r="BJ151" s="9" t="str">
        <f>IF(AND(BJ$5&gt;=$M23,BJ$5&lt;=$N23),IF($F23="ANUAL",IF(BI151="NÃO",$D23,IF(MOD(COUNT($Q151:BI151),12)=0,(BI151*$E23)+BI151,BI151)),"NÃO"),"NÃO")</f>
        <v>NÃO</v>
      </c>
      <c r="BK151" s="9" t="str">
        <f>IF(AND(BK$5&gt;=$M23,BK$5&lt;=$N23),IF($F23="ANUAL",IF(BJ151="NÃO",$D23,IF(MOD(COUNT($Q151:BJ151),12)=0,(BJ151*$E23)+BJ151,BJ151)),"NÃO"),"NÃO")</f>
        <v>NÃO</v>
      </c>
      <c r="BL151" s="9" t="str">
        <f>IF(AND(BL$5&gt;=$M23,BL$5&lt;=$N23),IF($F23="ANUAL",IF(BK151="NÃO",$D23,IF(MOD(COUNT($Q151:BK151),12)=0,(BK151*$E23)+BK151,BK151)),"NÃO"),"NÃO")</f>
        <v>NÃO</v>
      </c>
      <c r="BM151" s="9" t="str">
        <f>IF(AND(BM$5&gt;=$M23,BM$5&lt;=$N23),IF($F23="ANUAL",IF(BL151="NÃO",$D23,IF(MOD(COUNT($Q151:BL151),12)=0,(BL151*$E23)+BL151,BL151)),"NÃO"),"NÃO")</f>
        <v>NÃO</v>
      </c>
      <c r="BN151" s="9" t="str">
        <f>IF(AND(BN$5&gt;=$M23,BN$5&lt;=$N23),IF($F23="ANUAL",IF(BM151="NÃO",$D23,IF(MOD(COUNT($Q151:BM151),12)=0,(BM151*$E23)+BM151,BM151)),"NÃO"),"NÃO")</f>
        <v>NÃO</v>
      </c>
      <c r="BO151" s="9" t="str">
        <f>IF(AND(BO$5&gt;=$M23,BO$5&lt;=$N23),IF($F23="ANUAL",IF(BN151="NÃO",$D23,IF(MOD(COUNT($Q151:BN151),12)=0,(BN151*$E23)+BN151,BN151)),"NÃO"),"NÃO")</f>
        <v>NÃO</v>
      </c>
      <c r="BP151" s="9" t="str">
        <f>IF(AND(BP$5&gt;=$M23,BP$5&lt;=$N23),IF($F23="ANUAL",IF(BO151="NÃO",$D23,IF(MOD(COUNT($Q151:BO151),12)=0,(BO151*$E23)+BO151,BO151)),"NÃO"),"NÃO")</f>
        <v>NÃO</v>
      </c>
      <c r="BQ151" s="9" t="str">
        <f>IF(AND(BQ$5&gt;=$M23,BQ$5&lt;=$N23),IF($F23="ANUAL",IF(BP151="NÃO",$D23,IF(MOD(COUNT($Q151:BP151),12)=0,(BP151*$E23)+BP151,BP151)),"NÃO"),"NÃO")</f>
        <v>NÃO</v>
      </c>
      <c r="BR151" s="9" t="str">
        <f>IF(AND(BR$5&gt;=$M23,BR$5&lt;=$N23),IF($F23="ANUAL",IF(BQ151="NÃO",$D23,IF(MOD(COUNT($Q151:BQ151),12)=0,(BQ151*$E23)+BQ151,BQ151)),"NÃO"),"NÃO")</f>
        <v>NÃO</v>
      </c>
      <c r="BS151" s="9" t="str">
        <f>IF(AND(BS$5&gt;=$M23,BS$5&lt;=$N23),IF($F23="ANUAL",IF(BR151="NÃO",$D23,IF(MOD(COUNT($Q151:BR151),12)=0,(BR151*$E23)+BR151,BR151)),"NÃO"),"NÃO")</f>
        <v>NÃO</v>
      </c>
      <c r="BT151" s="9" t="str">
        <f>IF(AND(BT$5&gt;=$M23,BT$5&lt;=$N23),IF($F23="ANUAL",IF(BS151="NÃO",$D23,IF(MOD(COUNT($Q151:BS151),12)=0,(BS151*$E23)+BS151,BS151)),"NÃO"),"NÃO")</f>
        <v>NÃO</v>
      </c>
      <c r="BU151" s="9" t="str">
        <f>IF(AND(BU$5&gt;=$M23,BU$5&lt;=$N23),IF($F23="ANUAL",IF(BT151="NÃO",$D23,IF(MOD(COUNT($Q151:BT151),12)=0,(BT151*$E23)+BT151,BT151)),"NÃO"),"NÃO")</f>
        <v>NÃO</v>
      </c>
      <c r="BV151" s="9" t="str">
        <f>IF(AND(BV$5&gt;=$M23,BV$5&lt;=$N23),IF($F23="ANUAL",IF(BU151="NÃO",$D23,IF(MOD(COUNT($Q151:BU151),12)=0,(BU151*$E23)+BU151,BU151)),"NÃO"),"NÃO")</f>
        <v>NÃO</v>
      </c>
      <c r="BW151" s="9" t="str">
        <f>IF(AND(BW$5&gt;=$M23,BW$5&lt;=$N23),IF($F23="ANUAL",IF(BV151="NÃO",$D23,IF(MOD(COUNT($Q151:BV151),12)=0,(BV151*$E23)+BV151,BV151)),"NÃO"),"NÃO")</f>
        <v>NÃO</v>
      </c>
      <c r="BX151" s="9" t="str">
        <f>IF(AND(BX$5&gt;=$M23,BX$5&lt;=$N23),IF($F23="ANUAL",IF(BW151="NÃO",$D23,IF(MOD(COUNT($Q151:BW151),12)=0,(BW151*$E23)+BW151,BW151)),"NÃO"),"NÃO")</f>
        <v>NÃO</v>
      </c>
    </row>
    <row r="152" spans="16:76" ht="30" customHeight="1">
      <c r="P152" s="9">
        <v>19</v>
      </c>
      <c r="Q152" s="9" t="str">
        <f t="shared" si="48"/>
        <v>NÃO</v>
      </c>
      <c r="R152" s="9" t="str">
        <f>IF(AND(R$5&gt;=$M24,R$5&lt;=$N24),IF($F24="ANUAL",IF(Q152="NÃO",$D24,IF(MOD(COUNT($Q152:Q152),12)=0,(Q152*$E24)+Q152,Q152)),"NÃO"),"NÃO")</f>
        <v>NÃO</v>
      </c>
      <c r="S152" s="9" t="str">
        <f>IF(AND(S$5&gt;=$M24,S$5&lt;=$N24),IF($F24="ANUAL",IF(R152="NÃO",$D24,IF(MOD(COUNT($Q152:R152),12)=0,(R152*$E24)+R152,R152)),"NÃO"),"NÃO")</f>
        <v>NÃO</v>
      </c>
      <c r="T152" s="9" t="str">
        <f>IF(AND(T$5&gt;=$M24,T$5&lt;=$N24),IF($F24="ANUAL",IF(S152="NÃO",$D24,IF(MOD(COUNT($Q152:S152),12)=0,(S152*$E24)+S152,S152)),"NÃO"),"NÃO")</f>
        <v>NÃO</v>
      </c>
      <c r="U152" s="9" t="str">
        <f>IF(AND(U$5&gt;=$M24,U$5&lt;=$N24),IF($F24="ANUAL",IF(T152="NÃO",$D24,IF(MOD(COUNT($Q152:T152),12)=0,(T152*$E24)+T152,T152)),"NÃO"),"NÃO")</f>
        <v>NÃO</v>
      </c>
      <c r="V152" s="9" t="str">
        <f>IF(AND(V$5&gt;=$M24,V$5&lt;=$N24),IF($F24="ANUAL",IF(U152="NÃO",$D24,IF(MOD(COUNT($Q152:U152),12)=0,(U152*$E24)+U152,U152)),"NÃO"),"NÃO")</f>
        <v>NÃO</v>
      </c>
      <c r="W152" s="9" t="str">
        <f>IF(AND(W$5&gt;=$M24,W$5&lt;=$N24),IF($F24="ANUAL",IF(V152="NÃO",$D24,IF(MOD(COUNT($Q152:V152),12)=0,(V152*$E24)+V152,V152)),"NÃO"),"NÃO")</f>
        <v>NÃO</v>
      </c>
      <c r="X152" s="9" t="str">
        <f>IF(AND(X$5&gt;=$M24,X$5&lt;=$N24),IF($F24="ANUAL",IF(W152="NÃO",$D24,IF(MOD(COUNT($Q152:W152),12)=0,(W152*$E24)+W152,W152)),"NÃO"),"NÃO")</f>
        <v>NÃO</v>
      </c>
      <c r="Y152" s="9" t="str">
        <f>IF(AND(Y$5&gt;=$M24,Y$5&lt;=$N24),IF($F24="ANUAL",IF(X152="NÃO",$D24,IF(MOD(COUNT($Q152:X152),12)=0,(X152*$E24)+X152,X152)),"NÃO"),"NÃO")</f>
        <v>NÃO</v>
      </c>
      <c r="Z152" s="9" t="str">
        <f>IF(AND(Z$5&gt;=$M24,Z$5&lt;=$N24),IF($F24="ANUAL",IF(Y152="NÃO",$D24,IF(MOD(COUNT($Q152:Y152),12)=0,(Y152*$E24)+Y152,Y152)),"NÃO"),"NÃO")</f>
        <v>NÃO</v>
      </c>
      <c r="AA152" s="9" t="str">
        <f>IF(AND(AA$5&gt;=$M24,AA$5&lt;=$N24),IF($F24="ANUAL",IF(Z152="NÃO",$D24,IF(MOD(COUNT($Q152:Z152),12)=0,(Z152*$E24)+Z152,Z152)),"NÃO"),"NÃO")</f>
        <v>NÃO</v>
      </c>
      <c r="AB152" s="9" t="str">
        <f>IF(AND(AB$5&gt;=$M24,AB$5&lt;=$N24),IF($F24="ANUAL",IF(AA152="NÃO",$D24,IF(MOD(COUNT($Q152:AA152),12)=0,(AA152*$E24)+AA152,AA152)),"NÃO"),"NÃO")</f>
        <v>NÃO</v>
      </c>
      <c r="AC152" s="9" t="str">
        <f>IF(AND(AC$5&gt;=$M24,AC$5&lt;=$N24),IF($F24="ANUAL",IF(AB152="NÃO",$D24,IF(MOD(COUNT($Q152:AB152),12)=0,(AB152*$E24)+AB152,AB152)),"NÃO"),"NÃO")</f>
        <v>NÃO</v>
      </c>
      <c r="AD152" s="9" t="str">
        <f>IF(AND(AD$5&gt;=$M24,AD$5&lt;=$N24),IF($F24="ANUAL",IF(AC152="NÃO",$D24,IF(MOD(COUNT($Q152:AC152),12)=0,(AC152*$E24)+AC152,AC152)),"NÃO"),"NÃO")</f>
        <v>NÃO</v>
      </c>
      <c r="AE152" s="9" t="str">
        <f>IF(AND(AE$5&gt;=$M24,AE$5&lt;=$N24),IF($F24="ANUAL",IF(AD152="NÃO",$D24,IF(MOD(COUNT($Q152:AD152),12)=0,(AD152*$E24)+AD152,AD152)),"NÃO"),"NÃO")</f>
        <v>NÃO</v>
      </c>
      <c r="AF152" s="9" t="str">
        <f>IF(AND(AF$5&gt;=$M24,AF$5&lt;=$N24),IF($F24="ANUAL",IF(AE152="NÃO",$D24,IF(MOD(COUNT($Q152:AE152),12)=0,(AE152*$E24)+AE152,AE152)),"NÃO"),"NÃO")</f>
        <v>NÃO</v>
      </c>
      <c r="AG152" s="9" t="str">
        <f>IF(AND(AG$5&gt;=$M24,AG$5&lt;=$N24),IF($F24="ANUAL",IF(AF152="NÃO",$D24,IF(MOD(COUNT($Q152:AF152),12)=0,(AF152*$E24)+AF152,AF152)),"NÃO"),"NÃO")</f>
        <v>NÃO</v>
      </c>
      <c r="AH152" s="9" t="str">
        <f>IF(AND(AH$5&gt;=$M24,AH$5&lt;=$N24),IF($F24="ANUAL",IF(AG152="NÃO",$D24,IF(MOD(COUNT($Q152:AG152),12)=0,(AG152*$E24)+AG152,AG152)),"NÃO"),"NÃO")</f>
        <v>NÃO</v>
      </c>
      <c r="AI152" s="9" t="str">
        <f>IF(AND(AI$5&gt;=$M24,AI$5&lt;=$N24),IF($F24="ANUAL",IF(AH152="NÃO",$D24,IF(MOD(COUNT($Q152:AH152),12)=0,(AH152*$E24)+AH152,AH152)),"NÃO"),"NÃO")</f>
        <v>NÃO</v>
      </c>
      <c r="AJ152" s="9" t="str">
        <f>IF(AND(AJ$5&gt;=$M24,AJ$5&lt;=$N24),IF($F24="ANUAL",IF(AI152="NÃO",$D24,IF(MOD(COUNT($Q152:AI152),12)=0,(AI152*$E24)+AI152,AI152)),"NÃO"),"NÃO")</f>
        <v>NÃO</v>
      </c>
      <c r="AK152" s="9" t="str">
        <f>IF(AND(AK$5&gt;=$M24,AK$5&lt;=$N24),IF($F24="ANUAL",IF(AJ152="NÃO",$D24,IF(MOD(COUNT($Q152:AJ152),12)=0,(AJ152*$E24)+AJ152,AJ152)),"NÃO"),"NÃO")</f>
        <v>NÃO</v>
      </c>
      <c r="AL152" s="9" t="str">
        <f>IF(AND(AL$5&gt;=$M24,AL$5&lt;=$N24),IF($F24="ANUAL",IF(AK152="NÃO",$D24,IF(MOD(COUNT($Q152:AK152),12)=0,(AK152*$E24)+AK152,AK152)),"NÃO"),"NÃO")</f>
        <v>NÃO</v>
      </c>
      <c r="AM152" s="9" t="str">
        <f>IF(AND(AM$5&gt;=$M24,AM$5&lt;=$N24),IF($F24="ANUAL",IF(AL152="NÃO",$D24,IF(MOD(COUNT($Q152:AL152),12)=0,(AL152*$E24)+AL152,AL152)),"NÃO"),"NÃO")</f>
        <v>NÃO</v>
      </c>
      <c r="AN152" s="9" t="str">
        <f>IF(AND(AN$5&gt;=$M24,AN$5&lt;=$N24),IF($F24="ANUAL",IF(AM152="NÃO",$D24,IF(MOD(COUNT($Q152:AM152),12)=0,(AM152*$E24)+AM152,AM152)),"NÃO"),"NÃO")</f>
        <v>NÃO</v>
      </c>
      <c r="AO152" s="9" t="str">
        <f>IF(AND(AO$5&gt;=$M24,AO$5&lt;=$N24),IF($F24="ANUAL",IF(AN152="NÃO",$D24,IF(MOD(COUNT($Q152:AN152),12)=0,(AN152*$E24)+AN152,AN152)),"NÃO"),"NÃO")</f>
        <v>NÃO</v>
      </c>
      <c r="AP152" s="9" t="str">
        <f>IF(AND(AP$5&gt;=$M24,AP$5&lt;=$N24),IF($F24="ANUAL",IF(AO152="NÃO",$D24,IF(MOD(COUNT($Q152:AO152),12)=0,(AO152*$E24)+AO152,AO152)),"NÃO"),"NÃO")</f>
        <v>NÃO</v>
      </c>
      <c r="AQ152" s="9" t="str">
        <f>IF(AND(AQ$5&gt;=$M24,AQ$5&lt;=$N24),IF($F24="ANUAL",IF(AP152="NÃO",$D24,IF(MOD(COUNT($Q152:AP152),12)=0,(AP152*$E24)+AP152,AP152)),"NÃO"),"NÃO")</f>
        <v>NÃO</v>
      </c>
      <c r="AR152" s="9" t="str">
        <f>IF(AND(AR$5&gt;=$M24,AR$5&lt;=$N24),IF($F24="ANUAL",IF(AQ152="NÃO",$D24,IF(MOD(COUNT($Q152:AQ152),12)=0,(AQ152*$E24)+AQ152,AQ152)),"NÃO"),"NÃO")</f>
        <v>NÃO</v>
      </c>
      <c r="AS152" s="9" t="str">
        <f>IF(AND(AS$5&gt;=$M24,AS$5&lt;=$N24),IF($F24="ANUAL",IF(AR152="NÃO",$D24,IF(MOD(COUNT($Q152:AR152),12)=0,(AR152*$E24)+AR152,AR152)),"NÃO"),"NÃO")</f>
        <v>NÃO</v>
      </c>
      <c r="AT152" s="9" t="str">
        <f>IF(AND(AT$5&gt;=$M24,AT$5&lt;=$N24),IF($F24="ANUAL",IF(AS152="NÃO",$D24,IF(MOD(COUNT($Q152:AS152),12)=0,(AS152*$E24)+AS152,AS152)),"NÃO"),"NÃO")</f>
        <v>NÃO</v>
      </c>
      <c r="AU152" s="9" t="str">
        <f>IF(AND(AU$5&gt;=$M24,AU$5&lt;=$N24),IF($F24="ANUAL",IF(AT152="NÃO",$D24,IF(MOD(COUNT($Q152:AT152),12)=0,(AT152*$E24)+AT152,AT152)),"NÃO"),"NÃO")</f>
        <v>NÃO</v>
      </c>
      <c r="AV152" s="9" t="str">
        <f>IF(AND(AV$5&gt;=$M24,AV$5&lt;=$N24),IF($F24="ANUAL",IF(AU152="NÃO",$D24,IF(MOD(COUNT($Q152:AU152),12)=0,(AU152*$E24)+AU152,AU152)),"NÃO"),"NÃO")</f>
        <v>NÃO</v>
      </c>
      <c r="AW152" s="9" t="str">
        <f>IF(AND(AW$5&gt;=$M24,AW$5&lt;=$N24),IF($F24="ANUAL",IF(AV152="NÃO",$D24,IF(MOD(COUNT($Q152:AV152),12)=0,(AV152*$E24)+AV152,AV152)),"NÃO"),"NÃO")</f>
        <v>NÃO</v>
      </c>
      <c r="AX152" s="9" t="str">
        <f>IF(AND(AX$5&gt;=$M24,AX$5&lt;=$N24),IF($F24="ANUAL",IF(AW152="NÃO",$D24,IF(MOD(COUNT($Q152:AW152),12)=0,(AW152*$E24)+AW152,AW152)),"NÃO"),"NÃO")</f>
        <v>NÃO</v>
      </c>
      <c r="AY152" s="9" t="str">
        <f>IF(AND(AY$5&gt;=$M24,AY$5&lt;=$N24),IF($F24="ANUAL",IF(AX152="NÃO",$D24,IF(MOD(COUNT($Q152:AX152),12)=0,(AX152*$E24)+AX152,AX152)),"NÃO"),"NÃO")</f>
        <v>NÃO</v>
      </c>
      <c r="AZ152" s="9" t="str">
        <f>IF(AND(AZ$5&gt;=$M24,AZ$5&lt;=$N24),IF($F24="ANUAL",IF(AY152="NÃO",$D24,IF(MOD(COUNT($Q152:AY152),12)=0,(AY152*$E24)+AY152,AY152)),"NÃO"),"NÃO")</f>
        <v>NÃO</v>
      </c>
      <c r="BA152" s="9" t="str">
        <f>IF(AND(BA$5&gt;=$M24,BA$5&lt;=$N24),IF($F24="ANUAL",IF(AZ152="NÃO",$D24,IF(MOD(COUNT($Q152:AZ152),12)=0,(AZ152*$E24)+AZ152,AZ152)),"NÃO"),"NÃO")</f>
        <v>NÃO</v>
      </c>
      <c r="BB152" s="9" t="str">
        <f>IF(AND(BB$5&gt;=$M24,BB$5&lt;=$N24),IF($F24="ANUAL",IF(BA152="NÃO",$D24,IF(MOD(COUNT($Q152:BA152),12)=0,(BA152*$E24)+BA152,BA152)),"NÃO"),"NÃO")</f>
        <v>NÃO</v>
      </c>
      <c r="BC152" s="9" t="str">
        <f>IF(AND(BC$5&gt;=$M24,BC$5&lt;=$N24),IF($F24="ANUAL",IF(BB152="NÃO",$D24,IF(MOD(COUNT($Q152:BB152),12)=0,(BB152*$E24)+BB152,BB152)),"NÃO"),"NÃO")</f>
        <v>NÃO</v>
      </c>
      <c r="BD152" s="9" t="str">
        <f>IF(AND(BD$5&gt;=$M24,BD$5&lt;=$N24),IF($F24="ANUAL",IF(BC152="NÃO",$D24,IF(MOD(COUNT($Q152:BC152),12)=0,(BC152*$E24)+BC152,BC152)),"NÃO"),"NÃO")</f>
        <v>NÃO</v>
      </c>
      <c r="BE152" s="9" t="str">
        <f>IF(AND(BE$5&gt;=$M24,BE$5&lt;=$N24),IF($F24="ANUAL",IF(BD152="NÃO",$D24,IF(MOD(COUNT($Q152:BD152),12)=0,(BD152*$E24)+BD152,BD152)),"NÃO"),"NÃO")</f>
        <v>NÃO</v>
      </c>
      <c r="BF152" s="9" t="str">
        <f>IF(AND(BF$5&gt;=$M24,BF$5&lt;=$N24),IF($F24="ANUAL",IF(BE152="NÃO",$D24,IF(MOD(COUNT($Q152:BE152),12)=0,(BE152*$E24)+BE152,BE152)),"NÃO"),"NÃO")</f>
        <v>NÃO</v>
      </c>
      <c r="BG152" s="9" t="str">
        <f>IF(AND(BG$5&gt;=$M24,BG$5&lt;=$N24),IF($F24="ANUAL",IF(BF152="NÃO",$D24,IF(MOD(COUNT($Q152:BF152),12)=0,(BF152*$E24)+BF152,BF152)),"NÃO"),"NÃO")</f>
        <v>NÃO</v>
      </c>
      <c r="BH152" s="9" t="str">
        <f>IF(AND(BH$5&gt;=$M24,BH$5&lt;=$N24),IF($F24="ANUAL",IF(BG152="NÃO",$D24,IF(MOD(COUNT($Q152:BG152),12)=0,(BG152*$E24)+BG152,BG152)),"NÃO"),"NÃO")</f>
        <v>NÃO</v>
      </c>
      <c r="BI152" s="9" t="str">
        <f>IF(AND(BI$5&gt;=$M24,BI$5&lt;=$N24),IF($F24="ANUAL",IF(BH152="NÃO",$D24,IF(MOD(COUNT($Q152:BH152),12)=0,(BH152*$E24)+BH152,BH152)),"NÃO"),"NÃO")</f>
        <v>NÃO</v>
      </c>
      <c r="BJ152" s="9" t="str">
        <f>IF(AND(BJ$5&gt;=$M24,BJ$5&lt;=$N24),IF($F24="ANUAL",IF(BI152="NÃO",$D24,IF(MOD(COUNT($Q152:BI152),12)=0,(BI152*$E24)+BI152,BI152)),"NÃO"),"NÃO")</f>
        <v>NÃO</v>
      </c>
      <c r="BK152" s="9" t="str">
        <f>IF(AND(BK$5&gt;=$M24,BK$5&lt;=$N24),IF($F24="ANUAL",IF(BJ152="NÃO",$D24,IF(MOD(COUNT($Q152:BJ152),12)=0,(BJ152*$E24)+BJ152,BJ152)),"NÃO"),"NÃO")</f>
        <v>NÃO</v>
      </c>
      <c r="BL152" s="9" t="str">
        <f>IF(AND(BL$5&gt;=$M24,BL$5&lt;=$N24),IF($F24="ANUAL",IF(BK152="NÃO",$D24,IF(MOD(COUNT($Q152:BK152),12)=0,(BK152*$E24)+BK152,BK152)),"NÃO"),"NÃO")</f>
        <v>NÃO</v>
      </c>
      <c r="BM152" s="9" t="str">
        <f>IF(AND(BM$5&gt;=$M24,BM$5&lt;=$N24),IF($F24="ANUAL",IF(BL152="NÃO",$D24,IF(MOD(COUNT($Q152:BL152),12)=0,(BL152*$E24)+BL152,BL152)),"NÃO"),"NÃO")</f>
        <v>NÃO</v>
      </c>
      <c r="BN152" s="9" t="str">
        <f>IF(AND(BN$5&gt;=$M24,BN$5&lt;=$N24),IF($F24="ANUAL",IF(BM152="NÃO",$D24,IF(MOD(COUNT($Q152:BM152),12)=0,(BM152*$E24)+BM152,BM152)),"NÃO"),"NÃO")</f>
        <v>NÃO</v>
      </c>
      <c r="BO152" s="9" t="str">
        <f>IF(AND(BO$5&gt;=$M24,BO$5&lt;=$N24),IF($F24="ANUAL",IF(BN152="NÃO",$D24,IF(MOD(COUNT($Q152:BN152),12)=0,(BN152*$E24)+BN152,BN152)),"NÃO"),"NÃO")</f>
        <v>NÃO</v>
      </c>
      <c r="BP152" s="9" t="str">
        <f>IF(AND(BP$5&gt;=$M24,BP$5&lt;=$N24),IF($F24="ANUAL",IF(BO152="NÃO",$D24,IF(MOD(COUNT($Q152:BO152),12)=0,(BO152*$E24)+BO152,BO152)),"NÃO"),"NÃO")</f>
        <v>NÃO</v>
      </c>
      <c r="BQ152" s="9" t="str">
        <f>IF(AND(BQ$5&gt;=$M24,BQ$5&lt;=$N24),IF($F24="ANUAL",IF(BP152="NÃO",$D24,IF(MOD(COUNT($Q152:BP152),12)=0,(BP152*$E24)+BP152,BP152)),"NÃO"),"NÃO")</f>
        <v>NÃO</v>
      </c>
      <c r="BR152" s="9" t="str">
        <f>IF(AND(BR$5&gt;=$M24,BR$5&lt;=$N24),IF($F24="ANUAL",IF(BQ152="NÃO",$D24,IF(MOD(COUNT($Q152:BQ152),12)=0,(BQ152*$E24)+BQ152,BQ152)),"NÃO"),"NÃO")</f>
        <v>NÃO</v>
      </c>
      <c r="BS152" s="9" t="str">
        <f>IF(AND(BS$5&gt;=$M24,BS$5&lt;=$N24),IF($F24="ANUAL",IF(BR152="NÃO",$D24,IF(MOD(COUNT($Q152:BR152),12)=0,(BR152*$E24)+BR152,BR152)),"NÃO"),"NÃO")</f>
        <v>NÃO</v>
      </c>
      <c r="BT152" s="9" t="str">
        <f>IF(AND(BT$5&gt;=$M24,BT$5&lt;=$N24),IF($F24="ANUAL",IF(BS152="NÃO",$D24,IF(MOD(COUNT($Q152:BS152),12)=0,(BS152*$E24)+BS152,BS152)),"NÃO"),"NÃO")</f>
        <v>NÃO</v>
      </c>
      <c r="BU152" s="9" t="str">
        <f>IF(AND(BU$5&gt;=$M24,BU$5&lt;=$N24),IF($F24="ANUAL",IF(BT152="NÃO",$D24,IF(MOD(COUNT($Q152:BT152),12)=0,(BT152*$E24)+BT152,BT152)),"NÃO"),"NÃO")</f>
        <v>NÃO</v>
      </c>
      <c r="BV152" s="9" t="str">
        <f>IF(AND(BV$5&gt;=$M24,BV$5&lt;=$N24),IF($F24="ANUAL",IF(BU152="NÃO",$D24,IF(MOD(COUNT($Q152:BU152),12)=0,(BU152*$E24)+BU152,BU152)),"NÃO"),"NÃO")</f>
        <v>NÃO</v>
      </c>
      <c r="BW152" s="9" t="str">
        <f>IF(AND(BW$5&gt;=$M24,BW$5&lt;=$N24),IF($F24="ANUAL",IF(BV152="NÃO",$D24,IF(MOD(COUNT($Q152:BV152),12)=0,(BV152*$E24)+BV152,BV152)),"NÃO"),"NÃO")</f>
        <v>NÃO</v>
      </c>
      <c r="BX152" s="9" t="str">
        <f>IF(AND(BX$5&gt;=$M24,BX$5&lt;=$N24),IF($F24="ANUAL",IF(BW152="NÃO",$D24,IF(MOD(COUNT($Q152:BW152),12)=0,(BW152*$E24)+BW152,BW152)),"NÃO"),"NÃO")</f>
        <v>NÃO</v>
      </c>
    </row>
    <row r="153" spans="16:76" ht="30" customHeight="1">
      <c r="P153" s="9">
        <v>20</v>
      </c>
      <c r="Q153" s="9" t="str">
        <f t="shared" si="48"/>
        <v>NÃO</v>
      </c>
      <c r="R153" s="9" t="str">
        <f>IF(AND(R$5&gt;=$M25,R$5&lt;=$N25),IF($F25="ANUAL",IF(Q153="NÃO",$D25,IF(MOD(COUNT($Q153:Q153),12)=0,(Q153*$E25)+Q153,Q153)),"NÃO"),"NÃO")</f>
        <v>NÃO</v>
      </c>
      <c r="S153" s="9" t="str">
        <f>IF(AND(S$5&gt;=$M25,S$5&lt;=$N25),IF($F25="ANUAL",IF(R153="NÃO",$D25,IF(MOD(COUNT($Q153:R153),12)=0,(R153*$E25)+R153,R153)),"NÃO"),"NÃO")</f>
        <v>NÃO</v>
      </c>
      <c r="T153" s="9" t="str">
        <f>IF(AND(T$5&gt;=$M25,T$5&lt;=$N25),IF($F25="ANUAL",IF(S153="NÃO",$D25,IF(MOD(COUNT($Q153:S153),12)=0,(S153*$E25)+S153,S153)),"NÃO"),"NÃO")</f>
        <v>NÃO</v>
      </c>
      <c r="U153" s="9" t="str">
        <f>IF(AND(U$5&gt;=$M25,U$5&lt;=$N25),IF($F25="ANUAL",IF(T153="NÃO",$D25,IF(MOD(COUNT($Q153:T153),12)=0,(T153*$E25)+T153,T153)),"NÃO"),"NÃO")</f>
        <v>NÃO</v>
      </c>
      <c r="V153" s="9" t="str">
        <f>IF(AND(V$5&gt;=$M25,V$5&lt;=$N25),IF($F25="ANUAL",IF(U153="NÃO",$D25,IF(MOD(COUNT($Q153:U153),12)=0,(U153*$E25)+U153,U153)),"NÃO"),"NÃO")</f>
        <v>NÃO</v>
      </c>
      <c r="W153" s="9" t="str">
        <f>IF(AND(W$5&gt;=$M25,W$5&lt;=$N25),IF($F25="ANUAL",IF(V153="NÃO",$D25,IF(MOD(COUNT($Q153:V153),12)=0,(V153*$E25)+V153,V153)),"NÃO"),"NÃO")</f>
        <v>NÃO</v>
      </c>
      <c r="X153" s="9" t="str">
        <f>IF(AND(X$5&gt;=$M25,X$5&lt;=$N25),IF($F25="ANUAL",IF(W153="NÃO",$D25,IF(MOD(COUNT($Q153:W153),12)=0,(W153*$E25)+W153,W153)),"NÃO"),"NÃO")</f>
        <v>NÃO</v>
      </c>
      <c r="Y153" s="9" t="str">
        <f>IF(AND(Y$5&gt;=$M25,Y$5&lt;=$N25),IF($F25="ANUAL",IF(X153="NÃO",$D25,IF(MOD(COUNT($Q153:X153),12)=0,(X153*$E25)+X153,X153)),"NÃO"),"NÃO")</f>
        <v>NÃO</v>
      </c>
      <c r="Z153" s="9" t="str">
        <f>IF(AND(Z$5&gt;=$M25,Z$5&lt;=$N25),IF($F25="ANUAL",IF(Y153="NÃO",$D25,IF(MOD(COUNT($Q153:Y153),12)=0,(Y153*$E25)+Y153,Y153)),"NÃO"),"NÃO")</f>
        <v>NÃO</v>
      </c>
      <c r="AA153" s="9" t="str">
        <f>IF(AND(AA$5&gt;=$M25,AA$5&lt;=$N25),IF($F25="ANUAL",IF(Z153="NÃO",$D25,IF(MOD(COUNT($Q153:Z153),12)=0,(Z153*$E25)+Z153,Z153)),"NÃO"),"NÃO")</f>
        <v>NÃO</v>
      </c>
      <c r="AB153" s="9" t="str">
        <f>IF(AND(AB$5&gt;=$M25,AB$5&lt;=$N25),IF($F25="ANUAL",IF(AA153="NÃO",$D25,IF(MOD(COUNT($Q153:AA153),12)=0,(AA153*$E25)+AA153,AA153)),"NÃO"),"NÃO")</f>
        <v>NÃO</v>
      </c>
      <c r="AC153" s="9" t="str">
        <f>IF(AND(AC$5&gt;=$M25,AC$5&lt;=$N25),IF($F25="ANUAL",IF(AB153="NÃO",$D25,IF(MOD(COUNT($Q153:AB153),12)=0,(AB153*$E25)+AB153,AB153)),"NÃO"),"NÃO")</f>
        <v>NÃO</v>
      </c>
      <c r="AD153" s="9" t="str">
        <f>IF(AND(AD$5&gt;=$M25,AD$5&lt;=$N25),IF($F25="ANUAL",IF(AC153="NÃO",$D25,IF(MOD(COUNT($Q153:AC153),12)=0,(AC153*$E25)+AC153,AC153)),"NÃO"),"NÃO")</f>
        <v>NÃO</v>
      </c>
      <c r="AE153" s="9" t="str">
        <f>IF(AND(AE$5&gt;=$M25,AE$5&lt;=$N25),IF($F25="ANUAL",IF(AD153="NÃO",$D25,IF(MOD(COUNT($Q153:AD153),12)=0,(AD153*$E25)+AD153,AD153)),"NÃO"),"NÃO")</f>
        <v>NÃO</v>
      </c>
      <c r="AF153" s="9" t="str">
        <f>IF(AND(AF$5&gt;=$M25,AF$5&lt;=$N25),IF($F25="ANUAL",IF(AE153="NÃO",$D25,IF(MOD(COUNT($Q153:AE153),12)=0,(AE153*$E25)+AE153,AE153)),"NÃO"),"NÃO")</f>
        <v>NÃO</v>
      </c>
      <c r="AG153" s="9" t="str">
        <f>IF(AND(AG$5&gt;=$M25,AG$5&lt;=$N25),IF($F25="ANUAL",IF(AF153="NÃO",$D25,IF(MOD(COUNT($Q153:AF153),12)=0,(AF153*$E25)+AF153,AF153)),"NÃO"),"NÃO")</f>
        <v>NÃO</v>
      </c>
      <c r="AH153" s="9" t="str">
        <f>IF(AND(AH$5&gt;=$M25,AH$5&lt;=$N25),IF($F25="ANUAL",IF(AG153="NÃO",$D25,IF(MOD(COUNT($Q153:AG153),12)=0,(AG153*$E25)+AG153,AG153)),"NÃO"),"NÃO")</f>
        <v>NÃO</v>
      </c>
      <c r="AI153" s="9" t="str">
        <f>IF(AND(AI$5&gt;=$M25,AI$5&lt;=$N25),IF($F25="ANUAL",IF(AH153="NÃO",$D25,IF(MOD(COUNT($Q153:AH153),12)=0,(AH153*$E25)+AH153,AH153)),"NÃO"),"NÃO")</f>
        <v>NÃO</v>
      </c>
      <c r="AJ153" s="9" t="str">
        <f>IF(AND(AJ$5&gt;=$M25,AJ$5&lt;=$N25),IF($F25="ANUAL",IF(AI153="NÃO",$D25,IF(MOD(COUNT($Q153:AI153),12)=0,(AI153*$E25)+AI153,AI153)),"NÃO"),"NÃO")</f>
        <v>NÃO</v>
      </c>
      <c r="AK153" s="9" t="str">
        <f>IF(AND(AK$5&gt;=$M25,AK$5&lt;=$N25),IF($F25="ANUAL",IF(AJ153="NÃO",$D25,IF(MOD(COUNT($Q153:AJ153),12)=0,(AJ153*$E25)+AJ153,AJ153)),"NÃO"),"NÃO")</f>
        <v>NÃO</v>
      </c>
      <c r="AL153" s="9" t="str">
        <f>IF(AND(AL$5&gt;=$M25,AL$5&lt;=$N25),IF($F25="ANUAL",IF(AK153="NÃO",$D25,IF(MOD(COUNT($Q153:AK153),12)=0,(AK153*$E25)+AK153,AK153)),"NÃO"),"NÃO")</f>
        <v>NÃO</v>
      </c>
      <c r="AM153" s="9" t="str">
        <f>IF(AND(AM$5&gt;=$M25,AM$5&lt;=$N25),IF($F25="ANUAL",IF(AL153="NÃO",$D25,IF(MOD(COUNT($Q153:AL153),12)=0,(AL153*$E25)+AL153,AL153)),"NÃO"),"NÃO")</f>
        <v>NÃO</v>
      </c>
      <c r="AN153" s="9" t="str">
        <f>IF(AND(AN$5&gt;=$M25,AN$5&lt;=$N25),IF($F25="ANUAL",IF(AM153="NÃO",$D25,IF(MOD(COUNT($Q153:AM153),12)=0,(AM153*$E25)+AM153,AM153)),"NÃO"),"NÃO")</f>
        <v>NÃO</v>
      </c>
      <c r="AO153" s="9" t="str">
        <f>IF(AND(AO$5&gt;=$M25,AO$5&lt;=$N25),IF($F25="ANUAL",IF(AN153="NÃO",$D25,IF(MOD(COUNT($Q153:AN153),12)=0,(AN153*$E25)+AN153,AN153)),"NÃO"),"NÃO")</f>
        <v>NÃO</v>
      </c>
      <c r="AP153" s="9" t="str">
        <f>IF(AND(AP$5&gt;=$M25,AP$5&lt;=$N25),IF($F25="ANUAL",IF(AO153="NÃO",$D25,IF(MOD(COUNT($Q153:AO153),12)=0,(AO153*$E25)+AO153,AO153)),"NÃO"),"NÃO")</f>
        <v>NÃO</v>
      </c>
      <c r="AQ153" s="9" t="str">
        <f>IF(AND(AQ$5&gt;=$M25,AQ$5&lt;=$N25),IF($F25="ANUAL",IF(AP153="NÃO",$D25,IF(MOD(COUNT($Q153:AP153),12)=0,(AP153*$E25)+AP153,AP153)),"NÃO"),"NÃO")</f>
        <v>NÃO</v>
      </c>
      <c r="AR153" s="9" t="str">
        <f>IF(AND(AR$5&gt;=$M25,AR$5&lt;=$N25),IF($F25="ANUAL",IF(AQ153="NÃO",$D25,IF(MOD(COUNT($Q153:AQ153),12)=0,(AQ153*$E25)+AQ153,AQ153)),"NÃO"),"NÃO")</f>
        <v>NÃO</v>
      </c>
      <c r="AS153" s="9" t="str">
        <f>IF(AND(AS$5&gt;=$M25,AS$5&lt;=$N25),IF($F25="ANUAL",IF(AR153="NÃO",$D25,IF(MOD(COUNT($Q153:AR153),12)=0,(AR153*$E25)+AR153,AR153)),"NÃO"),"NÃO")</f>
        <v>NÃO</v>
      </c>
      <c r="AT153" s="9" t="str">
        <f>IF(AND(AT$5&gt;=$M25,AT$5&lt;=$N25),IF($F25="ANUAL",IF(AS153="NÃO",$D25,IF(MOD(COUNT($Q153:AS153),12)=0,(AS153*$E25)+AS153,AS153)),"NÃO"),"NÃO")</f>
        <v>NÃO</v>
      </c>
      <c r="AU153" s="9" t="str">
        <f>IF(AND(AU$5&gt;=$M25,AU$5&lt;=$N25),IF($F25="ANUAL",IF(AT153="NÃO",$D25,IF(MOD(COUNT($Q153:AT153),12)=0,(AT153*$E25)+AT153,AT153)),"NÃO"),"NÃO")</f>
        <v>NÃO</v>
      </c>
      <c r="AV153" s="9" t="str">
        <f>IF(AND(AV$5&gt;=$M25,AV$5&lt;=$N25),IF($F25="ANUAL",IF(AU153="NÃO",$D25,IF(MOD(COUNT($Q153:AU153),12)=0,(AU153*$E25)+AU153,AU153)),"NÃO"),"NÃO")</f>
        <v>NÃO</v>
      </c>
      <c r="AW153" s="9" t="str">
        <f>IF(AND(AW$5&gt;=$M25,AW$5&lt;=$N25),IF($F25="ANUAL",IF(AV153="NÃO",$D25,IF(MOD(COUNT($Q153:AV153),12)=0,(AV153*$E25)+AV153,AV153)),"NÃO"),"NÃO")</f>
        <v>NÃO</v>
      </c>
      <c r="AX153" s="9" t="str">
        <f>IF(AND(AX$5&gt;=$M25,AX$5&lt;=$N25),IF($F25="ANUAL",IF(AW153="NÃO",$D25,IF(MOD(COUNT($Q153:AW153),12)=0,(AW153*$E25)+AW153,AW153)),"NÃO"),"NÃO")</f>
        <v>NÃO</v>
      </c>
      <c r="AY153" s="9" t="str">
        <f>IF(AND(AY$5&gt;=$M25,AY$5&lt;=$N25),IF($F25="ANUAL",IF(AX153="NÃO",$D25,IF(MOD(COUNT($Q153:AX153),12)=0,(AX153*$E25)+AX153,AX153)),"NÃO"),"NÃO")</f>
        <v>NÃO</v>
      </c>
      <c r="AZ153" s="9" t="str">
        <f>IF(AND(AZ$5&gt;=$M25,AZ$5&lt;=$N25),IF($F25="ANUAL",IF(AY153="NÃO",$D25,IF(MOD(COUNT($Q153:AY153),12)=0,(AY153*$E25)+AY153,AY153)),"NÃO"),"NÃO")</f>
        <v>NÃO</v>
      </c>
      <c r="BA153" s="9" t="str">
        <f>IF(AND(BA$5&gt;=$M25,BA$5&lt;=$N25),IF($F25="ANUAL",IF(AZ153="NÃO",$D25,IF(MOD(COUNT($Q153:AZ153),12)=0,(AZ153*$E25)+AZ153,AZ153)),"NÃO"),"NÃO")</f>
        <v>NÃO</v>
      </c>
      <c r="BB153" s="9" t="str">
        <f>IF(AND(BB$5&gt;=$M25,BB$5&lt;=$N25),IF($F25="ANUAL",IF(BA153="NÃO",$D25,IF(MOD(COUNT($Q153:BA153),12)=0,(BA153*$E25)+BA153,BA153)),"NÃO"),"NÃO")</f>
        <v>NÃO</v>
      </c>
      <c r="BC153" s="9" t="str">
        <f>IF(AND(BC$5&gt;=$M25,BC$5&lt;=$N25),IF($F25="ANUAL",IF(BB153="NÃO",$D25,IF(MOD(COUNT($Q153:BB153),12)=0,(BB153*$E25)+BB153,BB153)),"NÃO"),"NÃO")</f>
        <v>NÃO</v>
      </c>
      <c r="BD153" s="9" t="str">
        <f>IF(AND(BD$5&gt;=$M25,BD$5&lt;=$N25),IF($F25="ANUAL",IF(BC153="NÃO",$D25,IF(MOD(COUNT($Q153:BC153),12)=0,(BC153*$E25)+BC153,BC153)),"NÃO"),"NÃO")</f>
        <v>NÃO</v>
      </c>
      <c r="BE153" s="9" t="str">
        <f>IF(AND(BE$5&gt;=$M25,BE$5&lt;=$N25),IF($F25="ANUAL",IF(BD153="NÃO",$D25,IF(MOD(COUNT($Q153:BD153),12)=0,(BD153*$E25)+BD153,BD153)),"NÃO"),"NÃO")</f>
        <v>NÃO</v>
      </c>
      <c r="BF153" s="9" t="str">
        <f>IF(AND(BF$5&gt;=$M25,BF$5&lt;=$N25),IF($F25="ANUAL",IF(BE153="NÃO",$D25,IF(MOD(COUNT($Q153:BE153),12)=0,(BE153*$E25)+BE153,BE153)),"NÃO"),"NÃO")</f>
        <v>NÃO</v>
      </c>
      <c r="BG153" s="9" t="str">
        <f>IF(AND(BG$5&gt;=$M25,BG$5&lt;=$N25),IF($F25="ANUAL",IF(BF153="NÃO",$D25,IF(MOD(COUNT($Q153:BF153),12)=0,(BF153*$E25)+BF153,BF153)),"NÃO"),"NÃO")</f>
        <v>NÃO</v>
      </c>
      <c r="BH153" s="9" t="str">
        <f>IF(AND(BH$5&gt;=$M25,BH$5&lt;=$N25),IF($F25="ANUAL",IF(BG153="NÃO",$D25,IF(MOD(COUNT($Q153:BG153),12)=0,(BG153*$E25)+BG153,BG153)),"NÃO"),"NÃO")</f>
        <v>NÃO</v>
      </c>
      <c r="BI153" s="9" t="str">
        <f>IF(AND(BI$5&gt;=$M25,BI$5&lt;=$N25),IF($F25="ANUAL",IF(BH153="NÃO",$D25,IF(MOD(COUNT($Q153:BH153),12)=0,(BH153*$E25)+BH153,BH153)),"NÃO"),"NÃO")</f>
        <v>NÃO</v>
      </c>
      <c r="BJ153" s="9" t="str">
        <f>IF(AND(BJ$5&gt;=$M25,BJ$5&lt;=$N25),IF($F25="ANUAL",IF(BI153="NÃO",$D25,IF(MOD(COUNT($Q153:BI153),12)=0,(BI153*$E25)+BI153,BI153)),"NÃO"),"NÃO")</f>
        <v>NÃO</v>
      </c>
      <c r="BK153" s="9" t="str">
        <f>IF(AND(BK$5&gt;=$M25,BK$5&lt;=$N25),IF($F25="ANUAL",IF(BJ153="NÃO",$D25,IF(MOD(COUNT($Q153:BJ153),12)=0,(BJ153*$E25)+BJ153,BJ153)),"NÃO"),"NÃO")</f>
        <v>NÃO</v>
      </c>
      <c r="BL153" s="9" t="str">
        <f>IF(AND(BL$5&gt;=$M25,BL$5&lt;=$N25),IF($F25="ANUAL",IF(BK153="NÃO",$D25,IF(MOD(COUNT($Q153:BK153),12)=0,(BK153*$E25)+BK153,BK153)),"NÃO"),"NÃO")</f>
        <v>NÃO</v>
      </c>
      <c r="BM153" s="9" t="str">
        <f>IF(AND(BM$5&gt;=$M25,BM$5&lt;=$N25),IF($F25="ANUAL",IF(BL153="NÃO",$D25,IF(MOD(COUNT($Q153:BL153),12)=0,(BL153*$E25)+BL153,BL153)),"NÃO"),"NÃO")</f>
        <v>NÃO</v>
      </c>
      <c r="BN153" s="9" t="str">
        <f>IF(AND(BN$5&gt;=$M25,BN$5&lt;=$N25),IF($F25="ANUAL",IF(BM153="NÃO",$D25,IF(MOD(COUNT($Q153:BM153),12)=0,(BM153*$E25)+BM153,BM153)),"NÃO"),"NÃO")</f>
        <v>NÃO</v>
      </c>
      <c r="BO153" s="9" t="str">
        <f>IF(AND(BO$5&gt;=$M25,BO$5&lt;=$N25),IF($F25="ANUAL",IF(BN153="NÃO",$D25,IF(MOD(COUNT($Q153:BN153),12)=0,(BN153*$E25)+BN153,BN153)),"NÃO"),"NÃO")</f>
        <v>NÃO</v>
      </c>
      <c r="BP153" s="9" t="str">
        <f>IF(AND(BP$5&gt;=$M25,BP$5&lt;=$N25),IF($F25="ANUAL",IF(BO153="NÃO",$D25,IF(MOD(COUNT($Q153:BO153),12)=0,(BO153*$E25)+BO153,BO153)),"NÃO"),"NÃO")</f>
        <v>NÃO</v>
      </c>
      <c r="BQ153" s="9" t="str">
        <f>IF(AND(BQ$5&gt;=$M25,BQ$5&lt;=$N25),IF($F25="ANUAL",IF(BP153="NÃO",$D25,IF(MOD(COUNT($Q153:BP153),12)=0,(BP153*$E25)+BP153,BP153)),"NÃO"),"NÃO")</f>
        <v>NÃO</v>
      </c>
      <c r="BR153" s="9" t="str">
        <f>IF(AND(BR$5&gt;=$M25,BR$5&lt;=$N25),IF($F25="ANUAL",IF(BQ153="NÃO",$D25,IF(MOD(COUNT($Q153:BQ153),12)=0,(BQ153*$E25)+BQ153,BQ153)),"NÃO"),"NÃO")</f>
        <v>NÃO</v>
      </c>
      <c r="BS153" s="9" t="str">
        <f>IF(AND(BS$5&gt;=$M25,BS$5&lt;=$N25),IF($F25="ANUAL",IF(BR153="NÃO",$D25,IF(MOD(COUNT($Q153:BR153),12)=0,(BR153*$E25)+BR153,BR153)),"NÃO"),"NÃO")</f>
        <v>NÃO</v>
      </c>
      <c r="BT153" s="9" t="str">
        <f>IF(AND(BT$5&gt;=$M25,BT$5&lt;=$N25),IF($F25="ANUAL",IF(BS153="NÃO",$D25,IF(MOD(COUNT($Q153:BS153),12)=0,(BS153*$E25)+BS153,BS153)),"NÃO"),"NÃO")</f>
        <v>NÃO</v>
      </c>
      <c r="BU153" s="9" t="str">
        <f>IF(AND(BU$5&gt;=$M25,BU$5&lt;=$N25),IF($F25="ANUAL",IF(BT153="NÃO",$D25,IF(MOD(COUNT($Q153:BT153),12)=0,(BT153*$E25)+BT153,BT153)),"NÃO"),"NÃO")</f>
        <v>NÃO</v>
      </c>
      <c r="BV153" s="9" t="str">
        <f>IF(AND(BV$5&gt;=$M25,BV$5&lt;=$N25),IF($F25="ANUAL",IF(BU153="NÃO",$D25,IF(MOD(COUNT($Q153:BU153),12)=0,(BU153*$E25)+BU153,BU153)),"NÃO"),"NÃO")</f>
        <v>NÃO</v>
      </c>
      <c r="BW153" s="9" t="str">
        <f>IF(AND(BW$5&gt;=$M25,BW$5&lt;=$N25),IF($F25="ANUAL",IF(BV153="NÃO",$D25,IF(MOD(COUNT($Q153:BV153),12)=0,(BV153*$E25)+BV153,BV153)),"NÃO"),"NÃO")</f>
        <v>NÃO</v>
      </c>
      <c r="BX153" s="9" t="str">
        <f>IF(AND(BX$5&gt;=$M25,BX$5&lt;=$N25),IF($F25="ANUAL",IF(BW153="NÃO",$D25,IF(MOD(COUNT($Q153:BW153),12)=0,(BW153*$E25)+BW153,BW153)),"NÃO"),"NÃO")</f>
        <v>NÃO</v>
      </c>
    </row>
    <row r="154" spans="16:76" ht="30" customHeight="1">
      <c r="P154" s="9">
        <v>21</v>
      </c>
      <c r="Q154" s="9" t="str">
        <f t="shared" si="48"/>
        <v>NÃO</v>
      </c>
      <c r="R154" s="9" t="str">
        <f>IF(AND(R$5&gt;=$M26,R$5&lt;=$N26),IF($F26="ANUAL",IF(Q154="NÃO",$D26,IF(MOD(COUNT($Q154:Q154),12)=0,(Q154*$E26)+Q154,Q154)),"NÃO"),"NÃO")</f>
        <v>NÃO</v>
      </c>
      <c r="S154" s="9" t="str">
        <f>IF(AND(S$5&gt;=$M26,S$5&lt;=$N26),IF($F26="ANUAL",IF(R154="NÃO",$D26,IF(MOD(COUNT($Q154:R154),12)=0,(R154*$E26)+R154,R154)),"NÃO"),"NÃO")</f>
        <v>NÃO</v>
      </c>
      <c r="T154" s="9" t="str">
        <f>IF(AND(T$5&gt;=$M26,T$5&lt;=$N26),IF($F26="ANUAL",IF(S154="NÃO",$D26,IF(MOD(COUNT($Q154:S154),12)=0,(S154*$E26)+S154,S154)),"NÃO"),"NÃO")</f>
        <v>NÃO</v>
      </c>
      <c r="U154" s="9" t="str">
        <f>IF(AND(U$5&gt;=$M26,U$5&lt;=$N26),IF($F26="ANUAL",IF(T154="NÃO",$D26,IF(MOD(COUNT($Q154:T154),12)=0,(T154*$E26)+T154,T154)),"NÃO"),"NÃO")</f>
        <v>NÃO</v>
      </c>
      <c r="V154" s="9" t="str">
        <f>IF(AND(V$5&gt;=$M26,V$5&lt;=$N26),IF($F26="ANUAL",IF(U154="NÃO",$D26,IF(MOD(COUNT($Q154:U154),12)=0,(U154*$E26)+U154,U154)),"NÃO"),"NÃO")</f>
        <v>NÃO</v>
      </c>
      <c r="W154" s="9" t="str">
        <f>IF(AND(W$5&gt;=$M26,W$5&lt;=$N26),IF($F26="ANUAL",IF(V154="NÃO",$D26,IF(MOD(COUNT($Q154:V154),12)=0,(V154*$E26)+V154,V154)),"NÃO"),"NÃO")</f>
        <v>NÃO</v>
      </c>
      <c r="X154" s="9" t="str">
        <f>IF(AND(X$5&gt;=$M26,X$5&lt;=$N26),IF($F26="ANUAL",IF(W154="NÃO",$D26,IF(MOD(COUNT($Q154:W154),12)=0,(W154*$E26)+W154,W154)),"NÃO"),"NÃO")</f>
        <v>NÃO</v>
      </c>
      <c r="Y154" s="9" t="str">
        <f>IF(AND(Y$5&gt;=$M26,Y$5&lt;=$N26),IF($F26="ANUAL",IF(X154="NÃO",$D26,IF(MOD(COUNT($Q154:X154),12)=0,(X154*$E26)+X154,X154)),"NÃO"),"NÃO")</f>
        <v>NÃO</v>
      </c>
      <c r="Z154" s="9" t="str">
        <f>IF(AND(Z$5&gt;=$M26,Z$5&lt;=$N26),IF($F26="ANUAL",IF(Y154="NÃO",$D26,IF(MOD(COUNT($Q154:Y154),12)=0,(Y154*$E26)+Y154,Y154)),"NÃO"),"NÃO")</f>
        <v>NÃO</v>
      </c>
      <c r="AA154" s="9" t="str">
        <f>IF(AND(AA$5&gt;=$M26,AA$5&lt;=$N26),IF($F26="ANUAL",IF(Z154="NÃO",$D26,IF(MOD(COUNT($Q154:Z154),12)=0,(Z154*$E26)+Z154,Z154)),"NÃO"),"NÃO")</f>
        <v>NÃO</v>
      </c>
      <c r="AB154" s="9" t="str">
        <f>IF(AND(AB$5&gt;=$M26,AB$5&lt;=$N26),IF($F26="ANUAL",IF(AA154="NÃO",$D26,IF(MOD(COUNT($Q154:AA154),12)=0,(AA154*$E26)+AA154,AA154)),"NÃO"),"NÃO")</f>
        <v>NÃO</v>
      </c>
      <c r="AC154" s="9" t="str">
        <f>IF(AND(AC$5&gt;=$M26,AC$5&lt;=$N26),IF($F26="ANUAL",IF(AB154="NÃO",$D26,IF(MOD(COUNT($Q154:AB154),12)=0,(AB154*$E26)+AB154,AB154)),"NÃO"),"NÃO")</f>
        <v>NÃO</v>
      </c>
      <c r="AD154" s="9" t="str">
        <f>IF(AND(AD$5&gt;=$M26,AD$5&lt;=$N26),IF($F26="ANUAL",IF(AC154="NÃO",$D26,IF(MOD(COUNT($Q154:AC154),12)=0,(AC154*$E26)+AC154,AC154)),"NÃO"),"NÃO")</f>
        <v>NÃO</v>
      </c>
      <c r="AE154" s="9" t="str">
        <f>IF(AND(AE$5&gt;=$M26,AE$5&lt;=$N26),IF($F26="ANUAL",IF(AD154="NÃO",$D26,IF(MOD(COUNT($Q154:AD154),12)=0,(AD154*$E26)+AD154,AD154)),"NÃO"),"NÃO")</f>
        <v>NÃO</v>
      </c>
      <c r="AF154" s="9" t="str">
        <f>IF(AND(AF$5&gt;=$M26,AF$5&lt;=$N26),IF($F26="ANUAL",IF(AE154="NÃO",$D26,IF(MOD(COUNT($Q154:AE154),12)=0,(AE154*$E26)+AE154,AE154)),"NÃO"),"NÃO")</f>
        <v>NÃO</v>
      </c>
      <c r="AG154" s="9" t="str">
        <f>IF(AND(AG$5&gt;=$M26,AG$5&lt;=$N26),IF($F26="ANUAL",IF(AF154="NÃO",$D26,IF(MOD(COUNT($Q154:AF154),12)=0,(AF154*$E26)+AF154,AF154)),"NÃO"),"NÃO")</f>
        <v>NÃO</v>
      </c>
      <c r="AH154" s="9" t="str">
        <f>IF(AND(AH$5&gt;=$M26,AH$5&lt;=$N26),IF($F26="ANUAL",IF(AG154="NÃO",$D26,IF(MOD(COUNT($Q154:AG154),12)=0,(AG154*$E26)+AG154,AG154)),"NÃO"),"NÃO")</f>
        <v>NÃO</v>
      </c>
      <c r="AI154" s="9" t="str">
        <f>IF(AND(AI$5&gt;=$M26,AI$5&lt;=$N26),IF($F26="ANUAL",IF(AH154="NÃO",$D26,IF(MOD(COUNT($Q154:AH154),12)=0,(AH154*$E26)+AH154,AH154)),"NÃO"),"NÃO")</f>
        <v>NÃO</v>
      </c>
      <c r="AJ154" s="9" t="str">
        <f>IF(AND(AJ$5&gt;=$M26,AJ$5&lt;=$N26),IF($F26="ANUAL",IF(AI154="NÃO",$D26,IF(MOD(COUNT($Q154:AI154),12)=0,(AI154*$E26)+AI154,AI154)),"NÃO"),"NÃO")</f>
        <v>NÃO</v>
      </c>
      <c r="AK154" s="9" t="str">
        <f>IF(AND(AK$5&gt;=$M26,AK$5&lt;=$N26),IF($F26="ANUAL",IF(AJ154="NÃO",$D26,IF(MOD(COUNT($Q154:AJ154),12)=0,(AJ154*$E26)+AJ154,AJ154)),"NÃO"),"NÃO")</f>
        <v>NÃO</v>
      </c>
      <c r="AL154" s="9" t="str">
        <f>IF(AND(AL$5&gt;=$M26,AL$5&lt;=$N26),IF($F26="ANUAL",IF(AK154="NÃO",$D26,IF(MOD(COUNT($Q154:AK154),12)=0,(AK154*$E26)+AK154,AK154)),"NÃO"),"NÃO")</f>
        <v>NÃO</v>
      </c>
      <c r="AM154" s="9" t="str">
        <f>IF(AND(AM$5&gt;=$M26,AM$5&lt;=$N26),IF($F26="ANUAL",IF(AL154="NÃO",$D26,IF(MOD(COUNT($Q154:AL154),12)=0,(AL154*$E26)+AL154,AL154)),"NÃO"),"NÃO")</f>
        <v>NÃO</v>
      </c>
      <c r="AN154" s="9" t="str">
        <f>IF(AND(AN$5&gt;=$M26,AN$5&lt;=$N26),IF($F26="ANUAL",IF(AM154="NÃO",$D26,IF(MOD(COUNT($Q154:AM154),12)=0,(AM154*$E26)+AM154,AM154)),"NÃO"),"NÃO")</f>
        <v>NÃO</v>
      </c>
      <c r="AO154" s="9" t="str">
        <f>IF(AND(AO$5&gt;=$M26,AO$5&lt;=$N26),IF($F26="ANUAL",IF(AN154="NÃO",$D26,IF(MOD(COUNT($Q154:AN154),12)=0,(AN154*$E26)+AN154,AN154)),"NÃO"),"NÃO")</f>
        <v>NÃO</v>
      </c>
      <c r="AP154" s="9" t="str">
        <f>IF(AND(AP$5&gt;=$M26,AP$5&lt;=$N26),IF($F26="ANUAL",IF(AO154="NÃO",$D26,IF(MOD(COUNT($Q154:AO154),12)=0,(AO154*$E26)+AO154,AO154)),"NÃO"),"NÃO")</f>
        <v>NÃO</v>
      </c>
      <c r="AQ154" s="9" t="str">
        <f>IF(AND(AQ$5&gt;=$M26,AQ$5&lt;=$N26),IF($F26="ANUAL",IF(AP154="NÃO",$D26,IF(MOD(COUNT($Q154:AP154),12)=0,(AP154*$E26)+AP154,AP154)),"NÃO"),"NÃO")</f>
        <v>NÃO</v>
      </c>
      <c r="AR154" s="9" t="str">
        <f>IF(AND(AR$5&gt;=$M26,AR$5&lt;=$N26),IF($F26="ANUAL",IF(AQ154="NÃO",$D26,IF(MOD(COUNT($Q154:AQ154),12)=0,(AQ154*$E26)+AQ154,AQ154)),"NÃO"),"NÃO")</f>
        <v>NÃO</v>
      </c>
      <c r="AS154" s="9" t="str">
        <f>IF(AND(AS$5&gt;=$M26,AS$5&lt;=$N26),IF($F26="ANUAL",IF(AR154="NÃO",$D26,IF(MOD(COUNT($Q154:AR154),12)=0,(AR154*$E26)+AR154,AR154)),"NÃO"),"NÃO")</f>
        <v>NÃO</v>
      </c>
      <c r="AT154" s="9" t="str">
        <f>IF(AND(AT$5&gt;=$M26,AT$5&lt;=$N26),IF($F26="ANUAL",IF(AS154="NÃO",$D26,IF(MOD(COUNT($Q154:AS154),12)=0,(AS154*$E26)+AS154,AS154)),"NÃO"),"NÃO")</f>
        <v>NÃO</v>
      </c>
      <c r="AU154" s="9" t="str">
        <f>IF(AND(AU$5&gt;=$M26,AU$5&lt;=$N26),IF($F26="ANUAL",IF(AT154="NÃO",$D26,IF(MOD(COUNT($Q154:AT154),12)=0,(AT154*$E26)+AT154,AT154)),"NÃO"),"NÃO")</f>
        <v>NÃO</v>
      </c>
      <c r="AV154" s="9" t="str">
        <f>IF(AND(AV$5&gt;=$M26,AV$5&lt;=$N26),IF($F26="ANUAL",IF(AU154="NÃO",$D26,IF(MOD(COUNT($Q154:AU154),12)=0,(AU154*$E26)+AU154,AU154)),"NÃO"),"NÃO")</f>
        <v>NÃO</v>
      </c>
      <c r="AW154" s="9" t="str">
        <f>IF(AND(AW$5&gt;=$M26,AW$5&lt;=$N26),IF($F26="ANUAL",IF(AV154="NÃO",$D26,IF(MOD(COUNT($Q154:AV154),12)=0,(AV154*$E26)+AV154,AV154)),"NÃO"),"NÃO")</f>
        <v>NÃO</v>
      </c>
      <c r="AX154" s="9" t="str">
        <f>IF(AND(AX$5&gt;=$M26,AX$5&lt;=$N26),IF($F26="ANUAL",IF(AW154="NÃO",$D26,IF(MOD(COUNT($Q154:AW154),12)=0,(AW154*$E26)+AW154,AW154)),"NÃO"),"NÃO")</f>
        <v>NÃO</v>
      </c>
      <c r="AY154" s="9" t="str">
        <f>IF(AND(AY$5&gt;=$M26,AY$5&lt;=$N26),IF($F26="ANUAL",IF(AX154="NÃO",$D26,IF(MOD(COUNT($Q154:AX154),12)=0,(AX154*$E26)+AX154,AX154)),"NÃO"),"NÃO")</f>
        <v>NÃO</v>
      </c>
      <c r="AZ154" s="9" t="str">
        <f>IF(AND(AZ$5&gt;=$M26,AZ$5&lt;=$N26),IF($F26="ANUAL",IF(AY154="NÃO",$D26,IF(MOD(COUNT($Q154:AY154),12)=0,(AY154*$E26)+AY154,AY154)),"NÃO"),"NÃO")</f>
        <v>NÃO</v>
      </c>
      <c r="BA154" s="9" t="str">
        <f>IF(AND(BA$5&gt;=$M26,BA$5&lt;=$N26),IF($F26="ANUAL",IF(AZ154="NÃO",$D26,IF(MOD(COUNT($Q154:AZ154),12)=0,(AZ154*$E26)+AZ154,AZ154)),"NÃO"),"NÃO")</f>
        <v>NÃO</v>
      </c>
      <c r="BB154" s="9" t="str">
        <f>IF(AND(BB$5&gt;=$M26,BB$5&lt;=$N26),IF($F26="ANUAL",IF(BA154="NÃO",$D26,IF(MOD(COUNT($Q154:BA154),12)=0,(BA154*$E26)+BA154,BA154)),"NÃO"),"NÃO")</f>
        <v>NÃO</v>
      </c>
      <c r="BC154" s="9" t="str">
        <f>IF(AND(BC$5&gt;=$M26,BC$5&lt;=$N26),IF($F26="ANUAL",IF(BB154="NÃO",$D26,IF(MOD(COUNT($Q154:BB154),12)=0,(BB154*$E26)+BB154,BB154)),"NÃO"),"NÃO")</f>
        <v>NÃO</v>
      </c>
      <c r="BD154" s="9" t="str">
        <f>IF(AND(BD$5&gt;=$M26,BD$5&lt;=$N26),IF($F26="ANUAL",IF(BC154="NÃO",$D26,IF(MOD(COUNT($Q154:BC154),12)=0,(BC154*$E26)+BC154,BC154)),"NÃO"),"NÃO")</f>
        <v>NÃO</v>
      </c>
      <c r="BE154" s="9" t="str">
        <f>IF(AND(BE$5&gt;=$M26,BE$5&lt;=$N26),IF($F26="ANUAL",IF(BD154="NÃO",$D26,IF(MOD(COUNT($Q154:BD154),12)=0,(BD154*$E26)+BD154,BD154)),"NÃO"),"NÃO")</f>
        <v>NÃO</v>
      </c>
      <c r="BF154" s="9" t="str">
        <f>IF(AND(BF$5&gt;=$M26,BF$5&lt;=$N26),IF($F26="ANUAL",IF(BE154="NÃO",$D26,IF(MOD(COUNT($Q154:BE154),12)=0,(BE154*$E26)+BE154,BE154)),"NÃO"),"NÃO")</f>
        <v>NÃO</v>
      </c>
      <c r="BG154" s="9" t="str">
        <f>IF(AND(BG$5&gt;=$M26,BG$5&lt;=$N26),IF($F26="ANUAL",IF(BF154="NÃO",$D26,IF(MOD(COUNT($Q154:BF154),12)=0,(BF154*$E26)+BF154,BF154)),"NÃO"),"NÃO")</f>
        <v>NÃO</v>
      </c>
      <c r="BH154" s="9" t="str">
        <f>IF(AND(BH$5&gt;=$M26,BH$5&lt;=$N26),IF($F26="ANUAL",IF(BG154="NÃO",$D26,IF(MOD(COUNT($Q154:BG154),12)=0,(BG154*$E26)+BG154,BG154)),"NÃO"),"NÃO")</f>
        <v>NÃO</v>
      </c>
      <c r="BI154" s="9" t="str">
        <f>IF(AND(BI$5&gt;=$M26,BI$5&lt;=$N26),IF($F26="ANUAL",IF(BH154="NÃO",$D26,IF(MOD(COUNT($Q154:BH154),12)=0,(BH154*$E26)+BH154,BH154)),"NÃO"),"NÃO")</f>
        <v>NÃO</v>
      </c>
      <c r="BJ154" s="9" t="str">
        <f>IF(AND(BJ$5&gt;=$M26,BJ$5&lt;=$N26),IF($F26="ANUAL",IF(BI154="NÃO",$D26,IF(MOD(COUNT($Q154:BI154),12)=0,(BI154*$E26)+BI154,BI154)),"NÃO"),"NÃO")</f>
        <v>NÃO</v>
      </c>
      <c r="BK154" s="9" t="str">
        <f>IF(AND(BK$5&gt;=$M26,BK$5&lt;=$N26),IF($F26="ANUAL",IF(BJ154="NÃO",$D26,IF(MOD(COUNT($Q154:BJ154),12)=0,(BJ154*$E26)+BJ154,BJ154)),"NÃO"),"NÃO")</f>
        <v>NÃO</v>
      </c>
      <c r="BL154" s="9" t="str">
        <f>IF(AND(BL$5&gt;=$M26,BL$5&lt;=$N26),IF($F26="ANUAL",IF(BK154="NÃO",$D26,IF(MOD(COUNT($Q154:BK154),12)=0,(BK154*$E26)+BK154,BK154)),"NÃO"),"NÃO")</f>
        <v>NÃO</v>
      </c>
      <c r="BM154" s="9" t="str">
        <f>IF(AND(BM$5&gt;=$M26,BM$5&lt;=$N26),IF($F26="ANUAL",IF(BL154="NÃO",$D26,IF(MOD(COUNT($Q154:BL154),12)=0,(BL154*$E26)+BL154,BL154)),"NÃO"),"NÃO")</f>
        <v>NÃO</v>
      </c>
      <c r="BN154" s="9" t="str">
        <f>IF(AND(BN$5&gt;=$M26,BN$5&lt;=$N26),IF($F26="ANUAL",IF(BM154="NÃO",$D26,IF(MOD(COUNT($Q154:BM154),12)=0,(BM154*$E26)+BM154,BM154)),"NÃO"),"NÃO")</f>
        <v>NÃO</v>
      </c>
      <c r="BO154" s="9" t="str">
        <f>IF(AND(BO$5&gt;=$M26,BO$5&lt;=$N26),IF($F26="ANUAL",IF(BN154="NÃO",$D26,IF(MOD(COUNT($Q154:BN154),12)=0,(BN154*$E26)+BN154,BN154)),"NÃO"),"NÃO")</f>
        <v>NÃO</v>
      </c>
      <c r="BP154" s="9" t="str">
        <f>IF(AND(BP$5&gt;=$M26,BP$5&lt;=$N26),IF($F26="ANUAL",IF(BO154="NÃO",$D26,IF(MOD(COUNT($Q154:BO154),12)=0,(BO154*$E26)+BO154,BO154)),"NÃO"),"NÃO")</f>
        <v>NÃO</v>
      </c>
      <c r="BQ154" s="9" t="str">
        <f>IF(AND(BQ$5&gt;=$M26,BQ$5&lt;=$N26),IF($F26="ANUAL",IF(BP154="NÃO",$D26,IF(MOD(COUNT($Q154:BP154),12)=0,(BP154*$E26)+BP154,BP154)),"NÃO"),"NÃO")</f>
        <v>NÃO</v>
      </c>
      <c r="BR154" s="9" t="str">
        <f>IF(AND(BR$5&gt;=$M26,BR$5&lt;=$N26),IF($F26="ANUAL",IF(BQ154="NÃO",$D26,IF(MOD(COUNT($Q154:BQ154),12)=0,(BQ154*$E26)+BQ154,BQ154)),"NÃO"),"NÃO")</f>
        <v>NÃO</v>
      </c>
      <c r="BS154" s="9" t="str">
        <f>IF(AND(BS$5&gt;=$M26,BS$5&lt;=$N26),IF($F26="ANUAL",IF(BR154="NÃO",$D26,IF(MOD(COUNT($Q154:BR154),12)=0,(BR154*$E26)+BR154,BR154)),"NÃO"),"NÃO")</f>
        <v>NÃO</v>
      </c>
      <c r="BT154" s="9" t="str">
        <f>IF(AND(BT$5&gt;=$M26,BT$5&lt;=$N26),IF($F26="ANUAL",IF(BS154="NÃO",$D26,IF(MOD(COUNT($Q154:BS154),12)=0,(BS154*$E26)+BS154,BS154)),"NÃO"),"NÃO")</f>
        <v>NÃO</v>
      </c>
      <c r="BU154" s="9" t="str">
        <f>IF(AND(BU$5&gt;=$M26,BU$5&lt;=$N26),IF($F26="ANUAL",IF(BT154="NÃO",$D26,IF(MOD(COUNT($Q154:BT154),12)=0,(BT154*$E26)+BT154,BT154)),"NÃO"),"NÃO")</f>
        <v>NÃO</v>
      </c>
      <c r="BV154" s="9" t="str">
        <f>IF(AND(BV$5&gt;=$M26,BV$5&lt;=$N26),IF($F26="ANUAL",IF(BU154="NÃO",$D26,IF(MOD(COUNT($Q154:BU154),12)=0,(BU154*$E26)+BU154,BU154)),"NÃO"),"NÃO")</f>
        <v>NÃO</v>
      </c>
      <c r="BW154" s="9" t="str">
        <f>IF(AND(BW$5&gt;=$M26,BW$5&lt;=$N26),IF($F26="ANUAL",IF(BV154="NÃO",$D26,IF(MOD(COUNT($Q154:BV154),12)=0,(BV154*$E26)+BV154,BV154)),"NÃO"),"NÃO")</f>
        <v>NÃO</v>
      </c>
      <c r="BX154" s="9" t="str">
        <f>IF(AND(BX$5&gt;=$M26,BX$5&lt;=$N26),IF($F26="ANUAL",IF(BW154="NÃO",$D26,IF(MOD(COUNT($Q154:BW154),12)=0,(BW154*$E26)+BW154,BW154)),"NÃO"),"NÃO")</f>
        <v>NÃO</v>
      </c>
    </row>
    <row r="155" spans="16:76" ht="30" customHeight="1">
      <c r="P155" s="9">
        <v>22</v>
      </c>
      <c r="Q155" s="9" t="str">
        <f t="shared" si="48"/>
        <v>NÃO</v>
      </c>
      <c r="R155" s="9" t="str">
        <f>IF(AND(R$5&gt;=$M27,R$5&lt;=$N27),IF($F27="ANUAL",IF(Q155="NÃO",$D27,IF(MOD(COUNT($Q155:Q155),12)=0,(Q155*$E27)+Q155,Q155)),"NÃO"),"NÃO")</f>
        <v>NÃO</v>
      </c>
      <c r="S155" s="9" t="str">
        <f>IF(AND(S$5&gt;=$M27,S$5&lt;=$N27),IF($F27="ANUAL",IF(R155="NÃO",$D27,IF(MOD(COUNT($Q155:R155),12)=0,(R155*$E27)+R155,R155)),"NÃO"),"NÃO")</f>
        <v>NÃO</v>
      </c>
      <c r="T155" s="9" t="str">
        <f>IF(AND(T$5&gt;=$M27,T$5&lt;=$N27),IF($F27="ANUAL",IF(S155="NÃO",$D27,IF(MOD(COUNT($Q155:S155),12)=0,(S155*$E27)+S155,S155)),"NÃO"),"NÃO")</f>
        <v>NÃO</v>
      </c>
      <c r="U155" s="9" t="str">
        <f>IF(AND(U$5&gt;=$M27,U$5&lt;=$N27),IF($F27="ANUAL",IF(T155="NÃO",$D27,IF(MOD(COUNT($Q155:T155),12)=0,(T155*$E27)+T155,T155)),"NÃO"),"NÃO")</f>
        <v>NÃO</v>
      </c>
      <c r="V155" s="9" t="str">
        <f>IF(AND(V$5&gt;=$M27,V$5&lt;=$N27),IF($F27="ANUAL",IF(U155="NÃO",$D27,IF(MOD(COUNT($Q155:U155),12)=0,(U155*$E27)+U155,U155)),"NÃO"),"NÃO")</f>
        <v>NÃO</v>
      </c>
      <c r="W155" s="9" t="str">
        <f>IF(AND(W$5&gt;=$M27,W$5&lt;=$N27),IF($F27="ANUAL",IF(V155="NÃO",$D27,IF(MOD(COUNT($Q155:V155),12)=0,(V155*$E27)+V155,V155)),"NÃO"),"NÃO")</f>
        <v>NÃO</v>
      </c>
      <c r="X155" s="9" t="str">
        <f>IF(AND(X$5&gt;=$M27,X$5&lt;=$N27),IF($F27="ANUAL",IF(W155="NÃO",$D27,IF(MOD(COUNT($Q155:W155),12)=0,(W155*$E27)+W155,W155)),"NÃO"),"NÃO")</f>
        <v>NÃO</v>
      </c>
      <c r="Y155" s="9" t="str">
        <f>IF(AND(Y$5&gt;=$M27,Y$5&lt;=$N27),IF($F27="ANUAL",IF(X155="NÃO",$D27,IF(MOD(COUNT($Q155:X155),12)=0,(X155*$E27)+X155,X155)),"NÃO"),"NÃO")</f>
        <v>NÃO</v>
      </c>
      <c r="Z155" s="9" t="str">
        <f>IF(AND(Z$5&gt;=$M27,Z$5&lt;=$N27),IF($F27="ANUAL",IF(Y155="NÃO",$D27,IF(MOD(COUNT($Q155:Y155),12)=0,(Y155*$E27)+Y155,Y155)),"NÃO"),"NÃO")</f>
        <v>NÃO</v>
      </c>
      <c r="AA155" s="9" t="str">
        <f>IF(AND(AA$5&gt;=$M27,AA$5&lt;=$N27),IF($F27="ANUAL",IF(Z155="NÃO",$D27,IF(MOD(COUNT($Q155:Z155),12)=0,(Z155*$E27)+Z155,Z155)),"NÃO"),"NÃO")</f>
        <v>NÃO</v>
      </c>
      <c r="AB155" s="9" t="str">
        <f>IF(AND(AB$5&gt;=$M27,AB$5&lt;=$N27),IF($F27="ANUAL",IF(AA155="NÃO",$D27,IF(MOD(COUNT($Q155:AA155),12)=0,(AA155*$E27)+AA155,AA155)),"NÃO"),"NÃO")</f>
        <v>NÃO</v>
      </c>
      <c r="AC155" s="9" t="str">
        <f>IF(AND(AC$5&gt;=$M27,AC$5&lt;=$N27),IF($F27="ANUAL",IF(AB155="NÃO",$D27,IF(MOD(COUNT($Q155:AB155),12)=0,(AB155*$E27)+AB155,AB155)),"NÃO"),"NÃO")</f>
        <v>NÃO</v>
      </c>
      <c r="AD155" s="9" t="str">
        <f>IF(AND(AD$5&gt;=$M27,AD$5&lt;=$N27),IF($F27="ANUAL",IF(AC155="NÃO",$D27,IF(MOD(COUNT($Q155:AC155),12)=0,(AC155*$E27)+AC155,AC155)),"NÃO"),"NÃO")</f>
        <v>NÃO</v>
      </c>
      <c r="AE155" s="9" t="str">
        <f>IF(AND(AE$5&gt;=$M27,AE$5&lt;=$N27),IF($F27="ANUAL",IF(AD155="NÃO",$D27,IF(MOD(COUNT($Q155:AD155),12)=0,(AD155*$E27)+AD155,AD155)),"NÃO"),"NÃO")</f>
        <v>NÃO</v>
      </c>
      <c r="AF155" s="9" t="str">
        <f>IF(AND(AF$5&gt;=$M27,AF$5&lt;=$N27),IF($F27="ANUAL",IF(AE155="NÃO",$D27,IF(MOD(COUNT($Q155:AE155),12)=0,(AE155*$E27)+AE155,AE155)),"NÃO"),"NÃO")</f>
        <v>NÃO</v>
      </c>
      <c r="AG155" s="9" t="str">
        <f>IF(AND(AG$5&gt;=$M27,AG$5&lt;=$N27),IF($F27="ANUAL",IF(AF155="NÃO",$D27,IF(MOD(COUNT($Q155:AF155),12)=0,(AF155*$E27)+AF155,AF155)),"NÃO"),"NÃO")</f>
        <v>NÃO</v>
      </c>
      <c r="AH155" s="9" t="str">
        <f>IF(AND(AH$5&gt;=$M27,AH$5&lt;=$N27),IF($F27="ANUAL",IF(AG155="NÃO",$D27,IF(MOD(COUNT($Q155:AG155),12)=0,(AG155*$E27)+AG155,AG155)),"NÃO"),"NÃO")</f>
        <v>NÃO</v>
      </c>
      <c r="AI155" s="9" t="str">
        <f>IF(AND(AI$5&gt;=$M27,AI$5&lt;=$N27),IF($F27="ANUAL",IF(AH155="NÃO",$D27,IF(MOD(COUNT($Q155:AH155),12)=0,(AH155*$E27)+AH155,AH155)),"NÃO"),"NÃO")</f>
        <v>NÃO</v>
      </c>
      <c r="AJ155" s="9" t="str">
        <f>IF(AND(AJ$5&gt;=$M27,AJ$5&lt;=$N27),IF($F27="ANUAL",IF(AI155="NÃO",$D27,IF(MOD(COUNT($Q155:AI155),12)=0,(AI155*$E27)+AI155,AI155)),"NÃO"),"NÃO")</f>
        <v>NÃO</v>
      </c>
      <c r="AK155" s="9" t="str">
        <f>IF(AND(AK$5&gt;=$M27,AK$5&lt;=$N27),IF($F27="ANUAL",IF(AJ155="NÃO",$D27,IF(MOD(COUNT($Q155:AJ155),12)=0,(AJ155*$E27)+AJ155,AJ155)),"NÃO"),"NÃO")</f>
        <v>NÃO</v>
      </c>
      <c r="AL155" s="9" t="str">
        <f>IF(AND(AL$5&gt;=$M27,AL$5&lt;=$N27),IF($F27="ANUAL",IF(AK155="NÃO",$D27,IF(MOD(COUNT($Q155:AK155),12)=0,(AK155*$E27)+AK155,AK155)),"NÃO"),"NÃO")</f>
        <v>NÃO</v>
      </c>
      <c r="AM155" s="9" t="str">
        <f>IF(AND(AM$5&gt;=$M27,AM$5&lt;=$N27),IF($F27="ANUAL",IF(AL155="NÃO",$D27,IF(MOD(COUNT($Q155:AL155),12)=0,(AL155*$E27)+AL155,AL155)),"NÃO"),"NÃO")</f>
        <v>NÃO</v>
      </c>
      <c r="AN155" s="9" t="str">
        <f>IF(AND(AN$5&gt;=$M27,AN$5&lt;=$N27),IF($F27="ANUAL",IF(AM155="NÃO",$D27,IF(MOD(COUNT($Q155:AM155),12)=0,(AM155*$E27)+AM155,AM155)),"NÃO"),"NÃO")</f>
        <v>NÃO</v>
      </c>
      <c r="AO155" s="9" t="str">
        <f>IF(AND(AO$5&gt;=$M27,AO$5&lt;=$N27),IF($F27="ANUAL",IF(AN155="NÃO",$D27,IF(MOD(COUNT($Q155:AN155),12)=0,(AN155*$E27)+AN155,AN155)),"NÃO"),"NÃO")</f>
        <v>NÃO</v>
      </c>
      <c r="AP155" s="9" t="str">
        <f>IF(AND(AP$5&gt;=$M27,AP$5&lt;=$N27),IF($F27="ANUAL",IF(AO155="NÃO",$D27,IF(MOD(COUNT($Q155:AO155),12)=0,(AO155*$E27)+AO155,AO155)),"NÃO"),"NÃO")</f>
        <v>NÃO</v>
      </c>
      <c r="AQ155" s="9" t="str">
        <f>IF(AND(AQ$5&gt;=$M27,AQ$5&lt;=$N27),IF($F27="ANUAL",IF(AP155="NÃO",$D27,IF(MOD(COUNT($Q155:AP155),12)=0,(AP155*$E27)+AP155,AP155)),"NÃO"),"NÃO")</f>
        <v>NÃO</v>
      </c>
      <c r="AR155" s="9" t="str">
        <f>IF(AND(AR$5&gt;=$M27,AR$5&lt;=$N27),IF($F27="ANUAL",IF(AQ155="NÃO",$D27,IF(MOD(COUNT($Q155:AQ155),12)=0,(AQ155*$E27)+AQ155,AQ155)),"NÃO"),"NÃO")</f>
        <v>NÃO</v>
      </c>
      <c r="AS155" s="9" t="str">
        <f>IF(AND(AS$5&gt;=$M27,AS$5&lt;=$N27),IF($F27="ANUAL",IF(AR155="NÃO",$D27,IF(MOD(COUNT($Q155:AR155),12)=0,(AR155*$E27)+AR155,AR155)),"NÃO"),"NÃO")</f>
        <v>NÃO</v>
      </c>
      <c r="AT155" s="9" t="str">
        <f>IF(AND(AT$5&gt;=$M27,AT$5&lt;=$N27),IF($F27="ANUAL",IF(AS155="NÃO",$D27,IF(MOD(COUNT($Q155:AS155),12)=0,(AS155*$E27)+AS155,AS155)),"NÃO"),"NÃO")</f>
        <v>NÃO</v>
      </c>
      <c r="AU155" s="9" t="str">
        <f>IF(AND(AU$5&gt;=$M27,AU$5&lt;=$N27),IF($F27="ANUAL",IF(AT155="NÃO",$D27,IF(MOD(COUNT($Q155:AT155),12)=0,(AT155*$E27)+AT155,AT155)),"NÃO"),"NÃO")</f>
        <v>NÃO</v>
      </c>
      <c r="AV155" s="9" t="str">
        <f>IF(AND(AV$5&gt;=$M27,AV$5&lt;=$N27),IF($F27="ANUAL",IF(AU155="NÃO",$D27,IF(MOD(COUNT($Q155:AU155),12)=0,(AU155*$E27)+AU155,AU155)),"NÃO"),"NÃO")</f>
        <v>NÃO</v>
      </c>
      <c r="AW155" s="9" t="str">
        <f>IF(AND(AW$5&gt;=$M27,AW$5&lt;=$N27),IF($F27="ANUAL",IF(AV155="NÃO",$D27,IF(MOD(COUNT($Q155:AV155),12)=0,(AV155*$E27)+AV155,AV155)),"NÃO"),"NÃO")</f>
        <v>NÃO</v>
      </c>
      <c r="AX155" s="9" t="str">
        <f>IF(AND(AX$5&gt;=$M27,AX$5&lt;=$N27),IF($F27="ANUAL",IF(AW155="NÃO",$D27,IF(MOD(COUNT($Q155:AW155),12)=0,(AW155*$E27)+AW155,AW155)),"NÃO"),"NÃO")</f>
        <v>NÃO</v>
      </c>
      <c r="AY155" s="9" t="str">
        <f>IF(AND(AY$5&gt;=$M27,AY$5&lt;=$N27),IF($F27="ANUAL",IF(AX155="NÃO",$D27,IF(MOD(COUNT($Q155:AX155),12)=0,(AX155*$E27)+AX155,AX155)),"NÃO"),"NÃO")</f>
        <v>NÃO</v>
      </c>
      <c r="AZ155" s="9" t="str">
        <f>IF(AND(AZ$5&gt;=$M27,AZ$5&lt;=$N27),IF($F27="ANUAL",IF(AY155="NÃO",$D27,IF(MOD(COUNT($Q155:AY155),12)=0,(AY155*$E27)+AY155,AY155)),"NÃO"),"NÃO")</f>
        <v>NÃO</v>
      </c>
      <c r="BA155" s="9" t="str">
        <f>IF(AND(BA$5&gt;=$M27,BA$5&lt;=$N27),IF($F27="ANUAL",IF(AZ155="NÃO",$D27,IF(MOD(COUNT($Q155:AZ155),12)=0,(AZ155*$E27)+AZ155,AZ155)),"NÃO"),"NÃO")</f>
        <v>NÃO</v>
      </c>
      <c r="BB155" s="9" t="str">
        <f>IF(AND(BB$5&gt;=$M27,BB$5&lt;=$N27),IF($F27="ANUAL",IF(BA155="NÃO",$D27,IF(MOD(COUNT($Q155:BA155),12)=0,(BA155*$E27)+BA155,BA155)),"NÃO"),"NÃO")</f>
        <v>NÃO</v>
      </c>
      <c r="BC155" s="9" t="str">
        <f>IF(AND(BC$5&gt;=$M27,BC$5&lt;=$N27),IF($F27="ANUAL",IF(BB155="NÃO",$D27,IF(MOD(COUNT($Q155:BB155),12)=0,(BB155*$E27)+BB155,BB155)),"NÃO"),"NÃO")</f>
        <v>NÃO</v>
      </c>
      <c r="BD155" s="9" t="str">
        <f>IF(AND(BD$5&gt;=$M27,BD$5&lt;=$N27),IF($F27="ANUAL",IF(BC155="NÃO",$D27,IF(MOD(COUNT($Q155:BC155),12)=0,(BC155*$E27)+BC155,BC155)),"NÃO"),"NÃO")</f>
        <v>NÃO</v>
      </c>
      <c r="BE155" s="9" t="str">
        <f>IF(AND(BE$5&gt;=$M27,BE$5&lt;=$N27),IF($F27="ANUAL",IF(BD155="NÃO",$D27,IF(MOD(COUNT($Q155:BD155),12)=0,(BD155*$E27)+BD155,BD155)),"NÃO"),"NÃO")</f>
        <v>NÃO</v>
      </c>
      <c r="BF155" s="9" t="str">
        <f>IF(AND(BF$5&gt;=$M27,BF$5&lt;=$N27),IF($F27="ANUAL",IF(BE155="NÃO",$D27,IF(MOD(COUNT($Q155:BE155),12)=0,(BE155*$E27)+BE155,BE155)),"NÃO"),"NÃO")</f>
        <v>NÃO</v>
      </c>
      <c r="BG155" s="9" t="str">
        <f>IF(AND(BG$5&gt;=$M27,BG$5&lt;=$N27),IF($F27="ANUAL",IF(BF155="NÃO",$D27,IF(MOD(COUNT($Q155:BF155),12)=0,(BF155*$E27)+BF155,BF155)),"NÃO"),"NÃO")</f>
        <v>NÃO</v>
      </c>
      <c r="BH155" s="9" t="str">
        <f>IF(AND(BH$5&gt;=$M27,BH$5&lt;=$N27),IF($F27="ANUAL",IF(BG155="NÃO",$D27,IF(MOD(COUNT($Q155:BG155),12)=0,(BG155*$E27)+BG155,BG155)),"NÃO"),"NÃO")</f>
        <v>NÃO</v>
      </c>
      <c r="BI155" s="9" t="str">
        <f>IF(AND(BI$5&gt;=$M27,BI$5&lt;=$N27),IF($F27="ANUAL",IF(BH155="NÃO",$D27,IF(MOD(COUNT($Q155:BH155),12)=0,(BH155*$E27)+BH155,BH155)),"NÃO"),"NÃO")</f>
        <v>NÃO</v>
      </c>
      <c r="BJ155" s="9" t="str">
        <f>IF(AND(BJ$5&gt;=$M27,BJ$5&lt;=$N27),IF($F27="ANUAL",IF(BI155="NÃO",$D27,IF(MOD(COUNT($Q155:BI155),12)=0,(BI155*$E27)+BI155,BI155)),"NÃO"),"NÃO")</f>
        <v>NÃO</v>
      </c>
      <c r="BK155" s="9" t="str">
        <f>IF(AND(BK$5&gt;=$M27,BK$5&lt;=$N27),IF($F27="ANUAL",IF(BJ155="NÃO",$D27,IF(MOD(COUNT($Q155:BJ155),12)=0,(BJ155*$E27)+BJ155,BJ155)),"NÃO"),"NÃO")</f>
        <v>NÃO</v>
      </c>
      <c r="BL155" s="9" t="str">
        <f>IF(AND(BL$5&gt;=$M27,BL$5&lt;=$N27),IF($F27="ANUAL",IF(BK155="NÃO",$D27,IF(MOD(COUNT($Q155:BK155),12)=0,(BK155*$E27)+BK155,BK155)),"NÃO"),"NÃO")</f>
        <v>NÃO</v>
      </c>
      <c r="BM155" s="9" t="str">
        <f>IF(AND(BM$5&gt;=$M27,BM$5&lt;=$N27),IF($F27="ANUAL",IF(BL155="NÃO",$D27,IF(MOD(COUNT($Q155:BL155),12)=0,(BL155*$E27)+BL155,BL155)),"NÃO"),"NÃO")</f>
        <v>NÃO</v>
      </c>
      <c r="BN155" s="9" t="str">
        <f>IF(AND(BN$5&gt;=$M27,BN$5&lt;=$N27),IF($F27="ANUAL",IF(BM155="NÃO",$D27,IF(MOD(COUNT($Q155:BM155),12)=0,(BM155*$E27)+BM155,BM155)),"NÃO"),"NÃO")</f>
        <v>NÃO</v>
      </c>
      <c r="BO155" s="9" t="str">
        <f>IF(AND(BO$5&gt;=$M27,BO$5&lt;=$N27),IF($F27="ANUAL",IF(BN155="NÃO",$D27,IF(MOD(COUNT($Q155:BN155),12)=0,(BN155*$E27)+BN155,BN155)),"NÃO"),"NÃO")</f>
        <v>NÃO</v>
      </c>
      <c r="BP155" s="9" t="str">
        <f>IF(AND(BP$5&gt;=$M27,BP$5&lt;=$N27),IF($F27="ANUAL",IF(BO155="NÃO",$D27,IF(MOD(COUNT($Q155:BO155),12)=0,(BO155*$E27)+BO155,BO155)),"NÃO"),"NÃO")</f>
        <v>NÃO</v>
      </c>
      <c r="BQ155" s="9" t="str">
        <f>IF(AND(BQ$5&gt;=$M27,BQ$5&lt;=$N27),IF($F27="ANUAL",IF(BP155="NÃO",$D27,IF(MOD(COUNT($Q155:BP155),12)=0,(BP155*$E27)+BP155,BP155)),"NÃO"),"NÃO")</f>
        <v>NÃO</v>
      </c>
      <c r="BR155" s="9" t="str">
        <f>IF(AND(BR$5&gt;=$M27,BR$5&lt;=$N27),IF($F27="ANUAL",IF(BQ155="NÃO",$D27,IF(MOD(COUNT($Q155:BQ155),12)=0,(BQ155*$E27)+BQ155,BQ155)),"NÃO"),"NÃO")</f>
        <v>NÃO</v>
      </c>
      <c r="BS155" s="9" t="str">
        <f>IF(AND(BS$5&gt;=$M27,BS$5&lt;=$N27),IF($F27="ANUAL",IF(BR155="NÃO",$D27,IF(MOD(COUNT($Q155:BR155),12)=0,(BR155*$E27)+BR155,BR155)),"NÃO"),"NÃO")</f>
        <v>NÃO</v>
      </c>
      <c r="BT155" s="9" t="str">
        <f>IF(AND(BT$5&gt;=$M27,BT$5&lt;=$N27),IF($F27="ANUAL",IF(BS155="NÃO",$D27,IF(MOD(COUNT($Q155:BS155),12)=0,(BS155*$E27)+BS155,BS155)),"NÃO"),"NÃO")</f>
        <v>NÃO</v>
      </c>
      <c r="BU155" s="9" t="str">
        <f>IF(AND(BU$5&gt;=$M27,BU$5&lt;=$N27),IF($F27="ANUAL",IF(BT155="NÃO",$D27,IF(MOD(COUNT($Q155:BT155),12)=0,(BT155*$E27)+BT155,BT155)),"NÃO"),"NÃO")</f>
        <v>NÃO</v>
      </c>
      <c r="BV155" s="9" t="str">
        <f>IF(AND(BV$5&gt;=$M27,BV$5&lt;=$N27),IF($F27="ANUAL",IF(BU155="NÃO",$D27,IF(MOD(COUNT($Q155:BU155),12)=0,(BU155*$E27)+BU155,BU155)),"NÃO"),"NÃO")</f>
        <v>NÃO</v>
      </c>
      <c r="BW155" s="9" t="str">
        <f>IF(AND(BW$5&gt;=$M27,BW$5&lt;=$N27),IF($F27="ANUAL",IF(BV155="NÃO",$D27,IF(MOD(COUNT($Q155:BV155),12)=0,(BV155*$E27)+BV155,BV155)),"NÃO"),"NÃO")</f>
        <v>NÃO</v>
      </c>
      <c r="BX155" s="9" t="str">
        <f>IF(AND(BX$5&gt;=$M27,BX$5&lt;=$N27),IF($F27="ANUAL",IF(BW155="NÃO",$D27,IF(MOD(COUNT($Q155:BW155),12)=0,(BW155*$E27)+BW155,BW155)),"NÃO"),"NÃO")</f>
        <v>NÃO</v>
      </c>
    </row>
    <row r="156" spans="16:76" ht="30" customHeight="1">
      <c r="P156" s="9">
        <v>23</v>
      </c>
      <c r="Q156" s="9" t="str">
        <f t="shared" si="48"/>
        <v>NÃO</v>
      </c>
      <c r="R156" s="9" t="str">
        <f>IF(AND(R$5&gt;=$M28,R$5&lt;=$N28),IF($F28="ANUAL",IF(Q156="NÃO",$D28,IF(MOD(COUNT($Q156:Q156),12)=0,(Q156*$E28)+Q156,Q156)),"NÃO"),"NÃO")</f>
        <v>NÃO</v>
      </c>
      <c r="S156" s="9" t="str">
        <f>IF(AND(S$5&gt;=$M28,S$5&lt;=$N28),IF($F28="ANUAL",IF(R156="NÃO",$D28,IF(MOD(COUNT($Q156:R156),12)=0,(R156*$E28)+R156,R156)),"NÃO"),"NÃO")</f>
        <v>NÃO</v>
      </c>
      <c r="T156" s="9" t="str">
        <f>IF(AND(T$5&gt;=$M28,T$5&lt;=$N28),IF($F28="ANUAL",IF(S156="NÃO",$D28,IF(MOD(COUNT($Q156:S156),12)=0,(S156*$E28)+S156,S156)),"NÃO"),"NÃO")</f>
        <v>NÃO</v>
      </c>
      <c r="U156" s="9" t="str">
        <f>IF(AND(U$5&gt;=$M28,U$5&lt;=$N28),IF($F28="ANUAL",IF(T156="NÃO",$D28,IF(MOD(COUNT($Q156:T156),12)=0,(T156*$E28)+T156,T156)),"NÃO"),"NÃO")</f>
        <v>NÃO</v>
      </c>
      <c r="V156" s="9" t="str">
        <f>IF(AND(V$5&gt;=$M28,V$5&lt;=$N28),IF($F28="ANUAL",IF(U156="NÃO",$D28,IF(MOD(COUNT($Q156:U156),12)=0,(U156*$E28)+U156,U156)),"NÃO"),"NÃO")</f>
        <v>NÃO</v>
      </c>
      <c r="W156" s="9" t="str">
        <f>IF(AND(W$5&gt;=$M28,W$5&lt;=$N28),IF($F28="ANUAL",IF(V156="NÃO",$D28,IF(MOD(COUNT($Q156:V156),12)=0,(V156*$E28)+V156,V156)),"NÃO"),"NÃO")</f>
        <v>NÃO</v>
      </c>
      <c r="X156" s="9" t="str">
        <f>IF(AND(X$5&gt;=$M28,X$5&lt;=$N28),IF($F28="ANUAL",IF(W156="NÃO",$D28,IF(MOD(COUNT($Q156:W156),12)=0,(W156*$E28)+W156,W156)),"NÃO"),"NÃO")</f>
        <v>NÃO</v>
      </c>
      <c r="Y156" s="9" t="str">
        <f>IF(AND(Y$5&gt;=$M28,Y$5&lt;=$N28),IF($F28="ANUAL",IF(X156="NÃO",$D28,IF(MOD(COUNT($Q156:X156),12)=0,(X156*$E28)+X156,X156)),"NÃO"),"NÃO")</f>
        <v>NÃO</v>
      </c>
      <c r="Z156" s="9" t="str">
        <f>IF(AND(Z$5&gt;=$M28,Z$5&lt;=$N28),IF($F28="ANUAL",IF(Y156="NÃO",$D28,IF(MOD(COUNT($Q156:Y156),12)=0,(Y156*$E28)+Y156,Y156)),"NÃO"),"NÃO")</f>
        <v>NÃO</v>
      </c>
      <c r="AA156" s="9" t="str">
        <f>IF(AND(AA$5&gt;=$M28,AA$5&lt;=$N28),IF($F28="ANUAL",IF(Z156="NÃO",$D28,IF(MOD(COUNT($Q156:Z156),12)=0,(Z156*$E28)+Z156,Z156)),"NÃO"),"NÃO")</f>
        <v>NÃO</v>
      </c>
      <c r="AB156" s="9" t="str">
        <f>IF(AND(AB$5&gt;=$M28,AB$5&lt;=$N28),IF($F28="ANUAL",IF(AA156="NÃO",$D28,IF(MOD(COUNT($Q156:AA156),12)=0,(AA156*$E28)+AA156,AA156)),"NÃO"),"NÃO")</f>
        <v>NÃO</v>
      </c>
      <c r="AC156" s="9" t="str">
        <f>IF(AND(AC$5&gt;=$M28,AC$5&lt;=$N28),IF($F28="ANUAL",IF(AB156="NÃO",$D28,IF(MOD(COUNT($Q156:AB156),12)=0,(AB156*$E28)+AB156,AB156)),"NÃO"),"NÃO")</f>
        <v>NÃO</v>
      </c>
      <c r="AD156" s="9" t="str">
        <f>IF(AND(AD$5&gt;=$M28,AD$5&lt;=$N28),IF($F28="ANUAL",IF(AC156="NÃO",$D28,IF(MOD(COUNT($Q156:AC156),12)=0,(AC156*$E28)+AC156,AC156)),"NÃO"),"NÃO")</f>
        <v>NÃO</v>
      </c>
      <c r="AE156" s="9" t="str">
        <f>IF(AND(AE$5&gt;=$M28,AE$5&lt;=$N28),IF($F28="ANUAL",IF(AD156="NÃO",$D28,IF(MOD(COUNT($Q156:AD156),12)=0,(AD156*$E28)+AD156,AD156)),"NÃO"),"NÃO")</f>
        <v>NÃO</v>
      </c>
      <c r="AF156" s="9" t="str">
        <f>IF(AND(AF$5&gt;=$M28,AF$5&lt;=$N28),IF($F28="ANUAL",IF(AE156="NÃO",$D28,IF(MOD(COUNT($Q156:AE156),12)=0,(AE156*$E28)+AE156,AE156)),"NÃO"),"NÃO")</f>
        <v>NÃO</v>
      </c>
      <c r="AG156" s="9" t="str">
        <f>IF(AND(AG$5&gt;=$M28,AG$5&lt;=$N28),IF($F28="ANUAL",IF(AF156="NÃO",$D28,IF(MOD(COUNT($Q156:AF156),12)=0,(AF156*$E28)+AF156,AF156)),"NÃO"),"NÃO")</f>
        <v>NÃO</v>
      </c>
      <c r="AH156" s="9" t="str">
        <f>IF(AND(AH$5&gt;=$M28,AH$5&lt;=$N28),IF($F28="ANUAL",IF(AG156="NÃO",$D28,IF(MOD(COUNT($Q156:AG156),12)=0,(AG156*$E28)+AG156,AG156)),"NÃO"),"NÃO")</f>
        <v>NÃO</v>
      </c>
      <c r="AI156" s="9" t="str">
        <f>IF(AND(AI$5&gt;=$M28,AI$5&lt;=$N28),IF($F28="ANUAL",IF(AH156="NÃO",$D28,IF(MOD(COUNT($Q156:AH156),12)=0,(AH156*$E28)+AH156,AH156)),"NÃO"),"NÃO")</f>
        <v>NÃO</v>
      </c>
      <c r="AJ156" s="9" t="str">
        <f>IF(AND(AJ$5&gt;=$M28,AJ$5&lt;=$N28),IF($F28="ANUAL",IF(AI156="NÃO",$D28,IF(MOD(COUNT($Q156:AI156),12)=0,(AI156*$E28)+AI156,AI156)),"NÃO"),"NÃO")</f>
        <v>NÃO</v>
      </c>
      <c r="AK156" s="9" t="str">
        <f>IF(AND(AK$5&gt;=$M28,AK$5&lt;=$N28),IF($F28="ANUAL",IF(AJ156="NÃO",$D28,IF(MOD(COUNT($Q156:AJ156),12)=0,(AJ156*$E28)+AJ156,AJ156)),"NÃO"),"NÃO")</f>
        <v>NÃO</v>
      </c>
      <c r="AL156" s="9" t="str">
        <f>IF(AND(AL$5&gt;=$M28,AL$5&lt;=$N28),IF($F28="ANUAL",IF(AK156="NÃO",$D28,IF(MOD(COUNT($Q156:AK156),12)=0,(AK156*$E28)+AK156,AK156)),"NÃO"),"NÃO")</f>
        <v>NÃO</v>
      </c>
      <c r="AM156" s="9" t="str">
        <f>IF(AND(AM$5&gt;=$M28,AM$5&lt;=$N28),IF($F28="ANUAL",IF(AL156="NÃO",$D28,IF(MOD(COUNT($Q156:AL156),12)=0,(AL156*$E28)+AL156,AL156)),"NÃO"),"NÃO")</f>
        <v>NÃO</v>
      </c>
      <c r="AN156" s="9" t="str">
        <f>IF(AND(AN$5&gt;=$M28,AN$5&lt;=$N28),IF($F28="ANUAL",IF(AM156="NÃO",$D28,IF(MOD(COUNT($Q156:AM156),12)=0,(AM156*$E28)+AM156,AM156)),"NÃO"),"NÃO")</f>
        <v>NÃO</v>
      </c>
      <c r="AO156" s="9" t="str">
        <f>IF(AND(AO$5&gt;=$M28,AO$5&lt;=$N28),IF($F28="ANUAL",IF(AN156="NÃO",$D28,IF(MOD(COUNT($Q156:AN156),12)=0,(AN156*$E28)+AN156,AN156)),"NÃO"),"NÃO")</f>
        <v>NÃO</v>
      </c>
      <c r="AP156" s="9" t="str">
        <f>IF(AND(AP$5&gt;=$M28,AP$5&lt;=$N28),IF($F28="ANUAL",IF(AO156="NÃO",$D28,IF(MOD(COUNT($Q156:AO156),12)=0,(AO156*$E28)+AO156,AO156)),"NÃO"),"NÃO")</f>
        <v>NÃO</v>
      </c>
      <c r="AQ156" s="9" t="str">
        <f>IF(AND(AQ$5&gt;=$M28,AQ$5&lt;=$N28),IF($F28="ANUAL",IF(AP156="NÃO",$D28,IF(MOD(COUNT($Q156:AP156),12)=0,(AP156*$E28)+AP156,AP156)),"NÃO"),"NÃO")</f>
        <v>NÃO</v>
      </c>
      <c r="AR156" s="9" t="str">
        <f>IF(AND(AR$5&gt;=$M28,AR$5&lt;=$N28),IF($F28="ANUAL",IF(AQ156="NÃO",$D28,IF(MOD(COUNT($Q156:AQ156),12)=0,(AQ156*$E28)+AQ156,AQ156)),"NÃO"),"NÃO")</f>
        <v>NÃO</v>
      </c>
      <c r="AS156" s="9" t="str">
        <f>IF(AND(AS$5&gt;=$M28,AS$5&lt;=$N28),IF($F28="ANUAL",IF(AR156="NÃO",$D28,IF(MOD(COUNT($Q156:AR156),12)=0,(AR156*$E28)+AR156,AR156)),"NÃO"),"NÃO")</f>
        <v>NÃO</v>
      </c>
      <c r="AT156" s="9" t="str">
        <f>IF(AND(AT$5&gt;=$M28,AT$5&lt;=$N28),IF($F28="ANUAL",IF(AS156="NÃO",$D28,IF(MOD(COUNT($Q156:AS156),12)=0,(AS156*$E28)+AS156,AS156)),"NÃO"),"NÃO")</f>
        <v>NÃO</v>
      </c>
      <c r="AU156" s="9" t="str">
        <f>IF(AND(AU$5&gt;=$M28,AU$5&lt;=$N28),IF($F28="ANUAL",IF(AT156="NÃO",$D28,IF(MOD(COUNT($Q156:AT156),12)=0,(AT156*$E28)+AT156,AT156)),"NÃO"),"NÃO")</f>
        <v>NÃO</v>
      </c>
      <c r="AV156" s="9" t="str">
        <f>IF(AND(AV$5&gt;=$M28,AV$5&lt;=$N28),IF($F28="ANUAL",IF(AU156="NÃO",$D28,IF(MOD(COUNT($Q156:AU156),12)=0,(AU156*$E28)+AU156,AU156)),"NÃO"),"NÃO")</f>
        <v>NÃO</v>
      </c>
      <c r="AW156" s="9" t="str">
        <f>IF(AND(AW$5&gt;=$M28,AW$5&lt;=$N28),IF($F28="ANUAL",IF(AV156="NÃO",$D28,IF(MOD(COUNT($Q156:AV156),12)=0,(AV156*$E28)+AV156,AV156)),"NÃO"),"NÃO")</f>
        <v>NÃO</v>
      </c>
      <c r="AX156" s="9" t="str">
        <f>IF(AND(AX$5&gt;=$M28,AX$5&lt;=$N28),IF($F28="ANUAL",IF(AW156="NÃO",$D28,IF(MOD(COUNT($Q156:AW156),12)=0,(AW156*$E28)+AW156,AW156)),"NÃO"),"NÃO")</f>
        <v>NÃO</v>
      </c>
      <c r="AY156" s="9" t="str">
        <f>IF(AND(AY$5&gt;=$M28,AY$5&lt;=$N28),IF($F28="ANUAL",IF(AX156="NÃO",$D28,IF(MOD(COUNT($Q156:AX156),12)=0,(AX156*$E28)+AX156,AX156)),"NÃO"),"NÃO")</f>
        <v>NÃO</v>
      </c>
      <c r="AZ156" s="9" t="str">
        <f>IF(AND(AZ$5&gt;=$M28,AZ$5&lt;=$N28),IF($F28="ANUAL",IF(AY156="NÃO",$D28,IF(MOD(COUNT($Q156:AY156),12)=0,(AY156*$E28)+AY156,AY156)),"NÃO"),"NÃO")</f>
        <v>NÃO</v>
      </c>
      <c r="BA156" s="9" t="str">
        <f>IF(AND(BA$5&gt;=$M28,BA$5&lt;=$N28),IF($F28="ANUAL",IF(AZ156="NÃO",$D28,IF(MOD(COUNT($Q156:AZ156),12)=0,(AZ156*$E28)+AZ156,AZ156)),"NÃO"),"NÃO")</f>
        <v>NÃO</v>
      </c>
      <c r="BB156" s="9" t="str">
        <f>IF(AND(BB$5&gt;=$M28,BB$5&lt;=$N28),IF($F28="ANUAL",IF(BA156="NÃO",$D28,IF(MOD(COUNT($Q156:BA156),12)=0,(BA156*$E28)+BA156,BA156)),"NÃO"),"NÃO")</f>
        <v>NÃO</v>
      </c>
      <c r="BC156" s="9" t="str">
        <f>IF(AND(BC$5&gt;=$M28,BC$5&lt;=$N28),IF($F28="ANUAL",IF(BB156="NÃO",$D28,IF(MOD(COUNT($Q156:BB156),12)=0,(BB156*$E28)+BB156,BB156)),"NÃO"),"NÃO")</f>
        <v>NÃO</v>
      </c>
      <c r="BD156" s="9" t="str">
        <f>IF(AND(BD$5&gt;=$M28,BD$5&lt;=$N28),IF($F28="ANUAL",IF(BC156="NÃO",$D28,IF(MOD(COUNT($Q156:BC156),12)=0,(BC156*$E28)+BC156,BC156)),"NÃO"),"NÃO")</f>
        <v>NÃO</v>
      </c>
      <c r="BE156" s="9" t="str">
        <f>IF(AND(BE$5&gt;=$M28,BE$5&lt;=$N28),IF($F28="ANUAL",IF(BD156="NÃO",$D28,IF(MOD(COUNT($Q156:BD156),12)=0,(BD156*$E28)+BD156,BD156)),"NÃO"),"NÃO")</f>
        <v>NÃO</v>
      </c>
      <c r="BF156" s="9" t="str">
        <f>IF(AND(BF$5&gt;=$M28,BF$5&lt;=$N28),IF($F28="ANUAL",IF(BE156="NÃO",$D28,IF(MOD(COUNT($Q156:BE156),12)=0,(BE156*$E28)+BE156,BE156)),"NÃO"),"NÃO")</f>
        <v>NÃO</v>
      </c>
      <c r="BG156" s="9" t="str">
        <f>IF(AND(BG$5&gt;=$M28,BG$5&lt;=$N28),IF($F28="ANUAL",IF(BF156="NÃO",$D28,IF(MOD(COUNT($Q156:BF156),12)=0,(BF156*$E28)+BF156,BF156)),"NÃO"),"NÃO")</f>
        <v>NÃO</v>
      </c>
      <c r="BH156" s="9" t="str">
        <f>IF(AND(BH$5&gt;=$M28,BH$5&lt;=$N28),IF($F28="ANUAL",IF(BG156="NÃO",$D28,IF(MOD(COUNT($Q156:BG156),12)=0,(BG156*$E28)+BG156,BG156)),"NÃO"),"NÃO")</f>
        <v>NÃO</v>
      </c>
      <c r="BI156" s="9" t="str">
        <f>IF(AND(BI$5&gt;=$M28,BI$5&lt;=$N28),IF($F28="ANUAL",IF(BH156="NÃO",$D28,IF(MOD(COUNT($Q156:BH156),12)=0,(BH156*$E28)+BH156,BH156)),"NÃO"),"NÃO")</f>
        <v>NÃO</v>
      </c>
      <c r="BJ156" s="9" t="str">
        <f>IF(AND(BJ$5&gt;=$M28,BJ$5&lt;=$N28),IF($F28="ANUAL",IF(BI156="NÃO",$D28,IF(MOD(COUNT($Q156:BI156),12)=0,(BI156*$E28)+BI156,BI156)),"NÃO"),"NÃO")</f>
        <v>NÃO</v>
      </c>
      <c r="BK156" s="9" t="str">
        <f>IF(AND(BK$5&gt;=$M28,BK$5&lt;=$N28),IF($F28="ANUAL",IF(BJ156="NÃO",$D28,IF(MOD(COUNT($Q156:BJ156),12)=0,(BJ156*$E28)+BJ156,BJ156)),"NÃO"),"NÃO")</f>
        <v>NÃO</v>
      </c>
      <c r="BL156" s="9" t="str">
        <f>IF(AND(BL$5&gt;=$M28,BL$5&lt;=$N28),IF($F28="ANUAL",IF(BK156="NÃO",$D28,IF(MOD(COUNT($Q156:BK156),12)=0,(BK156*$E28)+BK156,BK156)),"NÃO"),"NÃO")</f>
        <v>NÃO</v>
      </c>
      <c r="BM156" s="9" t="str">
        <f>IF(AND(BM$5&gt;=$M28,BM$5&lt;=$N28),IF($F28="ANUAL",IF(BL156="NÃO",$D28,IF(MOD(COUNT($Q156:BL156),12)=0,(BL156*$E28)+BL156,BL156)),"NÃO"),"NÃO")</f>
        <v>NÃO</v>
      </c>
      <c r="BN156" s="9" t="str">
        <f>IF(AND(BN$5&gt;=$M28,BN$5&lt;=$N28),IF($F28="ANUAL",IF(BM156="NÃO",$D28,IF(MOD(COUNT($Q156:BM156),12)=0,(BM156*$E28)+BM156,BM156)),"NÃO"),"NÃO")</f>
        <v>NÃO</v>
      </c>
      <c r="BO156" s="9" t="str">
        <f>IF(AND(BO$5&gt;=$M28,BO$5&lt;=$N28),IF($F28="ANUAL",IF(BN156="NÃO",$D28,IF(MOD(COUNT($Q156:BN156),12)=0,(BN156*$E28)+BN156,BN156)),"NÃO"),"NÃO")</f>
        <v>NÃO</v>
      </c>
      <c r="BP156" s="9" t="str">
        <f>IF(AND(BP$5&gt;=$M28,BP$5&lt;=$N28),IF($F28="ANUAL",IF(BO156="NÃO",$D28,IF(MOD(COUNT($Q156:BO156),12)=0,(BO156*$E28)+BO156,BO156)),"NÃO"),"NÃO")</f>
        <v>NÃO</v>
      </c>
      <c r="BQ156" s="9" t="str">
        <f>IF(AND(BQ$5&gt;=$M28,BQ$5&lt;=$N28),IF($F28="ANUAL",IF(BP156="NÃO",$D28,IF(MOD(COUNT($Q156:BP156),12)=0,(BP156*$E28)+BP156,BP156)),"NÃO"),"NÃO")</f>
        <v>NÃO</v>
      </c>
      <c r="BR156" s="9" t="str">
        <f>IF(AND(BR$5&gt;=$M28,BR$5&lt;=$N28),IF($F28="ANUAL",IF(BQ156="NÃO",$D28,IF(MOD(COUNT($Q156:BQ156),12)=0,(BQ156*$E28)+BQ156,BQ156)),"NÃO"),"NÃO")</f>
        <v>NÃO</v>
      </c>
      <c r="BS156" s="9" t="str">
        <f>IF(AND(BS$5&gt;=$M28,BS$5&lt;=$N28),IF($F28="ANUAL",IF(BR156="NÃO",$D28,IF(MOD(COUNT($Q156:BR156),12)=0,(BR156*$E28)+BR156,BR156)),"NÃO"),"NÃO")</f>
        <v>NÃO</v>
      </c>
      <c r="BT156" s="9" t="str">
        <f>IF(AND(BT$5&gt;=$M28,BT$5&lt;=$N28),IF($F28="ANUAL",IF(BS156="NÃO",$D28,IF(MOD(COUNT($Q156:BS156),12)=0,(BS156*$E28)+BS156,BS156)),"NÃO"),"NÃO")</f>
        <v>NÃO</v>
      </c>
      <c r="BU156" s="9" t="str">
        <f>IF(AND(BU$5&gt;=$M28,BU$5&lt;=$N28),IF($F28="ANUAL",IF(BT156="NÃO",$D28,IF(MOD(COUNT($Q156:BT156),12)=0,(BT156*$E28)+BT156,BT156)),"NÃO"),"NÃO")</f>
        <v>NÃO</v>
      </c>
      <c r="BV156" s="9" t="str">
        <f>IF(AND(BV$5&gt;=$M28,BV$5&lt;=$N28),IF($F28="ANUAL",IF(BU156="NÃO",$D28,IF(MOD(COUNT($Q156:BU156),12)=0,(BU156*$E28)+BU156,BU156)),"NÃO"),"NÃO")</f>
        <v>NÃO</v>
      </c>
      <c r="BW156" s="9" t="str">
        <f>IF(AND(BW$5&gt;=$M28,BW$5&lt;=$N28),IF($F28="ANUAL",IF(BV156="NÃO",$D28,IF(MOD(COUNT($Q156:BV156),12)=0,(BV156*$E28)+BV156,BV156)),"NÃO"),"NÃO")</f>
        <v>NÃO</v>
      </c>
      <c r="BX156" s="9" t="str">
        <f>IF(AND(BX$5&gt;=$M28,BX$5&lt;=$N28),IF($F28="ANUAL",IF(BW156="NÃO",$D28,IF(MOD(COUNT($Q156:BW156),12)=0,(BW156*$E28)+BW156,BW156)),"NÃO"),"NÃO")</f>
        <v>NÃO</v>
      </c>
    </row>
    <row r="157" spans="16:76" ht="30" customHeight="1">
      <c r="P157" s="9">
        <v>24</v>
      </c>
      <c r="Q157" s="9" t="str">
        <f t="shared" si="48"/>
        <v>NÃO</v>
      </c>
      <c r="R157" s="9" t="str">
        <f>IF(AND(R$5&gt;=$M29,R$5&lt;=$N29),IF($F29="ANUAL",IF(Q157="NÃO",$D29,IF(MOD(COUNT($Q157:Q157),12)=0,(Q157*$E29)+Q157,Q157)),"NÃO"),"NÃO")</f>
        <v>NÃO</v>
      </c>
      <c r="S157" s="9" t="str">
        <f>IF(AND(S$5&gt;=$M29,S$5&lt;=$N29),IF($F29="ANUAL",IF(R157="NÃO",$D29,IF(MOD(COUNT($Q157:R157),12)=0,(R157*$E29)+R157,R157)),"NÃO"),"NÃO")</f>
        <v>NÃO</v>
      </c>
      <c r="T157" s="9" t="str">
        <f>IF(AND(T$5&gt;=$M29,T$5&lt;=$N29),IF($F29="ANUAL",IF(S157="NÃO",$D29,IF(MOD(COUNT($Q157:S157),12)=0,(S157*$E29)+S157,S157)),"NÃO"),"NÃO")</f>
        <v>NÃO</v>
      </c>
      <c r="U157" s="9" t="str">
        <f>IF(AND(U$5&gt;=$M29,U$5&lt;=$N29),IF($F29="ANUAL",IF(T157="NÃO",$D29,IF(MOD(COUNT($Q157:T157),12)=0,(T157*$E29)+T157,T157)),"NÃO"),"NÃO")</f>
        <v>NÃO</v>
      </c>
      <c r="V157" s="9" t="str">
        <f>IF(AND(V$5&gt;=$M29,V$5&lt;=$N29),IF($F29="ANUAL",IF(U157="NÃO",$D29,IF(MOD(COUNT($Q157:U157),12)=0,(U157*$E29)+U157,U157)),"NÃO"),"NÃO")</f>
        <v>NÃO</v>
      </c>
      <c r="W157" s="9" t="str">
        <f>IF(AND(W$5&gt;=$M29,W$5&lt;=$N29),IF($F29="ANUAL",IF(V157="NÃO",$D29,IF(MOD(COUNT($Q157:V157),12)=0,(V157*$E29)+V157,V157)),"NÃO"),"NÃO")</f>
        <v>NÃO</v>
      </c>
      <c r="X157" s="9" t="str">
        <f>IF(AND(X$5&gt;=$M29,X$5&lt;=$N29),IF($F29="ANUAL",IF(W157="NÃO",$D29,IF(MOD(COUNT($Q157:W157),12)=0,(W157*$E29)+W157,W157)),"NÃO"),"NÃO")</f>
        <v>NÃO</v>
      </c>
      <c r="Y157" s="9" t="str">
        <f>IF(AND(Y$5&gt;=$M29,Y$5&lt;=$N29),IF($F29="ANUAL",IF(X157="NÃO",$D29,IF(MOD(COUNT($Q157:X157),12)=0,(X157*$E29)+X157,X157)),"NÃO"),"NÃO")</f>
        <v>NÃO</v>
      </c>
      <c r="Z157" s="9" t="str">
        <f>IF(AND(Z$5&gt;=$M29,Z$5&lt;=$N29),IF($F29="ANUAL",IF(Y157="NÃO",$D29,IF(MOD(COUNT($Q157:Y157),12)=0,(Y157*$E29)+Y157,Y157)),"NÃO"),"NÃO")</f>
        <v>NÃO</v>
      </c>
      <c r="AA157" s="9" t="str">
        <f>IF(AND(AA$5&gt;=$M29,AA$5&lt;=$N29),IF($F29="ANUAL",IF(Z157="NÃO",$D29,IF(MOD(COUNT($Q157:Z157),12)=0,(Z157*$E29)+Z157,Z157)),"NÃO"),"NÃO")</f>
        <v>NÃO</v>
      </c>
      <c r="AB157" s="9" t="str">
        <f>IF(AND(AB$5&gt;=$M29,AB$5&lt;=$N29),IF($F29="ANUAL",IF(AA157="NÃO",$D29,IF(MOD(COUNT($Q157:AA157),12)=0,(AA157*$E29)+AA157,AA157)),"NÃO"),"NÃO")</f>
        <v>NÃO</v>
      </c>
      <c r="AC157" s="9" t="str">
        <f>IF(AND(AC$5&gt;=$M29,AC$5&lt;=$N29),IF($F29="ANUAL",IF(AB157="NÃO",$D29,IF(MOD(COUNT($Q157:AB157),12)=0,(AB157*$E29)+AB157,AB157)),"NÃO"),"NÃO")</f>
        <v>NÃO</v>
      </c>
      <c r="AD157" s="9" t="str">
        <f>IF(AND(AD$5&gt;=$M29,AD$5&lt;=$N29),IF($F29="ANUAL",IF(AC157="NÃO",$D29,IF(MOD(COUNT($Q157:AC157),12)=0,(AC157*$E29)+AC157,AC157)),"NÃO"),"NÃO")</f>
        <v>NÃO</v>
      </c>
      <c r="AE157" s="9" t="str">
        <f>IF(AND(AE$5&gt;=$M29,AE$5&lt;=$N29),IF($F29="ANUAL",IF(AD157="NÃO",$D29,IF(MOD(COUNT($Q157:AD157),12)=0,(AD157*$E29)+AD157,AD157)),"NÃO"),"NÃO")</f>
        <v>NÃO</v>
      </c>
      <c r="AF157" s="9" t="str">
        <f>IF(AND(AF$5&gt;=$M29,AF$5&lt;=$N29),IF($F29="ANUAL",IF(AE157="NÃO",$D29,IF(MOD(COUNT($Q157:AE157),12)=0,(AE157*$E29)+AE157,AE157)),"NÃO"),"NÃO")</f>
        <v>NÃO</v>
      </c>
      <c r="AG157" s="9" t="str">
        <f>IF(AND(AG$5&gt;=$M29,AG$5&lt;=$N29),IF($F29="ANUAL",IF(AF157="NÃO",$D29,IF(MOD(COUNT($Q157:AF157),12)=0,(AF157*$E29)+AF157,AF157)),"NÃO"),"NÃO")</f>
        <v>NÃO</v>
      </c>
      <c r="AH157" s="9" t="str">
        <f>IF(AND(AH$5&gt;=$M29,AH$5&lt;=$N29),IF($F29="ANUAL",IF(AG157="NÃO",$D29,IF(MOD(COUNT($Q157:AG157),12)=0,(AG157*$E29)+AG157,AG157)),"NÃO"),"NÃO")</f>
        <v>NÃO</v>
      </c>
      <c r="AI157" s="9" t="str">
        <f>IF(AND(AI$5&gt;=$M29,AI$5&lt;=$N29),IF($F29="ANUAL",IF(AH157="NÃO",$D29,IF(MOD(COUNT($Q157:AH157),12)=0,(AH157*$E29)+AH157,AH157)),"NÃO"),"NÃO")</f>
        <v>NÃO</v>
      </c>
      <c r="AJ157" s="9" t="str">
        <f>IF(AND(AJ$5&gt;=$M29,AJ$5&lt;=$N29),IF($F29="ANUAL",IF(AI157="NÃO",$D29,IF(MOD(COUNT($Q157:AI157),12)=0,(AI157*$E29)+AI157,AI157)),"NÃO"),"NÃO")</f>
        <v>NÃO</v>
      </c>
      <c r="AK157" s="9" t="str">
        <f>IF(AND(AK$5&gt;=$M29,AK$5&lt;=$N29),IF($F29="ANUAL",IF(AJ157="NÃO",$D29,IF(MOD(COUNT($Q157:AJ157),12)=0,(AJ157*$E29)+AJ157,AJ157)),"NÃO"),"NÃO")</f>
        <v>NÃO</v>
      </c>
      <c r="AL157" s="9" t="str">
        <f>IF(AND(AL$5&gt;=$M29,AL$5&lt;=$N29),IF($F29="ANUAL",IF(AK157="NÃO",$D29,IF(MOD(COUNT($Q157:AK157),12)=0,(AK157*$E29)+AK157,AK157)),"NÃO"),"NÃO")</f>
        <v>NÃO</v>
      </c>
      <c r="AM157" s="9" t="str">
        <f>IF(AND(AM$5&gt;=$M29,AM$5&lt;=$N29),IF($F29="ANUAL",IF(AL157="NÃO",$D29,IF(MOD(COUNT($Q157:AL157),12)=0,(AL157*$E29)+AL157,AL157)),"NÃO"),"NÃO")</f>
        <v>NÃO</v>
      </c>
      <c r="AN157" s="9" t="str">
        <f>IF(AND(AN$5&gt;=$M29,AN$5&lt;=$N29),IF($F29="ANUAL",IF(AM157="NÃO",$D29,IF(MOD(COUNT($Q157:AM157),12)=0,(AM157*$E29)+AM157,AM157)),"NÃO"),"NÃO")</f>
        <v>NÃO</v>
      </c>
      <c r="AO157" s="9" t="str">
        <f>IF(AND(AO$5&gt;=$M29,AO$5&lt;=$N29),IF($F29="ANUAL",IF(AN157="NÃO",$D29,IF(MOD(COUNT($Q157:AN157),12)=0,(AN157*$E29)+AN157,AN157)),"NÃO"),"NÃO")</f>
        <v>NÃO</v>
      </c>
      <c r="AP157" s="9" t="str">
        <f>IF(AND(AP$5&gt;=$M29,AP$5&lt;=$N29),IF($F29="ANUAL",IF(AO157="NÃO",$D29,IF(MOD(COUNT($Q157:AO157),12)=0,(AO157*$E29)+AO157,AO157)),"NÃO"),"NÃO")</f>
        <v>NÃO</v>
      </c>
      <c r="AQ157" s="9" t="str">
        <f>IF(AND(AQ$5&gt;=$M29,AQ$5&lt;=$N29),IF($F29="ANUAL",IF(AP157="NÃO",$D29,IF(MOD(COUNT($Q157:AP157),12)=0,(AP157*$E29)+AP157,AP157)),"NÃO"),"NÃO")</f>
        <v>NÃO</v>
      </c>
      <c r="AR157" s="9" t="str">
        <f>IF(AND(AR$5&gt;=$M29,AR$5&lt;=$N29),IF($F29="ANUAL",IF(AQ157="NÃO",$D29,IF(MOD(COUNT($Q157:AQ157),12)=0,(AQ157*$E29)+AQ157,AQ157)),"NÃO"),"NÃO")</f>
        <v>NÃO</v>
      </c>
      <c r="AS157" s="9" t="str">
        <f>IF(AND(AS$5&gt;=$M29,AS$5&lt;=$N29),IF($F29="ANUAL",IF(AR157="NÃO",$D29,IF(MOD(COUNT($Q157:AR157),12)=0,(AR157*$E29)+AR157,AR157)),"NÃO"),"NÃO")</f>
        <v>NÃO</v>
      </c>
      <c r="AT157" s="9" t="str">
        <f>IF(AND(AT$5&gt;=$M29,AT$5&lt;=$N29),IF($F29="ANUAL",IF(AS157="NÃO",$D29,IF(MOD(COUNT($Q157:AS157),12)=0,(AS157*$E29)+AS157,AS157)),"NÃO"),"NÃO")</f>
        <v>NÃO</v>
      </c>
      <c r="AU157" s="9" t="str">
        <f>IF(AND(AU$5&gt;=$M29,AU$5&lt;=$N29),IF($F29="ANUAL",IF(AT157="NÃO",$D29,IF(MOD(COUNT($Q157:AT157),12)=0,(AT157*$E29)+AT157,AT157)),"NÃO"),"NÃO")</f>
        <v>NÃO</v>
      </c>
      <c r="AV157" s="9" t="str">
        <f>IF(AND(AV$5&gt;=$M29,AV$5&lt;=$N29),IF($F29="ANUAL",IF(AU157="NÃO",$D29,IF(MOD(COUNT($Q157:AU157),12)=0,(AU157*$E29)+AU157,AU157)),"NÃO"),"NÃO")</f>
        <v>NÃO</v>
      </c>
      <c r="AW157" s="9" t="str">
        <f>IF(AND(AW$5&gt;=$M29,AW$5&lt;=$N29),IF($F29="ANUAL",IF(AV157="NÃO",$D29,IF(MOD(COUNT($Q157:AV157),12)=0,(AV157*$E29)+AV157,AV157)),"NÃO"),"NÃO")</f>
        <v>NÃO</v>
      </c>
      <c r="AX157" s="9" t="str">
        <f>IF(AND(AX$5&gt;=$M29,AX$5&lt;=$N29),IF($F29="ANUAL",IF(AW157="NÃO",$D29,IF(MOD(COUNT($Q157:AW157),12)=0,(AW157*$E29)+AW157,AW157)),"NÃO"),"NÃO")</f>
        <v>NÃO</v>
      </c>
      <c r="AY157" s="9" t="str">
        <f>IF(AND(AY$5&gt;=$M29,AY$5&lt;=$N29),IF($F29="ANUAL",IF(AX157="NÃO",$D29,IF(MOD(COUNT($Q157:AX157),12)=0,(AX157*$E29)+AX157,AX157)),"NÃO"),"NÃO")</f>
        <v>NÃO</v>
      </c>
      <c r="AZ157" s="9" t="str">
        <f>IF(AND(AZ$5&gt;=$M29,AZ$5&lt;=$N29),IF($F29="ANUAL",IF(AY157="NÃO",$D29,IF(MOD(COUNT($Q157:AY157),12)=0,(AY157*$E29)+AY157,AY157)),"NÃO"),"NÃO")</f>
        <v>NÃO</v>
      </c>
      <c r="BA157" s="9" t="str">
        <f>IF(AND(BA$5&gt;=$M29,BA$5&lt;=$N29),IF($F29="ANUAL",IF(AZ157="NÃO",$D29,IF(MOD(COUNT($Q157:AZ157),12)=0,(AZ157*$E29)+AZ157,AZ157)),"NÃO"),"NÃO")</f>
        <v>NÃO</v>
      </c>
      <c r="BB157" s="9" t="str">
        <f>IF(AND(BB$5&gt;=$M29,BB$5&lt;=$N29),IF($F29="ANUAL",IF(BA157="NÃO",$D29,IF(MOD(COUNT($Q157:BA157),12)=0,(BA157*$E29)+BA157,BA157)),"NÃO"),"NÃO")</f>
        <v>NÃO</v>
      </c>
      <c r="BC157" s="9" t="str">
        <f>IF(AND(BC$5&gt;=$M29,BC$5&lt;=$N29),IF($F29="ANUAL",IF(BB157="NÃO",$D29,IF(MOD(COUNT($Q157:BB157),12)=0,(BB157*$E29)+BB157,BB157)),"NÃO"),"NÃO")</f>
        <v>NÃO</v>
      </c>
      <c r="BD157" s="9" t="str">
        <f>IF(AND(BD$5&gt;=$M29,BD$5&lt;=$N29),IF($F29="ANUAL",IF(BC157="NÃO",$D29,IF(MOD(COUNT($Q157:BC157),12)=0,(BC157*$E29)+BC157,BC157)),"NÃO"),"NÃO")</f>
        <v>NÃO</v>
      </c>
      <c r="BE157" s="9" t="str">
        <f>IF(AND(BE$5&gt;=$M29,BE$5&lt;=$N29),IF($F29="ANUAL",IF(BD157="NÃO",$D29,IF(MOD(COUNT($Q157:BD157),12)=0,(BD157*$E29)+BD157,BD157)),"NÃO"),"NÃO")</f>
        <v>NÃO</v>
      </c>
      <c r="BF157" s="9" t="str">
        <f>IF(AND(BF$5&gt;=$M29,BF$5&lt;=$N29),IF($F29="ANUAL",IF(BE157="NÃO",$D29,IF(MOD(COUNT($Q157:BE157),12)=0,(BE157*$E29)+BE157,BE157)),"NÃO"),"NÃO")</f>
        <v>NÃO</v>
      </c>
      <c r="BG157" s="9" t="str">
        <f>IF(AND(BG$5&gt;=$M29,BG$5&lt;=$N29),IF($F29="ANUAL",IF(BF157="NÃO",$D29,IF(MOD(COUNT($Q157:BF157),12)=0,(BF157*$E29)+BF157,BF157)),"NÃO"),"NÃO")</f>
        <v>NÃO</v>
      </c>
      <c r="BH157" s="9" t="str">
        <f>IF(AND(BH$5&gt;=$M29,BH$5&lt;=$N29),IF($F29="ANUAL",IF(BG157="NÃO",$D29,IF(MOD(COUNT($Q157:BG157),12)=0,(BG157*$E29)+BG157,BG157)),"NÃO"),"NÃO")</f>
        <v>NÃO</v>
      </c>
      <c r="BI157" s="9" t="str">
        <f>IF(AND(BI$5&gt;=$M29,BI$5&lt;=$N29),IF($F29="ANUAL",IF(BH157="NÃO",$D29,IF(MOD(COUNT($Q157:BH157),12)=0,(BH157*$E29)+BH157,BH157)),"NÃO"),"NÃO")</f>
        <v>NÃO</v>
      </c>
      <c r="BJ157" s="9" t="str">
        <f>IF(AND(BJ$5&gt;=$M29,BJ$5&lt;=$N29),IF($F29="ANUAL",IF(BI157="NÃO",$D29,IF(MOD(COUNT($Q157:BI157),12)=0,(BI157*$E29)+BI157,BI157)),"NÃO"),"NÃO")</f>
        <v>NÃO</v>
      </c>
      <c r="BK157" s="9" t="str">
        <f>IF(AND(BK$5&gt;=$M29,BK$5&lt;=$N29),IF($F29="ANUAL",IF(BJ157="NÃO",$D29,IF(MOD(COUNT($Q157:BJ157),12)=0,(BJ157*$E29)+BJ157,BJ157)),"NÃO"),"NÃO")</f>
        <v>NÃO</v>
      </c>
      <c r="BL157" s="9" t="str">
        <f>IF(AND(BL$5&gt;=$M29,BL$5&lt;=$N29),IF($F29="ANUAL",IF(BK157="NÃO",$D29,IF(MOD(COUNT($Q157:BK157),12)=0,(BK157*$E29)+BK157,BK157)),"NÃO"),"NÃO")</f>
        <v>NÃO</v>
      </c>
      <c r="BM157" s="9" t="str">
        <f>IF(AND(BM$5&gt;=$M29,BM$5&lt;=$N29),IF($F29="ANUAL",IF(BL157="NÃO",$D29,IF(MOD(COUNT($Q157:BL157),12)=0,(BL157*$E29)+BL157,BL157)),"NÃO"),"NÃO")</f>
        <v>NÃO</v>
      </c>
      <c r="BN157" s="9" t="str">
        <f>IF(AND(BN$5&gt;=$M29,BN$5&lt;=$N29),IF($F29="ANUAL",IF(BM157="NÃO",$D29,IF(MOD(COUNT($Q157:BM157),12)=0,(BM157*$E29)+BM157,BM157)),"NÃO"),"NÃO")</f>
        <v>NÃO</v>
      </c>
      <c r="BO157" s="9" t="str">
        <f>IF(AND(BO$5&gt;=$M29,BO$5&lt;=$N29),IF($F29="ANUAL",IF(BN157="NÃO",$D29,IF(MOD(COUNT($Q157:BN157),12)=0,(BN157*$E29)+BN157,BN157)),"NÃO"),"NÃO")</f>
        <v>NÃO</v>
      </c>
      <c r="BP157" s="9" t="str">
        <f>IF(AND(BP$5&gt;=$M29,BP$5&lt;=$N29),IF($F29="ANUAL",IF(BO157="NÃO",$D29,IF(MOD(COUNT($Q157:BO157),12)=0,(BO157*$E29)+BO157,BO157)),"NÃO"),"NÃO")</f>
        <v>NÃO</v>
      </c>
      <c r="BQ157" s="9" t="str">
        <f>IF(AND(BQ$5&gt;=$M29,BQ$5&lt;=$N29),IF($F29="ANUAL",IF(BP157="NÃO",$D29,IF(MOD(COUNT($Q157:BP157),12)=0,(BP157*$E29)+BP157,BP157)),"NÃO"),"NÃO")</f>
        <v>NÃO</v>
      </c>
      <c r="BR157" s="9" t="str">
        <f>IF(AND(BR$5&gt;=$M29,BR$5&lt;=$N29),IF($F29="ANUAL",IF(BQ157="NÃO",$D29,IF(MOD(COUNT($Q157:BQ157),12)=0,(BQ157*$E29)+BQ157,BQ157)),"NÃO"),"NÃO")</f>
        <v>NÃO</v>
      </c>
      <c r="BS157" s="9" t="str">
        <f>IF(AND(BS$5&gt;=$M29,BS$5&lt;=$N29),IF($F29="ANUAL",IF(BR157="NÃO",$D29,IF(MOD(COUNT($Q157:BR157),12)=0,(BR157*$E29)+BR157,BR157)),"NÃO"),"NÃO")</f>
        <v>NÃO</v>
      </c>
      <c r="BT157" s="9" t="str">
        <f>IF(AND(BT$5&gt;=$M29,BT$5&lt;=$N29),IF($F29="ANUAL",IF(BS157="NÃO",$D29,IF(MOD(COUNT($Q157:BS157),12)=0,(BS157*$E29)+BS157,BS157)),"NÃO"),"NÃO")</f>
        <v>NÃO</v>
      </c>
      <c r="BU157" s="9" t="str">
        <f>IF(AND(BU$5&gt;=$M29,BU$5&lt;=$N29),IF($F29="ANUAL",IF(BT157="NÃO",$D29,IF(MOD(COUNT($Q157:BT157),12)=0,(BT157*$E29)+BT157,BT157)),"NÃO"),"NÃO")</f>
        <v>NÃO</v>
      </c>
      <c r="BV157" s="9" t="str">
        <f>IF(AND(BV$5&gt;=$M29,BV$5&lt;=$N29),IF($F29="ANUAL",IF(BU157="NÃO",$D29,IF(MOD(COUNT($Q157:BU157),12)=0,(BU157*$E29)+BU157,BU157)),"NÃO"),"NÃO")</f>
        <v>NÃO</v>
      </c>
      <c r="BW157" s="9" t="str">
        <f>IF(AND(BW$5&gt;=$M29,BW$5&lt;=$N29),IF($F29="ANUAL",IF(BV157="NÃO",$D29,IF(MOD(COUNT($Q157:BV157),12)=0,(BV157*$E29)+BV157,BV157)),"NÃO"),"NÃO")</f>
        <v>NÃO</v>
      </c>
      <c r="BX157" s="9" t="str">
        <f>IF(AND(BX$5&gt;=$M29,BX$5&lt;=$N29),IF($F29="ANUAL",IF(BW157="NÃO",$D29,IF(MOD(COUNT($Q157:BW157),12)=0,(BW157*$E29)+BW157,BW157)),"NÃO"),"NÃO")</f>
        <v>NÃO</v>
      </c>
    </row>
    <row r="158" spans="16:76" ht="30" customHeight="1">
      <c r="P158" s="9">
        <v>25</v>
      </c>
      <c r="Q158" s="9" t="str">
        <f t="shared" si="48"/>
        <v>NÃO</v>
      </c>
      <c r="R158" s="9" t="str">
        <f>IF(AND(R$5&gt;=$M30,R$5&lt;=$N30),IF($F30="ANUAL",IF(Q158="NÃO",$D30,IF(MOD(COUNT($Q158:Q158),12)=0,(Q158*$E30)+Q158,Q158)),"NÃO"),"NÃO")</f>
        <v>NÃO</v>
      </c>
      <c r="S158" s="9" t="str">
        <f>IF(AND(S$5&gt;=$M30,S$5&lt;=$N30),IF($F30="ANUAL",IF(R158="NÃO",$D30,IF(MOD(COUNT($Q158:R158),12)=0,(R158*$E30)+R158,R158)),"NÃO"),"NÃO")</f>
        <v>NÃO</v>
      </c>
      <c r="T158" s="9" t="str">
        <f>IF(AND(T$5&gt;=$M30,T$5&lt;=$N30),IF($F30="ANUAL",IF(S158="NÃO",$D30,IF(MOD(COUNT($Q158:S158),12)=0,(S158*$E30)+S158,S158)),"NÃO"),"NÃO")</f>
        <v>NÃO</v>
      </c>
      <c r="U158" s="9" t="str">
        <f>IF(AND(U$5&gt;=$M30,U$5&lt;=$N30),IF($F30="ANUAL",IF(T158="NÃO",$D30,IF(MOD(COUNT($Q158:T158),12)=0,(T158*$E30)+T158,T158)),"NÃO"),"NÃO")</f>
        <v>NÃO</v>
      </c>
      <c r="V158" s="9" t="str">
        <f>IF(AND(V$5&gt;=$M30,V$5&lt;=$N30),IF($F30="ANUAL",IF(U158="NÃO",$D30,IF(MOD(COUNT($Q158:U158),12)=0,(U158*$E30)+U158,U158)),"NÃO"),"NÃO")</f>
        <v>NÃO</v>
      </c>
      <c r="W158" s="9" t="str">
        <f>IF(AND(W$5&gt;=$M30,W$5&lt;=$N30),IF($F30="ANUAL",IF(V158="NÃO",$D30,IF(MOD(COUNT($Q158:V158),12)=0,(V158*$E30)+V158,V158)),"NÃO"),"NÃO")</f>
        <v>NÃO</v>
      </c>
      <c r="X158" s="9" t="str">
        <f>IF(AND(X$5&gt;=$M30,X$5&lt;=$N30),IF($F30="ANUAL",IF(W158="NÃO",$D30,IF(MOD(COUNT($Q158:W158),12)=0,(W158*$E30)+W158,W158)),"NÃO"),"NÃO")</f>
        <v>NÃO</v>
      </c>
      <c r="Y158" s="9" t="str">
        <f>IF(AND(Y$5&gt;=$M30,Y$5&lt;=$N30),IF($F30="ANUAL",IF(X158="NÃO",$D30,IF(MOD(COUNT($Q158:X158),12)=0,(X158*$E30)+X158,X158)),"NÃO"),"NÃO")</f>
        <v>NÃO</v>
      </c>
      <c r="Z158" s="9" t="str">
        <f>IF(AND(Z$5&gt;=$M30,Z$5&lt;=$N30),IF($F30="ANUAL",IF(Y158="NÃO",$D30,IF(MOD(COUNT($Q158:Y158),12)=0,(Y158*$E30)+Y158,Y158)),"NÃO"),"NÃO")</f>
        <v>NÃO</v>
      </c>
      <c r="AA158" s="9" t="str">
        <f>IF(AND(AA$5&gt;=$M30,AA$5&lt;=$N30),IF($F30="ANUAL",IF(Z158="NÃO",$D30,IF(MOD(COUNT($Q158:Z158),12)=0,(Z158*$E30)+Z158,Z158)),"NÃO"),"NÃO")</f>
        <v>NÃO</v>
      </c>
      <c r="AB158" s="9" t="str">
        <f>IF(AND(AB$5&gt;=$M30,AB$5&lt;=$N30),IF($F30="ANUAL",IF(AA158="NÃO",$D30,IF(MOD(COUNT($Q158:AA158),12)=0,(AA158*$E30)+AA158,AA158)),"NÃO"),"NÃO")</f>
        <v>NÃO</v>
      </c>
      <c r="AC158" s="9" t="str">
        <f>IF(AND(AC$5&gt;=$M30,AC$5&lt;=$N30),IF($F30="ANUAL",IF(AB158="NÃO",$D30,IF(MOD(COUNT($Q158:AB158),12)=0,(AB158*$E30)+AB158,AB158)),"NÃO"),"NÃO")</f>
        <v>NÃO</v>
      </c>
      <c r="AD158" s="9" t="str">
        <f>IF(AND(AD$5&gt;=$M30,AD$5&lt;=$N30),IF($F30="ANUAL",IF(AC158="NÃO",$D30,IF(MOD(COUNT($Q158:AC158),12)=0,(AC158*$E30)+AC158,AC158)),"NÃO"),"NÃO")</f>
        <v>NÃO</v>
      </c>
      <c r="AE158" s="9" t="str">
        <f>IF(AND(AE$5&gt;=$M30,AE$5&lt;=$N30),IF($F30="ANUAL",IF(AD158="NÃO",$D30,IF(MOD(COUNT($Q158:AD158),12)=0,(AD158*$E30)+AD158,AD158)),"NÃO"),"NÃO")</f>
        <v>NÃO</v>
      </c>
      <c r="AF158" s="9" t="str">
        <f>IF(AND(AF$5&gt;=$M30,AF$5&lt;=$N30),IF($F30="ANUAL",IF(AE158="NÃO",$D30,IF(MOD(COUNT($Q158:AE158),12)=0,(AE158*$E30)+AE158,AE158)),"NÃO"),"NÃO")</f>
        <v>NÃO</v>
      </c>
      <c r="AG158" s="9" t="str">
        <f>IF(AND(AG$5&gt;=$M30,AG$5&lt;=$N30),IF($F30="ANUAL",IF(AF158="NÃO",$D30,IF(MOD(COUNT($Q158:AF158),12)=0,(AF158*$E30)+AF158,AF158)),"NÃO"),"NÃO")</f>
        <v>NÃO</v>
      </c>
      <c r="AH158" s="9" t="str">
        <f>IF(AND(AH$5&gt;=$M30,AH$5&lt;=$N30),IF($F30="ANUAL",IF(AG158="NÃO",$D30,IF(MOD(COUNT($Q158:AG158),12)=0,(AG158*$E30)+AG158,AG158)),"NÃO"),"NÃO")</f>
        <v>NÃO</v>
      </c>
      <c r="AI158" s="9" t="str">
        <f>IF(AND(AI$5&gt;=$M30,AI$5&lt;=$N30),IF($F30="ANUAL",IF(AH158="NÃO",$D30,IF(MOD(COUNT($Q158:AH158),12)=0,(AH158*$E30)+AH158,AH158)),"NÃO"),"NÃO")</f>
        <v>NÃO</v>
      </c>
      <c r="AJ158" s="9" t="str">
        <f>IF(AND(AJ$5&gt;=$M30,AJ$5&lt;=$N30),IF($F30="ANUAL",IF(AI158="NÃO",$D30,IF(MOD(COUNT($Q158:AI158),12)=0,(AI158*$E30)+AI158,AI158)),"NÃO"),"NÃO")</f>
        <v>NÃO</v>
      </c>
      <c r="AK158" s="9" t="str">
        <f>IF(AND(AK$5&gt;=$M30,AK$5&lt;=$N30),IF($F30="ANUAL",IF(AJ158="NÃO",$D30,IF(MOD(COUNT($Q158:AJ158),12)=0,(AJ158*$E30)+AJ158,AJ158)),"NÃO"),"NÃO")</f>
        <v>NÃO</v>
      </c>
      <c r="AL158" s="9" t="str">
        <f>IF(AND(AL$5&gt;=$M30,AL$5&lt;=$N30),IF($F30="ANUAL",IF(AK158="NÃO",$D30,IF(MOD(COUNT($Q158:AK158),12)=0,(AK158*$E30)+AK158,AK158)),"NÃO"),"NÃO")</f>
        <v>NÃO</v>
      </c>
      <c r="AM158" s="9" t="str">
        <f>IF(AND(AM$5&gt;=$M30,AM$5&lt;=$N30),IF($F30="ANUAL",IF(AL158="NÃO",$D30,IF(MOD(COUNT($Q158:AL158),12)=0,(AL158*$E30)+AL158,AL158)),"NÃO"),"NÃO")</f>
        <v>NÃO</v>
      </c>
      <c r="AN158" s="9" t="str">
        <f>IF(AND(AN$5&gt;=$M30,AN$5&lt;=$N30),IF($F30="ANUAL",IF(AM158="NÃO",$D30,IF(MOD(COUNT($Q158:AM158),12)=0,(AM158*$E30)+AM158,AM158)),"NÃO"),"NÃO")</f>
        <v>NÃO</v>
      </c>
      <c r="AO158" s="9" t="str">
        <f>IF(AND(AO$5&gt;=$M30,AO$5&lt;=$N30),IF($F30="ANUAL",IF(AN158="NÃO",$D30,IF(MOD(COUNT($Q158:AN158),12)=0,(AN158*$E30)+AN158,AN158)),"NÃO"),"NÃO")</f>
        <v>NÃO</v>
      </c>
      <c r="AP158" s="9" t="str">
        <f>IF(AND(AP$5&gt;=$M30,AP$5&lt;=$N30),IF($F30="ANUAL",IF(AO158="NÃO",$D30,IF(MOD(COUNT($Q158:AO158),12)=0,(AO158*$E30)+AO158,AO158)),"NÃO"),"NÃO")</f>
        <v>NÃO</v>
      </c>
      <c r="AQ158" s="9" t="str">
        <f>IF(AND(AQ$5&gt;=$M30,AQ$5&lt;=$N30),IF($F30="ANUAL",IF(AP158="NÃO",$D30,IF(MOD(COUNT($Q158:AP158),12)=0,(AP158*$E30)+AP158,AP158)),"NÃO"),"NÃO")</f>
        <v>NÃO</v>
      </c>
      <c r="AR158" s="9" t="str">
        <f>IF(AND(AR$5&gt;=$M30,AR$5&lt;=$N30),IF($F30="ANUAL",IF(AQ158="NÃO",$D30,IF(MOD(COUNT($Q158:AQ158),12)=0,(AQ158*$E30)+AQ158,AQ158)),"NÃO"),"NÃO")</f>
        <v>NÃO</v>
      </c>
      <c r="AS158" s="9" t="str">
        <f>IF(AND(AS$5&gt;=$M30,AS$5&lt;=$N30),IF($F30="ANUAL",IF(AR158="NÃO",$D30,IF(MOD(COUNT($Q158:AR158),12)=0,(AR158*$E30)+AR158,AR158)),"NÃO"),"NÃO")</f>
        <v>NÃO</v>
      </c>
      <c r="AT158" s="9" t="str">
        <f>IF(AND(AT$5&gt;=$M30,AT$5&lt;=$N30),IF($F30="ANUAL",IF(AS158="NÃO",$D30,IF(MOD(COUNT($Q158:AS158),12)=0,(AS158*$E30)+AS158,AS158)),"NÃO"),"NÃO")</f>
        <v>NÃO</v>
      </c>
      <c r="AU158" s="9" t="str">
        <f>IF(AND(AU$5&gt;=$M30,AU$5&lt;=$N30),IF($F30="ANUAL",IF(AT158="NÃO",$D30,IF(MOD(COUNT($Q158:AT158),12)=0,(AT158*$E30)+AT158,AT158)),"NÃO"),"NÃO")</f>
        <v>NÃO</v>
      </c>
      <c r="AV158" s="9" t="str">
        <f>IF(AND(AV$5&gt;=$M30,AV$5&lt;=$N30),IF($F30="ANUAL",IF(AU158="NÃO",$D30,IF(MOD(COUNT($Q158:AU158),12)=0,(AU158*$E30)+AU158,AU158)),"NÃO"),"NÃO")</f>
        <v>NÃO</v>
      </c>
      <c r="AW158" s="9" t="str">
        <f>IF(AND(AW$5&gt;=$M30,AW$5&lt;=$N30),IF($F30="ANUAL",IF(AV158="NÃO",$D30,IF(MOD(COUNT($Q158:AV158),12)=0,(AV158*$E30)+AV158,AV158)),"NÃO"),"NÃO")</f>
        <v>NÃO</v>
      </c>
      <c r="AX158" s="9" t="str">
        <f>IF(AND(AX$5&gt;=$M30,AX$5&lt;=$N30),IF($F30="ANUAL",IF(AW158="NÃO",$D30,IF(MOD(COUNT($Q158:AW158),12)=0,(AW158*$E30)+AW158,AW158)),"NÃO"),"NÃO")</f>
        <v>NÃO</v>
      </c>
      <c r="AY158" s="9" t="str">
        <f>IF(AND(AY$5&gt;=$M30,AY$5&lt;=$N30),IF($F30="ANUAL",IF(AX158="NÃO",$D30,IF(MOD(COUNT($Q158:AX158),12)=0,(AX158*$E30)+AX158,AX158)),"NÃO"),"NÃO")</f>
        <v>NÃO</v>
      </c>
      <c r="AZ158" s="9" t="str">
        <f>IF(AND(AZ$5&gt;=$M30,AZ$5&lt;=$N30),IF($F30="ANUAL",IF(AY158="NÃO",$D30,IF(MOD(COUNT($Q158:AY158),12)=0,(AY158*$E30)+AY158,AY158)),"NÃO"),"NÃO")</f>
        <v>NÃO</v>
      </c>
      <c r="BA158" s="9" t="str">
        <f>IF(AND(BA$5&gt;=$M30,BA$5&lt;=$N30),IF($F30="ANUAL",IF(AZ158="NÃO",$D30,IF(MOD(COUNT($Q158:AZ158),12)=0,(AZ158*$E30)+AZ158,AZ158)),"NÃO"),"NÃO")</f>
        <v>NÃO</v>
      </c>
      <c r="BB158" s="9" t="str">
        <f>IF(AND(BB$5&gt;=$M30,BB$5&lt;=$N30),IF($F30="ANUAL",IF(BA158="NÃO",$D30,IF(MOD(COUNT($Q158:BA158),12)=0,(BA158*$E30)+BA158,BA158)),"NÃO"),"NÃO")</f>
        <v>NÃO</v>
      </c>
      <c r="BC158" s="9" t="str">
        <f>IF(AND(BC$5&gt;=$M30,BC$5&lt;=$N30),IF($F30="ANUAL",IF(BB158="NÃO",$D30,IF(MOD(COUNT($Q158:BB158),12)=0,(BB158*$E30)+BB158,BB158)),"NÃO"),"NÃO")</f>
        <v>NÃO</v>
      </c>
      <c r="BD158" s="9" t="str">
        <f>IF(AND(BD$5&gt;=$M30,BD$5&lt;=$N30),IF($F30="ANUAL",IF(BC158="NÃO",$D30,IF(MOD(COUNT($Q158:BC158),12)=0,(BC158*$E30)+BC158,BC158)),"NÃO"),"NÃO")</f>
        <v>NÃO</v>
      </c>
      <c r="BE158" s="9" t="str">
        <f>IF(AND(BE$5&gt;=$M30,BE$5&lt;=$N30),IF($F30="ANUAL",IF(BD158="NÃO",$D30,IF(MOD(COUNT($Q158:BD158),12)=0,(BD158*$E30)+BD158,BD158)),"NÃO"),"NÃO")</f>
        <v>NÃO</v>
      </c>
      <c r="BF158" s="9" t="str">
        <f>IF(AND(BF$5&gt;=$M30,BF$5&lt;=$N30),IF($F30="ANUAL",IF(BE158="NÃO",$D30,IF(MOD(COUNT($Q158:BE158),12)=0,(BE158*$E30)+BE158,BE158)),"NÃO"),"NÃO")</f>
        <v>NÃO</v>
      </c>
      <c r="BG158" s="9" t="str">
        <f>IF(AND(BG$5&gt;=$M30,BG$5&lt;=$N30),IF($F30="ANUAL",IF(BF158="NÃO",$D30,IF(MOD(COUNT($Q158:BF158),12)=0,(BF158*$E30)+BF158,BF158)),"NÃO"),"NÃO")</f>
        <v>NÃO</v>
      </c>
      <c r="BH158" s="9" t="str">
        <f>IF(AND(BH$5&gt;=$M30,BH$5&lt;=$N30),IF($F30="ANUAL",IF(BG158="NÃO",$D30,IF(MOD(COUNT($Q158:BG158),12)=0,(BG158*$E30)+BG158,BG158)),"NÃO"),"NÃO")</f>
        <v>NÃO</v>
      </c>
      <c r="BI158" s="9" t="str">
        <f>IF(AND(BI$5&gt;=$M30,BI$5&lt;=$N30),IF($F30="ANUAL",IF(BH158="NÃO",$D30,IF(MOD(COUNT($Q158:BH158),12)=0,(BH158*$E30)+BH158,BH158)),"NÃO"),"NÃO")</f>
        <v>NÃO</v>
      </c>
      <c r="BJ158" s="9" t="str">
        <f>IF(AND(BJ$5&gt;=$M30,BJ$5&lt;=$N30),IF($F30="ANUAL",IF(BI158="NÃO",$D30,IF(MOD(COUNT($Q158:BI158),12)=0,(BI158*$E30)+BI158,BI158)),"NÃO"),"NÃO")</f>
        <v>NÃO</v>
      </c>
      <c r="BK158" s="9" t="str">
        <f>IF(AND(BK$5&gt;=$M30,BK$5&lt;=$N30),IF($F30="ANUAL",IF(BJ158="NÃO",$D30,IF(MOD(COUNT($Q158:BJ158),12)=0,(BJ158*$E30)+BJ158,BJ158)),"NÃO"),"NÃO")</f>
        <v>NÃO</v>
      </c>
      <c r="BL158" s="9" t="str">
        <f>IF(AND(BL$5&gt;=$M30,BL$5&lt;=$N30),IF($F30="ANUAL",IF(BK158="NÃO",$D30,IF(MOD(COUNT($Q158:BK158),12)=0,(BK158*$E30)+BK158,BK158)),"NÃO"),"NÃO")</f>
        <v>NÃO</v>
      </c>
      <c r="BM158" s="9" t="str">
        <f>IF(AND(BM$5&gt;=$M30,BM$5&lt;=$N30),IF($F30="ANUAL",IF(BL158="NÃO",$D30,IF(MOD(COUNT($Q158:BL158),12)=0,(BL158*$E30)+BL158,BL158)),"NÃO"),"NÃO")</f>
        <v>NÃO</v>
      </c>
      <c r="BN158" s="9" t="str">
        <f>IF(AND(BN$5&gt;=$M30,BN$5&lt;=$N30),IF($F30="ANUAL",IF(BM158="NÃO",$D30,IF(MOD(COUNT($Q158:BM158),12)=0,(BM158*$E30)+BM158,BM158)),"NÃO"),"NÃO")</f>
        <v>NÃO</v>
      </c>
      <c r="BO158" s="9" t="str">
        <f>IF(AND(BO$5&gt;=$M30,BO$5&lt;=$N30),IF($F30="ANUAL",IF(BN158="NÃO",$D30,IF(MOD(COUNT($Q158:BN158),12)=0,(BN158*$E30)+BN158,BN158)),"NÃO"),"NÃO")</f>
        <v>NÃO</v>
      </c>
      <c r="BP158" s="9" t="str">
        <f>IF(AND(BP$5&gt;=$M30,BP$5&lt;=$N30),IF($F30="ANUAL",IF(BO158="NÃO",$D30,IF(MOD(COUNT($Q158:BO158),12)=0,(BO158*$E30)+BO158,BO158)),"NÃO"),"NÃO")</f>
        <v>NÃO</v>
      </c>
      <c r="BQ158" s="9" t="str">
        <f>IF(AND(BQ$5&gt;=$M30,BQ$5&lt;=$N30),IF($F30="ANUAL",IF(BP158="NÃO",$D30,IF(MOD(COUNT($Q158:BP158),12)=0,(BP158*$E30)+BP158,BP158)),"NÃO"),"NÃO")</f>
        <v>NÃO</v>
      </c>
      <c r="BR158" s="9" t="str">
        <f>IF(AND(BR$5&gt;=$M30,BR$5&lt;=$N30),IF($F30="ANUAL",IF(BQ158="NÃO",$D30,IF(MOD(COUNT($Q158:BQ158),12)=0,(BQ158*$E30)+BQ158,BQ158)),"NÃO"),"NÃO")</f>
        <v>NÃO</v>
      </c>
      <c r="BS158" s="9" t="str">
        <f>IF(AND(BS$5&gt;=$M30,BS$5&lt;=$N30),IF($F30="ANUAL",IF(BR158="NÃO",$D30,IF(MOD(COUNT($Q158:BR158),12)=0,(BR158*$E30)+BR158,BR158)),"NÃO"),"NÃO")</f>
        <v>NÃO</v>
      </c>
      <c r="BT158" s="9" t="str">
        <f>IF(AND(BT$5&gt;=$M30,BT$5&lt;=$N30),IF($F30="ANUAL",IF(BS158="NÃO",$D30,IF(MOD(COUNT($Q158:BS158),12)=0,(BS158*$E30)+BS158,BS158)),"NÃO"),"NÃO")</f>
        <v>NÃO</v>
      </c>
      <c r="BU158" s="9" t="str">
        <f>IF(AND(BU$5&gt;=$M30,BU$5&lt;=$N30),IF($F30="ANUAL",IF(BT158="NÃO",$D30,IF(MOD(COUNT($Q158:BT158),12)=0,(BT158*$E30)+BT158,BT158)),"NÃO"),"NÃO")</f>
        <v>NÃO</v>
      </c>
      <c r="BV158" s="9" t="str">
        <f>IF(AND(BV$5&gt;=$M30,BV$5&lt;=$N30),IF($F30="ANUAL",IF(BU158="NÃO",$D30,IF(MOD(COUNT($Q158:BU158),12)=0,(BU158*$E30)+BU158,BU158)),"NÃO"),"NÃO")</f>
        <v>NÃO</v>
      </c>
      <c r="BW158" s="9" t="str">
        <f>IF(AND(BW$5&gt;=$M30,BW$5&lt;=$N30),IF($F30="ANUAL",IF(BV158="NÃO",$D30,IF(MOD(COUNT($Q158:BV158),12)=0,(BV158*$E30)+BV158,BV158)),"NÃO"),"NÃO")</f>
        <v>NÃO</v>
      </c>
      <c r="BX158" s="9" t="str">
        <f>IF(AND(BX$5&gt;=$M30,BX$5&lt;=$N30),IF($F30="ANUAL",IF(BW158="NÃO",$D30,IF(MOD(COUNT($Q158:BW158),12)=0,(BW158*$E30)+BW158,BW158)),"NÃO"),"NÃO")</f>
        <v>NÃO</v>
      </c>
    </row>
    <row r="159" spans="16:76" ht="30" customHeight="1">
      <c r="P159" s="9">
        <v>26</v>
      </c>
      <c r="Q159" s="9" t="str">
        <f t="shared" si="48"/>
        <v>NÃO</v>
      </c>
      <c r="R159" s="9" t="str">
        <f>IF(AND(R$5&gt;=$M31,R$5&lt;=$N31),IF($F31="ANUAL",IF(Q159="NÃO",$D31,IF(MOD(COUNT($Q159:Q159),12)=0,(Q159*$E31)+Q159,Q159)),"NÃO"),"NÃO")</f>
        <v>NÃO</v>
      </c>
      <c r="S159" s="9" t="str">
        <f>IF(AND(S$5&gt;=$M31,S$5&lt;=$N31),IF($F31="ANUAL",IF(R159="NÃO",$D31,IF(MOD(COUNT($Q159:R159),12)=0,(R159*$E31)+R159,R159)),"NÃO"),"NÃO")</f>
        <v>NÃO</v>
      </c>
      <c r="T159" s="9" t="str">
        <f>IF(AND(T$5&gt;=$M31,T$5&lt;=$N31),IF($F31="ANUAL",IF(S159="NÃO",$D31,IF(MOD(COUNT($Q159:S159),12)=0,(S159*$E31)+S159,S159)),"NÃO"),"NÃO")</f>
        <v>NÃO</v>
      </c>
      <c r="U159" s="9" t="str">
        <f>IF(AND(U$5&gt;=$M31,U$5&lt;=$N31),IF($F31="ANUAL",IF(T159="NÃO",$D31,IF(MOD(COUNT($Q159:T159),12)=0,(T159*$E31)+T159,T159)),"NÃO"),"NÃO")</f>
        <v>NÃO</v>
      </c>
      <c r="V159" s="9" t="str">
        <f>IF(AND(V$5&gt;=$M31,V$5&lt;=$N31),IF($F31="ANUAL",IF(U159="NÃO",$D31,IF(MOD(COUNT($Q159:U159),12)=0,(U159*$E31)+U159,U159)),"NÃO"),"NÃO")</f>
        <v>NÃO</v>
      </c>
      <c r="W159" s="9" t="str">
        <f>IF(AND(W$5&gt;=$M31,W$5&lt;=$N31),IF($F31="ANUAL",IF(V159="NÃO",$D31,IF(MOD(COUNT($Q159:V159),12)=0,(V159*$E31)+V159,V159)),"NÃO"),"NÃO")</f>
        <v>NÃO</v>
      </c>
      <c r="X159" s="9" t="str">
        <f>IF(AND(X$5&gt;=$M31,X$5&lt;=$N31),IF($F31="ANUAL",IF(W159="NÃO",$D31,IF(MOD(COUNT($Q159:W159),12)=0,(W159*$E31)+W159,W159)),"NÃO"),"NÃO")</f>
        <v>NÃO</v>
      </c>
      <c r="Y159" s="9" t="str">
        <f>IF(AND(Y$5&gt;=$M31,Y$5&lt;=$N31),IF($F31="ANUAL",IF(X159="NÃO",$D31,IF(MOD(COUNT($Q159:X159),12)=0,(X159*$E31)+X159,X159)),"NÃO"),"NÃO")</f>
        <v>NÃO</v>
      </c>
      <c r="Z159" s="9" t="str">
        <f>IF(AND(Z$5&gt;=$M31,Z$5&lt;=$N31),IF($F31="ANUAL",IF(Y159="NÃO",$D31,IF(MOD(COUNT($Q159:Y159),12)=0,(Y159*$E31)+Y159,Y159)),"NÃO"),"NÃO")</f>
        <v>NÃO</v>
      </c>
      <c r="AA159" s="9" t="str">
        <f>IF(AND(AA$5&gt;=$M31,AA$5&lt;=$N31),IF($F31="ANUAL",IF(Z159="NÃO",$D31,IF(MOD(COUNT($Q159:Z159),12)=0,(Z159*$E31)+Z159,Z159)),"NÃO"),"NÃO")</f>
        <v>NÃO</v>
      </c>
      <c r="AB159" s="9" t="str">
        <f>IF(AND(AB$5&gt;=$M31,AB$5&lt;=$N31),IF($F31="ANUAL",IF(AA159="NÃO",$D31,IF(MOD(COUNT($Q159:AA159),12)=0,(AA159*$E31)+AA159,AA159)),"NÃO"),"NÃO")</f>
        <v>NÃO</v>
      </c>
      <c r="AC159" s="9" t="str">
        <f>IF(AND(AC$5&gt;=$M31,AC$5&lt;=$N31),IF($F31="ANUAL",IF(AB159="NÃO",$D31,IF(MOD(COUNT($Q159:AB159),12)=0,(AB159*$E31)+AB159,AB159)),"NÃO"),"NÃO")</f>
        <v>NÃO</v>
      </c>
      <c r="AD159" s="9" t="str">
        <f>IF(AND(AD$5&gt;=$M31,AD$5&lt;=$N31),IF($F31="ANUAL",IF(AC159="NÃO",$D31,IF(MOD(COUNT($Q159:AC159),12)=0,(AC159*$E31)+AC159,AC159)),"NÃO"),"NÃO")</f>
        <v>NÃO</v>
      </c>
      <c r="AE159" s="9" t="str">
        <f>IF(AND(AE$5&gt;=$M31,AE$5&lt;=$N31),IF($F31="ANUAL",IF(AD159="NÃO",$D31,IF(MOD(COUNT($Q159:AD159),12)=0,(AD159*$E31)+AD159,AD159)),"NÃO"),"NÃO")</f>
        <v>NÃO</v>
      </c>
      <c r="AF159" s="9" t="str">
        <f>IF(AND(AF$5&gt;=$M31,AF$5&lt;=$N31),IF($F31="ANUAL",IF(AE159="NÃO",$D31,IF(MOD(COUNT($Q159:AE159),12)=0,(AE159*$E31)+AE159,AE159)),"NÃO"),"NÃO")</f>
        <v>NÃO</v>
      </c>
      <c r="AG159" s="9" t="str">
        <f>IF(AND(AG$5&gt;=$M31,AG$5&lt;=$N31),IF($F31="ANUAL",IF(AF159="NÃO",$D31,IF(MOD(COUNT($Q159:AF159),12)=0,(AF159*$E31)+AF159,AF159)),"NÃO"),"NÃO")</f>
        <v>NÃO</v>
      </c>
      <c r="AH159" s="9" t="str">
        <f>IF(AND(AH$5&gt;=$M31,AH$5&lt;=$N31),IF($F31="ANUAL",IF(AG159="NÃO",$D31,IF(MOD(COUNT($Q159:AG159),12)=0,(AG159*$E31)+AG159,AG159)),"NÃO"),"NÃO")</f>
        <v>NÃO</v>
      </c>
      <c r="AI159" s="9" t="str">
        <f>IF(AND(AI$5&gt;=$M31,AI$5&lt;=$N31),IF($F31="ANUAL",IF(AH159="NÃO",$D31,IF(MOD(COUNT($Q159:AH159),12)=0,(AH159*$E31)+AH159,AH159)),"NÃO"),"NÃO")</f>
        <v>NÃO</v>
      </c>
      <c r="AJ159" s="9" t="str">
        <f>IF(AND(AJ$5&gt;=$M31,AJ$5&lt;=$N31),IF($F31="ANUAL",IF(AI159="NÃO",$D31,IF(MOD(COUNT($Q159:AI159),12)=0,(AI159*$E31)+AI159,AI159)),"NÃO"),"NÃO")</f>
        <v>NÃO</v>
      </c>
      <c r="AK159" s="9" t="str">
        <f>IF(AND(AK$5&gt;=$M31,AK$5&lt;=$N31),IF($F31="ANUAL",IF(AJ159="NÃO",$D31,IF(MOD(COUNT($Q159:AJ159),12)=0,(AJ159*$E31)+AJ159,AJ159)),"NÃO"),"NÃO")</f>
        <v>NÃO</v>
      </c>
      <c r="AL159" s="9" t="str">
        <f>IF(AND(AL$5&gt;=$M31,AL$5&lt;=$N31),IF($F31="ANUAL",IF(AK159="NÃO",$D31,IF(MOD(COUNT($Q159:AK159),12)=0,(AK159*$E31)+AK159,AK159)),"NÃO"),"NÃO")</f>
        <v>NÃO</v>
      </c>
      <c r="AM159" s="9" t="str">
        <f>IF(AND(AM$5&gt;=$M31,AM$5&lt;=$N31),IF($F31="ANUAL",IF(AL159="NÃO",$D31,IF(MOD(COUNT($Q159:AL159),12)=0,(AL159*$E31)+AL159,AL159)),"NÃO"),"NÃO")</f>
        <v>NÃO</v>
      </c>
      <c r="AN159" s="9" t="str">
        <f>IF(AND(AN$5&gt;=$M31,AN$5&lt;=$N31),IF($F31="ANUAL",IF(AM159="NÃO",$D31,IF(MOD(COUNT($Q159:AM159),12)=0,(AM159*$E31)+AM159,AM159)),"NÃO"),"NÃO")</f>
        <v>NÃO</v>
      </c>
      <c r="AO159" s="9" t="str">
        <f>IF(AND(AO$5&gt;=$M31,AO$5&lt;=$N31),IF($F31="ANUAL",IF(AN159="NÃO",$D31,IF(MOD(COUNT($Q159:AN159),12)=0,(AN159*$E31)+AN159,AN159)),"NÃO"),"NÃO")</f>
        <v>NÃO</v>
      </c>
      <c r="AP159" s="9" t="str">
        <f>IF(AND(AP$5&gt;=$M31,AP$5&lt;=$N31),IF($F31="ANUAL",IF(AO159="NÃO",$D31,IF(MOD(COUNT($Q159:AO159),12)=0,(AO159*$E31)+AO159,AO159)),"NÃO"),"NÃO")</f>
        <v>NÃO</v>
      </c>
      <c r="AQ159" s="9" t="str">
        <f>IF(AND(AQ$5&gt;=$M31,AQ$5&lt;=$N31),IF($F31="ANUAL",IF(AP159="NÃO",$D31,IF(MOD(COUNT($Q159:AP159),12)=0,(AP159*$E31)+AP159,AP159)),"NÃO"),"NÃO")</f>
        <v>NÃO</v>
      </c>
      <c r="AR159" s="9" t="str">
        <f>IF(AND(AR$5&gt;=$M31,AR$5&lt;=$N31),IF($F31="ANUAL",IF(AQ159="NÃO",$D31,IF(MOD(COUNT($Q159:AQ159),12)=0,(AQ159*$E31)+AQ159,AQ159)),"NÃO"),"NÃO")</f>
        <v>NÃO</v>
      </c>
      <c r="AS159" s="9" t="str">
        <f>IF(AND(AS$5&gt;=$M31,AS$5&lt;=$N31),IF($F31="ANUAL",IF(AR159="NÃO",$D31,IF(MOD(COUNT($Q159:AR159),12)=0,(AR159*$E31)+AR159,AR159)),"NÃO"),"NÃO")</f>
        <v>NÃO</v>
      </c>
      <c r="AT159" s="9" t="str">
        <f>IF(AND(AT$5&gt;=$M31,AT$5&lt;=$N31),IF($F31="ANUAL",IF(AS159="NÃO",$D31,IF(MOD(COUNT($Q159:AS159),12)=0,(AS159*$E31)+AS159,AS159)),"NÃO"),"NÃO")</f>
        <v>NÃO</v>
      </c>
      <c r="AU159" s="9" t="str">
        <f>IF(AND(AU$5&gt;=$M31,AU$5&lt;=$N31),IF($F31="ANUAL",IF(AT159="NÃO",$D31,IF(MOD(COUNT($Q159:AT159),12)=0,(AT159*$E31)+AT159,AT159)),"NÃO"),"NÃO")</f>
        <v>NÃO</v>
      </c>
      <c r="AV159" s="9" t="str">
        <f>IF(AND(AV$5&gt;=$M31,AV$5&lt;=$N31),IF($F31="ANUAL",IF(AU159="NÃO",$D31,IF(MOD(COUNT($Q159:AU159),12)=0,(AU159*$E31)+AU159,AU159)),"NÃO"),"NÃO")</f>
        <v>NÃO</v>
      </c>
      <c r="AW159" s="9" t="str">
        <f>IF(AND(AW$5&gt;=$M31,AW$5&lt;=$N31),IF($F31="ANUAL",IF(AV159="NÃO",$D31,IF(MOD(COUNT($Q159:AV159),12)=0,(AV159*$E31)+AV159,AV159)),"NÃO"),"NÃO")</f>
        <v>NÃO</v>
      </c>
      <c r="AX159" s="9" t="str">
        <f>IF(AND(AX$5&gt;=$M31,AX$5&lt;=$N31),IF($F31="ANUAL",IF(AW159="NÃO",$D31,IF(MOD(COUNT($Q159:AW159),12)=0,(AW159*$E31)+AW159,AW159)),"NÃO"),"NÃO")</f>
        <v>NÃO</v>
      </c>
      <c r="AY159" s="9" t="str">
        <f>IF(AND(AY$5&gt;=$M31,AY$5&lt;=$N31),IF($F31="ANUAL",IF(AX159="NÃO",$D31,IF(MOD(COUNT($Q159:AX159),12)=0,(AX159*$E31)+AX159,AX159)),"NÃO"),"NÃO")</f>
        <v>NÃO</v>
      </c>
      <c r="AZ159" s="9" t="str">
        <f>IF(AND(AZ$5&gt;=$M31,AZ$5&lt;=$N31),IF($F31="ANUAL",IF(AY159="NÃO",$D31,IF(MOD(COUNT($Q159:AY159),12)=0,(AY159*$E31)+AY159,AY159)),"NÃO"),"NÃO")</f>
        <v>NÃO</v>
      </c>
      <c r="BA159" s="9" t="str">
        <f>IF(AND(BA$5&gt;=$M31,BA$5&lt;=$N31),IF($F31="ANUAL",IF(AZ159="NÃO",$D31,IF(MOD(COUNT($Q159:AZ159),12)=0,(AZ159*$E31)+AZ159,AZ159)),"NÃO"),"NÃO")</f>
        <v>NÃO</v>
      </c>
      <c r="BB159" s="9" t="str">
        <f>IF(AND(BB$5&gt;=$M31,BB$5&lt;=$N31),IF($F31="ANUAL",IF(BA159="NÃO",$D31,IF(MOD(COUNT($Q159:BA159),12)=0,(BA159*$E31)+BA159,BA159)),"NÃO"),"NÃO")</f>
        <v>NÃO</v>
      </c>
      <c r="BC159" s="9" t="str">
        <f>IF(AND(BC$5&gt;=$M31,BC$5&lt;=$N31),IF($F31="ANUAL",IF(BB159="NÃO",$D31,IF(MOD(COUNT($Q159:BB159),12)=0,(BB159*$E31)+BB159,BB159)),"NÃO"),"NÃO")</f>
        <v>NÃO</v>
      </c>
      <c r="BD159" s="9" t="str">
        <f>IF(AND(BD$5&gt;=$M31,BD$5&lt;=$N31),IF($F31="ANUAL",IF(BC159="NÃO",$D31,IF(MOD(COUNT($Q159:BC159),12)=0,(BC159*$E31)+BC159,BC159)),"NÃO"),"NÃO")</f>
        <v>NÃO</v>
      </c>
      <c r="BE159" s="9" t="str">
        <f>IF(AND(BE$5&gt;=$M31,BE$5&lt;=$N31),IF($F31="ANUAL",IF(BD159="NÃO",$D31,IF(MOD(COUNT($Q159:BD159),12)=0,(BD159*$E31)+BD159,BD159)),"NÃO"),"NÃO")</f>
        <v>NÃO</v>
      </c>
      <c r="BF159" s="9" t="str">
        <f>IF(AND(BF$5&gt;=$M31,BF$5&lt;=$N31),IF($F31="ANUAL",IF(BE159="NÃO",$D31,IF(MOD(COUNT($Q159:BE159),12)=0,(BE159*$E31)+BE159,BE159)),"NÃO"),"NÃO")</f>
        <v>NÃO</v>
      </c>
      <c r="BG159" s="9" t="str">
        <f>IF(AND(BG$5&gt;=$M31,BG$5&lt;=$N31),IF($F31="ANUAL",IF(BF159="NÃO",$D31,IF(MOD(COUNT($Q159:BF159),12)=0,(BF159*$E31)+BF159,BF159)),"NÃO"),"NÃO")</f>
        <v>NÃO</v>
      </c>
      <c r="BH159" s="9" t="str">
        <f>IF(AND(BH$5&gt;=$M31,BH$5&lt;=$N31),IF($F31="ANUAL",IF(BG159="NÃO",$D31,IF(MOD(COUNT($Q159:BG159),12)=0,(BG159*$E31)+BG159,BG159)),"NÃO"),"NÃO")</f>
        <v>NÃO</v>
      </c>
      <c r="BI159" s="9" t="str">
        <f>IF(AND(BI$5&gt;=$M31,BI$5&lt;=$N31),IF($F31="ANUAL",IF(BH159="NÃO",$D31,IF(MOD(COUNT($Q159:BH159),12)=0,(BH159*$E31)+BH159,BH159)),"NÃO"),"NÃO")</f>
        <v>NÃO</v>
      </c>
      <c r="BJ159" s="9" t="str">
        <f>IF(AND(BJ$5&gt;=$M31,BJ$5&lt;=$N31),IF($F31="ANUAL",IF(BI159="NÃO",$D31,IF(MOD(COUNT($Q159:BI159),12)=0,(BI159*$E31)+BI159,BI159)),"NÃO"),"NÃO")</f>
        <v>NÃO</v>
      </c>
      <c r="BK159" s="9" t="str">
        <f>IF(AND(BK$5&gt;=$M31,BK$5&lt;=$N31),IF($F31="ANUAL",IF(BJ159="NÃO",$D31,IF(MOD(COUNT($Q159:BJ159),12)=0,(BJ159*$E31)+BJ159,BJ159)),"NÃO"),"NÃO")</f>
        <v>NÃO</v>
      </c>
      <c r="BL159" s="9" t="str">
        <f>IF(AND(BL$5&gt;=$M31,BL$5&lt;=$N31),IF($F31="ANUAL",IF(BK159="NÃO",$D31,IF(MOD(COUNT($Q159:BK159),12)=0,(BK159*$E31)+BK159,BK159)),"NÃO"),"NÃO")</f>
        <v>NÃO</v>
      </c>
      <c r="BM159" s="9" t="str">
        <f>IF(AND(BM$5&gt;=$M31,BM$5&lt;=$N31),IF($F31="ANUAL",IF(BL159="NÃO",$D31,IF(MOD(COUNT($Q159:BL159),12)=0,(BL159*$E31)+BL159,BL159)),"NÃO"),"NÃO")</f>
        <v>NÃO</v>
      </c>
      <c r="BN159" s="9" t="str">
        <f>IF(AND(BN$5&gt;=$M31,BN$5&lt;=$N31),IF($F31="ANUAL",IF(BM159="NÃO",$D31,IF(MOD(COUNT($Q159:BM159),12)=0,(BM159*$E31)+BM159,BM159)),"NÃO"),"NÃO")</f>
        <v>NÃO</v>
      </c>
      <c r="BO159" s="9" t="str">
        <f>IF(AND(BO$5&gt;=$M31,BO$5&lt;=$N31),IF($F31="ANUAL",IF(BN159="NÃO",$D31,IF(MOD(COUNT($Q159:BN159),12)=0,(BN159*$E31)+BN159,BN159)),"NÃO"),"NÃO")</f>
        <v>NÃO</v>
      </c>
      <c r="BP159" s="9" t="str">
        <f>IF(AND(BP$5&gt;=$M31,BP$5&lt;=$N31),IF($F31="ANUAL",IF(BO159="NÃO",$D31,IF(MOD(COUNT($Q159:BO159),12)=0,(BO159*$E31)+BO159,BO159)),"NÃO"),"NÃO")</f>
        <v>NÃO</v>
      </c>
      <c r="BQ159" s="9" t="str">
        <f>IF(AND(BQ$5&gt;=$M31,BQ$5&lt;=$N31),IF($F31="ANUAL",IF(BP159="NÃO",$D31,IF(MOD(COUNT($Q159:BP159),12)=0,(BP159*$E31)+BP159,BP159)),"NÃO"),"NÃO")</f>
        <v>NÃO</v>
      </c>
      <c r="BR159" s="9" t="str">
        <f>IF(AND(BR$5&gt;=$M31,BR$5&lt;=$N31),IF($F31="ANUAL",IF(BQ159="NÃO",$D31,IF(MOD(COUNT($Q159:BQ159),12)=0,(BQ159*$E31)+BQ159,BQ159)),"NÃO"),"NÃO")</f>
        <v>NÃO</v>
      </c>
      <c r="BS159" s="9" t="str">
        <f>IF(AND(BS$5&gt;=$M31,BS$5&lt;=$N31),IF($F31="ANUAL",IF(BR159="NÃO",$D31,IF(MOD(COUNT($Q159:BR159),12)=0,(BR159*$E31)+BR159,BR159)),"NÃO"),"NÃO")</f>
        <v>NÃO</v>
      </c>
      <c r="BT159" s="9" t="str">
        <f>IF(AND(BT$5&gt;=$M31,BT$5&lt;=$N31),IF($F31="ANUAL",IF(BS159="NÃO",$D31,IF(MOD(COUNT($Q159:BS159),12)=0,(BS159*$E31)+BS159,BS159)),"NÃO"),"NÃO")</f>
        <v>NÃO</v>
      </c>
      <c r="BU159" s="9" t="str">
        <f>IF(AND(BU$5&gt;=$M31,BU$5&lt;=$N31),IF($F31="ANUAL",IF(BT159="NÃO",$D31,IF(MOD(COUNT($Q159:BT159),12)=0,(BT159*$E31)+BT159,BT159)),"NÃO"),"NÃO")</f>
        <v>NÃO</v>
      </c>
      <c r="BV159" s="9" t="str">
        <f>IF(AND(BV$5&gt;=$M31,BV$5&lt;=$N31),IF($F31="ANUAL",IF(BU159="NÃO",$D31,IF(MOD(COUNT($Q159:BU159),12)=0,(BU159*$E31)+BU159,BU159)),"NÃO"),"NÃO")</f>
        <v>NÃO</v>
      </c>
      <c r="BW159" s="9" t="str">
        <f>IF(AND(BW$5&gt;=$M31,BW$5&lt;=$N31),IF($F31="ANUAL",IF(BV159="NÃO",$D31,IF(MOD(COUNT($Q159:BV159),12)=0,(BV159*$E31)+BV159,BV159)),"NÃO"),"NÃO")</f>
        <v>NÃO</v>
      </c>
      <c r="BX159" s="9" t="str">
        <f>IF(AND(BX$5&gt;=$M31,BX$5&lt;=$N31),IF($F31="ANUAL",IF(BW159="NÃO",$D31,IF(MOD(COUNT($Q159:BW159),12)=0,(BW159*$E31)+BW159,BW159)),"NÃO"),"NÃO")</f>
        <v>NÃO</v>
      </c>
    </row>
    <row r="160" spans="16:76" ht="30" customHeight="1">
      <c r="P160" s="9">
        <v>27</v>
      </c>
      <c r="Q160" s="9" t="str">
        <f t="shared" si="48"/>
        <v>NÃO</v>
      </c>
      <c r="R160" s="9" t="str">
        <f>IF(AND(R$5&gt;=$M32,R$5&lt;=$N32),IF($F32="ANUAL",IF(Q160="NÃO",$D32,IF(MOD(COUNT($Q160:Q160),12)=0,(Q160*$E32)+Q160,Q160)),"NÃO"),"NÃO")</f>
        <v>NÃO</v>
      </c>
      <c r="S160" s="9" t="str">
        <f>IF(AND(S$5&gt;=$M32,S$5&lt;=$N32),IF($F32="ANUAL",IF(R160="NÃO",$D32,IF(MOD(COUNT($Q160:R160),12)=0,(R160*$E32)+R160,R160)),"NÃO"),"NÃO")</f>
        <v>NÃO</v>
      </c>
      <c r="T160" s="9" t="str">
        <f>IF(AND(T$5&gt;=$M32,T$5&lt;=$N32),IF($F32="ANUAL",IF(S160="NÃO",$D32,IF(MOD(COUNT($Q160:S160),12)=0,(S160*$E32)+S160,S160)),"NÃO"),"NÃO")</f>
        <v>NÃO</v>
      </c>
      <c r="U160" s="9" t="str">
        <f>IF(AND(U$5&gt;=$M32,U$5&lt;=$N32),IF($F32="ANUAL",IF(T160="NÃO",$D32,IF(MOD(COUNT($Q160:T160),12)=0,(T160*$E32)+T160,T160)),"NÃO"),"NÃO")</f>
        <v>NÃO</v>
      </c>
      <c r="V160" s="9" t="str">
        <f>IF(AND(V$5&gt;=$M32,V$5&lt;=$N32),IF($F32="ANUAL",IF(U160="NÃO",$D32,IF(MOD(COUNT($Q160:U160),12)=0,(U160*$E32)+U160,U160)),"NÃO"),"NÃO")</f>
        <v>NÃO</v>
      </c>
      <c r="W160" s="9" t="str">
        <f>IF(AND(W$5&gt;=$M32,W$5&lt;=$N32),IF($F32="ANUAL",IF(V160="NÃO",$D32,IF(MOD(COUNT($Q160:V160),12)=0,(V160*$E32)+V160,V160)),"NÃO"),"NÃO")</f>
        <v>NÃO</v>
      </c>
      <c r="X160" s="9" t="str">
        <f>IF(AND(X$5&gt;=$M32,X$5&lt;=$N32),IF($F32="ANUAL",IF(W160="NÃO",$D32,IF(MOD(COUNT($Q160:W160),12)=0,(W160*$E32)+W160,W160)),"NÃO"),"NÃO")</f>
        <v>NÃO</v>
      </c>
      <c r="Y160" s="9" t="str">
        <f>IF(AND(Y$5&gt;=$M32,Y$5&lt;=$N32),IF($F32="ANUAL",IF(X160="NÃO",$D32,IF(MOD(COUNT($Q160:X160),12)=0,(X160*$E32)+X160,X160)),"NÃO"),"NÃO")</f>
        <v>NÃO</v>
      </c>
      <c r="Z160" s="9" t="str">
        <f>IF(AND(Z$5&gt;=$M32,Z$5&lt;=$N32),IF($F32="ANUAL",IF(Y160="NÃO",$D32,IF(MOD(COUNT($Q160:Y160),12)=0,(Y160*$E32)+Y160,Y160)),"NÃO"),"NÃO")</f>
        <v>NÃO</v>
      </c>
      <c r="AA160" s="9" t="str">
        <f>IF(AND(AA$5&gt;=$M32,AA$5&lt;=$N32),IF($F32="ANUAL",IF(Z160="NÃO",$D32,IF(MOD(COUNT($Q160:Z160),12)=0,(Z160*$E32)+Z160,Z160)),"NÃO"),"NÃO")</f>
        <v>NÃO</v>
      </c>
      <c r="AB160" s="9" t="str">
        <f>IF(AND(AB$5&gt;=$M32,AB$5&lt;=$N32),IF($F32="ANUAL",IF(AA160="NÃO",$D32,IF(MOD(COUNT($Q160:AA160),12)=0,(AA160*$E32)+AA160,AA160)),"NÃO"),"NÃO")</f>
        <v>NÃO</v>
      </c>
      <c r="AC160" s="9" t="str">
        <f>IF(AND(AC$5&gt;=$M32,AC$5&lt;=$N32),IF($F32="ANUAL",IF(AB160="NÃO",$D32,IF(MOD(COUNT($Q160:AB160),12)=0,(AB160*$E32)+AB160,AB160)),"NÃO"),"NÃO")</f>
        <v>NÃO</v>
      </c>
      <c r="AD160" s="9" t="str">
        <f>IF(AND(AD$5&gt;=$M32,AD$5&lt;=$N32),IF($F32="ANUAL",IF(AC160="NÃO",$D32,IF(MOD(COUNT($Q160:AC160),12)=0,(AC160*$E32)+AC160,AC160)),"NÃO"),"NÃO")</f>
        <v>NÃO</v>
      </c>
      <c r="AE160" s="9" t="str">
        <f>IF(AND(AE$5&gt;=$M32,AE$5&lt;=$N32),IF($F32="ANUAL",IF(AD160="NÃO",$D32,IF(MOD(COUNT($Q160:AD160),12)=0,(AD160*$E32)+AD160,AD160)),"NÃO"),"NÃO")</f>
        <v>NÃO</v>
      </c>
      <c r="AF160" s="9" t="str">
        <f>IF(AND(AF$5&gt;=$M32,AF$5&lt;=$N32),IF($F32="ANUAL",IF(AE160="NÃO",$D32,IF(MOD(COUNT($Q160:AE160),12)=0,(AE160*$E32)+AE160,AE160)),"NÃO"),"NÃO")</f>
        <v>NÃO</v>
      </c>
      <c r="AG160" s="9" t="str">
        <f>IF(AND(AG$5&gt;=$M32,AG$5&lt;=$N32),IF($F32="ANUAL",IF(AF160="NÃO",$D32,IF(MOD(COUNT($Q160:AF160),12)=0,(AF160*$E32)+AF160,AF160)),"NÃO"),"NÃO")</f>
        <v>NÃO</v>
      </c>
      <c r="AH160" s="9" t="str">
        <f>IF(AND(AH$5&gt;=$M32,AH$5&lt;=$N32),IF($F32="ANUAL",IF(AG160="NÃO",$D32,IF(MOD(COUNT($Q160:AG160),12)=0,(AG160*$E32)+AG160,AG160)),"NÃO"),"NÃO")</f>
        <v>NÃO</v>
      </c>
      <c r="AI160" s="9" t="str">
        <f>IF(AND(AI$5&gt;=$M32,AI$5&lt;=$N32),IF($F32="ANUAL",IF(AH160="NÃO",$D32,IF(MOD(COUNT($Q160:AH160),12)=0,(AH160*$E32)+AH160,AH160)),"NÃO"),"NÃO")</f>
        <v>NÃO</v>
      </c>
      <c r="AJ160" s="9" t="str">
        <f>IF(AND(AJ$5&gt;=$M32,AJ$5&lt;=$N32),IF($F32="ANUAL",IF(AI160="NÃO",$D32,IF(MOD(COUNT($Q160:AI160),12)=0,(AI160*$E32)+AI160,AI160)),"NÃO"),"NÃO")</f>
        <v>NÃO</v>
      </c>
      <c r="AK160" s="9" t="str">
        <f>IF(AND(AK$5&gt;=$M32,AK$5&lt;=$N32),IF($F32="ANUAL",IF(AJ160="NÃO",$D32,IF(MOD(COUNT($Q160:AJ160),12)=0,(AJ160*$E32)+AJ160,AJ160)),"NÃO"),"NÃO")</f>
        <v>NÃO</v>
      </c>
      <c r="AL160" s="9" t="str">
        <f>IF(AND(AL$5&gt;=$M32,AL$5&lt;=$N32),IF($F32="ANUAL",IF(AK160="NÃO",$D32,IF(MOD(COUNT($Q160:AK160),12)=0,(AK160*$E32)+AK160,AK160)),"NÃO"),"NÃO")</f>
        <v>NÃO</v>
      </c>
      <c r="AM160" s="9" t="str">
        <f>IF(AND(AM$5&gt;=$M32,AM$5&lt;=$N32),IF($F32="ANUAL",IF(AL160="NÃO",$D32,IF(MOD(COUNT($Q160:AL160),12)=0,(AL160*$E32)+AL160,AL160)),"NÃO"),"NÃO")</f>
        <v>NÃO</v>
      </c>
      <c r="AN160" s="9" t="str">
        <f>IF(AND(AN$5&gt;=$M32,AN$5&lt;=$N32),IF($F32="ANUAL",IF(AM160="NÃO",$D32,IF(MOD(COUNT($Q160:AM160),12)=0,(AM160*$E32)+AM160,AM160)),"NÃO"),"NÃO")</f>
        <v>NÃO</v>
      </c>
      <c r="AO160" s="9" t="str">
        <f>IF(AND(AO$5&gt;=$M32,AO$5&lt;=$N32),IF($F32="ANUAL",IF(AN160="NÃO",$D32,IF(MOD(COUNT($Q160:AN160),12)=0,(AN160*$E32)+AN160,AN160)),"NÃO"),"NÃO")</f>
        <v>NÃO</v>
      </c>
      <c r="AP160" s="9" t="str">
        <f>IF(AND(AP$5&gt;=$M32,AP$5&lt;=$N32),IF($F32="ANUAL",IF(AO160="NÃO",$D32,IF(MOD(COUNT($Q160:AO160),12)=0,(AO160*$E32)+AO160,AO160)),"NÃO"),"NÃO")</f>
        <v>NÃO</v>
      </c>
      <c r="AQ160" s="9" t="str">
        <f>IF(AND(AQ$5&gt;=$M32,AQ$5&lt;=$N32),IF($F32="ANUAL",IF(AP160="NÃO",$D32,IF(MOD(COUNT($Q160:AP160),12)=0,(AP160*$E32)+AP160,AP160)),"NÃO"),"NÃO")</f>
        <v>NÃO</v>
      </c>
      <c r="AR160" s="9" t="str">
        <f>IF(AND(AR$5&gt;=$M32,AR$5&lt;=$N32),IF($F32="ANUAL",IF(AQ160="NÃO",$D32,IF(MOD(COUNT($Q160:AQ160),12)=0,(AQ160*$E32)+AQ160,AQ160)),"NÃO"),"NÃO")</f>
        <v>NÃO</v>
      </c>
      <c r="AS160" s="9" t="str">
        <f>IF(AND(AS$5&gt;=$M32,AS$5&lt;=$N32),IF($F32="ANUAL",IF(AR160="NÃO",$D32,IF(MOD(COUNT($Q160:AR160),12)=0,(AR160*$E32)+AR160,AR160)),"NÃO"),"NÃO")</f>
        <v>NÃO</v>
      </c>
      <c r="AT160" s="9" t="str">
        <f>IF(AND(AT$5&gt;=$M32,AT$5&lt;=$N32),IF($F32="ANUAL",IF(AS160="NÃO",$D32,IF(MOD(COUNT($Q160:AS160),12)=0,(AS160*$E32)+AS160,AS160)),"NÃO"),"NÃO")</f>
        <v>NÃO</v>
      </c>
      <c r="AU160" s="9" t="str">
        <f>IF(AND(AU$5&gt;=$M32,AU$5&lt;=$N32),IF($F32="ANUAL",IF(AT160="NÃO",$D32,IF(MOD(COUNT($Q160:AT160),12)=0,(AT160*$E32)+AT160,AT160)),"NÃO"),"NÃO")</f>
        <v>NÃO</v>
      </c>
      <c r="AV160" s="9" t="str">
        <f>IF(AND(AV$5&gt;=$M32,AV$5&lt;=$N32),IF($F32="ANUAL",IF(AU160="NÃO",$D32,IF(MOD(COUNT($Q160:AU160),12)=0,(AU160*$E32)+AU160,AU160)),"NÃO"),"NÃO")</f>
        <v>NÃO</v>
      </c>
      <c r="AW160" s="9" t="str">
        <f>IF(AND(AW$5&gt;=$M32,AW$5&lt;=$N32),IF($F32="ANUAL",IF(AV160="NÃO",$D32,IF(MOD(COUNT($Q160:AV160),12)=0,(AV160*$E32)+AV160,AV160)),"NÃO"),"NÃO")</f>
        <v>NÃO</v>
      </c>
      <c r="AX160" s="9" t="str">
        <f>IF(AND(AX$5&gt;=$M32,AX$5&lt;=$N32),IF($F32="ANUAL",IF(AW160="NÃO",$D32,IF(MOD(COUNT($Q160:AW160),12)=0,(AW160*$E32)+AW160,AW160)),"NÃO"),"NÃO")</f>
        <v>NÃO</v>
      </c>
      <c r="AY160" s="9" t="str">
        <f>IF(AND(AY$5&gt;=$M32,AY$5&lt;=$N32),IF($F32="ANUAL",IF(AX160="NÃO",$D32,IF(MOD(COUNT($Q160:AX160),12)=0,(AX160*$E32)+AX160,AX160)),"NÃO"),"NÃO")</f>
        <v>NÃO</v>
      </c>
      <c r="AZ160" s="9" t="str">
        <f>IF(AND(AZ$5&gt;=$M32,AZ$5&lt;=$N32),IF($F32="ANUAL",IF(AY160="NÃO",$D32,IF(MOD(COUNT($Q160:AY160),12)=0,(AY160*$E32)+AY160,AY160)),"NÃO"),"NÃO")</f>
        <v>NÃO</v>
      </c>
      <c r="BA160" s="9" t="str">
        <f>IF(AND(BA$5&gt;=$M32,BA$5&lt;=$N32),IF($F32="ANUAL",IF(AZ160="NÃO",$D32,IF(MOD(COUNT($Q160:AZ160),12)=0,(AZ160*$E32)+AZ160,AZ160)),"NÃO"),"NÃO")</f>
        <v>NÃO</v>
      </c>
      <c r="BB160" s="9" t="str">
        <f>IF(AND(BB$5&gt;=$M32,BB$5&lt;=$N32),IF($F32="ANUAL",IF(BA160="NÃO",$D32,IF(MOD(COUNT($Q160:BA160),12)=0,(BA160*$E32)+BA160,BA160)),"NÃO"),"NÃO")</f>
        <v>NÃO</v>
      </c>
      <c r="BC160" s="9" t="str">
        <f>IF(AND(BC$5&gt;=$M32,BC$5&lt;=$N32),IF($F32="ANUAL",IF(BB160="NÃO",$D32,IF(MOD(COUNT($Q160:BB160),12)=0,(BB160*$E32)+BB160,BB160)),"NÃO"),"NÃO")</f>
        <v>NÃO</v>
      </c>
      <c r="BD160" s="9" t="str">
        <f>IF(AND(BD$5&gt;=$M32,BD$5&lt;=$N32),IF($F32="ANUAL",IF(BC160="NÃO",$D32,IF(MOD(COUNT($Q160:BC160),12)=0,(BC160*$E32)+BC160,BC160)),"NÃO"),"NÃO")</f>
        <v>NÃO</v>
      </c>
      <c r="BE160" s="9" t="str">
        <f>IF(AND(BE$5&gt;=$M32,BE$5&lt;=$N32),IF($F32="ANUAL",IF(BD160="NÃO",$D32,IF(MOD(COUNT($Q160:BD160),12)=0,(BD160*$E32)+BD160,BD160)),"NÃO"),"NÃO")</f>
        <v>NÃO</v>
      </c>
      <c r="BF160" s="9" t="str">
        <f>IF(AND(BF$5&gt;=$M32,BF$5&lt;=$N32),IF($F32="ANUAL",IF(BE160="NÃO",$D32,IF(MOD(COUNT($Q160:BE160),12)=0,(BE160*$E32)+BE160,BE160)),"NÃO"),"NÃO")</f>
        <v>NÃO</v>
      </c>
      <c r="BG160" s="9" t="str">
        <f>IF(AND(BG$5&gt;=$M32,BG$5&lt;=$N32),IF($F32="ANUAL",IF(BF160="NÃO",$D32,IF(MOD(COUNT($Q160:BF160),12)=0,(BF160*$E32)+BF160,BF160)),"NÃO"),"NÃO")</f>
        <v>NÃO</v>
      </c>
      <c r="BH160" s="9" t="str">
        <f>IF(AND(BH$5&gt;=$M32,BH$5&lt;=$N32),IF($F32="ANUAL",IF(BG160="NÃO",$D32,IF(MOD(COUNT($Q160:BG160),12)=0,(BG160*$E32)+BG160,BG160)),"NÃO"),"NÃO")</f>
        <v>NÃO</v>
      </c>
      <c r="BI160" s="9" t="str">
        <f>IF(AND(BI$5&gt;=$M32,BI$5&lt;=$N32),IF($F32="ANUAL",IF(BH160="NÃO",$D32,IF(MOD(COUNT($Q160:BH160),12)=0,(BH160*$E32)+BH160,BH160)),"NÃO"),"NÃO")</f>
        <v>NÃO</v>
      </c>
      <c r="BJ160" s="9" t="str">
        <f>IF(AND(BJ$5&gt;=$M32,BJ$5&lt;=$N32),IF($F32="ANUAL",IF(BI160="NÃO",$D32,IF(MOD(COUNT($Q160:BI160),12)=0,(BI160*$E32)+BI160,BI160)),"NÃO"),"NÃO")</f>
        <v>NÃO</v>
      </c>
      <c r="BK160" s="9" t="str">
        <f>IF(AND(BK$5&gt;=$M32,BK$5&lt;=$N32),IF($F32="ANUAL",IF(BJ160="NÃO",$D32,IF(MOD(COUNT($Q160:BJ160),12)=0,(BJ160*$E32)+BJ160,BJ160)),"NÃO"),"NÃO")</f>
        <v>NÃO</v>
      </c>
      <c r="BL160" s="9" t="str">
        <f>IF(AND(BL$5&gt;=$M32,BL$5&lt;=$N32),IF($F32="ANUAL",IF(BK160="NÃO",$D32,IF(MOD(COUNT($Q160:BK160),12)=0,(BK160*$E32)+BK160,BK160)),"NÃO"),"NÃO")</f>
        <v>NÃO</v>
      </c>
      <c r="BM160" s="9" t="str">
        <f>IF(AND(BM$5&gt;=$M32,BM$5&lt;=$N32),IF($F32="ANUAL",IF(BL160="NÃO",$D32,IF(MOD(COUNT($Q160:BL160),12)=0,(BL160*$E32)+BL160,BL160)),"NÃO"),"NÃO")</f>
        <v>NÃO</v>
      </c>
      <c r="BN160" s="9" t="str">
        <f>IF(AND(BN$5&gt;=$M32,BN$5&lt;=$N32),IF($F32="ANUAL",IF(BM160="NÃO",$D32,IF(MOD(COUNT($Q160:BM160),12)=0,(BM160*$E32)+BM160,BM160)),"NÃO"),"NÃO")</f>
        <v>NÃO</v>
      </c>
      <c r="BO160" s="9" t="str">
        <f>IF(AND(BO$5&gt;=$M32,BO$5&lt;=$N32),IF($F32="ANUAL",IF(BN160="NÃO",$D32,IF(MOD(COUNT($Q160:BN160),12)=0,(BN160*$E32)+BN160,BN160)),"NÃO"),"NÃO")</f>
        <v>NÃO</v>
      </c>
      <c r="BP160" s="9" t="str">
        <f>IF(AND(BP$5&gt;=$M32,BP$5&lt;=$N32),IF($F32="ANUAL",IF(BO160="NÃO",$D32,IF(MOD(COUNT($Q160:BO160),12)=0,(BO160*$E32)+BO160,BO160)),"NÃO"),"NÃO")</f>
        <v>NÃO</v>
      </c>
      <c r="BQ160" s="9" t="str">
        <f>IF(AND(BQ$5&gt;=$M32,BQ$5&lt;=$N32),IF($F32="ANUAL",IF(BP160="NÃO",$D32,IF(MOD(COUNT($Q160:BP160),12)=0,(BP160*$E32)+BP160,BP160)),"NÃO"),"NÃO")</f>
        <v>NÃO</v>
      </c>
      <c r="BR160" s="9" t="str">
        <f>IF(AND(BR$5&gt;=$M32,BR$5&lt;=$N32),IF($F32="ANUAL",IF(BQ160="NÃO",$D32,IF(MOD(COUNT($Q160:BQ160),12)=0,(BQ160*$E32)+BQ160,BQ160)),"NÃO"),"NÃO")</f>
        <v>NÃO</v>
      </c>
      <c r="BS160" s="9" t="str">
        <f>IF(AND(BS$5&gt;=$M32,BS$5&lt;=$N32),IF($F32="ANUAL",IF(BR160="NÃO",$D32,IF(MOD(COUNT($Q160:BR160),12)=0,(BR160*$E32)+BR160,BR160)),"NÃO"),"NÃO")</f>
        <v>NÃO</v>
      </c>
      <c r="BT160" s="9" t="str">
        <f>IF(AND(BT$5&gt;=$M32,BT$5&lt;=$N32),IF($F32="ANUAL",IF(BS160="NÃO",$D32,IF(MOD(COUNT($Q160:BS160),12)=0,(BS160*$E32)+BS160,BS160)),"NÃO"),"NÃO")</f>
        <v>NÃO</v>
      </c>
      <c r="BU160" s="9" t="str">
        <f>IF(AND(BU$5&gt;=$M32,BU$5&lt;=$N32),IF($F32="ANUAL",IF(BT160="NÃO",$D32,IF(MOD(COUNT($Q160:BT160),12)=0,(BT160*$E32)+BT160,BT160)),"NÃO"),"NÃO")</f>
        <v>NÃO</v>
      </c>
      <c r="BV160" s="9" t="str">
        <f>IF(AND(BV$5&gt;=$M32,BV$5&lt;=$N32),IF($F32="ANUAL",IF(BU160="NÃO",$D32,IF(MOD(COUNT($Q160:BU160),12)=0,(BU160*$E32)+BU160,BU160)),"NÃO"),"NÃO")</f>
        <v>NÃO</v>
      </c>
      <c r="BW160" s="9" t="str">
        <f>IF(AND(BW$5&gt;=$M32,BW$5&lt;=$N32),IF($F32="ANUAL",IF(BV160="NÃO",$D32,IF(MOD(COUNT($Q160:BV160),12)=0,(BV160*$E32)+BV160,BV160)),"NÃO"),"NÃO")</f>
        <v>NÃO</v>
      </c>
      <c r="BX160" s="9" t="str">
        <f>IF(AND(BX$5&gt;=$M32,BX$5&lt;=$N32),IF($F32="ANUAL",IF(BW160="NÃO",$D32,IF(MOD(COUNT($Q160:BW160),12)=0,(BW160*$E32)+BW160,BW160)),"NÃO"),"NÃO")</f>
        <v>NÃO</v>
      </c>
    </row>
    <row r="161" spans="16:76" ht="30" customHeight="1">
      <c r="P161" s="9">
        <v>28</v>
      </c>
      <c r="Q161" s="9" t="str">
        <f t="shared" si="48"/>
        <v>NÃO</v>
      </c>
      <c r="R161" s="9" t="str">
        <f>IF(AND(R$5&gt;=$M33,R$5&lt;=$N33),IF($F33="ANUAL",IF(Q161="NÃO",$D33,IF(MOD(COUNT($Q161:Q161),12)=0,(Q161*$E33)+Q161,Q161)),"NÃO"),"NÃO")</f>
        <v>NÃO</v>
      </c>
      <c r="S161" s="9" t="str">
        <f>IF(AND(S$5&gt;=$M33,S$5&lt;=$N33),IF($F33="ANUAL",IF(R161="NÃO",$D33,IF(MOD(COUNT($Q161:R161),12)=0,(R161*$E33)+R161,R161)),"NÃO"),"NÃO")</f>
        <v>NÃO</v>
      </c>
      <c r="T161" s="9" t="str">
        <f>IF(AND(T$5&gt;=$M33,T$5&lt;=$N33),IF($F33="ANUAL",IF(S161="NÃO",$D33,IF(MOD(COUNT($Q161:S161),12)=0,(S161*$E33)+S161,S161)),"NÃO"),"NÃO")</f>
        <v>NÃO</v>
      </c>
      <c r="U161" s="9" t="str">
        <f>IF(AND(U$5&gt;=$M33,U$5&lt;=$N33),IF($F33="ANUAL",IF(T161="NÃO",$D33,IF(MOD(COUNT($Q161:T161),12)=0,(T161*$E33)+T161,T161)),"NÃO"),"NÃO")</f>
        <v>NÃO</v>
      </c>
      <c r="V161" s="9" t="str">
        <f>IF(AND(V$5&gt;=$M33,V$5&lt;=$N33),IF($F33="ANUAL",IF(U161="NÃO",$D33,IF(MOD(COUNT($Q161:U161),12)=0,(U161*$E33)+U161,U161)),"NÃO"),"NÃO")</f>
        <v>NÃO</v>
      </c>
      <c r="W161" s="9" t="str">
        <f>IF(AND(W$5&gt;=$M33,W$5&lt;=$N33),IF($F33="ANUAL",IF(V161="NÃO",$D33,IF(MOD(COUNT($Q161:V161),12)=0,(V161*$E33)+V161,V161)),"NÃO"),"NÃO")</f>
        <v>NÃO</v>
      </c>
      <c r="X161" s="9" t="str">
        <f>IF(AND(X$5&gt;=$M33,X$5&lt;=$N33),IF($F33="ANUAL",IF(W161="NÃO",$D33,IF(MOD(COUNT($Q161:W161),12)=0,(W161*$E33)+W161,W161)),"NÃO"),"NÃO")</f>
        <v>NÃO</v>
      </c>
      <c r="Y161" s="9" t="str">
        <f>IF(AND(Y$5&gt;=$M33,Y$5&lt;=$N33),IF($F33="ANUAL",IF(X161="NÃO",$D33,IF(MOD(COUNT($Q161:X161),12)=0,(X161*$E33)+X161,X161)),"NÃO"),"NÃO")</f>
        <v>NÃO</v>
      </c>
      <c r="Z161" s="9" t="str">
        <f>IF(AND(Z$5&gt;=$M33,Z$5&lt;=$N33),IF($F33="ANUAL",IF(Y161="NÃO",$D33,IF(MOD(COUNT($Q161:Y161),12)=0,(Y161*$E33)+Y161,Y161)),"NÃO"),"NÃO")</f>
        <v>NÃO</v>
      </c>
      <c r="AA161" s="9" t="str">
        <f>IF(AND(AA$5&gt;=$M33,AA$5&lt;=$N33),IF($F33="ANUAL",IF(Z161="NÃO",$D33,IF(MOD(COUNT($Q161:Z161),12)=0,(Z161*$E33)+Z161,Z161)),"NÃO"),"NÃO")</f>
        <v>NÃO</v>
      </c>
      <c r="AB161" s="9" t="str">
        <f>IF(AND(AB$5&gt;=$M33,AB$5&lt;=$N33),IF($F33="ANUAL",IF(AA161="NÃO",$D33,IF(MOD(COUNT($Q161:AA161),12)=0,(AA161*$E33)+AA161,AA161)),"NÃO"),"NÃO")</f>
        <v>NÃO</v>
      </c>
      <c r="AC161" s="9" t="str">
        <f>IF(AND(AC$5&gt;=$M33,AC$5&lt;=$N33),IF($F33="ANUAL",IF(AB161="NÃO",$D33,IF(MOD(COUNT($Q161:AB161),12)=0,(AB161*$E33)+AB161,AB161)),"NÃO"),"NÃO")</f>
        <v>NÃO</v>
      </c>
      <c r="AD161" s="9" t="str">
        <f>IF(AND(AD$5&gt;=$M33,AD$5&lt;=$N33),IF($F33="ANUAL",IF(AC161="NÃO",$D33,IF(MOD(COUNT($Q161:AC161),12)=0,(AC161*$E33)+AC161,AC161)),"NÃO"),"NÃO")</f>
        <v>NÃO</v>
      </c>
      <c r="AE161" s="9" t="str">
        <f>IF(AND(AE$5&gt;=$M33,AE$5&lt;=$N33),IF($F33="ANUAL",IF(AD161="NÃO",$D33,IF(MOD(COUNT($Q161:AD161),12)=0,(AD161*$E33)+AD161,AD161)),"NÃO"),"NÃO")</f>
        <v>NÃO</v>
      </c>
      <c r="AF161" s="9" t="str">
        <f>IF(AND(AF$5&gt;=$M33,AF$5&lt;=$N33),IF($F33="ANUAL",IF(AE161="NÃO",$D33,IF(MOD(COUNT($Q161:AE161),12)=0,(AE161*$E33)+AE161,AE161)),"NÃO"),"NÃO")</f>
        <v>NÃO</v>
      </c>
      <c r="AG161" s="9" t="str">
        <f>IF(AND(AG$5&gt;=$M33,AG$5&lt;=$N33),IF($F33="ANUAL",IF(AF161="NÃO",$D33,IF(MOD(COUNT($Q161:AF161),12)=0,(AF161*$E33)+AF161,AF161)),"NÃO"),"NÃO")</f>
        <v>NÃO</v>
      </c>
      <c r="AH161" s="9" t="str">
        <f>IF(AND(AH$5&gt;=$M33,AH$5&lt;=$N33),IF($F33="ANUAL",IF(AG161="NÃO",$D33,IF(MOD(COUNT($Q161:AG161),12)=0,(AG161*$E33)+AG161,AG161)),"NÃO"),"NÃO")</f>
        <v>NÃO</v>
      </c>
      <c r="AI161" s="9" t="str">
        <f>IF(AND(AI$5&gt;=$M33,AI$5&lt;=$N33),IF($F33="ANUAL",IF(AH161="NÃO",$D33,IF(MOD(COUNT($Q161:AH161),12)=0,(AH161*$E33)+AH161,AH161)),"NÃO"),"NÃO")</f>
        <v>NÃO</v>
      </c>
      <c r="AJ161" s="9" t="str">
        <f>IF(AND(AJ$5&gt;=$M33,AJ$5&lt;=$N33),IF($F33="ANUAL",IF(AI161="NÃO",$D33,IF(MOD(COUNT($Q161:AI161),12)=0,(AI161*$E33)+AI161,AI161)),"NÃO"),"NÃO")</f>
        <v>NÃO</v>
      </c>
      <c r="AK161" s="9" t="str">
        <f>IF(AND(AK$5&gt;=$M33,AK$5&lt;=$N33),IF($F33="ANUAL",IF(AJ161="NÃO",$D33,IF(MOD(COUNT($Q161:AJ161),12)=0,(AJ161*$E33)+AJ161,AJ161)),"NÃO"),"NÃO")</f>
        <v>NÃO</v>
      </c>
      <c r="AL161" s="9" t="str">
        <f>IF(AND(AL$5&gt;=$M33,AL$5&lt;=$N33),IF($F33="ANUAL",IF(AK161="NÃO",$D33,IF(MOD(COUNT($Q161:AK161),12)=0,(AK161*$E33)+AK161,AK161)),"NÃO"),"NÃO")</f>
        <v>NÃO</v>
      </c>
      <c r="AM161" s="9" t="str">
        <f>IF(AND(AM$5&gt;=$M33,AM$5&lt;=$N33),IF($F33="ANUAL",IF(AL161="NÃO",$D33,IF(MOD(COUNT($Q161:AL161),12)=0,(AL161*$E33)+AL161,AL161)),"NÃO"),"NÃO")</f>
        <v>NÃO</v>
      </c>
      <c r="AN161" s="9" t="str">
        <f>IF(AND(AN$5&gt;=$M33,AN$5&lt;=$N33),IF($F33="ANUAL",IF(AM161="NÃO",$D33,IF(MOD(COUNT($Q161:AM161),12)=0,(AM161*$E33)+AM161,AM161)),"NÃO"),"NÃO")</f>
        <v>NÃO</v>
      </c>
      <c r="AO161" s="9" t="str">
        <f>IF(AND(AO$5&gt;=$M33,AO$5&lt;=$N33),IF($F33="ANUAL",IF(AN161="NÃO",$D33,IF(MOD(COUNT($Q161:AN161),12)=0,(AN161*$E33)+AN161,AN161)),"NÃO"),"NÃO")</f>
        <v>NÃO</v>
      </c>
      <c r="AP161" s="9" t="str">
        <f>IF(AND(AP$5&gt;=$M33,AP$5&lt;=$N33),IF($F33="ANUAL",IF(AO161="NÃO",$D33,IF(MOD(COUNT($Q161:AO161),12)=0,(AO161*$E33)+AO161,AO161)),"NÃO"),"NÃO")</f>
        <v>NÃO</v>
      </c>
      <c r="AQ161" s="9" t="str">
        <f>IF(AND(AQ$5&gt;=$M33,AQ$5&lt;=$N33),IF($F33="ANUAL",IF(AP161="NÃO",$D33,IF(MOD(COUNT($Q161:AP161),12)=0,(AP161*$E33)+AP161,AP161)),"NÃO"),"NÃO")</f>
        <v>NÃO</v>
      </c>
      <c r="AR161" s="9" t="str">
        <f>IF(AND(AR$5&gt;=$M33,AR$5&lt;=$N33),IF($F33="ANUAL",IF(AQ161="NÃO",$D33,IF(MOD(COUNT($Q161:AQ161),12)=0,(AQ161*$E33)+AQ161,AQ161)),"NÃO"),"NÃO")</f>
        <v>NÃO</v>
      </c>
      <c r="AS161" s="9" t="str">
        <f>IF(AND(AS$5&gt;=$M33,AS$5&lt;=$N33),IF($F33="ANUAL",IF(AR161="NÃO",$D33,IF(MOD(COUNT($Q161:AR161),12)=0,(AR161*$E33)+AR161,AR161)),"NÃO"),"NÃO")</f>
        <v>NÃO</v>
      </c>
      <c r="AT161" s="9" t="str">
        <f>IF(AND(AT$5&gt;=$M33,AT$5&lt;=$N33),IF($F33="ANUAL",IF(AS161="NÃO",$D33,IF(MOD(COUNT($Q161:AS161),12)=0,(AS161*$E33)+AS161,AS161)),"NÃO"),"NÃO")</f>
        <v>NÃO</v>
      </c>
      <c r="AU161" s="9" t="str">
        <f>IF(AND(AU$5&gt;=$M33,AU$5&lt;=$N33),IF($F33="ANUAL",IF(AT161="NÃO",$D33,IF(MOD(COUNT($Q161:AT161),12)=0,(AT161*$E33)+AT161,AT161)),"NÃO"),"NÃO")</f>
        <v>NÃO</v>
      </c>
      <c r="AV161" s="9" t="str">
        <f>IF(AND(AV$5&gt;=$M33,AV$5&lt;=$N33),IF($F33="ANUAL",IF(AU161="NÃO",$D33,IF(MOD(COUNT($Q161:AU161),12)=0,(AU161*$E33)+AU161,AU161)),"NÃO"),"NÃO")</f>
        <v>NÃO</v>
      </c>
      <c r="AW161" s="9" t="str">
        <f>IF(AND(AW$5&gt;=$M33,AW$5&lt;=$N33),IF($F33="ANUAL",IF(AV161="NÃO",$D33,IF(MOD(COUNT($Q161:AV161),12)=0,(AV161*$E33)+AV161,AV161)),"NÃO"),"NÃO")</f>
        <v>NÃO</v>
      </c>
      <c r="AX161" s="9" t="str">
        <f>IF(AND(AX$5&gt;=$M33,AX$5&lt;=$N33),IF($F33="ANUAL",IF(AW161="NÃO",$D33,IF(MOD(COUNT($Q161:AW161),12)=0,(AW161*$E33)+AW161,AW161)),"NÃO"),"NÃO")</f>
        <v>NÃO</v>
      </c>
      <c r="AY161" s="9" t="str">
        <f>IF(AND(AY$5&gt;=$M33,AY$5&lt;=$N33),IF($F33="ANUAL",IF(AX161="NÃO",$D33,IF(MOD(COUNT($Q161:AX161),12)=0,(AX161*$E33)+AX161,AX161)),"NÃO"),"NÃO")</f>
        <v>NÃO</v>
      </c>
      <c r="AZ161" s="9" t="str">
        <f>IF(AND(AZ$5&gt;=$M33,AZ$5&lt;=$N33),IF($F33="ANUAL",IF(AY161="NÃO",$D33,IF(MOD(COUNT($Q161:AY161),12)=0,(AY161*$E33)+AY161,AY161)),"NÃO"),"NÃO")</f>
        <v>NÃO</v>
      </c>
      <c r="BA161" s="9" t="str">
        <f>IF(AND(BA$5&gt;=$M33,BA$5&lt;=$N33),IF($F33="ANUAL",IF(AZ161="NÃO",$D33,IF(MOD(COUNT($Q161:AZ161),12)=0,(AZ161*$E33)+AZ161,AZ161)),"NÃO"),"NÃO")</f>
        <v>NÃO</v>
      </c>
      <c r="BB161" s="9" t="str">
        <f>IF(AND(BB$5&gt;=$M33,BB$5&lt;=$N33),IF($F33="ANUAL",IF(BA161="NÃO",$D33,IF(MOD(COUNT($Q161:BA161),12)=0,(BA161*$E33)+BA161,BA161)),"NÃO"),"NÃO")</f>
        <v>NÃO</v>
      </c>
      <c r="BC161" s="9" t="str">
        <f>IF(AND(BC$5&gt;=$M33,BC$5&lt;=$N33),IF($F33="ANUAL",IF(BB161="NÃO",$D33,IF(MOD(COUNT($Q161:BB161),12)=0,(BB161*$E33)+BB161,BB161)),"NÃO"),"NÃO")</f>
        <v>NÃO</v>
      </c>
      <c r="BD161" s="9" t="str">
        <f>IF(AND(BD$5&gt;=$M33,BD$5&lt;=$N33),IF($F33="ANUAL",IF(BC161="NÃO",$D33,IF(MOD(COUNT($Q161:BC161),12)=0,(BC161*$E33)+BC161,BC161)),"NÃO"),"NÃO")</f>
        <v>NÃO</v>
      </c>
      <c r="BE161" s="9" t="str">
        <f>IF(AND(BE$5&gt;=$M33,BE$5&lt;=$N33),IF($F33="ANUAL",IF(BD161="NÃO",$D33,IF(MOD(COUNT($Q161:BD161),12)=0,(BD161*$E33)+BD161,BD161)),"NÃO"),"NÃO")</f>
        <v>NÃO</v>
      </c>
      <c r="BF161" s="9" t="str">
        <f>IF(AND(BF$5&gt;=$M33,BF$5&lt;=$N33),IF($F33="ANUAL",IF(BE161="NÃO",$D33,IF(MOD(COUNT($Q161:BE161),12)=0,(BE161*$E33)+BE161,BE161)),"NÃO"),"NÃO")</f>
        <v>NÃO</v>
      </c>
      <c r="BG161" s="9" t="str">
        <f>IF(AND(BG$5&gt;=$M33,BG$5&lt;=$N33),IF($F33="ANUAL",IF(BF161="NÃO",$D33,IF(MOD(COUNT($Q161:BF161),12)=0,(BF161*$E33)+BF161,BF161)),"NÃO"),"NÃO")</f>
        <v>NÃO</v>
      </c>
      <c r="BH161" s="9" t="str">
        <f>IF(AND(BH$5&gt;=$M33,BH$5&lt;=$N33),IF($F33="ANUAL",IF(BG161="NÃO",$D33,IF(MOD(COUNT($Q161:BG161),12)=0,(BG161*$E33)+BG161,BG161)),"NÃO"),"NÃO")</f>
        <v>NÃO</v>
      </c>
      <c r="BI161" s="9" t="str">
        <f>IF(AND(BI$5&gt;=$M33,BI$5&lt;=$N33),IF($F33="ANUAL",IF(BH161="NÃO",$D33,IF(MOD(COUNT($Q161:BH161),12)=0,(BH161*$E33)+BH161,BH161)),"NÃO"),"NÃO")</f>
        <v>NÃO</v>
      </c>
      <c r="BJ161" s="9" t="str">
        <f>IF(AND(BJ$5&gt;=$M33,BJ$5&lt;=$N33),IF($F33="ANUAL",IF(BI161="NÃO",$D33,IF(MOD(COUNT($Q161:BI161),12)=0,(BI161*$E33)+BI161,BI161)),"NÃO"),"NÃO")</f>
        <v>NÃO</v>
      </c>
      <c r="BK161" s="9" t="str">
        <f>IF(AND(BK$5&gt;=$M33,BK$5&lt;=$N33),IF($F33="ANUAL",IF(BJ161="NÃO",$D33,IF(MOD(COUNT($Q161:BJ161),12)=0,(BJ161*$E33)+BJ161,BJ161)),"NÃO"),"NÃO")</f>
        <v>NÃO</v>
      </c>
      <c r="BL161" s="9" t="str">
        <f>IF(AND(BL$5&gt;=$M33,BL$5&lt;=$N33),IF($F33="ANUAL",IF(BK161="NÃO",$D33,IF(MOD(COUNT($Q161:BK161),12)=0,(BK161*$E33)+BK161,BK161)),"NÃO"),"NÃO")</f>
        <v>NÃO</v>
      </c>
      <c r="BM161" s="9" t="str">
        <f>IF(AND(BM$5&gt;=$M33,BM$5&lt;=$N33),IF($F33="ANUAL",IF(BL161="NÃO",$D33,IF(MOD(COUNT($Q161:BL161),12)=0,(BL161*$E33)+BL161,BL161)),"NÃO"),"NÃO")</f>
        <v>NÃO</v>
      </c>
      <c r="BN161" s="9" t="str">
        <f>IF(AND(BN$5&gt;=$M33,BN$5&lt;=$N33),IF($F33="ANUAL",IF(BM161="NÃO",$D33,IF(MOD(COUNT($Q161:BM161),12)=0,(BM161*$E33)+BM161,BM161)),"NÃO"),"NÃO")</f>
        <v>NÃO</v>
      </c>
      <c r="BO161" s="9" t="str">
        <f>IF(AND(BO$5&gt;=$M33,BO$5&lt;=$N33),IF($F33="ANUAL",IF(BN161="NÃO",$D33,IF(MOD(COUNT($Q161:BN161),12)=0,(BN161*$E33)+BN161,BN161)),"NÃO"),"NÃO")</f>
        <v>NÃO</v>
      </c>
      <c r="BP161" s="9" t="str">
        <f>IF(AND(BP$5&gt;=$M33,BP$5&lt;=$N33),IF($F33="ANUAL",IF(BO161="NÃO",$D33,IF(MOD(COUNT($Q161:BO161),12)=0,(BO161*$E33)+BO161,BO161)),"NÃO"),"NÃO")</f>
        <v>NÃO</v>
      </c>
      <c r="BQ161" s="9" t="str">
        <f>IF(AND(BQ$5&gt;=$M33,BQ$5&lt;=$N33),IF($F33="ANUAL",IF(BP161="NÃO",$D33,IF(MOD(COUNT($Q161:BP161),12)=0,(BP161*$E33)+BP161,BP161)),"NÃO"),"NÃO")</f>
        <v>NÃO</v>
      </c>
      <c r="BR161" s="9" t="str">
        <f>IF(AND(BR$5&gt;=$M33,BR$5&lt;=$N33),IF($F33="ANUAL",IF(BQ161="NÃO",$D33,IF(MOD(COUNT($Q161:BQ161),12)=0,(BQ161*$E33)+BQ161,BQ161)),"NÃO"),"NÃO")</f>
        <v>NÃO</v>
      </c>
      <c r="BS161" s="9" t="str">
        <f>IF(AND(BS$5&gt;=$M33,BS$5&lt;=$N33),IF($F33="ANUAL",IF(BR161="NÃO",$D33,IF(MOD(COUNT($Q161:BR161),12)=0,(BR161*$E33)+BR161,BR161)),"NÃO"),"NÃO")</f>
        <v>NÃO</v>
      </c>
      <c r="BT161" s="9" t="str">
        <f>IF(AND(BT$5&gt;=$M33,BT$5&lt;=$N33),IF($F33="ANUAL",IF(BS161="NÃO",$D33,IF(MOD(COUNT($Q161:BS161),12)=0,(BS161*$E33)+BS161,BS161)),"NÃO"),"NÃO")</f>
        <v>NÃO</v>
      </c>
      <c r="BU161" s="9" t="str">
        <f>IF(AND(BU$5&gt;=$M33,BU$5&lt;=$N33),IF($F33="ANUAL",IF(BT161="NÃO",$D33,IF(MOD(COUNT($Q161:BT161),12)=0,(BT161*$E33)+BT161,BT161)),"NÃO"),"NÃO")</f>
        <v>NÃO</v>
      </c>
      <c r="BV161" s="9" t="str">
        <f>IF(AND(BV$5&gt;=$M33,BV$5&lt;=$N33),IF($F33="ANUAL",IF(BU161="NÃO",$D33,IF(MOD(COUNT($Q161:BU161),12)=0,(BU161*$E33)+BU161,BU161)),"NÃO"),"NÃO")</f>
        <v>NÃO</v>
      </c>
      <c r="BW161" s="9" t="str">
        <f>IF(AND(BW$5&gt;=$M33,BW$5&lt;=$N33),IF($F33="ANUAL",IF(BV161="NÃO",$D33,IF(MOD(COUNT($Q161:BV161),12)=0,(BV161*$E33)+BV161,BV161)),"NÃO"),"NÃO")</f>
        <v>NÃO</v>
      </c>
      <c r="BX161" s="9" t="str">
        <f>IF(AND(BX$5&gt;=$M33,BX$5&lt;=$N33),IF($F33="ANUAL",IF(BW161="NÃO",$D33,IF(MOD(COUNT($Q161:BW161),12)=0,(BW161*$E33)+BW161,BW161)),"NÃO"),"NÃO")</f>
        <v>NÃO</v>
      </c>
    </row>
    <row r="162" spans="16:76" ht="30" customHeight="1">
      <c r="P162" s="9">
        <v>29</v>
      </c>
      <c r="Q162" s="9" t="str">
        <f t="shared" si="48"/>
        <v>NÃO</v>
      </c>
      <c r="R162" s="9" t="str">
        <f>IF(AND(R$5&gt;=$M34,R$5&lt;=$N34),IF($F34="ANUAL",IF(Q162="NÃO",$D34,IF(MOD(COUNT($Q162:Q162),12)=0,(Q162*$E34)+Q162,Q162)),"NÃO"),"NÃO")</f>
        <v>NÃO</v>
      </c>
      <c r="S162" s="9" t="str">
        <f>IF(AND(S$5&gt;=$M34,S$5&lt;=$N34),IF($F34="ANUAL",IF(R162="NÃO",$D34,IF(MOD(COUNT($Q162:R162),12)=0,(R162*$E34)+R162,R162)),"NÃO"),"NÃO")</f>
        <v>NÃO</v>
      </c>
      <c r="T162" s="9" t="str">
        <f>IF(AND(T$5&gt;=$M34,T$5&lt;=$N34),IF($F34="ANUAL",IF(S162="NÃO",$D34,IF(MOD(COUNT($Q162:S162),12)=0,(S162*$E34)+S162,S162)),"NÃO"),"NÃO")</f>
        <v>NÃO</v>
      </c>
      <c r="U162" s="9" t="str">
        <f>IF(AND(U$5&gt;=$M34,U$5&lt;=$N34),IF($F34="ANUAL",IF(T162="NÃO",$D34,IF(MOD(COUNT($Q162:T162),12)=0,(T162*$E34)+T162,T162)),"NÃO"),"NÃO")</f>
        <v>NÃO</v>
      </c>
      <c r="V162" s="9" t="str">
        <f>IF(AND(V$5&gt;=$M34,V$5&lt;=$N34),IF($F34="ANUAL",IF(U162="NÃO",$D34,IF(MOD(COUNT($Q162:U162),12)=0,(U162*$E34)+U162,U162)),"NÃO"),"NÃO")</f>
        <v>NÃO</v>
      </c>
      <c r="W162" s="9" t="str">
        <f>IF(AND(W$5&gt;=$M34,W$5&lt;=$N34),IF($F34="ANUAL",IF(V162="NÃO",$D34,IF(MOD(COUNT($Q162:V162),12)=0,(V162*$E34)+V162,V162)),"NÃO"),"NÃO")</f>
        <v>NÃO</v>
      </c>
      <c r="X162" s="9" t="str">
        <f>IF(AND(X$5&gt;=$M34,X$5&lt;=$N34),IF($F34="ANUAL",IF(W162="NÃO",$D34,IF(MOD(COUNT($Q162:W162),12)=0,(W162*$E34)+W162,W162)),"NÃO"),"NÃO")</f>
        <v>NÃO</v>
      </c>
      <c r="Y162" s="9" t="str">
        <f>IF(AND(Y$5&gt;=$M34,Y$5&lt;=$N34),IF($F34="ANUAL",IF(X162="NÃO",$D34,IF(MOD(COUNT($Q162:X162),12)=0,(X162*$E34)+X162,X162)),"NÃO"),"NÃO")</f>
        <v>NÃO</v>
      </c>
      <c r="Z162" s="9" t="str">
        <f>IF(AND(Z$5&gt;=$M34,Z$5&lt;=$N34),IF($F34="ANUAL",IF(Y162="NÃO",$D34,IF(MOD(COUNT($Q162:Y162),12)=0,(Y162*$E34)+Y162,Y162)),"NÃO"),"NÃO")</f>
        <v>NÃO</v>
      </c>
      <c r="AA162" s="9" t="str">
        <f>IF(AND(AA$5&gt;=$M34,AA$5&lt;=$N34),IF($F34="ANUAL",IF(Z162="NÃO",$D34,IF(MOD(COUNT($Q162:Z162),12)=0,(Z162*$E34)+Z162,Z162)),"NÃO"),"NÃO")</f>
        <v>NÃO</v>
      </c>
      <c r="AB162" s="9" t="str">
        <f>IF(AND(AB$5&gt;=$M34,AB$5&lt;=$N34),IF($F34="ANUAL",IF(AA162="NÃO",$D34,IF(MOD(COUNT($Q162:AA162),12)=0,(AA162*$E34)+AA162,AA162)),"NÃO"),"NÃO")</f>
        <v>NÃO</v>
      </c>
      <c r="AC162" s="9" t="str">
        <f>IF(AND(AC$5&gt;=$M34,AC$5&lt;=$N34),IF($F34="ANUAL",IF(AB162="NÃO",$D34,IF(MOD(COUNT($Q162:AB162),12)=0,(AB162*$E34)+AB162,AB162)),"NÃO"),"NÃO")</f>
        <v>NÃO</v>
      </c>
      <c r="AD162" s="9" t="str">
        <f>IF(AND(AD$5&gt;=$M34,AD$5&lt;=$N34),IF($F34="ANUAL",IF(AC162="NÃO",$D34,IF(MOD(COUNT($Q162:AC162),12)=0,(AC162*$E34)+AC162,AC162)),"NÃO"),"NÃO")</f>
        <v>NÃO</v>
      </c>
      <c r="AE162" s="9" t="str">
        <f>IF(AND(AE$5&gt;=$M34,AE$5&lt;=$N34),IF($F34="ANUAL",IF(AD162="NÃO",$D34,IF(MOD(COUNT($Q162:AD162),12)=0,(AD162*$E34)+AD162,AD162)),"NÃO"),"NÃO")</f>
        <v>NÃO</v>
      </c>
      <c r="AF162" s="9" t="str">
        <f>IF(AND(AF$5&gt;=$M34,AF$5&lt;=$N34),IF($F34="ANUAL",IF(AE162="NÃO",$D34,IF(MOD(COUNT($Q162:AE162),12)=0,(AE162*$E34)+AE162,AE162)),"NÃO"),"NÃO")</f>
        <v>NÃO</v>
      </c>
      <c r="AG162" s="9" t="str">
        <f>IF(AND(AG$5&gt;=$M34,AG$5&lt;=$N34),IF($F34="ANUAL",IF(AF162="NÃO",$D34,IF(MOD(COUNT($Q162:AF162),12)=0,(AF162*$E34)+AF162,AF162)),"NÃO"),"NÃO")</f>
        <v>NÃO</v>
      </c>
      <c r="AH162" s="9" t="str">
        <f>IF(AND(AH$5&gt;=$M34,AH$5&lt;=$N34),IF($F34="ANUAL",IF(AG162="NÃO",$D34,IF(MOD(COUNT($Q162:AG162),12)=0,(AG162*$E34)+AG162,AG162)),"NÃO"),"NÃO")</f>
        <v>NÃO</v>
      </c>
      <c r="AI162" s="9" t="str">
        <f>IF(AND(AI$5&gt;=$M34,AI$5&lt;=$N34),IF($F34="ANUAL",IF(AH162="NÃO",$D34,IF(MOD(COUNT($Q162:AH162),12)=0,(AH162*$E34)+AH162,AH162)),"NÃO"),"NÃO")</f>
        <v>NÃO</v>
      </c>
      <c r="AJ162" s="9" t="str">
        <f>IF(AND(AJ$5&gt;=$M34,AJ$5&lt;=$N34),IF($F34="ANUAL",IF(AI162="NÃO",$D34,IF(MOD(COUNT($Q162:AI162),12)=0,(AI162*$E34)+AI162,AI162)),"NÃO"),"NÃO")</f>
        <v>NÃO</v>
      </c>
      <c r="AK162" s="9" t="str">
        <f>IF(AND(AK$5&gt;=$M34,AK$5&lt;=$N34),IF($F34="ANUAL",IF(AJ162="NÃO",$D34,IF(MOD(COUNT($Q162:AJ162),12)=0,(AJ162*$E34)+AJ162,AJ162)),"NÃO"),"NÃO")</f>
        <v>NÃO</v>
      </c>
      <c r="AL162" s="9" t="str">
        <f>IF(AND(AL$5&gt;=$M34,AL$5&lt;=$N34),IF($F34="ANUAL",IF(AK162="NÃO",$D34,IF(MOD(COUNT($Q162:AK162),12)=0,(AK162*$E34)+AK162,AK162)),"NÃO"),"NÃO")</f>
        <v>NÃO</v>
      </c>
      <c r="AM162" s="9" t="str">
        <f>IF(AND(AM$5&gt;=$M34,AM$5&lt;=$N34),IF($F34="ANUAL",IF(AL162="NÃO",$D34,IF(MOD(COUNT($Q162:AL162),12)=0,(AL162*$E34)+AL162,AL162)),"NÃO"),"NÃO")</f>
        <v>NÃO</v>
      </c>
      <c r="AN162" s="9" t="str">
        <f>IF(AND(AN$5&gt;=$M34,AN$5&lt;=$N34),IF($F34="ANUAL",IF(AM162="NÃO",$D34,IF(MOD(COUNT($Q162:AM162),12)=0,(AM162*$E34)+AM162,AM162)),"NÃO"),"NÃO")</f>
        <v>NÃO</v>
      </c>
      <c r="AO162" s="9" t="str">
        <f>IF(AND(AO$5&gt;=$M34,AO$5&lt;=$N34),IF($F34="ANUAL",IF(AN162="NÃO",$D34,IF(MOD(COUNT($Q162:AN162),12)=0,(AN162*$E34)+AN162,AN162)),"NÃO"),"NÃO")</f>
        <v>NÃO</v>
      </c>
      <c r="AP162" s="9" t="str">
        <f>IF(AND(AP$5&gt;=$M34,AP$5&lt;=$N34),IF($F34="ANUAL",IF(AO162="NÃO",$D34,IF(MOD(COUNT($Q162:AO162),12)=0,(AO162*$E34)+AO162,AO162)),"NÃO"),"NÃO")</f>
        <v>NÃO</v>
      </c>
      <c r="AQ162" s="9" t="str">
        <f>IF(AND(AQ$5&gt;=$M34,AQ$5&lt;=$N34),IF($F34="ANUAL",IF(AP162="NÃO",$D34,IF(MOD(COUNT($Q162:AP162),12)=0,(AP162*$E34)+AP162,AP162)),"NÃO"),"NÃO")</f>
        <v>NÃO</v>
      </c>
      <c r="AR162" s="9" t="str">
        <f>IF(AND(AR$5&gt;=$M34,AR$5&lt;=$N34),IF($F34="ANUAL",IF(AQ162="NÃO",$D34,IF(MOD(COUNT($Q162:AQ162),12)=0,(AQ162*$E34)+AQ162,AQ162)),"NÃO"),"NÃO")</f>
        <v>NÃO</v>
      </c>
      <c r="AS162" s="9" t="str">
        <f>IF(AND(AS$5&gt;=$M34,AS$5&lt;=$N34),IF($F34="ANUAL",IF(AR162="NÃO",$D34,IF(MOD(COUNT($Q162:AR162),12)=0,(AR162*$E34)+AR162,AR162)),"NÃO"),"NÃO")</f>
        <v>NÃO</v>
      </c>
      <c r="AT162" s="9" t="str">
        <f>IF(AND(AT$5&gt;=$M34,AT$5&lt;=$N34),IF($F34="ANUAL",IF(AS162="NÃO",$D34,IF(MOD(COUNT($Q162:AS162),12)=0,(AS162*$E34)+AS162,AS162)),"NÃO"),"NÃO")</f>
        <v>NÃO</v>
      </c>
      <c r="AU162" s="9" t="str">
        <f>IF(AND(AU$5&gt;=$M34,AU$5&lt;=$N34),IF($F34="ANUAL",IF(AT162="NÃO",$D34,IF(MOD(COUNT($Q162:AT162),12)=0,(AT162*$E34)+AT162,AT162)),"NÃO"),"NÃO")</f>
        <v>NÃO</v>
      </c>
      <c r="AV162" s="9" t="str">
        <f>IF(AND(AV$5&gt;=$M34,AV$5&lt;=$N34),IF($F34="ANUAL",IF(AU162="NÃO",$D34,IF(MOD(COUNT($Q162:AU162),12)=0,(AU162*$E34)+AU162,AU162)),"NÃO"),"NÃO")</f>
        <v>NÃO</v>
      </c>
      <c r="AW162" s="9" t="str">
        <f>IF(AND(AW$5&gt;=$M34,AW$5&lt;=$N34),IF($F34="ANUAL",IF(AV162="NÃO",$D34,IF(MOD(COUNT($Q162:AV162),12)=0,(AV162*$E34)+AV162,AV162)),"NÃO"),"NÃO")</f>
        <v>NÃO</v>
      </c>
      <c r="AX162" s="9" t="str">
        <f>IF(AND(AX$5&gt;=$M34,AX$5&lt;=$N34),IF($F34="ANUAL",IF(AW162="NÃO",$D34,IF(MOD(COUNT($Q162:AW162),12)=0,(AW162*$E34)+AW162,AW162)),"NÃO"),"NÃO")</f>
        <v>NÃO</v>
      </c>
      <c r="AY162" s="9" t="str">
        <f>IF(AND(AY$5&gt;=$M34,AY$5&lt;=$N34),IF($F34="ANUAL",IF(AX162="NÃO",$D34,IF(MOD(COUNT($Q162:AX162),12)=0,(AX162*$E34)+AX162,AX162)),"NÃO"),"NÃO")</f>
        <v>NÃO</v>
      </c>
      <c r="AZ162" s="9" t="str">
        <f>IF(AND(AZ$5&gt;=$M34,AZ$5&lt;=$N34),IF($F34="ANUAL",IF(AY162="NÃO",$D34,IF(MOD(COUNT($Q162:AY162),12)=0,(AY162*$E34)+AY162,AY162)),"NÃO"),"NÃO")</f>
        <v>NÃO</v>
      </c>
      <c r="BA162" s="9" t="str">
        <f>IF(AND(BA$5&gt;=$M34,BA$5&lt;=$N34),IF($F34="ANUAL",IF(AZ162="NÃO",$D34,IF(MOD(COUNT($Q162:AZ162),12)=0,(AZ162*$E34)+AZ162,AZ162)),"NÃO"),"NÃO")</f>
        <v>NÃO</v>
      </c>
      <c r="BB162" s="9" t="str">
        <f>IF(AND(BB$5&gt;=$M34,BB$5&lt;=$N34),IF($F34="ANUAL",IF(BA162="NÃO",$D34,IF(MOD(COUNT($Q162:BA162),12)=0,(BA162*$E34)+BA162,BA162)),"NÃO"),"NÃO")</f>
        <v>NÃO</v>
      </c>
      <c r="BC162" s="9" t="str">
        <f>IF(AND(BC$5&gt;=$M34,BC$5&lt;=$N34),IF($F34="ANUAL",IF(BB162="NÃO",$D34,IF(MOD(COUNT($Q162:BB162),12)=0,(BB162*$E34)+BB162,BB162)),"NÃO"),"NÃO")</f>
        <v>NÃO</v>
      </c>
      <c r="BD162" s="9" t="str">
        <f>IF(AND(BD$5&gt;=$M34,BD$5&lt;=$N34),IF($F34="ANUAL",IF(BC162="NÃO",$D34,IF(MOD(COUNT($Q162:BC162),12)=0,(BC162*$E34)+BC162,BC162)),"NÃO"),"NÃO")</f>
        <v>NÃO</v>
      </c>
      <c r="BE162" s="9" t="str">
        <f>IF(AND(BE$5&gt;=$M34,BE$5&lt;=$N34),IF($F34="ANUAL",IF(BD162="NÃO",$D34,IF(MOD(COUNT($Q162:BD162),12)=0,(BD162*$E34)+BD162,BD162)),"NÃO"),"NÃO")</f>
        <v>NÃO</v>
      </c>
      <c r="BF162" s="9" t="str">
        <f>IF(AND(BF$5&gt;=$M34,BF$5&lt;=$N34),IF($F34="ANUAL",IF(BE162="NÃO",$D34,IF(MOD(COUNT($Q162:BE162),12)=0,(BE162*$E34)+BE162,BE162)),"NÃO"),"NÃO")</f>
        <v>NÃO</v>
      </c>
      <c r="BG162" s="9" t="str">
        <f>IF(AND(BG$5&gt;=$M34,BG$5&lt;=$N34),IF($F34="ANUAL",IF(BF162="NÃO",$D34,IF(MOD(COUNT($Q162:BF162),12)=0,(BF162*$E34)+BF162,BF162)),"NÃO"),"NÃO")</f>
        <v>NÃO</v>
      </c>
      <c r="BH162" s="9" t="str">
        <f>IF(AND(BH$5&gt;=$M34,BH$5&lt;=$N34),IF($F34="ANUAL",IF(BG162="NÃO",$D34,IF(MOD(COUNT($Q162:BG162),12)=0,(BG162*$E34)+BG162,BG162)),"NÃO"),"NÃO")</f>
        <v>NÃO</v>
      </c>
      <c r="BI162" s="9" t="str">
        <f>IF(AND(BI$5&gt;=$M34,BI$5&lt;=$N34),IF($F34="ANUAL",IF(BH162="NÃO",$D34,IF(MOD(COUNT($Q162:BH162),12)=0,(BH162*$E34)+BH162,BH162)),"NÃO"),"NÃO")</f>
        <v>NÃO</v>
      </c>
      <c r="BJ162" s="9" t="str">
        <f>IF(AND(BJ$5&gt;=$M34,BJ$5&lt;=$N34),IF($F34="ANUAL",IF(BI162="NÃO",$D34,IF(MOD(COUNT($Q162:BI162),12)=0,(BI162*$E34)+BI162,BI162)),"NÃO"),"NÃO")</f>
        <v>NÃO</v>
      </c>
      <c r="BK162" s="9" t="str">
        <f>IF(AND(BK$5&gt;=$M34,BK$5&lt;=$N34),IF($F34="ANUAL",IF(BJ162="NÃO",$D34,IF(MOD(COUNT($Q162:BJ162),12)=0,(BJ162*$E34)+BJ162,BJ162)),"NÃO"),"NÃO")</f>
        <v>NÃO</v>
      </c>
      <c r="BL162" s="9" t="str">
        <f>IF(AND(BL$5&gt;=$M34,BL$5&lt;=$N34),IF($F34="ANUAL",IF(BK162="NÃO",$D34,IF(MOD(COUNT($Q162:BK162),12)=0,(BK162*$E34)+BK162,BK162)),"NÃO"),"NÃO")</f>
        <v>NÃO</v>
      </c>
      <c r="BM162" s="9" t="str">
        <f>IF(AND(BM$5&gt;=$M34,BM$5&lt;=$N34),IF($F34="ANUAL",IF(BL162="NÃO",$D34,IF(MOD(COUNT($Q162:BL162),12)=0,(BL162*$E34)+BL162,BL162)),"NÃO"),"NÃO")</f>
        <v>NÃO</v>
      </c>
      <c r="BN162" s="9" t="str">
        <f>IF(AND(BN$5&gt;=$M34,BN$5&lt;=$N34),IF($F34="ANUAL",IF(BM162="NÃO",$D34,IF(MOD(COUNT($Q162:BM162),12)=0,(BM162*$E34)+BM162,BM162)),"NÃO"),"NÃO")</f>
        <v>NÃO</v>
      </c>
      <c r="BO162" s="9" t="str">
        <f>IF(AND(BO$5&gt;=$M34,BO$5&lt;=$N34),IF($F34="ANUAL",IF(BN162="NÃO",$D34,IF(MOD(COUNT($Q162:BN162),12)=0,(BN162*$E34)+BN162,BN162)),"NÃO"),"NÃO")</f>
        <v>NÃO</v>
      </c>
      <c r="BP162" s="9" t="str">
        <f>IF(AND(BP$5&gt;=$M34,BP$5&lt;=$N34),IF($F34="ANUAL",IF(BO162="NÃO",$D34,IF(MOD(COUNT($Q162:BO162),12)=0,(BO162*$E34)+BO162,BO162)),"NÃO"),"NÃO")</f>
        <v>NÃO</v>
      </c>
      <c r="BQ162" s="9" t="str">
        <f>IF(AND(BQ$5&gt;=$M34,BQ$5&lt;=$N34),IF($F34="ANUAL",IF(BP162="NÃO",$D34,IF(MOD(COUNT($Q162:BP162),12)=0,(BP162*$E34)+BP162,BP162)),"NÃO"),"NÃO")</f>
        <v>NÃO</v>
      </c>
      <c r="BR162" s="9" t="str">
        <f>IF(AND(BR$5&gt;=$M34,BR$5&lt;=$N34),IF($F34="ANUAL",IF(BQ162="NÃO",$D34,IF(MOD(COUNT($Q162:BQ162),12)=0,(BQ162*$E34)+BQ162,BQ162)),"NÃO"),"NÃO")</f>
        <v>NÃO</v>
      </c>
      <c r="BS162" s="9" t="str">
        <f>IF(AND(BS$5&gt;=$M34,BS$5&lt;=$N34),IF($F34="ANUAL",IF(BR162="NÃO",$D34,IF(MOD(COUNT($Q162:BR162),12)=0,(BR162*$E34)+BR162,BR162)),"NÃO"),"NÃO")</f>
        <v>NÃO</v>
      </c>
      <c r="BT162" s="9" t="str">
        <f>IF(AND(BT$5&gt;=$M34,BT$5&lt;=$N34),IF($F34="ANUAL",IF(BS162="NÃO",$D34,IF(MOD(COUNT($Q162:BS162),12)=0,(BS162*$E34)+BS162,BS162)),"NÃO"),"NÃO")</f>
        <v>NÃO</v>
      </c>
      <c r="BU162" s="9" t="str">
        <f>IF(AND(BU$5&gt;=$M34,BU$5&lt;=$N34),IF($F34="ANUAL",IF(BT162="NÃO",$D34,IF(MOD(COUNT($Q162:BT162),12)=0,(BT162*$E34)+BT162,BT162)),"NÃO"),"NÃO")</f>
        <v>NÃO</v>
      </c>
      <c r="BV162" s="9" t="str">
        <f>IF(AND(BV$5&gt;=$M34,BV$5&lt;=$N34),IF($F34="ANUAL",IF(BU162="NÃO",$D34,IF(MOD(COUNT($Q162:BU162),12)=0,(BU162*$E34)+BU162,BU162)),"NÃO"),"NÃO")</f>
        <v>NÃO</v>
      </c>
      <c r="BW162" s="9" t="str">
        <f>IF(AND(BW$5&gt;=$M34,BW$5&lt;=$N34),IF($F34="ANUAL",IF(BV162="NÃO",$D34,IF(MOD(COUNT($Q162:BV162),12)=0,(BV162*$E34)+BV162,BV162)),"NÃO"),"NÃO")</f>
        <v>NÃO</v>
      </c>
      <c r="BX162" s="9" t="str">
        <f>IF(AND(BX$5&gt;=$M34,BX$5&lt;=$N34),IF($F34="ANUAL",IF(BW162="NÃO",$D34,IF(MOD(COUNT($Q162:BW162),12)=0,(BW162*$E34)+BW162,BW162)),"NÃO"),"NÃO")</f>
        <v>NÃO</v>
      </c>
    </row>
    <row r="163" spans="16:76" ht="30" customHeight="1">
      <c r="P163" s="9">
        <v>30</v>
      </c>
      <c r="Q163" s="9" t="str">
        <f t="shared" si="48"/>
        <v>NÃO</v>
      </c>
      <c r="R163" s="9" t="str">
        <f>IF(AND(R$5&gt;=$M35,R$5&lt;=$N35),IF($F35="ANUAL",IF(Q163="NÃO",$D35,IF(MOD(COUNT($Q163:Q163),12)=0,(Q163*$E35)+Q163,Q163)),"NÃO"),"NÃO")</f>
        <v>NÃO</v>
      </c>
      <c r="S163" s="9" t="str">
        <f>IF(AND(S$5&gt;=$M35,S$5&lt;=$N35),IF($F35="ANUAL",IF(R163="NÃO",$D35,IF(MOD(COUNT($Q163:R163),12)=0,(R163*$E35)+R163,R163)),"NÃO"),"NÃO")</f>
        <v>NÃO</v>
      </c>
      <c r="T163" s="9" t="str">
        <f>IF(AND(T$5&gt;=$M35,T$5&lt;=$N35),IF($F35="ANUAL",IF(S163="NÃO",$D35,IF(MOD(COUNT($Q163:S163),12)=0,(S163*$E35)+S163,S163)),"NÃO"),"NÃO")</f>
        <v>NÃO</v>
      </c>
      <c r="U163" s="9" t="str">
        <f>IF(AND(U$5&gt;=$M35,U$5&lt;=$N35),IF($F35="ANUAL",IF(T163="NÃO",$D35,IF(MOD(COUNT($Q163:T163),12)=0,(T163*$E35)+T163,T163)),"NÃO"),"NÃO")</f>
        <v>NÃO</v>
      </c>
      <c r="V163" s="9" t="str">
        <f>IF(AND(V$5&gt;=$M35,V$5&lt;=$N35),IF($F35="ANUAL",IF(U163="NÃO",$D35,IF(MOD(COUNT($Q163:U163),12)=0,(U163*$E35)+U163,U163)),"NÃO"),"NÃO")</f>
        <v>NÃO</v>
      </c>
      <c r="W163" s="9" t="str">
        <f>IF(AND(W$5&gt;=$M35,W$5&lt;=$N35),IF($F35="ANUAL",IF(V163="NÃO",$D35,IF(MOD(COUNT($Q163:V163),12)=0,(V163*$E35)+V163,V163)),"NÃO"),"NÃO")</f>
        <v>NÃO</v>
      </c>
      <c r="X163" s="9" t="str">
        <f>IF(AND(X$5&gt;=$M35,X$5&lt;=$N35),IF($F35="ANUAL",IF(W163="NÃO",$D35,IF(MOD(COUNT($Q163:W163),12)=0,(W163*$E35)+W163,W163)),"NÃO"),"NÃO")</f>
        <v>NÃO</v>
      </c>
      <c r="Y163" s="9" t="str">
        <f>IF(AND(Y$5&gt;=$M35,Y$5&lt;=$N35),IF($F35="ANUAL",IF(X163="NÃO",$D35,IF(MOD(COUNT($Q163:X163),12)=0,(X163*$E35)+X163,X163)),"NÃO"),"NÃO")</f>
        <v>NÃO</v>
      </c>
      <c r="Z163" s="9" t="str">
        <f>IF(AND(Z$5&gt;=$M35,Z$5&lt;=$N35),IF($F35="ANUAL",IF(Y163="NÃO",$D35,IF(MOD(COUNT($Q163:Y163),12)=0,(Y163*$E35)+Y163,Y163)),"NÃO"),"NÃO")</f>
        <v>NÃO</v>
      </c>
      <c r="AA163" s="9" t="str">
        <f>IF(AND(AA$5&gt;=$M35,AA$5&lt;=$N35),IF($F35="ANUAL",IF(Z163="NÃO",$D35,IF(MOD(COUNT($Q163:Z163),12)=0,(Z163*$E35)+Z163,Z163)),"NÃO"),"NÃO")</f>
        <v>NÃO</v>
      </c>
      <c r="AB163" s="9" t="str">
        <f>IF(AND(AB$5&gt;=$M35,AB$5&lt;=$N35),IF($F35="ANUAL",IF(AA163="NÃO",$D35,IF(MOD(COUNT($Q163:AA163),12)=0,(AA163*$E35)+AA163,AA163)),"NÃO"),"NÃO")</f>
        <v>NÃO</v>
      </c>
      <c r="AC163" s="9" t="str">
        <f>IF(AND(AC$5&gt;=$M35,AC$5&lt;=$N35),IF($F35="ANUAL",IF(AB163="NÃO",$D35,IF(MOD(COUNT($Q163:AB163),12)=0,(AB163*$E35)+AB163,AB163)),"NÃO"),"NÃO")</f>
        <v>NÃO</v>
      </c>
      <c r="AD163" s="9" t="str">
        <f>IF(AND(AD$5&gt;=$M35,AD$5&lt;=$N35),IF($F35="ANUAL",IF(AC163="NÃO",$D35,IF(MOD(COUNT($Q163:AC163),12)=0,(AC163*$E35)+AC163,AC163)),"NÃO"),"NÃO")</f>
        <v>NÃO</v>
      </c>
      <c r="AE163" s="9" t="str">
        <f>IF(AND(AE$5&gt;=$M35,AE$5&lt;=$N35),IF($F35="ANUAL",IF(AD163="NÃO",$D35,IF(MOD(COUNT($Q163:AD163),12)=0,(AD163*$E35)+AD163,AD163)),"NÃO"),"NÃO")</f>
        <v>NÃO</v>
      </c>
      <c r="AF163" s="9" t="str">
        <f>IF(AND(AF$5&gt;=$M35,AF$5&lt;=$N35),IF($F35="ANUAL",IF(AE163="NÃO",$D35,IF(MOD(COUNT($Q163:AE163),12)=0,(AE163*$E35)+AE163,AE163)),"NÃO"),"NÃO")</f>
        <v>NÃO</v>
      </c>
      <c r="AG163" s="9" t="str">
        <f>IF(AND(AG$5&gt;=$M35,AG$5&lt;=$N35),IF($F35="ANUAL",IF(AF163="NÃO",$D35,IF(MOD(COUNT($Q163:AF163),12)=0,(AF163*$E35)+AF163,AF163)),"NÃO"),"NÃO")</f>
        <v>NÃO</v>
      </c>
      <c r="AH163" s="9" t="str">
        <f>IF(AND(AH$5&gt;=$M35,AH$5&lt;=$N35),IF($F35="ANUAL",IF(AG163="NÃO",$D35,IF(MOD(COUNT($Q163:AG163),12)=0,(AG163*$E35)+AG163,AG163)),"NÃO"),"NÃO")</f>
        <v>NÃO</v>
      </c>
      <c r="AI163" s="9" t="str">
        <f>IF(AND(AI$5&gt;=$M35,AI$5&lt;=$N35),IF($F35="ANUAL",IF(AH163="NÃO",$D35,IF(MOD(COUNT($Q163:AH163),12)=0,(AH163*$E35)+AH163,AH163)),"NÃO"),"NÃO")</f>
        <v>NÃO</v>
      </c>
      <c r="AJ163" s="9" t="str">
        <f>IF(AND(AJ$5&gt;=$M35,AJ$5&lt;=$N35),IF($F35="ANUAL",IF(AI163="NÃO",$D35,IF(MOD(COUNT($Q163:AI163),12)=0,(AI163*$E35)+AI163,AI163)),"NÃO"),"NÃO")</f>
        <v>NÃO</v>
      </c>
      <c r="AK163" s="9" t="str">
        <f>IF(AND(AK$5&gt;=$M35,AK$5&lt;=$N35),IF($F35="ANUAL",IF(AJ163="NÃO",$D35,IF(MOD(COUNT($Q163:AJ163),12)=0,(AJ163*$E35)+AJ163,AJ163)),"NÃO"),"NÃO")</f>
        <v>NÃO</v>
      </c>
      <c r="AL163" s="9" t="str">
        <f>IF(AND(AL$5&gt;=$M35,AL$5&lt;=$N35),IF($F35="ANUAL",IF(AK163="NÃO",$D35,IF(MOD(COUNT($Q163:AK163),12)=0,(AK163*$E35)+AK163,AK163)),"NÃO"),"NÃO")</f>
        <v>NÃO</v>
      </c>
      <c r="AM163" s="9" t="str">
        <f>IF(AND(AM$5&gt;=$M35,AM$5&lt;=$N35),IF($F35="ANUAL",IF(AL163="NÃO",$D35,IF(MOD(COUNT($Q163:AL163),12)=0,(AL163*$E35)+AL163,AL163)),"NÃO"),"NÃO")</f>
        <v>NÃO</v>
      </c>
      <c r="AN163" s="9" t="str">
        <f>IF(AND(AN$5&gt;=$M35,AN$5&lt;=$N35),IF($F35="ANUAL",IF(AM163="NÃO",$D35,IF(MOD(COUNT($Q163:AM163),12)=0,(AM163*$E35)+AM163,AM163)),"NÃO"),"NÃO")</f>
        <v>NÃO</v>
      </c>
      <c r="AO163" s="9" t="str">
        <f>IF(AND(AO$5&gt;=$M35,AO$5&lt;=$N35),IF($F35="ANUAL",IF(AN163="NÃO",$D35,IF(MOD(COUNT($Q163:AN163),12)=0,(AN163*$E35)+AN163,AN163)),"NÃO"),"NÃO")</f>
        <v>NÃO</v>
      </c>
      <c r="AP163" s="9" t="str">
        <f>IF(AND(AP$5&gt;=$M35,AP$5&lt;=$N35),IF($F35="ANUAL",IF(AO163="NÃO",$D35,IF(MOD(COUNT($Q163:AO163),12)=0,(AO163*$E35)+AO163,AO163)),"NÃO"),"NÃO")</f>
        <v>NÃO</v>
      </c>
      <c r="AQ163" s="9" t="str">
        <f>IF(AND(AQ$5&gt;=$M35,AQ$5&lt;=$N35),IF($F35="ANUAL",IF(AP163="NÃO",$D35,IF(MOD(COUNT($Q163:AP163),12)=0,(AP163*$E35)+AP163,AP163)),"NÃO"),"NÃO")</f>
        <v>NÃO</v>
      </c>
      <c r="AR163" s="9" t="str">
        <f>IF(AND(AR$5&gt;=$M35,AR$5&lt;=$N35),IF($F35="ANUAL",IF(AQ163="NÃO",$D35,IF(MOD(COUNT($Q163:AQ163),12)=0,(AQ163*$E35)+AQ163,AQ163)),"NÃO"),"NÃO")</f>
        <v>NÃO</v>
      </c>
      <c r="AS163" s="9" t="str">
        <f>IF(AND(AS$5&gt;=$M35,AS$5&lt;=$N35),IF($F35="ANUAL",IF(AR163="NÃO",$D35,IF(MOD(COUNT($Q163:AR163),12)=0,(AR163*$E35)+AR163,AR163)),"NÃO"),"NÃO")</f>
        <v>NÃO</v>
      </c>
      <c r="AT163" s="9" t="str">
        <f>IF(AND(AT$5&gt;=$M35,AT$5&lt;=$N35),IF($F35="ANUAL",IF(AS163="NÃO",$D35,IF(MOD(COUNT($Q163:AS163),12)=0,(AS163*$E35)+AS163,AS163)),"NÃO"),"NÃO")</f>
        <v>NÃO</v>
      </c>
      <c r="AU163" s="9" t="str">
        <f>IF(AND(AU$5&gt;=$M35,AU$5&lt;=$N35),IF($F35="ANUAL",IF(AT163="NÃO",$D35,IF(MOD(COUNT($Q163:AT163),12)=0,(AT163*$E35)+AT163,AT163)),"NÃO"),"NÃO")</f>
        <v>NÃO</v>
      </c>
      <c r="AV163" s="9" t="str">
        <f>IF(AND(AV$5&gt;=$M35,AV$5&lt;=$N35),IF($F35="ANUAL",IF(AU163="NÃO",$D35,IF(MOD(COUNT($Q163:AU163),12)=0,(AU163*$E35)+AU163,AU163)),"NÃO"),"NÃO")</f>
        <v>NÃO</v>
      </c>
      <c r="AW163" s="9" t="str">
        <f>IF(AND(AW$5&gt;=$M35,AW$5&lt;=$N35),IF($F35="ANUAL",IF(AV163="NÃO",$D35,IF(MOD(COUNT($Q163:AV163),12)=0,(AV163*$E35)+AV163,AV163)),"NÃO"),"NÃO")</f>
        <v>NÃO</v>
      </c>
      <c r="AX163" s="9" t="str">
        <f>IF(AND(AX$5&gt;=$M35,AX$5&lt;=$N35),IF($F35="ANUAL",IF(AW163="NÃO",$D35,IF(MOD(COUNT($Q163:AW163),12)=0,(AW163*$E35)+AW163,AW163)),"NÃO"),"NÃO")</f>
        <v>NÃO</v>
      </c>
      <c r="AY163" s="9" t="str">
        <f>IF(AND(AY$5&gt;=$M35,AY$5&lt;=$N35),IF($F35="ANUAL",IF(AX163="NÃO",$D35,IF(MOD(COUNT($Q163:AX163),12)=0,(AX163*$E35)+AX163,AX163)),"NÃO"),"NÃO")</f>
        <v>NÃO</v>
      </c>
      <c r="AZ163" s="9" t="str">
        <f>IF(AND(AZ$5&gt;=$M35,AZ$5&lt;=$N35),IF($F35="ANUAL",IF(AY163="NÃO",$D35,IF(MOD(COUNT($Q163:AY163),12)=0,(AY163*$E35)+AY163,AY163)),"NÃO"),"NÃO")</f>
        <v>NÃO</v>
      </c>
      <c r="BA163" s="9" t="str">
        <f>IF(AND(BA$5&gt;=$M35,BA$5&lt;=$N35),IF($F35="ANUAL",IF(AZ163="NÃO",$D35,IF(MOD(COUNT($Q163:AZ163),12)=0,(AZ163*$E35)+AZ163,AZ163)),"NÃO"),"NÃO")</f>
        <v>NÃO</v>
      </c>
      <c r="BB163" s="9" t="str">
        <f>IF(AND(BB$5&gt;=$M35,BB$5&lt;=$N35),IF($F35="ANUAL",IF(BA163="NÃO",$D35,IF(MOD(COUNT($Q163:BA163),12)=0,(BA163*$E35)+BA163,BA163)),"NÃO"),"NÃO")</f>
        <v>NÃO</v>
      </c>
      <c r="BC163" s="9" t="str">
        <f>IF(AND(BC$5&gt;=$M35,BC$5&lt;=$N35),IF($F35="ANUAL",IF(BB163="NÃO",$D35,IF(MOD(COUNT($Q163:BB163),12)=0,(BB163*$E35)+BB163,BB163)),"NÃO"),"NÃO")</f>
        <v>NÃO</v>
      </c>
      <c r="BD163" s="9" t="str">
        <f>IF(AND(BD$5&gt;=$M35,BD$5&lt;=$N35),IF($F35="ANUAL",IF(BC163="NÃO",$D35,IF(MOD(COUNT($Q163:BC163),12)=0,(BC163*$E35)+BC163,BC163)),"NÃO"),"NÃO")</f>
        <v>NÃO</v>
      </c>
      <c r="BE163" s="9" t="str">
        <f>IF(AND(BE$5&gt;=$M35,BE$5&lt;=$N35),IF($F35="ANUAL",IF(BD163="NÃO",$D35,IF(MOD(COUNT($Q163:BD163),12)=0,(BD163*$E35)+BD163,BD163)),"NÃO"),"NÃO")</f>
        <v>NÃO</v>
      </c>
      <c r="BF163" s="9" t="str">
        <f>IF(AND(BF$5&gt;=$M35,BF$5&lt;=$N35),IF($F35="ANUAL",IF(BE163="NÃO",$D35,IF(MOD(COUNT($Q163:BE163),12)=0,(BE163*$E35)+BE163,BE163)),"NÃO"),"NÃO")</f>
        <v>NÃO</v>
      </c>
      <c r="BG163" s="9" t="str">
        <f>IF(AND(BG$5&gt;=$M35,BG$5&lt;=$N35),IF($F35="ANUAL",IF(BF163="NÃO",$D35,IF(MOD(COUNT($Q163:BF163),12)=0,(BF163*$E35)+BF163,BF163)),"NÃO"),"NÃO")</f>
        <v>NÃO</v>
      </c>
      <c r="BH163" s="9" t="str">
        <f>IF(AND(BH$5&gt;=$M35,BH$5&lt;=$N35),IF($F35="ANUAL",IF(BG163="NÃO",$D35,IF(MOD(COUNT($Q163:BG163),12)=0,(BG163*$E35)+BG163,BG163)),"NÃO"),"NÃO")</f>
        <v>NÃO</v>
      </c>
      <c r="BI163" s="9" t="str">
        <f>IF(AND(BI$5&gt;=$M35,BI$5&lt;=$N35),IF($F35="ANUAL",IF(BH163="NÃO",$D35,IF(MOD(COUNT($Q163:BH163),12)=0,(BH163*$E35)+BH163,BH163)),"NÃO"),"NÃO")</f>
        <v>NÃO</v>
      </c>
      <c r="BJ163" s="9" t="str">
        <f>IF(AND(BJ$5&gt;=$M35,BJ$5&lt;=$N35),IF($F35="ANUAL",IF(BI163="NÃO",$D35,IF(MOD(COUNT($Q163:BI163),12)=0,(BI163*$E35)+BI163,BI163)),"NÃO"),"NÃO")</f>
        <v>NÃO</v>
      </c>
      <c r="BK163" s="9" t="str">
        <f>IF(AND(BK$5&gt;=$M35,BK$5&lt;=$N35),IF($F35="ANUAL",IF(BJ163="NÃO",$D35,IF(MOD(COUNT($Q163:BJ163),12)=0,(BJ163*$E35)+BJ163,BJ163)),"NÃO"),"NÃO")</f>
        <v>NÃO</v>
      </c>
      <c r="BL163" s="9" t="str">
        <f>IF(AND(BL$5&gt;=$M35,BL$5&lt;=$N35),IF($F35="ANUAL",IF(BK163="NÃO",$D35,IF(MOD(COUNT($Q163:BK163),12)=0,(BK163*$E35)+BK163,BK163)),"NÃO"),"NÃO")</f>
        <v>NÃO</v>
      </c>
      <c r="BM163" s="9" t="str">
        <f>IF(AND(BM$5&gt;=$M35,BM$5&lt;=$N35),IF($F35="ANUAL",IF(BL163="NÃO",$D35,IF(MOD(COUNT($Q163:BL163),12)=0,(BL163*$E35)+BL163,BL163)),"NÃO"),"NÃO")</f>
        <v>NÃO</v>
      </c>
      <c r="BN163" s="9" t="str">
        <f>IF(AND(BN$5&gt;=$M35,BN$5&lt;=$N35),IF($F35="ANUAL",IF(BM163="NÃO",$D35,IF(MOD(COUNT($Q163:BM163),12)=0,(BM163*$E35)+BM163,BM163)),"NÃO"),"NÃO")</f>
        <v>NÃO</v>
      </c>
      <c r="BO163" s="9" t="str">
        <f>IF(AND(BO$5&gt;=$M35,BO$5&lt;=$N35),IF($F35="ANUAL",IF(BN163="NÃO",$D35,IF(MOD(COUNT($Q163:BN163),12)=0,(BN163*$E35)+BN163,BN163)),"NÃO"),"NÃO")</f>
        <v>NÃO</v>
      </c>
      <c r="BP163" s="9" t="str">
        <f>IF(AND(BP$5&gt;=$M35,BP$5&lt;=$N35),IF($F35="ANUAL",IF(BO163="NÃO",$D35,IF(MOD(COUNT($Q163:BO163),12)=0,(BO163*$E35)+BO163,BO163)),"NÃO"),"NÃO")</f>
        <v>NÃO</v>
      </c>
      <c r="BQ163" s="9" t="str">
        <f>IF(AND(BQ$5&gt;=$M35,BQ$5&lt;=$N35),IF($F35="ANUAL",IF(BP163="NÃO",$D35,IF(MOD(COUNT($Q163:BP163),12)=0,(BP163*$E35)+BP163,BP163)),"NÃO"),"NÃO")</f>
        <v>NÃO</v>
      </c>
      <c r="BR163" s="9" t="str">
        <f>IF(AND(BR$5&gt;=$M35,BR$5&lt;=$N35),IF($F35="ANUAL",IF(BQ163="NÃO",$D35,IF(MOD(COUNT($Q163:BQ163),12)=0,(BQ163*$E35)+BQ163,BQ163)),"NÃO"),"NÃO")</f>
        <v>NÃO</v>
      </c>
      <c r="BS163" s="9" t="str">
        <f>IF(AND(BS$5&gt;=$M35,BS$5&lt;=$N35),IF($F35="ANUAL",IF(BR163="NÃO",$D35,IF(MOD(COUNT($Q163:BR163),12)=0,(BR163*$E35)+BR163,BR163)),"NÃO"),"NÃO")</f>
        <v>NÃO</v>
      </c>
      <c r="BT163" s="9" t="str">
        <f>IF(AND(BT$5&gt;=$M35,BT$5&lt;=$N35),IF($F35="ANUAL",IF(BS163="NÃO",$D35,IF(MOD(COUNT($Q163:BS163),12)=0,(BS163*$E35)+BS163,BS163)),"NÃO"),"NÃO")</f>
        <v>NÃO</v>
      </c>
      <c r="BU163" s="9" t="str">
        <f>IF(AND(BU$5&gt;=$M35,BU$5&lt;=$N35),IF($F35="ANUAL",IF(BT163="NÃO",$D35,IF(MOD(COUNT($Q163:BT163),12)=0,(BT163*$E35)+BT163,BT163)),"NÃO"),"NÃO")</f>
        <v>NÃO</v>
      </c>
      <c r="BV163" s="9" t="str">
        <f>IF(AND(BV$5&gt;=$M35,BV$5&lt;=$N35),IF($F35="ANUAL",IF(BU163="NÃO",$D35,IF(MOD(COUNT($Q163:BU163),12)=0,(BU163*$E35)+BU163,BU163)),"NÃO"),"NÃO")</f>
        <v>NÃO</v>
      </c>
      <c r="BW163" s="9" t="str">
        <f>IF(AND(BW$5&gt;=$M35,BW$5&lt;=$N35),IF($F35="ANUAL",IF(BV163="NÃO",$D35,IF(MOD(COUNT($Q163:BV163),12)=0,(BV163*$E35)+BV163,BV163)),"NÃO"),"NÃO")</f>
        <v>NÃO</v>
      </c>
      <c r="BX163" s="9" t="str">
        <f>IF(AND(BX$5&gt;=$M35,BX$5&lt;=$N35),IF($F35="ANUAL",IF(BW163="NÃO",$D35,IF(MOD(COUNT($Q163:BW163),12)=0,(BW163*$E35)+BW163,BW163)),"NÃO"),"NÃO")</f>
        <v>NÃO</v>
      </c>
    </row>
    <row r="164" spans="16:76" ht="30" customHeight="1">
      <c r="P164" s="9" t="s">
        <v>129</v>
      </c>
      <c r="Q164" s="9">
        <f>SUM(Q134:Q163,Q102:Q131,Q70:Q99,Q38:Q67,Q6:Q35)</f>
        <v>5100000</v>
      </c>
      <c r="R164" s="9">
        <f t="shared" ref="R164:BX164" si="49">SUM(R134:R163,R102:R131,R70:R99,R38:R67,R6:R35)</f>
        <v>5100000</v>
      </c>
      <c r="S164" s="9">
        <f t="shared" si="49"/>
        <v>5100000</v>
      </c>
      <c r="T164" s="9">
        <f t="shared" si="49"/>
        <v>5100000</v>
      </c>
      <c r="U164" s="9">
        <f t="shared" si="49"/>
        <v>5100000</v>
      </c>
      <c r="V164" s="9">
        <f t="shared" si="49"/>
        <v>5100000</v>
      </c>
      <c r="W164" s="9">
        <f t="shared" si="49"/>
        <v>5100000</v>
      </c>
      <c r="X164" s="9">
        <f t="shared" si="49"/>
        <v>5100000</v>
      </c>
      <c r="Y164" s="9">
        <f t="shared" si="49"/>
        <v>5100000</v>
      </c>
      <c r="Z164" s="9">
        <f t="shared" si="49"/>
        <v>5100000</v>
      </c>
      <c r="AA164" s="9">
        <f t="shared" si="49"/>
        <v>5100000</v>
      </c>
      <c r="AB164" s="9">
        <f t="shared" si="49"/>
        <v>5100000</v>
      </c>
      <c r="AC164" s="9">
        <f t="shared" si="49"/>
        <v>3960000</v>
      </c>
      <c r="AD164" s="9">
        <f t="shared" si="49"/>
        <v>3960000</v>
      </c>
      <c r="AE164" s="9">
        <f t="shared" si="49"/>
        <v>3960000</v>
      </c>
      <c r="AF164" s="9">
        <f t="shared" si="49"/>
        <v>3960000</v>
      </c>
      <c r="AG164" s="9">
        <f t="shared" si="49"/>
        <v>3960000</v>
      </c>
      <c r="AH164" s="9">
        <f t="shared" si="49"/>
        <v>3960000</v>
      </c>
      <c r="AI164" s="9">
        <f t="shared" si="49"/>
        <v>3960000</v>
      </c>
      <c r="AJ164" s="9">
        <f t="shared" si="49"/>
        <v>3960000</v>
      </c>
      <c r="AK164" s="9">
        <f t="shared" si="49"/>
        <v>3960000</v>
      </c>
      <c r="AL164" s="9">
        <f t="shared" si="49"/>
        <v>3960000</v>
      </c>
      <c r="AM164" s="9">
        <f t="shared" si="49"/>
        <v>3960000</v>
      </c>
      <c r="AN164" s="9">
        <f t="shared" si="49"/>
        <v>3960000</v>
      </c>
      <c r="AO164" s="9">
        <f t="shared" si="49"/>
        <v>1089000</v>
      </c>
      <c r="AP164" s="9">
        <f t="shared" si="49"/>
        <v>1089000</v>
      </c>
      <c r="AQ164" s="9">
        <f t="shared" si="49"/>
        <v>1089000</v>
      </c>
      <c r="AR164" s="9">
        <f t="shared" si="49"/>
        <v>1089000</v>
      </c>
      <c r="AS164" s="9">
        <f t="shared" si="49"/>
        <v>1089000</v>
      </c>
      <c r="AT164" s="9">
        <f t="shared" si="49"/>
        <v>1089000</v>
      </c>
      <c r="AU164" s="9">
        <f t="shared" si="49"/>
        <v>1089000</v>
      </c>
      <c r="AV164" s="9">
        <f t="shared" si="49"/>
        <v>1089000</v>
      </c>
      <c r="AW164" s="9">
        <f t="shared" si="49"/>
        <v>1089000</v>
      </c>
      <c r="AX164" s="9">
        <f t="shared" si="49"/>
        <v>1089000</v>
      </c>
      <c r="AY164" s="9">
        <f t="shared" si="49"/>
        <v>1089000</v>
      </c>
      <c r="AZ164" s="9">
        <f t="shared" si="49"/>
        <v>1089000</v>
      </c>
      <c r="BA164" s="9">
        <f t="shared" si="49"/>
        <v>0</v>
      </c>
      <c r="BB164" s="9">
        <f t="shared" si="49"/>
        <v>0</v>
      </c>
      <c r="BC164" s="9">
        <f t="shared" si="49"/>
        <v>0</v>
      </c>
      <c r="BD164" s="9">
        <f t="shared" si="49"/>
        <v>0</v>
      </c>
      <c r="BE164" s="9">
        <f t="shared" si="49"/>
        <v>0</v>
      </c>
      <c r="BF164" s="9">
        <f t="shared" si="49"/>
        <v>0</v>
      </c>
      <c r="BG164" s="9">
        <f t="shared" si="49"/>
        <v>0</v>
      </c>
      <c r="BH164" s="9">
        <f t="shared" si="49"/>
        <v>0</v>
      </c>
      <c r="BI164" s="9">
        <f t="shared" si="49"/>
        <v>0</v>
      </c>
      <c r="BJ164" s="9">
        <f t="shared" si="49"/>
        <v>0</v>
      </c>
      <c r="BK164" s="9">
        <f t="shared" si="49"/>
        <v>0</v>
      </c>
      <c r="BL164" s="9">
        <f t="shared" si="49"/>
        <v>0</v>
      </c>
      <c r="BM164" s="9">
        <f t="shared" si="49"/>
        <v>0</v>
      </c>
      <c r="BN164" s="9">
        <f t="shared" si="49"/>
        <v>0</v>
      </c>
      <c r="BO164" s="9">
        <f t="shared" si="49"/>
        <v>0</v>
      </c>
      <c r="BP164" s="9">
        <f t="shared" si="49"/>
        <v>0</v>
      </c>
      <c r="BQ164" s="9">
        <f t="shared" si="49"/>
        <v>0</v>
      </c>
      <c r="BR164" s="9">
        <f t="shared" si="49"/>
        <v>0</v>
      </c>
      <c r="BS164" s="9">
        <f t="shared" si="49"/>
        <v>0</v>
      </c>
      <c r="BT164" s="9">
        <f t="shared" si="49"/>
        <v>0</v>
      </c>
      <c r="BU164" s="9">
        <f t="shared" si="49"/>
        <v>0</v>
      </c>
      <c r="BV164" s="9">
        <f t="shared" si="49"/>
        <v>0</v>
      </c>
      <c r="BW164" s="9">
        <f t="shared" si="49"/>
        <v>0</v>
      </c>
      <c r="BX164" s="9">
        <f t="shared" si="49"/>
        <v>0</v>
      </c>
    </row>
    <row r="165" spans="16:76" ht="30" customHeight="1">
      <c r="P165" s="9" t="s">
        <v>130</v>
      </c>
      <c r="Q165" s="9">
        <f>SUM(Q164:AB164)</f>
        <v>61200000</v>
      </c>
      <c r="R165" s="9">
        <f>SUM(AC164:AN164)</f>
        <v>47520000</v>
      </c>
      <c r="S165" s="9">
        <f>SUM(AO164:AZ164)</f>
        <v>13068000</v>
      </c>
      <c r="T165" s="9">
        <f>SUM(BA164:BL164)</f>
        <v>0</v>
      </c>
      <c r="U165" s="9">
        <f>SUM(BM164:BX164)</f>
        <v>0</v>
      </c>
    </row>
    <row r="166" spans="16:76" ht="30" customHeight="1">
      <c r="Q166" s="9" t="str">
        <f>L6</f>
        <v>1 año</v>
      </c>
      <c r="R166" s="9" t="str">
        <f>L7</f>
        <v>2 años</v>
      </c>
      <c r="S166" s="9" t="str">
        <f>L8</f>
        <v>3 años</v>
      </c>
      <c r="T166" s="9">
        <f>L9</f>
        <v>0</v>
      </c>
      <c r="U166" s="9">
        <f>L10</f>
        <v>0</v>
      </c>
    </row>
    <row r="167" spans="16:76" ht="30" customHeight="1"/>
    <row r="168" spans="16:76" ht="30" customHeight="1"/>
    <row r="169" spans="16:76" ht="30" customHeight="1"/>
    <row r="170" spans="16:76" ht="30" customHeight="1"/>
    <row r="171" spans="16:76" ht="30" customHeight="1"/>
    <row r="172" spans="16:76" ht="30" customHeight="1"/>
    <row r="173" spans="16:76" ht="30" customHeight="1"/>
    <row r="174" spans="16:76" ht="30" customHeight="1"/>
    <row r="175" spans="16:76" ht="30" customHeight="1"/>
    <row r="176" spans="16:76" ht="30" customHeight="1"/>
    <row r="177" ht="30" customHeight="1"/>
    <row r="178" ht="30" customHeight="1"/>
    <row r="179" ht="30" customHeight="1"/>
    <row r="180" ht="30" customHeight="1"/>
    <row r="181" ht="30" customHeight="1"/>
    <row r="182" ht="30" customHeight="1"/>
    <row r="183" ht="30" customHeight="1"/>
    <row r="184" ht="30" customHeight="1"/>
    <row r="185" ht="30" customHeight="1"/>
    <row r="186" ht="30" customHeight="1"/>
    <row r="187" ht="30" customHeight="1"/>
    <row r="188" ht="30" customHeight="1"/>
    <row r="189" ht="30" customHeight="1"/>
    <row r="190" ht="30" customHeight="1"/>
    <row r="191" ht="30" customHeight="1"/>
    <row r="192" ht="30" customHeight="1"/>
    <row r="193" ht="30" customHeight="1"/>
    <row r="194" ht="30" customHeight="1"/>
    <row r="195" ht="30" customHeight="1"/>
    <row r="196" ht="30" customHeight="1"/>
    <row r="197" ht="30" customHeight="1"/>
    <row r="198" ht="30" customHeight="1"/>
    <row r="199" ht="30" customHeight="1"/>
    <row r="200" ht="30" customHeight="1"/>
    <row r="201" ht="30" customHeight="1"/>
    <row r="202" ht="30" customHeight="1"/>
    <row r="203" ht="30" customHeight="1"/>
    <row r="204" ht="30" customHeight="1"/>
    <row r="205" ht="30" customHeight="1"/>
    <row r="206" ht="30" customHeight="1"/>
    <row r="207" ht="30" customHeight="1"/>
    <row r="208" ht="30" customHeight="1"/>
    <row r="209" ht="30" customHeight="1"/>
    <row r="210" ht="30" customHeight="1"/>
    <row r="211" ht="30" customHeight="1"/>
    <row r="212" ht="30" customHeight="1"/>
    <row r="213" ht="30" customHeight="1"/>
    <row r="214" ht="30" customHeight="1"/>
    <row r="215" ht="30" customHeight="1"/>
    <row r="216" ht="30" customHeight="1"/>
    <row r="217" ht="30" customHeight="1"/>
    <row r="218" ht="30" customHeight="1"/>
    <row r="219" ht="30" customHeight="1"/>
    <row r="220" ht="30" customHeight="1"/>
    <row r="221" ht="30" customHeight="1"/>
    <row r="222" ht="30" customHeight="1"/>
    <row r="223" ht="30" customHeight="1"/>
    <row r="224" ht="30" customHeight="1"/>
    <row r="225" ht="30" customHeight="1"/>
    <row r="226" ht="30" customHeight="1"/>
    <row r="227" ht="30" customHeight="1"/>
    <row r="228" ht="30" customHeight="1"/>
    <row r="229" ht="30" customHeight="1"/>
    <row r="230" ht="30" customHeight="1"/>
    <row r="231" ht="30" customHeight="1"/>
    <row r="232" ht="30" customHeight="1"/>
    <row r="233" ht="30" customHeight="1"/>
    <row r="234" ht="30" customHeight="1"/>
    <row r="235" ht="30" customHeight="1"/>
    <row r="236" ht="30" customHeight="1"/>
    <row r="237" ht="30" customHeight="1"/>
    <row r="238" ht="30" customHeight="1"/>
    <row r="239" ht="30" customHeight="1"/>
    <row r="240" ht="30" customHeight="1"/>
    <row r="241" ht="30" customHeight="1"/>
    <row r="242" ht="30" customHeight="1"/>
    <row r="243" ht="30" customHeight="1"/>
    <row r="244" ht="30" customHeight="1"/>
    <row r="245" ht="30" customHeight="1"/>
    <row r="246" ht="30" customHeight="1"/>
    <row r="247" ht="30" customHeight="1"/>
    <row r="248" ht="30" customHeight="1"/>
    <row r="249" ht="30" customHeight="1"/>
    <row r="250" ht="30" customHeight="1"/>
    <row r="251" ht="30" customHeight="1"/>
    <row r="252" ht="30" customHeight="1"/>
    <row r="253" ht="30" customHeight="1"/>
    <row r="254" ht="30" customHeight="1"/>
    <row r="255" ht="30" customHeight="1"/>
    <row r="256" ht="30" customHeight="1"/>
    <row r="257" ht="30" customHeight="1"/>
    <row r="258" ht="30" customHeight="1"/>
    <row r="259" ht="30" customHeight="1"/>
    <row r="260" ht="30" customHeight="1"/>
    <row r="261" ht="30" customHeight="1"/>
    <row r="262" ht="30" customHeight="1"/>
    <row r="263" ht="30" customHeight="1"/>
    <row r="264" ht="30" customHeight="1"/>
    <row r="265" ht="30" customHeight="1"/>
    <row r="266" ht="30" customHeight="1"/>
    <row r="267" ht="30" customHeight="1"/>
    <row r="268" ht="30" customHeight="1"/>
    <row r="269" ht="30" customHeight="1"/>
    <row r="270" ht="30" customHeight="1"/>
    <row r="271" ht="30" customHeight="1"/>
    <row r="272" ht="30" customHeight="1"/>
    <row r="273" ht="30" customHeight="1"/>
    <row r="274" ht="30" customHeight="1"/>
    <row r="275" ht="30" customHeight="1"/>
    <row r="276" ht="30" customHeight="1"/>
    <row r="277" ht="30" customHeight="1"/>
    <row r="278" ht="30" customHeight="1"/>
    <row r="279" ht="30" customHeight="1"/>
    <row r="280" ht="30" customHeight="1"/>
    <row r="281" ht="30" customHeight="1"/>
    <row r="282" ht="30" customHeight="1"/>
    <row r="283" ht="30" customHeight="1"/>
    <row r="284" ht="30" customHeight="1"/>
    <row r="285" ht="30" customHeight="1"/>
    <row r="286" ht="30" customHeight="1"/>
    <row r="287" ht="30" customHeight="1"/>
    <row r="288" ht="30" customHeight="1"/>
    <row r="289" ht="30" customHeight="1"/>
    <row r="290" ht="30" customHeight="1"/>
    <row r="291" ht="30" customHeight="1"/>
    <row r="292" ht="30" customHeight="1"/>
    <row r="293" ht="30" customHeight="1"/>
    <row r="294" ht="30" customHeight="1"/>
    <row r="295" ht="30" customHeight="1"/>
    <row r="296" ht="30" customHeight="1"/>
    <row r="297" ht="30" customHeight="1"/>
    <row r="298" ht="30" customHeight="1"/>
    <row r="299" ht="30" customHeight="1"/>
    <row r="300" ht="30" customHeight="1"/>
    <row r="301" ht="30" customHeight="1"/>
    <row r="302" ht="30" customHeight="1"/>
    <row r="303" ht="30" customHeight="1"/>
    <row r="304" ht="30" customHeight="1"/>
    <row r="305" ht="30" customHeight="1"/>
    <row r="306" ht="30" customHeight="1"/>
    <row r="307" ht="30" customHeight="1"/>
    <row r="308" ht="30" customHeight="1"/>
    <row r="309" ht="30" customHeight="1"/>
    <row r="310" ht="30" customHeight="1"/>
    <row r="311" ht="30" customHeight="1"/>
    <row r="312" ht="30" customHeight="1"/>
    <row r="313" ht="30" customHeight="1"/>
    <row r="314" ht="30" customHeight="1"/>
    <row r="315" ht="30" customHeight="1"/>
    <row r="316" ht="30" customHeight="1"/>
    <row r="317" ht="30" customHeight="1"/>
    <row r="318" ht="30" customHeight="1"/>
    <row r="319" ht="30" customHeight="1"/>
    <row r="320" ht="30" customHeight="1"/>
    <row r="321" ht="30" customHeight="1"/>
    <row r="322" ht="30" customHeight="1"/>
    <row r="323" ht="30" customHeight="1"/>
    <row r="324" ht="30" customHeight="1"/>
    <row r="325" ht="30" customHeight="1"/>
    <row r="326" ht="30" customHeight="1"/>
    <row r="327" ht="30" customHeight="1"/>
    <row r="328" ht="30" customHeight="1"/>
    <row r="329" ht="30" customHeight="1"/>
    <row r="330" ht="30" customHeight="1"/>
    <row r="331" ht="30" customHeight="1"/>
    <row r="332" ht="30" customHeight="1"/>
    <row r="333" ht="30" customHeight="1"/>
    <row r="334" ht="30" customHeight="1"/>
    <row r="335" ht="30" customHeight="1"/>
    <row r="336" ht="30" customHeight="1"/>
    <row r="337" ht="30" customHeight="1"/>
    <row r="338" ht="30" customHeight="1"/>
    <row r="339" ht="30" customHeight="1"/>
    <row r="340" ht="30" customHeight="1"/>
    <row r="341" ht="30" customHeight="1"/>
    <row r="342" ht="30" customHeight="1"/>
    <row r="343" ht="30" customHeight="1"/>
    <row r="344" ht="30" customHeight="1"/>
    <row r="345" ht="30" customHeight="1"/>
    <row r="346" ht="30" customHeight="1"/>
    <row r="347" ht="30" customHeight="1"/>
    <row r="348" ht="30" customHeight="1"/>
    <row r="349" ht="30" customHeight="1"/>
    <row r="350" ht="30" customHeight="1"/>
    <row r="351" ht="30" customHeight="1"/>
    <row r="352" ht="30" customHeight="1"/>
    <row r="353" ht="30" customHeight="1"/>
    <row r="354" ht="30" customHeight="1"/>
    <row r="355" ht="30" customHeight="1"/>
    <row r="356" ht="30" customHeight="1"/>
    <row r="357" ht="30" customHeight="1"/>
    <row r="358" ht="30" customHeight="1"/>
    <row r="359" ht="30" customHeight="1"/>
    <row r="360" ht="30" customHeight="1"/>
    <row r="361" ht="30" customHeight="1"/>
    <row r="362" ht="30" customHeight="1"/>
    <row r="363" ht="30" customHeight="1"/>
    <row r="364" ht="30" customHeight="1"/>
    <row r="365" ht="30" customHeight="1"/>
    <row r="366" ht="30" customHeight="1"/>
    <row r="367" ht="30" customHeight="1"/>
    <row r="368" ht="30" customHeight="1"/>
    <row r="369" ht="30" customHeight="1"/>
    <row r="370" ht="30" customHeight="1"/>
    <row r="371" ht="30" customHeight="1"/>
    <row r="372" ht="30" customHeight="1"/>
    <row r="373" ht="30" customHeight="1"/>
    <row r="374" ht="30" customHeight="1"/>
    <row r="375" ht="30" customHeight="1"/>
  </sheetData>
  <sheetProtection formatColumns="0" formatRows="0" insertColumns="0" insertRows="0" insertHyperlinks="0" deleteColumns="0" deleteRows="0" selectLockedCells="1" sort="0" autoFilter="0" pivotTables="0"/>
  <autoFilter ref="C5:J8" xr:uid="{6982C58C-D311-45DE-B522-8563B6D4861C}"/>
  <mergeCells count="7">
    <mergeCell ref="K1:L1"/>
    <mergeCell ref="G4:H4"/>
    <mergeCell ref="I4:J4"/>
    <mergeCell ref="C1:D1"/>
    <mergeCell ref="E1:F1"/>
    <mergeCell ref="G1:H1"/>
    <mergeCell ref="I1:J1"/>
  </mergeCells>
  <dataValidations count="3">
    <dataValidation type="list" allowBlank="1" showInputMessage="1" showErrorMessage="1" sqref="F6:F35" xr:uid="{2C6611D9-46A0-47D0-A8E4-E4C6A41F931F}">
      <formula1>"Mensal,Trimestral,Semestral,Anual,Sem Reajuste"</formula1>
    </dataValidation>
    <dataValidation type="list" allowBlank="1" showInputMessage="1" showErrorMessage="1" sqref="I6:I35 G6:G35" xr:uid="{44F61215-4FA5-48A1-B9AC-BAFC22203D67}">
      <formula1>INDIRECT($G$3)</formula1>
    </dataValidation>
    <dataValidation type="list" allowBlank="1" showInputMessage="1" showErrorMessage="1" sqref="H6:H35 J6:J35" xr:uid="{2E893468-9664-459E-A16C-CA6878368F28}">
      <formula1>$L$6:$L$8</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3D63CD-26B3-427B-9DC6-0A2F60ABECD4}">
  <dimension ref="C1:AS103"/>
  <sheetViews>
    <sheetView showGridLines="0" zoomScale="90" zoomScaleNormal="90" zoomScalePageLayoutView="80" workbookViewId="0">
      <pane ySplit="2" topLeftCell="A3" activePane="bottomLeft" state="frozen"/>
      <selection sqref="A1:XFD1048576"/>
      <selection pane="bottomLeft" activeCell="G5" sqref="G5"/>
    </sheetView>
  </sheetViews>
  <sheetFormatPr baseColWidth="10" defaultColWidth="11" defaultRowHeight="15.5"/>
  <cols>
    <col min="1" max="1" width="2.1640625" customWidth="1"/>
    <col min="2" max="2" width="1.33203125" customWidth="1"/>
    <col min="3" max="3" width="26.6640625" style="30" bestFit="1" customWidth="1"/>
    <col min="4" max="4" width="18.6640625" style="30" customWidth="1"/>
    <col min="5" max="5" width="1.6640625" style="30" customWidth="1"/>
    <col min="6" max="6" width="24.1640625" style="31" bestFit="1" customWidth="1"/>
    <col min="7" max="7" width="17" customWidth="1"/>
    <col min="8" max="9" width="17" style="31" customWidth="1"/>
    <col min="10" max="10" width="17.83203125" customWidth="1"/>
    <col min="11" max="11" width="11" style="30"/>
    <col min="12" max="12" width="13" style="30" bestFit="1" customWidth="1"/>
    <col min="13" max="15" width="15" style="30" bestFit="1" customWidth="1"/>
    <col min="16" max="16" width="11" style="30"/>
    <col min="17" max="17" width="18.6640625" style="73" bestFit="1" customWidth="1"/>
    <col min="18" max="21" width="14" style="73" customWidth="1"/>
    <col min="22" max="22" width="11" style="30"/>
    <col min="23" max="27" width="18.83203125" style="73" customWidth="1"/>
    <col min="28" max="38" width="18.83203125" style="30" customWidth="1"/>
    <col min="39" max="45" width="11" style="30"/>
  </cols>
  <sheetData>
    <row r="1" spans="3:45" s="1" customFormat="1" ht="39" customHeight="1">
      <c r="D1" s="39"/>
      <c r="E1" s="152"/>
      <c r="F1" s="26"/>
      <c r="H1" s="26"/>
      <c r="I1" s="26"/>
      <c r="K1" s="152"/>
      <c r="L1" s="152"/>
      <c r="M1" s="152"/>
      <c r="N1" s="152"/>
      <c r="O1" s="152"/>
      <c r="P1" s="152"/>
      <c r="Q1" s="82"/>
      <c r="R1" s="82"/>
      <c r="S1" s="82"/>
      <c r="T1" s="82"/>
      <c r="U1" s="82"/>
      <c r="V1" s="152"/>
      <c r="W1" s="82"/>
      <c r="X1" s="82"/>
      <c r="Y1" s="82"/>
      <c r="Z1" s="82"/>
      <c r="AA1" s="82"/>
      <c r="AB1" s="152"/>
      <c r="AC1" s="152"/>
      <c r="AD1" s="152"/>
      <c r="AE1" s="152"/>
      <c r="AF1" s="152"/>
      <c r="AG1" s="152"/>
      <c r="AH1" s="152"/>
      <c r="AI1" s="152"/>
      <c r="AJ1" s="152"/>
      <c r="AK1" s="152"/>
      <c r="AL1" s="152"/>
      <c r="AM1" s="152"/>
      <c r="AN1" s="152"/>
      <c r="AO1" s="152"/>
      <c r="AP1" s="152"/>
      <c r="AQ1" s="152"/>
      <c r="AR1" s="152"/>
      <c r="AS1" s="152"/>
    </row>
    <row r="2" spans="3:45" s="2" customFormat="1" ht="30" customHeight="1">
      <c r="C2" s="5"/>
      <c r="D2" s="5"/>
      <c r="E2" s="5"/>
      <c r="F2" s="27"/>
      <c r="G2" s="28"/>
      <c r="H2" s="28"/>
      <c r="I2" s="28"/>
      <c r="K2" s="56"/>
      <c r="L2" s="56"/>
      <c r="M2" s="56"/>
      <c r="N2" s="56"/>
      <c r="O2" s="56"/>
      <c r="P2" s="56"/>
      <c r="Q2" s="81"/>
      <c r="R2" s="81"/>
      <c r="S2" s="81"/>
      <c r="T2" s="81"/>
      <c r="U2" s="81"/>
      <c r="V2" s="56"/>
      <c r="W2" s="81"/>
      <c r="X2" s="81"/>
      <c r="Y2" s="81"/>
      <c r="Z2" s="81"/>
      <c r="AA2" s="81"/>
      <c r="AB2" s="56"/>
      <c r="AC2" s="56"/>
      <c r="AD2" s="56"/>
      <c r="AE2" s="56"/>
      <c r="AF2" s="56"/>
      <c r="AG2" s="56"/>
      <c r="AH2" s="56"/>
      <c r="AI2" s="56"/>
      <c r="AJ2" s="56"/>
      <c r="AK2" s="56"/>
      <c r="AL2" s="56"/>
      <c r="AM2" s="56"/>
      <c r="AN2" s="56"/>
      <c r="AO2" s="56"/>
      <c r="AP2" s="56"/>
      <c r="AQ2" s="56"/>
      <c r="AR2" s="56"/>
      <c r="AS2" s="56"/>
    </row>
    <row r="3" spans="3:45" ht="7.5" customHeight="1" thickBot="1">
      <c r="C3" s="29"/>
      <c r="D3" s="29"/>
    </row>
    <row r="4" spans="3:45" s="11" customFormat="1" ht="30" customHeight="1" thickTop="1" thickBot="1">
      <c r="C4" s="167" t="s">
        <v>151</v>
      </c>
      <c r="D4" s="165"/>
      <c r="E4" s="62"/>
      <c r="F4" s="167" t="s">
        <v>20</v>
      </c>
      <c r="G4" s="167" t="s">
        <v>21</v>
      </c>
      <c r="H4" s="167" t="s">
        <v>22</v>
      </c>
      <c r="I4" s="167" t="s">
        <v>23</v>
      </c>
      <c r="J4" s="167" t="s">
        <v>41</v>
      </c>
      <c r="K4" s="59"/>
      <c r="L4" s="59" t="s">
        <v>150</v>
      </c>
      <c r="M4" s="59" t="s">
        <v>21</v>
      </c>
      <c r="N4" s="59" t="s">
        <v>22</v>
      </c>
      <c r="O4" s="59" t="s">
        <v>23</v>
      </c>
      <c r="P4" s="59"/>
      <c r="Q4" s="73"/>
      <c r="R4" s="73"/>
      <c r="S4" s="73"/>
      <c r="T4" s="73"/>
      <c r="U4" s="73"/>
      <c r="V4" s="59"/>
      <c r="W4" s="73"/>
      <c r="X4" s="73"/>
      <c r="Y4" s="73"/>
      <c r="Z4" s="73"/>
      <c r="AA4" s="73"/>
      <c r="AB4" s="59"/>
      <c r="AC4" s="59"/>
      <c r="AD4" s="59"/>
      <c r="AE4" s="59"/>
      <c r="AF4" s="59"/>
      <c r="AG4" s="59"/>
      <c r="AH4" s="59"/>
      <c r="AI4" s="59"/>
      <c r="AJ4" s="59"/>
      <c r="AK4" s="59"/>
      <c r="AL4" s="59"/>
      <c r="AM4" s="59"/>
      <c r="AN4" s="59"/>
      <c r="AO4" s="59"/>
      <c r="AP4" s="59"/>
      <c r="AQ4" s="59"/>
      <c r="AR4" s="59"/>
      <c r="AS4" s="59"/>
    </row>
    <row r="5" spans="3:45" s="11" customFormat="1" ht="27" customHeight="1" thickTop="1" thickBot="1">
      <c r="C5" s="32" t="s">
        <v>149</v>
      </c>
      <c r="D5" s="80">
        <v>0.05</v>
      </c>
      <c r="E5" s="21"/>
      <c r="F5" s="32" t="s">
        <v>327</v>
      </c>
      <c r="G5" s="246">
        <f>SUM(Resumen!F8:F37)</f>
        <v>528599999.99999994</v>
      </c>
      <c r="H5" s="246">
        <f>SUM(Resumen!G8:G37)</f>
        <v>356227160.49382716</v>
      </c>
      <c r="I5" s="246">
        <f>SUM(Resumen!H8:H37)</f>
        <v>801511111.11111104</v>
      </c>
      <c r="J5" s="246">
        <f t="shared" ref="J5:J12" si="0">SUM(G5:I5)</f>
        <v>1686338271.604938</v>
      </c>
      <c r="K5" s="59"/>
      <c r="L5" s="59" t="s">
        <v>147</v>
      </c>
      <c r="M5" s="61">
        <f>G5</f>
        <v>528599999.99999994</v>
      </c>
      <c r="N5" s="61">
        <f t="shared" ref="N5:O5" si="1">H5</f>
        <v>356227160.49382716</v>
      </c>
      <c r="O5" s="61">
        <f t="shared" si="1"/>
        <v>801511111.11111104</v>
      </c>
      <c r="P5" s="59"/>
      <c r="Q5" s="73"/>
      <c r="R5" s="73"/>
      <c r="S5" s="73"/>
      <c r="T5" s="73"/>
      <c r="U5" s="73"/>
      <c r="V5" s="59"/>
      <c r="W5" s="73"/>
      <c r="X5" s="73"/>
      <c r="Y5" s="73"/>
      <c r="Z5" s="73"/>
      <c r="AA5" s="73"/>
      <c r="AB5" s="59"/>
      <c r="AC5" s="59"/>
      <c r="AD5" s="59"/>
      <c r="AE5" s="59"/>
      <c r="AF5" s="59"/>
      <c r="AG5" s="59"/>
      <c r="AH5" s="59"/>
      <c r="AI5" s="59"/>
      <c r="AJ5" s="59"/>
      <c r="AK5" s="59"/>
      <c r="AL5" s="59"/>
      <c r="AM5" s="59"/>
      <c r="AN5" s="59"/>
      <c r="AO5" s="59"/>
      <c r="AP5" s="59"/>
      <c r="AQ5" s="59"/>
      <c r="AR5" s="59"/>
      <c r="AS5" s="59"/>
    </row>
    <row r="6" spans="3:45" s="11" customFormat="1" ht="27" customHeight="1" thickTop="1" thickBot="1">
      <c r="C6" s="32" t="s">
        <v>146</v>
      </c>
      <c r="D6" s="246">
        <f>IFERROR(NPV(D5,-D8,G13,H13,I13),"")</f>
        <v>30832791.892267097</v>
      </c>
      <c r="E6" s="21"/>
      <c r="F6" s="32" t="s">
        <v>28</v>
      </c>
      <c r="G6" s="246">
        <f>SUM('Ano1'!$AG$8:$AR$37)</f>
        <v>356805500</v>
      </c>
      <c r="H6" s="246">
        <f>SUM('Ano2'!$AG$8:$AR$37)</f>
        <v>240454000</v>
      </c>
      <c r="I6" s="246">
        <f>SUM('Ano3'!$AG$8:$AR$37)</f>
        <v>541021500</v>
      </c>
      <c r="J6" s="246">
        <f t="shared" si="0"/>
        <v>1138281000</v>
      </c>
      <c r="K6" s="59"/>
      <c r="L6" s="59" t="s">
        <v>145</v>
      </c>
      <c r="M6" s="61">
        <f>G7+G6+G9+G12</f>
        <v>518439500</v>
      </c>
      <c r="N6" s="61">
        <f t="shared" ref="N6:O6" si="2">H7+H6+H9+H12</f>
        <v>355657160.49382716</v>
      </c>
      <c r="O6" s="61">
        <f t="shared" si="2"/>
        <v>706376611.11111104</v>
      </c>
      <c r="P6" s="59"/>
      <c r="Q6" s="73"/>
      <c r="R6" s="73"/>
      <c r="S6" s="73"/>
      <c r="T6" s="73"/>
      <c r="U6" s="73"/>
      <c r="V6" s="59"/>
      <c r="W6" s="73"/>
      <c r="X6" s="73"/>
      <c r="Y6" s="73"/>
      <c r="Z6" s="73"/>
      <c r="AA6" s="73"/>
      <c r="AB6" s="59"/>
      <c r="AC6" s="59"/>
      <c r="AD6" s="59"/>
      <c r="AE6" s="59"/>
      <c r="AF6" s="59"/>
      <c r="AG6" s="59"/>
      <c r="AH6" s="59"/>
      <c r="AI6" s="59"/>
      <c r="AJ6" s="59"/>
      <c r="AK6" s="59"/>
      <c r="AL6" s="59"/>
      <c r="AM6" s="59"/>
      <c r="AN6" s="59"/>
      <c r="AO6" s="59"/>
      <c r="AP6" s="59"/>
      <c r="AQ6" s="59"/>
      <c r="AR6" s="59"/>
      <c r="AS6" s="59"/>
    </row>
    <row r="7" spans="3:45" s="11" customFormat="1" ht="27" customHeight="1" thickTop="1" thickBot="1">
      <c r="C7" s="32" t="s">
        <v>144</v>
      </c>
      <c r="D7" s="79">
        <f>IFERROR(IRR(L15:O15),"")</f>
        <v>0.22819544420008442</v>
      </c>
      <c r="E7" s="21"/>
      <c r="F7" s="32" t="s">
        <v>143</v>
      </c>
      <c r="G7" s="246">
        <f>SUM('Ano1'!$AT$8:$BE$37)</f>
        <v>100433999.99999997</v>
      </c>
      <c r="H7" s="246">
        <f>SUM('Ano2'!$AT$8:$BE$37)</f>
        <v>67683160.493827164</v>
      </c>
      <c r="I7" s="246">
        <f>SUM('Ano3'!$AT$8:$BE$37)</f>
        <v>152287111.11111104</v>
      </c>
      <c r="J7" s="246">
        <f t="shared" si="0"/>
        <v>320404271.60493815</v>
      </c>
      <c r="K7" s="59"/>
      <c r="L7" s="59" t="s">
        <v>136</v>
      </c>
      <c r="M7" s="61">
        <f>M5-M6</f>
        <v>10160499.99999994</v>
      </c>
      <c r="N7" s="61">
        <f t="shared" ref="N7:O7" si="3">N5-N6</f>
        <v>570000</v>
      </c>
      <c r="O7" s="61">
        <f t="shared" si="3"/>
        <v>95134500</v>
      </c>
      <c r="P7" s="59"/>
      <c r="Q7" s="73"/>
      <c r="R7" s="73"/>
      <c r="S7" s="73"/>
      <c r="T7" s="73"/>
      <c r="U7" s="73"/>
      <c r="V7" s="59"/>
      <c r="W7" s="73"/>
      <c r="X7" s="73"/>
      <c r="Y7" s="73"/>
      <c r="Z7" s="73"/>
      <c r="AA7" s="73"/>
      <c r="AB7" s="59"/>
      <c r="AC7" s="59"/>
      <c r="AD7" s="59"/>
      <c r="AE7" s="59"/>
      <c r="AF7" s="59"/>
      <c r="AG7" s="59"/>
      <c r="AH7" s="59"/>
      <c r="AI7" s="59"/>
      <c r="AJ7" s="59"/>
      <c r="AK7" s="59"/>
      <c r="AL7" s="59"/>
      <c r="AM7" s="59"/>
      <c r="AN7" s="59"/>
      <c r="AO7" s="59"/>
      <c r="AP7" s="59"/>
      <c r="AQ7" s="59"/>
      <c r="AR7" s="59"/>
      <c r="AS7" s="59"/>
    </row>
    <row r="8" spans="3:45" s="11" customFormat="1" ht="27" customHeight="1" thickTop="1" thickBot="1">
      <c r="C8" s="32" t="s">
        <v>198</v>
      </c>
      <c r="D8" s="246">
        <f>SUM(Inv!D7:D36)</f>
        <v>60000000</v>
      </c>
      <c r="E8" s="21"/>
      <c r="F8" s="32" t="s">
        <v>13</v>
      </c>
      <c r="G8" s="246">
        <f>G5-G7-G6</f>
        <v>71360500</v>
      </c>
      <c r="H8" s="246">
        <f>H5-H7-H6</f>
        <v>48090000</v>
      </c>
      <c r="I8" s="246">
        <f>I5-I7-I6</f>
        <v>108202500</v>
      </c>
      <c r="J8" s="246">
        <f t="shared" si="0"/>
        <v>227653000</v>
      </c>
      <c r="K8" s="59"/>
      <c r="L8" s="59"/>
      <c r="M8" s="59"/>
      <c r="N8" s="59"/>
      <c r="O8" s="59"/>
      <c r="P8" s="59"/>
      <c r="Q8" s="73"/>
      <c r="R8" s="73"/>
      <c r="S8" s="73"/>
      <c r="T8" s="73"/>
      <c r="U8" s="73"/>
      <c r="V8" s="59"/>
      <c r="W8" s="73"/>
      <c r="X8" s="73"/>
      <c r="Y8" s="73"/>
      <c r="Z8" s="73"/>
      <c r="AA8" s="73"/>
      <c r="AB8" s="59"/>
      <c r="AC8" s="59"/>
      <c r="AD8" s="59"/>
      <c r="AE8" s="59"/>
      <c r="AF8" s="59"/>
      <c r="AG8" s="59"/>
      <c r="AH8" s="59"/>
      <c r="AI8" s="59"/>
      <c r="AJ8" s="59"/>
      <c r="AK8" s="59"/>
      <c r="AL8" s="59"/>
      <c r="AM8" s="59"/>
      <c r="AN8" s="59"/>
      <c r="AO8" s="59"/>
      <c r="AP8" s="59"/>
      <c r="AQ8" s="59"/>
      <c r="AR8" s="59"/>
      <c r="AS8" s="59"/>
    </row>
    <row r="9" spans="3:45" s="11" customFormat="1" ht="27" customHeight="1" thickTop="1" thickBot="1">
      <c r="C9" s="32" t="s">
        <v>142</v>
      </c>
      <c r="D9" s="111" t="str">
        <f>IF(SUM('Aux1'!C26:AL26)=36,"Não houve",IF(SUM('Aux1'!C26:AL26)=1,"1 mês",SUM('Aux1'!C26:AL26)&amp;" meses"))</f>
        <v>30 meses</v>
      </c>
      <c r="E9" s="78"/>
      <c r="F9" s="32" t="s">
        <v>141</v>
      </c>
      <c r="G9" s="246">
        <f>CF!Q165</f>
        <v>61200000</v>
      </c>
      <c r="H9" s="246">
        <f>CF!R165</f>
        <v>47520000</v>
      </c>
      <c r="I9" s="246">
        <f>CF!S165</f>
        <v>13068000</v>
      </c>
      <c r="J9" s="246">
        <f t="shared" si="0"/>
        <v>121788000</v>
      </c>
      <c r="K9" s="59"/>
      <c r="L9" s="59" t="s">
        <v>140</v>
      </c>
      <c r="M9" s="59"/>
      <c r="N9" s="59"/>
      <c r="O9" s="59"/>
      <c r="P9" s="59"/>
      <c r="Q9" s="73"/>
      <c r="R9" s="73"/>
      <c r="S9" s="73"/>
      <c r="T9" s="73"/>
      <c r="U9" s="73"/>
      <c r="V9" s="59"/>
      <c r="W9" s="73"/>
      <c r="X9" s="73"/>
      <c r="Y9" s="73"/>
      <c r="Z9" s="73"/>
      <c r="AA9" s="73"/>
      <c r="AB9" s="59"/>
      <c r="AC9" s="59"/>
      <c r="AD9" s="59"/>
      <c r="AE9" s="59"/>
      <c r="AF9" s="59"/>
      <c r="AG9" s="59"/>
      <c r="AH9" s="59"/>
      <c r="AI9" s="59"/>
      <c r="AJ9" s="59"/>
      <c r="AK9" s="59"/>
      <c r="AL9" s="59"/>
      <c r="AM9" s="59"/>
      <c r="AN9" s="59"/>
      <c r="AO9" s="59"/>
      <c r="AP9" s="59"/>
      <c r="AQ9" s="59"/>
      <c r="AR9" s="59"/>
      <c r="AS9" s="59"/>
    </row>
    <row r="10" spans="3:45" s="11" customFormat="1" ht="27" customHeight="1" thickTop="1" thickBot="1">
      <c r="C10" s="32" t="s">
        <v>283</v>
      </c>
      <c r="D10" s="111" t="str">
        <f>IF(SUM('Aux1'!C29:AL29)=36,"Não houve",IF(SUM('Aux1'!C29:AL29)=1,"1 mês",SUM('Aux1'!C29:AL29)&amp;" meses"))</f>
        <v>33 meses</v>
      </c>
      <c r="E10" s="78"/>
      <c r="F10" s="32" t="s">
        <v>47</v>
      </c>
      <c r="G10" s="246">
        <f>SUM(Inv!$I$7:$I$36)+SUM(O_Inv!J7:J26)</f>
        <v>0</v>
      </c>
      <c r="H10" s="246">
        <f>SUM(Inv!$I$7:$I$36)+SUM(O_Inv!K7:K26)</f>
        <v>0</v>
      </c>
      <c r="I10" s="246">
        <f>SUM(Inv!$I$7:$I$36)+SUM(O_Inv!L7:L26)</f>
        <v>0</v>
      </c>
      <c r="J10" s="246">
        <f t="shared" si="0"/>
        <v>0</v>
      </c>
      <c r="K10" s="59"/>
      <c r="L10" s="59"/>
      <c r="M10" s="59"/>
      <c r="N10" s="59"/>
      <c r="O10" s="59"/>
      <c r="P10" s="59"/>
      <c r="Q10" s="73"/>
      <c r="R10" s="73"/>
      <c r="S10" s="73"/>
      <c r="T10" s="73"/>
      <c r="U10" s="73"/>
      <c r="V10" s="59"/>
      <c r="W10" s="73"/>
      <c r="X10" s="73"/>
      <c r="Y10" s="73"/>
      <c r="Z10" s="73"/>
      <c r="AA10" s="73"/>
      <c r="AB10" s="59"/>
      <c r="AC10" s="59"/>
      <c r="AD10" s="59"/>
      <c r="AE10" s="59"/>
      <c r="AF10" s="59"/>
      <c r="AG10" s="59"/>
      <c r="AH10" s="59"/>
      <c r="AI10" s="59"/>
      <c r="AJ10" s="59"/>
      <c r="AK10" s="59"/>
      <c r="AL10" s="59"/>
      <c r="AM10" s="59"/>
      <c r="AN10" s="59"/>
      <c r="AO10" s="59"/>
      <c r="AP10" s="59"/>
      <c r="AQ10" s="59"/>
      <c r="AR10" s="59"/>
      <c r="AS10" s="59"/>
    </row>
    <row r="11" spans="3:45" s="11" customFormat="1" ht="27" customHeight="1" thickTop="1" thickBot="1">
      <c r="C11" s="32" t="s">
        <v>139</v>
      </c>
      <c r="D11" s="111" t="str">
        <f>IF(SUM('Aux1'!C30:AL30)=60,"Não houve",IF(OR(SUM('Aux1'!C30:AL30)=1,SUM('Aux1'!C30:AL30)=0),"1 mês",SUM('Aux1'!C30:AL30)&amp;" meses"))</f>
        <v>24 meses</v>
      </c>
      <c r="E11" s="78"/>
      <c r="F11" s="32" t="s">
        <v>138</v>
      </c>
      <c r="G11" s="246">
        <f>G8-G9-G10</f>
        <v>10160500</v>
      </c>
      <c r="H11" s="246">
        <f t="shared" ref="H11:I11" si="4">H8-H9-H10</f>
        <v>570000</v>
      </c>
      <c r="I11" s="246">
        <f t="shared" si="4"/>
        <v>95134500</v>
      </c>
      <c r="J11" s="246">
        <f t="shared" si="0"/>
        <v>105865000</v>
      </c>
      <c r="K11" s="59"/>
      <c r="L11" s="59"/>
      <c r="M11" s="59"/>
      <c r="N11" s="59"/>
      <c r="O11" s="59"/>
      <c r="P11" s="59"/>
      <c r="Q11" s="73"/>
      <c r="R11" s="73"/>
      <c r="S11" s="73"/>
      <c r="T11" s="73"/>
      <c r="U11" s="73"/>
      <c r="V11" s="59"/>
      <c r="W11" s="73"/>
      <c r="X11" s="73"/>
      <c r="Y11" s="73"/>
      <c r="Z11" s="73"/>
      <c r="AA11" s="73"/>
      <c r="AB11" s="59"/>
      <c r="AC11" s="59"/>
      <c r="AD11" s="59"/>
      <c r="AE11" s="59"/>
      <c r="AF11" s="59"/>
      <c r="AG11" s="59"/>
      <c r="AH11" s="59"/>
      <c r="AI11" s="59"/>
      <c r="AJ11" s="59"/>
      <c r="AK11" s="59"/>
      <c r="AL11" s="59"/>
      <c r="AM11" s="59"/>
      <c r="AN11" s="59"/>
      <c r="AO11" s="59"/>
      <c r="AP11" s="59"/>
      <c r="AQ11" s="59"/>
      <c r="AR11" s="59"/>
      <c r="AS11" s="59"/>
    </row>
    <row r="12" spans="3:45" s="11" customFormat="1" ht="27" customHeight="1" thickTop="1" thickBot="1">
      <c r="C12" s="32" t="s">
        <v>235</v>
      </c>
      <c r="D12" s="111" t="str">
        <f>IF(SUM(Rel_Mês!R6:R10)&gt;0,"No es suficiente","Es suficiente")</f>
        <v>Es suficiente</v>
      </c>
      <c r="E12" s="78"/>
      <c r="F12" s="32" t="s">
        <v>137</v>
      </c>
      <c r="G12" s="246">
        <f>O_Inv!E27</f>
        <v>0</v>
      </c>
      <c r="H12" s="246">
        <f>O_Inv!F27</f>
        <v>0</v>
      </c>
      <c r="I12" s="246">
        <f>O_Inv!G27</f>
        <v>0</v>
      </c>
      <c r="J12" s="246">
        <f t="shared" si="0"/>
        <v>0</v>
      </c>
      <c r="K12" s="59"/>
      <c r="L12" s="59"/>
      <c r="M12" s="59"/>
      <c r="N12" s="59"/>
      <c r="O12" s="59"/>
      <c r="P12" s="59"/>
      <c r="Q12" s="73"/>
      <c r="R12" s="73"/>
      <c r="S12" s="73"/>
      <c r="T12" s="73"/>
      <c r="U12" s="73"/>
      <c r="V12" s="59"/>
      <c r="W12" s="73"/>
      <c r="X12" s="73"/>
      <c r="Y12" s="73"/>
      <c r="Z12" s="73"/>
      <c r="AA12" s="73"/>
      <c r="AB12" s="59"/>
      <c r="AC12" s="59"/>
      <c r="AD12" s="59"/>
      <c r="AE12" s="59"/>
      <c r="AF12" s="59"/>
      <c r="AG12" s="59"/>
      <c r="AH12" s="59"/>
      <c r="AI12" s="59"/>
      <c r="AJ12" s="59"/>
      <c r="AK12" s="59"/>
      <c r="AL12" s="59"/>
      <c r="AM12" s="59"/>
      <c r="AN12" s="59"/>
      <c r="AO12" s="59"/>
      <c r="AP12" s="59"/>
      <c r="AQ12" s="59"/>
      <c r="AR12" s="59"/>
      <c r="AS12" s="59"/>
    </row>
    <row r="13" spans="3:45" s="11" customFormat="1" ht="27" customHeight="1" thickTop="1" thickBot="1">
      <c r="E13" s="21"/>
      <c r="F13" s="32" t="s">
        <v>136</v>
      </c>
      <c r="G13" s="246">
        <f>G11-G12+G10</f>
        <v>10160500</v>
      </c>
      <c r="H13" s="246">
        <f>H11-H12+H10</f>
        <v>570000</v>
      </c>
      <c r="I13" s="246">
        <f>I11-I12+I10</f>
        <v>95134500</v>
      </c>
      <c r="J13" s="246">
        <f>SUM(G13:I13)-D8</f>
        <v>45865000</v>
      </c>
      <c r="K13" s="59"/>
      <c r="L13" s="59"/>
      <c r="M13" s="59"/>
      <c r="N13" s="59"/>
      <c r="O13" s="59"/>
      <c r="P13" s="59"/>
      <c r="Q13" s="73"/>
      <c r="R13" s="73"/>
      <c r="S13" s="73"/>
      <c r="T13" s="73"/>
      <c r="U13" s="73"/>
      <c r="V13" s="59"/>
      <c r="W13" s="73"/>
      <c r="X13" s="73"/>
      <c r="Y13" s="73"/>
      <c r="Z13" s="73"/>
      <c r="AA13" s="73"/>
      <c r="AB13" s="59"/>
      <c r="AC13" s="59"/>
      <c r="AD13" s="59"/>
      <c r="AE13" s="59"/>
      <c r="AF13" s="59"/>
      <c r="AG13" s="59"/>
      <c r="AH13" s="59"/>
      <c r="AI13" s="59"/>
      <c r="AJ13" s="59"/>
      <c r="AK13" s="59"/>
      <c r="AL13" s="59"/>
      <c r="AM13" s="59"/>
      <c r="AN13" s="59"/>
      <c r="AO13" s="59"/>
      <c r="AP13" s="59"/>
      <c r="AQ13" s="59"/>
      <c r="AR13" s="59"/>
      <c r="AS13" s="59"/>
    </row>
    <row r="14" spans="3:45" s="11" customFormat="1" ht="27" customHeight="1" thickTop="1" thickBot="1">
      <c r="E14" s="21"/>
      <c r="F14" s="32" t="s">
        <v>132</v>
      </c>
      <c r="G14" s="246">
        <f>G5-G6-G9-G12</f>
        <v>110594499.99999994</v>
      </c>
      <c r="H14" s="246">
        <f t="shared" ref="H14:I14" si="5">H5-H6-H9-H12</f>
        <v>68253160.493827164</v>
      </c>
      <c r="I14" s="246">
        <f t="shared" si="5"/>
        <v>247421611.11111104</v>
      </c>
      <c r="J14" s="246">
        <f>SUM(G14:I14)</f>
        <v>426269271.60493815</v>
      </c>
      <c r="K14" s="59"/>
      <c r="L14" s="59" t="s">
        <v>135</v>
      </c>
      <c r="M14" s="59"/>
      <c r="N14" s="59"/>
      <c r="O14" s="59"/>
      <c r="P14" s="59"/>
      <c r="Q14" s="73" t="s">
        <v>134</v>
      </c>
      <c r="R14" s="73"/>
      <c r="S14" s="73"/>
      <c r="T14" s="73"/>
      <c r="U14" s="73"/>
      <c r="V14" s="59"/>
      <c r="W14" s="73" t="s">
        <v>133</v>
      </c>
      <c r="X14" s="73"/>
      <c r="Y14" s="73"/>
      <c r="Z14" s="73"/>
      <c r="AA14" s="73"/>
      <c r="AB14" s="59"/>
      <c r="AC14" s="59"/>
      <c r="AD14" s="59"/>
      <c r="AE14" s="59"/>
      <c r="AF14" s="59"/>
      <c r="AG14" s="59"/>
      <c r="AH14" s="59"/>
      <c r="AI14" s="59"/>
      <c r="AJ14" s="59"/>
      <c r="AK14" s="59"/>
      <c r="AL14" s="59"/>
      <c r="AM14" s="59"/>
      <c r="AN14" s="59"/>
      <c r="AO14" s="59"/>
      <c r="AP14" s="59"/>
      <c r="AQ14" s="59"/>
      <c r="AR14" s="59"/>
      <c r="AS14" s="59"/>
    </row>
    <row r="15" spans="3:45" ht="27" customHeight="1" thickTop="1" thickBot="1">
      <c r="C15" s="11"/>
      <c r="D15" s="11"/>
      <c r="F15" s="32" t="s">
        <v>131</v>
      </c>
      <c r="G15" s="77">
        <f t="shared" ref="G15:J15" si="6">IF(ISERROR(G13/G5),0,G13/G5)</f>
        <v>1.9221528566023459E-2</v>
      </c>
      <c r="H15" s="77">
        <f t="shared" si="6"/>
        <v>1.6001025840079849E-3</v>
      </c>
      <c r="I15" s="77">
        <f t="shared" si="6"/>
        <v>0.11869392536320285</v>
      </c>
      <c r="J15" s="77">
        <f t="shared" si="6"/>
        <v>2.7197983211487527E-2</v>
      </c>
      <c r="L15" s="177">
        <f>-D8</f>
        <v>-60000000</v>
      </c>
      <c r="M15" s="177">
        <f>G13</f>
        <v>10160500</v>
      </c>
      <c r="N15" s="177">
        <f>H13</f>
        <v>570000</v>
      </c>
      <c r="O15" s="177">
        <f>I13</f>
        <v>95134500</v>
      </c>
      <c r="Q15" s="57">
        <f>-D8+G13</f>
        <v>-49839500</v>
      </c>
      <c r="R15" s="57">
        <f>Q15+H13</f>
        <v>-49269500</v>
      </c>
      <c r="S15" s="57">
        <f>R15+I13</f>
        <v>45865000</v>
      </c>
      <c r="T15" s="57" t="e">
        <f>S15+#REF!</f>
        <v>#REF!</v>
      </c>
      <c r="U15" s="57" t="e">
        <f>T15+#REF!</f>
        <v>#REF!</v>
      </c>
      <c r="V15" s="73"/>
      <c r="W15" s="57">
        <f>G13</f>
        <v>10160500</v>
      </c>
      <c r="X15" s="57">
        <f>H13</f>
        <v>570000</v>
      </c>
      <c r="Y15" s="57">
        <f>I13</f>
        <v>95134500</v>
      </c>
      <c r="Z15" s="57" t="e">
        <f>#REF!</f>
        <v>#REF!</v>
      </c>
      <c r="AA15" s="57" t="e">
        <f>#REF!</f>
        <v>#REF!</v>
      </c>
    </row>
    <row r="16" spans="3:45" ht="30" customHeight="1" thickTop="1">
      <c r="C16" s="11"/>
      <c r="D16" s="11"/>
      <c r="L16" s="178">
        <f>IRR(L15:O15)</f>
        <v>0.22819544420008442</v>
      </c>
      <c r="Q16" s="73">
        <f>IF(Q15&gt;=0,1,0)</f>
        <v>0</v>
      </c>
      <c r="R16" s="73">
        <f>IF(R15&gt;=0,1,0)</f>
        <v>0</v>
      </c>
      <c r="S16" s="73">
        <f>IF(S15&gt;=0,1,0)</f>
        <v>1</v>
      </c>
      <c r="T16" s="73" t="e">
        <f>IF(T15&gt;=0,1,0)</f>
        <v>#REF!</v>
      </c>
      <c r="U16" s="73" t="e">
        <f>IF(U15&gt;=0,1,0)</f>
        <v>#REF!</v>
      </c>
      <c r="V16" s="73"/>
      <c r="W16" s="73">
        <f>IF(W15&gt;=0,1,0)</f>
        <v>1</v>
      </c>
      <c r="X16" s="73">
        <f>IF(X15&gt;=0,1,0)</f>
        <v>1</v>
      </c>
      <c r="Y16" s="73">
        <f>IF(Y15&gt;=0,1,0)</f>
        <v>1</v>
      </c>
      <c r="Z16" s="73" t="e">
        <f>IF(Z15&gt;=0,1,0)</f>
        <v>#REF!</v>
      </c>
      <c r="AA16" s="73" t="e">
        <f>IF(AA15&gt;=0,1,0)</f>
        <v>#REF!</v>
      </c>
    </row>
    <row r="17" spans="3:27" ht="30" customHeight="1">
      <c r="C17" s="11"/>
      <c r="D17" s="11"/>
      <c r="Q17" s="73" t="s">
        <v>206</v>
      </c>
      <c r="R17" s="73" t="s">
        <v>207</v>
      </c>
      <c r="S17" s="73" t="s">
        <v>208</v>
      </c>
      <c r="T17" s="73" t="s">
        <v>209</v>
      </c>
      <c r="U17" s="73" t="s">
        <v>210</v>
      </c>
      <c r="V17" s="73"/>
      <c r="W17" s="73" t="s">
        <v>206</v>
      </c>
      <c r="X17" s="73" t="s">
        <v>207</v>
      </c>
      <c r="Y17" s="73" t="s">
        <v>208</v>
      </c>
      <c r="Z17" s="73" t="s">
        <v>209</v>
      </c>
      <c r="AA17" s="73" t="s">
        <v>210</v>
      </c>
    </row>
    <row r="18" spans="3:27" ht="30" customHeight="1">
      <c r="C18" s="11"/>
      <c r="D18" s="11"/>
    </row>
    <row r="19" spans="3:27" ht="30" customHeight="1"/>
    <row r="20" spans="3:27" ht="30" customHeight="1"/>
    <row r="21" spans="3:27" ht="30" customHeight="1"/>
    <row r="22" spans="3:27" ht="30" customHeight="1"/>
    <row r="23" spans="3:27" ht="30" customHeight="1"/>
    <row r="24" spans="3:27" ht="30" customHeight="1"/>
    <row r="25" spans="3:27" ht="30" customHeight="1"/>
    <row r="26" spans="3:27" ht="30" customHeight="1"/>
    <row r="27" spans="3:27" ht="30" customHeight="1"/>
    <row r="28" spans="3:27" ht="30" customHeight="1"/>
    <row r="29" spans="3:27" ht="30" customHeight="1"/>
    <row r="30" spans="3:27" ht="30" customHeight="1"/>
    <row r="31" spans="3:27" ht="30" customHeight="1"/>
    <row r="32" spans="3:27"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row r="64" ht="30" customHeight="1"/>
    <row r="65" ht="30" customHeight="1"/>
    <row r="66" ht="30" customHeight="1"/>
    <row r="67" ht="30" customHeight="1"/>
    <row r="68" ht="30" customHeight="1"/>
    <row r="69" ht="30" customHeight="1"/>
    <row r="70" ht="30" customHeight="1"/>
    <row r="71" ht="30" customHeight="1"/>
    <row r="72" ht="30" customHeight="1"/>
    <row r="73" ht="30" customHeight="1"/>
    <row r="74" ht="30" customHeight="1"/>
    <row r="75" ht="30" customHeight="1"/>
    <row r="76" ht="30" customHeight="1"/>
    <row r="77" ht="30" customHeight="1"/>
    <row r="78" ht="30" customHeight="1"/>
    <row r="79" ht="30" customHeight="1"/>
    <row r="80"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sheetData>
  <sheetProtection formatColumns="0" formatRows="0" insertColumns="0" insertRows="0" insertHyperlinks="0" deleteColumns="0" deleteRows="0" selectLockedCells="1" sort="0" autoFilter="0" pivotTables="0"/>
  <conditionalFormatting sqref="D6">
    <cfRule type="cellIs" dxfId="71" priority="6" operator="greaterThan">
      <formula>0</formula>
    </cfRule>
    <cfRule type="cellIs" dxfId="70" priority="7" operator="lessThanOrEqual">
      <formula>0</formula>
    </cfRule>
  </conditionalFormatting>
  <conditionalFormatting sqref="G13:J13">
    <cfRule type="cellIs" dxfId="69" priority="4" operator="greaterThan">
      <formula>0</formula>
    </cfRule>
    <cfRule type="cellIs" dxfId="68" priority="5" operator="lessThan">
      <formula>0</formula>
    </cfRule>
  </conditionalFormatting>
  <conditionalFormatting sqref="D8">
    <cfRule type="cellIs" dxfId="67" priority="3" operator="greaterThan">
      <formula>0</formula>
    </cfRule>
  </conditionalFormatting>
  <conditionalFormatting sqref="D12">
    <cfRule type="cellIs" dxfId="66" priority="1" operator="equal">
      <formula>"Não é suficiente"</formula>
    </cfRule>
    <cfRule type="cellIs" dxfId="65" priority="2" operator="equal">
      <formula>"É suficiente"</formula>
    </cfRule>
  </conditionalFormatting>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34DFD-F420-4D68-BB2E-8D52A325FF56}">
  <dimension ref="A1:AW99"/>
  <sheetViews>
    <sheetView showGridLines="0" zoomScale="90" zoomScaleNormal="90" zoomScalePageLayoutView="80" workbookViewId="0">
      <pane ySplit="2" topLeftCell="A3" activePane="bottomLeft" state="frozen"/>
      <selection sqref="A1:XFD1048576"/>
      <selection pane="bottomLeft" activeCell="C4" sqref="C4:I6"/>
    </sheetView>
  </sheetViews>
  <sheetFormatPr baseColWidth="10" defaultColWidth="11" defaultRowHeight="15.5"/>
  <cols>
    <col min="1" max="1" width="2.1640625" customWidth="1"/>
    <col min="2" max="2" width="1.33203125" customWidth="1"/>
    <col min="3" max="3" width="22.1640625" style="31" customWidth="1"/>
    <col min="4" max="4" width="15.25" bestFit="1" customWidth="1"/>
    <col min="5" max="6" width="12.9140625" style="31" bestFit="1" customWidth="1"/>
    <col min="7" max="7" width="15.25" style="31" bestFit="1" customWidth="1"/>
    <col min="8" max="8" width="12.9140625" style="31" bestFit="1" customWidth="1"/>
    <col min="9" max="9" width="12.9140625" bestFit="1" customWidth="1"/>
    <col min="10" max="12" width="12.9140625" style="101" bestFit="1" customWidth="1"/>
    <col min="13" max="14" width="13.6640625" style="101" customWidth="1"/>
    <col min="15" max="15" width="13.9140625" style="101" bestFit="1" customWidth="1"/>
    <col min="16" max="16" width="18.6640625" style="73" bestFit="1" customWidth="1"/>
    <col min="17" max="20" width="14" style="73" customWidth="1"/>
    <col min="21" max="21" width="11" style="30"/>
    <col min="22" max="26" width="18.83203125" style="73" customWidth="1"/>
    <col min="27" max="37" width="18.83203125" style="30" customWidth="1"/>
    <col min="38" max="47" width="11" style="30"/>
  </cols>
  <sheetData>
    <row r="1" spans="1:49" s="1" customFormat="1" ht="39" customHeight="1">
      <c r="C1" s="26"/>
      <c r="E1" s="26"/>
      <c r="F1" s="26"/>
      <c r="G1" s="26"/>
      <c r="H1" s="26"/>
      <c r="J1" s="159"/>
      <c r="K1" s="159"/>
      <c r="L1" s="159"/>
      <c r="M1" s="159"/>
      <c r="N1" s="159"/>
      <c r="O1" s="159"/>
      <c r="P1" s="82"/>
      <c r="Q1" s="82"/>
      <c r="R1" s="82"/>
      <c r="S1" s="82"/>
      <c r="T1" s="82"/>
      <c r="U1" s="152"/>
      <c r="V1" s="82"/>
      <c r="W1" s="82"/>
      <c r="X1" s="82"/>
      <c r="Y1" s="82"/>
      <c r="Z1" s="82"/>
      <c r="AA1" s="152"/>
      <c r="AB1" s="152"/>
      <c r="AC1" s="152"/>
      <c r="AD1" s="152"/>
      <c r="AE1" s="152"/>
      <c r="AF1" s="152"/>
      <c r="AG1" s="152"/>
      <c r="AH1" s="152"/>
      <c r="AI1" s="152"/>
      <c r="AJ1" s="152"/>
      <c r="AK1" s="152"/>
      <c r="AL1" s="152"/>
      <c r="AM1" s="152"/>
      <c r="AN1" s="152"/>
      <c r="AO1" s="152"/>
      <c r="AP1" s="152"/>
      <c r="AQ1" s="152"/>
      <c r="AR1" s="152"/>
      <c r="AS1" s="152"/>
      <c r="AT1" s="152"/>
      <c r="AU1" s="152"/>
    </row>
    <row r="2" spans="1:49" s="2" customFormat="1" ht="30" customHeight="1">
      <c r="C2" s="27"/>
      <c r="D2" s="28"/>
      <c r="E2" s="28"/>
      <c r="F2" s="28"/>
      <c r="G2" s="28"/>
      <c r="H2" s="28"/>
      <c r="J2" s="100"/>
      <c r="K2" s="100"/>
      <c r="L2" s="100"/>
      <c r="M2" s="100"/>
      <c r="N2" s="100"/>
      <c r="O2" s="100"/>
      <c r="P2" s="81"/>
      <c r="Q2" s="81"/>
      <c r="R2" s="81"/>
      <c r="S2" s="81"/>
      <c r="T2" s="81"/>
      <c r="U2" s="56"/>
      <c r="V2" s="81"/>
      <c r="W2" s="81"/>
      <c r="X2" s="81"/>
      <c r="Y2" s="81"/>
      <c r="Z2" s="81"/>
      <c r="AA2" s="56"/>
      <c r="AB2" s="56"/>
      <c r="AC2" s="56"/>
      <c r="AD2" s="56"/>
      <c r="AE2" s="56"/>
      <c r="AF2" s="56"/>
      <c r="AG2" s="56"/>
      <c r="AH2" s="56"/>
      <c r="AI2" s="56"/>
      <c r="AJ2" s="56"/>
      <c r="AK2" s="56"/>
      <c r="AL2" s="56"/>
      <c r="AM2" s="56"/>
      <c r="AN2" s="56"/>
      <c r="AO2" s="56"/>
      <c r="AP2" s="56"/>
      <c r="AQ2" s="56"/>
      <c r="AR2" s="56"/>
      <c r="AS2" s="56"/>
      <c r="AT2" s="56"/>
      <c r="AU2" s="56"/>
    </row>
    <row r="3" spans="1:49" ht="4.5" customHeight="1" thickBot="1"/>
    <row r="4" spans="1:49" ht="45" customHeight="1" thickTop="1" thickBot="1">
      <c r="C4" s="167" t="s">
        <v>234</v>
      </c>
      <c r="D4" s="247">
        <f>PI!D9</f>
        <v>80000000</v>
      </c>
      <c r="E4" s="276" t="s">
        <v>232</v>
      </c>
      <c r="F4" s="277"/>
      <c r="G4" s="247">
        <f>Inv!G6</f>
        <v>60000000</v>
      </c>
      <c r="H4" s="276" t="s">
        <v>233</v>
      </c>
      <c r="I4" s="277"/>
      <c r="J4" s="278" t="str">
        <f>IF(AND(D4=0,G4=0),"",IF(SUM(R6:R10)&gt;0,"Se requieren más recursos para financiar el proyecto. Si las proyecciones se cumplen, en algun momento el proyecto tendra disponibilidad financiera negativa.","Se puede financiar el proyecto con el capital disponible. Si las proyecciones se hacen realidad, la disponibilidad financiera durante todo el proyecto será positiva."))</f>
        <v>Se puede financiar el proyecto con el capital disponible. Si las proyecciones se hacen realidad, la disponibilidad financiera durante todo el proyecto será positiva.</v>
      </c>
      <c r="K4" s="279"/>
      <c r="L4" s="279"/>
      <c r="M4" s="279"/>
      <c r="N4" s="279"/>
      <c r="O4" s="279"/>
      <c r="P4" s="30"/>
      <c r="Q4" s="30"/>
      <c r="R4" s="123"/>
    </row>
    <row r="5" spans="1:49" ht="9.75" customHeight="1" thickTop="1" thickBot="1"/>
    <row r="6" spans="1:49" s="11" customFormat="1" ht="30" customHeight="1" thickTop="1" thickBot="1">
      <c r="C6" s="167" t="s">
        <v>20</v>
      </c>
      <c r="D6" s="167" t="str">
        <f>'Ano1'!D7</f>
        <v>enero</v>
      </c>
      <c r="E6" s="167" t="str">
        <f>'Ano1'!E7</f>
        <v>febrero</v>
      </c>
      <c r="F6" s="167" t="str">
        <f>'Ano1'!F7</f>
        <v>marzo</v>
      </c>
      <c r="G6" s="167" t="str">
        <f>'Ano1'!G7</f>
        <v>abril</v>
      </c>
      <c r="H6" s="167" t="str">
        <f>'Ano1'!H7</f>
        <v>mayo</v>
      </c>
      <c r="I6" s="167" t="str">
        <f>'Ano1'!I7</f>
        <v>junio</v>
      </c>
      <c r="J6" s="167" t="str">
        <f>'Ano1'!J7</f>
        <v>julio</v>
      </c>
      <c r="K6" s="167" t="str">
        <f>'Ano1'!K7</f>
        <v>agosto</v>
      </c>
      <c r="L6" s="167" t="str">
        <f>'Ano1'!L7</f>
        <v>septiembre</v>
      </c>
      <c r="M6" s="167" t="str">
        <f>'Ano1'!M7</f>
        <v>octubre</v>
      </c>
      <c r="N6" s="167" t="str">
        <f>'Ano1'!N7</f>
        <v>noviembre</v>
      </c>
      <c r="O6" s="167" t="str">
        <f>'Ano1'!O7</f>
        <v>diciembre</v>
      </c>
      <c r="P6" s="73"/>
      <c r="Q6" s="73" t="s">
        <v>191</v>
      </c>
      <c r="R6" s="73">
        <f>COUNTIF(D9:O9,1)</f>
        <v>0</v>
      </c>
      <c r="S6" s="73"/>
      <c r="T6" s="73"/>
      <c r="U6" s="59"/>
      <c r="V6" s="73"/>
      <c r="W6" s="73"/>
      <c r="X6" s="73"/>
      <c r="Y6" s="73"/>
      <c r="Z6" s="73"/>
      <c r="AA6" s="59"/>
      <c r="AB6" s="59"/>
      <c r="AC6" s="59"/>
      <c r="AD6" s="59"/>
      <c r="AE6" s="59"/>
      <c r="AF6" s="59"/>
      <c r="AG6" s="59"/>
      <c r="AH6" s="59"/>
      <c r="AI6" s="59"/>
      <c r="AJ6" s="59"/>
      <c r="AK6" s="59"/>
      <c r="AL6" s="59"/>
      <c r="AM6" s="59"/>
      <c r="AN6" s="59"/>
      <c r="AO6" s="59"/>
      <c r="AP6" s="59"/>
      <c r="AQ6" s="59"/>
      <c r="AR6" s="59"/>
      <c r="AS6" s="59"/>
      <c r="AT6" s="59"/>
      <c r="AU6" s="59"/>
    </row>
    <row r="7" spans="1:49" s="11" customFormat="1" ht="31.5" customHeight="1" thickTop="1" thickBot="1">
      <c r="C7" s="32" t="s">
        <v>228</v>
      </c>
      <c r="D7" s="246">
        <f>'Ano1'!T$38-'Ano1'!AG$38-'Ano1'!AT$38-CF!Q$164-O_Inv!E27</f>
        <v>6147999.9999999963</v>
      </c>
      <c r="E7" s="246">
        <f>'Ano1'!U$38-'Ano1'!AH$38-'Ano1'!AU$38-CF!R$164</f>
        <v>-5100000</v>
      </c>
      <c r="F7" s="246">
        <f>'Ano1'!V$38-'Ano1'!AI$38-'Ano1'!AV$38-CF!S$164</f>
        <v>-5100000</v>
      </c>
      <c r="G7" s="246">
        <f>'Ano1'!W$38-'Ano1'!AJ$38-'Ano1'!AW$38-CF!T$164</f>
        <v>6922500</v>
      </c>
      <c r="H7" s="246">
        <f>'Ano1'!X$38-'Ano1'!AK$38-'Ano1'!AX$38-CF!U$164</f>
        <v>-5100000</v>
      </c>
      <c r="I7" s="246">
        <f>'Ano1'!Y$38-'Ano1'!AL$38-'Ano1'!AY$38-CF!V$164</f>
        <v>-5100000</v>
      </c>
      <c r="J7" s="246">
        <f>'Ano1'!Z$38-'Ano1'!AM$38-'Ano1'!AZ$38-CF!W$164</f>
        <v>18945000</v>
      </c>
      <c r="K7" s="246">
        <f>'Ano1'!AA$38-'Ano1'!AN$38-'Ano1'!BA$38-CF!X$164</f>
        <v>-5100000</v>
      </c>
      <c r="L7" s="246">
        <f>'Ano1'!AB$38-'Ano1'!AO$38-'Ano1'!BB$38-CF!Y$164</f>
        <v>-5100000</v>
      </c>
      <c r="M7" s="246">
        <f>'Ano1'!AC$38-'Ano1'!AP$38-'Ano1'!BC$38-CF!Z$164</f>
        <v>18945000</v>
      </c>
      <c r="N7" s="246">
        <f>'Ano1'!AD$38-'Ano1'!AQ$38-'Ano1'!BD$38-CF!AA$164</f>
        <v>-5100000</v>
      </c>
      <c r="O7" s="246">
        <f>'Ano1'!AE$38-'Ano1'!AR$38-'Ano1'!BE$38-CF!AB$164</f>
        <v>-5100000</v>
      </c>
      <c r="P7" s="73"/>
      <c r="Q7" s="73" t="s">
        <v>192</v>
      </c>
      <c r="R7" s="73">
        <f>COUNTIF(D12:O12,1)</f>
        <v>0</v>
      </c>
      <c r="S7" s="73"/>
      <c r="T7" s="73"/>
      <c r="U7" s="59"/>
      <c r="V7" s="73"/>
      <c r="W7" s="73"/>
      <c r="X7" s="73"/>
      <c r="Y7" s="73"/>
      <c r="Z7" s="73"/>
      <c r="AA7" s="59"/>
      <c r="AB7" s="59"/>
      <c r="AC7" s="59"/>
      <c r="AD7" s="59"/>
      <c r="AE7" s="59"/>
      <c r="AF7" s="59"/>
      <c r="AG7" s="59"/>
      <c r="AH7" s="59"/>
      <c r="AI7" s="59"/>
      <c r="AJ7" s="59"/>
      <c r="AK7" s="59"/>
      <c r="AL7" s="59"/>
      <c r="AM7" s="59"/>
      <c r="AN7" s="59"/>
      <c r="AO7" s="59"/>
      <c r="AP7" s="59"/>
      <c r="AQ7" s="59"/>
      <c r="AR7" s="59"/>
      <c r="AS7" s="59"/>
      <c r="AT7" s="59"/>
      <c r="AU7" s="59"/>
    </row>
    <row r="8" spans="1:49" s="11" customFormat="1" ht="31.5" customHeight="1" thickTop="1">
      <c r="C8" s="95" t="s">
        <v>229</v>
      </c>
      <c r="D8" s="247">
        <f>D4-G4+D7</f>
        <v>26147999.999999996</v>
      </c>
      <c r="E8" s="247">
        <f>D8+E7</f>
        <v>21047999.999999996</v>
      </c>
      <c r="F8" s="247">
        <f t="shared" ref="F8:O8" si="0">E8+F7</f>
        <v>15947999.999999996</v>
      </c>
      <c r="G8" s="247">
        <f t="shared" si="0"/>
        <v>22870499.999999996</v>
      </c>
      <c r="H8" s="247">
        <f t="shared" si="0"/>
        <v>17770499.999999996</v>
      </c>
      <c r="I8" s="247">
        <f t="shared" si="0"/>
        <v>12670499.999999996</v>
      </c>
      <c r="J8" s="247">
        <f t="shared" si="0"/>
        <v>31615499.999999996</v>
      </c>
      <c r="K8" s="247">
        <f t="shared" si="0"/>
        <v>26515499.999999996</v>
      </c>
      <c r="L8" s="247">
        <f t="shared" si="0"/>
        <v>21415499.999999996</v>
      </c>
      <c r="M8" s="247">
        <f t="shared" si="0"/>
        <v>40360500</v>
      </c>
      <c r="N8" s="247">
        <f t="shared" si="0"/>
        <v>35260500</v>
      </c>
      <c r="O8" s="247">
        <f t="shared" si="0"/>
        <v>30160500</v>
      </c>
      <c r="P8" s="73"/>
      <c r="Q8" s="73" t="s">
        <v>193</v>
      </c>
      <c r="R8" s="73">
        <f>COUNTIF(D15:O15,1)</f>
        <v>0</v>
      </c>
      <c r="S8" s="73"/>
      <c r="T8" s="73"/>
      <c r="U8" s="59"/>
      <c r="V8" s="73"/>
      <c r="W8" s="73"/>
      <c r="X8" s="73"/>
      <c r="Y8" s="73"/>
      <c r="Z8" s="73"/>
      <c r="AA8" s="59"/>
      <c r="AB8" s="59"/>
      <c r="AC8" s="59"/>
      <c r="AD8" s="59"/>
      <c r="AE8" s="59"/>
      <c r="AF8" s="59"/>
      <c r="AG8" s="59"/>
      <c r="AH8" s="59"/>
      <c r="AI8" s="59"/>
      <c r="AJ8" s="59"/>
      <c r="AK8" s="59"/>
      <c r="AL8" s="59"/>
      <c r="AM8" s="59"/>
      <c r="AN8" s="59"/>
      <c r="AO8" s="59"/>
      <c r="AP8" s="59"/>
      <c r="AQ8" s="59"/>
      <c r="AR8" s="59"/>
      <c r="AS8" s="59"/>
      <c r="AT8" s="59"/>
      <c r="AU8" s="59"/>
    </row>
    <row r="9" spans="1:49" s="11" customFormat="1" ht="9.75" customHeight="1" thickBot="1">
      <c r="C9" s="147"/>
      <c r="D9" s="248">
        <f>IF(D8&lt;0,1,0)</f>
        <v>0</v>
      </c>
      <c r="E9" s="248">
        <f t="shared" ref="E9:O9" si="1">IF(E8&lt;0,1,0)</f>
        <v>0</v>
      </c>
      <c r="F9" s="248">
        <f t="shared" si="1"/>
        <v>0</v>
      </c>
      <c r="G9" s="248">
        <f t="shared" si="1"/>
        <v>0</v>
      </c>
      <c r="H9" s="248">
        <f t="shared" si="1"/>
        <v>0</v>
      </c>
      <c r="I9" s="248">
        <f t="shared" si="1"/>
        <v>0</v>
      </c>
      <c r="J9" s="248">
        <f t="shared" si="1"/>
        <v>0</v>
      </c>
      <c r="K9" s="248">
        <f t="shared" si="1"/>
        <v>0</v>
      </c>
      <c r="L9" s="248">
        <f t="shared" si="1"/>
        <v>0</v>
      </c>
      <c r="M9" s="248">
        <f t="shared" si="1"/>
        <v>0</v>
      </c>
      <c r="N9" s="248">
        <f t="shared" si="1"/>
        <v>0</v>
      </c>
      <c r="O9" s="248">
        <f t="shared" si="1"/>
        <v>0</v>
      </c>
      <c r="P9" s="73"/>
      <c r="Q9" s="73" t="s">
        <v>194</v>
      </c>
      <c r="R9" s="73"/>
      <c r="S9" s="73"/>
      <c r="T9" s="73"/>
      <c r="U9" s="59"/>
      <c r="V9" s="73"/>
      <c r="W9" s="73"/>
      <c r="X9" s="73"/>
      <c r="Y9" s="73"/>
      <c r="Z9" s="73"/>
      <c r="AA9" s="59"/>
      <c r="AB9" s="59"/>
      <c r="AC9" s="59"/>
      <c r="AD9" s="59"/>
      <c r="AE9" s="59"/>
      <c r="AF9" s="59"/>
      <c r="AG9" s="59"/>
      <c r="AH9" s="59"/>
      <c r="AI9" s="59"/>
      <c r="AJ9" s="59"/>
      <c r="AK9" s="59"/>
      <c r="AL9" s="59"/>
      <c r="AM9" s="59"/>
      <c r="AN9" s="59"/>
      <c r="AO9" s="59"/>
      <c r="AP9" s="59"/>
      <c r="AQ9" s="59"/>
      <c r="AR9" s="59"/>
      <c r="AS9" s="59"/>
      <c r="AT9" s="59"/>
      <c r="AU9" s="59"/>
    </row>
    <row r="10" spans="1:49" s="11" customFormat="1" ht="31.5" customHeight="1" thickTop="1" thickBot="1">
      <c r="C10" s="32" t="s">
        <v>230</v>
      </c>
      <c r="D10" s="246">
        <f>'Ano2'!T$38-'Ano2'!AG$38-'Ano2'!AT$38-CF!AC$164-O_Inv!F27</f>
        <v>8062500</v>
      </c>
      <c r="E10" s="246">
        <f>'Ano2'!U$38-'Ano2'!AH$38-'Ano2'!AU$38-CF!AD$164</f>
        <v>-3960000</v>
      </c>
      <c r="F10" s="246">
        <f>'Ano2'!V$38-'Ano2'!AI$38-'Ano2'!AV$38-CF!AE$164</f>
        <v>-3960000</v>
      </c>
      <c r="G10" s="246">
        <f>'Ano2'!W$38-'Ano2'!AJ$38-'Ano2'!AW$38-CF!AF$164</f>
        <v>8062500</v>
      </c>
      <c r="H10" s="246">
        <f>'Ano2'!X$38-'Ano2'!AK$38-'Ano2'!AX$38-CF!AG$164</f>
        <v>-3960000</v>
      </c>
      <c r="I10" s="246">
        <f>'Ano2'!Y$38-'Ano2'!AL$38-'Ano2'!AY$38-CF!AH$164</f>
        <v>-3960000</v>
      </c>
      <c r="J10" s="246">
        <f>'Ano2'!Z$38-'Ano2'!AM$38-'Ano2'!AZ$38-CF!AI$164</f>
        <v>8062500</v>
      </c>
      <c r="K10" s="246">
        <f>'Ano2'!AA$38-'Ano2'!AN$38-'Ano2'!BA$38-CF!AJ$164</f>
        <v>-3960000</v>
      </c>
      <c r="L10" s="246">
        <f>'Ano2'!AB$38-'Ano2'!AO$38-'Ano2'!BB$38-CF!AK$164</f>
        <v>-3960000</v>
      </c>
      <c r="M10" s="246">
        <f>'Ano2'!AC$38-'Ano2'!AP$38-'Ano2'!BC$38-CF!AL$164</f>
        <v>8062500</v>
      </c>
      <c r="N10" s="246">
        <f>'Ano2'!AD$38-'Ano2'!AQ$38-'Ano2'!BD$38-CF!AM$164</f>
        <v>-3960000</v>
      </c>
      <c r="O10" s="246">
        <f>'Ano2'!AE$38-'Ano2'!AR$38-'Ano2'!BE$38-CF!AN$164</f>
        <v>-3960000</v>
      </c>
      <c r="P10" s="73"/>
      <c r="Q10" s="73" t="s">
        <v>195</v>
      </c>
      <c r="R10" s="73"/>
      <c r="S10" s="73"/>
      <c r="T10" s="73"/>
      <c r="U10" s="59"/>
      <c r="V10" s="73"/>
      <c r="W10" s="73"/>
      <c r="X10" s="73"/>
      <c r="Y10" s="73"/>
      <c r="Z10" s="73"/>
      <c r="AA10" s="59"/>
      <c r="AB10" s="59"/>
      <c r="AC10" s="59"/>
      <c r="AD10" s="59"/>
      <c r="AE10" s="59"/>
      <c r="AF10" s="59"/>
      <c r="AG10" s="59"/>
      <c r="AH10" s="59"/>
      <c r="AI10" s="59"/>
      <c r="AJ10" s="59"/>
      <c r="AK10" s="59"/>
      <c r="AL10" s="59"/>
      <c r="AM10" s="59"/>
      <c r="AN10" s="59"/>
      <c r="AO10" s="59"/>
      <c r="AP10" s="59"/>
      <c r="AQ10" s="59"/>
      <c r="AR10" s="59"/>
      <c r="AS10" s="59"/>
      <c r="AT10" s="59"/>
      <c r="AU10" s="59"/>
    </row>
    <row r="11" spans="1:49" s="11" customFormat="1" ht="31.5" customHeight="1" thickTop="1">
      <c r="C11" s="95" t="s">
        <v>229</v>
      </c>
      <c r="D11" s="247">
        <f>O8+D10</f>
        <v>38223000</v>
      </c>
      <c r="E11" s="247">
        <f>D11+E10</f>
        <v>34263000</v>
      </c>
      <c r="F11" s="247">
        <f t="shared" ref="F11:O11" si="2">E11+F10</f>
        <v>30303000</v>
      </c>
      <c r="G11" s="247">
        <f t="shared" si="2"/>
        <v>38365500</v>
      </c>
      <c r="H11" s="247">
        <f t="shared" si="2"/>
        <v>34405500</v>
      </c>
      <c r="I11" s="247">
        <f t="shared" si="2"/>
        <v>30445500</v>
      </c>
      <c r="J11" s="247">
        <f t="shared" si="2"/>
        <v>38508000</v>
      </c>
      <c r="K11" s="247">
        <f t="shared" si="2"/>
        <v>34548000</v>
      </c>
      <c r="L11" s="247">
        <f t="shared" si="2"/>
        <v>30588000</v>
      </c>
      <c r="M11" s="247">
        <f t="shared" si="2"/>
        <v>38650500</v>
      </c>
      <c r="N11" s="247">
        <f t="shared" si="2"/>
        <v>34690500</v>
      </c>
      <c r="O11" s="247">
        <f t="shared" si="2"/>
        <v>30730500</v>
      </c>
      <c r="P11" s="73"/>
      <c r="Q11" s="73"/>
      <c r="R11" s="73"/>
      <c r="S11" s="73"/>
      <c r="T11" s="73"/>
      <c r="U11" s="59"/>
      <c r="V11" s="73"/>
      <c r="W11" s="73"/>
      <c r="X11" s="73"/>
      <c r="Y11" s="73"/>
      <c r="Z11" s="73"/>
      <c r="AA11" s="59"/>
      <c r="AB11" s="59"/>
      <c r="AC11" s="59"/>
      <c r="AD11" s="59"/>
      <c r="AE11" s="59"/>
      <c r="AF11" s="59"/>
      <c r="AG11" s="59"/>
      <c r="AH11" s="59"/>
      <c r="AI11" s="59"/>
      <c r="AJ11" s="59"/>
      <c r="AK11" s="59"/>
      <c r="AL11" s="59"/>
      <c r="AM11" s="59"/>
      <c r="AN11" s="59"/>
      <c r="AO11" s="59"/>
      <c r="AP11" s="59"/>
      <c r="AQ11" s="59"/>
      <c r="AR11" s="59"/>
      <c r="AS11" s="59"/>
      <c r="AT11" s="59"/>
      <c r="AU11" s="59"/>
    </row>
    <row r="12" spans="1:49" s="11" customFormat="1" ht="9.75" customHeight="1" thickBot="1">
      <c r="C12" s="147"/>
      <c r="D12" s="248">
        <f>IF(D11&lt;0,1,0)</f>
        <v>0</v>
      </c>
      <c r="E12" s="248">
        <f t="shared" ref="E12" si="3">IF(E11&lt;0,1,0)</f>
        <v>0</v>
      </c>
      <c r="F12" s="248">
        <f t="shared" ref="F12" si="4">IF(F11&lt;0,1,0)</f>
        <v>0</v>
      </c>
      <c r="G12" s="248">
        <f t="shared" ref="G12" si="5">IF(G11&lt;0,1,0)</f>
        <v>0</v>
      </c>
      <c r="H12" s="248">
        <f t="shared" ref="H12" si="6">IF(H11&lt;0,1,0)</f>
        <v>0</v>
      </c>
      <c r="I12" s="248">
        <f t="shared" ref="I12" si="7">IF(I11&lt;0,1,0)</f>
        <v>0</v>
      </c>
      <c r="J12" s="248">
        <f t="shared" ref="J12" si="8">IF(J11&lt;0,1,0)</f>
        <v>0</v>
      </c>
      <c r="K12" s="248">
        <f t="shared" ref="K12" si="9">IF(K11&lt;0,1,0)</f>
        <v>0</v>
      </c>
      <c r="L12" s="248">
        <f t="shared" ref="L12" si="10">IF(L11&lt;0,1,0)</f>
        <v>0</v>
      </c>
      <c r="M12" s="248">
        <f t="shared" ref="M12" si="11">IF(M11&lt;0,1,0)</f>
        <v>0</v>
      </c>
      <c r="N12" s="248">
        <f t="shared" ref="N12" si="12">IF(N11&lt;0,1,0)</f>
        <v>0</v>
      </c>
      <c r="O12" s="248">
        <f t="shared" ref="O12" si="13">IF(O11&lt;0,1,0)</f>
        <v>0</v>
      </c>
      <c r="P12" s="73"/>
      <c r="Q12" s="73"/>
      <c r="R12" s="73"/>
      <c r="S12" s="73"/>
      <c r="T12" s="73"/>
      <c r="U12" s="59"/>
      <c r="V12" s="73"/>
      <c r="W12" s="73"/>
      <c r="X12" s="73"/>
      <c r="Y12" s="73"/>
      <c r="Z12" s="73"/>
      <c r="AA12" s="59"/>
      <c r="AB12" s="59"/>
      <c r="AC12" s="59"/>
      <c r="AD12" s="59"/>
      <c r="AE12" s="59"/>
      <c r="AF12" s="59"/>
      <c r="AG12" s="59"/>
      <c r="AH12" s="59"/>
      <c r="AI12" s="59"/>
      <c r="AJ12" s="59"/>
      <c r="AK12" s="59"/>
      <c r="AL12" s="59"/>
      <c r="AM12" s="59"/>
      <c r="AN12" s="59"/>
      <c r="AO12" s="59"/>
      <c r="AP12" s="59"/>
      <c r="AQ12" s="59"/>
      <c r="AR12" s="59"/>
      <c r="AS12" s="59"/>
      <c r="AT12" s="59"/>
      <c r="AU12" s="59"/>
    </row>
    <row r="13" spans="1:49" s="11" customFormat="1" ht="31.5" customHeight="1" thickTop="1" thickBot="1">
      <c r="C13" s="32" t="s">
        <v>231</v>
      </c>
      <c r="D13" s="246">
        <f>'Ano3'!T$38-'Ano3'!AG$38-'Ano3'!AT$38-CF!AM$164-O_Inv!G7</f>
        <v>8062500</v>
      </c>
      <c r="E13" s="246">
        <f>'Ano3'!U$38-'Ano3'!AH$38-'Ano3'!AU$38-CF!AN$164</f>
        <v>-3960000</v>
      </c>
      <c r="F13" s="246">
        <f>'Ano3'!V$38-'Ano3'!AI$38-'Ano3'!AV$38-CF!AO$164</f>
        <v>-1089000</v>
      </c>
      <c r="G13" s="246">
        <f>'Ano3'!W$38-'Ano3'!AJ$38-'Ano3'!AW$38-CF!AP$164</f>
        <v>22956000</v>
      </c>
      <c r="H13" s="246">
        <f>'Ano3'!X$38-'Ano3'!AK$38-'Ano3'!AX$38-CF!AQ$164</f>
        <v>-1089000</v>
      </c>
      <c r="I13" s="246">
        <f>'Ano3'!Y$38-'Ano3'!AL$38-'Ano3'!AY$38-CF!AR$164</f>
        <v>-1089000</v>
      </c>
      <c r="J13" s="246">
        <f>'Ano3'!Z$38-'Ano3'!AM$38-'Ano3'!AZ$38-CF!AS$164</f>
        <v>22956000</v>
      </c>
      <c r="K13" s="246">
        <f>'Ano3'!AA$38-'Ano3'!AN$38-'Ano3'!BA$38-CF!AT$164</f>
        <v>-1089000</v>
      </c>
      <c r="L13" s="246">
        <f>'Ano3'!AB$38-'Ano3'!AO$38-'Ano3'!BB$38-CF!AU$164</f>
        <v>-1089000</v>
      </c>
      <c r="M13" s="246">
        <f>'Ano3'!AC$38-'Ano3'!AP$38-'Ano3'!BC$38-CF!AV$164</f>
        <v>47001000</v>
      </c>
      <c r="N13" s="246">
        <f>'Ano3'!AD$38-'Ano3'!AQ$38-'Ano3'!BD$38-CF!AW$164</f>
        <v>-1089000</v>
      </c>
      <c r="O13" s="246">
        <f>'Ano3'!AE$38-'Ano3'!AR$38-'Ano3'!BE$38-CF!AX$164</f>
        <v>-1089000</v>
      </c>
      <c r="P13" s="73"/>
      <c r="Q13" s="73"/>
      <c r="R13" s="73"/>
      <c r="S13" s="73"/>
      <c r="T13" s="73"/>
      <c r="U13" s="59"/>
      <c r="V13" s="73"/>
      <c r="W13" s="73"/>
      <c r="X13" s="73"/>
      <c r="Y13" s="73"/>
      <c r="Z13" s="73"/>
      <c r="AA13" s="59"/>
      <c r="AB13" s="59"/>
      <c r="AC13" s="59"/>
      <c r="AD13" s="59"/>
      <c r="AE13" s="59"/>
      <c r="AF13" s="59"/>
      <c r="AG13" s="59"/>
      <c r="AH13" s="59"/>
      <c r="AI13" s="59"/>
      <c r="AJ13" s="59"/>
      <c r="AK13" s="59"/>
      <c r="AL13" s="59"/>
      <c r="AM13" s="59"/>
      <c r="AN13" s="59"/>
      <c r="AO13" s="59"/>
      <c r="AP13" s="59"/>
      <c r="AQ13" s="59"/>
      <c r="AR13" s="59"/>
      <c r="AS13" s="59"/>
      <c r="AT13" s="59"/>
      <c r="AU13" s="59"/>
    </row>
    <row r="14" spans="1:49" s="11" customFormat="1" ht="31.5" customHeight="1" thickTop="1">
      <c r="C14" s="95" t="s">
        <v>229</v>
      </c>
      <c r="D14" s="247">
        <f>O11+D13</f>
        <v>38793000</v>
      </c>
      <c r="E14" s="247">
        <f>D14+E13</f>
        <v>34833000</v>
      </c>
      <c r="F14" s="247">
        <f t="shared" ref="F14" si="14">E14+F13</f>
        <v>33744000</v>
      </c>
      <c r="G14" s="247">
        <f t="shared" ref="G14" si="15">F14+G13</f>
        <v>56700000</v>
      </c>
      <c r="H14" s="247">
        <f t="shared" ref="H14" si="16">G14+H13</f>
        <v>55611000</v>
      </c>
      <c r="I14" s="247">
        <f t="shared" ref="I14" si="17">H14+I13</f>
        <v>54522000</v>
      </c>
      <c r="J14" s="247">
        <f t="shared" ref="J14" si="18">I14+J13</f>
        <v>77478000</v>
      </c>
      <c r="K14" s="247">
        <f t="shared" ref="K14" si="19">J14+K13</f>
        <v>76389000</v>
      </c>
      <c r="L14" s="247">
        <f t="shared" ref="L14" si="20">K14+L13</f>
        <v>75300000</v>
      </c>
      <c r="M14" s="247">
        <f t="shared" ref="M14" si="21">L14+M13</f>
        <v>122301000</v>
      </c>
      <c r="N14" s="247">
        <f t="shared" ref="N14" si="22">M14+N13</f>
        <v>121212000</v>
      </c>
      <c r="O14" s="247">
        <f t="shared" ref="O14" si="23">N14+O13</f>
        <v>120123000</v>
      </c>
      <c r="P14" s="73"/>
      <c r="Q14" s="73"/>
      <c r="R14" s="124"/>
      <c r="S14" s="73"/>
      <c r="T14" s="73"/>
      <c r="U14" s="59"/>
      <c r="V14" s="73"/>
      <c r="W14" s="73"/>
      <c r="X14" s="73"/>
      <c r="Y14" s="73"/>
      <c r="Z14" s="73"/>
      <c r="AA14" s="59"/>
      <c r="AB14" s="59"/>
      <c r="AC14" s="59"/>
      <c r="AD14" s="59"/>
      <c r="AE14" s="59"/>
      <c r="AF14" s="59"/>
      <c r="AG14" s="59"/>
      <c r="AH14" s="59"/>
      <c r="AI14" s="59"/>
      <c r="AJ14" s="59"/>
      <c r="AK14" s="59"/>
      <c r="AL14" s="59"/>
      <c r="AM14" s="59"/>
      <c r="AN14" s="59"/>
      <c r="AO14" s="59"/>
      <c r="AP14" s="59"/>
      <c r="AQ14" s="59"/>
      <c r="AR14" s="59"/>
      <c r="AS14" s="59"/>
      <c r="AT14" s="59"/>
      <c r="AU14" s="59"/>
    </row>
    <row r="15" spans="1:49" s="11" customFormat="1" ht="5.25" customHeight="1">
      <c r="C15" s="147"/>
      <c r="D15" s="148">
        <f>IF(D14&lt;0,1,0)</f>
        <v>0</v>
      </c>
      <c r="E15" s="148">
        <f t="shared" ref="E15" si="24">IF(E14&lt;0,1,0)</f>
        <v>0</v>
      </c>
      <c r="F15" s="148">
        <f t="shared" ref="F15" si="25">IF(F14&lt;0,1,0)</f>
        <v>0</v>
      </c>
      <c r="G15" s="148">
        <f t="shared" ref="G15" si="26">IF(G14&lt;0,1,0)</f>
        <v>0</v>
      </c>
      <c r="H15" s="148">
        <f t="shared" ref="H15" si="27">IF(H14&lt;0,1,0)</f>
        <v>0</v>
      </c>
      <c r="I15" s="148">
        <f t="shared" ref="I15" si="28">IF(I14&lt;0,1,0)</f>
        <v>0</v>
      </c>
      <c r="J15" s="148">
        <f t="shared" ref="J15" si="29">IF(J14&lt;0,1,0)</f>
        <v>0</v>
      </c>
      <c r="K15" s="148">
        <f t="shared" ref="K15" si="30">IF(K14&lt;0,1,0)</f>
        <v>0</v>
      </c>
      <c r="L15" s="148">
        <f t="shared" ref="L15" si="31">IF(L14&lt;0,1,0)</f>
        <v>0</v>
      </c>
      <c r="M15" s="148">
        <f t="shared" ref="M15" si="32">IF(M14&lt;0,1,0)</f>
        <v>0</v>
      </c>
      <c r="N15" s="148">
        <f t="shared" ref="N15" si="33">IF(N14&lt;0,1,0)</f>
        <v>0</v>
      </c>
      <c r="O15" s="148">
        <f t="shared" ref="O15" si="34">IF(O14&lt;0,1,0)</f>
        <v>0</v>
      </c>
      <c r="P15" s="73"/>
      <c r="Q15" s="73"/>
      <c r="R15" s="124"/>
      <c r="S15" s="73"/>
      <c r="T15" s="73"/>
      <c r="U15" s="59"/>
      <c r="V15" s="73"/>
      <c r="W15" s="73"/>
      <c r="X15" s="73"/>
      <c r="Y15" s="73"/>
      <c r="Z15" s="73"/>
      <c r="AA15" s="59"/>
      <c r="AB15" s="59"/>
      <c r="AC15" s="59"/>
      <c r="AD15" s="59"/>
      <c r="AE15" s="59"/>
      <c r="AF15" s="59"/>
      <c r="AG15" s="59"/>
      <c r="AH15" s="59"/>
      <c r="AI15" s="59"/>
      <c r="AJ15" s="59"/>
      <c r="AK15" s="59"/>
      <c r="AL15" s="59"/>
      <c r="AM15" s="59"/>
      <c r="AN15" s="59"/>
      <c r="AO15" s="59"/>
      <c r="AP15" s="59"/>
      <c r="AQ15" s="59"/>
      <c r="AR15" s="59"/>
      <c r="AS15" s="59"/>
      <c r="AT15" s="59"/>
      <c r="AU15" s="59"/>
    </row>
    <row r="16" spans="1:49" s="101" customFormat="1" ht="30" customHeight="1">
      <c r="A16"/>
      <c r="B16"/>
      <c r="C16" s="31"/>
      <c r="D16"/>
      <c r="E16" s="31"/>
      <c r="F16" s="31"/>
      <c r="G16" s="31"/>
      <c r="H16" s="31"/>
      <c r="I16"/>
      <c r="P16" s="73"/>
      <c r="Q16" s="73"/>
      <c r="R16" s="124"/>
      <c r="S16" s="73"/>
      <c r="T16" s="73"/>
      <c r="U16" s="30"/>
      <c r="V16" s="73"/>
      <c r="W16" s="73"/>
      <c r="X16" s="73"/>
      <c r="Y16" s="73"/>
      <c r="Z16" s="73"/>
      <c r="AA16" s="30"/>
      <c r="AB16" s="30"/>
      <c r="AC16" s="30"/>
      <c r="AD16" s="30"/>
      <c r="AE16" s="30"/>
      <c r="AF16" s="30"/>
      <c r="AG16" s="30"/>
      <c r="AH16" s="30"/>
      <c r="AI16" s="30"/>
      <c r="AJ16" s="30"/>
      <c r="AK16" s="30"/>
      <c r="AL16" s="30"/>
      <c r="AM16" s="30"/>
      <c r="AN16" s="30"/>
      <c r="AO16" s="30"/>
      <c r="AP16" s="30"/>
      <c r="AQ16" s="30"/>
      <c r="AR16" s="30"/>
      <c r="AS16" s="30"/>
      <c r="AT16" s="30"/>
      <c r="AU16" s="30"/>
      <c r="AV16"/>
      <c r="AW16"/>
    </row>
    <row r="17" spans="1:49" s="101" customFormat="1" ht="30" customHeight="1">
      <c r="A17"/>
      <c r="B17"/>
      <c r="C17" s="31"/>
      <c r="D17"/>
      <c r="E17" s="31"/>
      <c r="F17" s="31"/>
      <c r="G17" s="31"/>
      <c r="H17" s="31"/>
      <c r="I17"/>
      <c r="P17" s="73"/>
      <c r="Q17" s="73"/>
      <c r="R17" s="124"/>
      <c r="S17" s="73"/>
      <c r="T17" s="73"/>
      <c r="U17" s="30"/>
      <c r="V17" s="73"/>
      <c r="W17" s="73"/>
      <c r="X17" s="73"/>
      <c r="Y17" s="73"/>
      <c r="Z17" s="73"/>
      <c r="AA17" s="30"/>
      <c r="AB17" s="30"/>
      <c r="AC17" s="30"/>
      <c r="AD17" s="30"/>
      <c r="AE17" s="30"/>
      <c r="AF17" s="30"/>
      <c r="AG17" s="30"/>
      <c r="AH17" s="30"/>
      <c r="AI17" s="30"/>
      <c r="AJ17" s="30"/>
      <c r="AK17" s="30"/>
      <c r="AL17" s="30"/>
      <c r="AM17" s="30"/>
      <c r="AN17" s="30"/>
      <c r="AO17" s="30"/>
      <c r="AP17" s="30"/>
      <c r="AQ17" s="30"/>
      <c r="AR17" s="30"/>
      <c r="AS17" s="30"/>
      <c r="AT17" s="30"/>
      <c r="AU17" s="30"/>
      <c r="AV17"/>
      <c r="AW17"/>
    </row>
    <row r="18" spans="1:49" s="101" customFormat="1" ht="30" customHeight="1">
      <c r="A18"/>
      <c r="B18"/>
      <c r="C18" s="31"/>
      <c r="D18"/>
      <c r="E18" s="31"/>
      <c r="F18" s="31"/>
      <c r="G18" s="31"/>
      <c r="H18" s="31"/>
      <c r="I18"/>
      <c r="P18" s="73"/>
      <c r="Q18" s="73"/>
      <c r="R18" s="73"/>
      <c r="S18" s="73"/>
      <c r="T18" s="73"/>
      <c r="U18" s="30"/>
      <c r="V18" s="73"/>
      <c r="W18" s="73"/>
      <c r="X18" s="73"/>
      <c r="Y18" s="73"/>
      <c r="Z18" s="73"/>
      <c r="AA18" s="30"/>
      <c r="AB18" s="30"/>
      <c r="AC18" s="30"/>
      <c r="AD18" s="30"/>
      <c r="AE18" s="30"/>
      <c r="AF18" s="30"/>
      <c r="AG18" s="30"/>
      <c r="AH18" s="30"/>
      <c r="AI18" s="30"/>
      <c r="AJ18" s="30"/>
      <c r="AK18" s="30"/>
      <c r="AL18" s="30"/>
      <c r="AM18" s="30"/>
      <c r="AN18" s="30"/>
      <c r="AO18" s="30"/>
      <c r="AP18" s="30"/>
      <c r="AQ18" s="30"/>
      <c r="AR18" s="30"/>
      <c r="AS18" s="30"/>
      <c r="AT18" s="30"/>
      <c r="AU18" s="30"/>
      <c r="AV18"/>
      <c r="AW18"/>
    </row>
    <row r="19" spans="1:49" s="101" customFormat="1" ht="30" customHeight="1">
      <c r="A19"/>
      <c r="B19"/>
      <c r="C19" s="31"/>
      <c r="D19"/>
      <c r="E19" s="31"/>
      <c r="F19" s="31"/>
      <c r="G19" s="31"/>
      <c r="H19" s="31"/>
      <c r="I19"/>
      <c r="P19" s="73"/>
      <c r="Q19" s="73"/>
      <c r="R19" s="73"/>
      <c r="S19" s="73"/>
      <c r="T19" s="73"/>
      <c r="U19" s="30"/>
      <c r="V19" s="73"/>
      <c r="W19" s="73"/>
      <c r="X19" s="73"/>
      <c r="Y19" s="73"/>
      <c r="Z19" s="73"/>
      <c r="AA19" s="30"/>
      <c r="AB19" s="30"/>
      <c r="AC19" s="30"/>
      <c r="AD19" s="30"/>
      <c r="AE19" s="30"/>
      <c r="AF19" s="30"/>
      <c r="AG19" s="30"/>
      <c r="AH19" s="30"/>
      <c r="AI19" s="30"/>
      <c r="AJ19" s="30"/>
      <c r="AK19" s="30"/>
      <c r="AL19" s="30"/>
      <c r="AM19" s="30"/>
      <c r="AN19" s="30"/>
      <c r="AO19" s="30"/>
      <c r="AP19" s="30"/>
      <c r="AQ19" s="30"/>
      <c r="AR19" s="30"/>
      <c r="AS19" s="30"/>
      <c r="AT19" s="30"/>
      <c r="AU19" s="30"/>
      <c r="AV19"/>
      <c r="AW19"/>
    </row>
    <row r="20" spans="1:49" s="101" customFormat="1" ht="30" customHeight="1">
      <c r="A20"/>
      <c r="B20"/>
      <c r="C20" s="31"/>
      <c r="D20"/>
      <c r="E20" s="31"/>
      <c r="F20" s="31"/>
      <c r="G20" s="31"/>
      <c r="H20" s="31"/>
      <c r="I20"/>
      <c r="P20" s="73"/>
      <c r="Q20" s="73"/>
      <c r="R20" s="73"/>
      <c r="S20" s="73"/>
      <c r="T20" s="73"/>
      <c r="U20" s="30"/>
      <c r="V20" s="73"/>
      <c r="W20" s="73"/>
      <c r="X20" s="73"/>
      <c r="Y20" s="73"/>
      <c r="Z20" s="73"/>
      <c r="AA20" s="30"/>
      <c r="AB20" s="30"/>
      <c r="AC20" s="30"/>
      <c r="AD20" s="30"/>
      <c r="AE20" s="30"/>
      <c r="AF20" s="30"/>
      <c r="AG20" s="30"/>
      <c r="AH20" s="30"/>
      <c r="AI20" s="30"/>
      <c r="AJ20" s="30"/>
      <c r="AK20" s="30"/>
      <c r="AL20" s="30"/>
      <c r="AM20" s="30"/>
      <c r="AN20" s="30"/>
      <c r="AO20" s="30"/>
      <c r="AP20" s="30"/>
      <c r="AQ20" s="30"/>
      <c r="AR20" s="30"/>
      <c r="AS20" s="30"/>
      <c r="AT20" s="30"/>
      <c r="AU20" s="30"/>
      <c r="AV20"/>
      <c r="AW20"/>
    </row>
    <row r="21" spans="1:49" s="101" customFormat="1" ht="30" customHeight="1">
      <c r="A21"/>
      <c r="B21"/>
      <c r="C21" s="31"/>
      <c r="D21"/>
      <c r="E21" s="31"/>
      <c r="F21" s="31"/>
      <c r="G21" s="31"/>
      <c r="H21" s="31"/>
      <c r="I21"/>
      <c r="P21" s="73"/>
      <c r="Q21" s="73"/>
      <c r="R21" s="73"/>
      <c r="S21" s="73"/>
      <c r="T21" s="73"/>
      <c r="U21" s="30"/>
      <c r="V21" s="73"/>
      <c r="W21" s="73"/>
      <c r="X21" s="73"/>
      <c r="Y21" s="73"/>
      <c r="Z21" s="73"/>
      <c r="AA21" s="30"/>
      <c r="AB21" s="30"/>
      <c r="AC21" s="30"/>
      <c r="AD21" s="30"/>
      <c r="AE21" s="30"/>
      <c r="AF21" s="30"/>
      <c r="AG21" s="30"/>
      <c r="AH21" s="30"/>
      <c r="AI21" s="30"/>
      <c r="AJ21" s="30"/>
      <c r="AK21" s="30"/>
      <c r="AL21" s="30"/>
      <c r="AM21" s="30"/>
      <c r="AN21" s="30"/>
      <c r="AO21" s="30"/>
      <c r="AP21" s="30"/>
      <c r="AQ21" s="30"/>
      <c r="AR21" s="30"/>
      <c r="AS21" s="30"/>
      <c r="AT21" s="30"/>
      <c r="AU21" s="30"/>
      <c r="AV21"/>
      <c r="AW21"/>
    </row>
    <row r="22" spans="1:49" s="101" customFormat="1" ht="30" customHeight="1">
      <c r="A22"/>
      <c r="B22"/>
      <c r="C22" s="31"/>
      <c r="D22"/>
      <c r="E22" s="31"/>
      <c r="F22" s="31"/>
      <c r="G22" s="31"/>
      <c r="H22" s="31"/>
      <c r="I22"/>
      <c r="P22" s="73"/>
      <c r="Q22" s="73"/>
      <c r="R22" s="73"/>
      <c r="S22" s="73"/>
      <c r="T22" s="73"/>
      <c r="U22" s="30"/>
      <c r="V22" s="73"/>
      <c r="W22" s="73"/>
      <c r="X22" s="73"/>
      <c r="Y22" s="73"/>
      <c r="Z22" s="73"/>
      <c r="AA22" s="30"/>
      <c r="AB22" s="30"/>
      <c r="AC22" s="30"/>
      <c r="AD22" s="30"/>
      <c r="AE22" s="30"/>
      <c r="AF22" s="30"/>
      <c r="AG22" s="30"/>
      <c r="AH22" s="30"/>
      <c r="AI22" s="30"/>
      <c r="AJ22" s="30"/>
      <c r="AK22" s="30"/>
      <c r="AL22" s="30"/>
      <c r="AM22" s="30"/>
      <c r="AN22" s="30"/>
      <c r="AO22" s="30"/>
      <c r="AP22" s="30"/>
      <c r="AQ22" s="30"/>
      <c r="AR22" s="30"/>
      <c r="AS22" s="30"/>
      <c r="AT22" s="30"/>
      <c r="AU22" s="30"/>
      <c r="AV22"/>
      <c r="AW22"/>
    </row>
    <row r="23" spans="1:49" s="101" customFormat="1" ht="30" customHeight="1">
      <c r="A23"/>
      <c r="B23"/>
      <c r="C23" s="31"/>
      <c r="D23"/>
      <c r="E23" s="31"/>
      <c r="F23" s="31"/>
      <c r="G23" s="31"/>
      <c r="H23" s="31"/>
      <c r="I23"/>
      <c r="P23" s="73"/>
      <c r="Q23" s="73"/>
      <c r="R23" s="73"/>
      <c r="S23" s="73"/>
      <c r="T23" s="73"/>
      <c r="U23" s="30"/>
      <c r="V23" s="73"/>
      <c r="W23" s="73"/>
      <c r="X23" s="73"/>
      <c r="Y23" s="73"/>
      <c r="Z23" s="73"/>
      <c r="AA23" s="30"/>
      <c r="AB23" s="30"/>
      <c r="AC23" s="30"/>
      <c r="AD23" s="30"/>
      <c r="AE23" s="30"/>
      <c r="AF23" s="30"/>
      <c r="AG23" s="30"/>
      <c r="AH23" s="30"/>
      <c r="AI23" s="30"/>
      <c r="AJ23" s="30"/>
      <c r="AK23" s="30"/>
      <c r="AL23" s="30"/>
      <c r="AM23" s="30"/>
      <c r="AN23" s="30"/>
      <c r="AO23" s="30"/>
      <c r="AP23" s="30"/>
      <c r="AQ23" s="30"/>
      <c r="AR23" s="30"/>
      <c r="AS23" s="30"/>
      <c r="AT23" s="30"/>
      <c r="AU23" s="30"/>
      <c r="AV23"/>
      <c r="AW23"/>
    </row>
    <row r="24" spans="1:49" s="101" customFormat="1" ht="30" customHeight="1">
      <c r="A24"/>
      <c r="B24"/>
      <c r="C24" s="31"/>
      <c r="D24"/>
      <c r="E24" s="31"/>
      <c r="F24" s="31"/>
      <c r="G24" s="31"/>
      <c r="H24" s="31"/>
      <c r="I24"/>
      <c r="P24" s="73"/>
      <c r="Q24" s="73"/>
      <c r="R24" s="73"/>
      <c r="S24" s="73"/>
      <c r="T24" s="73"/>
      <c r="U24" s="30"/>
      <c r="V24" s="73"/>
      <c r="W24" s="73"/>
      <c r="X24" s="73"/>
      <c r="Y24" s="73"/>
      <c r="Z24" s="73"/>
      <c r="AA24" s="30"/>
      <c r="AB24" s="30"/>
      <c r="AC24" s="30"/>
      <c r="AD24" s="30"/>
      <c r="AE24" s="30"/>
      <c r="AF24" s="30"/>
      <c r="AG24" s="30"/>
      <c r="AH24" s="30"/>
      <c r="AI24" s="30"/>
      <c r="AJ24" s="30"/>
      <c r="AK24" s="30"/>
      <c r="AL24" s="30"/>
      <c r="AM24" s="30"/>
      <c r="AN24" s="30"/>
      <c r="AO24" s="30"/>
      <c r="AP24" s="30"/>
      <c r="AQ24" s="30"/>
      <c r="AR24" s="30"/>
      <c r="AS24" s="30"/>
      <c r="AT24" s="30"/>
      <c r="AU24" s="30"/>
      <c r="AV24"/>
      <c r="AW24"/>
    </row>
    <row r="25" spans="1:49" s="101" customFormat="1" ht="30" customHeight="1">
      <c r="A25"/>
      <c r="B25"/>
      <c r="C25" s="31"/>
      <c r="D25"/>
      <c r="E25" s="31"/>
      <c r="F25" s="31"/>
      <c r="G25" s="31"/>
      <c r="H25" s="31"/>
      <c r="I25"/>
      <c r="P25" s="73"/>
      <c r="Q25" s="73"/>
      <c r="R25" s="73"/>
      <c r="S25" s="73"/>
      <c r="T25" s="73"/>
      <c r="U25" s="30"/>
      <c r="V25" s="73"/>
      <c r="W25" s="73"/>
      <c r="X25" s="73"/>
      <c r="Y25" s="73"/>
      <c r="Z25" s="73"/>
      <c r="AA25" s="30"/>
      <c r="AB25" s="30"/>
      <c r="AC25" s="30"/>
      <c r="AD25" s="30"/>
      <c r="AE25" s="30"/>
      <c r="AF25" s="30"/>
      <c r="AG25" s="30"/>
      <c r="AH25" s="30"/>
      <c r="AI25" s="30"/>
      <c r="AJ25" s="30"/>
      <c r="AK25" s="30"/>
      <c r="AL25" s="30"/>
      <c r="AM25" s="30"/>
      <c r="AN25" s="30"/>
      <c r="AO25" s="30"/>
      <c r="AP25" s="30"/>
      <c r="AQ25" s="30"/>
      <c r="AR25" s="30"/>
      <c r="AS25" s="30"/>
      <c r="AT25" s="30"/>
      <c r="AU25" s="30"/>
      <c r="AV25"/>
      <c r="AW25"/>
    </row>
    <row r="26" spans="1:49" s="101" customFormat="1" ht="30" customHeight="1">
      <c r="A26"/>
      <c r="B26"/>
      <c r="C26" s="31"/>
      <c r="D26"/>
      <c r="E26" s="31"/>
      <c r="F26" s="31"/>
      <c r="G26" s="31"/>
      <c r="H26" s="31"/>
      <c r="I26"/>
      <c r="P26" s="73"/>
      <c r="Q26" s="73"/>
      <c r="R26" s="73"/>
      <c r="S26" s="73"/>
      <c r="T26" s="73"/>
      <c r="U26" s="30"/>
      <c r="V26" s="73"/>
      <c r="W26" s="73"/>
      <c r="X26" s="73"/>
      <c r="Y26" s="73"/>
      <c r="Z26" s="73"/>
      <c r="AA26" s="30"/>
      <c r="AB26" s="30"/>
      <c r="AC26" s="30"/>
      <c r="AD26" s="30"/>
      <c r="AE26" s="30"/>
      <c r="AF26" s="30"/>
      <c r="AG26" s="30"/>
      <c r="AH26" s="30"/>
      <c r="AI26" s="30"/>
      <c r="AJ26" s="30"/>
      <c r="AK26" s="30"/>
      <c r="AL26" s="30"/>
      <c r="AM26" s="30"/>
      <c r="AN26" s="30"/>
      <c r="AO26" s="30"/>
      <c r="AP26" s="30"/>
      <c r="AQ26" s="30"/>
      <c r="AR26" s="30"/>
      <c r="AS26" s="30"/>
      <c r="AT26" s="30"/>
      <c r="AU26" s="30"/>
      <c r="AV26"/>
      <c r="AW26"/>
    </row>
    <row r="27" spans="1:49" s="101" customFormat="1" ht="30" customHeight="1">
      <c r="A27"/>
      <c r="B27"/>
      <c r="C27" s="31"/>
      <c r="D27"/>
      <c r="E27" s="31"/>
      <c r="F27" s="31"/>
      <c r="G27" s="31"/>
      <c r="H27" s="31"/>
      <c r="I27"/>
      <c r="P27" s="73"/>
      <c r="Q27" s="73"/>
      <c r="R27" s="73"/>
      <c r="S27" s="73"/>
      <c r="T27" s="73"/>
      <c r="U27" s="30"/>
      <c r="V27" s="73"/>
      <c r="W27" s="73"/>
      <c r="X27" s="73"/>
      <c r="Y27" s="73"/>
      <c r="Z27" s="73"/>
      <c r="AA27" s="30"/>
      <c r="AB27" s="30"/>
      <c r="AC27" s="30"/>
      <c r="AD27" s="30"/>
      <c r="AE27" s="30"/>
      <c r="AF27" s="30"/>
      <c r="AG27" s="30"/>
      <c r="AH27" s="30"/>
      <c r="AI27" s="30"/>
      <c r="AJ27" s="30"/>
      <c r="AK27" s="30"/>
      <c r="AL27" s="30"/>
      <c r="AM27" s="30"/>
      <c r="AN27" s="30"/>
      <c r="AO27" s="30"/>
      <c r="AP27" s="30"/>
      <c r="AQ27" s="30"/>
      <c r="AR27" s="30"/>
      <c r="AS27" s="30"/>
      <c r="AT27" s="30"/>
      <c r="AU27" s="30"/>
      <c r="AV27"/>
      <c r="AW27"/>
    </row>
    <row r="28" spans="1:49" s="101" customFormat="1" ht="30" customHeight="1">
      <c r="A28"/>
      <c r="B28"/>
      <c r="C28" s="31"/>
      <c r="D28"/>
      <c r="E28" s="31"/>
      <c r="F28" s="31"/>
      <c r="G28" s="31"/>
      <c r="H28" s="31"/>
      <c r="I28"/>
      <c r="P28" s="73"/>
      <c r="Q28" s="73"/>
      <c r="R28" s="73"/>
      <c r="S28" s="73"/>
      <c r="T28" s="73"/>
      <c r="U28" s="30"/>
      <c r="V28" s="73"/>
      <c r="W28" s="73"/>
      <c r="X28" s="73"/>
      <c r="Y28" s="73"/>
      <c r="Z28" s="73"/>
      <c r="AA28" s="30"/>
      <c r="AB28" s="30"/>
      <c r="AC28" s="30"/>
      <c r="AD28" s="30"/>
      <c r="AE28" s="30"/>
      <c r="AF28" s="30"/>
      <c r="AG28" s="30"/>
      <c r="AH28" s="30"/>
      <c r="AI28" s="30"/>
      <c r="AJ28" s="30"/>
      <c r="AK28" s="30"/>
      <c r="AL28" s="30"/>
      <c r="AM28" s="30"/>
      <c r="AN28" s="30"/>
      <c r="AO28" s="30"/>
      <c r="AP28" s="30"/>
      <c r="AQ28" s="30"/>
      <c r="AR28" s="30"/>
      <c r="AS28" s="30"/>
      <c r="AT28" s="30"/>
      <c r="AU28" s="30"/>
      <c r="AV28"/>
      <c r="AW28"/>
    </row>
    <row r="29" spans="1:49" ht="30" customHeight="1"/>
    <row r="30" spans="1:49" ht="30" customHeight="1"/>
    <row r="31" spans="1:49" ht="30" customHeight="1"/>
    <row r="32" spans="1:49"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row r="64" ht="30" customHeight="1"/>
    <row r="65" ht="30" customHeight="1"/>
    <row r="66" ht="30" customHeight="1"/>
    <row r="67" ht="30" customHeight="1"/>
    <row r="68" ht="30" customHeight="1"/>
    <row r="69" ht="30" customHeight="1"/>
    <row r="70" ht="30" customHeight="1"/>
    <row r="71" ht="30" customHeight="1"/>
    <row r="72" ht="30" customHeight="1"/>
    <row r="73" ht="30" customHeight="1"/>
    <row r="74" ht="30" customHeight="1"/>
    <row r="75" ht="30" customHeight="1"/>
    <row r="76" ht="30" customHeight="1"/>
    <row r="77" ht="30" customHeight="1"/>
    <row r="78" ht="30" customHeight="1"/>
    <row r="79" ht="30" customHeight="1"/>
    <row r="80"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sheetData>
  <sheetProtection formatColumns="0" formatRows="0" insertColumns="0" insertRows="0" insertHyperlinks="0" deleteColumns="0" deleteRows="0" selectLockedCells="1" sort="0" autoFilter="0" pivotTables="0"/>
  <mergeCells count="3">
    <mergeCell ref="E4:F4"/>
    <mergeCell ref="H4:I4"/>
    <mergeCell ref="J4:O4"/>
  </mergeCells>
  <conditionalFormatting sqref="D8:O8">
    <cfRule type="cellIs" dxfId="64" priority="17" operator="lessThan">
      <formula>0</formula>
    </cfRule>
    <cfRule type="cellIs" dxfId="63" priority="18" operator="greaterThan">
      <formula>0</formula>
    </cfRule>
  </conditionalFormatting>
  <conditionalFormatting sqref="D11:O11">
    <cfRule type="cellIs" dxfId="62" priority="15" operator="lessThan">
      <formula>0</formula>
    </cfRule>
    <cfRule type="cellIs" dxfId="61" priority="16" operator="greaterThan">
      <formula>0</formula>
    </cfRule>
  </conditionalFormatting>
  <conditionalFormatting sqref="E14:O14">
    <cfRule type="cellIs" dxfId="60" priority="13" operator="lessThan">
      <formula>0</formula>
    </cfRule>
    <cfRule type="cellIs" dxfId="59" priority="14" operator="greaterThan">
      <formula>0</formula>
    </cfRule>
  </conditionalFormatting>
  <conditionalFormatting sqref="D14">
    <cfRule type="cellIs" dxfId="58" priority="7" operator="lessThan">
      <formula>0</formula>
    </cfRule>
    <cfRule type="cellIs" dxfId="57" priority="8" operator="greaterThan">
      <formula>0</formula>
    </cfRule>
  </conditionalFormatting>
  <conditionalFormatting sqref="J4:O4">
    <cfRule type="containsText" dxfId="56" priority="1" operator="containsText" text="positiva">
      <formula>NOT(ISERROR(SEARCH("positiva",J4)))</formula>
    </cfRule>
    <cfRule type="containsText" dxfId="55" priority="2" operator="containsText" text="negativa">
      <formula>NOT(ISERROR(SEARCH("negativa",J4)))</formula>
    </cfRule>
  </conditionalFormatting>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766AB-AFAA-40EC-B36D-ABF753C073D4}">
  <sheetPr>
    <pageSetUpPr fitToPage="1"/>
  </sheetPr>
  <dimension ref="A1:AW111"/>
  <sheetViews>
    <sheetView showGridLines="0" zoomScale="70" zoomScaleNormal="70" zoomScalePageLayoutView="80" workbookViewId="0">
      <pane ySplit="2" topLeftCell="A3" activePane="bottomLeft" state="frozen"/>
      <selection sqref="A1:XFD1048576"/>
      <selection pane="bottomLeft" activeCell="D98" sqref="D98"/>
    </sheetView>
  </sheetViews>
  <sheetFormatPr baseColWidth="10" defaultColWidth="11" defaultRowHeight="15.5"/>
  <cols>
    <col min="1" max="1" width="2.1640625" customWidth="1"/>
    <col min="2" max="2" width="1.33203125" customWidth="1"/>
    <col min="3" max="3" width="25.1640625" style="31" customWidth="1"/>
    <col min="4" max="4" width="18.33203125" customWidth="1"/>
    <col min="5" max="6" width="18.33203125" style="31" customWidth="1"/>
    <col min="7" max="8" width="14.6640625" style="31" customWidth="1"/>
    <col min="9" max="9" width="14.6640625" customWidth="1"/>
    <col min="10" max="10" width="15.25" style="101" bestFit="1" customWidth="1"/>
    <col min="11" max="11" width="14.6640625" style="101" customWidth="1"/>
    <col min="12" max="12" width="20.33203125" style="101" customWidth="1"/>
    <col min="13" max="15" width="12.6640625" style="101" customWidth="1"/>
    <col min="16" max="16" width="18.6640625" style="107" bestFit="1" customWidth="1"/>
    <col min="17" max="20" width="14" style="107" customWidth="1"/>
    <col min="21" max="21" width="11" style="101"/>
    <col min="22" max="26" width="18.83203125" style="107" customWidth="1"/>
    <col min="27" max="29" width="18.83203125" style="101" customWidth="1"/>
    <col min="30" max="37" width="18.83203125" style="30" customWidth="1"/>
    <col min="38" max="44" width="11" style="30"/>
  </cols>
  <sheetData>
    <row r="1" spans="1:49" s="1" customFormat="1" ht="39" customHeight="1">
      <c r="C1" s="26"/>
      <c r="E1" s="26"/>
      <c r="F1" s="26"/>
      <c r="G1" s="26"/>
      <c r="H1" s="26"/>
      <c r="J1" s="159"/>
      <c r="K1" s="159"/>
      <c r="L1" s="159"/>
      <c r="M1" s="159"/>
      <c r="N1" s="159"/>
      <c r="O1" s="159"/>
      <c r="P1" s="109"/>
      <c r="Q1" s="109"/>
      <c r="R1" s="109"/>
      <c r="S1" s="109"/>
      <c r="T1" s="109"/>
      <c r="U1" s="159"/>
      <c r="V1" s="109"/>
      <c r="W1" s="109"/>
      <c r="X1" s="109"/>
      <c r="Y1" s="109"/>
      <c r="Z1" s="109"/>
      <c r="AA1" s="159"/>
      <c r="AB1" s="159"/>
      <c r="AC1" s="159"/>
      <c r="AD1" s="152"/>
      <c r="AE1" s="152"/>
      <c r="AF1" s="152"/>
      <c r="AG1" s="152"/>
      <c r="AH1" s="152"/>
      <c r="AI1" s="152"/>
      <c r="AJ1" s="152"/>
      <c r="AK1" s="152"/>
      <c r="AL1" s="152"/>
      <c r="AM1" s="152"/>
      <c r="AN1" s="152"/>
      <c r="AO1" s="152"/>
      <c r="AP1" s="152"/>
      <c r="AQ1" s="152"/>
      <c r="AR1" s="152"/>
    </row>
    <row r="2" spans="1:49" s="2" customFormat="1" ht="30" customHeight="1">
      <c r="C2" s="27"/>
      <c r="D2" s="28"/>
      <c r="E2" s="28"/>
      <c r="F2" s="28"/>
      <c r="G2" s="28"/>
      <c r="H2" s="28"/>
      <c r="J2" s="100"/>
      <c r="K2" s="100"/>
      <c r="L2" s="100"/>
      <c r="M2" s="100"/>
      <c r="N2" s="100"/>
      <c r="O2" s="100"/>
      <c r="P2" s="110"/>
      <c r="Q2" s="110"/>
      <c r="R2" s="110"/>
      <c r="S2" s="110"/>
      <c r="T2" s="110"/>
      <c r="U2" s="100"/>
      <c r="V2" s="110"/>
      <c r="W2" s="110"/>
      <c r="X2" s="110"/>
      <c r="Y2" s="110"/>
      <c r="Z2" s="110"/>
      <c r="AA2" s="100"/>
      <c r="AB2" s="100"/>
      <c r="AC2" s="100"/>
      <c r="AD2" s="56"/>
      <c r="AE2" s="56"/>
      <c r="AF2" s="56"/>
      <c r="AG2" s="56"/>
      <c r="AH2" s="56"/>
      <c r="AI2" s="56"/>
      <c r="AJ2" s="56"/>
      <c r="AK2" s="56"/>
      <c r="AL2" s="56"/>
      <c r="AM2" s="56"/>
      <c r="AN2" s="56"/>
      <c r="AO2" s="56"/>
      <c r="AP2" s="56"/>
      <c r="AQ2" s="56"/>
      <c r="AR2" s="56"/>
    </row>
    <row r="3" spans="1:49" ht="4.5" customHeight="1"/>
    <row r="4" spans="1:49" s="101" customFormat="1" ht="30" customHeight="1">
      <c r="A4"/>
      <c r="B4"/>
      <c r="C4" s="31"/>
      <c r="D4"/>
      <c r="E4" s="31"/>
      <c r="F4" s="31"/>
      <c r="G4" s="31"/>
      <c r="H4" s="31"/>
      <c r="I4"/>
      <c r="P4" s="107"/>
      <c r="Q4" s="107"/>
      <c r="R4" s="107"/>
      <c r="S4" s="107"/>
      <c r="T4" s="107"/>
      <c r="V4" s="107"/>
      <c r="W4" s="107"/>
      <c r="X4" s="107"/>
      <c r="Y4" s="107"/>
      <c r="Z4" s="107"/>
      <c r="AD4" s="30"/>
      <c r="AE4" s="30"/>
      <c r="AF4" s="30"/>
      <c r="AG4" s="30"/>
      <c r="AH4" s="30"/>
      <c r="AI4" s="30"/>
      <c r="AJ4" s="30"/>
      <c r="AK4" s="30"/>
      <c r="AL4" s="30"/>
      <c r="AM4" s="30"/>
      <c r="AN4" s="30"/>
      <c r="AO4" s="30"/>
      <c r="AP4" s="30"/>
      <c r="AQ4" s="30"/>
      <c r="AR4" s="30"/>
      <c r="AS4"/>
      <c r="AT4"/>
      <c r="AU4"/>
      <c r="AV4"/>
      <c r="AW4"/>
    </row>
    <row r="5" spans="1:49" s="101" customFormat="1" ht="46">
      <c r="A5"/>
      <c r="B5"/>
      <c r="C5" s="187" t="s">
        <v>244</v>
      </c>
      <c r="D5" s="187"/>
      <c r="E5" s="187"/>
      <c r="F5" s="187"/>
      <c r="G5" s="187"/>
      <c r="H5" s="187"/>
      <c r="I5" s="187"/>
      <c r="J5" s="187"/>
      <c r="K5" s="187"/>
      <c r="L5" s="187"/>
      <c r="M5" s="187"/>
      <c r="N5"/>
      <c r="O5"/>
      <c r="P5"/>
      <c r="Q5" s="107"/>
      <c r="R5" s="107"/>
      <c r="S5" s="107"/>
      <c r="T5" s="107"/>
      <c r="V5" s="107"/>
      <c r="W5" s="107"/>
      <c r="X5" s="107"/>
      <c r="Y5" s="107"/>
      <c r="Z5" s="107"/>
      <c r="AD5" s="30"/>
      <c r="AE5" s="30"/>
      <c r="AF5" s="30"/>
      <c r="AG5" s="30"/>
      <c r="AH5" s="30"/>
      <c r="AI5" s="30"/>
      <c r="AJ5" s="30"/>
      <c r="AK5" s="30"/>
      <c r="AL5" s="30"/>
      <c r="AM5" s="30"/>
      <c r="AN5" s="30"/>
      <c r="AO5" s="30"/>
      <c r="AP5" s="30"/>
      <c r="AQ5" s="30"/>
      <c r="AR5" s="30"/>
      <c r="AS5"/>
      <c r="AT5"/>
      <c r="AU5"/>
      <c r="AV5"/>
      <c r="AW5"/>
    </row>
    <row r="6" spans="1:49" s="101" customFormat="1" ht="76.5">
      <c r="A6"/>
      <c r="B6"/>
      <c r="C6" s="188" t="s">
        <v>245</v>
      </c>
      <c r="D6" s="188"/>
      <c r="E6" s="188"/>
      <c r="F6" s="188"/>
      <c r="G6" s="188"/>
      <c r="H6" s="188"/>
      <c r="I6" s="188"/>
      <c r="J6" s="188"/>
      <c r="K6" s="188"/>
      <c r="L6" s="188"/>
      <c r="M6" s="188"/>
      <c r="N6" s="153"/>
      <c r="O6" s="153"/>
      <c r="P6" s="153"/>
      <c r="Q6" s="107"/>
      <c r="R6" s="107"/>
      <c r="S6" s="107"/>
      <c r="T6" s="107"/>
      <c r="V6" s="107"/>
      <c r="W6" s="107"/>
      <c r="X6" s="107"/>
      <c r="Y6" s="107"/>
      <c r="Z6" s="107"/>
      <c r="AD6" s="30"/>
      <c r="AE6" s="30"/>
      <c r="AF6" s="30"/>
      <c r="AG6" s="30"/>
      <c r="AH6" s="30"/>
      <c r="AI6" s="30"/>
      <c r="AJ6" s="30"/>
      <c r="AK6" s="30"/>
      <c r="AL6" s="30"/>
      <c r="AM6" s="30"/>
      <c r="AN6" s="30"/>
      <c r="AO6" s="30"/>
      <c r="AP6" s="30"/>
      <c r="AQ6" s="30"/>
      <c r="AR6" s="30"/>
      <c r="AS6"/>
      <c r="AT6"/>
      <c r="AU6"/>
      <c r="AV6"/>
      <c r="AW6"/>
    </row>
    <row r="7" spans="1:49" s="101" customFormat="1" ht="30" customHeight="1">
      <c r="A7"/>
      <c r="B7"/>
      <c r="C7"/>
      <c r="D7"/>
      <c r="E7"/>
      <c r="F7"/>
      <c r="G7"/>
      <c r="H7"/>
      <c r="I7"/>
      <c r="J7"/>
      <c r="K7"/>
      <c r="L7"/>
      <c r="M7"/>
      <c r="N7"/>
      <c r="O7"/>
      <c r="P7"/>
      <c r="Q7" s="107"/>
      <c r="R7" s="107"/>
      <c r="S7" s="107"/>
      <c r="T7" s="107"/>
      <c r="V7" s="107"/>
      <c r="W7" s="107"/>
      <c r="X7" s="107"/>
      <c r="Y7" s="107"/>
      <c r="Z7" s="107"/>
      <c r="AD7" s="30"/>
      <c r="AE7" s="30"/>
      <c r="AF7" s="30"/>
      <c r="AG7" s="30"/>
      <c r="AH7" s="30"/>
      <c r="AI7" s="30"/>
      <c r="AJ7" s="30"/>
      <c r="AK7" s="30"/>
      <c r="AL7" s="30"/>
      <c r="AM7" s="30"/>
      <c r="AN7" s="30"/>
      <c r="AO7" s="30"/>
      <c r="AP7" s="30"/>
      <c r="AQ7" s="30"/>
      <c r="AR7" s="30"/>
      <c r="AS7"/>
      <c r="AT7"/>
      <c r="AU7"/>
      <c r="AV7"/>
      <c r="AW7"/>
    </row>
    <row r="8" spans="1:49" s="101" customFormat="1" ht="30" customHeight="1">
      <c r="A8"/>
      <c r="B8"/>
      <c r="C8"/>
      <c r="D8"/>
      <c r="E8"/>
      <c r="F8"/>
      <c r="G8"/>
      <c r="H8"/>
      <c r="I8"/>
      <c r="J8"/>
      <c r="K8"/>
      <c r="L8"/>
      <c r="M8"/>
      <c r="N8"/>
      <c r="O8"/>
      <c r="P8"/>
      <c r="Q8" s="107"/>
      <c r="R8" s="107"/>
      <c r="S8" s="107"/>
      <c r="T8" s="107"/>
      <c r="V8" s="107"/>
      <c r="W8" s="107"/>
      <c r="X8" s="107"/>
      <c r="Y8" s="107"/>
      <c r="Z8" s="107"/>
      <c r="AD8" s="30"/>
      <c r="AE8" s="30"/>
      <c r="AF8" s="30"/>
      <c r="AG8" s="30"/>
      <c r="AH8" s="30"/>
      <c r="AI8" s="30"/>
      <c r="AJ8" s="30"/>
      <c r="AK8" s="30"/>
      <c r="AL8" s="30"/>
      <c r="AM8" s="30"/>
      <c r="AN8" s="30"/>
      <c r="AO8" s="30"/>
      <c r="AP8" s="30"/>
      <c r="AQ8" s="30"/>
      <c r="AR8" s="30"/>
      <c r="AS8"/>
      <c r="AT8"/>
      <c r="AU8"/>
      <c r="AV8"/>
      <c r="AW8"/>
    </row>
    <row r="9" spans="1:49" s="101" customFormat="1" ht="30" customHeight="1">
      <c r="A9"/>
      <c r="B9"/>
      <c r="C9"/>
      <c r="D9"/>
      <c r="E9"/>
      <c r="F9"/>
      <c r="G9"/>
      <c r="H9"/>
      <c r="I9"/>
      <c r="J9"/>
      <c r="K9"/>
      <c r="L9"/>
      <c r="M9"/>
      <c r="N9"/>
      <c r="O9"/>
      <c r="P9"/>
      <c r="Q9" s="107"/>
      <c r="R9" s="107"/>
      <c r="S9" s="107"/>
      <c r="T9" s="107"/>
      <c r="V9" s="107"/>
      <c r="W9" s="107"/>
      <c r="X9" s="107"/>
      <c r="Y9" s="107"/>
      <c r="Z9" s="107"/>
      <c r="AD9" s="30"/>
      <c r="AE9" s="30"/>
      <c r="AF9" s="30"/>
      <c r="AG9" s="30"/>
      <c r="AH9" s="30"/>
      <c r="AI9" s="30"/>
      <c r="AJ9" s="30"/>
      <c r="AK9" s="30"/>
      <c r="AL9" s="30"/>
      <c r="AM9" s="30"/>
      <c r="AN9" s="30"/>
      <c r="AO9" s="30"/>
      <c r="AP9" s="30"/>
      <c r="AQ9" s="30"/>
      <c r="AR9" s="30"/>
      <c r="AS9"/>
      <c r="AT9"/>
      <c r="AU9"/>
      <c r="AV9"/>
      <c r="AW9"/>
    </row>
    <row r="10" spans="1:49" s="101" customFormat="1" ht="44.25" customHeight="1">
      <c r="A10"/>
      <c r="B10"/>
      <c r="C10" s="189" t="s">
        <v>246</v>
      </c>
      <c r="D10" s="189"/>
      <c r="E10" s="189"/>
      <c r="F10" s="189"/>
      <c r="G10" s="189"/>
      <c r="H10" s="189"/>
      <c r="I10" s="189"/>
      <c r="J10" s="189"/>
      <c r="K10" s="189"/>
      <c r="L10" s="189"/>
      <c r="M10" s="189"/>
      <c r="N10" s="189"/>
      <c r="O10" s="189"/>
      <c r="P10" s="189"/>
      <c r="Q10" s="107"/>
      <c r="R10" s="107"/>
      <c r="S10" s="107"/>
      <c r="T10" s="107"/>
      <c r="V10" s="107"/>
      <c r="W10" s="107"/>
      <c r="X10" s="107"/>
      <c r="Y10" s="107"/>
      <c r="Z10" s="107"/>
      <c r="AD10" s="30"/>
      <c r="AE10" s="30"/>
      <c r="AF10" s="30"/>
      <c r="AG10" s="30"/>
      <c r="AH10" s="30"/>
      <c r="AI10" s="30"/>
      <c r="AJ10" s="30"/>
      <c r="AK10" s="30"/>
      <c r="AL10" s="30"/>
      <c r="AM10" s="30"/>
      <c r="AN10" s="30"/>
      <c r="AO10" s="30"/>
      <c r="AP10" s="30"/>
      <c r="AQ10" s="30"/>
      <c r="AR10" s="30"/>
      <c r="AS10"/>
      <c r="AT10"/>
      <c r="AU10"/>
      <c r="AV10"/>
      <c r="AW10"/>
    </row>
    <row r="11" spans="1:49" s="101" customFormat="1" ht="44.25" customHeight="1">
      <c r="A11"/>
      <c r="B11"/>
      <c r="C11" s="189" t="s">
        <v>251</v>
      </c>
      <c r="D11" s="189"/>
      <c r="E11" s="189"/>
      <c r="F11" s="189"/>
      <c r="G11" s="189"/>
      <c r="H11" s="189"/>
      <c r="I11" s="189"/>
      <c r="J11" s="189"/>
      <c r="K11" s="189"/>
      <c r="L11" s="189"/>
      <c r="M11" s="189"/>
      <c r="N11" s="189"/>
      <c r="O11" s="189"/>
      <c r="P11" s="189"/>
      <c r="Q11" s="107"/>
      <c r="R11" s="107"/>
      <c r="S11" s="107"/>
      <c r="T11" s="107"/>
      <c r="V11" s="107"/>
      <c r="W11" s="107"/>
      <c r="X11" s="107"/>
      <c r="Y11" s="107"/>
      <c r="Z11" s="107"/>
      <c r="AD11" s="30"/>
      <c r="AE11" s="30"/>
      <c r="AF11" s="30"/>
      <c r="AG11" s="30"/>
      <c r="AH11" s="30"/>
      <c r="AI11" s="30"/>
      <c r="AJ11" s="30"/>
      <c r="AK11" s="30"/>
      <c r="AL11" s="30"/>
      <c r="AM11" s="30"/>
      <c r="AN11" s="30"/>
      <c r="AO11" s="30"/>
      <c r="AP11" s="30"/>
      <c r="AQ11" s="30"/>
      <c r="AR11" s="30"/>
      <c r="AS11"/>
      <c r="AT11"/>
      <c r="AU11"/>
      <c r="AV11"/>
      <c r="AW11"/>
    </row>
    <row r="12" spans="1:49" s="101" customFormat="1" ht="44.25" customHeight="1">
      <c r="A12"/>
      <c r="B12"/>
      <c r="C12" s="189" t="s">
        <v>252</v>
      </c>
      <c r="D12" s="189"/>
      <c r="E12" s="189"/>
      <c r="F12" s="189"/>
      <c r="G12" s="189"/>
      <c r="H12" s="189"/>
      <c r="I12" s="189"/>
      <c r="J12" s="189"/>
      <c r="K12" s="189"/>
      <c r="L12" s="189"/>
      <c r="M12" s="189"/>
      <c r="N12" s="189"/>
      <c r="O12" s="189"/>
      <c r="P12" s="189"/>
      <c r="Q12" s="107"/>
      <c r="R12" s="107"/>
      <c r="S12" s="107"/>
      <c r="T12" s="107"/>
      <c r="V12" s="107"/>
      <c r="W12" s="107"/>
      <c r="X12" s="107"/>
      <c r="Y12" s="107"/>
      <c r="Z12" s="107"/>
      <c r="AD12" s="30"/>
      <c r="AE12" s="30"/>
      <c r="AF12" s="30"/>
      <c r="AG12" s="30"/>
      <c r="AH12" s="30"/>
      <c r="AI12" s="30"/>
      <c r="AJ12" s="30"/>
      <c r="AK12" s="30"/>
      <c r="AL12" s="30"/>
      <c r="AM12" s="30"/>
      <c r="AN12" s="30"/>
      <c r="AO12" s="30"/>
      <c r="AP12" s="30"/>
      <c r="AQ12" s="30"/>
      <c r="AR12" s="30"/>
      <c r="AS12"/>
      <c r="AT12"/>
      <c r="AU12"/>
      <c r="AV12"/>
      <c r="AW12"/>
    </row>
    <row r="13" spans="1:49" s="101" customFormat="1" ht="30" customHeight="1">
      <c r="A13"/>
      <c r="B13"/>
      <c r="C13"/>
      <c r="D13"/>
      <c r="E13"/>
      <c r="F13"/>
      <c r="G13"/>
      <c r="H13"/>
      <c r="I13"/>
      <c r="J13"/>
      <c r="K13"/>
      <c r="L13"/>
      <c r="M13"/>
      <c r="N13"/>
      <c r="O13"/>
      <c r="P13"/>
      <c r="Q13" s="107"/>
      <c r="R13" s="107"/>
      <c r="S13" s="107"/>
      <c r="T13" s="107"/>
      <c r="V13" s="107"/>
      <c r="W13" s="107"/>
      <c r="X13" s="107"/>
      <c r="Y13" s="107"/>
      <c r="Z13" s="107"/>
      <c r="AD13" s="30"/>
      <c r="AE13" s="30"/>
      <c r="AF13" s="30"/>
      <c r="AG13" s="30"/>
      <c r="AH13" s="30"/>
      <c r="AI13" s="30"/>
      <c r="AJ13" s="30"/>
      <c r="AK13" s="30"/>
      <c r="AL13" s="30"/>
      <c r="AM13" s="30"/>
      <c r="AN13" s="30"/>
      <c r="AO13" s="30"/>
      <c r="AP13" s="30"/>
      <c r="AQ13" s="30"/>
      <c r="AR13" s="30"/>
      <c r="AS13"/>
      <c r="AT13"/>
      <c r="AU13"/>
      <c r="AV13"/>
      <c r="AW13"/>
    </row>
    <row r="14" spans="1:49" ht="30" customHeight="1">
      <c r="C14"/>
      <c r="E14"/>
      <c r="F14"/>
      <c r="G14"/>
      <c r="H14"/>
      <c r="J14"/>
      <c r="K14"/>
      <c r="L14"/>
      <c r="M14"/>
      <c r="N14"/>
      <c r="O14"/>
      <c r="P14"/>
    </row>
    <row r="15" spans="1:49" ht="30" customHeight="1">
      <c r="C15"/>
      <c r="E15"/>
      <c r="F15"/>
      <c r="G15"/>
      <c r="H15"/>
      <c r="J15"/>
      <c r="K15"/>
      <c r="L15"/>
      <c r="M15"/>
      <c r="N15"/>
      <c r="O15"/>
      <c r="P15"/>
    </row>
    <row r="16" spans="1:49" ht="30" customHeight="1">
      <c r="C16" s="190" t="s">
        <v>247</v>
      </c>
      <c r="D16" s="190"/>
      <c r="E16" s="190"/>
      <c r="F16" s="190"/>
      <c r="G16" s="190"/>
      <c r="H16" s="190"/>
      <c r="I16" s="190"/>
      <c r="J16" s="190"/>
      <c r="K16" s="190"/>
      <c r="L16" s="190"/>
      <c r="M16" s="190"/>
      <c r="N16" s="190"/>
      <c r="O16" s="190"/>
      <c r="P16" s="190"/>
    </row>
    <row r="17" spans="3:44" ht="30" customHeight="1" thickBot="1"/>
    <row r="18" spans="3:44" ht="51.75" customHeight="1" thickTop="1" thickBot="1">
      <c r="C18" s="167" t="str">
        <f>Rel_Viab!C4</f>
        <v>indicadores de rendimiento</v>
      </c>
      <c r="D18" s="165"/>
      <c r="E18" s="62"/>
      <c r="F18" s="167" t="str">
        <f>Rel_Viab!F4</f>
        <v>resumen</v>
      </c>
      <c r="G18" s="167" t="str">
        <f>Rel_Viab!G4</f>
        <v>1 año</v>
      </c>
      <c r="H18" s="167" t="str">
        <f>Rel_Viab!H4</f>
        <v>2 años</v>
      </c>
      <c r="I18" s="167" t="str">
        <f>Rel_Viab!I4</f>
        <v>3 años</v>
      </c>
      <c r="J18" s="167" t="str">
        <f>Rel_Viab!J4</f>
        <v>total</v>
      </c>
      <c r="N18" s="107"/>
      <c r="O18" s="107"/>
      <c r="S18" s="101"/>
      <c r="U18" s="107"/>
      <c r="Y18" s="101"/>
      <c r="Z18" s="101"/>
      <c r="AB18" s="30"/>
      <c r="AC18" s="30"/>
      <c r="AQ18"/>
      <c r="AR18"/>
    </row>
    <row r="19" spans="3:44" ht="51.75" customHeight="1" thickTop="1" thickBot="1">
      <c r="C19" s="32" t="str">
        <f>Rel_Viab!C5</f>
        <v>Establecer la tasa de descuento (años)</v>
      </c>
      <c r="D19" s="191">
        <f>Rel_Viab!D5</f>
        <v>0.05</v>
      </c>
      <c r="E19" s="21"/>
      <c r="F19" s="32" t="str">
        <f>Rel_Viab!F5</f>
        <v>Ingreso bruto</v>
      </c>
      <c r="G19" s="246">
        <f>Rel_Viab!G5</f>
        <v>528599999.99999994</v>
      </c>
      <c r="H19" s="246">
        <f>Rel_Viab!H5</f>
        <v>356227160.49382716</v>
      </c>
      <c r="I19" s="246">
        <f>Rel_Viab!I5</f>
        <v>801511111.11111104</v>
      </c>
      <c r="J19" s="246">
        <f>Rel_Viab!J5</f>
        <v>1686338271.604938</v>
      </c>
      <c r="N19" s="107"/>
      <c r="O19" s="107"/>
      <c r="S19" s="101"/>
      <c r="U19" s="107"/>
      <c r="Y19" s="101"/>
      <c r="Z19" s="101"/>
      <c r="AB19" s="30"/>
      <c r="AC19" s="30"/>
      <c r="AQ19"/>
      <c r="AR19"/>
    </row>
    <row r="20" spans="3:44" ht="51.75" customHeight="1" thickTop="1" thickBot="1">
      <c r="C20" s="32" t="str">
        <f>Rel_Viab!C6</f>
        <v>VAN (Valor Actual Neto)</v>
      </c>
      <c r="D20" s="232">
        <f>Rel_Viab!D6</f>
        <v>30832791.892267097</v>
      </c>
      <c r="E20" s="21"/>
      <c r="F20" s="32" t="str">
        <f>Rel_Viab!F6</f>
        <v>Los costos variables</v>
      </c>
      <c r="G20" s="246">
        <f>Rel_Viab!G6</f>
        <v>356805500</v>
      </c>
      <c r="H20" s="246">
        <f>Rel_Viab!H6</f>
        <v>240454000</v>
      </c>
      <c r="I20" s="246">
        <f>Rel_Viab!I6</f>
        <v>541021500</v>
      </c>
      <c r="J20" s="246">
        <f>Rel_Viab!J6</f>
        <v>1138281000</v>
      </c>
      <c r="N20" s="107"/>
      <c r="O20" s="107"/>
      <c r="S20" s="101"/>
      <c r="U20" s="107"/>
      <c r="Y20" s="101"/>
      <c r="Z20" s="101"/>
      <c r="AB20" s="30"/>
      <c r="AC20" s="30"/>
      <c r="AQ20"/>
      <c r="AR20"/>
    </row>
    <row r="21" spans="3:44" ht="51.75" customHeight="1" thickTop="1" thickBot="1">
      <c r="C21" s="32" t="str">
        <f>Rel_Viab!C7</f>
        <v>TIR (Tasa Interna de Retorno)</v>
      </c>
      <c r="D21" s="79">
        <f>Rel_Viab!D7</f>
        <v>0.22819544420008442</v>
      </c>
      <c r="E21" s="21"/>
      <c r="F21" s="32" t="str">
        <f>Rel_Viab!F7</f>
        <v>impuestos directos</v>
      </c>
      <c r="G21" s="246">
        <f>Rel_Viab!G7</f>
        <v>100433999.99999997</v>
      </c>
      <c r="H21" s="246">
        <f>Rel_Viab!H7</f>
        <v>67683160.493827164</v>
      </c>
      <c r="I21" s="246">
        <f>Rel_Viab!I7</f>
        <v>152287111.11111104</v>
      </c>
      <c r="J21" s="246">
        <f>Rel_Viab!J7</f>
        <v>320404271.60493815</v>
      </c>
      <c r="N21" s="107"/>
      <c r="O21" s="107"/>
      <c r="S21" s="101"/>
      <c r="U21" s="107"/>
      <c r="Y21" s="101"/>
      <c r="Z21" s="101"/>
      <c r="AB21" s="30"/>
      <c r="AC21" s="30"/>
      <c r="AQ21"/>
      <c r="AR21"/>
    </row>
    <row r="22" spans="3:44" ht="51.75" customHeight="1" thickTop="1" thickBot="1">
      <c r="C22" s="32" t="str">
        <f>Rel_Viab!C8</f>
        <v>Inversión inicial (año 0)</v>
      </c>
      <c r="D22" s="232">
        <f>Rel_Viab!D8</f>
        <v>60000000</v>
      </c>
      <c r="E22" s="21"/>
      <c r="F22" s="32" t="str">
        <f>Rel_Viab!F8</f>
        <v>Margen de contribución</v>
      </c>
      <c r="G22" s="246">
        <f>Rel_Viab!G8</f>
        <v>71360500</v>
      </c>
      <c r="H22" s="246">
        <f>Rel_Viab!H8</f>
        <v>48090000</v>
      </c>
      <c r="I22" s="246">
        <f>Rel_Viab!I8</f>
        <v>108202500</v>
      </c>
      <c r="J22" s="246">
        <f>Rel_Viab!J8</f>
        <v>227653000</v>
      </c>
      <c r="N22" s="107"/>
      <c r="O22" s="107"/>
      <c r="S22" s="101"/>
      <c r="U22" s="107"/>
      <c r="Y22" s="101"/>
      <c r="Z22" s="101"/>
      <c r="AB22" s="30"/>
      <c r="AC22" s="30"/>
      <c r="AQ22"/>
      <c r="AR22"/>
    </row>
    <row r="23" spans="3:44" ht="51.75" customHeight="1" thickTop="1" thickBot="1">
      <c r="C23" s="32" t="str">
        <f>Rel_Viab!C9</f>
        <v>recuperación de la inversión</v>
      </c>
      <c r="D23" s="111" t="str">
        <f>Rel_Viab!D9</f>
        <v>30 meses</v>
      </c>
      <c r="E23" s="78"/>
      <c r="F23" s="32" t="str">
        <f>Rel_Viab!F9</f>
        <v>Los gastos fijos</v>
      </c>
      <c r="G23" s="246">
        <f>Rel_Viab!G9</f>
        <v>61200000</v>
      </c>
      <c r="H23" s="246">
        <f>Rel_Viab!H9</f>
        <v>47520000</v>
      </c>
      <c r="I23" s="246">
        <f>Rel_Viab!I9</f>
        <v>13068000</v>
      </c>
      <c r="J23" s="246">
        <f>Rel_Viab!J9</f>
        <v>121788000</v>
      </c>
      <c r="N23" s="107"/>
      <c r="O23" s="107"/>
      <c r="S23" s="101"/>
      <c r="U23" s="107"/>
      <c r="Y23" s="101"/>
      <c r="Z23" s="101"/>
      <c r="AB23" s="30"/>
      <c r="AC23" s="30"/>
      <c r="AQ23"/>
      <c r="AR23"/>
    </row>
    <row r="24" spans="3:44" ht="51.75" customHeight="1" thickTop="1" thickBot="1">
      <c r="C24" s="32" t="str">
        <f>Rel_Viab!C10</f>
        <v>recuperación descontado</v>
      </c>
      <c r="D24" s="111" t="str">
        <f>Rel_Viab!D10</f>
        <v>33 meses</v>
      </c>
      <c r="E24" s="78"/>
      <c r="F24" s="32" t="str">
        <f>Rel_Viab!F10</f>
        <v>depreciación</v>
      </c>
      <c r="G24" s="246">
        <f>Rel_Viab!G10</f>
        <v>0</v>
      </c>
      <c r="H24" s="246">
        <f>Rel_Viab!H10</f>
        <v>0</v>
      </c>
      <c r="I24" s="246">
        <f>Rel_Viab!I10</f>
        <v>0</v>
      </c>
      <c r="J24" s="246">
        <f>Rel_Viab!J10</f>
        <v>0</v>
      </c>
      <c r="N24" s="107"/>
      <c r="O24" s="107"/>
      <c r="S24" s="101"/>
      <c r="U24" s="107"/>
      <c r="Y24" s="101"/>
      <c r="Z24" s="101"/>
      <c r="AB24" s="30"/>
      <c r="AC24" s="30"/>
      <c r="AQ24"/>
      <c r="AR24"/>
    </row>
    <row r="25" spans="3:44" ht="51.75" customHeight="1" thickTop="1" thickBot="1">
      <c r="C25" s="32" t="str">
        <f>Rel_Viab!C11</f>
        <v>Punto de equilibrio</v>
      </c>
      <c r="D25" s="111" t="str">
        <f>Rel_Viab!D11</f>
        <v>24 meses</v>
      </c>
      <c r="E25" s="78"/>
      <c r="F25" s="32" t="str">
        <f>Rel_Viab!F11</f>
        <v>Utilidad Neta / Pérdida</v>
      </c>
      <c r="G25" s="246">
        <f>Rel_Viab!G11</f>
        <v>10160500</v>
      </c>
      <c r="H25" s="246">
        <f>Rel_Viab!H11</f>
        <v>570000</v>
      </c>
      <c r="I25" s="246">
        <f>Rel_Viab!I11</f>
        <v>95134500</v>
      </c>
      <c r="J25" s="246">
        <f>Rel_Viab!J11</f>
        <v>105865000</v>
      </c>
      <c r="N25" s="107"/>
      <c r="O25" s="107"/>
      <c r="S25" s="101"/>
      <c r="U25" s="107"/>
      <c r="Y25" s="101"/>
      <c r="Z25" s="101"/>
      <c r="AB25" s="30"/>
      <c r="AC25" s="30"/>
      <c r="AQ25"/>
      <c r="AR25"/>
    </row>
    <row r="26" spans="3:44" ht="51.75" customHeight="1" thickTop="1" thickBot="1">
      <c r="C26" s="32" t="str">
        <f>Rel_Viab!C12</f>
        <v>capital disponible</v>
      </c>
      <c r="D26" s="111" t="str">
        <f>Rel_Viab!D12</f>
        <v>Es suficiente</v>
      </c>
      <c r="E26" s="78"/>
      <c r="F26" s="32" t="str">
        <f>Rel_Viab!F12</f>
        <v>La inversión bruta</v>
      </c>
      <c r="G26" s="246">
        <f>Rel_Viab!G12</f>
        <v>0</v>
      </c>
      <c r="H26" s="246">
        <f>Rel_Viab!H12</f>
        <v>0</v>
      </c>
      <c r="I26" s="246">
        <f>Rel_Viab!I12</f>
        <v>0</v>
      </c>
      <c r="J26" s="246">
        <f>Rel_Viab!J12</f>
        <v>0</v>
      </c>
      <c r="N26" s="107"/>
      <c r="O26" s="107"/>
      <c r="S26" s="101"/>
      <c r="U26" s="107"/>
      <c r="Y26" s="101"/>
      <c r="Z26" s="101"/>
      <c r="AB26" s="30"/>
      <c r="AC26" s="30"/>
      <c r="AQ26"/>
      <c r="AR26"/>
    </row>
    <row r="27" spans="3:44" ht="51.75" customHeight="1" thickTop="1" thickBot="1">
      <c r="C27" s="11"/>
      <c r="D27" s="11"/>
      <c r="E27" s="21"/>
      <c r="F27" s="32" t="str">
        <f>Rel_Viab!F13</f>
        <v>ingreso libre</v>
      </c>
      <c r="G27" s="246">
        <f>Rel_Viab!G13</f>
        <v>10160500</v>
      </c>
      <c r="H27" s="246">
        <f>Rel_Viab!H13</f>
        <v>570000</v>
      </c>
      <c r="I27" s="246">
        <f>Rel_Viab!I13</f>
        <v>95134500</v>
      </c>
      <c r="J27" s="246">
        <f>Rel_Viab!J13</f>
        <v>45865000</v>
      </c>
      <c r="N27" s="107"/>
      <c r="O27" s="107"/>
      <c r="S27" s="101"/>
      <c r="U27" s="107"/>
      <c r="Y27" s="101"/>
      <c r="Z27" s="101"/>
      <c r="AB27" s="30"/>
      <c r="AC27" s="30"/>
      <c r="AQ27"/>
      <c r="AR27"/>
    </row>
    <row r="28" spans="3:44" ht="51.75" customHeight="1" thickTop="1" thickBot="1">
      <c r="C28" s="11"/>
      <c r="D28" s="11"/>
      <c r="E28" s="21"/>
      <c r="F28" s="32" t="str">
        <f>Rel_Viab!F14</f>
        <v>EBITDA</v>
      </c>
      <c r="G28" s="246">
        <f>Rel_Viab!G14</f>
        <v>110594499.99999994</v>
      </c>
      <c r="H28" s="246">
        <f>Rel_Viab!H14</f>
        <v>68253160.493827164</v>
      </c>
      <c r="I28" s="246">
        <f>Rel_Viab!I14</f>
        <v>247421611.11111104</v>
      </c>
      <c r="J28" s="246">
        <f>Rel_Viab!J14</f>
        <v>426269271.60493815</v>
      </c>
      <c r="N28" s="107"/>
      <c r="O28" s="107"/>
      <c r="S28" s="101"/>
      <c r="U28" s="107"/>
      <c r="Y28" s="101"/>
      <c r="Z28" s="101"/>
      <c r="AB28" s="30"/>
      <c r="AC28" s="30"/>
      <c r="AQ28"/>
      <c r="AR28"/>
    </row>
    <row r="29" spans="3:44" ht="51.75" customHeight="1" thickTop="1" thickBot="1">
      <c r="C29" s="11"/>
      <c r="D29" s="11"/>
      <c r="E29" s="30"/>
      <c r="F29" s="32" t="str">
        <f>Rel_Viab!F15</f>
        <v>Porcentaje de rentabilidad</v>
      </c>
      <c r="G29" s="77">
        <f>Rel_Viab!G15</f>
        <v>1.9221528566023459E-2</v>
      </c>
      <c r="H29" s="77">
        <f>Rel_Viab!H15</f>
        <v>1.6001025840079849E-3</v>
      </c>
      <c r="I29" s="77">
        <f>Rel_Viab!I15</f>
        <v>0.11869392536320285</v>
      </c>
      <c r="J29" s="77">
        <f>Rel_Viab!J15</f>
        <v>2.7197983211487527E-2</v>
      </c>
      <c r="N29" s="107"/>
      <c r="O29" s="107"/>
      <c r="S29" s="101"/>
      <c r="U29" s="107"/>
      <c r="Y29" s="101"/>
      <c r="Z29" s="101"/>
      <c r="AB29" s="30"/>
      <c r="AC29" s="30"/>
      <c r="AQ29"/>
      <c r="AR29"/>
    </row>
    <row r="30" spans="3:44" ht="30" customHeight="1" thickTop="1"/>
    <row r="31" spans="3:44" ht="30" customHeight="1">
      <c r="C31" s="154" t="str">
        <f>Dash_Viab!$F$4</f>
        <v>Análisis de Flujo de Caja Económico</v>
      </c>
    </row>
    <row r="32" spans="3:44" ht="30" customHeight="1"/>
    <row r="33" spans="3:16" ht="30" customHeight="1"/>
    <row r="34" spans="3:16" ht="48" customHeight="1"/>
    <row r="35" spans="3:16" ht="30" customHeight="1"/>
    <row r="36" spans="3:16" ht="122.25" customHeight="1"/>
    <row r="37" spans="3:16" ht="30" customHeight="1"/>
    <row r="38" spans="3:16" ht="30" customHeight="1">
      <c r="C38" s="154" t="str">
        <f>Dash_Viab!$F$10</f>
        <v>Análisis de retorno</v>
      </c>
    </row>
    <row r="39" spans="3:16" ht="48" customHeight="1"/>
    <row r="40" spans="3:16" ht="122.25" customHeight="1"/>
    <row r="41" spans="3:16" ht="30" customHeight="1"/>
    <row r="42" spans="3:16" ht="30" customHeight="1"/>
    <row r="43" spans="3:16" ht="30" customHeight="1"/>
    <row r="44" spans="3:16" ht="30" customHeight="1"/>
    <row r="45" spans="3:16" ht="30" customHeight="1">
      <c r="C45" s="190" t="s">
        <v>248</v>
      </c>
      <c r="D45" s="190"/>
      <c r="E45" s="190"/>
      <c r="F45" s="190"/>
      <c r="G45" s="190"/>
      <c r="H45" s="190"/>
      <c r="I45" s="190"/>
      <c r="J45" s="190"/>
      <c r="K45" s="190"/>
      <c r="L45" s="190"/>
      <c r="M45" s="190"/>
      <c r="N45" s="190"/>
      <c r="O45" s="190"/>
      <c r="P45" s="190"/>
    </row>
    <row r="46" spans="3:16" ht="30" customHeight="1"/>
    <row r="47" spans="3:16" ht="45.75" customHeight="1">
      <c r="C47" s="280" t="s">
        <v>234</v>
      </c>
      <c r="D47" s="280"/>
      <c r="E47" s="83"/>
      <c r="F47" s="280" t="s">
        <v>232</v>
      </c>
      <c r="G47" s="280"/>
      <c r="H47" s="83"/>
      <c r="I47" s="280" t="s">
        <v>238</v>
      </c>
      <c r="J47" s="280"/>
      <c r="K47" s="83"/>
      <c r="L47" s="155" t="s">
        <v>236</v>
      </c>
    </row>
    <row r="48" spans="3:16" ht="106.5" customHeight="1">
      <c r="C48" s="281">
        <f>Dash_Disp!C5</f>
        <v>80000000</v>
      </c>
      <c r="D48" s="281"/>
      <c r="E48" s="156"/>
      <c r="F48" s="282">
        <f>Dash_Disp!F5</f>
        <v>60000000</v>
      </c>
      <c r="G48" s="282"/>
      <c r="H48" s="157"/>
      <c r="I48" s="283">
        <f>Dash_Disp!I5</f>
        <v>12670499.999999996</v>
      </c>
      <c r="J48" s="283"/>
      <c r="K48" s="157"/>
      <c r="L48" s="158">
        <f>Dash_Disp!L5</f>
        <v>0</v>
      </c>
    </row>
    <row r="49" spans="3:17" ht="21" customHeight="1">
      <c r="C49" s="11"/>
      <c r="D49" s="21"/>
      <c r="E49" s="21"/>
      <c r="F49" s="11"/>
      <c r="G49" s="11"/>
      <c r="H49" s="11"/>
      <c r="I49" s="11"/>
      <c r="J49" s="11"/>
      <c r="K49" s="11"/>
      <c r="L49" s="11"/>
      <c r="M49" s="11"/>
    </row>
    <row r="50" spans="3:17" ht="30" customHeight="1">
      <c r="C50" s="280" t="s">
        <v>229</v>
      </c>
      <c r="D50" s="280"/>
      <c r="E50" s="83"/>
      <c r="F50" s="83"/>
      <c r="G50" s="83"/>
      <c r="H50" s="83"/>
      <c r="I50" s="280"/>
      <c r="J50" s="280"/>
      <c r="K50" s="83"/>
      <c r="L50" s="83"/>
      <c r="M50" s="83"/>
    </row>
    <row r="51" spans="3:17" ht="30" customHeight="1">
      <c r="C51"/>
      <c r="E51"/>
      <c r="F51"/>
      <c r="G51"/>
      <c r="H51" s="11"/>
      <c r="J51"/>
      <c r="K51"/>
      <c r="L51"/>
      <c r="M51"/>
    </row>
    <row r="52" spans="3:17" ht="30" customHeight="1">
      <c r="C52"/>
      <c r="E52"/>
      <c r="F52"/>
      <c r="G52"/>
      <c r="H52" s="11"/>
      <c r="J52"/>
      <c r="K52"/>
      <c r="L52"/>
      <c r="M52"/>
    </row>
    <row r="53" spans="3:17" ht="49.5" customHeight="1">
      <c r="C53"/>
      <c r="E53"/>
      <c r="F53"/>
      <c r="G53"/>
      <c r="H53" s="83"/>
      <c r="J53"/>
      <c r="K53"/>
      <c r="L53"/>
      <c r="M53"/>
    </row>
    <row r="54" spans="3:17" ht="112.5" customHeight="1">
      <c r="C54"/>
      <c r="E54"/>
      <c r="F54"/>
      <c r="G54"/>
      <c r="H54" s="11"/>
      <c r="J54"/>
      <c r="K54"/>
      <c r="L54"/>
      <c r="M54"/>
    </row>
    <row r="55" spans="3:17" ht="30" customHeight="1">
      <c r="C55"/>
      <c r="E55"/>
      <c r="F55"/>
      <c r="G55"/>
      <c r="H55" s="11"/>
      <c r="J55"/>
      <c r="K55"/>
      <c r="L55"/>
      <c r="M55"/>
    </row>
    <row r="56" spans="3:17" ht="30" customHeight="1">
      <c r="C56"/>
      <c r="E56"/>
      <c r="F56"/>
      <c r="G56"/>
      <c r="H56" s="11"/>
      <c r="J56"/>
      <c r="K56"/>
      <c r="L56"/>
      <c r="M56"/>
    </row>
    <row r="57" spans="3:17" ht="30" customHeight="1"/>
    <row r="58" spans="3:17" ht="30" customHeight="1">
      <c r="C58" s="190" t="s">
        <v>253</v>
      </c>
      <c r="D58" s="190"/>
      <c r="E58" s="190"/>
      <c r="F58" s="190"/>
      <c r="G58" s="190"/>
      <c r="H58" s="190"/>
      <c r="I58" s="190"/>
      <c r="J58" s="190"/>
      <c r="K58" s="190"/>
      <c r="L58" s="190"/>
      <c r="M58" s="190"/>
      <c r="N58" s="190"/>
      <c r="O58" s="190"/>
      <c r="P58" s="190"/>
    </row>
    <row r="59" spans="3:17" ht="30" customHeight="1"/>
    <row r="60" spans="3:17" ht="30" customHeight="1">
      <c r="C60" s="160" t="s">
        <v>216</v>
      </c>
      <c r="D60" s="143" t="s">
        <v>217</v>
      </c>
      <c r="E60" s="143" t="s">
        <v>218</v>
      </c>
      <c r="F60" s="143" t="s">
        <v>219</v>
      </c>
      <c r="G60" s="11"/>
      <c r="H60" s="160" t="s">
        <v>225</v>
      </c>
      <c r="I60" s="91"/>
      <c r="J60" s="91"/>
      <c r="K60" s="11"/>
      <c r="L60" s="91"/>
      <c r="M60" s="91"/>
      <c r="N60" s="11"/>
      <c r="O60" s="11"/>
      <c r="P60" s="91"/>
      <c r="Q60" s="91"/>
    </row>
    <row r="61" spans="3:17" ht="52.5" customHeight="1">
      <c r="C61" s="132" t="s">
        <v>222</v>
      </c>
      <c r="D61" s="181" t="str">
        <f>Dash_Cen!D5</f>
        <v>-10%</v>
      </c>
      <c r="E61" s="182">
        <f>Dash_Cen!E5</f>
        <v>0</v>
      </c>
      <c r="F61" s="183" t="str">
        <f>Dash_Cen!F5</f>
        <v>+10%</v>
      </c>
      <c r="G61" s="11"/>
      <c r="H61" s="133"/>
      <c r="I61" s="133"/>
      <c r="J61" s="133"/>
      <c r="K61" s="11"/>
      <c r="L61" s="134"/>
      <c r="M61" s="134"/>
      <c r="N61" s="134"/>
      <c r="O61" s="11"/>
      <c r="P61" s="135"/>
      <c r="Q61" s="135"/>
    </row>
    <row r="62" spans="3:17" ht="52.5" customHeight="1">
      <c r="C62" s="132" t="s">
        <v>221</v>
      </c>
      <c r="D62" s="181" t="str">
        <f>Dash_Cen!D6</f>
        <v>-10%</v>
      </c>
      <c r="E62" s="182">
        <f>Dash_Cen!E6</f>
        <v>0</v>
      </c>
      <c r="F62" s="183" t="str">
        <f>Dash_Cen!F6</f>
        <v>+10%</v>
      </c>
      <c r="G62" s="11"/>
      <c r="H62" s="133"/>
      <c r="I62" s="133"/>
      <c r="J62" s="133"/>
      <c r="K62" s="11"/>
      <c r="L62" s="134"/>
      <c r="M62" s="134"/>
      <c r="N62" s="134"/>
      <c r="O62" s="11"/>
      <c r="P62" s="135"/>
      <c r="Q62" s="135"/>
    </row>
    <row r="63" spans="3:17" ht="52.5" customHeight="1">
      <c r="C63" s="132" t="s">
        <v>223</v>
      </c>
      <c r="D63" s="181" t="str">
        <f>Dash_Cen!D7</f>
        <v>-10%</v>
      </c>
      <c r="E63" s="182">
        <f>Dash_Cen!E7</f>
        <v>0</v>
      </c>
      <c r="F63" s="183" t="str">
        <f>Dash_Cen!F7</f>
        <v>+10%</v>
      </c>
      <c r="G63" s="11"/>
      <c r="H63" s="133"/>
      <c r="I63" s="133"/>
      <c r="J63" s="133"/>
      <c r="K63" s="11"/>
      <c r="L63" s="134"/>
      <c r="M63" s="134"/>
      <c r="N63" s="134"/>
      <c r="O63" s="11"/>
      <c r="P63" s="135"/>
      <c r="Q63" s="135"/>
    </row>
    <row r="64" spans="3:17" ht="30" customHeight="1">
      <c r="C64" s="11"/>
      <c r="D64" s="11"/>
      <c r="E64" s="11"/>
      <c r="F64" s="11"/>
      <c r="G64" s="11"/>
      <c r="H64" s="11"/>
      <c r="I64" s="11"/>
      <c r="J64" s="11"/>
      <c r="K64" s="11"/>
      <c r="L64" s="11"/>
      <c r="M64" s="11"/>
      <c r="N64" s="11"/>
      <c r="O64" s="11"/>
      <c r="P64" s="11"/>
      <c r="Q64" s="11"/>
    </row>
    <row r="65" spans="3:44" ht="30" customHeight="1">
      <c r="C65" s="160" t="s">
        <v>220</v>
      </c>
      <c r="D65" s="160"/>
      <c r="E65" s="96"/>
      <c r="F65" s="96"/>
      <c r="G65" s="11"/>
      <c r="H65" s="11"/>
      <c r="I65" s="11"/>
      <c r="J65" s="11"/>
      <c r="K65" s="11"/>
      <c r="L65" s="11"/>
      <c r="M65" s="11"/>
      <c r="N65" s="11"/>
      <c r="O65" s="11"/>
      <c r="P65" s="11"/>
      <c r="Q65" s="11"/>
    </row>
    <row r="66" spans="3:44" ht="52.5" customHeight="1">
      <c r="C66" s="132" t="s">
        <v>179</v>
      </c>
      <c r="D66" s="239">
        <f>Dash_Cen!D10</f>
        <v>-255400603.28848645</v>
      </c>
      <c r="E66" s="251">
        <f>Dash_Cen!E10</f>
        <v>30832791.892267097</v>
      </c>
      <c r="F66" s="240">
        <f>Dash_Cen!F10</f>
        <v>317066187.07302082</v>
      </c>
      <c r="G66"/>
      <c r="H66"/>
      <c r="J66"/>
      <c r="K66"/>
      <c r="L66"/>
      <c r="M66"/>
      <c r="N66"/>
      <c r="O66"/>
      <c r="P66"/>
      <c r="Q66"/>
    </row>
    <row r="67" spans="3:44" ht="52.5" customHeight="1">
      <c r="C67" s="132" t="s">
        <v>180</v>
      </c>
      <c r="D67" s="239" t="str">
        <f>Dash_Cen!D11</f>
        <v/>
      </c>
      <c r="E67" s="141">
        <f>Dash_Cen!E11</f>
        <v>0.22819544420008442</v>
      </c>
      <c r="F67" s="142">
        <f>Dash_Cen!F11</f>
        <v>2.0516203829939603</v>
      </c>
      <c r="G67"/>
      <c r="H67"/>
      <c r="J67"/>
      <c r="K67"/>
      <c r="L67"/>
      <c r="M67"/>
      <c r="N67"/>
      <c r="O67"/>
      <c r="P67"/>
      <c r="Q67"/>
    </row>
    <row r="68" spans="3:44" ht="52.5" customHeight="1">
      <c r="C68" s="215" t="s">
        <v>283</v>
      </c>
      <c r="D68" s="139" t="str">
        <f>Dash_Cen!D12</f>
        <v>No hay</v>
      </c>
      <c r="E68" s="137" t="str">
        <f>Dash_Cen!E12</f>
        <v>33 meses</v>
      </c>
      <c r="F68" s="138" t="str">
        <f>Dash_Cen!F12</f>
        <v>6 meses</v>
      </c>
      <c r="G68"/>
      <c r="H68"/>
      <c r="J68"/>
      <c r="K68"/>
      <c r="L68"/>
      <c r="M68"/>
      <c r="N68"/>
      <c r="O68"/>
      <c r="P68"/>
      <c r="Q68"/>
    </row>
    <row r="69" spans="3:44" ht="52.5" customHeight="1">
      <c r="C69" s="132" t="s">
        <v>155</v>
      </c>
      <c r="D69" s="139" t="str">
        <f>Dash_Cen!D13</f>
        <v>No hay</v>
      </c>
      <c r="E69" s="137" t="str">
        <f>Dash_Cen!E13</f>
        <v>24 meses</v>
      </c>
      <c r="F69" s="138" t="str">
        <f>Dash_Cen!F13</f>
        <v>24 meses</v>
      </c>
      <c r="G69"/>
      <c r="H69"/>
      <c r="J69"/>
      <c r="K69"/>
      <c r="L69"/>
      <c r="M69"/>
      <c r="N69"/>
      <c r="O69"/>
      <c r="P69"/>
      <c r="Q69"/>
    </row>
    <row r="70" spans="3:44" ht="52.5" customHeight="1">
      <c r="C70" s="132" t="s">
        <v>136</v>
      </c>
      <c r="D70" s="239">
        <f>Dash_Cen!D14</f>
        <v>-286816154.32098758</v>
      </c>
      <c r="E70" s="251">
        <f>Dash_Cen!E14</f>
        <v>45865000</v>
      </c>
      <c r="F70" s="240">
        <f>Dash_Cen!F14</f>
        <v>378546154.32098782</v>
      </c>
      <c r="G70"/>
      <c r="H70"/>
      <c r="J70"/>
      <c r="K70"/>
      <c r="L70"/>
      <c r="M70"/>
      <c r="N70"/>
      <c r="O70"/>
      <c r="P70"/>
      <c r="Q70"/>
    </row>
    <row r="71" spans="3:44" ht="30" customHeight="1"/>
    <row r="72" spans="3:44" ht="30" customHeight="1">
      <c r="C72" s="190" t="s">
        <v>249</v>
      </c>
      <c r="D72" s="190"/>
      <c r="E72" s="190"/>
      <c r="F72" s="190"/>
      <c r="G72" s="190"/>
      <c r="H72" s="190"/>
      <c r="I72" s="190"/>
      <c r="J72" s="190"/>
      <c r="K72" s="190"/>
      <c r="L72" s="190"/>
      <c r="M72" s="190"/>
      <c r="N72" s="190"/>
      <c r="O72" s="190"/>
      <c r="P72" s="190"/>
    </row>
    <row r="73" spans="3:44" ht="30" customHeight="1" thickBot="1"/>
    <row r="74" spans="3:44" ht="48" customHeight="1" thickTop="1" thickBot="1">
      <c r="C74" s="113" t="s">
        <v>177</v>
      </c>
      <c r="D74" s="115"/>
      <c r="E74" s="62"/>
      <c r="F74" s="113" t="s">
        <v>20</v>
      </c>
      <c r="G74" s="113" t="s">
        <v>21</v>
      </c>
      <c r="H74" s="113" t="s">
        <v>22</v>
      </c>
      <c r="I74" s="113" t="s">
        <v>23</v>
      </c>
      <c r="J74" s="113" t="s">
        <v>41</v>
      </c>
      <c r="N74" s="107"/>
      <c r="O74" s="107"/>
      <c r="S74" s="101"/>
      <c r="U74" s="107"/>
      <c r="Y74" s="101"/>
      <c r="Z74" s="101"/>
      <c r="AB74" s="30"/>
      <c r="AC74" s="30"/>
      <c r="AQ74"/>
      <c r="AR74"/>
    </row>
    <row r="75" spans="3:44" ht="48" customHeight="1" thickTop="1" thickBot="1">
      <c r="C75" s="23" t="s">
        <v>199</v>
      </c>
      <c r="D75" s="186">
        <f>Cen_Ot!D5</f>
        <v>0.1</v>
      </c>
      <c r="E75" s="119">
        <f>1+D75</f>
        <v>1.1000000000000001</v>
      </c>
      <c r="F75" s="32" t="s">
        <v>148</v>
      </c>
      <c r="G75" s="241">
        <f>Cen_Ot!G5</f>
        <v>581460000</v>
      </c>
      <c r="H75" s="241">
        <f>Cen_Ot!H5</f>
        <v>391849876.54320991</v>
      </c>
      <c r="I75" s="241">
        <f>Cen_Ot!I5</f>
        <v>881662222.22222221</v>
      </c>
      <c r="J75" s="241">
        <f>Cen_Ot!J5</f>
        <v>1854972098.7654321</v>
      </c>
      <c r="N75" s="107"/>
      <c r="O75" s="107"/>
      <c r="S75" s="101"/>
      <c r="U75" s="107"/>
      <c r="Y75" s="101"/>
      <c r="Z75" s="101"/>
      <c r="AB75" s="30"/>
      <c r="AC75" s="30"/>
      <c r="AQ75"/>
      <c r="AR75"/>
    </row>
    <row r="76" spans="3:44" ht="48" customHeight="1" thickTop="1" thickBot="1">
      <c r="C76" s="23" t="s">
        <v>200</v>
      </c>
      <c r="D76" s="186">
        <f>Cen_Ot!D6</f>
        <v>0.1</v>
      </c>
      <c r="E76" s="119">
        <f>1-D76</f>
        <v>0.9</v>
      </c>
      <c r="F76" s="32" t="s">
        <v>28</v>
      </c>
      <c r="G76" s="241">
        <f>Cen_Ot!G6</f>
        <v>321124950</v>
      </c>
      <c r="H76" s="241">
        <f>Cen_Ot!H6</f>
        <v>216408600</v>
      </c>
      <c r="I76" s="241">
        <f>Cen_Ot!I6</f>
        <v>486919350</v>
      </c>
      <c r="J76" s="241">
        <f>Cen_Ot!J6</f>
        <v>1024452900</v>
      </c>
      <c r="N76" s="107"/>
      <c r="O76" s="107"/>
      <c r="S76" s="101"/>
      <c r="U76" s="107"/>
      <c r="Y76" s="101"/>
      <c r="Z76" s="101"/>
      <c r="AB76" s="30"/>
      <c r="AC76" s="30"/>
      <c r="AQ76"/>
      <c r="AR76"/>
    </row>
    <row r="77" spans="3:44" ht="48" customHeight="1" thickTop="1" thickBot="1">
      <c r="C77" s="23" t="s">
        <v>201</v>
      </c>
      <c r="D77" s="186">
        <f>Cen_Ot!D7</f>
        <v>0.1</v>
      </c>
      <c r="E77" s="119">
        <f>1-D77</f>
        <v>0.9</v>
      </c>
      <c r="F77" s="32" t="s">
        <v>143</v>
      </c>
      <c r="G77" s="241">
        <f>Cen_Ot!G7</f>
        <v>90390599.99999997</v>
      </c>
      <c r="H77" s="241">
        <f>Cen_Ot!H7</f>
        <v>60914844.444444448</v>
      </c>
      <c r="I77" s="241">
        <f>Cen_Ot!I7</f>
        <v>137058399.99999994</v>
      </c>
      <c r="J77" s="241">
        <f>Cen_Ot!J7</f>
        <v>288363844.44444436</v>
      </c>
      <c r="N77" s="107"/>
      <c r="O77" s="107"/>
      <c r="S77" s="101"/>
      <c r="U77" s="107"/>
      <c r="Y77" s="101"/>
      <c r="Z77" s="101"/>
      <c r="AB77" s="30"/>
      <c r="AC77" s="30"/>
      <c r="AQ77"/>
      <c r="AR77"/>
    </row>
    <row r="78" spans="3:44" ht="48" customHeight="1" thickTop="1" thickBot="1">
      <c r="C78" s="151" t="s">
        <v>151</v>
      </c>
      <c r="D78" s="112"/>
      <c r="E78" s="21"/>
      <c r="F78" s="32" t="s">
        <v>13</v>
      </c>
      <c r="G78" s="241">
        <f>Cen_Ot!G8</f>
        <v>169944450</v>
      </c>
      <c r="H78" s="241">
        <f>Cen_Ot!H8</f>
        <v>114526432.09876549</v>
      </c>
      <c r="I78" s="241">
        <f>Cen_Ot!I8</f>
        <v>257684472.22222233</v>
      </c>
      <c r="J78" s="241">
        <f>Cen_Ot!J8</f>
        <v>542155354.32098782</v>
      </c>
      <c r="N78" s="107"/>
      <c r="O78" s="107"/>
      <c r="S78" s="101"/>
      <c r="U78" s="107"/>
      <c r="Y78" s="101"/>
      <c r="Z78" s="101"/>
      <c r="AB78" s="30"/>
      <c r="AC78" s="30"/>
      <c r="AQ78"/>
      <c r="AR78"/>
    </row>
    <row r="79" spans="3:44" ht="48" customHeight="1" thickTop="1" thickBot="1">
      <c r="C79" s="32" t="s">
        <v>149</v>
      </c>
      <c r="D79" s="185">
        <f>Cen_Ot!D9</f>
        <v>0.05</v>
      </c>
      <c r="E79" s="78"/>
      <c r="F79" s="32" t="s">
        <v>141</v>
      </c>
      <c r="G79" s="241">
        <f>Cen_Ot!G9</f>
        <v>55080000</v>
      </c>
      <c r="H79" s="241">
        <f>Cen_Ot!H9</f>
        <v>42768000</v>
      </c>
      <c r="I79" s="241">
        <f>Cen_Ot!I9</f>
        <v>11761200</v>
      </c>
      <c r="J79" s="241">
        <f>Cen_Ot!J9</f>
        <v>109609200</v>
      </c>
      <c r="N79" s="107"/>
      <c r="O79" s="107"/>
      <c r="S79" s="101"/>
      <c r="U79" s="107"/>
      <c r="Y79" s="101"/>
      <c r="Z79" s="101"/>
      <c r="AB79" s="30"/>
      <c r="AC79" s="30"/>
      <c r="AQ79"/>
      <c r="AR79"/>
    </row>
    <row r="80" spans="3:44" ht="48" customHeight="1" thickTop="1" thickBot="1">
      <c r="C80" s="32" t="s">
        <v>146</v>
      </c>
      <c r="D80" s="241">
        <f>Cen_Ot!D10</f>
        <v>317066187.07302082</v>
      </c>
      <c r="E80" s="78"/>
      <c r="F80" s="32" t="s">
        <v>47</v>
      </c>
      <c r="G80" s="241">
        <f>Cen_Ot!G10</f>
        <v>0</v>
      </c>
      <c r="H80" s="241">
        <f>Cen_Ot!H10</f>
        <v>0</v>
      </c>
      <c r="I80" s="241">
        <f>Cen_Ot!I10</f>
        <v>0</v>
      </c>
      <c r="J80" s="241">
        <f>Cen_Ot!J10</f>
        <v>0</v>
      </c>
      <c r="N80" s="107"/>
      <c r="O80" s="107"/>
      <c r="S80" s="101"/>
      <c r="U80" s="107"/>
      <c r="Y80" s="101"/>
      <c r="Z80" s="101"/>
      <c r="AB80" s="30"/>
      <c r="AC80" s="30"/>
      <c r="AQ80"/>
      <c r="AR80"/>
    </row>
    <row r="81" spans="3:44" ht="48" customHeight="1" thickTop="1" thickBot="1">
      <c r="C81" s="32" t="s">
        <v>144</v>
      </c>
      <c r="D81" s="79">
        <f>Cen_Ot!D11</f>
        <v>2.0516203829939603</v>
      </c>
      <c r="E81" s="78"/>
      <c r="F81" s="32" t="s">
        <v>138</v>
      </c>
      <c r="G81" s="241">
        <f>Cen_Ot!G11</f>
        <v>114864450</v>
      </c>
      <c r="H81" s="241">
        <f>Cen_Ot!H11</f>
        <v>71758432.098765492</v>
      </c>
      <c r="I81" s="241">
        <f>Cen_Ot!I11</f>
        <v>245923272.22222233</v>
      </c>
      <c r="J81" s="241">
        <f>Cen_Ot!J11</f>
        <v>432546154.32098782</v>
      </c>
      <c r="N81" s="107"/>
      <c r="O81" s="107"/>
      <c r="S81" s="101"/>
      <c r="U81" s="107"/>
      <c r="Y81" s="101"/>
      <c r="Z81" s="101"/>
      <c r="AB81" s="30"/>
      <c r="AC81" s="30"/>
      <c r="AQ81"/>
      <c r="AR81"/>
    </row>
    <row r="82" spans="3:44" ht="48" customHeight="1" thickTop="1" thickBot="1">
      <c r="C82" s="32" t="s">
        <v>198</v>
      </c>
      <c r="D82" s="241">
        <f>Cen_Ot!D12</f>
        <v>54000000</v>
      </c>
      <c r="E82" s="78"/>
      <c r="F82" s="32" t="s">
        <v>137</v>
      </c>
      <c r="G82" s="241">
        <f>Cen_Ot!G12</f>
        <v>0</v>
      </c>
      <c r="H82" s="241">
        <f>Cen_Ot!H12</f>
        <v>0</v>
      </c>
      <c r="I82" s="241">
        <f>Cen_Ot!I12</f>
        <v>0</v>
      </c>
      <c r="J82" s="241">
        <f>Cen_Ot!J12</f>
        <v>0</v>
      </c>
      <c r="N82" s="107"/>
      <c r="O82" s="107"/>
      <c r="S82" s="101"/>
      <c r="U82" s="107"/>
      <c r="Y82" s="101"/>
      <c r="Z82" s="101"/>
      <c r="AB82" s="30"/>
      <c r="AC82" s="30"/>
      <c r="AQ82"/>
      <c r="AR82"/>
    </row>
    <row r="83" spans="3:44" ht="48" customHeight="1" thickTop="1" thickBot="1">
      <c r="C83" s="32" t="s">
        <v>142</v>
      </c>
      <c r="D83" s="111" t="str">
        <f>Cen_Ot!D13</f>
        <v>6 meses</v>
      </c>
      <c r="E83" s="21"/>
      <c r="F83" s="32" t="s">
        <v>136</v>
      </c>
      <c r="G83" s="241">
        <f>Cen_Ot!G13</f>
        <v>114864450</v>
      </c>
      <c r="H83" s="241">
        <f>Cen_Ot!H13</f>
        <v>71758432.098765492</v>
      </c>
      <c r="I83" s="241">
        <f>Cen_Ot!I13</f>
        <v>245923272.22222233</v>
      </c>
      <c r="J83" s="241">
        <f>Cen_Ot!J13</f>
        <v>378546154.32098782</v>
      </c>
      <c r="N83" s="107"/>
      <c r="O83" s="107"/>
      <c r="S83" s="101"/>
      <c r="U83" s="107"/>
      <c r="Y83" s="101"/>
      <c r="Z83" s="101"/>
      <c r="AB83" s="30"/>
      <c r="AC83" s="30"/>
      <c r="AQ83"/>
      <c r="AR83"/>
    </row>
    <row r="84" spans="3:44" ht="48" customHeight="1" thickTop="1" thickBot="1">
      <c r="C84" s="32" t="s">
        <v>283</v>
      </c>
      <c r="D84" s="111" t="str">
        <f>Cen_Ot!D14</f>
        <v>6 meses</v>
      </c>
      <c r="E84" s="21"/>
      <c r="F84" s="32" t="s">
        <v>132</v>
      </c>
      <c r="G84" s="241">
        <f>Cen_Ot!G14</f>
        <v>205255050</v>
      </c>
      <c r="H84" s="241">
        <f>Cen_Ot!H14</f>
        <v>132673276.54320991</v>
      </c>
      <c r="I84" s="241">
        <f>Cen_Ot!I14</f>
        <v>382981672.22222221</v>
      </c>
      <c r="J84" s="241">
        <f>Cen_Ot!J14</f>
        <v>720909998.76543212</v>
      </c>
      <c r="N84" s="107"/>
      <c r="O84" s="107"/>
      <c r="S84" s="101"/>
      <c r="U84" s="107"/>
      <c r="Y84" s="101"/>
      <c r="Z84" s="101"/>
      <c r="AB84" s="30"/>
      <c r="AC84" s="30"/>
      <c r="AQ84"/>
      <c r="AR84"/>
    </row>
    <row r="85" spans="3:44" ht="48" customHeight="1" thickTop="1" thickBot="1">
      <c r="C85" s="32" t="s">
        <v>139</v>
      </c>
      <c r="D85" s="111" t="str">
        <f>Cen_Ot!D15</f>
        <v>24 meses</v>
      </c>
      <c r="E85" s="30"/>
      <c r="F85" s="32" t="s">
        <v>131</v>
      </c>
      <c r="G85" s="77">
        <f>Cen_Ot!G15</f>
        <v>0.19754488700856465</v>
      </c>
      <c r="H85" s="77">
        <f>Cen_Ot!H15</f>
        <v>0.18312735665964303</v>
      </c>
      <c r="I85" s="77">
        <f>Cen_Ot!I15</f>
        <v>0.27893139347898427</v>
      </c>
      <c r="J85" s="77">
        <f>Cen_Ot!J15</f>
        <v>0.20407107717303533</v>
      </c>
      <c r="N85" s="107"/>
      <c r="O85" s="107"/>
      <c r="S85" s="101"/>
      <c r="U85" s="107"/>
      <c r="Y85" s="101"/>
      <c r="Z85" s="101"/>
      <c r="AB85" s="30"/>
      <c r="AC85" s="30"/>
      <c r="AQ85"/>
      <c r="AR85"/>
    </row>
    <row r="86" spans="3:44" ht="16" thickTop="1">
      <c r="N86" s="107"/>
      <c r="O86" s="107"/>
      <c r="S86" s="101"/>
      <c r="U86" s="107"/>
      <c r="Y86" s="101"/>
      <c r="Z86" s="101"/>
      <c r="AB86" s="30"/>
      <c r="AC86" s="30"/>
      <c r="AQ86"/>
      <c r="AR86"/>
    </row>
    <row r="87" spans="3:44" ht="30" customHeight="1">
      <c r="C87" s="190" t="s">
        <v>250</v>
      </c>
      <c r="D87" s="190"/>
      <c r="E87" s="190"/>
      <c r="F87" s="190"/>
      <c r="G87" s="190"/>
      <c r="H87" s="190"/>
      <c r="I87" s="190"/>
      <c r="J87" s="190"/>
      <c r="K87" s="190"/>
      <c r="L87" s="190"/>
      <c r="M87" s="190"/>
      <c r="N87" s="190"/>
      <c r="O87" s="107"/>
      <c r="S87" s="101"/>
      <c r="U87" s="107"/>
      <c r="Y87" s="101"/>
      <c r="Z87" s="101"/>
      <c r="AB87" s="30"/>
      <c r="AC87" s="30"/>
      <c r="AQ87"/>
      <c r="AR87"/>
    </row>
    <row r="88" spans="3:44" ht="31.5" customHeight="1" thickBot="1">
      <c r="N88" s="107"/>
      <c r="O88" s="107"/>
      <c r="S88" s="101"/>
      <c r="U88" s="107"/>
      <c r="Y88" s="101"/>
      <c r="Z88" s="101"/>
      <c r="AB88" s="30"/>
      <c r="AC88" s="30"/>
      <c r="AQ88"/>
      <c r="AR88"/>
    </row>
    <row r="89" spans="3:44" ht="48" customHeight="1" thickTop="1" thickBot="1">
      <c r="C89" s="114" t="s">
        <v>176</v>
      </c>
      <c r="D89" s="117"/>
      <c r="E89" s="62"/>
      <c r="F89" s="114" t="s">
        <v>20</v>
      </c>
      <c r="G89" s="114" t="s">
        <v>21</v>
      </c>
      <c r="H89" s="114" t="s">
        <v>22</v>
      </c>
      <c r="I89" s="114" t="s">
        <v>23</v>
      </c>
      <c r="J89" s="114" t="s">
        <v>41</v>
      </c>
      <c r="N89" s="107"/>
      <c r="O89" s="107"/>
      <c r="S89" s="101"/>
      <c r="U89" s="107"/>
      <c r="Y89" s="101"/>
      <c r="Z89" s="101"/>
      <c r="AB89" s="30"/>
      <c r="AC89" s="30"/>
      <c r="AQ89"/>
      <c r="AR89"/>
    </row>
    <row r="90" spans="3:44" ht="48" customHeight="1" thickTop="1" thickBot="1">
      <c r="C90" s="23" t="s">
        <v>202</v>
      </c>
      <c r="D90" s="184">
        <f>Cen_Pess!D5</f>
        <v>0.1</v>
      </c>
      <c r="E90" s="119">
        <f>1-D90</f>
        <v>0.9</v>
      </c>
      <c r="F90" s="32" t="s">
        <v>148</v>
      </c>
      <c r="G90" s="241">
        <f>Cen_Pess!G5</f>
        <v>475739999.99999994</v>
      </c>
      <c r="H90" s="241">
        <f>Cen_Pess!H5</f>
        <v>320604444.44444448</v>
      </c>
      <c r="I90" s="241">
        <f>Cen_Pess!I5</f>
        <v>721360000</v>
      </c>
      <c r="J90" s="241">
        <f>Cen_Pess!J5</f>
        <v>1517704444.4444444</v>
      </c>
      <c r="N90" s="107"/>
      <c r="O90" s="107"/>
      <c r="S90" s="101"/>
      <c r="U90" s="107"/>
      <c r="Y90" s="101"/>
      <c r="Z90" s="101"/>
      <c r="AB90" s="30"/>
      <c r="AC90" s="30"/>
      <c r="AQ90"/>
      <c r="AR90"/>
    </row>
    <row r="91" spans="3:44" ht="48" customHeight="1" thickTop="1" thickBot="1">
      <c r="C91" s="23" t="s">
        <v>203</v>
      </c>
      <c r="D91" s="184">
        <f>Cen_Pess!D6</f>
        <v>0.1</v>
      </c>
      <c r="E91" s="119">
        <f>1+D91</f>
        <v>1.1000000000000001</v>
      </c>
      <c r="F91" s="32" t="s">
        <v>28</v>
      </c>
      <c r="G91" s="241">
        <f>Cen_Pess!G6</f>
        <v>392486050.00000006</v>
      </c>
      <c r="H91" s="241">
        <f>Cen_Pess!H6</f>
        <v>264499400.00000003</v>
      </c>
      <c r="I91" s="241">
        <f>Cen_Pess!I6</f>
        <v>595123650</v>
      </c>
      <c r="J91" s="241">
        <f>Cen_Pess!J6</f>
        <v>1252109100</v>
      </c>
      <c r="N91" s="107"/>
      <c r="O91" s="107"/>
      <c r="S91" s="101"/>
      <c r="U91" s="107"/>
      <c r="Y91" s="101"/>
      <c r="Z91" s="101"/>
      <c r="AB91" s="30"/>
      <c r="AC91" s="30"/>
      <c r="AQ91"/>
      <c r="AR91"/>
    </row>
    <row r="92" spans="3:44" ht="48" customHeight="1" thickTop="1" thickBot="1">
      <c r="C92" s="23" t="s">
        <v>204</v>
      </c>
      <c r="D92" s="184">
        <f>Cen_Pess!D7</f>
        <v>0.1</v>
      </c>
      <c r="E92" s="119">
        <f>1+D92</f>
        <v>1.1000000000000001</v>
      </c>
      <c r="F92" s="32" t="s">
        <v>143</v>
      </c>
      <c r="G92" s="241">
        <f>Cen_Pess!G7</f>
        <v>110477399.99999997</v>
      </c>
      <c r="H92" s="241">
        <f>Cen_Pess!H7</f>
        <v>74451476.543209881</v>
      </c>
      <c r="I92" s="241">
        <f>Cen_Pess!I7</f>
        <v>167515822.22222215</v>
      </c>
      <c r="J92" s="241">
        <f>Cen_Pess!J7</f>
        <v>352444698.765432</v>
      </c>
      <c r="N92" s="107"/>
      <c r="O92" s="107"/>
      <c r="S92" s="101"/>
      <c r="U92" s="107"/>
      <c r="Y92" s="101"/>
      <c r="Z92" s="101"/>
      <c r="AB92" s="30"/>
      <c r="AC92" s="30"/>
      <c r="AQ92"/>
      <c r="AR92"/>
    </row>
    <row r="93" spans="3:44" ht="48" customHeight="1" thickTop="1" thickBot="1">
      <c r="C93" s="151" t="s">
        <v>151</v>
      </c>
      <c r="D93" s="112"/>
      <c r="E93" s="21"/>
      <c r="F93" s="32" t="s">
        <v>13</v>
      </c>
      <c r="G93" s="241">
        <f>Cen_Pess!G8</f>
        <v>-27223450.00000006</v>
      </c>
      <c r="H93" s="241">
        <f>Cen_Pess!H8</f>
        <v>-18346432.098765433</v>
      </c>
      <c r="I93" s="241">
        <f>Cen_Pess!I8</f>
        <v>-41279472.22222209</v>
      </c>
      <c r="J93" s="241">
        <f>Cen_Pess!J8</f>
        <v>-86849354.320987582</v>
      </c>
      <c r="N93" s="107"/>
      <c r="O93" s="107"/>
      <c r="S93" s="101"/>
      <c r="U93" s="107"/>
      <c r="Y93" s="101"/>
      <c r="Z93" s="101"/>
      <c r="AB93" s="30"/>
      <c r="AC93" s="30"/>
      <c r="AQ93"/>
      <c r="AR93"/>
    </row>
    <row r="94" spans="3:44" ht="48" customHeight="1" thickTop="1" thickBot="1">
      <c r="C94" s="32" t="s">
        <v>149</v>
      </c>
      <c r="D94" s="185">
        <f>Cen_Pess!D9</f>
        <v>0.05</v>
      </c>
      <c r="E94" s="78"/>
      <c r="F94" s="32" t="s">
        <v>141</v>
      </c>
      <c r="G94" s="241">
        <f>Cen_Pess!G9</f>
        <v>67320000</v>
      </c>
      <c r="H94" s="241">
        <f>Cen_Pess!H9</f>
        <v>52272000.000000007</v>
      </c>
      <c r="I94" s="241">
        <f>Cen_Pess!I9</f>
        <v>14374800.000000002</v>
      </c>
      <c r="J94" s="241">
        <f>Cen_Pess!J9</f>
        <v>133966800</v>
      </c>
      <c r="N94" s="107"/>
      <c r="O94" s="107"/>
      <c r="S94" s="101"/>
      <c r="U94" s="107"/>
      <c r="Y94" s="101"/>
      <c r="Z94" s="101"/>
      <c r="AB94" s="30"/>
      <c r="AC94" s="30"/>
      <c r="AQ94"/>
      <c r="AR94"/>
    </row>
    <row r="95" spans="3:44" ht="48" customHeight="1" thickTop="1" thickBot="1">
      <c r="C95" s="32" t="s">
        <v>146</v>
      </c>
      <c r="D95" s="241">
        <f>Cen_Pess!D10</f>
        <v>-255400603.28848645</v>
      </c>
      <c r="E95" s="78"/>
      <c r="F95" s="32" t="s">
        <v>47</v>
      </c>
      <c r="G95" s="241">
        <f>Cen_Pess!G10</f>
        <v>0</v>
      </c>
      <c r="H95" s="241">
        <f>Cen_Pess!H10</f>
        <v>0</v>
      </c>
      <c r="I95" s="241">
        <f>Cen_Pess!I10</f>
        <v>0</v>
      </c>
      <c r="J95" s="241">
        <f>Cen_Pess!J10</f>
        <v>0</v>
      </c>
      <c r="N95" s="107"/>
      <c r="O95" s="107"/>
      <c r="S95" s="101"/>
      <c r="U95" s="107"/>
      <c r="Y95" s="101"/>
      <c r="Z95" s="101"/>
      <c r="AB95" s="30"/>
      <c r="AC95" s="30"/>
      <c r="AQ95"/>
      <c r="AR95"/>
    </row>
    <row r="96" spans="3:44" ht="48" customHeight="1" thickTop="1" thickBot="1">
      <c r="C96" s="32" t="s">
        <v>144</v>
      </c>
      <c r="D96" s="79" t="str">
        <f>Cen_Pess!D11</f>
        <v/>
      </c>
      <c r="E96" s="78"/>
      <c r="F96" s="32" t="s">
        <v>138</v>
      </c>
      <c r="G96" s="241">
        <f>Cen_Pess!G11</f>
        <v>-94543450.00000006</v>
      </c>
      <c r="H96" s="241">
        <f>Cen_Pess!H11</f>
        <v>-70618432.098765433</v>
      </c>
      <c r="I96" s="241">
        <f>Cen_Pess!I11</f>
        <v>-55654272.22222209</v>
      </c>
      <c r="J96" s="241">
        <f>Cen_Pess!J11</f>
        <v>-220816154.32098758</v>
      </c>
      <c r="N96" s="107"/>
      <c r="O96" s="107"/>
      <c r="S96" s="101"/>
      <c r="U96" s="107"/>
      <c r="Y96" s="101"/>
      <c r="Z96" s="101"/>
      <c r="AB96" s="30"/>
      <c r="AC96" s="30"/>
      <c r="AQ96"/>
      <c r="AR96"/>
    </row>
    <row r="97" spans="3:44" ht="48" customHeight="1" thickTop="1" thickBot="1">
      <c r="C97" s="32" t="s">
        <v>198</v>
      </c>
      <c r="D97" s="241">
        <f>Cen_Pess!D12</f>
        <v>66000000.000000007</v>
      </c>
      <c r="E97" s="78"/>
      <c r="F97" s="32" t="s">
        <v>137</v>
      </c>
      <c r="G97" s="241">
        <f>Cen_Pess!G12</f>
        <v>0</v>
      </c>
      <c r="H97" s="241">
        <f>Cen_Pess!H12</f>
        <v>0</v>
      </c>
      <c r="I97" s="241">
        <f>Cen_Pess!I12</f>
        <v>0</v>
      </c>
      <c r="J97" s="241">
        <f>Cen_Pess!J12</f>
        <v>0</v>
      </c>
      <c r="N97" s="107"/>
      <c r="O97" s="107"/>
      <c r="S97" s="101"/>
      <c r="U97" s="107"/>
      <c r="Y97" s="101"/>
      <c r="Z97" s="101"/>
      <c r="AB97" s="30"/>
      <c r="AC97" s="30"/>
      <c r="AQ97"/>
      <c r="AR97"/>
    </row>
    <row r="98" spans="3:44" ht="48" customHeight="1" thickTop="1" thickBot="1">
      <c r="C98" s="32" t="s">
        <v>142</v>
      </c>
      <c r="D98" s="111" t="str">
        <f>Cen_Pess!D13</f>
        <v>No hay</v>
      </c>
      <c r="E98" s="21"/>
      <c r="F98" s="32" t="s">
        <v>136</v>
      </c>
      <c r="G98" s="241">
        <f>Cen_Pess!G13</f>
        <v>-94543450.00000006</v>
      </c>
      <c r="H98" s="241">
        <f>Cen_Pess!H13</f>
        <v>-70618432.098765433</v>
      </c>
      <c r="I98" s="241">
        <f>Cen_Pess!I13</f>
        <v>-55654272.22222209</v>
      </c>
      <c r="J98" s="241">
        <f>Cen_Pess!J13</f>
        <v>-286816154.32098758</v>
      </c>
      <c r="N98" s="107"/>
      <c r="O98" s="107"/>
      <c r="S98" s="101"/>
      <c r="U98" s="107"/>
      <c r="Y98" s="101"/>
      <c r="Z98" s="101"/>
      <c r="AB98" s="30"/>
      <c r="AC98" s="30"/>
      <c r="AQ98"/>
      <c r="AR98"/>
    </row>
    <row r="99" spans="3:44" ht="48" customHeight="1" thickTop="1" thickBot="1">
      <c r="C99" s="32" t="s">
        <v>283</v>
      </c>
      <c r="D99" s="111" t="str">
        <f>Cen_Pess!D14</f>
        <v>No hay</v>
      </c>
      <c r="E99" s="21"/>
      <c r="F99" s="32" t="s">
        <v>132</v>
      </c>
      <c r="G99" s="241">
        <f>Cen_Pess!G14</f>
        <v>15933949.999999881</v>
      </c>
      <c r="H99" s="241">
        <f>Cen_Pess!H14</f>
        <v>3833044.4444444403</v>
      </c>
      <c r="I99" s="241">
        <f>Cen_Pess!I14</f>
        <v>111861550</v>
      </c>
      <c r="J99" s="241">
        <f>Cen_Pess!J14</f>
        <v>131628544.44444433</v>
      </c>
      <c r="N99" s="107"/>
      <c r="O99" s="107"/>
      <c r="S99" s="101"/>
      <c r="U99" s="107"/>
      <c r="Y99" s="101"/>
      <c r="Z99" s="101"/>
      <c r="AB99" s="30"/>
      <c r="AC99" s="30"/>
      <c r="AQ99"/>
      <c r="AR99"/>
    </row>
    <row r="100" spans="3:44" ht="48" customHeight="1" thickTop="1" thickBot="1">
      <c r="C100" s="32" t="s">
        <v>139</v>
      </c>
      <c r="D100" s="111" t="str">
        <f>Cen_Pess!D15</f>
        <v>No hay</v>
      </c>
      <c r="E100" s="30"/>
      <c r="F100" s="32" t="s">
        <v>131</v>
      </c>
      <c r="G100" s="77">
        <f>Cen_Pess!G15</f>
        <v>-0.19872924286374927</v>
      </c>
      <c r="H100" s="77">
        <f>Cen_Pess!H15</f>
        <v>-0.22026654128621245</v>
      </c>
      <c r="I100" s="77">
        <f>Cen_Pess!I15</f>
        <v>-7.7151869000529685E-2</v>
      </c>
      <c r="J100" s="77">
        <f>Cen_Pess!J15</f>
        <v>-0.1889802427415152</v>
      </c>
      <c r="N100" s="107"/>
      <c r="O100" s="107"/>
      <c r="S100" s="101"/>
      <c r="U100" s="107"/>
      <c r="Y100" s="101"/>
      <c r="Z100" s="101"/>
      <c r="AB100" s="30"/>
      <c r="AC100" s="30"/>
      <c r="AQ100"/>
      <c r="AR100"/>
    </row>
    <row r="101" spans="3:44" ht="31.5" customHeight="1" thickTop="1"/>
    <row r="102" spans="3:44" ht="31.5" customHeight="1"/>
    <row r="103" spans="3:44" ht="31.5" customHeight="1"/>
    <row r="104" spans="3:44" ht="31.5" customHeight="1"/>
    <row r="105" spans="3:44" ht="31.5" customHeight="1"/>
    <row r="106" spans="3:44" ht="31.5" customHeight="1"/>
    <row r="107" spans="3:44" ht="31.5" customHeight="1"/>
    <row r="108" spans="3:44" ht="31.5" customHeight="1"/>
    <row r="109" spans="3:44" ht="31.5" customHeight="1"/>
    <row r="110" spans="3:44" ht="31.5" customHeight="1"/>
    <row r="111" spans="3:44" ht="31.5" customHeight="1"/>
  </sheetData>
  <sheetProtection formatColumns="0" formatRows="0" insertColumns="0" insertRows="0" insertHyperlinks="0" deleteColumns="0" deleteRows="0" selectLockedCells="1" sort="0" autoFilter="0" pivotTables="0"/>
  <mergeCells count="8">
    <mergeCell ref="C50:D50"/>
    <mergeCell ref="I50:J50"/>
    <mergeCell ref="C47:D47"/>
    <mergeCell ref="F47:G47"/>
    <mergeCell ref="I47:J47"/>
    <mergeCell ref="C48:D48"/>
    <mergeCell ref="F48:G48"/>
    <mergeCell ref="I48:J48"/>
  </mergeCells>
  <conditionalFormatting sqref="D20">
    <cfRule type="cellIs" dxfId="54" priority="26" operator="greaterThan">
      <formula>0</formula>
    </cfRule>
    <cfRule type="cellIs" dxfId="53" priority="27" operator="lessThan">
      <formula>0</formula>
    </cfRule>
  </conditionalFormatting>
  <conditionalFormatting sqref="G27:J27">
    <cfRule type="cellIs" dxfId="52" priority="24" operator="greaterThan">
      <formula>0</formula>
    </cfRule>
    <cfRule type="cellIs" dxfId="51" priority="25" operator="lessThan">
      <formula>0</formula>
    </cfRule>
  </conditionalFormatting>
  <conditionalFormatting sqref="D22">
    <cfRule type="cellIs" dxfId="50" priority="23" operator="greaterThan">
      <formula>0</formula>
    </cfRule>
  </conditionalFormatting>
  <conditionalFormatting sqref="D26">
    <cfRule type="cellIs" dxfId="49" priority="21" operator="equal">
      <formula>"Não é suficiente"</formula>
    </cfRule>
    <cfRule type="cellIs" dxfId="48" priority="22" operator="equal">
      <formula>"É suficiente"</formula>
    </cfRule>
  </conditionalFormatting>
  <conditionalFormatting sqref="I48:J48 G83:J83 G98:J98">
    <cfRule type="cellIs" dxfId="47" priority="19" operator="greaterThan">
      <formula>0</formula>
    </cfRule>
    <cfRule type="cellIs" dxfId="46" priority="20" operator="lessThanOrEqual">
      <formula>0</formula>
    </cfRule>
  </conditionalFormatting>
  <conditionalFormatting sqref="L48">
    <cfRule type="cellIs" dxfId="45" priority="17" operator="equal">
      <formula>0</formula>
    </cfRule>
    <cfRule type="cellIs" dxfId="44" priority="18" operator="greaterThan">
      <formula>0</formula>
    </cfRule>
  </conditionalFormatting>
  <conditionalFormatting sqref="D61:F63">
    <cfRule type="expression" dxfId="43" priority="15">
      <formula>#REF!="Cenário Otimista"</formula>
    </cfRule>
    <cfRule type="expression" dxfId="42" priority="16">
      <formula>#REF!="Cenário Pessimista"</formula>
    </cfRule>
  </conditionalFormatting>
  <conditionalFormatting sqref="H61:J63">
    <cfRule type="cellIs" dxfId="41" priority="13" operator="greaterThan">
      <formula>0</formula>
    </cfRule>
    <cfRule type="cellIs" dxfId="40" priority="14" operator="lessThanOrEqual">
      <formula>0</formula>
    </cfRule>
  </conditionalFormatting>
  <conditionalFormatting sqref="L61:N63">
    <cfRule type="cellIs" dxfId="39" priority="11" operator="lessThanOrEqual">
      <formula>0</formula>
    </cfRule>
    <cfRule type="cellIs" dxfId="38" priority="12" operator="greaterThan">
      <formula>0</formula>
    </cfRule>
  </conditionalFormatting>
  <conditionalFormatting sqref="D80">
    <cfRule type="cellIs" dxfId="37" priority="7" operator="greaterThan">
      <formula>0</formula>
    </cfRule>
    <cfRule type="cellIs" dxfId="36" priority="8" operator="lessThanOrEqual">
      <formula>0</formula>
    </cfRule>
  </conditionalFormatting>
  <conditionalFormatting sqref="D82">
    <cfRule type="cellIs" dxfId="35" priority="6" operator="greaterThan">
      <formula>0</formula>
    </cfRule>
  </conditionalFormatting>
  <conditionalFormatting sqref="D95">
    <cfRule type="cellIs" dxfId="34" priority="4" operator="greaterThan">
      <formula>0</formula>
    </cfRule>
    <cfRule type="cellIs" dxfId="33" priority="5" operator="lessThanOrEqual">
      <formula>0</formula>
    </cfRule>
  </conditionalFormatting>
  <conditionalFormatting sqref="D97">
    <cfRule type="cellIs" dxfId="32" priority="3" operator="greaterThan">
      <formula>0</formula>
    </cfRule>
  </conditionalFormatting>
  <pageMargins left="0.7" right="0.7" top="0.75" bottom="0.75" header="0.3" footer="0.3"/>
  <pageSetup paperSize="9" scale="69" fitToHeight="0" orientation="landscape" r:id="rId1"/>
  <rowBreaks count="6" manualBreakCount="6">
    <brk id="15" min="2" max="11" man="1"/>
    <brk id="30" min="2" max="11" man="1"/>
    <brk id="44" min="2" max="11" man="1"/>
    <brk id="57" min="2" max="11" man="1"/>
    <brk id="71" min="2" max="11" man="1"/>
    <brk id="86" min="2" max="11"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53C0A-C17E-40BB-8467-1A4BFD97A209}">
  <dimension ref="C1:AS103"/>
  <sheetViews>
    <sheetView showGridLines="0" zoomScale="90" zoomScaleNormal="90" zoomScalePageLayoutView="80" workbookViewId="0">
      <pane ySplit="2" topLeftCell="A3" activePane="bottomLeft" state="frozen"/>
      <selection activeCell="I48" sqref="I48:J48"/>
      <selection pane="bottomLeft" activeCell="D5" sqref="D5"/>
    </sheetView>
  </sheetViews>
  <sheetFormatPr baseColWidth="10" defaultColWidth="11" defaultRowHeight="15.5"/>
  <cols>
    <col min="1" max="1" width="2.1640625" customWidth="1"/>
    <col min="2" max="2" width="1.33203125" customWidth="1"/>
    <col min="3" max="3" width="26.6640625" style="30" bestFit="1" customWidth="1"/>
    <col min="4" max="4" width="18.6640625" style="30" customWidth="1"/>
    <col min="5" max="5" width="1.6640625" style="30" customWidth="1"/>
    <col min="6" max="6" width="24.1640625" style="31" bestFit="1" customWidth="1"/>
    <col min="7" max="7" width="17" customWidth="1"/>
    <col min="8" max="9" width="17" style="31" customWidth="1"/>
    <col min="10" max="10" width="17.83203125" customWidth="1"/>
    <col min="11" max="11" width="11" style="30"/>
    <col min="12" max="12" width="13" style="30" bestFit="1" customWidth="1"/>
    <col min="13" max="15" width="15" style="30" bestFit="1" customWidth="1"/>
    <col min="16" max="16" width="11" style="30"/>
    <col min="17" max="17" width="18.6640625" style="73" bestFit="1" customWidth="1"/>
    <col min="18" max="21" width="14" style="73" customWidth="1"/>
    <col min="22" max="22" width="11" style="30"/>
    <col min="23" max="27" width="18.83203125" style="73" customWidth="1"/>
    <col min="28" max="38" width="18.83203125" style="30" customWidth="1"/>
    <col min="39" max="45" width="11" style="30"/>
  </cols>
  <sheetData>
    <row r="1" spans="3:45" s="1" customFormat="1" ht="39" customHeight="1">
      <c r="D1" s="39"/>
      <c r="E1" s="152"/>
      <c r="F1" s="26"/>
      <c r="H1" s="26"/>
      <c r="I1" s="26"/>
      <c r="K1" s="152"/>
      <c r="L1" s="152"/>
      <c r="M1" s="152"/>
      <c r="N1" s="152"/>
      <c r="O1" s="152"/>
      <c r="P1" s="152"/>
      <c r="Q1" s="82"/>
      <c r="R1" s="82"/>
      <c r="S1" s="82"/>
      <c r="T1" s="82"/>
      <c r="U1" s="82"/>
      <c r="V1" s="152"/>
      <c r="W1" s="82"/>
      <c r="X1" s="82"/>
      <c r="Y1" s="82"/>
      <c r="Z1" s="82"/>
      <c r="AA1" s="82"/>
      <c r="AB1" s="152"/>
      <c r="AC1" s="152"/>
      <c r="AD1" s="152"/>
      <c r="AE1" s="152"/>
      <c r="AF1" s="152"/>
      <c r="AG1" s="152"/>
      <c r="AH1" s="152"/>
      <c r="AI1" s="152"/>
      <c r="AJ1" s="152"/>
      <c r="AK1" s="152"/>
      <c r="AL1" s="152"/>
      <c r="AM1" s="152"/>
      <c r="AN1" s="152"/>
      <c r="AO1" s="152"/>
      <c r="AP1" s="152"/>
      <c r="AQ1" s="152"/>
      <c r="AR1" s="152"/>
      <c r="AS1" s="152"/>
    </row>
    <row r="2" spans="3:45" s="2" customFormat="1" ht="30" customHeight="1">
      <c r="C2" s="5"/>
      <c r="D2" s="5"/>
      <c r="E2" s="5"/>
      <c r="F2" s="27"/>
      <c r="G2" s="28"/>
      <c r="H2" s="28"/>
      <c r="I2" s="28"/>
      <c r="K2" s="56"/>
      <c r="L2" s="56"/>
      <c r="M2" s="56"/>
      <c r="N2" s="56"/>
      <c r="O2" s="56"/>
      <c r="P2" s="56"/>
      <c r="Q2" s="81"/>
      <c r="R2" s="81"/>
      <c r="S2" s="81"/>
      <c r="T2" s="81"/>
      <c r="U2" s="81"/>
      <c r="V2" s="56"/>
      <c r="W2" s="81"/>
      <c r="X2" s="81"/>
      <c r="Y2" s="81"/>
      <c r="Z2" s="81"/>
      <c r="AA2" s="81"/>
      <c r="AB2" s="56"/>
      <c r="AC2" s="56"/>
      <c r="AD2" s="56"/>
      <c r="AE2" s="56"/>
      <c r="AF2" s="56"/>
      <c r="AG2" s="56"/>
      <c r="AH2" s="56"/>
      <c r="AI2" s="56"/>
      <c r="AJ2" s="56"/>
      <c r="AK2" s="56"/>
      <c r="AL2" s="56"/>
      <c r="AM2" s="56"/>
      <c r="AN2" s="56"/>
      <c r="AO2" s="56"/>
      <c r="AP2" s="56"/>
      <c r="AQ2" s="56"/>
      <c r="AR2" s="56"/>
      <c r="AS2" s="56"/>
    </row>
    <row r="3" spans="3:45" ht="7.5" customHeight="1" thickBot="1">
      <c r="C3" s="29"/>
      <c r="D3" s="29"/>
    </row>
    <row r="4" spans="3:45" s="11" customFormat="1" ht="30" customHeight="1" thickTop="1" thickBot="1">
      <c r="C4" s="113" t="s">
        <v>177</v>
      </c>
      <c r="D4" s="115"/>
      <c r="E4" s="62"/>
      <c r="F4" s="113" t="s">
        <v>20</v>
      </c>
      <c r="G4" s="113" t="s">
        <v>21</v>
      </c>
      <c r="H4" s="113" t="s">
        <v>22</v>
      </c>
      <c r="I4" s="113" t="s">
        <v>23</v>
      </c>
      <c r="J4" s="113" t="s">
        <v>41</v>
      </c>
      <c r="K4" s="59"/>
      <c r="L4" s="59" t="s">
        <v>150</v>
      </c>
      <c r="M4" s="59" t="s">
        <v>21</v>
      </c>
      <c r="N4" s="59" t="s">
        <v>22</v>
      </c>
      <c r="O4" s="59" t="s">
        <v>23</v>
      </c>
      <c r="P4" s="59"/>
      <c r="Q4" s="73"/>
      <c r="R4" s="73"/>
      <c r="S4" s="73"/>
      <c r="T4" s="73"/>
      <c r="U4" s="73"/>
      <c r="V4" s="59"/>
      <c r="W4" s="73"/>
      <c r="X4" s="73"/>
      <c r="Y4" s="73"/>
      <c r="Z4" s="73"/>
      <c r="AA4" s="73"/>
      <c r="AB4" s="59"/>
      <c r="AC4" s="59"/>
      <c r="AD4" s="59"/>
      <c r="AE4" s="59"/>
      <c r="AF4" s="59"/>
      <c r="AG4" s="59"/>
      <c r="AH4" s="59"/>
      <c r="AI4" s="59"/>
      <c r="AJ4" s="59"/>
      <c r="AK4" s="59"/>
      <c r="AL4" s="59"/>
      <c r="AM4" s="59"/>
      <c r="AN4" s="59"/>
      <c r="AO4" s="59"/>
      <c r="AP4" s="59"/>
      <c r="AQ4" s="59"/>
      <c r="AR4" s="59"/>
      <c r="AS4" s="59"/>
    </row>
    <row r="5" spans="3:45" s="11" customFormat="1" ht="27" customHeight="1" thickTop="1" thickBot="1">
      <c r="C5" s="23" t="s">
        <v>199</v>
      </c>
      <c r="D5" s="116">
        <v>0.1</v>
      </c>
      <c r="E5" s="119">
        <f>1+D5</f>
        <v>1.1000000000000001</v>
      </c>
      <c r="F5" s="32" t="s">
        <v>148</v>
      </c>
      <c r="G5" s="232">
        <f>Rel_Viab!G5*Cen_Ot!$E$5</f>
        <v>581460000</v>
      </c>
      <c r="H5" s="232">
        <f>Rel_Viab!H5*Cen_Ot!$E$5</f>
        <v>391849876.54320991</v>
      </c>
      <c r="I5" s="232">
        <f>Rel_Viab!I5*Cen_Ot!$E$5</f>
        <v>881662222.22222221</v>
      </c>
      <c r="J5" s="232">
        <f t="shared" ref="J5:J12" si="0">SUM(G5:I5)</f>
        <v>1854972098.7654321</v>
      </c>
      <c r="K5" s="59"/>
      <c r="L5" s="59" t="s">
        <v>147</v>
      </c>
      <c r="M5" s="61">
        <f>G5</f>
        <v>581460000</v>
      </c>
      <c r="N5" s="61">
        <f>H5</f>
        <v>391849876.54320991</v>
      </c>
      <c r="O5" s="61">
        <f>I5</f>
        <v>881662222.22222221</v>
      </c>
      <c r="P5" s="59"/>
      <c r="Q5" s="73"/>
      <c r="R5" s="73"/>
      <c r="S5" s="73"/>
      <c r="T5" s="73"/>
      <c r="U5" s="73"/>
      <c r="V5" s="59"/>
      <c r="W5" s="73"/>
      <c r="X5" s="73"/>
      <c r="Y5" s="73"/>
      <c r="Z5" s="73"/>
      <c r="AA5" s="73"/>
      <c r="AB5" s="59"/>
      <c r="AC5" s="59"/>
      <c r="AD5" s="59"/>
      <c r="AE5" s="59"/>
      <c r="AF5" s="59"/>
      <c r="AG5" s="59"/>
      <c r="AH5" s="59"/>
      <c r="AI5" s="59"/>
      <c r="AJ5" s="59"/>
      <c r="AK5" s="59"/>
      <c r="AL5" s="59"/>
      <c r="AM5" s="59"/>
      <c r="AN5" s="59"/>
      <c r="AO5" s="59"/>
      <c r="AP5" s="59"/>
      <c r="AQ5" s="59"/>
      <c r="AR5" s="59"/>
      <c r="AS5" s="59"/>
    </row>
    <row r="6" spans="3:45" s="11" customFormat="1" ht="27" customHeight="1" thickTop="1" thickBot="1">
      <c r="C6" s="23" t="s">
        <v>200</v>
      </c>
      <c r="D6" s="116">
        <v>0.1</v>
      </c>
      <c r="E6" s="119">
        <f>1-D6</f>
        <v>0.9</v>
      </c>
      <c r="F6" s="32" t="s">
        <v>28</v>
      </c>
      <c r="G6" s="232">
        <f>Rel_Viab!G6*Cen_Ot!$E$6</f>
        <v>321124950</v>
      </c>
      <c r="H6" s="232">
        <f>Rel_Viab!H6*Cen_Ot!$E$6</f>
        <v>216408600</v>
      </c>
      <c r="I6" s="232">
        <f>Rel_Viab!I6*Cen_Ot!$E$6</f>
        <v>486919350</v>
      </c>
      <c r="J6" s="232">
        <f t="shared" si="0"/>
        <v>1024452900</v>
      </c>
      <c r="K6" s="59"/>
      <c r="L6" s="59" t="s">
        <v>145</v>
      </c>
      <c r="M6" s="61">
        <f>G7+G6+G9+G10</f>
        <v>466595550</v>
      </c>
      <c r="N6" s="61">
        <f>H7+H6+H9+H10</f>
        <v>320091444.44444442</v>
      </c>
      <c r="O6" s="61">
        <f>I7+I6+I9+I10</f>
        <v>635738950</v>
      </c>
      <c r="P6" s="59"/>
      <c r="Q6" s="73"/>
      <c r="R6" s="73"/>
      <c r="S6" s="73"/>
      <c r="T6" s="73"/>
      <c r="U6" s="73"/>
      <c r="V6" s="59"/>
      <c r="W6" s="73"/>
      <c r="X6" s="73"/>
      <c r="Y6" s="73"/>
      <c r="Z6" s="73"/>
      <c r="AA6" s="73"/>
      <c r="AB6" s="59"/>
      <c r="AC6" s="59"/>
      <c r="AD6" s="59"/>
      <c r="AE6" s="59"/>
      <c r="AF6" s="59"/>
      <c r="AG6" s="59"/>
      <c r="AH6" s="59"/>
      <c r="AI6" s="59"/>
      <c r="AJ6" s="59"/>
      <c r="AK6" s="59"/>
      <c r="AL6" s="59"/>
      <c r="AM6" s="59"/>
      <c r="AN6" s="59"/>
      <c r="AO6" s="59"/>
      <c r="AP6" s="59"/>
      <c r="AQ6" s="59"/>
      <c r="AR6" s="59"/>
      <c r="AS6" s="59"/>
    </row>
    <row r="7" spans="3:45" s="11" customFormat="1" ht="27" customHeight="1" thickTop="1" thickBot="1">
      <c r="C7" s="23" t="s">
        <v>201</v>
      </c>
      <c r="D7" s="130">
        <v>0.1</v>
      </c>
      <c r="E7" s="119">
        <f>1-D7</f>
        <v>0.9</v>
      </c>
      <c r="F7" s="32" t="s">
        <v>143</v>
      </c>
      <c r="G7" s="232">
        <f>Rel_Viab!G7*Cen_Ot!$E$6</f>
        <v>90390599.99999997</v>
      </c>
      <c r="H7" s="232">
        <f>Rel_Viab!H7*Cen_Ot!$E$6</f>
        <v>60914844.444444448</v>
      </c>
      <c r="I7" s="232">
        <f>Rel_Viab!I7*Cen_Ot!$E$6</f>
        <v>137058399.99999994</v>
      </c>
      <c r="J7" s="232">
        <f t="shared" si="0"/>
        <v>288363844.44444436</v>
      </c>
      <c r="K7" s="59"/>
      <c r="L7" s="59" t="s">
        <v>136</v>
      </c>
      <c r="M7" s="61">
        <f>M5-M6-G12+G10</f>
        <v>114864450</v>
      </c>
      <c r="N7" s="61">
        <f>N5-N6-H12+H10</f>
        <v>71758432.098765492</v>
      </c>
      <c r="O7" s="61">
        <f>O5-O6-I12+I10</f>
        <v>245923272.22222221</v>
      </c>
      <c r="P7" s="59"/>
      <c r="Q7" s="73"/>
      <c r="R7" s="73"/>
      <c r="S7" s="73"/>
      <c r="T7" s="73"/>
      <c r="U7" s="73"/>
      <c r="V7" s="59"/>
      <c r="W7" s="73"/>
      <c r="X7" s="73"/>
      <c r="Y7" s="73"/>
      <c r="Z7" s="73"/>
      <c r="AA7" s="73"/>
      <c r="AB7" s="59"/>
      <c r="AC7" s="59"/>
      <c r="AD7" s="59"/>
      <c r="AE7" s="59"/>
      <c r="AF7" s="59"/>
      <c r="AG7" s="59"/>
      <c r="AH7" s="59"/>
      <c r="AI7" s="59"/>
      <c r="AJ7" s="59"/>
      <c r="AK7" s="59"/>
      <c r="AL7" s="59"/>
      <c r="AM7" s="59"/>
      <c r="AN7" s="59"/>
      <c r="AO7" s="59"/>
      <c r="AP7" s="59"/>
      <c r="AQ7" s="59"/>
      <c r="AR7" s="59"/>
      <c r="AS7" s="59"/>
    </row>
    <row r="8" spans="3:45" s="11" customFormat="1" ht="27" customHeight="1" thickTop="1" thickBot="1">
      <c r="C8" s="151" t="s">
        <v>151</v>
      </c>
      <c r="D8" s="112"/>
      <c r="E8" s="21"/>
      <c r="F8" s="32" t="s">
        <v>13</v>
      </c>
      <c r="G8" s="232">
        <f>G5-G7-G6</f>
        <v>169944450</v>
      </c>
      <c r="H8" s="232">
        <f>H5-H7-H6</f>
        <v>114526432.09876549</v>
      </c>
      <c r="I8" s="232">
        <f>I5-I7-I6</f>
        <v>257684472.22222233</v>
      </c>
      <c r="J8" s="232">
        <f t="shared" si="0"/>
        <v>542155354.32098782</v>
      </c>
      <c r="K8" s="59"/>
      <c r="L8" s="59"/>
      <c r="M8" s="59"/>
      <c r="N8" s="59"/>
      <c r="O8" s="59"/>
      <c r="P8" s="59"/>
      <c r="Q8" s="73"/>
      <c r="R8" s="73"/>
      <c r="S8" s="73"/>
      <c r="T8" s="73"/>
      <c r="U8" s="73"/>
      <c r="V8" s="59"/>
      <c r="W8" s="73"/>
      <c r="X8" s="73"/>
      <c r="Y8" s="73"/>
      <c r="Z8" s="73"/>
      <c r="AA8" s="73"/>
      <c r="AB8" s="59"/>
      <c r="AC8" s="59"/>
      <c r="AD8" s="59"/>
      <c r="AE8" s="59"/>
      <c r="AF8" s="59"/>
      <c r="AG8" s="59"/>
      <c r="AH8" s="59"/>
      <c r="AI8" s="59"/>
      <c r="AJ8" s="59"/>
      <c r="AK8" s="59"/>
      <c r="AL8" s="59"/>
      <c r="AM8" s="59"/>
      <c r="AN8" s="59"/>
      <c r="AO8" s="59"/>
      <c r="AP8" s="59"/>
      <c r="AQ8" s="59"/>
      <c r="AR8" s="59"/>
      <c r="AS8" s="59"/>
    </row>
    <row r="9" spans="3:45" s="11" customFormat="1" ht="27" customHeight="1" thickTop="1" thickBot="1">
      <c r="C9" s="32" t="s">
        <v>149</v>
      </c>
      <c r="D9" s="185">
        <f>Rel_Viab!D5</f>
        <v>0.05</v>
      </c>
      <c r="E9" s="78"/>
      <c r="F9" s="32" t="s">
        <v>141</v>
      </c>
      <c r="G9" s="232">
        <f>Rel_Viab!G9*Cen_Ot!$E$6</f>
        <v>55080000</v>
      </c>
      <c r="H9" s="232">
        <f>Rel_Viab!H9*Cen_Ot!$E$6</f>
        <v>42768000</v>
      </c>
      <c r="I9" s="232">
        <f>Rel_Viab!I9*Cen_Ot!$E$6</f>
        <v>11761200</v>
      </c>
      <c r="J9" s="232">
        <f t="shared" si="0"/>
        <v>109609200</v>
      </c>
      <c r="K9" s="59"/>
      <c r="L9" s="59" t="s">
        <v>140</v>
      </c>
      <c r="M9" s="59"/>
      <c r="N9" s="59"/>
      <c r="O9" s="59"/>
      <c r="P9" s="59"/>
      <c r="Q9" s="73"/>
      <c r="R9" s="73"/>
      <c r="S9" s="73"/>
      <c r="T9" s="73"/>
      <c r="U9" s="73"/>
      <c r="V9" s="59"/>
      <c r="W9" s="73"/>
      <c r="X9" s="73"/>
      <c r="Y9" s="73"/>
      <c r="Z9" s="73"/>
      <c r="AA9" s="73"/>
      <c r="AB9" s="59"/>
      <c r="AC9" s="59"/>
      <c r="AD9" s="59"/>
      <c r="AE9" s="59"/>
      <c r="AF9" s="59"/>
      <c r="AG9" s="59"/>
      <c r="AH9" s="59"/>
      <c r="AI9" s="59"/>
      <c r="AJ9" s="59"/>
      <c r="AK9" s="59"/>
      <c r="AL9" s="59"/>
      <c r="AM9" s="59"/>
      <c r="AN9" s="59"/>
      <c r="AO9" s="59"/>
      <c r="AP9" s="59"/>
      <c r="AQ9" s="59"/>
      <c r="AR9" s="59"/>
      <c r="AS9" s="59"/>
    </row>
    <row r="10" spans="3:45" s="11" customFormat="1" ht="27" customHeight="1" thickTop="1" thickBot="1">
      <c r="C10" s="32" t="s">
        <v>146</v>
      </c>
      <c r="D10" s="232">
        <f>IFERROR(NPV(D9,-D12,G13,H13,I13),"")</f>
        <v>317066187.07302082</v>
      </c>
      <c r="E10" s="78"/>
      <c r="F10" s="32" t="s">
        <v>47</v>
      </c>
      <c r="G10" s="232">
        <f>Rel_Viab!G10*Cen_Ot!$E$7</f>
        <v>0</v>
      </c>
      <c r="H10" s="232">
        <f>Rel_Viab!H10*Cen_Ot!$E$7</f>
        <v>0</v>
      </c>
      <c r="I10" s="232">
        <f>Rel_Viab!I10*Cen_Ot!$E$7</f>
        <v>0</v>
      </c>
      <c r="J10" s="232">
        <f t="shared" si="0"/>
        <v>0</v>
      </c>
      <c r="K10" s="59"/>
      <c r="L10" s="59"/>
      <c r="M10" s="59"/>
      <c r="N10" s="59"/>
      <c r="O10" s="59"/>
      <c r="P10" s="59"/>
      <c r="Q10" s="73"/>
      <c r="R10" s="73"/>
      <c r="S10" s="73"/>
      <c r="T10" s="73"/>
      <c r="U10" s="73"/>
      <c r="V10" s="59"/>
      <c r="W10" s="73"/>
      <c r="X10" s="73"/>
      <c r="Y10" s="73"/>
      <c r="Z10" s="73"/>
      <c r="AA10" s="73"/>
      <c r="AB10" s="59"/>
      <c r="AC10" s="59"/>
      <c r="AD10" s="59"/>
      <c r="AE10" s="59"/>
      <c r="AF10" s="59"/>
      <c r="AG10" s="59"/>
      <c r="AH10" s="59"/>
      <c r="AI10" s="59"/>
      <c r="AJ10" s="59"/>
      <c r="AK10" s="59"/>
      <c r="AL10" s="59"/>
      <c r="AM10" s="59"/>
      <c r="AN10" s="59"/>
      <c r="AO10" s="59"/>
      <c r="AP10" s="59"/>
      <c r="AQ10" s="59"/>
      <c r="AR10" s="59"/>
      <c r="AS10" s="59"/>
    </row>
    <row r="11" spans="3:45" s="11" customFormat="1" ht="27" customHeight="1" thickTop="1" thickBot="1">
      <c r="C11" s="32" t="s">
        <v>144</v>
      </c>
      <c r="D11" s="79">
        <f>IFERROR(IRR(L15:O15),"")</f>
        <v>2.0516203829939603</v>
      </c>
      <c r="E11" s="78"/>
      <c r="F11" s="32" t="s">
        <v>138</v>
      </c>
      <c r="G11" s="232">
        <f>G8-G9-G10</f>
        <v>114864450</v>
      </c>
      <c r="H11" s="232">
        <f>H8-H9-H10</f>
        <v>71758432.098765492</v>
      </c>
      <c r="I11" s="232">
        <f>I8-I9-I10</f>
        <v>245923272.22222233</v>
      </c>
      <c r="J11" s="232">
        <f t="shared" si="0"/>
        <v>432546154.32098782</v>
      </c>
      <c r="K11" s="59"/>
      <c r="L11" s="59"/>
      <c r="M11" s="59"/>
      <c r="N11" s="59"/>
      <c r="O11" s="59"/>
      <c r="P11" s="59"/>
      <c r="Q11" s="73"/>
      <c r="R11" s="73"/>
      <c r="S11" s="73"/>
      <c r="T11" s="73"/>
      <c r="U11" s="73"/>
      <c r="V11" s="59"/>
      <c r="W11" s="73"/>
      <c r="X11" s="73"/>
      <c r="Y11" s="73"/>
      <c r="Z11" s="73"/>
      <c r="AA11" s="73"/>
      <c r="AB11" s="59"/>
      <c r="AC11" s="59"/>
      <c r="AD11" s="59"/>
      <c r="AE11" s="59"/>
      <c r="AF11" s="59"/>
      <c r="AG11" s="59"/>
      <c r="AH11" s="59"/>
      <c r="AI11" s="59"/>
      <c r="AJ11" s="59"/>
      <c r="AK11" s="59"/>
      <c r="AL11" s="59"/>
      <c r="AM11" s="59"/>
      <c r="AN11" s="59"/>
      <c r="AO11" s="59"/>
      <c r="AP11" s="59"/>
      <c r="AQ11" s="59"/>
      <c r="AR11" s="59"/>
      <c r="AS11" s="59"/>
    </row>
    <row r="12" spans="3:45" s="11" customFormat="1" ht="27" customHeight="1" thickTop="1" thickBot="1">
      <c r="C12" s="32" t="s">
        <v>198</v>
      </c>
      <c r="D12" s="232">
        <f>Rel_Viab!D8*E7</f>
        <v>54000000</v>
      </c>
      <c r="E12" s="78"/>
      <c r="F12" s="32" t="s">
        <v>137</v>
      </c>
      <c r="G12" s="232">
        <f>Rel_Viab!G12*Cen_Ot!$E$7</f>
        <v>0</v>
      </c>
      <c r="H12" s="232">
        <f>Rel_Viab!H12*Cen_Ot!$E$7</f>
        <v>0</v>
      </c>
      <c r="I12" s="232">
        <f>Rel_Viab!I12*Cen_Ot!$E$7</f>
        <v>0</v>
      </c>
      <c r="J12" s="232">
        <f t="shared" si="0"/>
        <v>0</v>
      </c>
      <c r="K12" s="59"/>
      <c r="L12" s="59"/>
      <c r="M12" s="59"/>
      <c r="N12" s="59"/>
      <c r="O12" s="59"/>
      <c r="P12" s="59"/>
      <c r="Q12" s="73"/>
      <c r="R12" s="73"/>
      <c r="S12" s="73"/>
      <c r="T12" s="73"/>
      <c r="U12" s="73"/>
      <c r="V12" s="59"/>
      <c r="W12" s="73"/>
      <c r="X12" s="73"/>
      <c r="Y12" s="73"/>
      <c r="Z12" s="73"/>
      <c r="AA12" s="73"/>
      <c r="AB12" s="59"/>
      <c r="AC12" s="59"/>
      <c r="AD12" s="59"/>
      <c r="AE12" s="59"/>
      <c r="AF12" s="59"/>
      <c r="AG12" s="59"/>
      <c r="AH12" s="59"/>
      <c r="AI12" s="59"/>
      <c r="AJ12" s="59"/>
      <c r="AK12" s="59"/>
      <c r="AL12" s="59"/>
      <c r="AM12" s="59"/>
      <c r="AN12" s="59"/>
      <c r="AO12" s="59"/>
      <c r="AP12" s="59"/>
      <c r="AQ12" s="59"/>
      <c r="AR12" s="59"/>
      <c r="AS12" s="59"/>
    </row>
    <row r="13" spans="3:45" s="11" customFormat="1" ht="27" customHeight="1" thickTop="1" thickBot="1">
      <c r="C13" s="32" t="s">
        <v>142</v>
      </c>
      <c r="D13" s="111" t="str">
        <f>IF(SUM('Aux1'!C49:AL49)=36,"Não houve",IF(SUM('Aux1'!C49:AL49)=1,"1 mês",SUM('Aux1'!C49:AL49)&amp;" meses"))</f>
        <v>6 meses</v>
      </c>
      <c r="E13" s="21"/>
      <c r="F13" s="32" t="s">
        <v>136</v>
      </c>
      <c r="G13" s="232">
        <f>G11-G12+G10</f>
        <v>114864450</v>
      </c>
      <c r="H13" s="232">
        <f>H11-H12+H10</f>
        <v>71758432.098765492</v>
      </c>
      <c r="I13" s="232">
        <f>I11-I12+I10</f>
        <v>245923272.22222233</v>
      </c>
      <c r="J13" s="232">
        <f>SUM(G13:I13)-D12</f>
        <v>378546154.32098782</v>
      </c>
      <c r="K13" s="59"/>
      <c r="L13" s="59"/>
      <c r="M13" s="59"/>
      <c r="N13" s="59"/>
      <c r="O13" s="59"/>
      <c r="P13" s="59"/>
      <c r="Q13" s="73"/>
      <c r="R13" s="73"/>
      <c r="S13" s="73"/>
      <c r="T13" s="73"/>
      <c r="U13" s="73"/>
      <c r="V13" s="59"/>
      <c r="W13" s="73"/>
      <c r="X13" s="73"/>
      <c r="Y13" s="73"/>
      <c r="Z13" s="73"/>
      <c r="AA13" s="73"/>
      <c r="AB13" s="59"/>
      <c r="AC13" s="59"/>
      <c r="AD13" s="59"/>
      <c r="AE13" s="59"/>
      <c r="AF13" s="59"/>
      <c r="AG13" s="59"/>
      <c r="AH13" s="59"/>
      <c r="AI13" s="59"/>
      <c r="AJ13" s="59"/>
      <c r="AK13" s="59"/>
      <c r="AL13" s="59"/>
      <c r="AM13" s="59"/>
      <c r="AN13" s="59"/>
      <c r="AO13" s="59"/>
      <c r="AP13" s="59"/>
      <c r="AQ13" s="59"/>
      <c r="AR13" s="59"/>
      <c r="AS13" s="59"/>
    </row>
    <row r="14" spans="3:45" s="11" customFormat="1" ht="27" customHeight="1" thickTop="1" thickBot="1">
      <c r="C14" s="32" t="s">
        <v>283</v>
      </c>
      <c r="D14" s="111" t="str">
        <f>IF(SUM('Aux1'!C52:AL52)=36,"Não houve",IF(SUM('Aux1'!C52:AL52)=1,"1 mês",SUM('Aux1'!C52:AL52)&amp;" meses"))</f>
        <v>6 meses</v>
      </c>
      <c r="E14" s="21"/>
      <c r="F14" s="32" t="s">
        <v>132</v>
      </c>
      <c r="G14" s="232">
        <f>G5-G6-G9-G12</f>
        <v>205255050</v>
      </c>
      <c r="H14" s="232">
        <f t="shared" ref="H14:I14" si="1">H5-H6-H9-H12</f>
        <v>132673276.54320991</v>
      </c>
      <c r="I14" s="232">
        <f t="shared" si="1"/>
        <v>382981672.22222221</v>
      </c>
      <c r="J14" s="232">
        <f>SUM(G14:I14)</f>
        <v>720909998.76543212</v>
      </c>
      <c r="K14" s="59"/>
      <c r="L14" s="59" t="s">
        <v>135</v>
      </c>
      <c r="M14" s="59"/>
      <c r="N14" s="59"/>
      <c r="O14" s="59"/>
      <c r="P14" s="59"/>
      <c r="Q14" s="73" t="s">
        <v>134</v>
      </c>
      <c r="R14" s="73"/>
      <c r="S14" s="73"/>
      <c r="T14" s="73"/>
      <c r="U14" s="73"/>
      <c r="V14" s="59"/>
      <c r="W14" s="73" t="s">
        <v>133</v>
      </c>
      <c r="X14" s="73"/>
      <c r="Y14" s="73"/>
      <c r="Z14" s="73"/>
      <c r="AA14" s="73"/>
      <c r="AB14" s="59"/>
      <c r="AC14" s="59"/>
      <c r="AD14" s="59"/>
      <c r="AE14" s="59"/>
      <c r="AF14" s="59"/>
      <c r="AG14" s="59"/>
      <c r="AH14" s="59"/>
      <c r="AI14" s="59"/>
      <c r="AJ14" s="59"/>
      <c r="AK14" s="59"/>
      <c r="AL14" s="59"/>
      <c r="AM14" s="59"/>
      <c r="AN14" s="59"/>
      <c r="AO14" s="59"/>
      <c r="AP14" s="59"/>
      <c r="AQ14" s="59"/>
      <c r="AR14" s="59"/>
      <c r="AS14" s="59"/>
    </row>
    <row r="15" spans="3:45" ht="30" customHeight="1" thickTop="1" thickBot="1">
      <c r="C15" s="32" t="s">
        <v>139</v>
      </c>
      <c r="D15" s="111" t="str">
        <f>IF(SUM('Aux1'!C53:AL53)=36,"Não houve",IF(OR(SUM('Aux1'!C53:AL53)=0,SUM('Aux1'!C53:AL53)=1),"1 mês",SUM('Aux1'!C53:AL53)&amp;" meses"))</f>
        <v>24 meses</v>
      </c>
      <c r="F15" s="32" t="s">
        <v>131</v>
      </c>
      <c r="G15" s="77">
        <f t="shared" ref="G15:J15" si="2">IF(ISERROR(G13/G5),0,G13/G5)</f>
        <v>0.19754488700856465</v>
      </c>
      <c r="H15" s="77">
        <f t="shared" si="2"/>
        <v>0.18312735665964303</v>
      </c>
      <c r="I15" s="77">
        <f t="shared" si="2"/>
        <v>0.27893139347898427</v>
      </c>
      <c r="J15" s="77">
        <f t="shared" si="2"/>
        <v>0.20407107717303533</v>
      </c>
      <c r="L15" s="177">
        <f>-D12</f>
        <v>-54000000</v>
      </c>
      <c r="M15" s="177">
        <f>G13</f>
        <v>114864450</v>
      </c>
      <c r="N15" s="177">
        <f>H13</f>
        <v>71758432.098765492</v>
      </c>
      <c r="O15" s="177">
        <f>I13</f>
        <v>245923272.22222233</v>
      </c>
      <c r="Q15" s="57">
        <f>-D12+G13</f>
        <v>60864450</v>
      </c>
      <c r="R15" s="57">
        <f>Q15+H13</f>
        <v>132622882.09876549</v>
      </c>
      <c r="S15" s="57">
        <f>R15+I13</f>
        <v>378546154.32098782</v>
      </c>
      <c r="T15" s="57" t="e">
        <f>S15+#REF!</f>
        <v>#REF!</v>
      </c>
      <c r="U15" s="57" t="e">
        <f>T15+#REF!</f>
        <v>#REF!</v>
      </c>
      <c r="V15" s="73"/>
      <c r="W15" s="57">
        <f>G13</f>
        <v>114864450</v>
      </c>
      <c r="X15" s="57">
        <f>H13</f>
        <v>71758432.098765492</v>
      </c>
      <c r="Y15" s="57">
        <f>I13</f>
        <v>245923272.22222233</v>
      </c>
      <c r="Z15" s="57" t="e">
        <f>#REF!</f>
        <v>#REF!</v>
      </c>
      <c r="AA15" s="57" t="e">
        <f>#REF!</f>
        <v>#REF!</v>
      </c>
    </row>
    <row r="16" spans="3:45" ht="30" customHeight="1" thickTop="1">
      <c r="C16" s="11"/>
      <c r="D16" s="11"/>
      <c r="L16" s="178">
        <f>IRR(L15:O15)</f>
        <v>2.0516203829939603</v>
      </c>
      <c r="Q16" s="73">
        <f>IF(Q15&gt;=0,1,0)</f>
        <v>1</v>
      </c>
      <c r="R16" s="73">
        <f>IF(R15&gt;=0,1,0)</f>
        <v>1</v>
      </c>
      <c r="S16" s="73">
        <f>IF(S15&gt;=0,1,0)</f>
        <v>1</v>
      </c>
      <c r="T16" s="73" t="e">
        <f>IF(T15&gt;=0,1,0)</f>
        <v>#REF!</v>
      </c>
      <c r="U16" s="73" t="e">
        <f>IF(U15&gt;=0,1,0)</f>
        <v>#REF!</v>
      </c>
      <c r="V16" s="73"/>
      <c r="W16" s="73">
        <f>IF(W15&gt;=0,1,0)</f>
        <v>1</v>
      </c>
      <c r="X16" s="73">
        <f>IF(X15&gt;=0,1,0)</f>
        <v>1</v>
      </c>
      <c r="Y16" s="73">
        <f>IF(Y15&gt;=0,1,0)</f>
        <v>1</v>
      </c>
      <c r="Z16" s="73" t="e">
        <f>IF(Z15&gt;=0,1,0)</f>
        <v>#REF!</v>
      </c>
      <c r="AA16" s="73" t="e">
        <f>IF(AA15&gt;=0,1,0)</f>
        <v>#REF!</v>
      </c>
    </row>
    <row r="17" spans="3:27" ht="30" customHeight="1">
      <c r="C17" s="11"/>
      <c r="D17" s="11"/>
      <c r="Q17" s="73" t="s">
        <v>206</v>
      </c>
      <c r="R17" s="73" t="s">
        <v>207</v>
      </c>
      <c r="S17" s="73" t="s">
        <v>208</v>
      </c>
      <c r="T17" s="73" t="s">
        <v>209</v>
      </c>
      <c r="U17" s="73" t="s">
        <v>210</v>
      </c>
      <c r="V17" s="73"/>
      <c r="W17" s="73" t="s">
        <v>206</v>
      </c>
      <c r="X17" s="73" t="s">
        <v>207</v>
      </c>
      <c r="Y17" s="73" t="s">
        <v>208</v>
      </c>
      <c r="Z17" s="73" t="s">
        <v>209</v>
      </c>
      <c r="AA17" s="73" t="s">
        <v>210</v>
      </c>
    </row>
    <row r="18" spans="3:27" ht="30" customHeight="1">
      <c r="C18" s="11"/>
      <c r="D18" s="11"/>
    </row>
    <row r="19" spans="3:27" ht="30" customHeight="1"/>
    <row r="20" spans="3:27" ht="30" customHeight="1"/>
    <row r="21" spans="3:27" ht="30" customHeight="1"/>
    <row r="22" spans="3:27" ht="30" customHeight="1"/>
    <row r="23" spans="3:27" ht="30" customHeight="1"/>
    <row r="24" spans="3:27" ht="30" customHeight="1"/>
    <row r="25" spans="3:27" ht="30" customHeight="1"/>
    <row r="26" spans="3:27" ht="30" customHeight="1"/>
    <row r="27" spans="3:27" ht="30" customHeight="1"/>
    <row r="28" spans="3:27" ht="30" customHeight="1"/>
    <row r="29" spans="3:27" ht="30" customHeight="1"/>
    <row r="30" spans="3:27" ht="30" customHeight="1"/>
    <row r="31" spans="3:27" ht="30" customHeight="1"/>
    <row r="32" spans="3:27"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row r="64" ht="30" customHeight="1"/>
    <row r="65" ht="30" customHeight="1"/>
    <row r="66" ht="30" customHeight="1"/>
    <row r="67" ht="30" customHeight="1"/>
    <row r="68" ht="30" customHeight="1"/>
    <row r="69" ht="30" customHeight="1"/>
    <row r="70" ht="30" customHeight="1"/>
    <row r="71" ht="30" customHeight="1"/>
    <row r="72" ht="30" customHeight="1"/>
    <row r="73" ht="30" customHeight="1"/>
    <row r="74" ht="30" customHeight="1"/>
    <row r="75" ht="30" customHeight="1"/>
    <row r="76" ht="30" customHeight="1"/>
    <row r="77" ht="30" customHeight="1"/>
    <row r="78" ht="30" customHeight="1"/>
    <row r="79" ht="30" customHeight="1"/>
    <row r="80"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sheetData>
  <sheetProtection formatColumns="0" formatRows="0" insertColumns="0" insertRows="0" insertHyperlinks="0" deleteColumns="0" deleteRows="0" selectLockedCells="1" sort="0" autoFilter="0" pivotTables="0"/>
  <conditionalFormatting sqref="G13:J13">
    <cfRule type="cellIs" dxfId="31" priority="4" operator="greaterThan">
      <formula>0</formula>
    </cfRule>
    <cfRule type="cellIs" dxfId="30" priority="5" operator="lessThanOrEqual">
      <formula>0</formula>
    </cfRule>
  </conditionalFormatting>
  <conditionalFormatting sqref="D10">
    <cfRule type="cellIs" dxfId="29" priority="2" operator="greaterThan">
      <formula>0</formula>
    </cfRule>
    <cfRule type="cellIs" dxfId="28" priority="3" operator="lessThanOrEqual">
      <formula>0</formula>
    </cfRule>
  </conditionalFormatting>
  <conditionalFormatting sqref="D12">
    <cfRule type="cellIs" dxfId="27" priority="1" operator="greaterThan">
      <formula>0</formula>
    </cfRule>
  </conditionalFormatting>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29709-0397-4178-826A-3FBCF8D894C1}">
  <dimension ref="C1:AS103"/>
  <sheetViews>
    <sheetView showGridLines="0" zoomScale="90" zoomScaleNormal="90" zoomScalePageLayoutView="80" workbookViewId="0">
      <pane ySplit="2" topLeftCell="A3" activePane="bottomLeft" state="frozen"/>
      <selection activeCell="I48" sqref="I48:J48"/>
      <selection pane="bottomLeft" activeCell="D11" sqref="D11"/>
    </sheetView>
  </sheetViews>
  <sheetFormatPr baseColWidth="10" defaultColWidth="11" defaultRowHeight="15.5"/>
  <cols>
    <col min="1" max="1" width="2.1640625" customWidth="1"/>
    <col min="2" max="2" width="1.33203125" customWidth="1"/>
    <col min="3" max="3" width="26.6640625" style="30" bestFit="1" customWidth="1"/>
    <col min="4" max="4" width="18.6640625" style="30" customWidth="1"/>
    <col min="5" max="5" width="1.6640625" style="30" customWidth="1"/>
    <col min="6" max="6" width="24.1640625" style="31" bestFit="1" customWidth="1"/>
    <col min="7" max="7" width="17" customWidth="1"/>
    <col min="8" max="9" width="17" style="31" customWidth="1"/>
    <col min="10" max="10" width="17.83203125" customWidth="1"/>
    <col min="11" max="11" width="11" style="30"/>
    <col min="12" max="12" width="13" style="30" bestFit="1" customWidth="1"/>
    <col min="13" max="15" width="15" style="30" bestFit="1" customWidth="1"/>
    <col min="16" max="16" width="11" style="30"/>
    <col min="17" max="17" width="18.6640625" style="73" bestFit="1" customWidth="1"/>
    <col min="18" max="21" width="14" style="73" customWidth="1"/>
    <col min="22" max="22" width="11" style="30"/>
    <col min="23" max="27" width="18.83203125" style="73" customWidth="1"/>
    <col min="28" max="38" width="18.83203125" style="30" customWidth="1"/>
    <col min="39" max="45" width="11" style="30"/>
  </cols>
  <sheetData>
    <row r="1" spans="3:45" s="1" customFormat="1" ht="39" customHeight="1">
      <c r="D1" s="39"/>
      <c r="E1" s="152"/>
      <c r="F1" s="26"/>
      <c r="H1" s="26"/>
      <c r="I1" s="26"/>
      <c r="K1" s="152"/>
      <c r="L1" s="152"/>
      <c r="M1" s="152"/>
      <c r="N1" s="152"/>
      <c r="O1" s="152"/>
      <c r="P1" s="152"/>
      <c r="Q1" s="82"/>
      <c r="R1" s="82"/>
      <c r="S1" s="82"/>
      <c r="T1" s="82"/>
      <c r="U1" s="82"/>
      <c r="V1" s="152"/>
      <c r="W1" s="82"/>
      <c r="X1" s="82"/>
      <c r="Y1" s="82"/>
      <c r="Z1" s="82"/>
      <c r="AA1" s="82"/>
      <c r="AB1" s="152"/>
      <c r="AC1" s="152"/>
      <c r="AD1" s="152"/>
      <c r="AE1" s="152"/>
      <c r="AF1" s="152"/>
      <c r="AG1" s="152"/>
      <c r="AH1" s="152"/>
      <c r="AI1" s="152"/>
      <c r="AJ1" s="152"/>
      <c r="AK1" s="152"/>
      <c r="AL1" s="152"/>
      <c r="AM1" s="152"/>
      <c r="AN1" s="152"/>
      <c r="AO1" s="152"/>
      <c r="AP1" s="152"/>
      <c r="AQ1" s="152"/>
      <c r="AR1" s="152"/>
      <c r="AS1" s="152"/>
    </row>
    <row r="2" spans="3:45" s="2" customFormat="1" ht="30" customHeight="1">
      <c r="C2" s="5"/>
      <c r="D2" s="5"/>
      <c r="E2" s="5"/>
      <c r="F2" s="27"/>
      <c r="G2" s="28"/>
      <c r="H2" s="28"/>
      <c r="I2" s="28"/>
      <c r="K2" s="56"/>
      <c r="L2" s="56"/>
      <c r="M2" s="56"/>
      <c r="N2" s="56"/>
      <c r="O2" s="56"/>
      <c r="P2" s="56"/>
      <c r="Q2" s="81"/>
      <c r="R2" s="81"/>
      <c r="S2" s="81"/>
      <c r="T2" s="81"/>
      <c r="U2" s="81"/>
      <c r="V2" s="56"/>
      <c r="W2" s="81"/>
      <c r="X2" s="81"/>
      <c r="Y2" s="81"/>
      <c r="Z2" s="81"/>
      <c r="AA2" s="81"/>
      <c r="AB2" s="56"/>
      <c r="AC2" s="56"/>
      <c r="AD2" s="56"/>
      <c r="AE2" s="56"/>
      <c r="AF2" s="56"/>
      <c r="AG2" s="56"/>
      <c r="AH2" s="56"/>
      <c r="AI2" s="56"/>
      <c r="AJ2" s="56"/>
      <c r="AK2" s="56"/>
      <c r="AL2" s="56"/>
      <c r="AM2" s="56"/>
      <c r="AN2" s="56"/>
      <c r="AO2" s="56"/>
      <c r="AP2" s="56"/>
      <c r="AQ2" s="56"/>
      <c r="AR2" s="56"/>
      <c r="AS2" s="56"/>
    </row>
    <row r="3" spans="3:45" ht="7.5" customHeight="1" thickBot="1">
      <c r="C3" s="29"/>
      <c r="D3" s="29"/>
    </row>
    <row r="4" spans="3:45" s="11" customFormat="1" ht="30" customHeight="1" thickTop="1" thickBot="1">
      <c r="C4" s="114" t="s">
        <v>176</v>
      </c>
      <c r="D4" s="117"/>
      <c r="E4" s="62"/>
      <c r="F4" s="114" t="s">
        <v>20</v>
      </c>
      <c r="G4" s="114" t="s">
        <v>21</v>
      </c>
      <c r="H4" s="114" t="s">
        <v>22</v>
      </c>
      <c r="I4" s="114" t="s">
        <v>23</v>
      </c>
      <c r="J4" s="114" t="s">
        <v>41</v>
      </c>
      <c r="K4" s="59"/>
      <c r="L4" s="59" t="s">
        <v>150</v>
      </c>
      <c r="M4" s="59" t="s">
        <v>21</v>
      </c>
      <c r="N4" s="59" t="s">
        <v>22</v>
      </c>
      <c r="O4" s="59" t="s">
        <v>23</v>
      </c>
      <c r="P4" s="59"/>
      <c r="Q4" s="73"/>
      <c r="R4" s="73"/>
      <c r="S4" s="73"/>
      <c r="T4" s="73"/>
      <c r="U4" s="73"/>
      <c r="V4" s="59"/>
      <c r="W4" s="73"/>
      <c r="X4" s="73"/>
      <c r="Y4" s="73"/>
      <c r="Z4" s="73"/>
      <c r="AA4" s="73"/>
      <c r="AB4" s="59"/>
      <c r="AC4" s="59"/>
      <c r="AD4" s="59"/>
      <c r="AE4" s="59"/>
      <c r="AF4" s="59"/>
      <c r="AG4" s="59"/>
      <c r="AH4" s="59"/>
      <c r="AI4" s="59"/>
      <c r="AJ4" s="59"/>
      <c r="AK4" s="59"/>
      <c r="AL4" s="59"/>
      <c r="AM4" s="59"/>
      <c r="AN4" s="59"/>
      <c r="AO4" s="59"/>
      <c r="AP4" s="59"/>
      <c r="AQ4" s="59"/>
      <c r="AR4" s="59"/>
      <c r="AS4" s="59"/>
    </row>
    <row r="5" spans="3:45" s="11" customFormat="1" ht="27" customHeight="1" thickTop="1" thickBot="1">
      <c r="C5" s="23" t="s">
        <v>202</v>
      </c>
      <c r="D5" s="118">
        <v>0.1</v>
      </c>
      <c r="E5" s="119">
        <f>1-D5</f>
        <v>0.9</v>
      </c>
      <c r="F5" s="32" t="s">
        <v>148</v>
      </c>
      <c r="G5" s="232">
        <f>Rel_Viab!G5*$E$5</f>
        <v>475739999.99999994</v>
      </c>
      <c r="H5" s="232">
        <f>Rel_Viab!H5*$E$5</f>
        <v>320604444.44444448</v>
      </c>
      <c r="I5" s="232">
        <f>Rel_Viab!I5*$E$5</f>
        <v>721360000</v>
      </c>
      <c r="J5" s="232">
        <f t="shared" ref="J5:J12" si="0">SUM(G5:I5)</f>
        <v>1517704444.4444444</v>
      </c>
      <c r="K5" s="59"/>
      <c r="L5" s="59" t="s">
        <v>147</v>
      </c>
      <c r="M5" s="61">
        <f>G5</f>
        <v>475739999.99999994</v>
      </c>
      <c r="N5" s="61">
        <f>H5</f>
        <v>320604444.44444448</v>
      </c>
      <c r="O5" s="61">
        <f>I5</f>
        <v>721360000</v>
      </c>
      <c r="P5" s="59"/>
      <c r="Q5" s="73"/>
      <c r="R5" s="73"/>
      <c r="S5" s="73"/>
      <c r="T5" s="73"/>
      <c r="U5" s="73"/>
      <c r="V5" s="59"/>
      <c r="W5" s="73"/>
      <c r="X5" s="73"/>
      <c r="Y5" s="73"/>
      <c r="Z5" s="73"/>
      <c r="AA5" s="73"/>
      <c r="AB5" s="59"/>
      <c r="AC5" s="59"/>
      <c r="AD5" s="59"/>
      <c r="AE5" s="59"/>
      <c r="AF5" s="59"/>
      <c r="AG5" s="59"/>
      <c r="AH5" s="59"/>
      <c r="AI5" s="59"/>
      <c r="AJ5" s="59"/>
      <c r="AK5" s="59"/>
      <c r="AL5" s="59"/>
      <c r="AM5" s="59"/>
      <c r="AN5" s="59"/>
      <c r="AO5" s="59"/>
      <c r="AP5" s="59"/>
      <c r="AQ5" s="59"/>
      <c r="AR5" s="59"/>
      <c r="AS5" s="59"/>
    </row>
    <row r="6" spans="3:45" s="11" customFormat="1" ht="27" customHeight="1" thickTop="1" thickBot="1">
      <c r="C6" s="23" t="s">
        <v>203</v>
      </c>
      <c r="D6" s="118">
        <v>0.1</v>
      </c>
      <c r="E6" s="119">
        <f>1+D6</f>
        <v>1.1000000000000001</v>
      </c>
      <c r="F6" s="32" t="s">
        <v>28</v>
      </c>
      <c r="G6" s="232">
        <f>Rel_Viab!G6*$E$6</f>
        <v>392486050.00000006</v>
      </c>
      <c r="H6" s="232">
        <f>Rel_Viab!H6*$E$6</f>
        <v>264499400.00000003</v>
      </c>
      <c r="I6" s="232">
        <f>Rel_Viab!I6*$E$6</f>
        <v>595123650</v>
      </c>
      <c r="J6" s="232">
        <f t="shared" si="0"/>
        <v>1252109100</v>
      </c>
      <c r="K6" s="59"/>
      <c r="L6" s="59" t="s">
        <v>145</v>
      </c>
      <c r="M6" s="61">
        <f>G7+G6+G9+G10+G11</f>
        <v>475739999.99999994</v>
      </c>
      <c r="N6" s="61">
        <f>H7+H6+H9+H10+H11</f>
        <v>320604444.44444448</v>
      </c>
      <c r="O6" s="61">
        <f>I7+I6+I9+I10+I11</f>
        <v>721360000</v>
      </c>
      <c r="P6" s="59"/>
      <c r="Q6" s="73"/>
      <c r="R6" s="73"/>
      <c r="S6" s="73"/>
      <c r="T6" s="73"/>
      <c r="U6" s="73"/>
      <c r="V6" s="59"/>
      <c r="W6" s="73"/>
      <c r="X6" s="73"/>
      <c r="Y6" s="73"/>
      <c r="Z6" s="73"/>
      <c r="AA6" s="73"/>
      <c r="AB6" s="59"/>
      <c r="AC6" s="59"/>
      <c r="AD6" s="59"/>
      <c r="AE6" s="59"/>
      <c r="AF6" s="59"/>
      <c r="AG6" s="59"/>
      <c r="AH6" s="59"/>
      <c r="AI6" s="59"/>
      <c r="AJ6" s="59"/>
      <c r="AK6" s="59"/>
      <c r="AL6" s="59"/>
      <c r="AM6" s="59"/>
      <c r="AN6" s="59"/>
      <c r="AO6" s="59"/>
      <c r="AP6" s="59"/>
      <c r="AQ6" s="59"/>
      <c r="AR6" s="59"/>
      <c r="AS6" s="59"/>
    </row>
    <row r="7" spans="3:45" s="11" customFormat="1" ht="27" customHeight="1" thickTop="1" thickBot="1">
      <c r="C7" s="23" t="s">
        <v>204</v>
      </c>
      <c r="D7" s="131">
        <v>0.1</v>
      </c>
      <c r="E7" s="119">
        <f>1+D7</f>
        <v>1.1000000000000001</v>
      </c>
      <c r="F7" s="32" t="s">
        <v>143</v>
      </c>
      <c r="G7" s="232">
        <f>Rel_Viab!G7*$E$6</f>
        <v>110477399.99999997</v>
      </c>
      <c r="H7" s="232">
        <f>Rel_Viab!H7*$E$6</f>
        <v>74451476.543209881</v>
      </c>
      <c r="I7" s="232">
        <f>Rel_Viab!I7*$E$6</f>
        <v>167515822.22222215</v>
      </c>
      <c r="J7" s="232">
        <f t="shared" si="0"/>
        <v>352444698.765432</v>
      </c>
      <c r="K7" s="59"/>
      <c r="L7" s="59" t="s">
        <v>136</v>
      </c>
      <c r="M7" s="61">
        <f>M5-M6-G13+G11</f>
        <v>0</v>
      </c>
      <c r="N7" s="61">
        <f>N5-N6-H13+H11</f>
        <v>0</v>
      </c>
      <c r="O7" s="61">
        <f>O5-O6-I13+I11</f>
        <v>0</v>
      </c>
      <c r="P7" s="59"/>
      <c r="Q7" s="73"/>
      <c r="R7" s="73"/>
      <c r="S7" s="73"/>
      <c r="T7" s="73"/>
      <c r="U7" s="73"/>
      <c r="V7" s="59"/>
      <c r="W7" s="73"/>
      <c r="X7" s="73"/>
      <c r="Y7" s="73"/>
      <c r="Z7" s="73"/>
      <c r="AA7" s="73"/>
      <c r="AB7" s="59"/>
      <c r="AC7" s="59"/>
      <c r="AD7" s="59"/>
      <c r="AE7" s="59"/>
      <c r="AF7" s="59"/>
      <c r="AG7" s="59"/>
      <c r="AH7" s="59"/>
      <c r="AI7" s="59"/>
      <c r="AJ7" s="59"/>
      <c r="AK7" s="59"/>
      <c r="AL7" s="59"/>
      <c r="AM7" s="59"/>
      <c r="AN7" s="59"/>
      <c r="AO7" s="59"/>
      <c r="AP7" s="59"/>
      <c r="AQ7" s="59"/>
      <c r="AR7" s="59"/>
      <c r="AS7" s="59"/>
    </row>
    <row r="8" spans="3:45" s="11" customFormat="1" ht="27" customHeight="1" thickTop="1" thickBot="1">
      <c r="C8" s="151" t="s">
        <v>151</v>
      </c>
      <c r="D8" s="112"/>
      <c r="E8" s="21"/>
      <c r="F8" s="32" t="s">
        <v>13</v>
      </c>
      <c r="G8" s="232">
        <f>G5-G7-G6</f>
        <v>-27223450.00000006</v>
      </c>
      <c r="H8" s="232">
        <f>H5-H7-H6</f>
        <v>-18346432.098765433</v>
      </c>
      <c r="I8" s="232">
        <f>I5-I7-I6</f>
        <v>-41279472.22222209</v>
      </c>
      <c r="J8" s="232">
        <f t="shared" si="0"/>
        <v>-86849354.320987582</v>
      </c>
      <c r="K8" s="59"/>
      <c r="L8" s="59"/>
      <c r="M8" s="59"/>
      <c r="N8" s="59"/>
      <c r="O8" s="59"/>
      <c r="P8" s="59"/>
      <c r="Q8" s="73"/>
      <c r="R8" s="73"/>
      <c r="S8" s="73"/>
      <c r="T8" s="73"/>
      <c r="U8" s="73"/>
      <c r="V8" s="59"/>
      <c r="W8" s="73"/>
      <c r="X8" s="73"/>
      <c r="Y8" s="73"/>
      <c r="Z8" s="73"/>
      <c r="AA8" s="73"/>
      <c r="AB8" s="59"/>
      <c r="AC8" s="59"/>
      <c r="AD8" s="59"/>
      <c r="AE8" s="59"/>
      <c r="AF8" s="59"/>
      <c r="AG8" s="59"/>
      <c r="AH8" s="59"/>
      <c r="AI8" s="59"/>
      <c r="AJ8" s="59"/>
      <c r="AK8" s="59"/>
      <c r="AL8" s="59"/>
      <c r="AM8" s="59"/>
      <c r="AN8" s="59"/>
      <c r="AO8" s="59"/>
      <c r="AP8" s="59"/>
      <c r="AQ8" s="59"/>
      <c r="AR8" s="59"/>
      <c r="AS8" s="59"/>
    </row>
    <row r="9" spans="3:45" s="11" customFormat="1" ht="27" customHeight="1" thickTop="1" thickBot="1">
      <c r="C9" s="32" t="s">
        <v>149</v>
      </c>
      <c r="D9" s="185">
        <f>Rel_Viab!D5</f>
        <v>0.05</v>
      </c>
      <c r="E9" s="78"/>
      <c r="F9" s="32" t="s">
        <v>141</v>
      </c>
      <c r="G9" s="232">
        <f>Rel_Viab!G9*Cen_Pess!$E$6</f>
        <v>67320000</v>
      </c>
      <c r="H9" s="232">
        <f>Rel_Viab!H9*Cen_Pess!$E$6</f>
        <v>52272000.000000007</v>
      </c>
      <c r="I9" s="232">
        <f>Rel_Viab!I9*Cen_Pess!$E$6</f>
        <v>14374800.000000002</v>
      </c>
      <c r="J9" s="232">
        <f t="shared" si="0"/>
        <v>133966800</v>
      </c>
      <c r="K9" s="59"/>
      <c r="L9" s="59" t="s">
        <v>140</v>
      </c>
      <c r="M9" s="59"/>
      <c r="N9" s="59"/>
      <c r="O9" s="59"/>
      <c r="P9" s="59"/>
      <c r="Q9" s="73"/>
      <c r="R9" s="73"/>
      <c r="S9" s="73"/>
      <c r="T9" s="73"/>
      <c r="U9" s="73"/>
      <c r="V9" s="59"/>
      <c r="W9" s="73"/>
      <c r="X9" s="73"/>
      <c r="Y9" s="73"/>
      <c r="Z9" s="73"/>
      <c r="AA9" s="73"/>
      <c r="AB9" s="59"/>
      <c r="AC9" s="59"/>
      <c r="AD9" s="59"/>
      <c r="AE9" s="59"/>
      <c r="AF9" s="59"/>
      <c r="AG9" s="59"/>
      <c r="AH9" s="59"/>
      <c r="AI9" s="59"/>
      <c r="AJ9" s="59"/>
      <c r="AK9" s="59"/>
      <c r="AL9" s="59"/>
      <c r="AM9" s="59"/>
      <c r="AN9" s="59"/>
      <c r="AO9" s="59"/>
      <c r="AP9" s="59"/>
      <c r="AQ9" s="59"/>
      <c r="AR9" s="59"/>
      <c r="AS9" s="59"/>
    </row>
    <row r="10" spans="3:45" s="11" customFormat="1" ht="27" customHeight="1" thickTop="1" thickBot="1">
      <c r="C10" s="32" t="s">
        <v>146</v>
      </c>
      <c r="D10" s="232">
        <f>IFERROR(NPV(D9,-D12,G13,H13,I13),"")</f>
        <v>-255400603.28848645</v>
      </c>
      <c r="E10" s="78"/>
      <c r="F10" s="32" t="s">
        <v>47</v>
      </c>
      <c r="G10" s="232">
        <f>Rel_Viab!G10*Cen_Pess!$E$7</f>
        <v>0</v>
      </c>
      <c r="H10" s="232">
        <f>Rel_Viab!H10*Cen_Pess!$E$7</f>
        <v>0</v>
      </c>
      <c r="I10" s="232">
        <f>Rel_Viab!I10*Cen_Pess!$E$7</f>
        <v>0</v>
      </c>
      <c r="J10" s="232">
        <f t="shared" si="0"/>
        <v>0</v>
      </c>
      <c r="K10" s="59"/>
      <c r="L10" s="59"/>
      <c r="M10" s="59"/>
      <c r="N10" s="59"/>
      <c r="O10" s="59"/>
      <c r="P10" s="59"/>
      <c r="Q10" s="73"/>
      <c r="R10" s="73"/>
      <c r="S10" s="73"/>
      <c r="T10" s="73"/>
      <c r="U10" s="73"/>
      <c r="V10" s="59"/>
      <c r="W10" s="73"/>
      <c r="X10" s="73"/>
      <c r="Y10" s="73"/>
      <c r="Z10" s="73"/>
      <c r="AA10" s="73"/>
      <c r="AB10" s="59"/>
      <c r="AC10" s="59"/>
      <c r="AD10" s="59"/>
      <c r="AE10" s="59"/>
      <c r="AF10" s="59"/>
      <c r="AG10" s="59"/>
      <c r="AH10" s="59"/>
      <c r="AI10" s="59"/>
      <c r="AJ10" s="59"/>
      <c r="AK10" s="59"/>
      <c r="AL10" s="59"/>
      <c r="AM10" s="59"/>
      <c r="AN10" s="59"/>
      <c r="AO10" s="59"/>
      <c r="AP10" s="59"/>
      <c r="AQ10" s="59"/>
      <c r="AR10" s="59"/>
      <c r="AS10" s="59"/>
    </row>
    <row r="11" spans="3:45" s="11" customFormat="1" ht="27" customHeight="1" thickTop="1" thickBot="1">
      <c r="C11" s="32" t="s">
        <v>144</v>
      </c>
      <c r="D11" s="79" t="str">
        <f>IFERROR(IRR(L15:O15),"")</f>
        <v/>
      </c>
      <c r="E11" s="78"/>
      <c r="F11" s="32" t="s">
        <v>138</v>
      </c>
      <c r="G11" s="232">
        <f>G8-G9-G10</f>
        <v>-94543450.00000006</v>
      </c>
      <c r="H11" s="232">
        <f>H8-H9-H10</f>
        <v>-70618432.098765433</v>
      </c>
      <c r="I11" s="232">
        <f>I8-I9-I10</f>
        <v>-55654272.22222209</v>
      </c>
      <c r="J11" s="232">
        <f t="shared" si="0"/>
        <v>-220816154.32098758</v>
      </c>
      <c r="K11" s="59"/>
      <c r="L11" s="59"/>
      <c r="M11" s="59"/>
      <c r="N11" s="59"/>
      <c r="O11" s="59"/>
      <c r="P11" s="59"/>
      <c r="Q11" s="73"/>
      <c r="R11" s="73"/>
      <c r="S11" s="73"/>
      <c r="T11" s="73"/>
      <c r="U11" s="73"/>
      <c r="V11" s="59"/>
      <c r="W11" s="73"/>
      <c r="X11" s="73"/>
      <c r="Y11" s="73"/>
      <c r="Z11" s="73"/>
      <c r="AA11" s="73"/>
      <c r="AB11" s="59"/>
      <c r="AC11" s="59"/>
      <c r="AD11" s="59"/>
      <c r="AE11" s="59"/>
      <c r="AF11" s="59"/>
      <c r="AG11" s="59"/>
      <c r="AH11" s="59"/>
      <c r="AI11" s="59"/>
      <c r="AJ11" s="59"/>
      <c r="AK11" s="59"/>
      <c r="AL11" s="59"/>
      <c r="AM11" s="59"/>
      <c r="AN11" s="59"/>
      <c r="AO11" s="59"/>
      <c r="AP11" s="59"/>
      <c r="AQ11" s="59"/>
      <c r="AR11" s="59"/>
      <c r="AS11" s="59"/>
    </row>
    <row r="12" spans="3:45" s="11" customFormat="1" ht="27" customHeight="1" thickTop="1" thickBot="1">
      <c r="C12" s="32" t="s">
        <v>198</v>
      </c>
      <c r="D12" s="232">
        <f>Rel_Viab!D8*E7</f>
        <v>66000000.000000007</v>
      </c>
      <c r="E12" s="78"/>
      <c r="F12" s="32" t="s">
        <v>137</v>
      </c>
      <c r="G12" s="232">
        <f>Rel_Viab!G12*Cen_Pess!$E$7</f>
        <v>0</v>
      </c>
      <c r="H12" s="232">
        <f>Rel_Viab!H12*Cen_Pess!$E$7</f>
        <v>0</v>
      </c>
      <c r="I12" s="232">
        <f>Rel_Viab!I12*Cen_Pess!$E$7</f>
        <v>0</v>
      </c>
      <c r="J12" s="232">
        <f t="shared" si="0"/>
        <v>0</v>
      </c>
      <c r="K12" s="59"/>
      <c r="L12" s="59"/>
      <c r="M12" s="59"/>
      <c r="N12" s="59"/>
      <c r="O12" s="59"/>
      <c r="P12" s="59"/>
      <c r="Q12" s="73"/>
      <c r="R12" s="73"/>
      <c r="S12" s="73"/>
      <c r="T12" s="73"/>
      <c r="U12" s="73"/>
      <c r="V12" s="59"/>
      <c r="W12" s="73"/>
      <c r="X12" s="73"/>
      <c r="Y12" s="73"/>
      <c r="Z12" s="73"/>
      <c r="AA12" s="73"/>
      <c r="AB12" s="59"/>
      <c r="AC12" s="59"/>
      <c r="AD12" s="59"/>
      <c r="AE12" s="59"/>
      <c r="AF12" s="59"/>
      <c r="AG12" s="59"/>
      <c r="AH12" s="59"/>
      <c r="AI12" s="59"/>
      <c r="AJ12" s="59"/>
      <c r="AK12" s="59"/>
      <c r="AL12" s="59"/>
      <c r="AM12" s="59"/>
      <c r="AN12" s="59"/>
      <c r="AO12" s="59"/>
      <c r="AP12" s="59"/>
      <c r="AQ12" s="59"/>
      <c r="AR12" s="59"/>
      <c r="AS12" s="59"/>
    </row>
    <row r="13" spans="3:45" s="11" customFormat="1" ht="27" customHeight="1" thickTop="1" thickBot="1">
      <c r="C13" s="32" t="s">
        <v>142</v>
      </c>
      <c r="D13" s="111" t="str">
        <f>IF(SUM('Aux1'!C72:AL72)=36,"No hay",IF(SUM('Aux1'!C72:AL72)=1,"1 mês",SUM('Aux1'!C72:AL72)&amp;" meses"))</f>
        <v>No hay</v>
      </c>
      <c r="E13" s="21"/>
      <c r="F13" s="32" t="s">
        <v>136</v>
      </c>
      <c r="G13" s="232">
        <f>G11-G12+G10</f>
        <v>-94543450.00000006</v>
      </c>
      <c r="H13" s="232">
        <f>H11-H12+H10</f>
        <v>-70618432.098765433</v>
      </c>
      <c r="I13" s="232">
        <f>I11-I12+I10</f>
        <v>-55654272.22222209</v>
      </c>
      <c r="J13" s="232">
        <f>SUM(G13:I13)-D12</f>
        <v>-286816154.32098758</v>
      </c>
      <c r="K13" s="59"/>
      <c r="L13" s="59"/>
      <c r="M13" s="59"/>
      <c r="N13" s="59"/>
      <c r="O13" s="59"/>
      <c r="P13" s="59"/>
      <c r="Q13" s="73"/>
      <c r="R13" s="73"/>
      <c r="S13" s="73"/>
      <c r="T13" s="73"/>
      <c r="U13" s="73"/>
      <c r="V13" s="59"/>
      <c r="W13" s="73"/>
      <c r="X13" s="73"/>
      <c r="Y13" s="73"/>
      <c r="Z13" s="73"/>
      <c r="AA13" s="73"/>
      <c r="AB13" s="59"/>
      <c r="AC13" s="59"/>
      <c r="AD13" s="59"/>
      <c r="AE13" s="59"/>
      <c r="AF13" s="59"/>
      <c r="AG13" s="59"/>
      <c r="AH13" s="59"/>
      <c r="AI13" s="59"/>
      <c r="AJ13" s="59"/>
      <c r="AK13" s="59"/>
      <c r="AL13" s="59"/>
      <c r="AM13" s="59"/>
      <c r="AN13" s="59"/>
      <c r="AO13" s="59"/>
      <c r="AP13" s="59"/>
      <c r="AQ13" s="59"/>
      <c r="AR13" s="59"/>
      <c r="AS13" s="59"/>
    </row>
    <row r="14" spans="3:45" s="11" customFormat="1" ht="27" customHeight="1" thickTop="1" thickBot="1">
      <c r="C14" s="32" t="s">
        <v>283</v>
      </c>
      <c r="D14" s="111" t="str">
        <f>IF(SUM('Aux1'!C75:AL75)=36,"No hay",IF(SUM('Aux1'!C75:AL75)=1,"1 mês",SUM('Aux1'!C75:AL75)&amp;" meses"))</f>
        <v>No hay</v>
      </c>
      <c r="E14" s="21"/>
      <c r="F14" s="32" t="s">
        <v>132</v>
      </c>
      <c r="G14" s="232">
        <f>G5-G6-G9-G12</f>
        <v>15933949.999999881</v>
      </c>
      <c r="H14" s="232">
        <f t="shared" ref="H14:I14" si="1">H5-H6-H9-H12</f>
        <v>3833044.4444444403</v>
      </c>
      <c r="I14" s="232">
        <f t="shared" si="1"/>
        <v>111861550</v>
      </c>
      <c r="J14" s="232">
        <f>SUM(G14:I14)</f>
        <v>131628544.44444433</v>
      </c>
      <c r="K14" s="59"/>
      <c r="L14" s="59" t="s">
        <v>135</v>
      </c>
      <c r="M14" s="59"/>
      <c r="N14" s="59"/>
      <c r="O14" s="59"/>
      <c r="P14" s="59"/>
      <c r="Q14" s="73" t="s">
        <v>134</v>
      </c>
      <c r="R14" s="73"/>
      <c r="S14" s="73"/>
      <c r="T14" s="73"/>
      <c r="U14" s="73"/>
      <c r="V14" s="59"/>
      <c r="W14" s="73" t="s">
        <v>133</v>
      </c>
      <c r="X14" s="73"/>
      <c r="Y14" s="73"/>
      <c r="Z14" s="73"/>
      <c r="AA14" s="73"/>
      <c r="AB14" s="59"/>
      <c r="AC14" s="59"/>
      <c r="AD14" s="59"/>
      <c r="AE14" s="59"/>
      <c r="AF14" s="59"/>
      <c r="AG14" s="59"/>
      <c r="AH14" s="59"/>
      <c r="AI14" s="59"/>
      <c r="AJ14" s="59"/>
      <c r="AK14" s="59"/>
      <c r="AL14" s="59"/>
      <c r="AM14" s="59"/>
      <c r="AN14" s="59"/>
      <c r="AO14" s="59"/>
      <c r="AP14" s="59"/>
      <c r="AQ14" s="59"/>
      <c r="AR14" s="59"/>
      <c r="AS14" s="59"/>
    </row>
    <row r="15" spans="3:45" ht="27" customHeight="1" thickTop="1" thickBot="1">
      <c r="C15" s="32" t="s">
        <v>139</v>
      </c>
      <c r="D15" s="111" t="str">
        <f>IF(SUM('Aux1'!C76:AL76)=36,"No hay",IF(OR(SUM('Aux1'!C76:AL76)=0,SUM('Aux1'!C76:AL76)=1),"1 mês",SUM('Aux1'!C76:AL76)&amp;" meses"))</f>
        <v>No hay</v>
      </c>
      <c r="F15" s="32" t="s">
        <v>131</v>
      </c>
      <c r="G15" s="77">
        <f t="shared" ref="G15:J15" si="2">IF(ISERROR(G13/G5),0,G13/G5)</f>
        <v>-0.19872924286374927</v>
      </c>
      <c r="H15" s="77">
        <f t="shared" si="2"/>
        <v>-0.22026654128621245</v>
      </c>
      <c r="I15" s="77">
        <f t="shared" si="2"/>
        <v>-7.7151869000529685E-2</v>
      </c>
      <c r="J15" s="77">
        <f t="shared" si="2"/>
        <v>-0.1889802427415152</v>
      </c>
      <c r="L15" s="177">
        <f>-D12</f>
        <v>-66000000.000000007</v>
      </c>
      <c r="M15" s="177">
        <f>G13</f>
        <v>-94543450.00000006</v>
      </c>
      <c r="N15" s="177">
        <f>H13</f>
        <v>-70618432.098765433</v>
      </c>
      <c r="O15" s="177">
        <f>I13</f>
        <v>-55654272.22222209</v>
      </c>
      <c r="Q15" s="57">
        <f>-D12+G14</f>
        <v>-50066050.000000127</v>
      </c>
      <c r="R15" s="57">
        <f>Q15+H13</f>
        <v>-120684482.09876555</v>
      </c>
      <c r="S15" s="57">
        <f>R15+I13</f>
        <v>-176338754.32098764</v>
      </c>
      <c r="T15" s="57" t="e">
        <f>S15+#REF!</f>
        <v>#REF!</v>
      </c>
      <c r="U15" s="57" t="e">
        <f>T15+#REF!</f>
        <v>#REF!</v>
      </c>
      <c r="V15" s="73"/>
      <c r="W15" s="57">
        <f>G13</f>
        <v>-94543450.00000006</v>
      </c>
      <c r="X15" s="57">
        <f>H13</f>
        <v>-70618432.098765433</v>
      </c>
      <c r="Y15" s="57">
        <f>I13</f>
        <v>-55654272.22222209</v>
      </c>
      <c r="Z15" s="57" t="e">
        <f>#REF!</f>
        <v>#REF!</v>
      </c>
      <c r="AA15" s="57" t="e">
        <f>#REF!</f>
        <v>#REF!</v>
      </c>
    </row>
    <row r="16" spans="3:45" ht="30" customHeight="1" thickTop="1">
      <c r="C16" s="11"/>
      <c r="D16" s="11"/>
      <c r="L16" s="178" t="e">
        <f>IRR(L15:O15)</f>
        <v>#NUM!</v>
      </c>
      <c r="Q16" s="73">
        <f>IF(Q15&gt;=0,1,0)</f>
        <v>0</v>
      </c>
      <c r="R16" s="73">
        <f>IF(R15&gt;=0,1,0)</f>
        <v>0</v>
      </c>
      <c r="S16" s="73">
        <f>IF(S15&gt;=0,1,0)</f>
        <v>0</v>
      </c>
      <c r="T16" s="73" t="e">
        <f>IF(T15&gt;=0,1,0)</f>
        <v>#REF!</v>
      </c>
      <c r="U16" s="73" t="e">
        <f>IF(U15&gt;=0,1,0)</f>
        <v>#REF!</v>
      </c>
      <c r="V16" s="73"/>
      <c r="W16" s="73">
        <f>IF(W15&gt;=0,1,0)</f>
        <v>0</v>
      </c>
      <c r="X16" s="73">
        <f>IF(X15&gt;=0,1,0)</f>
        <v>0</v>
      </c>
      <c r="Y16" s="73">
        <f>IF(Y15&gt;=0,1,0)</f>
        <v>0</v>
      </c>
      <c r="Z16" s="73" t="e">
        <f>IF(Z15&gt;=0,1,0)</f>
        <v>#REF!</v>
      </c>
      <c r="AA16" s="73" t="e">
        <f>IF(AA15&gt;=0,1,0)</f>
        <v>#REF!</v>
      </c>
    </row>
    <row r="17" spans="3:27" ht="30" customHeight="1">
      <c r="C17" s="11"/>
      <c r="D17" s="11"/>
      <c r="Q17" s="73" t="s">
        <v>206</v>
      </c>
      <c r="R17" s="73" t="s">
        <v>207</v>
      </c>
      <c r="S17" s="73" t="s">
        <v>208</v>
      </c>
      <c r="T17" s="73" t="s">
        <v>209</v>
      </c>
      <c r="U17" s="73" t="s">
        <v>210</v>
      </c>
      <c r="V17" s="73"/>
      <c r="W17" s="73" t="s">
        <v>206</v>
      </c>
      <c r="X17" s="73" t="s">
        <v>207</v>
      </c>
      <c r="Y17" s="73" t="s">
        <v>208</v>
      </c>
      <c r="Z17" s="73" t="s">
        <v>209</v>
      </c>
      <c r="AA17" s="73" t="s">
        <v>210</v>
      </c>
    </row>
    <row r="18" spans="3:27" ht="30" customHeight="1">
      <c r="C18" s="11"/>
      <c r="D18" s="11"/>
    </row>
    <row r="19" spans="3:27" ht="30" customHeight="1"/>
    <row r="20" spans="3:27" ht="30" customHeight="1"/>
    <row r="21" spans="3:27" ht="30" customHeight="1"/>
    <row r="22" spans="3:27" ht="30" customHeight="1"/>
    <row r="23" spans="3:27" ht="30" customHeight="1"/>
    <row r="24" spans="3:27" ht="30" customHeight="1"/>
    <row r="25" spans="3:27" ht="30" customHeight="1"/>
    <row r="26" spans="3:27" ht="30" customHeight="1"/>
    <row r="27" spans="3:27" ht="30" customHeight="1"/>
    <row r="28" spans="3:27" ht="30" customHeight="1"/>
    <row r="29" spans="3:27" ht="30" customHeight="1"/>
    <row r="30" spans="3:27" ht="30" customHeight="1"/>
    <row r="31" spans="3:27" ht="30" customHeight="1"/>
    <row r="32" spans="3:27"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row r="64" ht="30" customHeight="1"/>
    <row r="65" ht="30" customHeight="1"/>
    <row r="66" ht="30" customHeight="1"/>
    <row r="67" ht="30" customHeight="1"/>
    <row r="68" ht="30" customHeight="1"/>
    <row r="69" ht="30" customHeight="1"/>
    <row r="70" ht="30" customHeight="1"/>
    <row r="71" ht="30" customHeight="1"/>
    <row r="72" ht="30" customHeight="1"/>
    <row r="73" ht="30" customHeight="1"/>
    <row r="74" ht="30" customHeight="1"/>
    <row r="75" ht="30" customHeight="1"/>
    <row r="76" ht="30" customHeight="1"/>
    <row r="77" ht="30" customHeight="1"/>
    <row r="78" ht="30" customHeight="1"/>
    <row r="79" ht="30" customHeight="1"/>
    <row r="80"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sheetData>
  <sheetProtection formatColumns="0" formatRows="0" insertColumns="0" insertRows="0" insertHyperlinks="0" deleteColumns="0" deleteRows="0" selectLockedCells="1" sort="0" autoFilter="0" pivotTables="0"/>
  <conditionalFormatting sqref="D10">
    <cfRule type="cellIs" dxfId="26" priority="4" operator="greaterThan">
      <formula>0</formula>
    </cfRule>
    <cfRule type="cellIs" dxfId="25" priority="5" operator="lessThanOrEqual">
      <formula>0</formula>
    </cfRule>
  </conditionalFormatting>
  <conditionalFormatting sqref="D12">
    <cfRule type="cellIs" dxfId="24" priority="3" operator="greaterThan">
      <formula>0</formula>
    </cfRule>
  </conditionalFormatting>
  <conditionalFormatting sqref="G13:J13">
    <cfRule type="cellIs" dxfId="23" priority="1" operator="greaterThan">
      <formula>0</formula>
    </cfRule>
    <cfRule type="cellIs" dxfId="22" priority="2" operator="lessThanOrEqual">
      <formula>0</formula>
    </cfRule>
  </conditionalFormatting>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2477C-4E25-422E-890D-1BB77EE4F648}">
  <sheetPr>
    <pageSetUpPr fitToPage="1"/>
  </sheetPr>
  <dimension ref="C1:AM109"/>
  <sheetViews>
    <sheetView showGridLines="0" zoomScale="90" zoomScaleNormal="90" zoomScalePageLayoutView="80" workbookViewId="0">
      <pane ySplit="2" topLeftCell="A3" activePane="bottomLeft" state="frozen"/>
      <selection sqref="A1:XFD1048576"/>
      <selection pane="bottomLeft"/>
    </sheetView>
  </sheetViews>
  <sheetFormatPr baseColWidth="10" defaultColWidth="11" defaultRowHeight="15.5"/>
  <cols>
    <col min="1" max="1" width="2.1640625" customWidth="1"/>
    <col min="2" max="2" width="1.33203125" customWidth="1"/>
    <col min="3" max="3" width="5.83203125" customWidth="1"/>
    <col min="4" max="4" width="33.83203125" style="30" customWidth="1"/>
    <col min="5" max="5" width="2.83203125" style="30" customWidth="1"/>
    <col min="6" max="6" width="11" style="31" customWidth="1"/>
    <col min="7" max="10" width="11" style="31"/>
    <col min="11" max="11" width="11" style="31" customWidth="1"/>
    <col min="16" max="16" width="11" style="30"/>
    <col min="17" max="17" width="11" style="73"/>
    <col min="18" max="18" width="13.5" style="73" customWidth="1"/>
    <col min="19" max="19" width="13" style="73" bestFit="1" customWidth="1"/>
    <col min="20" max="20" width="14" style="73" bestFit="1" customWidth="1"/>
    <col min="21" max="22" width="12.5" style="73" bestFit="1" customWidth="1"/>
    <col min="23" max="23" width="12" style="73" bestFit="1" customWidth="1"/>
    <col min="24" max="25" width="11" style="73"/>
    <col min="26" max="26" width="13.83203125" style="57" bestFit="1" customWidth="1"/>
    <col min="27" max="27" width="11" style="73"/>
    <col min="28" max="28" width="13.83203125" style="73" bestFit="1" customWidth="1"/>
    <col min="29" max="31" width="11" style="73"/>
    <col min="32" max="33" width="11" style="30"/>
    <col min="34" max="35" width="14.1640625" style="30" customWidth="1"/>
    <col min="36" max="39" width="14.1640625" customWidth="1"/>
  </cols>
  <sheetData>
    <row r="1" spans="3:35" s="1" customFormat="1" ht="39" customHeight="1">
      <c r="D1" s="39"/>
      <c r="E1" s="152"/>
      <c r="F1" s="26"/>
      <c r="G1" s="26"/>
      <c r="H1" s="26"/>
      <c r="I1" s="26"/>
      <c r="J1" s="26"/>
      <c r="K1" s="26"/>
      <c r="P1" s="152"/>
      <c r="Q1" s="82"/>
      <c r="R1" s="82"/>
      <c r="S1" s="82"/>
      <c r="T1" s="82"/>
      <c r="U1" s="82"/>
      <c r="V1" s="82"/>
      <c r="W1" s="82"/>
      <c r="X1" s="82"/>
      <c r="Y1" s="82"/>
      <c r="Z1" s="54"/>
      <c r="AA1" s="82"/>
      <c r="AB1" s="82"/>
      <c r="AC1" s="82"/>
      <c r="AD1" s="82"/>
      <c r="AE1" s="82"/>
      <c r="AF1" s="152"/>
      <c r="AG1" s="152"/>
      <c r="AH1" s="152"/>
      <c r="AI1" s="152"/>
    </row>
    <row r="2" spans="3:35" s="2" customFormat="1" ht="30" customHeight="1">
      <c r="D2" s="5"/>
      <c r="E2" s="5"/>
      <c r="F2" s="27"/>
      <c r="G2" s="27"/>
      <c r="H2" s="27"/>
      <c r="I2" s="28"/>
      <c r="J2" s="28"/>
      <c r="K2" s="28"/>
      <c r="P2" s="56"/>
      <c r="Q2" s="81"/>
      <c r="R2" s="81"/>
      <c r="S2" s="81"/>
      <c r="T2" s="81"/>
      <c r="U2" s="81"/>
      <c r="V2" s="81"/>
      <c r="W2" s="81"/>
      <c r="X2" s="81"/>
      <c r="Y2" s="81"/>
      <c r="Z2" s="55"/>
      <c r="AA2" s="81"/>
      <c r="AB2" s="81"/>
      <c r="AC2" s="81"/>
      <c r="AD2" s="81"/>
      <c r="AE2" s="81"/>
      <c r="AF2" s="56"/>
      <c r="AG2" s="56"/>
      <c r="AH2" s="56"/>
      <c r="AI2" s="56"/>
    </row>
    <row r="3" spans="3:35" ht="13.5" customHeight="1">
      <c r="D3" s="29"/>
    </row>
    <row r="4" spans="3:35" s="83" customFormat="1" ht="24.75" customHeight="1">
      <c r="C4" s="280" t="s">
        <v>164</v>
      </c>
      <c r="D4" s="280"/>
      <c r="E4" s="84"/>
      <c r="F4" s="160" t="s">
        <v>163</v>
      </c>
      <c r="G4" s="89"/>
      <c r="H4" s="88"/>
      <c r="I4" s="87"/>
      <c r="J4" s="87"/>
      <c r="K4" s="87"/>
      <c r="P4" s="84"/>
      <c r="Q4" s="85"/>
      <c r="R4" s="85"/>
      <c r="S4" s="85"/>
      <c r="T4" s="85"/>
      <c r="U4" s="85"/>
      <c r="V4" s="85"/>
      <c r="W4" s="85"/>
      <c r="X4" s="85"/>
      <c r="Y4" s="85"/>
      <c r="Z4" s="86"/>
      <c r="AA4" s="85"/>
      <c r="AB4" s="85"/>
      <c r="AC4" s="85"/>
      <c r="AD4" s="85"/>
      <c r="AE4" s="85"/>
      <c r="AF4" s="84"/>
      <c r="AG4" s="84"/>
      <c r="AH4" s="84"/>
      <c r="AI4" s="84"/>
    </row>
    <row r="5" spans="3:35" s="11" customFormat="1" ht="49.5" customHeight="1">
      <c r="C5" s="287">
        <f>Rel_Viab!D6</f>
        <v>30832791.892267097</v>
      </c>
      <c r="D5" s="287"/>
      <c r="E5" s="21"/>
      <c r="F5" s="286"/>
      <c r="G5" s="286"/>
      <c r="H5" s="286"/>
      <c r="I5" s="286"/>
      <c r="J5" s="286"/>
      <c r="K5" s="286"/>
      <c r="L5" s="286"/>
      <c r="M5" s="286"/>
      <c r="N5" s="286"/>
      <c r="O5" s="286"/>
      <c r="P5" s="59"/>
      <c r="Q5" s="73"/>
      <c r="R5" s="73"/>
      <c r="S5" s="73"/>
      <c r="T5" s="73"/>
      <c r="U5" s="73"/>
      <c r="V5" s="73"/>
      <c r="W5" s="73"/>
      <c r="X5" s="73"/>
      <c r="Y5" s="73"/>
      <c r="Z5" s="57"/>
      <c r="AA5" s="73"/>
      <c r="AB5" s="73"/>
      <c r="AC5" s="73"/>
      <c r="AD5" s="73"/>
      <c r="AE5" s="73"/>
      <c r="AF5" s="59"/>
      <c r="AG5" s="59"/>
      <c r="AH5" s="59"/>
      <c r="AI5" s="59"/>
    </row>
    <row r="6" spans="3:35" s="11" customFormat="1" ht="7" customHeight="1">
      <c r="D6" s="21"/>
      <c r="E6" s="21"/>
      <c r="F6" s="286"/>
      <c r="G6" s="286"/>
      <c r="H6" s="286"/>
      <c r="I6" s="286"/>
      <c r="J6" s="286"/>
      <c r="K6" s="286"/>
      <c r="L6" s="286"/>
      <c r="M6" s="286"/>
      <c r="N6" s="286"/>
      <c r="O6" s="286"/>
      <c r="P6" s="59"/>
      <c r="Q6" s="73"/>
      <c r="R6" s="73"/>
      <c r="S6" s="73"/>
      <c r="T6" s="73"/>
      <c r="U6" s="73"/>
      <c r="V6" s="73"/>
      <c r="W6" s="73"/>
      <c r="X6" s="73"/>
      <c r="Y6" s="73"/>
      <c r="Z6" s="57"/>
      <c r="AA6" s="73"/>
      <c r="AB6" s="73"/>
      <c r="AC6" s="73"/>
      <c r="AD6" s="73"/>
      <c r="AE6" s="73"/>
      <c r="AF6" s="59"/>
      <c r="AG6" s="59"/>
      <c r="AH6" s="59"/>
      <c r="AI6" s="59"/>
    </row>
    <row r="7" spans="3:35" s="83" customFormat="1" ht="24.75" customHeight="1">
      <c r="C7" s="280" t="s">
        <v>162</v>
      </c>
      <c r="D7" s="280"/>
      <c r="E7" s="84"/>
      <c r="F7" s="286"/>
      <c r="G7" s="286"/>
      <c r="H7" s="286"/>
      <c r="I7" s="286"/>
      <c r="J7" s="286"/>
      <c r="K7" s="286"/>
      <c r="L7" s="286"/>
      <c r="M7" s="286"/>
      <c r="N7" s="286"/>
      <c r="O7" s="286"/>
      <c r="P7" s="84"/>
      <c r="Q7" s="85"/>
      <c r="R7" s="85"/>
      <c r="S7" s="85"/>
      <c r="T7" s="85"/>
      <c r="U7" s="85"/>
      <c r="V7" s="85"/>
      <c r="W7" s="85"/>
      <c r="X7" s="85"/>
      <c r="Y7" s="85"/>
      <c r="Z7" s="86"/>
      <c r="AA7" s="85"/>
      <c r="AB7" s="85"/>
      <c r="AC7" s="85"/>
      <c r="AD7" s="85"/>
      <c r="AE7" s="85"/>
      <c r="AF7" s="84"/>
      <c r="AG7" s="84"/>
      <c r="AH7" s="84"/>
      <c r="AI7" s="84"/>
    </row>
    <row r="8" spans="3:35" s="11" customFormat="1" ht="49.5" customHeight="1">
      <c r="C8" s="285">
        <f>Rel_Viab!D7</f>
        <v>0.22819544420008442</v>
      </c>
      <c r="D8" s="285"/>
      <c r="E8" s="21"/>
      <c r="F8" s="286"/>
      <c r="G8" s="286"/>
      <c r="H8" s="286"/>
      <c r="I8" s="286"/>
      <c r="J8" s="286"/>
      <c r="K8" s="286"/>
      <c r="L8" s="286"/>
      <c r="M8" s="286"/>
      <c r="N8" s="286"/>
      <c r="O8" s="286"/>
      <c r="P8" s="59"/>
      <c r="Q8" s="73"/>
      <c r="R8" s="73"/>
      <c r="S8" s="73"/>
      <c r="T8" s="73"/>
      <c r="U8" s="73"/>
      <c r="V8" s="73"/>
      <c r="W8" s="73"/>
      <c r="X8" s="73"/>
      <c r="Y8" s="73"/>
      <c r="Z8" s="57"/>
      <c r="AA8" s="73"/>
      <c r="AB8" s="73"/>
      <c r="AC8" s="73"/>
      <c r="AD8" s="73"/>
      <c r="AE8" s="73"/>
      <c r="AF8" s="59"/>
      <c r="AG8" s="59"/>
      <c r="AH8" s="59"/>
      <c r="AI8" s="59"/>
    </row>
    <row r="9" spans="3:35" s="11" customFormat="1" ht="7" customHeight="1">
      <c r="D9" s="21"/>
      <c r="E9" s="21"/>
      <c r="F9" s="22"/>
      <c r="G9" s="22"/>
      <c r="H9" s="22"/>
      <c r="I9" s="22"/>
      <c r="J9" s="22"/>
      <c r="K9" s="22"/>
      <c r="P9" s="59"/>
      <c r="Q9" s="73"/>
      <c r="R9" s="73"/>
      <c r="S9" s="73"/>
      <c r="T9" s="73"/>
      <c r="U9" s="73"/>
      <c r="V9" s="73"/>
      <c r="W9" s="73"/>
      <c r="X9" s="73"/>
      <c r="Y9" s="73"/>
      <c r="Z9" s="57"/>
      <c r="AA9" s="73"/>
      <c r="AB9" s="73"/>
      <c r="AC9" s="73"/>
      <c r="AD9" s="73"/>
      <c r="AE9" s="73"/>
      <c r="AF9" s="59"/>
      <c r="AG9" s="59"/>
      <c r="AH9" s="59"/>
      <c r="AI9" s="59"/>
    </row>
    <row r="10" spans="3:35" s="83" customFormat="1" ht="25.5" customHeight="1">
      <c r="C10" s="280" t="s">
        <v>283</v>
      </c>
      <c r="D10" s="280"/>
      <c r="E10" s="84"/>
      <c r="F10" s="280" t="s">
        <v>161</v>
      </c>
      <c r="G10" s="280"/>
      <c r="H10" s="87"/>
      <c r="I10" s="87"/>
      <c r="J10" s="87"/>
      <c r="K10" s="87"/>
      <c r="P10" s="84"/>
      <c r="Q10" s="85"/>
      <c r="R10" s="85"/>
      <c r="S10" s="85"/>
      <c r="T10" s="85"/>
      <c r="U10" s="85"/>
      <c r="V10" s="85"/>
      <c r="W10" s="85"/>
      <c r="X10" s="85"/>
      <c r="Y10" s="85"/>
      <c r="Z10" s="86"/>
      <c r="AA10" s="85"/>
      <c r="AB10" s="85"/>
      <c r="AC10" s="85"/>
      <c r="AD10" s="85"/>
      <c r="AE10" s="85"/>
      <c r="AF10" s="84"/>
      <c r="AG10" s="84"/>
      <c r="AH10" s="84"/>
      <c r="AI10" s="84"/>
    </row>
    <row r="11" spans="3:35" s="11" customFormat="1" ht="49.5" customHeight="1">
      <c r="C11" s="284" t="str">
        <f>Rel_Viab!D10</f>
        <v>33 meses</v>
      </c>
      <c r="D11" s="284"/>
      <c r="E11" s="21"/>
      <c r="F11" s="22"/>
      <c r="G11" s="22"/>
      <c r="H11" s="22"/>
      <c r="I11" s="22"/>
      <c r="J11" s="22"/>
      <c r="K11" s="22"/>
      <c r="P11" s="59"/>
      <c r="Q11" s="73"/>
      <c r="R11" s="73"/>
      <c r="S11" s="73"/>
      <c r="T11" s="73"/>
      <c r="U11" s="73"/>
      <c r="V11" s="73"/>
      <c r="W11" s="73"/>
      <c r="X11" s="73"/>
      <c r="Y11" s="73"/>
      <c r="Z11" s="57"/>
      <c r="AA11" s="73"/>
      <c r="AB11" s="73"/>
      <c r="AC11" s="73"/>
      <c r="AD11" s="73"/>
      <c r="AE11" s="73"/>
      <c r="AF11" s="59"/>
      <c r="AG11" s="59"/>
      <c r="AH11" s="59"/>
      <c r="AI11" s="59"/>
    </row>
    <row r="12" spans="3:35" s="11" customFormat="1" ht="7" customHeight="1">
      <c r="D12" s="21"/>
      <c r="E12" s="21"/>
      <c r="F12" s="22"/>
      <c r="G12" s="22"/>
      <c r="H12" s="22"/>
      <c r="I12" s="22"/>
      <c r="J12" s="22"/>
      <c r="K12" s="22"/>
      <c r="P12" s="59"/>
      <c r="Q12" s="73"/>
      <c r="R12" s="73"/>
      <c r="S12" s="73"/>
      <c r="T12" s="73"/>
      <c r="U12" s="73"/>
      <c r="V12" s="73"/>
      <c r="W12" s="73"/>
      <c r="X12" s="73"/>
      <c r="Y12" s="73"/>
      <c r="Z12" s="57"/>
      <c r="AA12" s="73"/>
      <c r="AB12" s="73"/>
      <c r="AC12" s="73"/>
      <c r="AD12" s="73"/>
      <c r="AE12" s="73"/>
      <c r="AF12" s="59"/>
      <c r="AG12" s="59"/>
      <c r="AH12" s="59"/>
      <c r="AI12" s="59"/>
    </row>
    <row r="13" spans="3:35" s="11" customFormat="1" ht="30" customHeight="1">
      <c r="C13" s="280" t="s">
        <v>155</v>
      </c>
      <c r="D13" s="280"/>
      <c r="E13" s="21"/>
      <c r="F13" s="22"/>
      <c r="G13" s="22"/>
      <c r="H13" s="22"/>
      <c r="I13" s="22"/>
      <c r="J13" s="22"/>
      <c r="K13" s="22"/>
      <c r="P13" s="59"/>
      <c r="Q13" s="73"/>
      <c r="R13" s="73"/>
      <c r="S13" s="73"/>
      <c r="T13" s="73"/>
      <c r="U13" s="73"/>
      <c r="V13" s="73"/>
      <c r="W13" s="73"/>
      <c r="X13" s="73"/>
      <c r="Y13" s="73"/>
      <c r="Z13" s="57"/>
      <c r="AA13" s="73"/>
      <c r="AB13" s="73"/>
      <c r="AC13" s="73"/>
      <c r="AD13" s="73"/>
      <c r="AE13" s="73"/>
      <c r="AF13" s="59"/>
      <c r="AG13" s="59"/>
      <c r="AH13" s="59"/>
      <c r="AI13" s="59"/>
    </row>
    <row r="14" spans="3:35" s="11" customFormat="1" ht="49.5" customHeight="1">
      <c r="C14" s="284" t="str">
        <f>Rel_Viab!D11</f>
        <v>24 meses</v>
      </c>
      <c r="D14" s="284"/>
      <c r="E14" s="21"/>
      <c r="F14" s="22"/>
      <c r="G14" s="22"/>
      <c r="H14" s="22"/>
      <c r="I14" s="22"/>
      <c r="J14" s="22"/>
      <c r="K14" s="22"/>
      <c r="P14" s="59"/>
      <c r="Q14" s="73"/>
      <c r="R14" s="73"/>
      <c r="S14" s="73"/>
      <c r="T14" s="73"/>
      <c r="U14" s="73"/>
      <c r="V14" s="73"/>
      <c r="W14" s="73"/>
      <c r="X14" s="73"/>
      <c r="Y14" s="73"/>
      <c r="Z14" s="57"/>
      <c r="AA14" s="73"/>
      <c r="AB14" s="73"/>
      <c r="AC14" s="73"/>
      <c r="AD14" s="73"/>
      <c r="AE14" s="73"/>
      <c r="AF14" s="59"/>
      <c r="AG14" s="59"/>
      <c r="AH14" s="59"/>
      <c r="AI14" s="59"/>
    </row>
    <row r="15" spans="3:35" s="11" customFormat="1" ht="30" customHeight="1">
      <c r="C15" s="21"/>
      <c r="D15" s="21"/>
      <c r="E15" s="21"/>
      <c r="F15" s="22"/>
      <c r="G15" s="22"/>
      <c r="H15" s="22"/>
      <c r="I15" s="22"/>
      <c r="J15" s="22"/>
      <c r="K15" s="22"/>
      <c r="O15" s="59"/>
      <c r="P15" s="59"/>
      <c r="Q15" s="73"/>
      <c r="R15" s="73"/>
      <c r="S15" s="73"/>
      <c r="T15" s="73"/>
      <c r="U15" s="73"/>
      <c r="V15" s="73"/>
      <c r="W15" s="73"/>
      <c r="X15" s="73"/>
      <c r="Y15" s="73"/>
      <c r="Z15" s="57"/>
      <c r="AA15" s="73"/>
      <c r="AB15" s="73"/>
      <c r="AC15" s="73"/>
      <c r="AD15" s="73"/>
      <c r="AE15" s="73"/>
      <c r="AF15" s="59"/>
      <c r="AG15" s="59"/>
      <c r="AH15" s="59"/>
      <c r="AI15" s="59"/>
    </row>
    <row r="16" spans="3:35" s="11" customFormat="1" ht="4" customHeight="1">
      <c r="C16" s="21"/>
      <c r="D16" s="21"/>
      <c r="E16" s="21"/>
      <c r="F16" s="22"/>
      <c r="G16" s="22"/>
      <c r="H16" s="22"/>
      <c r="I16" s="22"/>
      <c r="J16" s="22"/>
      <c r="K16" s="22"/>
      <c r="O16" s="59"/>
      <c r="P16" s="59"/>
      <c r="Q16" s="73"/>
      <c r="R16" s="73"/>
      <c r="S16" s="73"/>
      <c r="T16" s="73"/>
      <c r="U16" s="73"/>
      <c r="V16" s="73"/>
      <c r="W16" s="73"/>
      <c r="X16" s="73"/>
      <c r="Y16" s="73"/>
      <c r="Z16" s="57"/>
      <c r="AA16" s="73"/>
      <c r="AB16" s="73"/>
      <c r="AC16" s="73"/>
      <c r="AD16" s="73"/>
      <c r="AE16" s="73"/>
      <c r="AF16" s="59"/>
      <c r="AG16" s="59"/>
      <c r="AH16" s="59"/>
      <c r="AI16" s="59"/>
    </row>
    <row r="17" spans="3:39" s="11" customFormat="1" ht="30" customHeight="1">
      <c r="C17" s="21"/>
      <c r="D17" s="21"/>
      <c r="E17" s="21"/>
      <c r="F17" s="22"/>
      <c r="G17" s="22"/>
      <c r="H17" s="22"/>
      <c r="I17" s="22"/>
      <c r="J17" s="22"/>
      <c r="K17" s="22"/>
      <c r="O17" s="59"/>
      <c r="P17" s="59"/>
      <c r="Q17" s="73" t="s">
        <v>160</v>
      </c>
      <c r="R17" s="73"/>
      <c r="S17" s="73"/>
      <c r="T17" s="73"/>
      <c r="U17" s="73"/>
      <c r="V17" s="73"/>
      <c r="W17" s="73"/>
      <c r="X17" s="73"/>
      <c r="Y17" s="73"/>
      <c r="Z17" s="57"/>
      <c r="AA17" s="73"/>
      <c r="AB17" s="73"/>
      <c r="AC17" s="73"/>
      <c r="AD17" s="73"/>
      <c r="AE17" s="73"/>
      <c r="AF17" s="59"/>
      <c r="AG17" s="59"/>
      <c r="AH17" s="59"/>
      <c r="AI17" s="59"/>
    </row>
    <row r="18" spans="3:39" s="11" customFormat="1" ht="30" customHeight="1">
      <c r="D18" s="21"/>
      <c r="E18" s="21"/>
      <c r="F18" s="22"/>
      <c r="G18" s="22"/>
      <c r="H18" s="22"/>
      <c r="I18" s="22"/>
      <c r="J18" s="22"/>
      <c r="K18" s="22"/>
      <c r="O18" s="59"/>
      <c r="P18" s="59"/>
      <c r="Q18" s="73" t="s">
        <v>159</v>
      </c>
      <c r="R18" s="73" t="s">
        <v>156</v>
      </c>
      <c r="S18" s="73" t="s">
        <v>21</v>
      </c>
      <c r="T18" s="73" t="s">
        <v>22</v>
      </c>
      <c r="U18" s="73" t="s">
        <v>23</v>
      </c>
      <c r="V18" s="73"/>
      <c r="W18" s="73"/>
      <c r="X18" s="73"/>
      <c r="Y18" s="73"/>
      <c r="Z18" s="57"/>
      <c r="AA18" s="73"/>
      <c r="AB18" s="73"/>
      <c r="AC18" s="73"/>
      <c r="AD18" s="73"/>
      <c r="AE18" s="73"/>
      <c r="AF18" s="59"/>
      <c r="AG18" s="59"/>
      <c r="AH18" s="59"/>
      <c r="AI18" s="59"/>
    </row>
    <row r="19" spans="3:39" s="11" customFormat="1" ht="30" customHeight="1">
      <c r="D19" s="21"/>
      <c r="E19" s="21"/>
      <c r="F19" s="22"/>
      <c r="G19" s="22"/>
      <c r="H19" s="22"/>
      <c r="I19" s="22"/>
      <c r="J19" s="22"/>
      <c r="K19" s="22"/>
      <c r="O19" s="59"/>
      <c r="P19" s="59"/>
      <c r="Q19" s="73" t="s">
        <v>158</v>
      </c>
      <c r="R19" s="57">
        <v>70000</v>
      </c>
      <c r="S19" s="57">
        <v>0</v>
      </c>
      <c r="T19" s="57">
        <v>20000</v>
      </c>
      <c r="U19" s="57">
        <v>0</v>
      </c>
      <c r="V19" s="57"/>
      <c r="W19" s="57"/>
      <c r="X19" s="73"/>
      <c r="Y19" s="73"/>
      <c r="Z19" s="57"/>
      <c r="AA19" s="73"/>
      <c r="AB19" s="73"/>
      <c r="AC19" s="73"/>
      <c r="AD19" s="73"/>
      <c r="AE19" s="73"/>
      <c r="AF19" s="59"/>
      <c r="AG19" s="59"/>
      <c r="AH19" s="59"/>
      <c r="AI19" s="59"/>
    </row>
    <row r="20" spans="3:39" ht="30" customHeight="1">
      <c r="O20" s="30"/>
    </row>
    <row r="21" spans="3:39" ht="30" customHeight="1">
      <c r="O21" s="30"/>
      <c r="Q21" s="73" t="s">
        <v>157</v>
      </c>
      <c r="R21" s="73" t="s">
        <v>156</v>
      </c>
      <c r="S21" s="73" t="s">
        <v>21</v>
      </c>
      <c r="T21" s="73" t="s">
        <v>22</v>
      </c>
      <c r="U21" s="73" t="s">
        <v>23</v>
      </c>
    </row>
    <row r="22" spans="3:39" ht="30" customHeight="1">
      <c r="O22" s="30"/>
      <c r="Q22" s="73" t="s">
        <v>142</v>
      </c>
      <c r="R22" s="57">
        <f>-Rel_Viab!D8</f>
        <v>-60000000</v>
      </c>
      <c r="S22" s="57">
        <f>R22+SUM('Aux1'!C24:N24)</f>
        <v>-49839500</v>
      </c>
      <c r="T22" s="57">
        <f>S22+SUM('Aux1'!O24:Z24)</f>
        <v>-49269500</v>
      </c>
      <c r="U22" s="57">
        <f>T22+SUM('Aux1'!AA24:AL24)</f>
        <v>45865000</v>
      </c>
      <c r="V22" s="57"/>
      <c r="W22" s="57"/>
    </row>
    <row r="23" spans="3:39" ht="30" customHeight="1">
      <c r="O23" s="30"/>
      <c r="Q23" s="73" t="s">
        <v>155</v>
      </c>
      <c r="R23" s="57">
        <f>R22</f>
        <v>-60000000</v>
      </c>
      <c r="S23" s="57">
        <f>Rel_Viab!G11</f>
        <v>10160500</v>
      </c>
      <c r="T23" s="57">
        <f>Rel_Viab!H11</f>
        <v>570000</v>
      </c>
      <c r="U23" s="57">
        <f>Rel_Viab!I11</f>
        <v>95134500</v>
      </c>
      <c r="V23" s="57"/>
      <c r="W23" s="57"/>
    </row>
    <row r="24" spans="3:39" ht="30" customHeight="1">
      <c r="O24" s="30"/>
    </row>
    <row r="25" spans="3:39" ht="30" customHeight="1">
      <c r="O25" s="30"/>
    </row>
    <row r="26" spans="3:39" ht="30" customHeight="1">
      <c r="O26" s="30"/>
      <c r="Q26" s="73" t="s">
        <v>154</v>
      </c>
      <c r="Y26" s="73" t="s">
        <v>153</v>
      </c>
      <c r="AG26" s="73" t="s">
        <v>152</v>
      </c>
    </row>
    <row r="27" spans="3:39" ht="30" customHeight="1">
      <c r="O27" s="30"/>
      <c r="Q27" s="73" t="s">
        <v>21</v>
      </c>
      <c r="R27" s="57">
        <f>HLOOKUP(Q27,Rel_Viab!$G$4:$I$5,2,FALSE)</f>
        <v>528599999.99999994</v>
      </c>
      <c r="S27" s="73">
        <v>9.9999999999999995E-7</v>
      </c>
      <c r="T27" s="57">
        <f>SUM(R27:S27)</f>
        <v>528600000.00000095</v>
      </c>
      <c r="U27" s="73" t="str">
        <f>Q27</f>
        <v>1 año</v>
      </c>
      <c r="V27" s="73">
        <v>1</v>
      </c>
      <c r="W27" s="73" t="str">
        <f>IFERROR(VLOOKUP(LARGE($T$27:$T$31,V27),$T$27:$U$31,2,FALSE),"")</f>
        <v/>
      </c>
      <c r="Y27" s="73" t="s">
        <v>21</v>
      </c>
      <c r="Z27" s="57">
        <f>HLOOKUP(Dash_Viab!Y27,Rel_Viab!$M$4:$O$6,3,FALSE)</f>
        <v>518439500</v>
      </c>
      <c r="AA27" s="73">
        <v>9.9999999999999995E-7</v>
      </c>
      <c r="AB27" s="57">
        <f>SUM(Z27:AA27)</f>
        <v>518439500.00000101</v>
      </c>
      <c r="AC27" s="73" t="str">
        <f>Y27</f>
        <v>1 año</v>
      </c>
      <c r="AD27" s="73">
        <v>1</v>
      </c>
      <c r="AE27" s="73" t="str">
        <f>IFERROR(VLOOKUP(LARGE($AB$27:$AB$31,AD27),$AB$27:$AC$31,2,FALSE),"")</f>
        <v/>
      </c>
      <c r="AG27" s="73" t="s">
        <v>21</v>
      </c>
      <c r="AH27" s="57">
        <f>HLOOKUP(AG27,Rel_Viab!$M$4:$O$7,3,FALSE)</f>
        <v>518439500</v>
      </c>
      <c r="AI27" s="73">
        <v>9.9999999999999995E-7</v>
      </c>
      <c r="AJ27" s="46">
        <f>SUM(AH27:AI27)</f>
        <v>518439500.00000101</v>
      </c>
      <c r="AK27" s="69" t="str">
        <f>AG27</f>
        <v>1 año</v>
      </c>
      <c r="AL27" s="69">
        <v>1</v>
      </c>
      <c r="AM27" s="69" t="str">
        <f>IFERROR(VLOOKUP(LARGE($AJ$27:$AJ$31,AL27),$AJ$27:$AK$31,2,FALSE),"")</f>
        <v/>
      </c>
    </row>
    <row r="28" spans="3:39" ht="30" customHeight="1">
      <c r="O28" s="30"/>
      <c r="Q28" s="73" t="s">
        <v>22</v>
      </c>
      <c r="R28" s="57">
        <f>HLOOKUP(Q28,Rel_Viab!$G$4:$I$5,2,FALSE)</f>
        <v>356227160.49382716</v>
      </c>
      <c r="S28" s="73">
        <f>S27+$S$27</f>
        <v>1.9999999999999999E-6</v>
      </c>
      <c r="T28" s="57">
        <f>SUM(R28:S28)</f>
        <v>356227160.49382919</v>
      </c>
      <c r="U28" s="73" t="str">
        <f>Q28</f>
        <v>2 años</v>
      </c>
      <c r="Y28" s="73" t="s">
        <v>22</v>
      </c>
      <c r="Z28" s="57">
        <f>HLOOKUP(Dash_Viab!Y28,Rel_Viab!$M$4:$O$6,3,FALSE)</f>
        <v>355657160.49382716</v>
      </c>
      <c r="AA28" s="73">
        <f>AA27+$S$27</f>
        <v>1.9999999999999999E-6</v>
      </c>
      <c r="AB28" s="57">
        <f>SUM(Z28:AA28)</f>
        <v>355657160.49382919</v>
      </c>
      <c r="AC28" s="73" t="str">
        <f>Y28</f>
        <v>2 años</v>
      </c>
      <c r="AG28" s="73" t="s">
        <v>22</v>
      </c>
      <c r="AH28" s="57">
        <f>HLOOKUP(AG28,Rel_Viab!$M$4:$O$7,3,FALSE)</f>
        <v>355657160.49382716</v>
      </c>
      <c r="AI28" s="73">
        <f>AI27+$S$27</f>
        <v>1.9999999999999999E-6</v>
      </c>
      <c r="AJ28" s="46">
        <f>SUM(AH28:AI28)</f>
        <v>355657160.49382919</v>
      </c>
      <c r="AK28" s="69" t="str">
        <f>AG28</f>
        <v>2 años</v>
      </c>
      <c r="AL28" s="69"/>
      <c r="AM28" s="69"/>
    </row>
    <row r="29" spans="3:39" ht="30" customHeight="1">
      <c r="O29" s="30"/>
      <c r="Q29" s="73" t="s">
        <v>23</v>
      </c>
      <c r="R29" s="57">
        <f>HLOOKUP(Q29,Rel_Viab!$G$4:$I$5,2,FALSE)</f>
        <v>801511111.11111104</v>
      </c>
      <c r="S29" s="73">
        <f>S28+$S$27</f>
        <v>3.0000000000000001E-6</v>
      </c>
      <c r="T29" s="57">
        <f>SUM(R29:S29)</f>
        <v>801511111.11111403</v>
      </c>
      <c r="U29" s="73" t="str">
        <f>Q29</f>
        <v>3 años</v>
      </c>
      <c r="Y29" s="73" t="s">
        <v>23</v>
      </c>
      <c r="Z29" s="57">
        <f>HLOOKUP(Dash_Viab!Y29,Rel_Viab!$M$4:$O$6,3,FALSE)</f>
        <v>706376611.11111104</v>
      </c>
      <c r="AA29" s="73">
        <f>AA28+$S$27</f>
        <v>3.0000000000000001E-6</v>
      </c>
      <c r="AB29" s="57">
        <f>SUM(Z29:AA29)</f>
        <v>706376611.11111403</v>
      </c>
      <c r="AC29" s="73" t="str">
        <f>Y29</f>
        <v>3 años</v>
      </c>
      <c r="AG29" s="73" t="s">
        <v>23</v>
      </c>
      <c r="AH29" s="57">
        <f>HLOOKUP(AG29,Rel_Viab!$M$4:$O$7,3,FALSE)</f>
        <v>706376611.11111104</v>
      </c>
      <c r="AI29" s="73">
        <f>AI28+$S$27</f>
        <v>3.0000000000000001E-6</v>
      </c>
      <c r="AJ29" s="46">
        <f>SUM(AH29:AI29)</f>
        <v>706376611.11111403</v>
      </c>
      <c r="AK29" s="69" t="str">
        <f>AG29</f>
        <v>3 años</v>
      </c>
      <c r="AL29" s="69"/>
      <c r="AM29" s="69"/>
    </row>
    <row r="30" spans="3:39" ht="30" customHeight="1">
      <c r="O30" s="30"/>
      <c r="Q30" s="73" t="s">
        <v>24</v>
      </c>
      <c r="R30" s="57" t="e">
        <f>HLOOKUP(Q30,Rel_Viab!$G$4:$I$5,2,FALSE)</f>
        <v>#N/A</v>
      </c>
      <c r="S30" s="73">
        <f>S29+$S$27</f>
        <v>3.9999999999999998E-6</v>
      </c>
      <c r="T30" s="57" t="e">
        <f>SUM(R30:S30)</f>
        <v>#N/A</v>
      </c>
      <c r="U30" s="73" t="str">
        <f>Q30</f>
        <v>4 años</v>
      </c>
      <c r="Y30" s="73" t="s">
        <v>24</v>
      </c>
      <c r="Z30" s="57" t="e">
        <f>HLOOKUP(Dash_Viab!Y30,Rel_Viab!$M$4:$O$6,3,FALSE)</f>
        <v>#N/A</v>
      </c>
      <c r="AA30" s="73">
        <f>AA29+$S$27</f>
        <v>3.9999999999999998E-6</v>
      </c>
      <c r="AB30" s="57" t="e">
        <f>SUM(Z30:AA30)</f>
        <v>#N/A</v>
      </c>
      <c r="AC30" s="73" t="str">
        <f>Y30</f>
        <v>4 años</v>
      </c>
      <c r="AG30" s="73" t="s">
        <v>24</v>
      </c>
      <c r="AH30" s="57" t="e">
        <f>HLOOKUP(AG30,Rel_Viab!$M$4:$O$7,3,FALSE)</f>
        <v>#N/A</v>
      </c>
      <c r="AI30" s="73">
        <f>AI29+$S$27</f>
        <v>3.9999999999999998E-6</v>
      </c>
      <c r="AJ30" s="46" t="e">
        <f>SUM(AH30:AI30)</f>
        <v>#N/A</v>
      </c>
      <c r="AK30" s="69" t="str">
        <f>AG30</f>
        <v>4 años</v>
      </c>
      <c r="AL30" s="69"/>
      <c r="AM30" s="69"/>
    </row>
    <row r="31" spans="3:39" ht="30" customHeight="1">
      <c r="O31" s="30"/>
      <c r="Q31" s="73" t="s">
        <v>25</v>
      </c>
      <c r="R31" s="57" t="e">
        <f>HLOOKUP(Q31,Rel_Viab!$G$4:$I$5,2,FALSE)</f>
        <v>#N/A</v>
      </c>
      <c r="S31" s="73">
        <f>S30+$S$27</f>
        <v>4.9999999999999996E-6</v>
      </c>
      <c r="T31" s="57" t="e">
        <f>SUM(R31:S31)</f>
        <v>#N/A</v>
      </c>
      <c r="U31" s="73" t="str">
        <f>Q31</f>
        <v>5 años</v>
      </c>
      <c r="Y31" s="73" t="s">
        <v>25</v>
      </c>
      <c r="Z31" s="57" t="e">
        <f>HLOOKUP(Dash_Viab!Y31,Rel_Viab!$M$4:$O$6,3,FALSE)</f>
        <v>#N/A</v>
      </c>
      <c r="AA31" s="73">
        <f>AA30+$S$27</f>
        <v>4.9999999999999996E-6</v>
      </c>
      <c r="AB31" s="57" t="e">
        <f>SUM(Z31:AA31)</f>
        <v>#N/A</v>
      </c>
      <c r="AC31" s="73" t="str">
        <f>Y31</f>
        <v>5 años</v>
      </c>
      <c r="AG31" s="73" t="s">
        <v>25</v>
      </c>
      <c r="AH31" s="57" t="e">
        <f>HLOOKUP(AG31,Rel_Viab!$M$4:$O$7,3,FALSE)</f>
        <v>#N/A</v>
      </c>
      <c r="AI31" s="73">
        <f>AI30+$S$27</f>
        <v>4.9999999999999996E-6</v>
      </c>
      <c r="AJ31" s="46" t="e">
        <f>SUM(AH31:AI31)</f>
        <v>#N/A</v>
      </c>
      <c r="AK31" s="69" t="str">
        <f>AG31</f>
        <v>5 años</v>
      </c>
      <c r="AL31" s="69"/>
      <c r="AM31" s="69"/>
    </row>
    <row r="32" spans="3:39" ht="30" customHeight="1">
      <c r="O32" s="30"/>
    </row>
    <row r="33" spans="15:15" ht="30" customHeight="1">
      <c r="O33" s="30"/>
    </row>
    <row r="34" spans="15:15" ht="30" customHeight="1">
      <c r="O34" s="30"/>
    </row>
    <row r="35" spans="15:15" ht="30" customHeight="1">
      <c r="O35" s="30"/>
    </row>
    <row r="36" spans="15:15" ht="30" customHeight="1">
      <c r="O36" s="30"/>
    </row>
    <row r="37" spans="15:15" ht="30" customHeight="1">
      <c r="O37" s="30"/>
    </row>
    <row r="38" spans="15:15" ht="30" customHeight="1">
      <c r="O38" s="30"/>
    </row>
    <row r="39" spans="15:15" ht="30" customHeight="1">
      <c r="O39" s="30"/>
    </row>
    <row r="40" spans="15:15" ht="30" customHeight="1">
      <c r="O40" s="30"/>
    </row>
    <row r="41" spans="15:15" ht="30" customHeight="1">
      <c r="O41" s="30"/>
    </row>
    <row r="42" spans="15:15" ht="30" customHeight="1">
      <c r="O42" s="30"/>
    </row>
    <row r="43" spans="15:15" ht="30" customHeight="1">
      <c r="O43" s="30"/>
    </row>
    <row r="44" spans="15:15" ht="30" customHeight="1">
      <c r="O44" s="30"/>
    </row>
    <row r="45" spans="15:15" ht="30" customHeight="1">
      <c r="O45" s="30"/>
    </row>
    <row r="46" spans="15:15" ht="30" customHeight="1">
      <c r="O46" s="30"/>
    </row>
    <row r="47" spans="15:15" ht="30" customHeight="1">
      <c r="O47" s="30"/>
    </row>
    <row r="48" spans="15:15" ht="30" customHeight="1">
      <c r="O48" s="30"/>
    </row>
    <row r="49" spans="15:15" ht="30" customHeight="1">
      <c r="O49" s="30"/>
    </row>
    <row r="50" spans="15:15" ht="30" customHeight="1">
      <c r="O50" s="30"/>
    </row>
    <row r="51" spans="15:15" ht="30" customHeight="1">
      <c r="O51" s="30"/>
    </row>
    <row r="52" spans="15:15" ht="30" customHeight="1">
      <c r="O52" s="30"/>
    </row>
    <row r="53" spans="15:15" ht="30" customHeight="1">
      <c r="O53" s="30"/>
    </row>
    <row r="54" spans="15:15" ht="30" customHeight="1">
      <c r="O54" s="30"/>
    </row>
    <row r="55" spans="15:15" ht="30" customHeight="1">
      <c r="O55" s="30"/>
    </row>
    <row r="56" spans="15:15" ht="30" customHeight="1">
      <c r="O56" s="30"/>
    </row>
    <row r="57" spans="15:15" ht="30" customHeight="1">
      <c r="O57" s="30"/>
    </row>
    <row r="58" spans="15:15" ht="30" customHeight="1">
      <c r="O58" s="30"/>
    </row>
    <row r="59" spans="15:15" ht="30" customHeight="1">
      <c r="O59" s="30"/>
    </row>
    <row r="60" spans="15:15" ht="30" customHeight="1">
      <c r="O60" s="30"/>
    </row>
    <row r="61" spans="15:15" ht="30" customHeight="1">
      <c r="O61" s="30"/>
    </row>
    <row r="62" spans="15:15" ht="30" customHeight="1">
      <c r="O62" s="30"/>
    </row>
    <row r="63" spans="15:15" ht="30" customHeight="1">
      <c r="O63" s="30"/>
    </row>
    <row r="64" spans="15:15" ht="30" customHeight="1">
      <c r="O64" s="30"/>
    </row>
    <row r="65" spans="15:15" ht="30" customHeight="1">
      <c r="O65" s="30"/>
    </row>
    <row r="66" spans="15:15" ht="30" customHeight="1"/>
    <row r="67" spans="15:15" ht="30" customHeight="1"/>
    <row r="68" spans="15:15" ht="30" customHeight="1"/>
    <row r="69" spans="15:15" ht="30" customHeight="1"/>
    <row r="70" spans="15:15" ht="30" customHeight="1"/>
    <row r="71" spans="15:15" ht="30" customHeight="1"/>
    <row r="72" spans="15:15" ht="30" customHeight="1"/>
    <row r="73" spans="15:15" ht="30" customHeight="1"/>
    <row r="74" spans="15:15" ht="30" customHeight="1"/>
    <row r="75" spans="15:15" ht="30" customHeight="1"/>
    <row r="76" spans="15:15" ht="30" customHeight="1"/>
    <row r="77" spans="15:15" ht="30" customHeight="1"/>
    <row r="78" spans="15:15" ht="30" customHeight="1"/>
    <row r="79" spans="15:15" ht="30" customHeight="1"/>
    <row r="80" spans="15:15"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row r="104" ht="30" customHeight="1"/>
    <row r="105" ht="30" customHeight="1"/>
    <row r="106" ht="30" customHeight="1"/>
    <row r="107" ht="30" customHeight="1"/>
    <row r="108" ht="30" customHeight="1"/>
    <row r="109" ht="30" customHeight="1"/>
  </sheetData>
  <sheetProtection formatColumns="0" formatRows="0" insertColumns="0" insertRows="0" insertHyperlinks="0" deleteColumns="0" deleteRows="0" selectLockedCells="1" sort="0" autoFilter="0" pivotTables="0"/>
  <mergeCells count="10">
    <mergeCell ref="C13:D13"/>
    <mergeCell ref="C14:D14"/>
    <mergeCell ref="C4:D4"/>
    <mergeCell ref="C8:D8"/>
    <mergeCell ref="F10:G10"/>
    <mergeCell ref="F5:O8"/>
    <mergeCell ref="C10:D10"/>
    <mergeCell ref="C11:D11"/>
    <mergeCell ref="C7:D7"/>
    <mergeCell ref="C5:D5"/>
  </mergeCells>
  <conditionalFormatting sqref="C5:D5">
    <cfRule type="cellIs" dxfId="21" priority="3" operator="greaterThan">
      <formula>0</formula>
    </cfRule>
    <cfRule type="cellIs" dxfId="20" priority="4" operator="lessThanOrEqual">
      <formula>0</formula>
    </cfRule>
  </conditionalFormatting>
  <printOptions horizontalCentered="1" verticalCentered="1"/>
  <pageMargins left="0.70000000000000007" right="0.70000000000000007" top="0.75000000000000011" bottom="0.75000000000000011" header="0.30000000000000004" footer="0.30000000000000004"/>
  <pageSetup paperSize="9" scale="69"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cellIs" priority="1" operator="greaterThan" id="{A994B8C8-554C-4407-AC32-84D7B6EEED5C}">
            <xm:f>Rel_Viab!$D$5</xm:f>
            <x14:dxf>
              <font>
                <color theme="0"/>
              </font>
              <fill>
                <patternFill patternType="solid">
                  <bgColor rgb="FF55B03E"/>
                </patternFill>
              </fill>
            </x14:dxf>
          </x14:cfRule>
          <x14:cfRule type="cellIs" priority="2" operator="lessThanOrEqual" id="{61F4BEC2-41D6-4BCA-B515-6FB2ECFD9DBB}">
            <xm:f>Rel_Viab!$D$5</xm:f>
            <x14:dxf>
              <font>
                <color theme="0"/>
              </font>
              <fill>
                <patternFill patternType="solid">
                  <bgColor rgb="FFF0462E"/>
                </patternFill>
              </fill>
            </x14:dxf>
          </x14:cfRule>
          <xm:sqref>C8:D8</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BD3D6-F091-434E-A8FF-ECC1AE6A900D}">
  <sheetPr>
    <pageSetUpPr fitToPage="1"/>
  </sheetPr>
  <dimension ref="C1:AX109"/>
  <sheetViews>
    <sheetView showGridLines="0" zoomScale="90" zoomScaleNormal="90" zoomScalePageLayoutView="80" workbookViewId="0">
      <pane ySplit="2" topLeftCell="A3" activePane="bottomLeft" state="frozen"/>
      <selection sqref="A1:XFD1048576"/>
      <selection pane="bottomLeft"/>
    </sheetView>
  </sheetViews>
  <sheetFormatPr baseColWidth="10" defaultColWidth="11" defaultRowHeight="15.5"/>
  <cols>
    <col min="1" max="1" width="2.1640625" customWidth="1"/>
    <col min="2" max="2" width="1.33203125" customWidth="1"/>
    <col min="3" max="3" width="21.6640625" customWidth="1"/>
    <col min="4" max="4" width="19.83203125" customWidth="1"/>
    <col min="5" max="5" width="2.83203125" customWidth="1"/>
    <col min="6" max="6" width="21.6640625" customWidth="1"/>
    <col min="7" max="7" width="19.83203125" customWidth="1"/>
    <col min="8" max="8" width="2.83203125" customWidth="1"/>
    <col min="9" max="9" width="21.6640625" customWidth="1"/>
    <col min="10" max="10" width="19.83203125" customWidth="1"/>
    <col min="11" max="11" width="2.83203125" customWidth="1"/>
    <col min="12" max="12" width="21.6640625" customWidth="1"/>
    <col min="13" max="13" width="19.83203125" customWidth="1"/>
    <col min="14" max="15" width="11" style="30"/>
    <col min="16" max="18" width="13.6640625" style="30" bestFit="1" customWidth="1"/>
    <col min="19" max="20" width="15" style="30" bestFit="1" customWidth="1"/>
    <col min="21" max="50" width="11" style="30"/>
  </cols>
  <sheetData>
    <row r="1" spans="3:50" s="1" customFormat="1" ht="39" customHeight="1">
      <c r="N1" s="152"/>
      <c r="O1" s="152"/>
      <c r="P1" s="152"/>
      <c r="Q1" s="152"/>
      <c r="R1" s="152"/>
      <c r="S1" s="152"/>
      <c r="T1" s="152"/>
      <c r="U1" s="152"/>
      <c r="V1" s="152"/>
      <c r="W1" s="152"/>
      <c r="X1" s="152"/>
      <c r="Y1" s="152"/>
      <c r="Z1" s="152"/>
      <c r="AA1" s="152"/>
      <c r="AB1" s="152"/>
      <c r="AC1" s="152"/>
      <c r="AD1" s="152"/>
      <c r="AE1" s="152"/>
      <c r="AF1" s="152"/>
      <c r="AG1" s="152"/>
      <c r="AH1" s="152"/>
      <c r="AI1" s="152"/>
      <c r="AJ1" s="152"/>
      <c r="AK1" s="152"/>
      <c r="AL1" s="152"/>
      <c r="AM1" s="152"/>
      <c r="AN1" s="152"/>
      <c r="AO1" s="152"/>
      <c r="AP1" s="152"/>
      <c r="AQ1" s="152"/>
      <c r="AR1" s="152"/>
      <c r="AS1" s="152"/>
      <c r="AT1" s="152"/>
      <c r="AU1" s="152"/>
      <c r="AV1" s="152"/>
      <c r="AW1" s="152"/>
      <c r="AX1" s="152"/>
    </row>
    <row r="2" spans="3:50" s="2" customFormat="1" ht="30" customHeight="1">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row>
    <row r="3" spans="3:50" ht="15" customHeight="1">
      <c r="O3" s="30" t="str">
        <f>LEFT(Rel_Mês!D6,1)</f>
        <v>e</v>
      </c>
      <c r="P3" s="30" t="str">
        <f>LEFT(Rel_Mês!E6,1)</f>
        <v>f</v>
      </c>
      <c r="Q3" s="30" t="str">
        <f>LEFT(Rel_Mês!F6,1)</f>
        <v>m</v>
      </c>
      <c r="R3" s="30" t="str">
        <f>LEFT(Rel_Mês!G6,1)</f>
        <v>a</v>
      </c>
      <c r="S3" s="30" t="str">
        <f>LEFT(Rel_Mês!H6,1)</f>
        <v>m</v>
      </c>
      <c r="T3" s="30" t="str">
        <f>LEFT(Rel_Mês!I6,1)</f>
        <v>j</v>
      </c>
      <c r="U3" s="30" t="str">
        <f>LEFT(Rel_Mês!J6,1)</f>
        <v>j</v>
      </c>
      <c r="V3" s="30" t="str">
        <f>LEFT(Rel_Mês!K6,1)</f>
        <v>a</v>
      </c>
      <c r="W3" s="30" t="str">
        <f>LEFT(Rel_Mês!L6,1)</f>
        <v>s</v>
      </c>
      <c r="X3" s="30" t="str">
        <f>LEFT(Rel_Mês!M6,1)</f>
        <v>o</v>
      </c>
      <c r="Y3" s="30" t="str">
        <f>LEFT(Rel_Mês!N6,1)</f>
        <v>n</v>
      </c>
      <c r="Z3" s="30" t="str">
        <f>LEFT(Rel_Mês!O6,1)</f>
        <v>d</v>
      </c>
      <c r="AA3" s="30" t="str">
        <f>LEFT(Rel_Mês!D6,1)</f>
        <v>e</v>
      </c>
      <c r="AB3" s="30" t="str">
        <f>LEFT(Rel_Mês!E6,1)</f>
        <v>f</v>
      </c>
      <c r="AC3" s="30" t="str">
        <f>LEFT(Rel_Mês!F6,1)</f>
        <v>m</v>
      </c>
      <c r="AD3" s="30" t="str">
        <f>LEFT(Rel_Mês!G6,1)</f>
        <v>a</v>
      </c>
      <c r="AE3" s="30" t="str">
        <f>LEFT(Rel_Mês!H6,1)</f>
        <v>m</v>
      </c>
      <c r="AF3" s="30" t="str">
        <f>LEFT(Rel_Mês!I6,1)</f>
        <v>j</v>
      </c>
      <c r="AG3" s="30" t="str">
        <f>LEFT(Rel_Mês!J6,1)</f>
        <v>j</v>
      </c>
      <c r="AH3" s="30" t="str">
        <f>LEFT(Rel_Mês!K6,1)</f>
        <v>a</v>
      </c>
      <c r="AI3" s="30" t="str">
        <f>LEFT(Rel_Mês!L6,1)</f>
        <v>s</v>
      </c>
      <c r="AJ3" s="30" t="str">
        <f>LEFT(Rel_Mês!M6,1)</f>
        <v>o</v>
      </c>
      <c r="AK3" s="30" t="str">
        <f>LEFT(Rel_Mês!N6,1)</f>
        <v>n</v>
      </c>
      <c r="AL3" s="30" t="str">
        <f>LEFT(Rel_Mês!O6,1)</f>
        <v>d</v>
      </c>
      <c r="AM3" s="30" t="str">
        <f>LEFT(Rel_Mês!D6,1)</f>
        <v>e</v>
      </c>
      <c r="AN3" s="30" t="str">
        <f>LEFT(Rel_Mês!E6,1)</f>
        <v>f</v>
      </c>
      <c r="AO3" s="30" t="str">
        <f>LEFT(Rel_Mês!F6,1)</f>
        <v>m</v>
      </c>
      <c r="AP3" s="30" t="str">
        <f>LEFT(Rel_Mês!G6,1)</f>
        <v>a</v>
      </c>
      <c r="AQ3" s="30" t="str">
        <f>LEFT(Rel_Mês!H6,1)</f>
        <v>m</v>
      </c>
      <c r="AR3" s="30" t="str">
        <f>LEFT(Rel_Mês!I6,1)</f>
        <v>j</v>
      </c>
      <c r="AS3" s="30" t="str">
        <f>LEFT(Rel_Mês!J6,1)</f>
        <v>j</v>
      </c>
      <c r="AT3" s="30" t="str">
        <f>LEFT(Rel_Mês!K6,1)</f>
        <v>a</v>
      </c>
      <c r="AU3" s="30" t="str">
        <f>LEFT(Rel_Mês!L6,1)</f>
        <v>s</v>
      </c>
      <c r="AV3" s="30" t="str">
        <f>LEFT(Rel_Mês!M6,1)</f>
        <v>o</v>
      </c>
      <c r="AW3" s="30" t="str">
        <f>LEFT(Rel_Mês!N6,1)</f>
        <v>n</v>
      </c>
      <c r="AX3" s="30" t="str">
        <f>LEFT(Rel_Mês!O6,1)</f>
        <v>d</v>
      </c>
    </row>
    <row r="4" spans="3:50" s="83" customFormat="1" ht="28.5" customHeight="1">
      <c r="C4" s="280" t="s">
        <v>234</v>
      </c>
      <c r="D4" s="280"/>
      <c r="F4" s="280" t="s">
        <v>232</v>
      </c>
      <c r="G4" s="280"/>
      <c r="I4" s="280" t="s">
        <v>238</v>
      </c>
      <c r="J4" s="280"/>
      <c r="L4" s="280" t="s">
        <v>236</v>
      </c>
      <c r="M4" s="280"/>
      <c r="N4" s="84"/>
      <c r="O4" s="84" t="str">
        <f>RIGHT(Rel_Mês!$C$7,1)</f>
        <v>1</v>
      </c>
      <c r="P4" s="84" t="str">
        <f>RIGHT(Rel_Mês!$C$7,1)</f>
        <v>1</v>
      </c>
      <c r="Q4" s="84" t="str">
        <f>RIGHT(Rel_Mês!$C$7,1)</f>
        <v>1</v>
      </c>
      <c r="R4" s="84" t="str">
        <f>RIGHT(Rel_Mês!$C$7,1)</f>
        <v>1</v>
      </c>
      <c r="S4" s="84" t="str">
        <f>RIGHT(Rel_Mês!$C$7,1)</f>
        <v>1</v>
      </c>
      <c r="T4" s="84" t="str">
        <f>RIGHT(Rel_Mês!$C$7,1)</f>
        <v>1</v>
      </c>
      <c r="U4" s="84" t="str">
        <f>RIGHT(Rel_Mês!$C$7,1)</f>
        <v>1</v>
      </c>
      <c r="V4" s="84" t="str">
        <f>RIGHT(Rel_Mês!$C$7,1)</f>
        <v>1</v>
      </c>
      <c r="W4" s="84" t="str">
        <f>RIGHT(Rel_Mês!$C$7,1)</f>
        <v>1</v>
      </c>
      <c r="X4" s="84" t="str">
        <f>RIGHT(Rel_Mês!$C$7,1)</f>
        <v>1</v>
      </c>
      <c r="Y4" s="84" t="str">
        <f>RIGHT(Rel_Mês!$C$7,1)</f>
        <v>1</v>
      </c>
      <c r="Z4" s="84" t="str">
        <f>RIGHT(Rel_Mês!$C$7,1)</f>
        <v>1</v>
      </c>
      <c r="AA4" s="84" t="str">
        <f>RIGHT(Rel_Mês!$C$10,1)</f>
        <v>2</v>
      </c>
      <c r="AB4" s="84" t="str">
        <f>RIGHT(Rel_Mês!$C$10,1)</f>
        <v>2</v>
      </c>
      <c r="AC4" s="84" t="str">
        <f>RIGHT(Rel_Mês!$C$10,1)</f>
        <v>2</v>
      </c>
      <c r="AD4" s="84" t="str">
        <f>RIGHT(Rel_Mês!$C$10,1)</f>
        <v>2</v>
      </c>
      <c r="AE4" s="84" t="str">
        <f>RIGHT(Rel_Mês!$C$10,1)</f>
        <v>2</v>
      </c>
      <c r="AF4" s="84" t="str">
        <f>RIGHT(Rel_Mês!$C$10,1)</f>
        <v>2</v>
      </c>
      <c r="AG4" s="84" t="str">
        <f>RIGHT(Rel_Mês!$C$10,1)</f>
        <v>2</v>
      </c>
      <c r="AH4" s="84" t="str">
        <f>RIGHT(Rel_Mês!$C$10,1)</f>
        <v>2</v>
      </c>
      <c r="AI4" s="84" t="str">
        <f>RIGHT(Rel_Mês!$C$10,1)</f>
        <v>2</v>
      </c>
      <c r="AJ4" s="84" t="str">
        <f>RIGHT(Rel_Mês!$C$10,1)</f>
        <v>2</v>
      </c>
      <c r="AK4" s="84" t="str">
        <f>RIGHT(Rel_Mês!$C$10,1)</f>
        <v>2</v>
      </c>
      <c r="AL4" s="84" t="str">
        <f>RIGHT(Rel_Mês!$C$10,1)</f>
        <v>2</v>
      </c>
      <c r="AM4" s="84" t="str">
        <f>RIGHT(Rel_Mês!$C$13,1)</f>
        <v>3</v>
      </c>
      <c r="AN4" s="84" t="str">
        <f>RIGHT(Rel_Mês!$C$13,1)</f>
        <v>3</v>
      </c>
      <c r="AO4" s="84" t="str">
        <f>RIGHT(Rel_Mês!$C$13,1)</f>
        <v>3</v>
      </c>
      <c r="AP4" s="84" t="str">
        <f>RIGHT(Rel_Mês!$C$13,1)</f>
        <v>3</v>
      </c>
      <c r="AQ4" s="84" t="str">
        <f>RIGHT(Rel_Mês!$C$13,1)</f>
        <v>3</v>
      </c>
      <c r="AR4" s="84" t="str">
        <f>RIGHT(Rel_Mês!$C$13,1)</f>
        <v>3</v>
      </c>
      <c r="AS4" s="84" t="str">
        <f>RIGHT(Rel_Mês!$C$13,1)</f>
        <v>3</v>
      </c>
      <c r="AT4" s="84" t="str">
        <f>RIGHT(Rel_Mês!$C$13,1)</f>
        <v>3</v>
      </c>
      <c r="AU4" s="84" t="str">
        <f>RIGHT(Rel_Mês!$C$13,1)</f>
        <v>3</v>
      </c>
      <c r="AV4" s="84" t="str">
        <f>RIGHT(Rel_Mês!$C$13,1)</f>
        <v>3</v>
      </c>
      <c r="AW4" s="84" t="str">
        <f>RIGHT(Rel_Mês!$C$13,1)</f>
        <v>3</v>
      </c>
      <c r="AX4" s="84" t="str">
        <f>RIGHT(Rel_Mês!$C$13,1)</f>
        <v>3</v>
      </c>
    </row>
    <row r="5" spans="3:50" s="11" customFormat="1" ht="56.25" customHeight="1">
      <c r="C5" s="288">
        <f>Rel_Mês!D4</f>
        <v>80000000</v>
      </c>
      <c r="D5" s="288"/>
      <c r="E5" s="21"/>
      <c r="F5" s="289">
        <f>Rel_Mês!G4</f>
        <v>60000000</v>
      </c>
      <c r="G5" s="289"/>
      <c r="I5" s="287">
        <f>SMALL(O7:AX7,1)</f>
        <v>12670499.999999996</v>
      </c>
      <c r="J5" s="287"/>
      <c r="L5" s="290">
        <f>SUM(Rel_Mês!R6:R10)</f>
        <v>0</v>
      </c>
      <c r="M5" s="290"/>
      <c r="N5" s="59"/>
      <c r="O5" s="59" t="str">
        <f>CONCATENATE(O3,"/",O4)</f>
        <v>e/1</v>
      </c>
      <c r="P5" s="59" t="str">
        <f t="shared" ref="P5:AX5" si="0">CONCATENATE(P3,"/",P4)</f>
        <v>f/1</v>
      </c>
      <c r="Q5" s="59" t="str">
        <f t="shared" si="0"/>
        <v>m/1</v>
      </c>
      <c r="R5" s="59" t="str">
        <f t="shared" si="0"/>
        <v>a/1</v>
      </c>
      <c r="S5" s="59" t="str">
        <f t="shared" si="0"/>
        <v>m/1</v>
      </c>
      <c r="T5" s="59" t="str">
        <f t="shared" si="0"/>
        <v>j/1</v>
      </c>
      <c r="U5" s="59" t="str">
        <f t="shared" si="0"/>
        <v>j/1</v>
      </c>
      <c r="V5" s="59" t="str">
        <f t="shared" si="0"/>
        <v>a/1</v>
      </c>
      <c r="W5" s="59" t="str">
        <f t="shared" si="0"/>
        <v>s/1</v>
      </c>
      <c r="X5" s="59" t="str">
        <f t="shared" si="0"/>
        <v>o/1</v>
      </c>
      <c r="Y5" s="59" t="str">
        <f t="shared" si="0"/>
        <v>n/1</v>
      </c>
      <c r="Z5" s="59" t="str">
        <f t="shared" si="0"/>
        <v>d/1</v>
      </c>
      <c r="AA5" s="59" t="str">
        <f t="shared" si="0"/>
        <v>e/2</v>
      </c>
      <c r="AB5" s="59" t="str">
        <f t="shared" si="0"/>
        <v>f/2</v>
      </c>
      <c r="AC5" s="59" t="str">
        <f t="shared" si="0"/>
        <v>m/2</v>
      </c>
      <c r="AD5" s="59" t="str">
        <f t="shared" si="0"/>
        <v>a/2</v>
      </c>
      <c r="AE5" s="59" t="str">
        <f t="shared" si="0"/>
        <v>m/2</v>
      </c>
      <c r="AF5" s="59" t="str">
        <f t="shared" si="0"/>
        <v>j/2</v>
      </c>
      <c r="AG5" s="59" t="str">
        <f t="shared" si="0"/>
        <v>j/2</v>
      </c>
      <c r="AH5" s="59" t="str">
        <f t="shared" si="0"/>
        <v>a/2</v>
      </c>
      <c r="AI5" s="59" t="str">
        <f t="shared" si="0"/>
        <v>s/2</v>
      </c>
      <c r="AJ5" s="59" t="str">
        <f t="shared" si="0"/>
        <v>o/2</v>
      </c>
      <c r="AK5" s="59" t="str">
        <f t="shared" si="0"/>
        <v>n/2</v>
      </c>
      <c r="AL5" s="59" t="str">
        <f t="shared" si="0"/>
        <v>d/2</v>
      </c>
      <c r="AM5" s="59" t="str">
        <f t="shared" si="0"/>
        <v>e/3</v>
      </c>
      <c r="AN5" s="59" t="str">
        <f t="shared" si="0"/>
        <v>f/3</v>
      </c>
      <c r="AO5" s="59" t="str">
        <f t="shared" si="0"/>
        <v>m/3</v>
      </c>
      <c r="AP5" s="59" t="str">
        <f t="shared" si="0"/>
        <v>a/3</v>
      </c>
      <c r="AQ5" s="59" t="str">
        <f t="shared" si="0"/>
        <v>m/3</v>
      </c>
      <c r="AR5" s="59" t="str">
        <f t="shared" si="0"/>
        <v>j/3</v>
      </c>
      <c r="AS5" s="59" t="str">
        <f t="shared" si="0"/>
        <v>j/3</v>
      </c>
      <c r="AT5" s="59" t="str">
        <f t="shared" si="0"/>
        <v>a/3</v>
      </c>
      <c r="AU5" s="59" t="str">
        <f t="shared" si="0"/>
        <v>s/3</v>
      </c>
      <c r="AV5" s="59" t="str">
        <f t="shared" si="0"/>
        <v>o/3</v>
      </c>
      <c r="AW5" s="59" t="str">
        <f t="shared" si="0"/>
        <v>n/3</v>
      </c>
      <c r="AX5" s="59" t="str">
        <f t="shared" si="0"/>
        <v>d/3</v>
      </c>
    </row>
    <row r="6" spans="3:50" s="11" customFormat="1" ht="7" customHeight="1">
      <c r="D6" s="21"/>
      <c r="E6" s="21"/>
      <c r="N6" s="59"/>
      <c r="O6" s="59"/>
      <c r="P6" s="59"/>
      <c r="Q6" s="73"/>
      <c r="R6" s="73"/>
      <c r="S6" s="73"/>
      <c r="T6" s="73"/>
      <c r="U6" s="73"/>
      <c r="V6" s="73"/>
      <c r="W6" s="73"/>
      <c r="X6" s="73"/>
      <c r="Y6" s="73"/>
      <c r="Z6" s="57"/>
      <c r="AA6" s="73"/>
      <c r="AB6" s="73"/>
      <c r="AC6" s="73"/>
      <c r="AD6" s="73"/>
      <c r="AE6" s="73"/>
      <c r="AF6" s="59"/>
      <c r="AG6" s="59"/>
      <c r="AH6" s="59"/>
      <c r="AI6" s="59"/>
      <c r="AJ6" s="59"/>
      <c r="AK6" s="59"/>
      <c r="AL6" s="59"/>
      <c r="AM6" s="59"/>
      <c r="AN6" s="59"/>
      <c r="AO6" s="59"/>
      <c r="AP6" s="59"/>
      <c r="AQ6" s="59"/>
      <c r="AR6" s="59"/>
      <c r="AS6" s="59"/>
      <c r="AT6" s="59"/>
      <c r="AU6" s="59"/>
      <c r="AV6" s="59"/>
      <c r="AW6" s="59"/>
      <c r="AX6" s="59"/>
    </row>
    <row r="7" spans="3:50" s="83" customFormat="1" ht="27.75" customHeight="1">
      <c r="C7" s="280" t="s">
        <v>229</v>
      </c>
      <c r="D7" s="280"/>
      <c r="I7" s="280"/>
      <c r="J7" s="280"/>
      <c r="N7" s="84"/>
      <c r="O7" s="84">
        <f>Rel_Mês!D8</f>
        <v>26147999.999999996</v>
      </c>
      <c r="P7" s="84">
        <f>Rel_Mês!E8</f>
        <v>21047999.999999996</v>
      </c>
      <c r="Q7" s="84">
        <f>Rel_Mês!F8</f>
        <v>15947999.999999996</v>
      </c>
      <c r="R7" s="84">
        <f>Rel_Mês!G8</f>
        <v>22870499.999999996</v>
      </c>
      <c r="S7" s="84">
        <f>Rel_Mês!H8</f>
        <v>17770499.999999996</v>
      </c>
      <c r="T7" s="84">
        <f>Rel_Mês!I8</f>
        <v>12670499.999999996</v>
      </c>
      <c r="U7" s="84">
        <f>Rel_Mês!J8</f>
        <v>31615499.999999996</v>
      </c>
      <c r="V7" s="84">
        <f>Rel_Mês!K8</f>
        <v>26515499.999999996</v>
      </c>
      <c r="W7" s="84">
        <f>Rel_Mês!L8</f>
        <v>21415499.999999996</v>
      </c>
      <c r="X7" s="84">
        <f>Rel_Mês!M8</f>
        <v>40360500</v>
      </c>
      <c r="Y7" s="84">
        <f>Rel_Mês!N8</f>
        <v>35260500</v>
      </c>
      <c r="Z7" s="84">
        <f>Rel_Mês!O8</f>
        <v>30160500</v>
      </c>
      <c r="AA7" s="84">
        <f>Rel_Mês!D11</f>
        <v>38223000</v>
      </c>
      <c r="AB7" s="84">
        <f>Rel_Mês!E11</f>
        <v>34263000</v>
      </c>
      <c r="AC7" s="84">
        <f>Rel_Mês!F11</f>
        <v>30303000</v>
      </c>
      <c r="AD7" s="84">
        <f>Rel_Mês!G11</f>
        <v>38365500</v>
      </c>
      <c r="AE7" s="84">
        <f>Rel_Mês!H11</f>
        <v>34405500</v>
      </c>
      <c r="AF7" s="84">
        <f>Rel_Mês!I11</f>
        <v>30445500</v>
      </c>
      <c r="AG7" s="84">
        <f>Rel_Mês!J11</f>
        <v>38508000</v>
      </c>
      <c r="AH7" s="84">
        <f>Rel_Mês!K11</f>
        <v>34548000</v>
      </c>
      <c r="AI7" s="84">
        <f>Rel_Mês!L11</f>
        <v>30588000</v>
      </c>
      <c r="AJ7" s="84">
        <f>Rel_Mês!M11</f>
        <v>38650500</v>
      </c>
      <c r="AK7" s="84">
        <f>Rel_Mês!N11</f>
        <v>34690500</v>
      </c>
      <c r="AL7" s="84">
        <f>Rel_Mês!O11</f>
        <v>30730500</v>
      </c>
      <c r="AM7" s="84">
        <f>Rel_Mês!D14</f>
        <v>38793000</v>
      </c>
      <c r="AN7" s="84">
        <f>Rel_Mês!E14</f>
        <v>34833000</v>
      </c>
      <c r="AO7" s="84">
        <f>Rel_Mês!F14</f>
        <v>33744000</v>
      </c>
      <c r="AP7" s="84">
        <f>Rel_Mês!G14</f>
        <v>56700000</v>
      </c>
      <c r="AQ7" s="84">
        <f>Rel_Mês!H14</f>
        <v>55611000</v>
      </c>
      <c r="AR7" s="84">
        <f>Rel_Mês!I14</f>
        <v>54522000</v>
      </c>
      <c r="AS7" s="84">
        <f>Rel_Mês!J14</f>
        <v>77478000</v>
      </c>
      <c r="AT7" s="84">
        <f>Rel_Mês!K14</f>
        <v>76389000</v>
      </c>
      <c r="AU7" s="84">
        <f>Rel_Mês!L14</f>
        <v>75300000</v>
      </c>
      <c r="AV7" s="84">
        <f>Rel_Mês!M14</f>
        <v>122301000</v>
      </c>
      <c r="AW7" s="84">
        <f>Rel_Mês!N14</f>
        <v>121212000</v>
      </c>
      <c r="AX7" s="84">
        <f>Rel_Mês!O14</f>
        <v>120123000</v>
      </c>
    </row>
    <row r="8" spans="3:50" s="11" customFormat="1" ht="32.25" customHeight="1">
      <c r="C8"/>
      <c r="D8"/>
      <c r="E8"/>
      <c r="F8"/>
      <c r="G8"/>
      <c r="I8"/>
      <c r="J8"/>
      <c r="K8"/>
      <c r="L8"/>
      <c r="M8"/>
      <c r="N8" s="59"/>
      <c r="O8" s="59"/>
      <c r="P8" s="59"/>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row>
    <row r="9" spans="3:50" s="11" customFormat="1" ht="30.75" customHeight="1">
      <c r="C9"/>
      <c r="D9"/>
      <c r="E9"/>
      <c r="F9"/>
      <c r="G9"/>
      <c r="I9"/>
      <c r="J9"/>
      <c r="K9"/>
      <c r="L9"/>
      <c r="M9"/>
      <c r="N9" s="59"/>
      <c r="O9" s="59"/>
      <c r="P9" s="61"/>
      <c r="Q9" s="61"/>
      <c r="R9" s="61"/>
      <c r="S9" s="61"/>
      <c r="T9" s="61"/>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row>
    <row r="10" spans="3:50" s="83" customFormat="1" ht="30.75" customHeight="1">
      <c r="C10"/>
      <c r="D10"/>
      <c r="E10"/>
      <c r="F10"/>
      <c r="G10"/>
      <c r="I10"/>
      <c r="J10"/>
      <c r="K10"/>
      <c r="L10"/>
      <c r="M10"/>
      <c r="N10" s="84"/>
      <c r="O10" s="59"/>
      <c r="P10" s="61"/>
      <c r="Q10" s="61"/>
      <c r="R10" s="61"/>
      <c r="S10" s="61"/>
      <c r="T10" s="61"/>
      <c r="U10" s="84"/>
      <c r="V10" s="84"/>
      <c r="W10" s="84"/>
      <c r="X10" s="84"/>
      <c r="Y10" s="84"/>
      <c r="Z10" s="84"/>
      <c r="AA10" s="84"/>
      <c r="AB10" s="84"/>
      <c r="AC10" s="84"/>
      <c r="AD10" s="84"/>
      <c r="AE10" s="84"/>
      <c r="AF10" s="84"/>
      <c r="AG10" s="84"/>
      <c r="AH10" s="84"/>
      <c r="AI10" s="84"/>
      <c r="AJ10" s="84"/>
      <c r="AK10" s="84"/>
      <c r="AL10" s="84"/>
      <c r="AM10" s="84"/>
      <c r="AN10" s="84"/>
      <c r="AO10" s="84"/>
      <c r="AP10" s="84"/>
      <c r="AQ10" s="84"/>
      <c r="AR10" s="84"/>
      <c r="AS10" s="84"/>
      <c r="AT10" s="84"/>
      <c r="AU10" s="84"/>
      <c r="AV10" s="84"/>
      <c r="AW10" s="84"/>
      <c r="AX10" s="84"/>
    </row>
    <row r="11" spans="3:50" s="11" customFormat="1" ht="30.75" customHeight="1">
      <c r="C11"/>
      <c r="D11"/>
      <c r="E11"/>
      <c r="F11"/>
      <c r="G11"/>
      <c r="I11"/>
      <c r="J11"/>
      <c r="K11"/>
      <c r="L11"/>
      <c r="M11"/>
      <c r="N11" s="59"/>
      <c r="O11" s="59"/>
      <c r="P11" s="61"/>
      <c r="Q11" s="61"/>
      <c r="R11" s="61"/>
      <c r="S11" s="61"/>
      <c r="T11" s="61"/>
      <c r="U11" s="59"/>
      <c r="V11" s="59"/>
      <c r="W11" s="59"/>
      <c r="X11" s="59"/>
      <c r="Y11" s="59"/>
      <c r="Z11" s="59"/>
      <c r="AA11" s="59"/>
      <c r="AB11" s="59"/>
      <c r="AC11" s="59"/>
      <c r="AD11" s="59"/>
      <c r="AE11" s="59"/>
      <c r="AF11" s="59"/>
      <c r="AG11" s="59"/>
      <c r="AH11" s="59"/>
      <c r="AI11" s="59"/>
      <c r="AJ11" s="59"/>
      <c r="AK11" s="59"/>
      <c r="AL11" s="59"/>
      <c r="AM11" s="59"/>
      <c r="AN11" s="59"/>
      <c r="AO11" s="59"/>
      <c r="AP11" s="59"/>
      <c r="AQ11" s="59"/>
      <c r="AR11" s="59"/>
      <c r="AS11" s="59"/>
      <c r="AT11" s="59"/>
      <c r="AU11" s="59"/>
      <c r="AV11" s="59"/>
      <c r="AW11" s="59"/>
      <c r="AX11" s="59"/>
    </row>
    <row r="12" spans="3:50" s="11" customFormat="1" ht="30.75" customHeight="1">
      <c r="C12"/>
      <c r="D12"/>
      <c r="E12"/>
      <c r="F12"/>
      <c r="G12"/>
      <c r="I12"/>
      <c r="J12"/>
      <c r="K12"/>
      <c r="L12"/>
      <c r="M12"/>
      <c r="N12" s="59"/>
      <c r="O12" s="59"/>
      <c r="P12" s="59"/>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row>
    <row r="13" spans="3:50" s="11" customFormat="1" ht="45" customHeight="1">
      <c r="C13"/>
      <c r="D13"/>
      <c r="E13"/>
      <c r="F13"/>
      <c r="G13"/>
      <c r="I13"/>
      <c r="J13"/>
      <c r="K13"/>
      <c r="L13"/>
      <c r="M13"/>
      <c r="N13" s="59"/>
      <c r="O13" s="59"/>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row>
    <row r="14" spans="3:50" s="11" customFormat="1" ht="30" customHeight="1">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row>
    <row r="15" spans="3:50" s="11" customFormat="1" ht="30" customHeight="1">
      <c r="N15" s="59"/>
      <c r="O15" s="59"/>
      <c r="P15" s="59"/>
      <c r="Q15" s="59"/>
      <c r="R15" s="59"/>
      <c r="S15" s="59"/>
      <c r="T15" s="59"/>
      <c r="U15" s="59"/>
      <c r="V15" s="59"/>
      <c r="W15" s="59"/>
      <c r="X15" s="59"/>
      <c r="Y15" s="59"/>
      <c r="Z15" s="59"/>
      <c r="AA15" s="59"/>
      <c r="AB15" s="59"/>
      <c r="AC15" s="59"/>
      <c r="AD15" s="59"/>
      <c r="AE15" s="59"/>
      <c r="AF15" s="59"/>
      <c r="AG15" s="59"/>
      <c r="AH15" s="59"/>
      <c r="AI15" s="59"/>
      <c r="AJ15" s="59"/>
      <c r="AK15" s="59"/>
      <c r="AL15" s="59"/>
      <c r="AM15" s="59"/>
      <c r="AN15" s="59"/>
      <c r="AO15" s="59"/>
      <c r="AP15" s="59"/>
      <c r="AQ15" s="59"/>
      <c r="AR15" s="59"/>
      <c r="AS15" s="59"/>
      <c r="AT15" s="59"/>
      <c r="AU15" s="59"/>
      <c r="AV15" s="59"/>
      <c r="AW15" s="59"/>
      <c r="AX15" s="59"/>
    </row>
    <row r="16" spans="3:50" s="11" customFormat="1" ht="30" customHeight="1">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row>
    <row r="17" spans="14:50" s="11" customFormat="1" ht="30" customHeight="1">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row>
    <row r="18" spans="14:50" s="11" customFormat="1" ht="30" customHeight="1">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row>
    <row r="19" spans="14:50" s="11" customFormat="1" ht="30" customHeight="1">
      <c r="N19" s="59"/>
      <c r="O19" s="59"/>
      <c r="P19" s="59"/>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row>
    <row r="20" spans="14:50" ht="30" customHeight="1"/>
    <row r="21" spans="14:50" ht="30" customHeight="1"/>
    <row r="22" spans="14:50" ht="30" customHeight="1"/>
    <row r="23" spans="14:50" ht="30" customHeight="1"/>
    <row r="24" spans="14:50" ht="30" customHeight="1"/>
    <row r="25" spans="14:50" ht="30" customHeight="1"/>
    <row r="26" spans="14:50" ht="30" customHeight="1"/>
    <row r="27" spans="14:50" ht="30" customHeight="1"/>
    <row r="28" spans="14:50" ht="30" customHeight="1"/>
    <row r="29" spans="14:50" ht="30" customHeight="1"/>
    <row r="30" spans="14:50" ht="30" customHeight="1"/>
    <row r="31" spans="14:50" ht="30" customHeight="1"/>
    <row r="32" spans="14:50"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row r="64" ht="30" customHeight="1"/>
    <row r="65" ht="30" customHeight="1"/>
    <row r="66" ht="30" customHeight="1"/>
    <row r="67" ht="30" customHeight="1"/>
    <row r="68" ht="30" customHeight="1"/>
    <row r="69" ht="30" customHeight="1"/>
    <row r="70" ht="30" customHeight="1"/>
    <row r="71" ht="30" customHeight="1"/>
    <row r="72" ht="30" customHeight="1"/>
    <row r="73" ht="30" customHeight="1"/>
    <row r="74" ht="30" customHeight="1"/>
    <row r="75" ht="30" customHeight="1"/>
    <row r="76" ht="30" customHeight="1"/>
    <row r="77" ht="30" customHeight="1"/>
    <row r="78" ht="30" customHeight="1"/>
    <row r="79" ht="30" customHeight="1"/>
    <row r="80"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row r="104" ht="30" customHeight="1"/>
    <row r="105" ht="30" customHeight="1"/>
    <row r="106" ht="30" customHeight="1"/>
    <row r="107" ht="30" customHeight="1"/>
    <row r="108" ht="30" customHeight="1"/>
    <row r="109" ht="30" customHeight="1"/>
  </sheetData>
  <sheetProtection formatColumns="0" formatRows="0" insertColumns="0" insertRows="0" insertHyperlinks="0" deleteColumns="0" deleteRows="0" selectLockedCells="1" sort="0" autoFilter="0" pivotTables="0"/>
  <mergeCells count="10">
    <mergeCell ref="C7:D7"/>
    <mergeCell ref="I7:J7"/>
    <mergeCell ref="C4:D4"/>
    <mergeCell ref="F4:G4"/>
    <mergeCell ref="I4:J4"/>
    <mergeCell ref="L4:M4"/>
    <mergeCell ref="C5:D5"/>
    <mergeCell ref="F5:G5"/>
    <mergeCell ref="I5:J5"/>
    <mergeCell ref="L5:M5"/>
  </mergeCells>
  <conditionalFormatting sqref="I5:J5">
    <cfRule type="cellIs" dxfId="17" priority="3" operator="greaterThan">
      <formula>0</formula>
    </cfRule>
    <cfRule type="cellIs" dxfId="16" priority="4" operator="lessThanOrEqual">
      <formula>0</formula>
    </cfRule>
  </conditionalFormatting>
  <conditionalFormatting sqref="L5:M5">
    <cfRule type="cellIs" dxfId="15" priority="1" operator="equal">
      <formula>0</formula>
    </cfRule>
    <cfRule type="cellIs" dxfId="14" priority="2" operator="greaterThan">
      <formula>0</formula>
    </cfRule>
  </conditionalFormatting>
  <pageMargins left="0.7" right="0.7" top="0.75" bottom="0.75" header="0.3" footer="0.3"/>
  <pageSetup paperSize="9" scale="69" fitToHeight="0" orientation="landscape" r:id="rId1"/>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E67F1-9E10-4D03-B957-0C77FF0B68CE}">
  <sheetPr>
    <pageSetUpPr fitToPage="1"/>
  </sheetPr>
  <dimension ref="C1:CK109"/>
  <sheetViews>
    <sheetView showGridLines="0" zoomScale="90" zoomScaleNormal="90" zoomScalePageLayoutView="80" workbookViewId="0">
      <pane ySplit="2" topLeftCell="A3" activePane="bottomLeft" state="frozen"/>
      <selection sqref="A1:XFD1048576"/>
      <selection pane="bottomLeft"/>
    </sheetView>
  </sheetViews>
  <sheetFormatPr baseColWidth="10" defaultColWidth="11" defaultRowHeight="15.5"/>
  <cols>
    <col min="1" max="1" width="2.1640625" customWidth="1"/>
    <col min="2" max="2" width="1.33203125" customWidth="1"/>
    <col min="3" max="4" width="20.83203125" customWidth="1"/>
    <col min="5" max="5" width="2.83203125" customWidth="1"/>
    <col min="6" max="7" width="20.83203125" customWidth="1"/>
    <col min="8" max="8" width="2.83203125" customWidth="1"/>
    <col min="9" max="10" width="20.83203125" customWidth="1"/>
    <col min="11" max="11" width="2.83203125" customWidth="1"/>
    <col min="12" max="13" width="20.83203125" customWidth="1"/>
    <col min="14" max="16" width="11" style="30"/>
    <col min="17" max="17" width="11.1640625" style="30" bestFit="1" customWidth="1"/>
    <col min="18" max="18" width="16.1640625" style="73" customWidth="1"/>
    <col min="19" max="20" width="11" style="73"/>
    <col min="21" max="21" width="11.1640625" style="73" bestFit="1" customWidth="1"/>
    <col min="22" max="22" width="15.1640625" style="73" customWidth="1"/>
    <col min="23" max="32" width="15.1640625" style="30" customWidth="1"/>
    <col min="33" max="33" width="18.83203125" style="30" customWidth="1"/>
    <col min="34" max="35" width="15.1640625" style="123" customWidth="1"/>
    <col min="36" max="36" width="15.1640625" style="123" bestFit="1" customWidth="1"/>
    <col min="37" max="37" width="11.1640625" style="123" bestFit="1" customWidth="1"/>
    <col min="38" max="38" width="11" style="123"/>
    <col min="39" max="39" width="11.1640625" style="123" bestFit="1" customWidth="1"/>
    <col min="40" max="41" width="11" style="123"/>
    <col min="42" max="42" width="11.1640625" style="123" bestFit="1" customWidth="1"/>
    <col min="43" max="43" width="11" style="123"/>
    <col min="44" max="44" width="15.1640625" style="123" bestFit="1" customWidth="1"/>
    <col min="45" max="45" width="11" style="123"/>
    <col min="46" max="46" width="11.1640625" style="123" bestFit="1" customWidth="1"/>
    <col min="47" max="47" width="11" style="123"/>
    <col min="48" max="48" width="16.1640625" style="123" bestFit="1" customWidth="1"/>
    <col min="49" max="50" width="11" style="123"/>
    <col min="51" max="51" width="23" style="123" bestFit="1" customWidth="1"/>
    <col min="52" max="52" width="11.6640625" style="124" bestFit="1" customWidth="1"/>
    <col min="53" max="54" width="11.33203125" style="124" customWidth="1"/>
    <col min="55" max="55" width="12.6640625" style="124" bestFit="1" customWidth="1"/>
    <col min="56" max="57" width="12.5" style="124" customWidth="1"/>
    <col min="58" max="58" width="12.6640625" style="124" bestFit="1" customWidth="1"/>
    <col min="59" max="60" width="12.33203125" style="124" customWidth="1"/>
    <col min="61" max="61" width="11.33203125" style="124" bestFit="1" customWidth="1"/>
    <col min="62" max="63" width="11.1640625" style="124" customWidth="1"/>
    <col min="64" max="64" width="11.33203125" style="124" bestFit="1" customWidth="1"/>
    <col min="65" max="66" width="11.1640625" style="124" customWidth="1"/>
    <col min="67" max="67" width="11.1640625" style="124" bestFit="1" customWidth="1"/>
    <col min="68" max="72" width="11" style="123"/>
    <col min="73" max="73" width="11.1640625" style="123" bestFit="1" customWidth="1"/>
    <col min="74" max="74" width="11" style="123"/>
    <col min="75" max="75" width="12.5" style="123" bestFit="1" customWidth="1"/>
    <col min="76" max="76" width="11" style="123"/>
    <col min="77" max="77" width="17" style="123" customWidth="1"/>
    <col min="78" max="79" width="17" style="30" customWidth="1"/>
    <col min="80" max="89" width="11" style="30"/>
  </cols>
  <sheetData>
    <row r="1" spans="3:89" s="1" customFormat="1" ht="39" customHeight="1">
      <c r="N1" s="152"/>
      <c r="O1" s="152"/>
      <c r="P1" s="152"/>
      <c r="Q1" s="152"/>
      <c r="R1" s="82"/>
      <c r="S1" s="82"/>
      <c r="T1" s="82"/>
      <c r="U1" s="82"/>
      <c r="V1" s="82"/>
      <c r="W1" s="152"/>
      <c r="X1" s="152"/>
      <c r="Y1" s="152"/>
      <c r="Z1" s="152"/>
      <c r="AA1" s="152"/>
      <c r="AB1" s="152"/>
      <c r="AC1" s="152"/>
      <c r="AD1" s="152"/>
      <c r="AE1" s="152"/>
      <c r="AF1" s="152"/>
      <c r="AG1" s="152"/>
      <c r="AH1" s="168"/>
      <c r="AI1" s="168"/>
      <c r="AJ1" s="168"/>
      <c r="AK1" s="168"/>
      <c r="AL1" s="168"/>
      <c r="AM1" s="168"/>
      <c r="AN1" s="168"/>
      <c r="AO1" s="168"/>
      <c r="AP1" s="168"/>
      <c r="AQ1" s="168"/>
      <c r="AR1" s="168"/>
      <c r="AS1" s="168"/>
      <c r="AT1" s="168"/>
      <c r="AU1" s="168"/>
      <c r="AV1" s="168"/>
      <c r="AW1" s="168"/>
      <c r="AX1" s="168"/>
      <c r="AY1" s="168"/>
      <c r="AZ1" s="120"/>
      <c r="BA1" s="120"/>
      <c r="BB1" s="120"/>
      <c r="BC1" s="120"/>
      <c r="BD1" s="120"/>
      <c r="BE1" s="120"/>
      <c r="BF1" s="120"/>
      <c r="BG1" s="120"/>
      <c r="BH1" s="120"/>
      <c r="BI1" s="120"/>
      <c r="BJ1" s="120"/>
      <c r="BK1" s="120"/>
      <c r="BL1" s="120"/>
      <c r="BM1" s="120"/>
      <c r="BN1" s="120"/>
      <c r="BO1" s="120"/>
      <c r="BP1" s="168"/>
      <c r="BQ1" s="168"/>
      <c r="BR1" s="168"/>
      <c r="BS1" s="168"/>
      <c r="BT1" s="168"/>
      <c r="BU1" s="168"/>
      <c r="BV1" s="168"/>
      <c r="BW1" s="168"/>
      <c r="BX1" s="168"/>
      <c r="BY1" s="168"/>
      <c r="BZ1" s="152"/>
      <c r="CA1" s="152"/>
      <c r="CB1" s="152"/>
      <c r="CC1" s="152"/>
      <c r="CD1" s="152"/>
      <c r="CE1" s="152"/>
      <c r="CF1" s="152"/>
      <c r="CG1" s="152"/>
      <c r="CH1" s="152"/>
      <c r="CI1" s="152"/>
      <c r="CJ1" s="152"/>
      <c r="CK1" s="152"/>
    </row>
    <row r="2" spans="3:89" s="2" customFormat="1" ht="30" customHeight="1">
      <c r="N2" s="56"/>
      <c r="O2" s="56"/>
      <c r="P2" s="56"/>
      <c r="Q2" s="56"/>
      <c r="R2" s="81"/>
      <c r="S2" s="81"/>
      <c r="T2" s="81"/>
      <c r="U2" s="81"/>
      <c r="V2" s="81"/>
      <c r="W2" s="56"/>
      <c r="X2" s="56"/>
      <c r="Y2" s="56"/>
      <c r="Z2" s="56"/>
      <c r="AA2" s="56"/>
      <c r="AB2" s="56"/>
      <c r="AC2" s="56"/>
      <c r="AD2" s="56"/>
      <c r="AE2" s="56"/>
      <c r="AF2" s="56"/>
      <c r="AG2" s="56"/>
      <c r="AH2" s="121"/>
      <c r="AI2" s="121"/>
      <c r="AJ2" s="121"/>
      <c r="AK2" s="121"/>
      <c r="AL2" s="121"/>
      <c r="AM2" s="121"/>
      <c r="AN2" s="121"/>
      <c r="AO2" s="121"/>
      <c r="AP2" s="121"/>
      <c r="AQ2" s="121"/>
      <c r="AR2" s="121"/>
      <c r="AS2" s="121"/>
      <c r="AT2" s="121"/>
      <c r="AU2" s="121"/>
      <c r="AV2" s="121"/>
      <c r="AW2" s="121"/>
      <c r="AX2" s="121"/>
      <c r="AY2" s="121"/>
      <c r="AZ2" s="122"/>
      <c r="BA2" s="122"/>
      <c r="BB2" s="122"/>
      <c r="BC2" s="122"/>
      <c r="BD2" s="122"/>
      <c r="BE2" s="122"/>
      <c r="BF2" s="122"/>
      <c r="BG2" s="122"/>
      <c r="BH2" s="122"/>
      <c r="BI2" s="122"/>
      <c r="BJ2" s="122"/>
      <c r="BK2" s="122"/>
      <c r="BL2" s="122"/>
      <c r="BM2" s="122"/>
      <c r="BN2" s="122"/>
      <c r="BO2" s="122"/>
      <c r="BP2" s="121"/>
      <c r="BQ2" s="121"/>
      <c r="BR2" s="121"/>
      <c r="BS2" s="121"/>
      <c r="BT2" s="121"/>
      <c r="BU2" s="121"/>
      <c r="BV2" s="121"/>
      <c r="BW2" s="121"/>
      <c r="BX2" s="121"/>
      <c r="BY2" s="121"/>
      <c r="BZ2" s="56"/>
      <c r="CA2" s="56"/>
      <c r="CB2" s="56"/>
      <c r="CC2" s="56"/>
      <c r="CD2" s="56"/>
      <c r="CE2" s="56"/>
      <c r="CF2" s="56"/>
      <c r="CG2" s="56"/>
      <c r="CH2" s="56"/>
      <c r="CI2" s="56"/>
      <c r="CJ2" s="56"/>
      <c r="CK2" s="56"/>
    </row>
    <row r="3" spans="3:89" ht="7.5" customHeight="1"/>
    <row r="4" spans="3:89" s="93" customFormat="1" ht="38" customHeight="1">
      <c r="C4" s="94"/>
      <c r="D4" s="94"/>
      <c r="E4" s="94"/>
      <c r="F4" s="94"/>
      <c r="G4" s="94"/>
      <c r="H4" s="94"/>
      <c r="I4" s="94"/>
      <c r="J4" s="94"/>
      <c r="K4" s="94"/>
      <c r="L4" s="94"/>
      <c r="M4" s="94"/>
      <c r="N4" s="84"/>
      <c r="O4" s="84"/>
      <c r="P4" s="84"/>
      <c r="Q4" s="85">
        <v>1</v>
      </c>
      <c r="R4" s="85" t="s">
        <v>21</v>
      </c>
      <c r="S4" s="84"/>
      <c r="T4" s="85" t="s">
        <v>175</v>
      </c>
      <c r="U4" s="84"/>
      <c r="V4" s="85" t="str">
        <f>VLOOKUP('Aux1'!C2,Q4:R8,2,FALSE)</f>
        <v>1 año</v>
      </c>
      <c r="W4" s="84"/>
      <c r="X4" s="84"/>
      <c r="Y4" s="84"/>
      <c r="Z4" s="84"/>
      <c r="AA4" s="84"/>
      <c r="AB4" s="84"/>
      <c r="AC4" s="84"/>
      <c r="AD4" s="84"/>
      <c r="AE4" s="84"/>
      <c r="AF4" s="84"/>
      <c r="AG4" s="84"/>
      <c r="AH4" s="128"/>
      <c r="AI4" s="128"/>
      <c r="AJ4" s="128"/>
      <c r="AK4" s="128"/>
      <c r="AL4" s="128"/>
      <c r="AM4" s="128"/>
      <c r="AN4" s="128"/>
      <c r="AO4" s="128"/>
      <c r="AP4" s="128"/>
      <c r="AQ4" s="128"/>
      <c r="AR4" s="128"/>
      <c r="AS4" s="128"/>
      <c r="AT4" s="128"/>
      <c r="AU4" s="128"/>
      <c r="AV4" s="128"/>
      <c r="AW4" s="128"/>
      <c r="AX4" s="128"/>
      <c r="AY4" s="128"/>
      <c r="AZ4" s="127"/>
      <c r="BA4" s="127"/>
      <c r="BB4" s="127"/>
      <c r="BC4" s="127"/>
      <c r="BD4" s="127"/>
      <c r="BE4" s="127"/>
      <c r="BF4" s="127"/>
      <c r="BG4" s="127"/>
      <c r="BH4" s="127"/>
      <c r="BI4" s="127"/>
      <c r="BJ4" s="127"/>
      <c r="BK4" s="127"/>
      <c r="BL4" s="127"/>
      <c r="BM4" s="127"/>
      <c r="BN4" s="127"/>
      <c r="BO4" s="127"/>
      <c r="BP4" s="128"/>
      <c r="BQ4" s="128"/>
      <c r="BR4" s="128"/>
      <c r="BS4" s="128"/>
      <c r="BT4" s="128"/>
      <c r="BU4" s="128"/>
      <c r="BV4" s="128"/>
      <c r="BW4" s="128"/>
      <c r="BX4" s="128"/>
      <c r="BY4" s="128"/>
      <c r="BZ4" s="84"/>
      <c r="CA4" s="84"/>
      <c r="CB4" s="84"/>
      <c r="CC4" s="84"/>
      <c r="CD4" s="84"/>
      <c r="CE4" s="84"/>
      <c r="CF4" s="84"/>
      <c r="CG4" s="84"/>
      <c r="CH4" s="84"/>
      <c r="CI4" s="84"/>
      <c r="CJ4" s="84"/>
      <c r="CK4" s="84"/>
    </row>
    <row r="5" spans="3:89" s="11" customFormat="1" ht="6" customHeight="1">
      <c r="N5" s="59"/>
      <c r="O5" s="59"/>
      <c r="P5" s="59"/>
      <c r="Q5" s="73">
        <v>2</v>
      </c>
      <c r="R5" s="85" t="s">
        <v>22</v>
      </c>
      <c r="S5" s="59"/>
      <c r="T5" s="73"/>
      <c r="U5" s="73"/>
      <c r="V5" s="73"/>
      <c r="W5" s="59"/>
      <c r="X5" s="59"/>
      <c r="Y5" s="59"/>
      <c r="Z5" s="59"/>
      <c r="AA5" s="59"/>
      <c r="AB5" s="59"/>
      <c r="AC5" s="59"/>
      <c r="AD5" s="59"/>
      <c r="AE5" s="59"/>
      <c r="AF5" s="59"/>
      <c r="AG5" s="59"/>
      <c r="AH5" s="125"/>
      <c r="AI5" s="125"/>
      <c r="AJ5" s="125"/>
      <c r="AK5" s="125"/>
      <c r="AL5" s="125"/>
      <c r="AM5" s="125"/>
      <c r="AN5" s="125"/>
      <c r="AO5" s="125"/>
      <c r="AP5" s="125"/>
      <c r="AQ5" s="125"/>
      <c r="AR5" s="125"/>
      <c r="AS5" s="125"/>
      <c r="AT5" s="125"/>
      <c r="AU5" s="125"/>
      <c r="AV5" s="125"/>
      <c r="AW5" s="125"/>
      <c r="AX5" s="125"/>
      <c r="AY5" s="125"/>
      <c r="AZ5" s="124"/>
      <c r="BA5" s="124"/>
      <c r="BB5" s="124"/>
      <c r="BC5" s="124"/>
      <c r="BD5" s="124"/>
      <c r="BE5" s="124"/>
      <c r="BF5" s="124"/>
      <c r="BG5" s="124"/>
      <c r="BH5" s="124"/>
      <c r="BI5" s="124"/>
      <c r="BJ5" s="124"/>
      <c r="BK5" s="124"/>
      <c r="BL5" s="124"/>
      <c r="BM5" s="124"/>
      <c r="BN5" s="124"/>
      <c r="BO5" s="124"/>
      <c r="BP5" s="125"/>
      <c r="BQ5" s="125"/>
      <c r="BR5" s="125"/>
      <c r="BS5" s="125"/>
      <c r="BT5" s="125"/>
      <c r="BU5" s="125"/>
      <c r="BV5" s="125"/>
      <c r="BW5" s="125"/>
      <c r="BX5" s="125"/>
      <c r="BY5" s="125"/>
      <c r="BZ5" s="59"/>
      <c r="CA5" s="59"/>
      <c r="CB5" s="59"/>
      <c r="CC5" s="59"/>
      <c r="CD5" s="59"/>
      <c r="CE5" s="59"/>
      <c r="CF5" s="59"/>
      <c r="CG5" s="59"/>
      <c r="CH5" s="59"/>
      <c r="CI5" s="59"/>
      <c r="CJ5" s="59"/>
      <c r="CK5" s="59"/>
    </row>
    <row r="6" spans="3:89" s="11" customFormat="1" ht="21.75" customHeight="1">
      <c r="C6" s="280" t="s">
        <v>328</v>
      </c>
      <c r="D6" s="280"/>
      <c r="E6" s="83"/>
      <c r="F6" s="280" t="s">
        <v>170</v>
      </c>
      <c r="G6" s="280"/>
      <c r="H6" s="83"/>
      <c r="I6" s="280" t="s">
        <v>136</v>
      </c>
      <c r="J6" s="280"/>
      <c r="K6" s="83"/>
      <c r="L6" s="280" t="s">
        <v>169</v>
      </c>
      <c r="M6" s="280"/>
      <c r="N6" s="59"/>
      <c r="O6" s="59"/>
      <c r="P6" s="59"/>
      <c r="Q6" s="73">
        <v>3</v>
      </c>
      <c r="R6" s="85" t="s">
        <v>23</v>
      </c>
      <c r="S6" s="59"/>
      <c r="T6" s="73"/>
      <c r="U6" s="73"/>
      <c r="V6" s="73"/>
      <c r="W6" s="59"/>
      <c r="X6" s="59"/>
      <c r="Y6" s="59"/>
      <c r="Z6" s="59"/>
      <c r="AA6" s="59"/>
      <c r="AB6" s="59"/>
      <c r="AC6" s="59"/>
      <c r="AD6" s="59"/>
      <c r="AE6" s="59"/>
      <c r="AF6" s="59"/>
      <c r="AG6" s="59"/>
      <c r="AH6" s="125"/>
      <c r="AI6" s="125"/>
      <c r="AJ6" s="125"/>
      <c r="AK6" s="125"/>
      <c r="AL6" s="125"/>
      <c r="AM6" s="125"/>
      <c r="AN6" s="125"/>
      <c r="AO6" s="125"/>
      <c r="AP6" s="125"/>
      <c r="AQ6" s="125"/>
      <c r="AR6" s="125"/>
      <c r="AS6" s="125"/>
      <c r="AT6" s="125"/>
      <c r="AU6" s="125"/>
      <c r="AV6" s="125"/>
      <c r="AW6" s="125"/>
      <c r="AX6" s="125"/>
      <c r="AY6" s="125"/>
      <c r="AZ6" s="124"/>
      <c r="BA6" s="124"/>
      <c r="BB6" s="124"/>
      <c r="BC6" s="124"/>
      <c r="BD6" s="124"/>
      <c r="BE6" s="124"/>
      <c r="BF6" s="124"/>
      <c r="BG6" s="124"/>
      <c r="BH6" s="124"/>
      <c r="BI6" s="124"/>
      <c r="BJ6" s="124"/>
      <c r="BK6" s="124"/>
      <c r="BL6" s="124"/>
      <c r="BM6" s="124"/>
      <c r="BN6" s="124"/>
      <c r="BO6" s="124"/>
      <c r="BP6" s="125"/>
      <c r="BQ6" s="125"/>
      <c r="BR6" s="125"/>
      <c r="BS6" s="125"/>
      <c r="BT6" s="125"/>
      <c r="BU6" s="125"/>
      <c r="BV6" s="125"/>
      <c r="BW6" s="125"/>
      <c r="BX6" s="125"/>
      <c r="BY6" s="125"/>
      <c r="BZ6" s="59"/>
      <c r="CA6" s="59"/>
      <c r="CB6" s="59"/>
      <c r="CC6" s="59"/>
      <c r="CD6" s="59"/>
      <c r="CE6" s="59"/>
      <c r="CF6" s="59"/>
      <c r="CG6" s="59"/>
      <c r="CH6" s="59"/>
      <c r="CI6" s="59"/>
      <c r="CJ6" s="59"/>
      <c r="CK6" s="59"/>
    </row>
    <row r="7" spans="3:89" s="83" customFormat="1" ht="54.75" customHeight="1">
      <c r="C7" s="288">
        <f>R11</f>
        <v>528599999.99999994</v>
      </c>
      <c r="D7" s="288"/>
      <c r="E7" s="21"/>
      <c r="F7" s="289">
        <f>R12</f>
        <v>518439500</v>
      </c>
      <c r="G7" s="289"/>
      <c r="H7" s="11"/>
      <c r="I7" s="287">
        <f>R13</f>
        <v>10160499.99999994</v>
      </c>
      <c r="J7" s="287"/>
      <c r="K7" s="11"/>
      <c r="L7" s="292">
        <f>R14</f>
        <v>1.9221528566023459E-2</v>
      </c>
      <c r="M7" s="292"/>
      <c r="N7" s="84"/>
      <c r="O7" s="84"/>
      <c r="P7" s="84"/>
      <c r="Q7" s="85">
        <v>4</v>
      </c>
      <c r="R7" s="85" t="s">
        <v>24</v>
      </c>
      <c r="S7" s="84"/>
      <c r="T7" s="85"/>
      <c r="U7" s="85"/>
      <c r="V7" s="85"/>
      <c r="W7" s="84"/>
      <c r="X7" s="84"/>
      <c r="Y7" s="84"/>
      <c r="Z7" s="84"/>
      <c r="AA7" s="84"/>
      <c r="AB7" s="84"/>
      <c r="AC7" s="84"/>
      <c r="AD7" s="84"/>
      <c r="AE7" s="84"/>
      <c r="AF7" s="84"/>
      <c r="AG7" s="84"/>
      <c r="AH7" s="128"/>
      <c r="AI7" s="128"/>
      <c r="AJ7" s="128"/>
      <c r="AK7" s="128"/>
      <c r="AL7" s="128"/>
      <c r="AM7" s="128"/>
      <c r="AN7" s="128"/>
      <c r="AO7" s="128"/>
      <c r="AP7" s="128"/>
      <c r="AQ7" s="128"/>
      <c r="AR7" s="128"/>
      <c r="AS7" s="128"/>
      <c r="AT7" s="128"/>
      <c r="AU7" s="128"/>
      <c r="AV7" s="128"/>
      <c r="AW7" s="128"/>
      <c r="AX7" s="128"/>
      <c r="AY7" s="128"/>
      <c r="AZ7" s="127"/>
      <c r="BA7" s="127"/>
      <c r="BB7" s="127"/>
      <c r="BC7" s="127"/>
      <c r="BD7" s="127"/>
      <c r="BE7" s="127"/>
      <c r="BF7" s="127"/>
      <c r="BG7" s="127"/>
      <c r="BH7" s="127"/>
      <c r="BI7" s="127"/>
      <c r="BJ7" s="127"/>
      <c r="BK7" s="127"/>
      <c r="BL7" s="127"/>
      <c r="BM7" s="127"/>
      <c r="BN7" s="127"/>
      <c r="BO7" s="127"/>
      <c r="BP7" s="128"/>
      <c r="BQ7" s="128"/>
      <c r="BR7" s="128"/>
      <c r="BS7" s="128"/>
      <c r="BT7" s="128"/>
      <c r="BU7" s="128"/>
      <c r="BV7" s="128"/>
      <c r="BW7" s="128"/>
      <c r="BX7" s="128"/>
      <c r="BY7" s="128"/>
      <c r="BZ7" s="84"/>
      <c r="CA7" s="84"/>
      <c r="CB7" s="84"/>
      <c r="CC7" s="84"/>
      <c r="CD7" s="84"/>
      <c r="CE7" s="84"/>
      <c r="CF7" s="84"/>
      <c r="CG7" s="84"/>
      <c r="CH7" s="84"/>
      <c r="CI7" s="84"/>
      <c r="CJ7" s="84"/>
      <c r="CK7" s="84"/>
    </row>
    <row r="8" spans="3:89" s="11" customFormat="1" ht="7" customHeight="1">
      <c r="N8" s="59"/>
      <c r="O8" s="59"/>
      <c r="P8" s="59"/>
      <c r="Q8" s="73">
        <v>5</v>
      </c>
      <c r="R8" s="85" t="s">
        <v>25</v>
      </c>
      <c r="S8" s="59"/>
      <c r="T8" s="73"/>
      <c r="U8" s="73"/>
      <c r="V8" s="73"/>
      <c r="W8" s="59"/>
      <c r="X8" s="59"/>
      <c r="Y8" s="59"/>
      <c r="Z8" s="59"/>
      <c r="AA8" s="59"/>
      <c r="AB8" s="59"/>
      <c r="AC8" s="59"/>
      <c r="AD8" s="59"/>
      <c r="AE8" s="59"/>
      <c r="AF8" s="59"/>
      <c r="AG8" s="59"/>
      <c r="AH8" s="125"/>
      <c r="AI8" s="125"/>
      <c r="AJ8" s="125"/>
      <c r="AK8" s="125"/>
      <c r="AL8" s="125"/>
      <c r="AM8" s="125"/>
      <c r="AN8" s="125"/>
      <c r="AO8" s="125"/>
      <c r="AP8" s="125"/>
      <c r="AQ8" s="125"/>
      <c r="AR8" s="125"/>
      <c r="AS8" s="125"/>
      <c r="AT8" s="125"/>
      <c r="AU8" s="125"/>
      <c r="AV8" s="125"/>
      <c r="AW8" s="125"/>
      <c r="AX8" s="125"/>
      <c r="AY8" s="125"/>
      <c r="AZ8" s="124"/>
      <c r="BA8" s="124"/>
      <c r="BB8" s="124"/>
      <c r="BC8" s="124"/>
      <c r="BD8" s="124"/>
      <c r="BE8" s="124"/>
      <c r="BF8" s="124"/>
      <c r="BG8" s="124"/>
      <c r="BH8" s="124"/>
      <c r="BI8" s="124"/>
      <c r="BJ8" s="124"/>
      <c r="BK8" s="124"/>
      <c r="BL8" s="124"/>
      <c r="BM8" s="124"/>
      <c r="BN8" s="124"/>
      <c r="BO8" s="124"/>
      <c r="BP8" s="125"/>
      <c r="BQ8" s="125"/>
      <c r="BR8" s="125"/>
      <c r="BS8" s="125"/>
      <c r="BT8" s="125"/>
      <c r="BU8" s="125"/>
      <c r="BV8" s="125"/>
      <c r="BW8" s="125"/>
      <c r="BX8" s="125"/>
      <c r="BY8" s="125"/>
      <c r="BZ8" s="59"/>
      <c r="CA8" s="59"/>
      <c r="CB8" s="59"/>
      <c r="CC8" s="59"/>
      <c r="CD8" s="59"/>
      <c r="CE8" s="59"/>
      <c r="CF8" s="59"/>
      <c r="CG8" s="59"/>
      <c r="CH8" s="59"/>
      <c r="CI8" s="59"/>
      <c r="CJ8" s="59"/>
      <c r="CK8" s="59"/>
    </row>
    <row r="9" spans="3:89" s="11" customFormat="1" ht="27" customHeight="1">
      <c r="C9" s="155" t="s">
        <v>174</v>
      </c>
      <c r="D9" s="155"/>
      <c r="E9" s="83"/>
      <c r="F9" s="149" t="s">
        <v>237</v>
      </c>
      <c r="G9" s="92"/>
      <c r="H9" s="91"/>
      <c r="I9" s="90"/>
      <c r="J9" s="150" t="s">
        <v>173</v>
      </c>
      <c r="L9" s="90"/>
      <c r="M9" s="90"/>
      <c r="N9" s="59"/>
      <c r="O9" s="59"/>
      <c r="P9" s="59"/>
      <c r="Q9" s="59"/>
      <c r="R9" s="73"/>
      <c r="S9" s="73"/>
      <c r="T9" s="73"/>
      <c r="U9" s="73"/>
      <c r="V9" s="73"/>
      <c r="W9" s="59"/>
      <c r="X9" s="59"/>
      <c r="Y9" s="59"/>
      <c r="Z9" s="59"/>
      <c r="AA9" s="59"/>
      <c r="AB9" s="59"/>
      <c r="AC9" s="59"/>
      <c r="AD9" s="59"/>
      <c r="AE9" s="59"/>
      <c r="AF9" s="59"/>
      <c r="AG9" s="59"/>
      <c r="AH9" s="125"/>
      <c r="AI9" s="125"/>
      <c r="AJ9" s="125"/>
      <c r="AK9" s="125"/>
      <c r="AL9" s="125"/>
      <c r="AM9" s="125"/>
      <c r="AN9" s="125"/>
      <c r="AO9" s="125"/>
      <c r="AP9" s="125"/>
      <c r="AQ9" s="125"/>
      <c r="AR9" s="125"/>
      <c r="AS9" s="125"/>
      <c r="AT9" s="125"/>
      <c r="AU9" s="125"/>
      <c r="AV9" s="125"/>
      <c r="AW9" s="125"/>
      <c r="AX9" s="125"/>
      <c r="AY9" s="125"/>
      <c r="AZ9" s="124"/>
      <c r="BA9" s="124"/>
      <c r="BB9" s="124"/>
      <c r="BC9" s="124"/>
      <c r="BD9" s="124"/>
      <c r="BE9" s="124"/>
      <c r="BF9" s="124"/>
      <c r="BG9" s="124"/>
      <c r="BH9" s="124"/>
      <c r="BI9" s="124"/>
      <c r="BJ9" s="124"/>
      <c r="BK9" s="124"/>
      <c r="BL9" s="124"/>
      <c r="BM9" s="124"/>
      <c r="BN9" s="124"/>
      <c r="BO9" s="124"/>
      <c r="BP9" s="125"/>
      <c r="BQ9" s="125"/>
      <c r="BR9" s="125"/>
      <c r="BS9" s="125"/>
      <c r="BT9" s="125"/>
      <c r="BU9" s="125"/>
      <c r="BV9" s="125"/>
      <c r="BW9" s="125"/>
      <c r="BX9" s="125"/>
      <c r="BY9" s="125"/>
      <c r="BZ9" s="59"/>
      <c r="CA9" s="59"/>
      <c r="CB9" s="59"/>
      <c r="CC9" s="59"/>
      <c r="CD9" s="59"/>
      <c r="CE9" s="59"/>
      <c r="CF9" s="59"/>
      <c r="CG9" s="59"/>
      <c r="CH9" s="59"/>
      <c r="CI9" s="59"/>
      <c r="CJ9" s="59"/>
      <c r="CK9" s="59"/>
    </row>
    <row r="10" spans="3:89" s="83" customFormat="1" ht="36" customHeight="1">
      <c r="N10" s="84"/>
      <c r="O10" s="84"/>
      <c r="P10" s="84"/>
      <c r="Q10" s="84" t="s">
        <v>157</v>
      </c>
      <c r="R10" s="85"/>
      <c r="S10" s="85"/>
      <c r="T10" s="85"/>
      <c r="U10" s="85"/>
      <c r="V10" s="85"/>
      <c r="W10" s="84"/>
      <c r="X10" s="84"/>
      <c r="Y10" s="84"/>
      <c r="Z10" s="84"/>
      <c r="AA10" s="84"/>
      <c r="AB10" s="84"/>
      <c r="AC10" s="84"/>
      <c r="AD10" s="84"/>
      <c r="AE10" s="84"/>
      <c r="AF10" s="84"/>
      <c r="AG10" s="84"/>
      <c r="AH10" s="128"/>
      <c r="AI10" s="128"/>
      <c r="AJ10" s="128"/>
      <c r="AK10" s="128"/>
      <c r="AL10" s="128"/>
      <c r="AM10" s="128"/>
      <c r="AN10" s="128"/>
      <c r="AO10" s="128"/>
      <c r="AP10" s="128"/>
      <c r="AQ10" s="128"/>
      <c r="AR10" s="128"/>
      <c r="AS10" s="128"/>
      <c r="AT10" s="128"/>
      <c r="AU10" s="128"/>
      <c r="AV10" s="128"/>
      <c r="AW10" s="128"/>
      <c r="AX10" s="128"/>
      <c r="AY10" s="128"/>
      <c r="AZ10" s="127"/>
      <c r="BA10" s="127"/>
      <c r="BB10" s="127"/>
      <c r="BC10" s="127"/>
      <c r="BD10" s="127"/>
      <c r="BE10" s="127"/>
      <c r="BF10" s="127"/>
      <c r="BG10" s="127"/>
      <c r="BH10" s="127"/>
      <c r="BI10" s="127"/>
      <c r="BJ10" s="127"/>
      <c r="BK10" s="127"/>
      <c r="BL10" s="127"/>
      <c r="BM10" s="127"/>
      <c r="BN10" s="127"/>
      <c r="BO10" s="127"/>
      <c r="BP10" s="128"/>
      <c r="BQ10" s="128"/>
      <c r="BR10" s="128"/>
      <c r="BS10" s="128"/>
      <c r="BT10" s="128"/>
      <c r="BU10" s="128"/>
      <c r="BV10" s="128"/>
      <c r="BW10" s="128"/>
      <c r="BX10" s="128"/>
      <c r="BY10" s="128"/>
      <c r="BZ10" s="84"/>
      <c r="CA10" s="84"/>
      <c r="CB10" s="84"/>
      <c r="CC10" s="84"/>
      <c r="CD10" s="84"/>
      <c r="CE10" s="84"/>
      <c r="CF10" s="84"/>
      <c r="CG10" s="84"/>
      <c r="CH10" s="84"/>
      <c r="CI10" s="84"/>
      <c r="CJ10" s="84"/>
      <c r="CK10" s="84"/>
    </row>
    <row r="11" spans="3:89" s="11" customFormat="1" ht="30" customHeight="1">
      <c r="C11" s="83"/>
      <c r="D11" s="83"/>
      <c r="E11" s="83"/>
      <c r="F11" s="83"/>
      <c r="G11" s="83"/>
      <c r="H11" s="83"/>
      <c r="I11" s="83"/>
      <c r="J11" s="83"/>
      <c r="K11" s="83"/>
      <c r="L11" s="83"/>
      <c r="M11" s="83"/>
      <c r="N11" s="59"/>
      <c r="O11" s="59"/>
      <c r="P11" s="59"/>
      <c r="Q11" s="59" t="s">
        <v>147</v>
      </c>
      <c r="R11" s="57">
        <f>HLOOKUP($V$4,Rel_Viab!$G$4:$J$14,2,FALSE)</f>
        <v>528599999.99999994</v>
      </c>
      <c r="S11" s="73"/>
      <c r="T11" s="73"/>
      <c r="U11" s="73"/>
      <c r="V11" s="293"/>
      <c r="W11" s="293"/>
      <c r="X11" s="293"/>
      <c r="Y11" s="293"/>
      <c r="Z11" s="293"/>
      <c r="AA11" s="293"/>
      <c r="AB11" s="293"/>
      <c r="AC11" s="293"/>
      <c r="AD11" s="293"/>
      <c r="AE11" s="293"/>
      <c r="AF11" s="293"/>
      <c r="AG11" s="293"/>
      <c r="AH11" s="291"/>
      <c r="AI11" s="291"/>
      <c r="AJ11" s="291"/>
      <c r="AK11" s="124"/>
      <c r="AL11" s="125"/>
      <c r="AM11" s="125"/>
      <c r="AN11" s="125"/>
      <c r="AO11" s="125"/>
      <c r="AP11" s="125"/>
      <c r="AQ11" s="125"/>
      <c r="AR11" s="125"/>
      <c r="AS11" s="125"/>
      <c r="AT11" s="125"/>
      <c r="AU11" s="125"/>
      <c r="AV11" s="125"/>
      <c r="AW11" s="125"/>
      <c r="AX11" s="125"/>
      <c r="AY11" s="125"/>
      <c r="AZ11" s="291"/>
      <c r="BA11" s="291"/>
      <c r="BB11" s="291"/>
      <c r="BC11" s="291"/>
      <c r="BD11" s="291"/>
      <c r="BE11" s="291"/>
      <c r="BF11" s="291"/>
      <c r="BG11" s="291"/>
      <c r="BH11" s="291"/>
      <c r="BI11" s="291"/>
      <c r="BJ11" s="291"/>
      <c r="BK11" s="291"/>
      <c r="BL11" s="291"/>
      <c r="BM11" s="291"/>
      <c r="BN11" s="291"/>
      <c r="BO11" s="124"/>
      <c r="BP11" s="125"/>
      <c r="BQ11" s="125"/>
      <c r="BR11" s="125"/>
      <c r="BS11" s="125"/>
      <c r="BT11" s="125"/>
      <c r="BU11" s="125"/>
      <c r="BV11" s="125"/>
      <c r="BW11" s="125"/>
      <c r="BX11" s="125"/>
      <c r="BY11" s="125"/>
      <c r="BZ11" s="59"/>
      <c r="CA11" s="59"/>
      <c r="CB11" s="59"/>
      <c r="CC11" s="59"/>
      <c r="CD11" s="59"/>
      <c r="CE11" s="59"/>
      <c r="CF11" s="59"/>
      <c r="CG11" s="59"/>
      <c r="CH11" s="59"/>
      <c r="CI11" s="59"/>
      <c r="CJ11" s="59"/>
      <c r="CK11" s="59"/>
    </row>
    <row r="12" spans="3:89" s="11" customFormat="1" ht="30" customHeight="1">
      <c r="C12" s="83"/>
      <c r="D12" s="83"/>
      <c r="E12" s="83"/>
      <c r="F12" s="83"/>
      <c r="G12" s="83"/>
      <c r="H12" s="83"/>
      <c r="I12" s="83"/>
      <c r="J12" s="83"/>
      <c r="L12" s="83"/>
      <c r="M12" s="83"/>
      <c r="N12" s="59"/>
      <c r="O12" s="59"/>
      <c r="P12" s="59"/>
      <c r="Q12" s="59" t="s">
        <v>172</v>
      </c>
      <c r="R12" s="57">
        <f>HLOOKUP($V$4,Rel_Viab!$M$4:$O$7,3,FALSE)</f>
        <v>518439500</v>
      </c>
      <c r="S12" s="73"/>
      <c r="T12" s="73"/>
      <c r="U12" s="73"/>
      <c r="V12" s="57"/>
      <c r="W12" s="59"/>
      <c r="X12" s="61"/>
      <c r="Y12" s="57"/>
      <c r="Z12" s="59"/>
      <c r="AA12" s="61"/>
      <c r="AB12" s="57"/>
      <c r="AC12" s="59"/>
      <c r="AD12" s="61"/>
      <c r="AE12" s="57"/>
      <c r="AF12" s="59"/>
      <c r="AG12" s="61"/>
      <c r="AH12" s="129"/>
      <c r="AI12" s="125"/>
      <c r="AJ12" s="126"/>
      <c r="AK12" s="124"/>
      <c r="AL12" s="125"/>
      <c r="AM12" s="125"/>
      <c r="AN12" s="125"/>
      <c r="AO12" s="125"/>
      <c r="AP12" s="125"/>
      <c r="AQ12" s="125"/>
      <c r="AR12" s="126"/>
      <c r="AS12" s="125"/>
      <c r="AT12" s="125"/>
      <c r="AU12" s="125"/>
      <c r="AV12" s="126"/>
      <c r="AW12" s="125"/>
      <c r="AX12" s="125"/>
      <c r="AY12" s="125"/>
      <c r="AZ12" s="129"/>
      <c r="BA12" s="129"/>
      <c r="BB12" s="129"/>
      <c r="BC12" s="129"/>
      <c r="BD12" s="129"/>
      <c r="BE12" s="129"/>
      <c r="BF12" s="129"/>
      <c r="BG12" s="129"/>
      <c r="BH12" s="129"/>
      <c r="BI12" s="129"/>
      <c r="BJ12" s="129"/>
      <c r="BK12" s="129"/>
      <c r="BL12" s="129"/>
      <c r="BM12" s="129"/>
      <c r="BN12" s="129"/>
      <c r="BO12" s="124"/>
      <c r="BP12" s="125"/>
      <c r="BQ12" s="125"/>
      <c r="BR12" s="125"/>
      <c r="BS12" s="125"/>
      <c r="BT12" s="125"/>
      <c r="BU12" s="125"/>
      <c r="BV12" s="125"/>
      <c r="BW12" s="126"/>
      <c r="BX12" s="125"/>
      <c r="BY12" s="125"/>
      <c r="BZ12" s="61"/>
      <c r="CA12" s="59"/>
      <c r="CB12" s="59"/>
      <c r="CC12" s="59"/>
      <c r="CD12" s="59"/>
      <c r="CE12" s="59"/>
      <c r="CF12" s="59"/>
      <c r="CG12" s="59"/>
      <c r="CH12" s="59"/>
      <c r="CI12" s="59"/>
      <c r="CJ12" s="59"/>
      <c r="CK12" s="59"/>
    </row>
    <row r="13" spans="3:89" s="11" customFormat="1" ht="30" customHeight="1">
      <c r="C13" s="83"/>
      <c r="D13" s="83"/>
      <c r="E13" s="83"/>
      <c r="F13" s="83"/>
      <c r="G13" s="83"/>
      <c r="H13" s="83"/>
      <c r="I13" s="83"/>
      <c r="J13" s="83"/>
      <c r="K13" s="83"/>
      <c r="L13" s="83"/>
      <c r="M13" s="83"/>
      <c r="N13" s="59"/>
      <c r="O13" s="59"/>
      <c r="P13" s="59"/>
      <c r="Q13" s="59" t="s">
        <v>136</v>
      </c>
      <c r="R13" s="57">
        <f>HLOOKUP($V$4,Rel_Viab!$M$4:$O$7,4,FALSE)</f>
        <v>10160499.99999994</v>
      </c>
      <c r="S13" s="73"/>
      <c r="T13" s="73"/>
      <c r="U13" s="73"/>
      <c r="V13" s="57"/>
      <c r="W13" s="59"/>
      <c r="X13" s="61"/>
      <c r="Y13" s="57"/>
      <c r="Z13" s="59"/>
      <c r="AA13" s="61"/>
      <c r="AB13" s="57"/>
      <c r="AC13" s="59"/>
      <c r="AD13" s="61"/>
      <c r="AE13" s="57"/>
      <c r="AF13" s="59"/>
      <c r="AG13" s="61"/>
      <c r="AH13" s="129"/>
      <c r="AI13" s="125"/>
      <c r="AJ13" s="126"/>
      <c r="AK13" s="124"/>
      <c r="AL13" s="125"/>
      <c r="AM13" s="125"/>
      <c r="AN13" s="125"/>
      <c r="AO13" s="125"/>
      <c r="AP13" s="125"/>
      <c r="AQ13" s="125"/>
      <c r="AR13" s="126"/>
      <c r="AS13" s="125"/>
      <c r="AT13" s="125"/>
      <c r="AU13" s="125"/>
      <c r="AV13" s="126"/>
      <c r="AW13" s="125"/>
      <c r="AX13" s="125"/>
      <c r="AY13" s="125"/>
      <c r="AZ13" s="129"/>
      <c r="BA13" s="129"/>
      <c r="BB13" s="129"/>
      <c r="BC13" s="129"/>
      <c r="BD13" s="129"/>
      <c r="BE13" s="129"/>
      <c r="BF13" s="129"/>
      <c r="BG13" s="129"/>
      <c r="BH13" s="129"/>
      <c r="BI13" s="129"/>
      <c r="BJ13" s="129"/>
      <c r="BK13" s="129"/>
      <c r="BL13" s="129"/>
      <c r="BM13" s="129"/>
      <c r="BN13" s="129"/>
      <c r="BO13" s="124"/>
      <c r="BP13" s="125"/>
      <c r="BQ13" s="125"/>
      <c r="BR13" s="125"/>
      <c r="BS13" s="125"/>
      <c r="BT13" s="125"/>
      <c r="BU13" s="125"/>
      <c r="BV13" s="125"/>
      <c r="BW13" s="126"/>
      <c r="BX13" s="125"/>
      <c r="BY13" s="125"/>
      <c r="BZ13" s="61"/>
      <c r="CA13" s="59"/>
      <c r="CB13" s="59"/>
      <c r="CC13" s="59"/>
      <c r="CD13" s="59"/>
      <c r="CE13" s="59"/>
      <c r="CF13" s="59"/>
      <c r="CG13" s="59"/>
      <c r="CH13" s="59"/>
      <c r="CI13" s="59"/>
      <c r="CJ13" s="59"/>
      <c r="CK13" s="59"/>
    </row>
    <row r="14" spans="3:89" s="11" customFormat="1" ht="22.5" customHeight="1">
      <c r="C14" s="83"/>
      <c r="D14" s="83"/>
      <c r="E14" s="83"/>
      <c r="F14" s="83"/>
      <c r="G14" s="83"/>
      <c r="H14" s="83"/>
      <c r="I14" s="83"/>
      <c r="J14" s="83"/>
      <c r="K14" s="83"/>
      <c r="L14" s="83"/>
      <c r="M14" s="83"/>
      <c r="N14" s="59"/>
      <c r="O14" s="59"/>
      <c r="P14" s="59"/>
      <c r="Q14" s="59" t="s">
        <v>169</v>
      </c>
      <c r="R14" s="179">
        <f>HLOOKUP($V$4,Rel_Viab!$G$4:$J$16,12,FALSE)</f>
        <v>1.9221528566023459E-2</v>
      </c>
      <c r="S14" s="73"/>
      <c r="T14" s="73"/>
      <c r="U14" s="73"/>
      <c r="V14" s="57"/>
      <c r="W14" s="59"/>
      <c r="X14" s="61"/>
      <c r="Y14" s="57"/>
      <c r="Z14" s="59"/>
      <c r="AA14" s="61"/>
      <c r="AB14" s="57"/>
      <c r="AC14" s="59"/>
      <c r="AD14" s="61"/>
      <c r="AE14" s="57"/>
      <c r="AF14" s="59"/>
      <c r="AG14" s="61"/>
      <c r="AH14" s="129"/>
      <c r="AI14" s="125"/>
      <c r="AJ14" s="126"/>
      <c r="AK14" s="124"/>
      <c r="AL14" s="125"/>
      <c r="AM14" s="125"/>
      <c r="AN14" s="125"/>
      <c r="AO14" s="125"/>
      <c r="AP14" s="125"/>
      <c r="AQ14" s="125"/>
      <c r="AR14" s="126"/>
      <c r="AS14" s="125"/>
      <c r="AT14" s="125"/>
      <c r="AU14" s="125"/>
      <c r="AV14" s="126"/>
      <c r="AW14" s="125"/>
      <c r="AX14" s="125"/>
      <c r="AY14" s="125"/>
      <c r="AZ14" s="129"/>
      <c r="BA14" s="129"/>
      <c r="BB14" s="129"/>
      <c r="BC14" s="129"/>
      <c r="BD14" s="129"/>
      <c r="BE14" s="129"/>
      <c r="BF14" s="129"/>
      <c r="BG14" s="129"/>
      <c r="BH14" s="129"/>
      <c r="BI14" s="129"/>
      <c r="BJ14" s="129"/>
      <c r="BK14" s="129"/>
      <c r="BL14" s="129"/>
      <c r="BM14" s="129"/>
      <c r="BN14" s="129"/>
      <c r="BO14" s="124"/>
      <c r="BP14" s="125"/>
      <c r="BQ14" s="125"/>
      <c r="BR14" s="125"/>
      <c r="BS14" s="125"/>
      <c r="BT14" s="125"/>
      <c r="BU14" s="125"/>
      <c r="BV14" s="125"/>
      <c r="BW14" s="126"/>
      <c r="BX14" s="125"/>
      <c r="BY14" s="125"/>
      <c r="BZ14" s="61"/>
      <c r="CA14" s="59"/>
      <c r="CB14" s="59"/>
      <c r="CC14" s="59"/>
      <c r="CD14" s="59"/>
      <c r="CE14" s="59"/>
      <c r="CF14" s="59"/>
      <c r="CG14" s="59"/>
      <c r="CH14" s="59"/>
      <c r="CI14" s="59"/>
      <c r="CJ14" s="59"/>
      <c r="CK14" s="59"/>
    </row>
    <row r="15" spans="3:89" s="11" customFormat="1" ht="23.25" customHeight="1">
      <c r="C15" s="83"/>
      <c r="D15" s="83"/>
      <c r="E15" s="83"/>
      <c r="F15" s="83"/>
      <c r="G15" s="83"/>
      <c r="H15" s="83"/>
      <c r="I15" s="83"/>
      <c r="J15" s="83"/>
      <c r="K15" s="83"/>
      <c r="L15" s="83"/>
      <c r="M15" s="83"/>
      <c r="N15" s="59"/>
      <c r="O15" s="59"/>
      <c r="P15" s="59"/>
      <c r="Q15" s="59"/>
      <c r="R15" s="73"/>
      <c r="S15" s="73"/>
      <c r="T15" s="73"/>
      <c r="U15" s="73"/>
      <c r="V15" s="57"/>
      <c r="W15" s="59"/>
      <c r="X15" s="61"/>
      <c r="Y15" s="57"/>
      <c r="Z15" s="59"/>
      <c r="AA15" s="61"/>
      <c r="AB15" s="57"/>
      <c r="AC15" s="59"/>
      <c r="AD15" s="61"/>
      <c r="AE15" s="57"/>
      <c r="AF15" s="59"/>
      <c r="AG15" s="61"/>
      <c r="AH15" s="129"/>
      <c r="AI15" s="125"/>
      <c r="AJ15" s="126"/>
      <c r="AK15" s="124"/>
      <c r="AL15" s="125"/>
      <c r="AM15" s="125"/>
      <c r="AN15" s="125"/>
      <c r="AO15" s="125"/>
      <c r="AP15" s="125"/>
      <c r="AQ15" s="125"/>
      <c r="AR15" s="126"/>
      <c r="AS15" s="125"/>
      <c r="AT15" s="125"/>
      <c r="AU15" s="125"/>
      <c r="AV15" s="126"/>
      <c r="AW15" s="125"/>
      <c r="AX15" s="125"/>
      <c r="AY15" s="125"/>
      <c r="AZ15" s="129"/>
      <c r="BA15" s="129"/>
      <c r="BB15" s="129"/>
      <c r="BC15" s="129"/>
      <c r="BD15" s="129"/>
      <c r="BE15" s="129"/>
      <c r="BF15" s="129"/>
      <c r="BG15" s="129"/>
      <c r="BH15" s="129"/>
      <c r="BI15" s="129"/>
      <c r="BJ15" s="129"/>
      <c r="BK15" s="129"/>
      <c r="BL15" s="129"/>
      <c r="BM15" s="129"/>
      <c r="BN15" s="129"/>
      <c r="BO15" s="124"/>
      <c r="BP15" s="125"/>
      <c r="BQ15" s="125"/>
      <c r="BR15" s="125"/>
      <c r="BS15" s="125"/>
      <c r="BT15" s="125"/>
      <c r="BU15" s="125"/>
      <c r="BV15" s="125"/>
      <c r="BW15" s="126"/>
      <c r="BX15" s="125"/>
      <c r="BY15" s="125"/>
      <c r="BZ15" s="61"/>
      <c r="CA15" s="59"/>
      <c r="CB15" s="59"/>
      <c r="CC15" s="59"/>
      <c r="CD15" s="59"/>
      <c r="CE15" s="59"/>
      <c r="CF15" s="59"/>
      <c r="CG15" s="59"/>
      <c r="CH15" s="59"/>
      <c r="CI15" s="59"/>
      <c r="CJ15" s="59"/>
      <c r="CK15" s="59"/>
    </row>
    <row r="16" spans="3:89" s="11" customFormat="1" ht="30" customHeight="1">
      <c r="N16" s="59"/>
      <c r="O16" s="59"/>
      <c r="P16" s="59"/>
      <c r="Q16" s="59" t="s">
        <v>132</v>
      </c>
      <c r="R16" s="73">
        <f>HLOOKUP($V$4,Rel_Viab!$G$4:$J$14,11,FALSE)</f>
        <v>110594499.99999994</v>
      </c>
      <c r="S16" s="73"/>
      <c r="T16" s="73"/>
      <c r="U16" s="73"/>
      <c r="V16" s="57"/>
      <c r="W16" s="59"/>
      <c r="X16" s="61"/>
      <c r="Y16" s="57"/>
      <c r="Z16" s="59"/>
      <c r="AA16" s="61"/>
      <c r="AB16" s="57"/>
      <c r="AC16" s="59"/>
      <c r="AD16" s="61"/>
      <c r="AE16" s="57"/>
      <c r="AF16" s="59"/>
      <c r="AG16" s="61"/>
      <c r="AH16" s="129"/>
      <c r="AI16" s="125"/>
      <c r="AJ16" s="126"/>
      <c r="AK16" s="124"/>
      <c r="AL16" s="125"/>
      <c r="AM16" s="125"/>
      <c r="AN16" s="125"/>
      <c r="AO16" s="125"/>
      <c r="AP16" s="125"/>
      <c r="AQ16" s="125"/>
      <c r="AR16" s="126"/>
      <c r="AS16" s="125"/>
      <c r="AT16" s="125"/>
      <c r="AU16" s="125"/>
      <c r="AV16" s="126"/>
      <c r="AW16" s="125"/>
      <c r="AX16" s="125"/>
      <c r="AY16" s="125"/>
      <c r="AZ16" s="129"/>
      <c r="BA16" s="129"/>
      <c r="BB16" s="129"/>
      <c r="BC16" s="129"/>
      <c r="BD16" s="129"/>
      <c r="BE16" s="129"/>
      <c r="BF16" s="129"/>
      <c r="BG16" s="129"/>
      <c r="BH16" s="129"/>
      <c r="BI16" s="129"/>
      <c r="BJ16" s="129"/>
      <c r="BK16" s="129"/>
      <c r="BL16" s="129"/>
      <c r="BM16" s="129"/>
      <c r="BN16" s="129"/>
      <c r="BO16" s="124"/>
      <c r="BP16" s="125"/>
      <c r="BQ16" s="125"/>
      <c r="BR16" s="125"/>
      <c r="BS16" s="125"/>
      <c r="BT16" s="125"/>
      <c r="BU16" s="125"/>
      <c r="BV16" s="125"/>
      <c r="BW16" s="126"/>
      <c r="BX16" s="125"/>
      <c r="BY16" s="125"/>
      <c r="BZ16" s="61"/>
      <c r="CA16" s="59"/>
      <c r="CB16" s="59"/>
      <c r="CC16" s="59"/>
      <c r="CD16" s="59"/>
      <c r="CE16" s="59"/>
      <c r="CF16" s="59"/>
      <c r="CG16" s="59"/>
      <c r="CH16" s="59"/>
      <c r="CI16" s="59"/>
      <c r="CJ16" s="59"/>
      <c r="CK16" s="59"/>
    </row>
    <row r="17" spans="14:89" s="11" customFormat="1" ht="30" customHeight="1">
      <c r="N17" s="59"/>
      <c r="O17" s="59"/>
      <c r="P17" s="59"/>
      <c r="Q17" s="59"/>
      <c r="R17" s="73"/>
      <c r="S17" s="73"/>
      <c r="T17" s="73"/>
      <c r="U17" s="73"/>
      <c r="V17" s="57"/>
      <c r="W17" s="59"/>
      <c r="X17" s="61"/>
      <c r="Y17" s="57"/>
      <c r="Z17" s="59"/>
      <c r="AA17" s="61"/>
      <c r="AB17" s="57"/>
      <c r="AC17" s="59"/>
      <c r="AD17" s="61"/>
      <c r="AE17" s="57"/>
      <c r="AF17" s="59"/>
      <c r="AG17" s="61"/>
      <c r="AH17" s="129"/>
      <c r="AI17" s="125"/>
      <c r="AJ17" s="126"/>
      <c r="AK17" s="124"/>
      <c r="AL17" s="125"/>
      <c r="AM17" s="125"/>
      <c r="AN17" s="125"/>
      <c r="AO17" s="125"/>
      <c r="AP17" s="125"/>
      <c r="AQ17" s="125"/>
      <c r="AR17" s="126"/>
      <c r="AS17" s="125"/>
      <c r="AT17" s="125"/>
      <c r="AU17" s="125"/>
      <c r="AV17" s="126"/>
      <c r="AW17" s="125"/>
      <c r="AX17" s="125"/>
      <c r="AY17" s="125"/>
      <c r="AZ17" s="129"/>
      <c r="BA17" s="129"/>
      <c r="BB17" s="129"/>
      <c r="BC17" s="129"/>
      <c r="BD17" s="129"/>
      <c r="BE17" s="129"/>
      <c r="BF17" s="129"/>
      <c r="BG17" s="129"/>
      <c r="BH17" s="129"/>
      <c r="BI17" s="129"/>
      <c r="BJ17" s="129"/>
      <c r="BK17" s="129"/>
      <c r="BL17" s="129"/>
      <c r="BM17" s="129"/>
      <c r="BN17" s="129"/>
      <c r="BO17" s="124"/>
      <c r="BP17" s="125"/>
      <c r="BQ17" s="125"/>
      <c r="BR17" s="125"/>
      <c r="BS17" s="125"/>
      <c r="BT17" s="125"/>
      <c r="BU17" s="125"/>
      <c r="BV17" s="125"/>
      <c r="BW17" s="126"/>
      <c r="BX17" s="125"/>
      <c r="BY17" s="125"/>
      <c r="BZ17" s="61"/>
      <c r="CA17" s="59"/>
      <c r="CB17" s="59"/>
      <c r="CC17" s="59"/>
      <c r="CD17" s="59"/>
      <c r="CE17" s="59"/>
      <c r="CF17" s="59"/>
      <c r="CG17" s="59"/>
      <c r="CH17" s="59"/>
      <c r="CI17" s="59"/>
      <c r="CJ17" s="59"/>
      <c r="CK17" s="59"/>
    </row>
    <row r="18" spans="14:89" s="11" customFormat="1" ht="30" customHeight="1">
      <c r="N18" s="59"/>
      <c r="O18" s="59"/>
      <c r="P18" s="59"/>
      <c r="Q18" s="59" t="str">
        <f>Rel_Viab!F6</f>
        <v>Los costos variables</v>
      </c>
      <c r="R18" s="73">
        <f>HLOOKUP($V$4,Rel_Viab!$G$4:$J$14,3,FALSE)</f>
        <v>356805500</v>
      </c>
      <c r="S18" s="73"/>
      <c r="T18" s="73"/>
      <c r="U18" s="73"/>
      <c r="V18" s="57"/>
      <c r="W18" s="59"/>
      <c r="X18" s="61"/>
      <c r="Y18" s="57"/>
      <c r="Z18" s="59"/>
      <c r="AA18" s="61"/>
      <c r="AB18" s="57"/>
      <c r="AC18" s="59"/>
      <c r="AD18" s="61"/>
      <c r="AE18" s="57"/>
      <c r="AF18" s="59"/>
      <c r="AG18" s="61"/>
      <c r="AH18" s="129"/>
      <c r="AI18" s="125"/>
      <c r="AJ18" s="126"/>
      <c r="AK18" s="124"/>
      <c r="AL18" s="125"/>
      <c r="AM18" s="125"/>
      <c r="AN18" s="125"/>
      <c r="AO18" s="125"/>
      <c r="AP18" s="125"/>
      <c r="AQ18" s="125"/>
      <c r="AR18" s="126"/>
      <c r="AS18" s="125"/>
      <c r="AT18" s="125"/>
      <c r="AU18" s="125"/>
      <c r="AV18" s="126"/>
      <c r="AW18" s="125"/>
      <c r="AX18" s="125"/>
      <c r="AY18" s="125"/>
      <c r="AZ18" s="129"/>
      <c r="BA18" s="129"/>
      <c r="BB18" s="129"/>
      <c r="BC18" s="129"/>
      <c r="BD18" s="129"/>
      <c r="BE18" s="129"/>
      <c r="BF18" s="129"/>
      <c r="BG18" s="129"/>
      <c r="BH18" s="129"/>
      <c r="BI18" s="129"/>
      <c r="BJ18" s="129"/>
      <c r="BK18" s="129"/>
      <c r="BL18" s="129"/>
      <c r="BM18" s="129"/>
      <c r="BN18" s="129"/>
      <c r="BO18" s="124"/>
      <c r="BP18" s="125"/>
      <c r="BQ18" s="125"/>
      <c r="BR18" s="125"/>
      <c r="BS18" s="125"/>
      <c r="BT18" s="125"/>
      <c r="BU18" s="125"/>
      <c r="BV18" s="125"/>
      <c r="BW18" s="126"/>
      <c r="BX18" s="125"/>
      <c r="BY18" s="125"/>
      <c r="BZ18" s="59"/>
      <c r="CA18" s="59"/>
      <c r="CB18" s="59"/>
      <c r="CC18" s="59"/>
      <c r="CD18" s="59"/>
      <c r="CE18" s="59"/>
      <c r="CF18" s="59"/>
      <c r="CG18" s="59"/>
      <c r="CH18" s="59"/>
      <c r="CI18" s="59"/>
      <c r="CJ18" s="59"/>
      <c r="CK18" s="59"/>
    </row>
    <row r="19" spans="14:89" s="11" customFormat="1" ht="30" customHeight="1">
      <c r="N19" s="59"/>
      <c r="O19" s="59"/>
      <c r="P19" s="59"/>
      <c r="Q19" s="59" t="str">
        <f>Rel_Viab!F7</f>
        <v>impuestos directos</v>
      </c>
      <c r="R19" s="73">
        <f>HLOOKUP($V$4,Rel_Viab!$G$4:$J$14,4,FALSE)</f>
        <v>100433999.99999997</v>
      </c>
      <c r="S19" s="73"/>
      <c r="T19" s="73"/>
      <c r="U19" s="73"/>
      <c r="V19" s="57"/>
      <c r="W19" s="59"/>
      <c r="X19" s="61"/>
      <c r="Y19" s="57"/>
      <c r="Z19" s="59"/>
      <c r="AA19" s="61"/>
      <c r="AB19" s="57"/>
      <c r="AC19" s="59"/>
      <c r="AD19" s="61"/>
      <c r="AE19" s="57"/>
      <c r="AF19" s="59"/>
      <c r="AG19" s="61"/>
      <c r="AH19" s="129"/>
      <c r="AI19" s="125"/>
      <c r="AJ19" s="126"/>
      <c r="AK19" s="124"/>
      <c r="AL19" s="125"/>
      <c r="AM19" s="125"/>
      <c r="AN19" s="125"/>
      <c r="AO19" s="125"/>
      <c r="AP19" s="125"/>
      <c r="AQ19" s="125"/>
      <c r="AR19" s="126"/>
      <c r="AS19" s="125"/>
      <c r="AT19" s="125"/>
      <c r="AU19" s="125"/>
      <c r="AV19" s="126"/>
      <c r="AW19" s="125"/>
      <c r="AX19" s="125"/>
      <c r="AY19" s="125"/>
      <c r="AZ19" s="129"/>
      <c r="BA19" s="129"/>
      <c r="BB19" s="129"/>
      <c r="BC19" s="129"/>
      <c r="BD19" s="129"/>
      <c r="BE19" s="129"/>
      <c r="BF19" s="129"/>
      <c r="BG19" s="129"/>
      <c r="BH19" s="129"/>
      <c r="BI19" s="129"/>
      <c r="BJ19" s="129"/>
      <c r="BK19" s="129"/>
      <c r="BL19" s="129"/>
      <c r="BM19" s="129"/>
      <c r="BN19" s="129"/>
      <c r="BO19" s="124"/>
      <c r="BP19" s="125"/>
      <c r="BQ19" s="125"/>
      <c r="BR19" s="125"/>
      <c r="BS19" s="125"/>
      <c r="BT19" s="125"/>
      <c r="BU19" s="125"/>
      <c r="BV19" s="125"/>
      <c r="BW19" s="126"/>
      <c r="BX19" s="125"/>
      <c r="BY19" s="125"/>
      <c r="BZ19" s="59"/>
      <c r="CA19" s="59"/>
      <c r="CB19" s="59"/>
      <c r="CC19" s="59"/>
      <c r="CD19" s="59"/>
      <c r="CE19" s="59"/>
      <c r="CF19" s="59"/>
      <c r="CG19" s="59"/>
      <c r="CH19" s="59"/>
      <c r="CI19" s="59"/>
      <c r="CJ19" s="59"/>
      <c r="CK19" s="59"/>
    </row>
    <row r="20" spans="14:89" ht="30" customHeight="1">
      <c r="Q20" s="30" t="str">
        <f>Rel_Viab!F9</f>
        <v>Los gastos fijos</v>
      </c>
      <c r="R20" s="73">
        <f>HLOOKUP($V$4,Rel_Viab!$G$4:$J$14,6,FALSE)</f>
        <v>61200000</v>
      </c>
      <c r="V20" s="57"/>
      <c r="W20" s="59"/>
      <c r="X20" s="61"/>
      <c r="Y20" s="57"/>
      <c r="Z20" s="59"/>
      <c r="AA20" s="61"/>
      <c r="AB20" s="57"/>
      <c r="AC20" s="59"/>
      <c r="AD20" s="61"/>
      <c r="AE20" s="57"/>
      <c r="AF20" s="59"/>
      <c r="AG20" s="61"/>
      <c r="AH20" s="129"/>
      <c r="AI20" s="125"/>
      <c r="AJ20" s="126"/>
      <c r="AK20" s="124"/>
      <c r="AP20" s="125"/>
      <c r="AQ20" s="125"/>
      <c r="AR20" s="126"/>
      <c r="AT20" s="125"/>
      <c r="AU20" s="125"/>
      <c r="AV20" s="126"/>
      <c r="AY20" s="125"/>
      <c r="AZ20" s="129"/>
      <c r="BA20" s="129"/>
      <c r="BB20" s="129"/>
      <c r="BC20" s="129"/>
      <c r="BD20" s="129"/>
      <c r="BE20" s="129"/>
      <c r="BF20" s="129"/>
      <c r="BG20" s="129"/>
      <c r="BH20" s="129"/>
      <c r="BI20" s="129"/>
      <c r="BJ20" s="129"/>
      <c r="BK20" s="129"/>
      <c r="BL20" s="129"/>
      <c r="BM20" s="129"/>
      <c r="BN20" s="129"/>
      <c r="BR20" s="125"/>
      <c r="BU20" s="125"/>
      <c r="BV20" s="125"/>
      <c r="BW20" s="126"/>
    </row>
    <row r="21" spans="14:89" ht="30" customHeight="1">
      <c r="Q21" s="30" t="str">
        <f>Rel_Viab!F12</f>
        <v>La inversión bruta</v>
      </c>
      <c r="R21" s="73">
        <f>HLOOKUP($V$4,Rel_Viab!$G$4:$J$14,9,FALSE)</f>
        <v>0</v>
      </c>
      <c r="V21" s="57"/>
      <c r="W21" s="59"/>
      <c r="X21" s="61"/>
      <c r="Y21" s="57"/>
      <c r="Z21" s="59"/>
      <c r="AA21" s="61"/>
      <c r="AB21" s="57"/>
      <c r="AC21" s="59"/>
      <c r="AD21" s="61"/>
      <c r="AE21" s="57"/>
      <c r="AF21" s="59"/>
      <c r="AG21" s="61"/>
      <c r="AH21" s="129"/>
      <c r="AI21" s="125"/>
      <c r="AJ21" s="126"/>
      <c r="AK21" s="124"/>
      <c r="AP21" s="125"/>
      <c r="AQ21" s="125"/>
      <c r="AR21" s="126"/>
      <c r="AT21" s="125"/>
      <c r="AU21" s="125"/>
      <c r="AV21" s="126"/>
      <c r="AY21" s="125"/>
      <c r="AZ21" s="129"/>
      <c r="BA21" s="129"/>
      <c r="BB21" s="129"/>
      <c r="BC21" s="129"/>
      <c r="BD21" s="129"/>
      <c r="BE21" s="129"/>
      <c r="BF21" s="129"/>
      <c r="BG21" s="129"/>
      <c r="BH21" s="129"/>
      <c r="BI21" s="129"/>
      <c r="BJ21" s="129"/>
      <c r="BK21" s="129"/>
      <c r="BL21" s="129"/>
      <c r="BM21" s="129"/>
      <c r="BN21" s="129"/>
      <c r="BU21" s="125"/>
      <c r="BV21" s="125"/>
      <c r="BW21" s="126"/>
    </row>
    <row r="22" spans="14:89" ht="30" customHeight="1">
      <c r="V22" s="57"/>
      <c r="W22" s="59"/>
      <c r="X22" s="61"/>
      <c r="Y22" s="57"/>
      <c r="Z22" s="59"/>
      <c r="AA22" s="61"/>
      <c r="AB22" s="57"/>
      <c r="AC22" s="59"/>
      <c r="AD22" s="61"/>
      <c r="AE22" s="57"/>
      <c r="AF22" s="59"/>
      <c r="AG22" s="61"/>
      <c r="AH22" s="129"/>
      <c r="AI22" s="125"/>
      <c r="AJ22" s="126"/>
      <c r="AK22" s="124"/>
      <c r="AY22" s="125"/>
      <c r="AZ22" s="129"/>
      <c r="BA22" s="129"/>
      <c r="BB22" s="129"/>
      <c r="BC22" s="129"/>
      <c r="BD22" s="129"/>
      <c r="BE22" s="129"/>
      <c r="BF22" s="129"/>
      <c r="BG22" s="129"/>
      <c r="BH22" s="129"/>
      <c r="BI22" s="129"/>
      <c r="BJ22" s="129"/>
      <c r="BK22" s="129"/>
      <c r="BL22" s="129"/>
      <c r="BM22" s="129"/>
      <c r="BN22" s="129"/>
    </row>
    <row r="23" spans="14:89" ht="30" customHeight="1">
      <c r="V23" s="57"/>
      <c r="W23" s="59"/>
      <c r="X23" s="61"/>
      <c r="Y23" s="57"/>
      <c r="Z23" s="59"/>
      <c r="AA23" s="61"/>
      <c r="AB23" s="57"/>
      <c r="AC23" s="59"/>
      <c r="AD23" s="61"/>
      <c r="AE23" s="57"/>
      <c r="AF23" s="59"/>
      <c r="AG23" s="61"/>
      <c r="AH23" s="129"/>
      <c r="AI23" s="125"/>
      <c r="AJ23" s="126"/>
      <c r="AK23" s="124"/>
      <c r="AY23" s="125"/>
      <c r="AZ23" s="129"/>
      <c r="BA23" s="129"/>
      <c r="BB23" s="129"/>
      <c r="BC23" s="129"/>
      <c r="BD23" s="129"/>
      <c r="BE23" s="129"/>
      <c r="BF23" s="129"/>
      <c r="BG23" s="129"/>
      <c r="BH23" s="129"/>
      <c r="BI23" s="129"/>
      <c r="BJ23" s="129"/>
      <c r="BK23" s="129"/>
      <c r="BL23" s="129"/>
      <c r="BM23" s="129"/>
      <c r="BN23" s="129"/>
    </row>
    <row r="24" spans="14:89" ht="30" customHeight="1">
      <c r="V24" s="57"/>
      <c r="W24" s="59"/>
      <c r="X24" s="61"/>
      <c r="Y24" s="57"/>
      <c r="Z24" s="59"/>
      <c r="AA24" s="61"/>
      <c r="AB24" s="57"/>
      <c r="AC24" s="59"/>
      <c r="AD24" s="61"/>
      <c r="AE24" s="57"/>
      <c r="AF24" s="59"/>
      <c r="AG24" s="61"/>
      <c r="AH24" s="129"/>
      <c r="AI24" s="125"/>
      <c r="AJ24" s="126"/>
      <c r="AK24" s="124"/>
      <c r="AY24" s="125"/>
      <c r="AZ24" s="129"/>
      <c r="BA24" s="129"/>
      <c r="BB24" s="129"/>
      <c r="BC24" s="129"/>
      <c r="BD24" s="129"/>
      <c r="BE24" s="129"/>
      <c r="BF24" s="129"/>
      <c r="BG24" s="129"/>
      <c r="BH24" s="129"/>
      <c r="BI24" s="129"/>
      <c r="BJ24" s="129"/>
      <c r="BK24" s="129"/>
      <c r="BL24" s="129"/>
      <c r="BM24" s="129"/>
      <c r="BN24" s="129"/>
    </row>
    <row r="25" spans="14:89" ht="30" customHeight="1">
      <c r="V25" s="57"/>
      <c r="W25" s="59"/>
      <c r="X25" s="61"/>
      <c r="Y25" s="57"/>
      <c r="Z25" s="59"/>
      <c r="AA25" s="61"/>
      <c r="AB25" s="57"/>
      <c r="AC25" s="59"/>
      <c r="AD25" s="61"/>
      <c r="AE25" s="57"/>
      <c r="AF25" s="59"/>
      <c r="AG25" s="61"/>
      <c r="AH25" s="129"/>
      <c r="AI25" s="125"/>
      <c r="AJ25" s="126"/>
      <c r="AK25" s="124"/>
      <c r="AY25" s="125"/>
      <c r="AZ25" s="129"/>
      <c r="BA25" s="129"/>
      <c r="BB25" s="129"/>
      <c r="BC25" s="129"/>
      <c r="BD25" s="129"/>
      <c r="BE25" s="129"/>
      <c r="BF25" s="129"/>
      <c r="BG25" s="129"/>
      <c r="BH25" s="129"/>
      <c r="BI25" s="129"/>
      <c r="BJ25" s="129"/>
      <c r="BK25" s="129"/>
      <c r="BL25" s="129"/>
      <c r="BM25" s="129"/>
      <c r="BN25" s="129"/>
    </row>
    <row r="26" spans="14:89" ht="30" customHeight="1">
      <c r="V26" s="57"/>
      <c r="W26" s="59"/>
      <c r="X26" s="61"/>
      <c r="Y26" s="57"/>
      <c r="Z26" s="59"/>
      <c r="AA26" s="61"/>
      <c r="AB26" s="57"/>
      <c r="AC26" s="59"/>
      <c r="AD26" s="61"/>
      <c r="AE26" s="57"/>
      <c r="AF26" s="59"/>
      <c r="AG26" s="61"/>
      <c r="AH26" s="129"/>
      <c r="AI26" s="125"/>
      <c r="AJ26" s="126"/>
      <c r="AK26" s="124"/>
      <c r="AY26" s="125"/>
      <c r="AZ26" s="129"/>
      <c r="BA26" s="129"/>
      <c r="BB26" s="129"/>
      <c r="BC26" s="129"/>
      <c r="BD26" s="129"/>
      <c r="BE26" s="129"/>
      <c r="BF26" s="129"/>
      <c r="BG26" s="129"/>
      <c r="BH26" s="129"/>
      <c r="BI26" s="129"/>
      <c r="BJ26" s="129"/>
      <c r="BK26" s="129"/>
      <c r="BL26" s="129"/>
      <c r="BM26" s="129"/>
      <c r="BN26" s="129"/>
    </row>
    <row r="27" spans="14:89" ht="30" customHeight="1">
      <c r="V27" s="57"/>
      <c r="W27" s="59"/>
      <c r="X27" s="61"/>
      <c r="Y27" s="57"/>
      <c r="Z27" s="59"/>
      <c r="AA27" s="61"/>
      <c r="AB27" s="57"/>
      <c r="AC27" s="59"/>
      <c r="AD27" s="61"/>
      <c r="AE27" s="57"/>
      <c r="AF27" s="59"/>
      <c r="AG27" s="61"/>
      <c r="AH27" s="129"/>
      <c r="AI27" s="125"/>
      <c r="AJ27" s="126"/>
      <c r="AK27" s="124"/>
      <c r="AY27" s="125"/>
      <c r="AZ27" s="129"/>
      <c r="BA27" s="129"/>
      <c r="BB27" s="129"/>
      <c r="BC27" s="129"/>
      <c r="BD27" s="129"/>
      <c r="BE27" s="129"/>
      <c r="BF27" s="129"/>
      <c r="BG27" s="129"/>
      <c r="BH27" s="129"/>
      <c r="BI27" s="129"/>
      <c r="BJ27" s="129"/>
      <c r="BK27" s="129"/>
      <c r="BL27" s="129"/>
      <c r="BM27" s="129"/>
      <c r="BN27" s="129"/>
    </row>
    <row r="28" spans="14:89" ht="30" customHeight="1">
      <c r="V28" s="57"/>
      <c r="W28" s="59"/>
      <c r="X28" s="61"/>
      <c r="Y28" s="57"/>
      <c r="Z28" s="59"/>
      <c r="AA28" s="61"/>
      <c r="AB28" s="57"/>
      <c r="AC28" s="59"/>
      <c r="AD28" s="61"/>
      <c r="AE28" s="57"/>
      <c r="AF28" s="59"/>
      <c r="AG28" s="61"/>
      <c r="AH28" s="129"/>
      <c r="AI28" s="125"/>
      <c r="AJ28" s="126"/>
      <c r="AK28" s="124"/>
      <c r="AY28" s="125"/>
      <c r="AZ28" s="129"/>
      <c r="BA28" s="129"/>
      <c r="BB28" s="129"/>
      <c r="BC28" s="129"/>
      <c r="BD28" s="129"/>
      <c r="BE28" s="129"/>
      <c r="BF28" s="129"/>
      <c r="BG28" s="129"/>
      <c r="BH28" s="129"/>
      <c r="BI28" s="129"/>
      <c r="BJ28" s="129"/>
      <c r="BK28" s="129"/>
      <c r="BL28" s="129"/>
      <c r="BM28" s="129"/>
      <c r="BN28" s="129"/>
    </row>
    <row r="29" spans="14:89" ht="30" customHeight="1">
      <c r="V29" s="57"/>
      <c r="W29" s="59"/>
      <c r="X29" s="61"/>
      <c r="Y29" s="57"/>
      <c r="Z29" s="59"/>
      <c r="AA29" s="61"/>
      <c r="AB29" s="57"/>
      <c r="AC29" s="59"/>
      <c r="AD29" s="61"/>
      <c r="AE29" s="57"/>
      <c r="AF29" s="59"/>
      <c r="AG29" s="61"/>
      <c r="AH29" s="129"/>
      <c r="AI29" s="125"/>
      <c r="AJ29" s="126"/>
      <c r="AK29" s="124"/>
      <c r="AY29" s="125"/>
      <c r="AZ29" s="129"/>
      <c r="BA29" s="129"/>
      <c r="BB29" s="129"/>
      <c r="BC29" s="129"/>
      <c r="BD29" s="129"/>
      <c r="BE29" s="129"/>
      <c r="BF29" s="129"/>
      <c r="BG29" s="129"/>
      <c r="BH29" s="129"/>
      <c r="BI29" s="129"/>
      <c r="BJ29" s="129"/>
      <c r="BK29" s="129"/>
      <c r="BL29" s="129"/>
      <c r="BM29" s="129"/>
      <c r="BN29" s="129"/>
    </row>
    <row r="30" spans="14:89" ht="30" customHeight="1">
      <c r="V30" s="57"/>
      <c r="W30" s="59"/>
      <c r="X30" s="61"/>
      <c r="Y30" s="57"/>
      <c r="Z30" s="59"/>
      <c r="AA30" s="61"/>
      <c r="AB30" s="57"/>
      <c r="AC30" s="59"/>
      <c r="AD30" s="61"/>
      <c r="AE30" s="57"/>
      <c r="AF30" s="59"/>
      <c r="AG30" s="61"/>
      <c r="AH30" s="129"/>
      <c r="AI30" s="125"/>
      <c r="AJ30" s="126"/>
      <c r="AK30" s="124"/>
      <c r="AY30" s="125"/>
      <c r="AZ30" s="129"/>
      <c r="BA30" s="129"/>
      <c r="BB30" s="129"/>
      <c r="BC30" s="129"/>
      <c r="BD30" s="129"/>
      <c r="BE30" s="129"/>
      <c r="BF30" s="129"/>
      <c r="BG30" s="129"/>
      <c r="BH30" s="129"/>
      <c r="BI30" s="129"/>
      <c r="BJ30" s="129"/>
      <c r="BK30" s="129"/>
      <c r="BL30" s="129"/>
      <c r="BM30" s="129"/>
      <c r="BN30" s="129"/>
    </row>
    <row r="31" spans="14:89" ht="30" customHeight="1">
      <c r="V31" s="57"/>
      <c r="W31" s="59"/>
      <c r="X31" s="61"/>
      <c r="Y31" s="57"/>
      <c r="Z31" s="59"/>
      <c r="AA31" s="61"/>
      <c r="AB31" s="57"/>
      <c r="AC31" s="59"/>
      <c r="AD31" s="61"/>
      <c r="AE31" s="57"/>
      <c r="AF31" s="59"/>
      <c r="AG31" s="61"/>
      <c r="AH31" s="129"/>
      <c r="AI31" s="125"/>
      <c r="AJ31" s="126"/>
      <c r="AK31" s="124"/>
      <c r="AY31" s="125"/>
      <c r="AZ31" s="129"/>
      <c r="BA31" s="129"/>
      <c r="BB31" s="129"/>
      <c r="BC31" s="129"/>
      <c r="BD31" s="129"/>
      <c r="BE31" s="129"/>
      <c r="BF31" s="129"/>
      <c r="BG31" s="129"/>
      <c r="BH31" s="129"/>
      <c r="BI31" s="129"/>
      <c r="BJ31" s="129"/>
      <c r="BK31" s="129"/>
      <c r="BL31" s="129"/>
      <c r="BM31" s="129"/>
      <c r="BN31" s="129"/>
    </row>
    <row r="32" spans="14:89" ht="30" customHeight="1">
      <c r="V32" s="57"/>
      <c r="W32" s="59"/>
      <c r="X32" s="61"/>
      <c r="Y32" s="57"/>
      <c r="Z32" s="59"/>
      <c r="AA32" s="61"/>
      <c r="AB32" s="57"/>
      <c r="AC32" s="59"/>
      <c r="AD32" s="61"/>
      <c r="AE32" s="57"/>
      <c r="AF32" s="59"/>
      <c r="AG32" s="61"/>
      <c r="AH32" s="129"/>
      <c r="AI32" s="125"/>
      <c r="AJ32" s="126"/>
      <c r="AK32" s="124"/>
      <c r="AY32" s="125"/>
      <c r="BA32" s="129"/>
      <c r="BB32" s="129"/>
    </row>
    <row r="33" spans="21:51" ht="30" customHeight="1">
      <c r="V33" s="57"/>
      <c r="W33" s="59"/>
      <c r="X33" s="61"/>
      <c r="Y33" s="57"/>
      <c r="Z33" s="59"/>
      <c r="AA33" s="61"/>
      <c r="AB33" s="57"/>
      <c r="AC33" s="59"/>
      <c r="AD33" s="61"/>
      <c r="AE33" s="57"/>
      <c r="AF33" s="59"/>
      <c r="AG33" s="61"/>
      <c r="AH33" s="129"/>
      <c r="AI33" s="125"/>
      <c r="AJ33" s="126"/>
      <c r="AK33" s="124"/>
      <c r="AY33" s="125"/>
    </row>
    <row r="34" spans="21:51" ht="30" customHeight="1">
      <c r="V34" s="57"/>
      <c r="W34" s="59"/>
      <c r="X34" s="61"/>
      <c r="Y34" s="57"/>
      <c r="Z34" s="59"/>
      <c r="AA34" s="61"/>
      <c r="AB34" s="57"/>
      <c r="AC34" s="59"/>
      <c r="AD34" s="61"/>
      <c r="AE34" s="57"/>
      <c r="AF34" s="59"/>
      <c r="AG34" s="61"/>
      <c r="AH34" s="129"/>
      <c r="AI34" s="125"/>
      <c r="AJ34" s="126"/>
      <c r="AK34" s="124"/>
      <c r="AY34" s="125"/>
    </row>
    <row r="35" spans="21:51" ht="30" customHeight="1">
      <c r="V35" s="57"/>
      <c r="W35" s="59"/>
      <c r="X35" s="61"/>
      <c r="Y35" s="57"/>
      <c r="Z35" s="59"/>
      <c r="AA35" s="61"/>
      <c r="AB35" s="57"/>
      <c r="AC35" s="59"/>
      <c r="AD35" s="61"/>
      <c r="AE35" s="57"/>
      <c r="AF35" s="59"/>
      <c r="AG35" s="61"/>
      <c r="AH35" s="129"/>
      <c r="AI35" s="125"/>
      <c r="AJ35" s="126"/>
      <c r="AK35" s="124"/>
      <c r="AY35" s="125"/>
    </row>
    <row r="36" spans="21:51" ht="30" customHeight="1">
      <c r="V36" s="57"/>
      <c r="W36" s="59"/>
      <c r="X36" s="61"/>
      <c r="Y36" s="57"/>
      <c r="Z36" s="59"/>
      <c r="AA36" s="61"/>
      <c r="AB36" s="57"/>
      <c r="AC36" s="59"/>
      <c r="AD36" s="61"/>
      <c r="AE36" s="57"/>
      <c r="AF36" s="59"/>
      <c r="AG36" s="61"/>
      <c r="AH36" s="129"/>
      <c r="AI36" s="125"/>
      <c r="AJ36" s="126"/>
      <c r="AK36" s="124"/>
      <c r="AY36" s="125"/>
    </row>
    <row r="37" spans="21:51" ht="30" customHeight="1">
      <c r="V37" s="57"/>
      <c r="W37" s="59"/>
      <c r="X37" s="61"/>
      <c r="Y37" s="57"/>
      <c r="Z37" s="59"/>
      <c r="AA37" s="61"/>
      <c r="AB37" s="57"/>
      <c r="AC37" s="59"/>
      <c r="AD37" s="61"/>
      <c r="AE37" s="57"/>
      <c r="AF37" s="59"/>
      <c r="AG37" s="61"/>
      <c r="AH37" s="129"/>
      <c r="AI37" s="125"/>
      <c r="AJ37" s="126"/>
      <c r="AK37" s="124"/>
      <c r="AY37" s="125"/>
    </row>
    <row r="38" spans="21:51" ht="30" customHeight="1">
      <c r="V38" s="57"/>
      <c r="W38" s="59"/>
      <c r="X38" s="61"/>
      <c r="Y38" s="57"/>
      <c r="Z38" s="59"/>
      <c r="AA38" s="61"/>
      <c r="AB38" s="57"/>
      <c r="AC38" s="59"/>
      <c r="AD38" s="61"/>
      <c r="AE38" s="57"/>
      <c r="AF38" s="59"/>
      <c r="AG38" s="61"/>
      <c r="AH38" s="129"/>
      <c r="AI38" s="125"/>
      <c r="AJ38" s="126"/>
      <c r="AK38" s="124"/>
      <c r="AY38" s="125"/>
    </row>
    <row r="39" spans="21:51" ht="30" customHeight="1">
      <c r="V39" s="57"/>
      <c r="W39" s="59"/>
      <c r="X39" s="61"/>
      <c r="Y39" s="57"/>
      <c r="Z39" s="59"/>
      <c r="AA39" s="61"/>
      <c r="AB39" s="57"/>
      <c r="AC39" s="59"/>
      <c r="AD39" s="61"/>
      <c r="AE39" s="57"/>
      <c r="AF39" s="59"/>
      <c r="AG39" s="61"/>
      <c r="AH39" s="129"/>
      <c r="AI39" s="125"/>
      <c r="AJ39" s="126"/>
      <c r="AK39" s="124"/>
      <c r="AY39" s="125"/>
    </row>
    <row r="40" spans="21:51" ht="30" customHeight="1">
      <c r="V40" s="57"/>
      <c r="W40" s="59"/>
      <c r="X40" s="61"/>
      <c r="Y40" s="57"/>
      <c r="Z40" s="59"/>
      <c r="AA40" s="61"/>
      <c r="AB40" s="57"/>
      <c r="AC40" s="59"/>
      <c r="AD40" s="61"/>
      <c r="AE40" s="57"/>
      <c r="AF40" s="59"/>
      <c r="AG40" s="61"/>
      <c r="AH40" s="129"/>
      <c r="AI40" s="125"/>
      <c r="AJ40" s="126"/>
      <c r="AK40" s="124"/>
      <c r="AY40" s="125"/>
    </row>
    <row r="41" spans="21:51" ht="30" customHeight="1">
      <c r="V41" s="57"/>
      <c r="W41" s="59"/>
      <c r="X41" s="61"/>
      <c r="Y41" s="57"/>
      <c r="Z41" s="59"/>
      <c r="AA41" s="61"/>
      <c r="AB41" s="57"/>
      <c r="AC41" s="59"/>
      <c r="AD41" s="61"/>
      <c r="AE41" s="57"/>
      <c r="AF41" s="59"/>
      <c r="AG41" s="61"/>
      <c r="AH41" s="129"/>
      <c r="AI41" s="125"/>
      <c r="AJ41" s="126"/>
      <c r="AK41" s="124"/>
      <c r="AY41" s="125"/>
    </row>
    <row r="42" spans="21:51" ht="30" customHeight="1">
      <c r="V42" s="57"/>
      <c r="W42" s="59"/>
      <c r="X42" s="61"/>
      <c r="Y42" s="57"/>
      <c r="Z42" s="59"/>
      <c r="AA42" s="61"/>
      <c r="AB42" s="57"/>
      <c r="AC42" s="59"/>
      <c r="AD42" s="61"/>
      <c r="AE42" s="57"/>
      <c r="AF42" s="59"/>
      <c r="AG42" s="61"/>
      <c r="AH42" s="129"/>
      <c r="AI42" s="125"/>
      <c r="AJ42" s="126"/>
      <c r="AK42" s="124"/>
      <c r="AY42" s="125"/>
    </row>
    <row r="43" spans="21:51" ht="30" customHeight="1">
      <c r="U43" s="73" t="s">
        <v>171</v>
      </c>
      <c r="V43" s="30" t="s">
        <v>171</v>
      </c>
      <c r="W43" s="30" t="s">
        <v>171</v>
      </c>
      <c r="Y43" s="73" t="s">
        <v>171</v>
      </c>
      <c r="Z43" s="30" t="s">
        <v>171</v>
      </c>
      <c r="AB43" s="73" t="s">
        <v>171</v>
      </c>
      <c r="AC43" s="30" t="s">
        <v>171</v>
      </c>
      <c r="AE43" s="73" t="s">
        <v>171</v>
      </c>
      <c r="AF43" s="30" t="s">
        <v>171</v>
      </c>
      <c r="AH43" s="124" t="s">
        <v>171</v>
      </c>
      <c r="AI43" s="123" t="s">
        <v>171</v>
      </c>
      <c r="AJ43" s="126" t="str">
        <f t="shared" ref="AJ43" si="0">AH43</f>
        <v>la</v>
      </c>
      <c r="AK43" s="124" t="s">
        <v>171</v>
      </c>
      <c r="AL43" s="124" t="s">
        <v>171</v>
      </c>
      <c r="AM43" s="124" t="s">
        <v>171</v>
      </c>
      <c r="AY43" s="125"/>
    </row>
    <row r="44" spans="21:51" ht="30" customHeight="1">
      <c r="AY44" s="125"/>
    </row>
    <row r="45" spans="21:51" ht="30" customHeight="1">
      <c r="AY45" s="125"/>
    </row>
    <row r="46" spans="21:51" ht="30" customHeight="1">
      <c r="AY46" s="125"/>
    </row>
    <row r="47" spans="21:51" ht="30" customHeight="1">
      <c r="AY47" s="125"/>
    </row>
    <row r="48" spans="21:51" ht="30" customHeight="1">
      <c r="AY48" s="125"/>
    </row>
    <row r="49" spans="51:51" ht="30" customHeight="1">
      <c r="AY49" s="125"/>
    </row>
    <row r="50" spans="51:51" ht="30" customHeight="1">
      <c r="AY50" s="125"/>
    </row>
    <row r="51" spans="51:51" ht="30" customHeight="1">
      <c r="AY51" s="125"/>
    </row>
    <row r="52" spans="51:51" ht="30" customHeight="1">
      <c r="AY52" s="125"/>
    </row>
    <row r="53" spans="51:51" ht="30" customHeight="1">
      <c r="AY53" s="125"/>
    </row>
    <row r="54" spans="51:51" ht="30" customHeight="1">
      <c r="AY54" s="125"/>
    </row>
    <row r="55" spans="51:51" ht="30" customHeight="1">
      <c r="AY55" s="125"/>
    </row>
    <row r="56" spans="51:51" ht="30" customHeight="1">
      <c r="AY56" s="125"/>
    </row>
    <row r="57" spans="51:51" ht="30" customHeight="1">
      <c r="AY57" s="125"/>
    </row>
    <row r="58" spans="51:51" ht="30" customHeight="1">
      <c r="AY58" s="125"/>
    </row>
    <row r="59" spans="51:51" ht="30" customHeight="1">
      <c r="AY59" s="125"/>
    </row>
    <row r="60" spans="51:51" ht="30" customHeight="1">
      <c r="AY60" s="125"/>
    </row>
    <row r="61" spans="51:51" ht="30" customHeight="1">
      <c r="AY61" s="125"/>
    </row>
    <row r="62" spans="51:51" ht="30" customHeight="1">
      <c r="AY62" s="125"/>
    </row>
    <row r="63" spans="51:51" ht="30" customHeight="1">
      <c r="AY63" s="125"/>
    </row>
    <row r="64" spans="51:51" ht="30" customHeight="1">
      <c r="AY64" s="125"/>
    </row>
    <row r="65" spans="51:51" ht="30" customHeight="1">
      <c r="AY65" s="125"/>
    </row>
    <row r="66" spans="51:51" ht="30" customHeight="1">
      <c r="AY66" s="125"/>
    </row>
    <row r="67" spans="51:51" ht="30" customHeight="1">
      <c r="AY67" s="125"/>
    </row>
    <row r="68" spans="51:51" ht="30" customHeight="1">
      <c r="AY68" s="125"/>
    </row>
    <row r="69" spans="51:51" ht="30" customHeight="1">
      <c r="AY69" s="125"/>
    </row>
    <row r="70" spans="51:51" ht="30" customHeight="1">
      <c r="AY70" s="125"/>
    </row>
    <row r="71" spans="51:51" ht="30" customHeight="1">
      <c r="AY71" s="125"/>
    </row>
    <row r="72" spans="51:51" ht="30" customHeight="1"/>
    <row r="73" spans="51:51" ht="30" customHeight="1"/>
    <row r="74" spans="51:51" ht="30" customHeight="1"/>
    <row r="75" spans="51:51" ht="30" customHeight="1"/>
    <row r="76" spans="51:51" ht="30" customHeight="1"/>
    <row r="77" spans="51:51" ht="30" customHeight="1"/>
    <row r="78" spans="51:51" ht="30" customHeight="1"/>
    <row r="79" spans="51:51" ht="30" customHeight="1"/>
    <row r="80" spans="51:51"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row r="104" ht="30" customHeight="1"/>
    <row r="105" ht="30" customHeight="1"/>
    <row r="106" ht="30" customHeight="1"/>
    <row r="107" ht="30" customHeight="1"/>
    <row r="108" ht="30" customHeight="1"/>
    <row r="109" ht="30" customHeight="1"/>
  </sheetData>
  <sheetProtection formatColumns="0" formatRows="0" insertColumns="0" insertRows="0" insertHyperlinks="0" deleteColumns="0" deleteRows="0" selectLockedCells="1" sort="0" autoFilter="0" pivotTables="0"/>
  <mergeCells count="18">
    <mergeCell ref="AH11:AJ11"/>
    <mergeCell ref="C6:D6"/>
    <mergeCell ref="F6:G6"/>
    <mergeCell ref="I6:J6"/>
    <mergeCell ref="L6:M6"/>
    <mergeCell ref="C7:D7"/>
    <mergeCell ref="F7:G7"/>
    <mergeCell ref="I7:J7"/>
    <mergeCell ref="L7:M7"/>
    <mergeCell ref="V11:X11"/>
    <mergeCell ref="Y11:AA11"/>
    <mergeCell ref="AB11:AD11"/>
    <mergeCell ref="AE11:AG11"/>
    <mergeCell ref="AZ11:BB11"/>
    <mergeCell ref="BC11:BE11"/>
    <mergeCell ref="BF11:BH11"/>
    <mergeCell ref="BI11:BK11"/>
    <mergeCell ref="BL11:BN11"/>
  </mergeCells>
  <conditionalFormatting sqref="I7:J7">
    <cfRule type="cellIs" dxfId="13" priority="3" operator="greaterThan">
      <formula>0</formula>
    </cfRule>
    <cfRule type="cellIs" dxfId="12" priority="4" operator="lessThanOrEqual">
      <formula>0</formula>
    </cfRule>
  </conditionalFormatting>
  <conditionalFormatting sqref="L7:M7">
    <cfRule type="cellIs" dxfId="11" priority="1" operator="greaterThan">
      <formula>0</formula>
    </cfRule>
    <cfRule type="cellIs" dxfId="10" priority="2" operator="lessThanOrEqual">
      <formula>0</formula>
    </cfRule>
  </conditionalFormatting>
  <pageMargins left="0.7" right="0.7" top="0.75" bottom="0.75" header="0.3" footer="0.3"/>
  <pageSetup paperSize="9" scale="67"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81" r:id="rId4" name="Drop Down 1">
              <controlPr defaultSize="0" autoLine="0" autoPict="0">
                <anchor>
                  <from>
                    <xdr:col>2</xdr:col>
                    <xdr:colOff>165100</xdr:colOff>
                    <xdr:row>3</xdr:row>
                    <xdr:rowOff>63500</xdr:rowOff>
                  </from>
                  <to>
                    <xdr:col>3</xdr:col>
                    <xdr:colOff>215900</xdr:colOff>
                    <xdr:row>3</xdr:row>
                    <xdr:rowOff>368300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A47D2-8AB5-4DEA-B5FA-E18646C6559B}">
  <sheetPr>
    <pageSetUpPr fitToPage="1"/>
  </sheetPr>
  <dimension ref="C1:BQ106"/>
  <sheetViews>
    <sheetView showGridLines="0" zoomScale="90" zoomScaleNormal="90" zoomScalePageLayoutView="80" workbookViewId="0">
      <pane ySplit="2" topLeftCell="A3" activePane="bottomLeft" state="frozen"/>
      <selection sqref="A1:XFD1048576"/>
      <selection pane="bottomLeft" activeCell="A3" sqref="A3"/>
    </sheetView>
  </sheetViews>
  <sheetFormatPr baseColWidth="10" defaultColWidth="11" defaultRowHeight="15.5"/>
  <cols>
    <col min="1" max="1" width="2.1640625" customWidth="1"/>
    <col min="2" max="2" width="1.33203125" customWidth="1"/>
    <col min="3" max="3" width="24.1640625" bestFit="1" customWidth="1"/>
    <col min="4" max="6" width="13.6640625" customWidth="1"/>
    <col min="7" max="7" width="2.83203125" customWidth="1"/>
    <col min="9" max="9" width="17.6640625" customWidth="1"/>
    <col min="11" max="11" width="2.83203125" customWidth="1"/>
    <col min="13" max="13" width="17.6640625" customWidth="1"/>
    <col min="15" max="15" width="2.83203125" customWidth="1"/>
    <col min="17" max="17" width="17.6640625" customWidth="1"/>
    <col min="19" max="19" width="11" style="30"/>
    <col min="20" max="20" width="17.5" style="123" bestFit="1" customWidth="1"/>
    <col min="21" max="21" width="30" style="123" bestFit="1" customWidth="1"/>
    <col min="22" max="22" width="15.6640625" style="123" bestFit="1" customWidth="1"/>
    <col min="23" max="23" width="26.6640625" style="123" bestFit="1" customWidth="1"/>
    <col min="24" max="24" width="15.6640625" style="123" bestFit="1" customWidth="1"/>
    <col min="25" max="25" width="30.6640625" style="123" bestFit="1" customWidth="1"/>
    <col min="26" max="26" width="13.6640625" style="123" bestFit="1" customWidth="1"/>
    <col min="27" max="27" width="21.33203125" style="123" customWidth="1"/>
    <col min="28" max="32" width="21.33203125" style="30" customWidth="1"/>
    <col min="33" max="35" width="11" style="30"/>
    <col min="36" max="41" width="11" style="101"/>
    <col min="42" max="60" width="11" style="30"/>
  </cols>
  <sheetData>
    <row r="1" spans="3:69" s="1" customFormat="1" ht="39" customHeight="1">
      <c r="S1" s="152"/>
      <c r="T1" s="168"/>
      <c r="U1" s="168"/>
      <c r="V1" s="168"/>
      <c r="W1" s="168"/>
      <c r="X1" s="168"/>
      <c r="Y1" s="168"/>
      <c r="Z1" s="168"/>
      <c r="AA1" s="168"/>
      <c r="AB1" s="152"/>
      <c r="AC1" s="152"/>
      <c r="AD1" s="152"/>
      <c r="AE1" s="152"/>
      <c r="AF1" s="152"/>
      <c r="AG1" s="152"/>
      <c r="AH1" s="152"/>
      <c r="AI1" s="152"/>
      <c r="AJ1" s="159"/>
      <c r="AK1" s="159"/>
      <c r="AL1" s="159"/>
      <c r="AM1" s="159"/>
      <c r="AN1" s="159"/>
      <c r="AO1" s="159"/>
      <c r="AP1" s="152"/>
      <c r="AQ1" s="152"/>
      <c r="AR1" s="152"/>
      <c r="AS1" s="152"/>
      <c r="AT1" s="152"/>
      <c r="AU1" s="152"/>
      <c r="AV1" s="152"/>
      <c r="AW1" s="152"/>
      <c r="AX1" s="152"/>
      <c r="AY1" s="152"/>
      <c r="AZ1" s="152"/>
      <c r="BA1" s="152"/>
      <c r="BB1" s="152"/>
      <c r="BC1" s="152"/>
      <c r="BD1" s="152"/>
      <c r="BE1" s="152"/>
      <c r="BF1" s="152"/>
      <c r="BG1" s="152"/>
      <c r="BH1" s="152"/>
    </row>
    <row r="2" spans="3:69" s="2" customFormat="1" ht="30" customHeight="1">
      <c r="S2" s="56"/>
      <c r="T2" s="56"/>
      <c r="U2" s="56"/>
      <c r="V2" s="56"/>
      <c r="W2" s="56"/>
      <c r="X2" s="56"/>
      <c r="Y2" s="56"/>
      <c r="Z2" s="56"/>
      <c r="AA2" s="56"/>
      <c r="AB2" s="56"/>
      <c r="AC2" s="56"/>
      <c r="AD2" s="56"/>
      <c r="AE2" s="56"/>
      <c r="AF2" s="56"/>
      <c r="AG2" s="56"/>
      <c r="AH2" s="56"/>
      <c r="AI2" s="56"/>
      <c r="AJ2" s="100"/>
      <c r="AK2" s="100"/>
      <c r="AL2" s="100"/>
      <c r="AM2" s="100"/>
      <c r="AN2" s="100"/>
      <c r="AO2" s="100"/>
      <c r="AP2" s="56"/>
      <c r="AQ2" s="56"/>
      <c r="AR2" s="56"/>
      <c r="AS2" s="56"/>
      <c r="AT2" s="56"/>
      <c r="AU2" s="56"/>
      <c r="AV2" s="56"/>
      <c r="AW2" s="56"/>
      <c r="AX2" s="56"/>
      <c r="AY2" s="56"/>
      <c r="AZ2" s="56"/>
      <c r="BA2" s="56"/>
      <c r="BB2" s="56"/>
      <c r="BC2" s="56"/>
      <c r="BD2" s="56"/>
      <c r="BE2" s="56"/>
      <c r="BF2" s="56"/>
      <c r="BG2" s="56"/>
      <c r="BH2" s="56"/>
    </row>
    <row r="3" spans="3:69" ht="9.75" customHeight="1">
      <c r="T3" s="30"/>
      <c r="U3" s="30"/>
      <c r="V3" s="30"/>
      <c r="W3" s="30"/>
      <c r="X3" s="30"/>
      <c r="Y3" s="30"/>
      <c r="Z3" s="30"/>
      <c r="AA3" s="30"/>
    </row>
    <row r="4" spans="3:69" s="11" customFormat="1" ht="29.25" customHeight="1">
      <c r="C4" s="160" t="s">
        <v>216</v>
      </c>
      <c r="D4" s="143" t="s">
        <v>217</v>
      </c>
      <c r="E4" s="143" t="s">
        <v>218</v>
      </c>
      <c r="F4" s="143" t="s">
        <v>219</v>
      </c>
      <c r="H4" s="160" t="s">
        <v>326</v>
      </c>
      <c r="I4" s="91"/>
      <c r="J4" s="91"/>
      <c r="L4" s="91"/>
      <c r="M4" s="91"/>
      <c r="P4" s="91"/>
      <c r="Q4" s="91"/>
      <c r="S4" s="73"/>
      <c r="T4" s="85"/>
      <c r="U4" s="73" t="s">
        <v>178</v>
      </c>
      <c r="V4" s="73" t="s">
        <v>21</v>
      </c>
      <c r="W4" s="73" t="s">
        <v>22</v>
      </c>
      <c r="X4" s="73" t="s">
        <v>23</v>
      </c>
      <c r="Y4" s="73" t="s">
        <v>24</v>
      </c>
      <c r="Z4" s="73" t="s">
        <v>25</v>
      </c>
      <c r="AA4" s="59"/>
      <c r="AB4" s="59"/>
      <c r="AC4" s="59"/>
      <c r="AD4" s="59"/>
      <c r="AE4" s="59"/>
      <c r="AF4" s="59"/>
      <c r="AG4" s="59"/>
      <c r="AH4" s="59"/>
      <c r="AI4" s="59"/>
      <c r="AJ4" s="104"/>
      <c r="AK4" s="104"/>
      <c r="AL4" s="104"/>
      <c r="AM4" s="104"/>
      <c r="AN4" s="104"/>
      <c r="AO4" s="104"/>
      <c r="AP4" s="59"/>
      <c r="AQ4" s="59"/>
      <c r="AR4" s="59"/>
      <c r="AS4" s="59"/>
      <c r="AT4" s="59"/>
      <c r="AU4" s="59"/>
      <c r="AV4" s="59"/>
      <c r="AW4" s="59"/>
      <c r="AX4" s="59"/>
      <c r="AY4" s="59"/>
      <c r="AZ4" s="59"/>
      <c r="BA4" s="59"/>
      <c r="BB4" s="73"/>
      <c r="BC4" s="73"/>
      <c r="BD4" s="73"/>
      <c r="BE4" s="73"/>
      <c r="BF4" s="73"/>
      <c r="BG4" s="73"/>
      <c r="BH4" s="73"/>
      <c r="BI4" s="69"/>
      <c r="BJ4" s="69"/>
      <c r="BK4" s="69"/>
      <c r="BL4" s="69"/>
      <c r="BM4" s="69"/>
      <c r="BN4" s="69"/>
      <c r="BO4" s="69"/>
      <c r="BP4" s="69"/>
      <c r="BQ4" s="69"/>
    </row>
    <row r="5" spans="3:69" s="11" customFormat="1" ht="32.25" customHeight="1">
      <c r="C5" s="132" t="s">
        <v>222</v>
      </c>
      <c r="D5" s="181" t="str">
        <f>"-"&amp;Cen_Pess!D5*100&amp;"%"</f>
        <v>-10%</v>
      </c>
      <c r="E5" s="182">
        <v>0</v>
      </c>
      <c r="F5" s="183" t="str">
        <f>"+"&amp;Cen_Ot!D5*100&amp;"%"</f>
        <v>+10%</v>
      </c>
      <c r="H5" s="133"/>
      <c r="I5" s="133"/>
      <c r="J5" s="133"/>
      <c r="L5" s="134"/>
      <c r="M5" s="134"/>
      <c r="N5" s="134"/>
      <c r="P5" s="135"/>
      <c r="Q5" s="135"/>
      <c r="R5" s="135"/>
      <c r="S5" s="59"/>
      <c r="T5" s="30" t="s">
        <v>177</v>
      </c>
      <c r="U5" s="57">
        <f>-Cen_Ot!D12</f>
        <v>-54000000</v>
      </c>
      <c r="V5" s="57">
        <f>Cen_Ot!Q15</f>
        <v>60864450</v>
      </c>
      <c r="W5" s="57">
        <f>Cen_Ot!R15</f>
        <v>132622882.09876549</v>
      </c>
      <c r="X5" s="57">
        <f>Cen_Ot!S15</f>
        <v>378546154.32098782</v>
      </c>
      <c r="Y5" s="57" t="e">
        <f>Cen_Ot!T15</f>
        <v>#REF!</v>
      </c>
      <c r="Z5" s="57" t="e">
        <f>Cen_Ot!U15</f>
        <v>#REF!</v>
      </c>
      <c r="AA5" s="59"/>
      <c r="AB5" s="59"/>
      <c r="AC5" s="59"/>
      <c r="AD5" s="59"/>
      <c r="AE5" s="59"/>
      <c r="AF5" s="59"/>
      <c r="AG5" s="59"/>
      <c r="AH5" s="59"/>
      <c r="AI5" s="59"/>
      <c r="AJ5" s="104"/>
      <c r="AK5" s="104"/>
      <c r="AL5" s="104"/>
      <c r="AM5" s="104"/>
      <c r="AN5" s="104"/>
      <c r="AO5" s="104"/>
      <c r="AP5" s="59"/>
      <c r="AQ5" s="59"/>
      <c r="AR5" s="59"/>
      <c r="AS5" s="59"/>
      <c r="AT5" s="59"/>
      <c r="AU5" s="59"/>
      <c r="AV5" s="59"/>
      <c r="AW5" s="59"/>
      <c r="AX5" s="59"/>
      <c r="AY5" s="59"/>
      <c r="AZ5" s="59"/>
      <c r="BA5" s="59"/>
      <c r="BB5" s="59"/>
      <c r="BC5" s="59"/>
      <c r="BD5" s="59"/>
      <c r="BE5" s="59"/>
      <c r="BF5" s="59"/>
      <c r="BG5" s="59"/>
      <c r="BH5" s="59"/>
    </row>
    <row r="6" spans="3:69" s="11" customFormat="1" ht="32.25" customHeight="1">
      <c r="C6" s="132" t="s">
        <v>221</v>
      </c>
      <c r="D6" s="181" t="str">
        <f>"-"&amp;Cen_Pess!D6*100&amp;"%"</f>
        <v>-10%</v>
      </c>
      <c r="E6" s="182">
        <v>0</v>
      </c>
      <c r="F6" s="183" t="str">
        <f>"+"&amp;Cen_Ot!D6*100&amp;"%"</f>
        <v>+10%</v>
      </c>
      <c r="H6" s="133"/>
      <c r="I6" s="133"/>
      <c r="J6" s="133"/>
      <c r="L6" s="134"/>
      <c r="M6" s="134"/>
      <c r="N6" s="134"/>
      <c r="P6" s="135"/>
      <c r="Q6" s="135"/>
      <c r="R6" s="135"/>
      <c r="S6" s="59"/>
      <c r="T6" s="30" t="s">
        <v>224</v>
      </c>
      <c r="U6" s="57">
        <f>-Rel_Viab!D8</f>
        <v>-60000000</v>
      </c>
      <c r="V6" s="57">
        <f>Rel_Viab!Q15</f>
        <v>-49839500</v>
      </c>
      <c r="W6" s="57">
        <f>Rel_Viab!R15</f>
        <v>-49269500</v>
      </c>
      <c r="X6" s="57">
        <f>Rel_Viab!S15</f>
        <v>45865000</v>
      </c>
      <c r="Y6" s="57" t="e">
        <f>Rel_Viab!T15</f>
        <v>#REF!</v>
      </c>
      <c r="Z6" s="57" t="e">
        <f>Rel_Viab!U15</f>
        <v>#REF!</v>
      </c>
      <c r="AA6" s="59"/>
      <c r="AB6" s="59"/>
      <c r="AC6" s="59"/>
      <c r="AD6" s="59"/>
      <c r="AE6" s="59"/>
      <c r="AF6" s="59"/>
      <c r="AG6" s="59"/>
      <c r="AH6" s="59"/>
      <c r="AI6" s="59"/>
      <c r="AJ6" s="104"/>
      <c r="AK6" s="104"/>
      <c r="AL6" s="104"/>
      <c r="AM6" s="104"/>
      <c r="AN6" s="104"/>
      <c r="AO6" s="104"/>
      <c r="AP6" s="59"/>
      <c r="AQ6" s="59"/>
      <c r="AR6" s="59"/>
      <c r="AS6" s="59"/>
      <c r="AT6" s="59"/>
      <c r="AU6" s="59"/>
      <c r="AV6" s="59"/>
      <c r="AW6" s="59"/>
      <c r="AX6" s="59"/>
      <c r="AY6" s="59"/>
      <c r="AZ6" s="59"/>
      <c r="BA6" s="59"/>
      <c r="BB6" s="59"/>
      <c r="BC6" s="59"/>
      <c r="BD6" s="59"/>
      <c r="BE6" s="59"/>
      <c r="BF6" s="59"/>
      <c r="BG6" s="59"/>
      <c r="BH6" s="59"/>
    </row>
    <row r="7" spans="3:69" s="11" customFormat="1" ht="32.25" customHeight="1">
      <c r="C7" s="132" t="s">
        <v>223</v>
      </c>
      <c r="D7" s="181" t="str">
        <f>"-"&amp;Cen_Pess!D7*100&amp;"%"</f>
        <v>-10%</v>
      </c>
      <c r="E7" s="182">
        <v>0</v>
      </c>
      <c r="F7" s="183" t="str">
        <f>"+"&amp;Cen_Ot!D7*100&amp;"%"</f>
        <v>+10%</v>
      </c>
      <c r="H7" s="133"/>
      <c r="I7" s="133"/>
      <c r="J7" s="133"/>
      <c r="L7" s="134"/>
      <c r="M7" s="134"/>
      <c r="N7" s="134"/>
      <c r="P7" s="135"/>
      <c r="Q7" s="135"/>
      <c r="R7" s="135"/>
      <c r="S7" s="59"/>
      <c r="T7" s="30" t="s">
        <v>176</v>
      </c>
      <c r="U7" s="57">
        <f>-Cen_Pess!D12</f>
        <v>-66000000.000000007</v>
      </c>
      <c r="V7" s="57">
        <f>Cen_Pess!Q15</f>
        <v>-50066050.000000127</v>
      </c>
      <c r="W7" s="57">
        <f>Cen_Pess!R15</f>
        <v>-120684482.09876555</v>
      </c>
      <c r="X7" s="57">
        <f>Cen_Pess!S15</f>
        <v>-176338754.32098764</v>
      </c>
      <c r="Y7" s="57" t="e">
        <f>Cen_Pess!T15</f>
        <v>#REF!</v>
      </c>
      <c r="Z7" s="57" t="e">
        <f>Cen_Pess!U15</f>
        <v>#REF!</v>
      </c>
      <c r="AA7" s="59"/>
      <c r="AB7" s="59"/>
      <c r="AC7" s="59"/>
      <c r="AD7" s="59"/>
      <c r="AE7" s="59"/>
      <c r="AF7" s="59"/>
      <c r="AG7" s="59"/>
      <c r="AH7" s="59"/>
      <c r="AI7" s="59"/>
      <c r="AJ7" s="104"/>
      <c r="AK7" s="104"/>
      <c r="AL7" s="104"/>
      <c r="AM7" s="104"/>
      <c r="AN7" s="104"/>
      <c r="AO7" s="104"/>
      <c r="AP7" s="59"/>
      <c r="AQ7" s="59"/>
      <c r="AR7" s="59"/>
      <c r="AS7" s="59"/>
      <c r="AT7" s="59"/>
      <c r="AU7" s="59"/>
      <c r="AV7" s="59"/>
      <c r="AW7" s="59"/>
      <c r="AX7" s="59"/>
      <c r="AY7" s="59"/>
      <c r="AZ7" s="59"/>
      <c r="BA7" s="59"/>
      <c r="BB7" s="59"/>
      <c r="BC7" s="59"/>
      <c r="BD7" s="59"/>
      <c r="BE7" s="59"/>
      <c r="BF7" s="59"/>
      <c r="BG7" s="59"/>
      <c r="BH7" s="59"/>
    </row>
    <row r="8" spans="3:69" s="11" customFormat="1" ht="6" customHeight="1">
      <c r="S8" s="73"/>
      <c r="T8" s="85"/>
      <c r="U8" s="59"/>
      <c r="V8" s="85"/>
      <c r="W8" s="73"/>
      <c r="X8" s="73"/>
      <c r="Y8" s="59"/>
      <c r="Z8" s="59"/>
      <c r="AA8" s="59"/>
      <c r="AB8" s="59"/>
      <c r="AC8" s="59"/>
      <c r="AD8" s="59"/>
      <c r="AE8" s="59"/>
      <c r="AF8" s="59"/>
      <c r="AG8" s="59"/>
      <c r="AH8" s="59"/>
      <c r="AI8" s="59"/>
      <c r="AJ8" s="104"/>
      <c r="AK8" s="104"/>
      <c r="AL8" s="104"/>
      <c r="AM8" s="104"/>
      <c r="AN8" s="104"/>
      <c r="AO8" s="104"/>
      <c r="AP8" s="59"/>
      <c r="AQ8" s="59"/>
      <c r="AR8" s="59"/>
      <c r="AS8" s="59"/>
      <c r="AT8" s="59"/>
      <c r="AU8" s="59"/>
      <c r="AV8" s="59"/>
      <c r="AW8" s="59"/>
      <c r="AX8" s="59"/>
      <c r="AY8" s="59"/>
      <c r="AZ8" s="59"/>
      <c r="BA8" s="59"/>
      <c r="BB8" s="73"/>
      <c r="BC8" s="73"/>
      <c r="BD8" s="73"/>
      <c r="BE8" s="73"/>
      <c r="BF8" s="73"/>
      <c r="BG8" s="73"/>
      <c r="BH8" s="73"/>
      <c r="BI8" s="69"/>
      <c r="BJ8" s="69"/>
      <c r="BK8" s="69"/>
      <c r="BL8" s="69"/>
      <c r="BM8" s="69"/>
      <c r="BN8" s="69"/>
      <c r="BO8" s="69"/>
      <c r="BP8" s="69"/>
      <c r="BQ8" s="69"/>
    </row>
    <row r="9" spans="3:69" s="11" customFormat="1" ht="24" customHeight="1">
      <c r="C9" s="160" t="s">
        <v>220</v>
      </c>
      <c r="D9" s="160"/>
      <c r="E9" s="96"/>
      <c r="F9" s="96"/>
      <c r="S9" s="59"/>
      <c r="T9" s="59"/>
      <c r="U9" s="59"/>
      <c r="V9" s="59"/>
      <c r="W9" s="59"/>
      <c r="X9" s="59"/>
      <c r="Y9" s="59"/>
      <c r="Z9" s="59"/>
      <c r="AA9" s="59"/>
      <c r="AB9" s="59"/>
      <c r="AC9" s="59"/>
      <c r="AD9" s="59"/>
      <c r="AE9" s="59"/>
      <c r="AF9" s="59"/>
      <c r="AG9" s="59"/>
      <c r="AH9" s="59"/>
      <c r="AI9" s="59"/>
      <c r="AJ9" s="104"/>
      <c r="AK9" s="104"/>
      <c r="AL9" s="104"/>
      <c r="AM9" s="104"/>
      <c r="AN9" s="104"/>
      <c r="AO9" s="104"/>
      <c r="AP9" s="59"/>
      <c r="AQ9" s="59"/>
      <c r="AR9" s="59"/>
      <c r="AS9" s="59"/>
      <c r="AT9" s="59"/>
      <c r="AU9" s="59"/>
      <c r="AV9" s="59"/>
      <c r="AW9" s="59"/>
      <c r="AX9" s="59"/>
      <c r="AY9" s="59"/>
      <c r="AZ9" s="59"/>
      <c r="BA9" s="59"/>
      <c r="BB9" s="59"/>
      <c r="BC9" s="59"/>
      <c r="BD9" s="59"/>
      <c r="BE9" s="59"/>
      <c r="BF9" s="59"/>
      <c r="BG9" s="59"/>
      <c r="BH9" s="59"/>
    </row>
    <row r="10" spans="3:69" s="11" customFormat="1" ht="32.25" customHeight="1">
      <c r="C10" s="132" t="s">
        <v>179</v>
      </c>
      <c r="D10" s="250">
        <f>Cen_Pess!D10</f>
        <v>-255400603.28848645</v>
      </c>
      <c r="E10" s="251">
        <f>Rel_Viab!D6</f>
        <v>30832791.892267097</v>
      </c>
      <c r="F10" s="252">
        <f>Cen_Ot!D10</f>
        <v>317066187.07302082</v>
      </c>
      <c r="G10"/>
      <c r="H10"/>
      <c r="I10"/>
      <c r="J10"/>
      <c r="K10"/>
      <c r="L10"/>
      <c r="M10"/>
      <c r="N10"/>
      <c r="O10"/>
      <c r="P10"/>
      <c r="Q10"/>
      <c r="R10"/>
      <c r="S10" s="59"/>
      <c r="T10" s="59"/>
      <c r="U10" s="59"/>
      <c r="V10" s="59"/>
      <c r="W10" s="59"/>
      <c r="X10" s="59"/>
      <c r="Y10" s="59"/>
      <c r="Z10" s="59"/>
      <c r="AA10" s="59"/>
      <c r="AB10" s="59"/>
      <c r="AC10" s="59"/>
      <c r="AD10" s="59"/>
      <c r="AE10" s="59"/>
      <c r="AF10" s="59"/>
      <c r="AG10" s="59"/>
      <c r="AH10" s="59"/>
      <c r="AI10" s="59"/>
      <c r="AJ10" s="104"/>
      <c r="AK10" s="104"/>
      <c r="AL10" s="104"/>
      <c r="AM10" s="104"/>
      <c r="AN10" s="104"/>
      <c r="AO10" s="104"/>
      <c r="AP10" s="59"/>
      <c r="AQ10" s="59"/>
      <c r="AR10" s="59"/>
      <c r="AS10" s="59"/>
      <c r="AT10" s="59"/>
      <c r="AU10" s="59"/>
      <c r="AV10" s="59"/>
      <c r="AW10" s="59"/>
      <c r="AX10" s="59"/>
      <c r="AY10" s="59"/>
      <c r="AZ10" s="59"/>
      <c r="BA10" s="59"/>
      <c r="BB10" s="59"/>
      <c r="BC10" s="59"/>
      <c r="BD10" s="59"/>
      <c r="BE10" s="59"/>
      <c r="BF10" s="59"/>
      <c r="BG10" s="59"/>
      <c r="BH10" s="59"/>
    </row>
    <row r="11" spans="3:69" s="11" customFormat="1" ht="32.25" customHeight="1">
      <c r="C11" s="132" t="s">
        <v>180</v>
      </c>
      <c r="D11" s="140" t="str">
        <f>Cen_Pess!D11</f>
        <v/>
      </c>
      <c r="E11" s="141">
        <f>Rel_Viab!D7</f>
        <v>0.22819544420008442</v>
      </c>
      <c r="F11" s="142">
        <f>Cen_Ot!D11</f>
        <v>2.0516203829939603</v>
      </c>
      <c r="G11"/>
      <c r="H11"/>
      <c r="I11"/>
      <c r="J11"/>
      <c r="K11"/>
      <c r="L11"/>
      <c r="M11"/>
      <c r="N11"/>
      <c r="O11"/>
      <c r="P11"/>
      <c r="Q11"/>
      <c r="R11"/>
      <c r="S11" s="59"/>
      <c r="T11" s="125"/>
      <c r="U11" s="125"/>
      <c r="V11" s="125"/>
      <c r="W11" s="125"/>
      <c r="X11" s="125"/>
      <c r="Y11" s="125"/>
      <c r="Z11" s="125"/>
      <c r="AA11" s="125"/>
      <c r="AB11" s="59"/>
      <c r="AC11" s="59"/>
      <c r="AD11" s="59"/>
      <c r="AE11" s="59"/>
      <c r="AF11" s="59"/>
      <c r="AG11" s="59"/>
      <c r="AH11" s="59"/>
      <c r="AI11" s="59"/>
      <c r="AJ11" s="104"/>
      <c r="AK11" s="104"/>
      <c r="AL11" s="104"/>
      <c r="AM11" s="104"/>
      <c r="AN11" s="104"/>
      <c r="AO11" s="104"/>
      <c r="AP11" s="59"/>
      <c r="AQ11" s="59"/>
      <c r="AR11" s="59"/>
      <c r="AS11" s="59"/>
      <c r="AT11" s="59"/>
      <c r="AU11" s="59"/>
      <c r="AV11" s="59"/>
      <c r="AW11" s="59"/>
      <c r="AX11" s="59"/>
      <c r="AY11" s="59"/>
      <c r="AZ11" s="59"/>
      <c r="BA11" s="59"/>
      <c r="BB11" s="59"/>
      <c r="BC11" s="59"/>
      <c r="BD11" s="59"/>
      <c r="BE11" s="59"/>
      <c r="BF11" s="59"/>
      <c r="BG11" s="59"/>
      <c r="BH11" s="59"/>
    </row>
    <row r="12" spans="3:69" s="11" customFormat="1" ht="32.25" customHeight="1">
      <c r="C12" s="215" t="s">
        <v>283</v>
      </c>
      <c r="D12" s="136" t="str">
        <f>Cen_Pess!D14</f>
        <v>No hay</v>
      </c>
      <c r="E12" s="137" t="str">
        <f>Rel_Viab!D10</f>
        <v>33 meses</v>
      </c>
      <c r="F12" s="138" t="str">
        <f>Cen_Ot!D14</f>
        <v>6 meses</v>
      </c>
      <c r="G12"/>
      <c r="H12"/>
      <c r="I12"/>
      <c r="J12"/>
      <c r="K12"/>
      <c r="L12"/>
      <c r="M12"/>
      <c r="N12"/>
      <c r="O12"/>
      <c r="P12"/>
      <c r="Q12"/>
      <c r="R12"/>
      <c r="S12" s="59"/>
      <c r="T12" s="125"/>
      <c r="U12" s="125"/>
      <c r="V12" s="125"/>
      <c r="W12" s="125"/>
      <c r="X12" s="125"/>
      <c r="Y12" s="125"/>
      <c r="Z12" s="125"/>
      <c r="AA12" s="125"/>
      <c r="AB12" s="59"/>
      <c r="AC12" s="59"/>
      <c r="AD12" s="59"/>
      <c r="AE12" s="59"/>
      <c r="AF12" s="59"/>
      <c r="AG12" s="59"/>
      <c r="AH12" s="59"/>
      <c r="AI12" s="59"/>
      <c r="AJ12" s="104"/>
      <c r="AK12" s="104"/>
      <c r="AL12" s="104"/>
      <c r="AM12" s="104"/>
      <c r="AN12" s="104"/>
      <c r="AO12" s="104"/>
      <c r="AP12" s="59"/>
      <c r="AQ12" s="59"/>
      <c r="AR12" s="59"/>
      <c r="AS12" s="59"/>
      <c r="AT12" s="59"/>
      <c r="AU12" s="59"/>
      <c r="AV12" s="59"/>
      <c r="AW12" s="59"/>
      <c r="AX12" s="59"/>
      <c r="AY12" s="59"/>
      <c r="AZ12" s="59"/>
      <c r="BA12" s="59"/>
      <c r="BB12" s="59"/>
      <c r="BC12" s="59"/>
      <c r="BD12" s="59"/>
      <c r="BE12" s="59"/>
      <c r="BF12" s="59"/>
      <c r="BG12" s="59"/>
      <c r="BH12" s="59"/>
    </row>
    <row r="13" spans="3:69" s="11" customFormat="1" ht="32.25" customHeight="1">
      <c r="C13" s="132" t="s">
        <v>155</v>
      </c>
      <c r="D13" s="136" t="str">
        <f>Cen_Pess!D15</f>
        <v>No hay</v>
      </c>
      <c r="E13" s="137" t="str">
        <f>Rel_Viab!D11</f>
        <v>24 meses</v>
      </c>
      <c r="F13" s="138" t="str">
        <f>Cen_Ot!D15</f>
        <v>24 meses</v>
      </c>
      <c r="G13"/>
      <c r="H13"/>
      <c r="I13"/>
      <c r="J13"/>
      <c r="K13"/>
      <c r="L13"/>
      <c r="M13"/>
      <c r="N13"/>
      <c r="O13"/>
      <c r="P13"/>
      <c r="Q13"/>
      <c r="R13"/>
      <c r="S13" s="59"/>
      <c r="T13" s="125"/>
      <c r="U13" s="125"/>
      <c r="V13" s="125"/>
      <c r="W13" s="125"/>
      <c r="X13" s="125"/>
      <c r="Y13" s="125"/>
      <c r="Z13" s="125"/>
      <c r="AA13" s="125"/>
      <c r="AB13" s="59"/>
      <c r="AC13" s="59"/>
      <c r="AD13" s="59"/>
      <c r="AE13" s="59"/>
      <c r="AF13" s="59"/>
      <c r="AG13" s="59"/>
      <c r="AH13" s="59"/>
      <c r="AI13" s="59"/>
      <c r="AJ13" s="104"/>
      <c r="AK13" s="104"/>
      <c r="AL13" s="104"/>
      <c r="AM13" s="104"/>
      <c r="AN13" s="104"/>
      <c r="AO13" s="104"/>
      <c r="AP13" s="59"/>
      <c r="AQ13" s="59"/>
      <c r="AR13" s="59"/>
      <c r="AS13" s="59"/>
      <c r="AT13" s="59"/>
      <c r="AU13" s="59"/>
      <c r="AV13" s="59"/>
      <c r="AW13" s="59"/>
      <c r="AX13" s="59"/>
      <c r="AY13" s="59"/>
      <c r="AZ13" s="59"/>
      <c r="BA13" s="59"/>
      <c r="BB13" s="59"/>
      <c r="BC13" s="59"/>
      <c r="BD13" s="59"/>
      <c r="BE13" s="59"/>
      <c r="BF13" s="59"/>
      <c r="BG13" s="59"/>
      <c r="BH13" s="59"/>
    </row>
    <row r="14" spans="3:69" s="11" customFormat="1" ht="32.25" customHeight="1">
      <c r="C14" s="132" t="s">
        <v>136</v>
      </c>
      <c r="D14" s="250">
        <f>Cen_Pess!J13</f>
        <v>-286816154.32098758</v>
      </c>
      <c r="E14" s="251">
        <f>Rel_Viab!J13</f>
        <v>45865000</v>
      </c>
      <c r="F14" s="252">
        <f>Cen_Ot!J13</f>
        <v>378546154.32098782</v>
      </c>
      <c r="G14"/>
      <c r="H14"/>
      <c r="I14"/>
      <c r="J14"/>
      <c r="K14"/>
      <c r="L14"/>
      <c r="M14"/>
      <c r="N14"/>
      <c r="O14"/>
      <c r="P14"/>
      <c r="Q14"/>
      <c r="R14"/>
      <c r="S14" s="59"/>
      <c r="T14" s="125"/>
      <c r="U14" s="125"/>
      <c r="V14" s="125"/>
      <c r="W14" s="125"/>
      <c r="X14" s="125"/>
      <c r="Y14" s="125"/>
      <c r="Z14" s="125"/>
      <c r="AA14" s="125"/>
      <c r="AB14" s="59"/>
      <c r="AC14" s="59"/>
      <c r="AD14" s="59"/>
      <c r="AE14" s="59"/>
      <c r="AF14" s="59"/>
      <c r="AG14" s="59"/>
      <c r="AH14" s="59"/>
      <c r="AI14" s="59"/>
      <c r="AJ14" s="104"/>
      <c r="AK14" s="104"/>
      <c r="AL14" s="104"/>
      <c r="AM14" s="104"/>
      <c r="AN14" s="104"/>
      <c r="AO14" s="104"/>
      <c r="AP14" s="59"/>
      <c r="AQ14" s="59"/>
      <c r="AR14" s="59"/>
      <c r="AS14" s="59"/>
      <c r="AT14" s="59"/>
      <c r="AU14" s="59"/>
      <c r="AV14" s="59"/>
      <c r="AW14" s="59"/>
      <c r="AX14" s="59"/>
      <c r="AY14" s="59"/>
      <c r="AZ14" s="59"/>
      <c r="BA14" s="59"/>
      <c r="BB14" s="59"/>
      <c r="BC14" s="59"/>
      <c r="BD14" s="59"/>
      <c r="BE14" s="59"/>
      <c r="BF14" s="59"/>
      <c r="BG14" s="59"/>
      <c r="BH14" s="59"/>
    </row>
    <row r="15" spans="3:69" s="11" customFormat="1" ht="30" customHeight="1">
      <c r="C15"/>
      <c r="D15"/>
      <c r="E15"/>
      <c r="F15"/>
      <c r="G15"/>
      <c r="H15"/>
      <c r="I15"/>
      <c r="J15"/>
      <c r="K15"/>
      <c r="L15"/>
      <c r="M15"/>
      <c r="N15"/>
      <c r="O15"/>
      <c r="P15"/>
      <c r="Q15"/>
      <c r="R15"/>
      <c r="S15" s="59"/>
      <c r="T15" s="125"/>
      <c r="U15" s="125"/>
      <c r="V15" s="125"/>
      <c r="W15" s="125"/>
      <c r="X15" s="125"/>
      <c r="Y15" s="125"/>
      <c r="Z15" s="125"/>
      <c r="AA15" s="125"/>
      <c r="AB15" s="59"/>
      <c r="AC15" s="59"/>
      <c r="AD15" s="59"/>
      <c r="AE15" s="59"/>
      <c r="AF15" s="59"/>
      <c r="AG15" s="59"/>
      <c r="AH15" s="59"/>
      <c r="AI15" s="59"/>
      <c r="AJ15" s="104"/>
      <c r="AK15" s="104"/>
      <c r="AL15" s="104"/>
      <c r="AM15" s="104"/>
      <c r="AN15" s="104"/>
      <c r="AO15" s="104"/>
      <c r="AP15" s="59"/>
      <c r="AQ15" s="59"/>
      <c r="AR15" s="59"/>
      <c r="AS15" s="59"/>
      <c r="AT15" s="59"/>
      <c r="AU15" s="59"/>
      <c r="AV15" s="59"/>
      <c r="AW15" s="59"/>
      <c r="AX15" s="59"/>
      <c r="AY15" s="59"/>
      <c r="AZ15" s="59"/>
      <c r="BA15" s="59"/>
      <c r="BB15" s="59"/>
      <c r="BC15" s="59"/>
      <c r="BD15" s="59"/>
      <c r="BE15" s="59"/>
      <c r="BF15" s="59"/>
      <c r="BG15" s="59"/>
      <c r="BH15" s="59"/>
    </row>
    <row r="16" spans="3:69" s="11" customFormat="1" ht="30" customHeight="1">
      <c r="C16"/>
      <c r="D16"/>
      <c r="E16"/>
      <c r="F16"/>
      <c r="G16"/>
      <c r="H16"/>
      <c r="I16"/>
      <c r="J16"/>
      <c r="K16"/>
      <c r="L16"/>
      <c r="M16"/>
      <c r="N16"/>
      <c r="O16"/>
      <c r="P16"/>
      <c r="Q16"/>
      <c r="R16"/>
      <c r="S16" s="59"/>
      <c r="T16" s="125"/>
      <c r="U16" s="123"/>
      <c r="V16" s="125"/>
      <c r="W16" s="123"/>
      <c r="X16" s="125"/>
      <c r="Y16" s="123"/>
      <c r="Z16" s="125"/>
      <c r="AA16" s="125"/>
      <c r="AB16" s="59"/>
      <c r="AC16" s="59"/>
      <c r="AD16" s="59"/>
      <c r="AE16" s="59"/>
      <c r="AF16" s="59"/>
      <c r="AG16" s="59"/>
      <c r="AH16" s="59"/>
      <c r="AI16" s="59"/>
      <c r="AJ16" s="104"/>
      <c r="AK16" s="104"/>
      <c r="AL16" s="104"/>
      <c r="AM16" s="104"/>
      <c r="AN16" s="104"/>
      <c r="AO16" s="104"/>
      <c r="AP16" s="59"/>
      <c r="AQ16" s="59"/>
      <c r="AR16" s="59"/>
      <c r="AS16" s="59"/>
      <c r="AT16" s="59"/>
      <c r="AU16" s="59"/>
      <c r="AV16" s="59"/>
      <c r="AW16" s="59"/>
      <c r="AX16" s="59"/>
      <c r="AY16" s="59"/>
      <c r="AZ16" s="59"/>
      <c r="BA16" s="59"/>
      <c r="BB16" s="59"/>
      <c r="BC16" s="59"/>
      <c r="BD16" s="59"/>
      <c r="BE16" s="59"/>
      <c r="BF16" s="59"/>
      <c r="BG16" s="59"/>
      <c r="BH16" s="59"/>
    </row>
    <row r="17" spans="20:32" ht="30" customHeight="1">
      <c r="T17" s="125"/>
      <c r="V17" s="125"/>
      <c r="X17" s="125"/>
    </row>
    <row r="18" spans="20:32" ht="30" customHeight="1"/>
    <row r="19" spans="20:32" ht="30" customHeight="1"/>
    <row r="20" spans="20:32" ht="30" customHeight="1"/>
    <row r="21" spans="20:32" ht="30" customHeight="1"/>
    <row r="22" spans="20:32" ht="30" customHeight="1">
      <c r="U22" s="124"/>
      <c r="V22" s="124"/>
      <c r="W22" s="124"/>
      <c r="X22" s="124"/>
      <c r="Y22" s="124"/>
      <c r="AB22" s="73"/>
      <c r="AC22" s="73"/>
      <c r="AD22" s="73"/>
      <c r="AE22" s="73"/>
      <c r="AF22" s="73"/>
    </row>
    <row r="23" spans="20:32" ht="30" customHeight="1">
      <c r="U23" s="129"/>
      <c r="V23" s="129"/>
      <c r="W23" s="129"/>
      <c r="X23" s="129"/>
      <c r="Y23" s="129"/>
      <c r="AB23" s="57"/>
      <c r="AC23" s="57"/>
      <c r="AD23" s="57"/>
      <c r="AE23" s="57"/>
      <c r="AF23" s="57"/>
    </row>
    <row r="24" spans="20:32" ht="30" customHeight="1">
      <c r="U24" s="129"/>
      <c r="V24" s="129"/>
      <c r="W24" s="129"/>
      <c r="X24" s="129"/>
      <c r="Y24" s="129"/>
      <c r="AB24" s="57"/>
      <c r="AC24" s="57"/>
      <c r="AD24" s="57"/>
      <c r="AE24" s="57"/>
      <c r="AF24" s="57"/>
    </row>
    <row r="25" spans="20:32" ht="30" customHeight="1">
      <c r="U25" s="129"/>
      <c r="V25" s="129"/>
      <c r="W25" s="129"/>
      <c r="X25" s="129"/>
      <c r="Y25" s="129"/>
      <c r="AB25" s="57"/>
      <c r="AC25" s="57"/>
      <c r="AD25" s="57"/>
      <c r="AE25" s="57"/>
      <c r="AF25" s="57"/>
    </row>
    <row r="26" spans="20:32" ht="30" customHeight="1">
      <c r="U26" s="129"/>
      <c r="V26" s="129"/>
      <c r="W26" s="129"/>
      <c r="X26" s="129"/>
      <c r="Y26" s="129"/>
      <c r="AB26" s="57"/>
      <c r="AC26" s="57"/>
      <c r="AD26" s="57"/>
      <c r="AE26" s="57"/>
      <c r="AF26" s="57"/>
    </row>
    <row r="27" spans="20:32" ht="30" customHeight="1">
      <c r="U27" s="129"/>
      <c r="V27" s="129"/>
      <c r="W27" s="129"/>
      <c r="X27" s="129"/>
      <c r="Y27" s="129"/>
      <c r="AB27" s="57"/>
      <c r="AC27" s="57"/>
      <c r="AD27" s="57"/>
      <c r="AE27" s="57"/>
      <c r="AF27" s="57"/>
    </row>
    <row r="28" spans="20:32" ht="30" customHeight="1">
      <c r="U28" s="129"/>
      <c r="V28" s="129"/>
      <c r="W28" s="129"/>
      <c r="X28" s="129"/>
      <c r="Y28" s="129"/>
      <c r="AB28" s="57"/>
      <c r="AC28" s="57"/>
      <c r="AD28" s="57"/>
      <c r="AE28" s="57"/>
      <c r="AF28" s="57"/>
    </row>
    <row r="29" spans="20:32" ht="30" customHeight="1">
      <c r="U29" s="129"/>
      <c r="V29" s="129"/>
      <c r="W29" s="129"/>
      <c r="X29" s="129"/>
      <c r="Y29" s="129"/>
      <c r="AB29" s="57"/>
      <c r="AC29" s="57"/>
      <c r="AD29" s="57"/>
      <c r="AE29" s="57"/>
      <c r="AF29" s="57"/>
    </row>
    <row r="30" spans="20:32" ht="30" customHeight="1">
      <c r="U30" s="129"/>
      <c r="V30" s="129"/>
      <c r="W30" s="129"/>
      <c r="X30" s="129"/>
      <c r="Y30" s="129"/>
      <c r="AB30" s="57"/>
      <c r="AC30" s="57"/>
      <c r="AD30" s="57"/>
      <c r="AE30" s="57"/>
      <c r="AF30" s="57"/>
    </row>
    <row r="31" spans="20:32" ht="30" customHeight="1">
      <c r="U31" s="129"/>
      <c r="V31" s="129"/>
      <c r="W31" s="129"/>
      <c r="X31" s="129"/>
      <c r="Y31" s="129"/>
      <c r="AB31" s="57"/>
      <c r="AC31" s="57"/>
      <c r="AD31" s="57"/>
      <c r="AE31" s="57"/>
      <c r="AF31" s="57"/>
    </row>
    <row r="32" spans="20:32" ht="30" customHeight="1">
      <c r="U32" s="216"/>
      <c r="V32" s="216"/>
      <c r="W32" s="216"/>
      <c r="X32" s="216"/>
      <c r="Y32" s="216"/>
      <c r="AB32" s="180"/>
      <c r="AC32" s="180"/>
      <c r="AD32" s="180"/>
      <c r="AE32" s="180"/>
      <c r="AF32" s="180"/>
    </row>
    <row r="33" spans="19:32" ht="30" customHeight="1">
      <c r="U33" s="129"/>
      <c r="V33" s="129"/>
      <c r="W33" s="129"/>
      <c r="X33" s="129"/>
      <c r="Y33" s="129"/>
      <c r="AB33" s="57"/>
      <c r="AC33" s="57"/>
      <c r="AD33" s="57"/>
      <c r="AE33" s="57"/>
      <c r="AF33" s="57"/>
    </row>
    <row r="34" spans="19:32" ht="30" customHeight="1">
      <c r="U34" s="129"/>
      <c r="V34" s="129"/>
      <c r="W34" s="129"/>
      <c r="X34" s="129"/>
      <c r="Y34" s="129"/>
      <c r="AB34" s="57"/>
      <c r="AC34" s="57"/>
      <c r="AD34" s="57"/>
      <c r="AE34" s="57"/>
      <c r="AF34" s="57"/>
    </row>
    <row r="35" spans="19:32" ht="30" customHeight="1"/>
    <row r="36" spans="19:32" ht="30" customHeight="1"/>
    <row r="37" spans="19:32" ht="30" customHeight="1">
      <c r="T37" s="124"/>
      <c r="U37" s="129"/>
      <c r="V37" s="129"/>
      <c r="W37" s="129"/>
      <c r="X37" s="129"/>
      <c r="Y37" s="129"/>
      <c r="AA37" s="124"/>
      <c r="AB37" s="177"/>
      <c r="AC37" s="177"/>
      <c r="AD37" s="177"/>
      <c r="AE37" s="177"/>
      <c r="AF37" s="177"/>
    </row>
    <row r="38" spans="19:32" ht="30" customHeight="1">
      <c r="U38" s="124"/>
      <c r="V38" s="124"/>
      <c r="W38" s="124"/>
      <c r="X38" s="124"/>
      <c r="Y38" s="124"/>
      <c r="AB38" s="73"/>
      <c r="AC38" s="73"/>
      <c r="AD38" s="73"/>
      <c r="AE38" s="73"/>
      <c r="AF38" s="73"/>
    </row>
    <row r="39" spans="19:32" ht="30" customHeight="1">
      <c r="U39" s="124"/>
      <c r="V39" s="124"/>
      <c r="W39" s="124"/>
      <c r="X39" s="124"/>
      <c r="Y39" s="124"/>
      <c r="AB39" s="73"/>
      <c r="AC39" s="73"/>
      <c r="AD39" s="73"/>
      <c r="AE39" s="73"/>
      <c r="AF39" s="73"/>
    </row>
    <row r="40" spans="19:32" ht="30" customHeight="1"/>
    <row r="41" spans="19:32" ht="30" customHeight="1">
      <c r="T41" s="129"/>
      <c r="U41" s="129"/>
      <c r="V41" s="129"/>
      <c r="W41" s="129"/>
      <c r="X41" s="129"/>
      <c r="Y41" s="129"/>
      <c r="AA41" s="129"/>
      <c r="AB41" s="57"/>
      <c r="AC41" s="57"/>
      <c r="AD41" s="57"/>
      <c r="AE41" s="57"/>
      <c r="AF41" s="57"/>
    </row>
    <row r="42" spans="19:32" ht="30" customHeight="1">
      <c r="S42" s="30" t="s">
        <v>180</v>
      </c>
      <c r="T42" s="217"/>
      <c r="AA42" s="217"/>
    </row>
    <row r="43" spans="19:32" ht="30" customHeight="1">
      <c r="S43" s="30" t="s">
        <v>179</v>
      </c>
      <c r="T43" s="218"/>
      <c r="AA43" s="218"/>
    </row>
    <row r="44" spans="19:32" ht="30" customHeight="1"/>
    <row r="45" spans="19:32" ht="30" customHeight="1"/>
    <row r="46" spans="19:32" ht="30" customHeight="1"/>
    <row r="47" spans="19:32" ht="30" customHeight="1"/>
    <row r="48" spans="19:32"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row r="64" ht="30" customHeight="1"/>
    <row r="65" ht="30" customHeight="1"/>
    <row r="66" ht="30" customHeight="1"/>
    <row r="67" ht="30" customHeight="1"/>
    <row r="68" ht="30" customHeight="1"/>
    <row r="69" ht="30" customHeight="1"/>
    <row r="70" ht="30" customHeight="1"/>
    <row r="71" ht="30" customHeight="1"/>
    <row r="72" ht="30" customHeight="1"/>
    <row r="73" ht="30" customHeight="1"/>
    <row r="74" ht="30" customHeight="1"/>
    <row r="75" ht="30" customHeight="1"/>
    <row r="76" ht="30" customHeight="1"/>
    <row r="77" ht="30" customHeight="1"/>
    <row r="78" ht="30" customHeight="1"/>
    <row r="79" ht="30" customHeight="1"/>
    <row r="80"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row r="104" ht="30" customHeight="1"/>
    <row r="105" ht="30" customHeight="1"/>
    <row r="106" ht="30" customHeight="1"/>
  </sheetData>
  <sheetProtection formatColumns="0" formatRows="0" insertColumns="0" insertRows="0" insertHyperlinks="0" deleteColumns="0" deleteRows="0" selectLockedCells="1" sort="0" autoFilter="0" pivotTables="0"/>
  <conditionalFormatting sqref="D5:F7">
    <cfRule type="expression" dxfId="9" priority="5">
      <formula>#REF!="Cenário Otimista"</formula>
    </cfRule>
    <cfRule type="expression" dxfId="8" priority="6">
      <formula>#REF!="Cenário Pessimista"</formula>
    </cfRule>
  </conditionalFormatting>
  <conditionalFormatting sqref="H5:J7">
    <cfRule type="cellIs" dxfId="7" priority="3" operator="greaterThan">
      <formula>0</formula>
    </cfRule>
    <cfRule type="cellIs" dxfId="6" priority="4" operator="lessThanOrEqual">
      <formula>0</formula>
    </cfRule>
  </conditionalFormatting>
  <conditionalFormatting sqref="L5:N7">
    <cfRule type="cellIs" dxfId="5" priority="1" operator="lessThanOrEqual">
      <formula>0</formula>
    </cfRule>
    <cfRule type="cellIs" dxfId="4" priority="2" operator="greaterThan">
      <formula>0</formula>
    </cfRule>
  </conditionalFormatting>
  <pageMargins left="0.7" right="0.7" top="0.75" bottom="0.75" header="0.3" footer="0.3"/>
  <pageSetup paperSize="9" scale="67" fitToHeight="0"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6E611-B5EC-4E31-83E6-71F03A70A759}">
  <sheetPr>
    <pageSetUpPr fitToPage="1"/>
  </sheetPr>
  <dimension ref="C1:AE109"/>
  <sheetViews>
    <sheetView showGridLines="0" zoomScale="90" zoomScaleNormal="90" zoomScalePageLayoutView="80" workbookViewId="0">
      <pane ySplit="2" topLeftCell="A3" activePane="bottomLeft" state="frozen"/>
      <selection activeCell="H9" sqref="H9"/>
      <selection pane="bottomLeft" activeCell="L5" sqref="L5:M5"/>
    </sheetView>
  </sheetViews>
  <sheetFormatPr baseColWidth="10" defaultColWidth="11" defaultRowHeight="15.5"/>
  <cols>
    <col min="1" max="1" width="2.1640625" customWidth="1"/>
    <col min="2" max="2" width="1.33203125" customWidth="1"/>
    <col min="3" max="3" width="21.6640625" customWidth="1"/>
    <col min="4" max="4" width="19.83203125" customWidth="1"/>
    <col min="5" max="5" width="2.83203125" customWidth="1"/>
    <col min="6" max="6" width="21.6640625" customWidth="1"/>
    <col min="7" max="7" width="19.83203125" customWidth="1"/>
    <col min="8" max="8" width="2.83203125" customWidth="1"/>
    <col min="9" max="9" width="21.6640625" customWidth="1"/>
    <col min="10" max="10" width="19.83203125" customWidth="1"/>
    <col min="11" max="11" width="2.83203125" customWidth="1"/>
    <col min="12" max="12" width="21.6640625" customWidth="1"/>
    <col min="13" max="13" width="19.83203125" customWidth="1"/>
    <col min="14" max="15" width="11" style="30"/>
    <col min="16" max="18" width="13.6640625" style="30" bestFit="1" customWidth="1"/>
    <col min="19" max="20" width="15" style="30" bestFit="1" customWidth="1"/>
    <col min="21" max="21" width="11" style="30"/>
    <col min="22" max="25" width="11" style="123"/>
    <col min="26" max="31" width="11" style="30"/>
  </cols>
  <sheetData>
    <row r="1" spans="3:31" s="1" customFormat="1" ht="39" customHeight="1">
      <c r="N1" s="152"/>
      <c r="O1" s="152"/>
      <c r="P1" s="152"/>
      <c r="Q1" s="152"/>
      <c r="R1" s="152"/>
      <c r="S1" s="152"/>
      <c r="T1" s="152"/>
      <c r="U1" s="152"/>
      <c r="V1" s="168"/>
      <c r="W1" s="168"/>
      <c r="X1" s="168"/>
      <c r="Y1" s="168"/>
      <c r="Z1" s="152"/>
      <c r="AA1" s="152"/>
      <c r="AB1" s="152"/>
      <c r="AC1" s="152"/>
      <c r="AD1" s="152"/>
      <c r="AE1" s="152"/>
    </row>
    <row r="2" spans="3:31" s="2" customFormat="1" ht="30" customHeight="1">
      <c r="N2" s="56"/>
      <c r="O2" s="56"/>
      <c r="P2" s="56"/>
      <c r="Q2" s="56"/>
      <c r="R2" s="56"/>
      <c r="S2" s="56"/>
      <c r="T2" s="56"/>
      <c r="U2" s="56"/>
      <c r="V2" s="121"/>
      <c r="W2" s="121"/>
      <c r="X2" s="121"/>
      <c r="Y2" s="121"/>
      <c r="Z2" s="56"/>
      <c r="AA2" s="56"/>
      <c r="AB2" s="56"/>
      <c r="AC2" s="56"/>
      <c r="AD2" s="56"/>
      <c r="AE2" s="56"/>
    </row>
    <row r="3" spans="3:31" ht="15" customHeight="1"/>
    <row r="4" spans="3:31" s="83" customFormat="1" ht="26.25" customHeight="1">
      <c r="C4" s="280" t="s">
        <v>211</v>
      </c>
      <c r="D4" s="280"/>
      <c r="F4" s="280" t="s">
        <v>212</v>
      </c>
      <c r="G4" s="280"/>
      <c r="I4" s="280" t="s">
        <v>213</v>
      </c>
      <c r="J4" s="280"/>
      <c r="L4" s="280" t="s">
        <v>214</v>
      </c>
      <c r="M4" s="280"/>
      <c r="N4" s="84"/>
      <c r="O4" s="84"/>
      <c r="P4" s="84"/>
      <c r="Q4" s="84"/>
      <c r="R4" s="84"/>
      <c r="S4" s="84"/>
      <c r="T4" s="84"/>
      <c r="U4" s="84"/>
      <c r="V4" s="128"/>
      <c r="W4" s="128"/>
      <c r="X4" s="128"/>
      <c r="Y4" s="128"/>
      <c r="Z4" s="84"/>
      <c r="AA4" s="84"/>
      <c r="AB4" s="84"/>
      <c r="AC4" s="84"/>
      <c r="AD4" s="84"/>
      <c r="AE4" s="84"/>
    </row>
    <row r="5" spans="3:31" s="11" customFormat="1" ht="56.25" customHeight="1">
      <c r="C5" s="288">
        <f>Rel_Viab!J5</f>
        <v>1686338271.604938</v>
      </c>
      <c r="D5" s="288"/>
      <c r="E5" s="21"/>
      <c r="F5" s="289">
        <f>Rel_Viab!J6+Rel_Viab!J7+Rel_Viab!J9+Rel_Viab!J12+Rel_Viab!D8</f>
        <v>1640473271.604938</v>
      </c>
      <c r="G5" s="289"/>
      <c r="I5" s="287">
        <f>C5-F5</f>
        <v>45865000</v>
      </c>
      <c r="J5" s="287"/>
      <c r="L5" s="294">
        <f>Rel_Viab!J15</f>
        <v>2.7197983211487527E-2</v>
      </c>
      <c r="M5" s="294"/>
      <c r="N5" s="59"/>
      <c r="O5" s="59"/>
      <c r="P5" s="59"/>
      <c r="Q5" s="73"/>
      <c r="R5" s="73"/>
      <c r="S5" s="73"/>
      <c r="T5" s="73"/>
      <c r="U5" s="73"/>
      <c r="V5" s="124"/>
      <c r="W5" s="124"/>
      <c r="X5" s="124"/>
      <c r="Y5" s="124"/>
      <c r="Z5" s="57"/>
      <c r="AA5" s="73"/>
      <c r="AB5" s="73"/>
      <c r="AC5" s="73"/>
      <c r="AD5" s="73"/>
      <c r="AE5" s="73"/>
    </row>
    <row r="6" spans="3:31" s="11" customFormat="1" ht="7" customHeight="1">
      <c r="D6" s="21"/>
      <c r="E6" s="21"/>
      <c r="N6" s="59"/>
      <c r="O6" s="59"/>
      <c r="P6" s="59"/>
      <c r="Q6" s="73"/>
      <c r="R6" s="73"/>
      <c r="S6" s="73"/>
      <c r="T6" s="73"/>
      <c r="U6" s="73"/>
      <c r="V6" s="124"/>
      <c r="W6" s="124"/>
      <c r="X6" s="124"/>
      <c r="Y6" s="124"/>
      <c r="Z6" s="57"/>
      <c r="AA6" s="73"/>
      <c r="AB6" s="73"/>
      <c r="AC6" s="73"/>
      <c r="AD6" s="73"/>
      <c r="AE6" s="73"/>
    </row>
    <row r="7" spans="3:31" s="83" customFormat="1" ht="30" customHeight="1">
      <c r="C7" s="280" t="s">
        <v>168</v>
      </c>
      <c r="D7" s="280"/>
      <c r="I7" s="280" t="s">
        <v>167</v>
      </c>
      <c r="J7" s="280"/>
      <c r="N7" s="84"/>
      <c r="O7" s="84"/>
      <c r="P7" s="84"/>
      <c r="Q7" s="84"/>
      <c r="R7" s="84"/>
      <c r="S7" s="84"/>
      <c r="T7" s="84"/>
      <c r="U7" s="84"/>
      <c r="V7" s="128"/>
      <c r="W7" s="128"/>
      <c r="X7" s="128"/>
      <c r="Y7" s="128"/>
      <c r="Z7" s="84"/>
      <c r="AA7" s="84"/>
      <c r="AB7" s="84"/>
      <c r="AC7" s="84"/>
      <c r="AD7" s="84"/>
      <c r="AE7" s="84"/>
    </row>
    <row r="8" spans="3:31" s="11" customFormat="1" ht="32.25" customHeight="1">
      <c r="C8"/>
      <c r="D8"/>
      <c r="E8"/>
      <c r="F8"/>
      <c r="G8"/>
      <c r="I8"/>
      <c r="J8"/>
      <c r="K8"/>
      <c r="L8"/>
      <c r="M8"/>
      <c r="N8" s="59"/>
      <c r="O8" s="59"/>
      <c r="P8" s="59" t="s">
        <v>21</v>
      </c>
      <c r="Q8" s="59" t="s">
        <v>22</v>
      </c>
      <c r="R8" s="59" t="s">
        <v>23</v>
      </c>
      <c r="S8" s="59" t="s">
        <v>24</v>
      </c>
      <c r="T8" s="59" t="s">
        <v>25</v>
      </c>
      <c r="U8" s="59"/>
      <c r="V8" s="125"/>
      <c r="W8" s="125"/>
      <c r="X8" s="125"/>
      <c r="Y8" s="125"/>
      <c r="Z8" s="59"/>
      <c r="AA8" s="59"/>
      <c r="AB8" s="59"/>
      <c r="AC8" s="59"/>
      <c r="AD8" s="59"/>
      <c r="AE8" s="59"/>
    </row>
    <row r="9" spans="3:31" s="11" customFormat="1" ht="30.75" customHeight="1">
      <c r="C9"/>
      <c r="D9"/>
      <c r="E9"/>
      <c r="F9"/>
      <c r="G9"/>
      <c r="I9"/>
      <c r="J9"/>
      <c r="K9"/>
      <c r="L9"/>
      <c r="M9"/>
      <c r="N9" s="59"/>
      <c r="O9" s="59" t="s">
        <v>13</v>
      </c>
      <c r="P9" s="61">
        <f>Rel_Viab!G8</f>
        <v>71360500</v>
      </c>
      <c r="Q9" s="61">
        <f>Rel_Viab!H8</f>
        <v>48090000</v>
      </c>
      <c r="R9" s="61">
        <f>Rel_Viab!I8</f>
        <v>108202500</v>
      </c>
      <c r="S9" s="61" t="e">
        <f>Rel_Viab!#REF!</f>
        <v>#REF!</v>
      </c>
      <c r="T9" s="61" t="e">
        <f>Rel_Viab!#REF!</f>
        <v>#REF!</v>
      </c>
      <c r="U9" s="59"/>
      <c r="V9" s="125"/>
      <c r="W9" s="125"/>
      <c r="X9" s="125"/>
      <c r="Y9" s="125"/>
      <c r="Z9" s="59"/>
      <c r="AA9" s="59"/>
      <c r="AB9" s="59"/>
      <c r="AC9" s="59"/>
      <c r="AD9" s="59"/>
      <c r="AE9" s="59"/>
    </row>
    <row r="10" spans="3:31" s="83" customFormat="1" ht="30.75" customHeight="1">
      <c r="C10"/>
      <c r="D10"/>
      <c r="E10"/>
      <c r="F10"/>
      <c r="G10"/>
      <c r="I10"/>
      <c r="J10"/>
      <c r="K10"/>
      <c r="L10"/>
      <c r="M10"/>
      <c r="N10" s="84"/>
      <c r="O10" s="59" t="s">
        <v>166</v>
      </c>
      <c r="P10" s="61">
        <f>Rel_Viab!G9</f>
        <v>61200000</v>
      </c>
      <c r="Q10" s="61">
        <f>Rel_Viab!H9</f>
        <v>47520000</v>
      </c>
      <c r="R10" s="61">
        <f>Rel_Viab!I9</f>
        <v>13068000</v>
      </c>
      <c r="S10" s="61" t="e">
        <f>Rel_Viab!#REF!</f>
        <v>#REF!</v>
      </c>
      <c r="T10" s="61" t="e">
        <f>Rel_Viab!#REF!</f>
        <v>#REF!</v>
      </c>
      <c r="U10" s="84"/>
      <c r="V10" s="128"/>
      <c r="W10" s="128"/>
      <c r="X10" s="128"/>
      <c r="Y10" s="128"/>
      <c r="Z10" s="84"/>
      <c r="AA10" s="84"/>
      <c r="AB10" s="84"/>
      <c r="AC10" s="84"/>
      <c r="AD10" s="84"/>
      <c r="AE10" s="84"/>
    </row>
    <row r="11" spans="3:31" s="11" customFormat="1" ht="30.75" customHeight="1">
      <c r="C11"/>
      <c r="D11"/>
      <c r="E11"/>
      <c r="F11"/>
      <c r="G11"/>
      <c r="I11"/>
      <c r="J11"/>
      <c r="K11"/>
      <c r="L11"/>
      <c r="M11"/>
      <c r="N11" s="59"/>
      <c r="O11" s="59" t="s">
        <v>165</v>
      </c>
      <c r="P11" s="61">
        <f>P9-P10</f>
        <v>10160500</v>
      </c>
      <c r="Q11" s="61">
        <f>Q9-Q10</f>
        <v>570000</v>
      </c>
      <c r="R11" s="61">
        <f>R9-R10</f>
        <v>95134500</v>
      </c>
      <c r="S11" s="61" t="e">
        <f>S9-S10</f>
        <v>#REF!</v>
      </c>
      <c r="T11" s="61" t="e">
        <f>T9-T10</f>
        <v>#REF!</v>
      </c>
      <c r="U11" s="59"/>
      <c r="V11" s="125"/>
      <c r="W11" s="125"/>
      <c r="X11" s="125"/>
      <c r="Y11" s="125"/>
      <c r="Z11" s="59"/>
      <c r="AA11" s="59"/>
      <c r="AB11" s="59"/>
      <c r="AC11" s="59"/>
      <c r="AD11" s="59"/>
      <c r="AE11" s="59"/>
    </row>
    <row r="12" spans="3:31" s="11" customFormat="1" ht="30.75" customHeight="1">
      <c r="C12"/>
      <c r="D12"/>
      <c r="E12"/>
      <c r="F12"/>
      <c r="G12"/>
      <c r="I12"/>
      <c r="J12"/>
      <c r="K12"/>
      <c r="L12"/>
      <c r="M12"/>
      <c r="N12" s="59"/>
      <c r="O12" s="59"/>
      <c r="P12" s="59"/>
      <c r="Q12" s="59"/>
      <c r="R12" s="59"/>
      <c r="S12" s="59"/>
      <c r="T12" s="59"/>
      <c r="U12" s="59"/>
      <c r="V12" s="125"/>
      <c r="W12" s="125"/>
      <c r="X12" s="125"/>
      <c r="Y12" s="125"/>
      <c r="Z12" s="59"/>
      <c r="AA12" s="59"/>
      <c r="AB12" s="59"/>
      <c r="AC12" s="59"/>
      <c r="AD12" s="59"/>
      <c r="AE12" s="59"/>
    </row>
    <row r="13" spans="3:31" s="11" customFormat="1" ht="45" customHeight="1">
      <c r="C13"/>
      <c r="D13"/>
      <c r="E13"/>
      <c r="F13"/>
      <c r="G13"/>
      <c r="I13"/>
      <c r="J13"/>
      <c r="K13"/>
      <c r="L13"/>
      <c r="M13"/>
      <c r="N13" s="59"/>
      <c r="O13" s="59"/>
      <c r="P13" s="59"/>
      <c r="Q13" s="59"/>
      <c r="R13" s="59"/>
      <c r="S13" s="59"/>
      <c r="T13" s="59"/>
      <c r="U13" s="59"/>
      <c r="V13" s="125"/>
      <c r="W13" s="125"/>
      <c r="X13" s="125"/>
      <c r="Y13" s="125"/>
      <c r="Z13" s="59"/>
      <c r="AA13" s="59"/>
      <c r="AB13" s="59"/>
      <c r="AC13" s="59"/>
      <c r="AD13" s="59"/>
      <c r="AE13" s="59"/>
    </row>
    <row r="14" spans="3:31" s="11" customFormat="1" ht="30" customHeight="1">
      <c r="N14" s="59"/>
      <c r="O14" s="59"/>
      <c r="P14" s="59"/>
      <c r="Q14" s="59"/>
      <c r="R14" s="59"/>
      <c r="S14" s="59"/>
      <c r="T14" s="59"/>
      <c r="U14" s="59"/>
      <c r="V14" s="125"/>
      <c r="W14" s="125"/>
      <c r="X14" s="125"/>
      <c r="Y14" s="125"/>
      <c r="Z14" s="59"/>
      <c r="AA14" s="59"/>
      <c r="AB14" s="59"/>
      <c r="AC14" s="59"/>
      <c r="AD14" s="59"/>
      <c r="AE14" s="59"/>
    </row>
    <row r="15" spans="3:31" s="11" customFormat="1" ht="30" customHeight="1">
      <c r="N15" s="59"/>
      <c r="O15" s="59"/>
      <c r="P15" s="59"/>
      <c r="Q15" s="59"/>
      <c r="R15" s="59"/>
      <c r="S15" s="59"/>
      <c r="T15" s="59"/>
      <c r="U15" s="59"/>
      <c r="V15" s="125"/>
      <c r="W15" s="125"/>
      <c r="X15" s="125"/>
      <c r="Y15" s="125"/>
      <c r="Z15" s="59"/>
      <c r="AA15" s="59"/>
      <c r="AB15" s="59"/>
      <c r="AC15" s="59"/>
      <c r="AD15" s="59"/>
      <c r="AE15" s="59"/>
    </row>
    <row r="16" spans="3:31" s="11" customFormat="1" ht="30" customHeight="1">
      <c r="N16" s="59"/>
      <c r="O16" s="59"/>
      <c r="P16" s="59"/>
      <c r="Q16" s="59"/>
      <c r="R16" s="59"/>
      <c r="S16" s="59"/>
      <c r="T16" s="59"/>
      <c r="U16" s="59"/>
      <c r="V16" s="125"/>
      <c r="W16" s="125"/>
      <c r="X16" s="125"/>
      <c r="Y16" s="125"/>
      <c r="Z16" s="59"/>
      <c r="AA16" s="59"/>
      <c r="AB16" s="59"/>
      <c r="AC16" s="59"/>
      <c r="AD16" s="59"/>
      <c r="AE16" s="59"/>
    </row>
    <row r="17" spans="14:31" s="11" customFormat="1" ht="30" customHeight="1">
      <c r="N17" s="59"/>
      <c r="O17" s="59"/>
      <c r="P17" s="59"/>
      <c r="Q17" s="59"/>
      <c r="R17" s="59"/>
      <c r="S17" s="59"/>
      <c r="T17" s="59"/>
      <c r="U17" s="59"/>
      <c r="V17" s="125"/>
      <c r="W17" s="125"/>
      <c r="X17" s="125"/>
      <c r="Y17" s="125"/>
      <c r="Z17" s="59"/>
      <c r="AA17" s="59"/>
      <c r="AB17" s="59"/>
      <c r="AC17" s="59"/>
      <c r="AD17" s="59"/>
      <c r="AE17" s="59"/>
    </row>
    <row r="18" spans="14:31" s="11" customFormat="1" ht="30" customHeight="1">
      <c r="N18" s="59"/>
      <c r="O18" s="59"/>
      <c r="P18" s="59"/>
      <c r="Q18" s="59"/>
      <c r="R18" s="59"/>
      <c r="S18" s="59"/>
      <c r="T18" s="59"/>
      <c r="U18" s="59"/>
      <c r="V18" s="125"/>
      <c r="W18" s="125"/>
      <c r="X18" s="125"/>
      <c r="Y18" s="125"/>
      <c r="Z18" s="59"/>
      <c r="AA18" s="59"/>
      <c r="AB18" s="59"/>
      <c r="AC18" s="59"/>
      <c r="AD18" s="59"/>
      <c r="AE18" s="59"/>
    </row>
    <row r="19" spans="14:31" s="11" customFormat="1" ht="30" customHeight="1">
      <c r="N19" s="59"/>
      <c r="O19" s="59"/>
      <c r="P19" s="59"/>
      <c r="Q19" s="59"/>
      <c r="R19" s="59"/>
      <c r="S19" s="59"/>
      <c r="T19" s="59"/>
      <c r="U19" s="59"/>
      <c r="V19" s="125"/>
      <c r="W19" s="125"/>
      <c r="X19" s="125"/>
      <c r="Y19" s="125"/>
      <c r="Z19" s="59"/>
      <c r="AA19" s="59"/>
      <c r="AB19" s="59"/>
      <c r="AC19" s="59"/>
      <c r="AD19" s="59"/>
      <c r="AE19" s="59"/>
    </row>
    <row r="20" spans="14:31" ht="30" customHeight="1"/>
    <row r="21" spans="14:31" ht="30" customHeight="1"/>
    <row r="22" spans="14:31" ht="30" customHeight="1"/>
    <row r="23" spans="14:31" ht="30" customHeight="1"/>
    <row r="24" spans="14:31" ht="30" customHeight="1"/>
    <row r="25" spans="14:31" ht="30" customHeight="1"/>
    <row r="26" spans="14:31" ht="30" customHeight="1"/>
    <row r="27" spans="14:31" ht="30" customHeight="1"/>
    <row r="28" spans="14:31" ht="30" customHeight="1"/>
    <row r="29" spans="14:31" ht="30" customHeight="1"/>
    <row r="30" spans="14:31" ht="30" customHeight="1"/>
    <row r="31" spans="14:31" ht="30" customHeight="1"/>
    <row r="32" spans="14:31"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row r="64" ht="30" customHeight="1"/>
    <row r="65" ht="30" customHeight="1"/>
    <row r="66" ht="30" customHeight="1"/>
    <row r="67" ht="30" customHeight="1"/>
    <row r="68" ht="30" customHeight="1"/>
    <row r="69" ht="30" customHeight="1"/>
    <row r="70" ht="30" customHeight="1"/>
    <row r="71" ht="30" customHeight="1"/>
    <row r="72" ht="30" customHeight="1"/>
    <row r="73" ht="30" customHeight="1"/>
    <row r="74" ht="30" customHeight="1"/>
    <row r="75" ht="30" customHeight="1"/>
    <row r="76" ht="30" customHeight="1"/>
    <row r="77" ht="30" customHeight="1"/>
    <row r="78" ht="30" customHeight="1"/>
    <row r="79" ht="30" customHeight="1"/>
    <row r="80"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row r="104" ht="30" customHeight="1"/>
    <row r="105" ht="30" customHeight="1"/>
    <row r="106" ht="30" customHeight="1"/>
    <row r="107" ht="30" customHeight="1"/>
    <row r="108" ht="30" customHeight="1"/>
    <row r="109" ht="30" customHeight="1"/>
  </sheetData>
  <sheetProtection formatColumns="0" formatRows="0" insertColumns="0" insertRows="0" insertHyperlinks="0" deleteColumns="0" deleteRows="0" selectLockedCells="1" sort="0" autoFilter="0" pivotTables="0"/>
  <mergeCells count="10">
    <mergeCell ref="L4:M4"/>
    <mergeCell ref="L5:M5"/>
    <mergeCell ref="I7:J7"/>
    <mergeCell ref="C4:D4"/>
    <mergeCell ref="C5:D5"/>
    <mergeCell ref="C7:D7"/>
    <mergeCell ref="F4:G4"/>
    <mergeCell ref="F5:G5"/>
    <mergeCell ref="I4:J4"/>
    <mergeCell ref="I5:J5"/>
  </mergeCells>
  <conditionalFormatting sqref="I5:J5">
    <cfRule type="cellIs" dxfId="3" priority="5" operator="greaterThan">
      <formula>0</formula>
    </cfRule>
    <cfRule type="cellIs" dxfId="2" priority="6" operator="lessThanOrEqual">
      <formula>0</formula>
    </cfRule>
  </conditionalFormatting>
  <conditionalFormatting sqref="L5:M5">
    <cfRule type="cellIs" dxfId="1" priority="1" operator="greaterThan">
      <formula>0</formula>
    </cfRule>
    <cfRule type="cellIs" dxfId="0" priority="2" operator="lessThanOrEqual">
      <formula>0</formula>
    </cfRule>
  </conditionalFormatting>
  <pageMargins left="0.7" right="0.7" top="0.75" bottom="0.75" header="0.3" footer="0.3"/>
  <pageSetup paperSize="9" scale="69" fitToHeight="0"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Planilha25"/>
  <dimension ref="C1:P16"/>
  <sheetViews>
    <sheetView showGridLines="0" zoomScale="90" zoomScaleNormal="90" zoomScalePageLayoutView="80" workbookViewId="0">
      <pane ySplit="2" topLeftCell="A7" activePane="bottomLeft" state="frozen"/>
      <selection activeCell="B1" sqref="B1"/>
      <selection pane="bottomLeft"/>
    </sheetView>
  </sheetViews>
  <sheetFormatPr baseColWidth="10" defaultColWidth="11" defaultRowHeight="15.5"/>
  <cols>
    <col min="1" max="1" width="2.1640625" customWidth="1"/>
    <col min="2" max="2" width="1.33203125" customWidth="1"/>
    <col min="3" max="3" width="12" customWidth="1"/>
    <col min="4" max="4" width="34.33203125" bestFit="1" customWidth="1"/>
    <col min="5" max="7" width="27.33203125" customWidth="1"/>
    <col min="8" max="8" width="12.6640625" customWidth="1"/>
    <col min="9" max="9" width="27.33203125" customWidth="1"/>
    <col min="10" max="10" width="11" customWidth="1"/>
    <col min="14" max="14" width="11" customWidth="1"/>
    <col min="19" max="19" width="5.1640625" customWidth="1"/>
  </cols>
  <sheetData>
    <row r="1" spans="3:16" s="1" customFormat="1" ht="39" customHeight="1">
      <c r="C1" s="259"/>
      <c r="D1" s="259"/>
      <c r="E1" s="259"/>
      <c r="F1" s="259"/>
      <c r="G1" s="259"/>
      <c r="H1" s="259"/>
      <c r="J1" s="259"/>
      <c r="K1" s="259"/>
      <c r="L1" s="6"/>
    </row>
    <row r="2" spans="3:16" s="2" customFormat="1" ht="30" customHeight="1">
      <c r="D2" s="3"/>
      <c r="E2" s="4"/>
      <c r="F2" s="4"/>
      <c r="G2" s="4"/>
      <c r="H2" s="4"/>
      <c r="I2" s="5"/>
      <c r="J2" s="5"/>
      <c r="K2" s="5"/>
      <c r="L2" s="5"/>
      <c r="M2" s="5"/>
      <c r="N2" s="5"/>
      <c r="O2" s="5"/>
      <c r="P2" s="5"/>
    </row>
    <row r="3" spans="3:16" ht="13.5" customHeight="1">
      <c r="D3" s="7"/>
      <c r="E3" s="8"/>
      <c r="F3" s="8"/>
      <c r="G3" s="8"/>
      <c r="H3" s="8"/>
      <c r="I3" s="9"/>
      <c r="J3" s="9"/>
      <c r="K3" s="9"/>
      <c r="L3" s="9"/>
      <c r="M3" s="9"/>
      <c r="N3" s="9"/>
      <c r="O3" s="9"/>
      <c r="P3" s="9"/>
    </row>
    <row r="4" spans="3:16" ht="50" customHeight="1">
      <c r="C4" s="12" t="s">
        <v>287</v>
      </c>
      <c r="D4" s="13"/>
      <c r="E4" s="13"/>
      <c r="F4" s="13"/>
      <c r="G4" s="13"/>
      <c r="H4" s="13"/>
      <c r="I4" s="13"/>
      <c r="J4" s="13"/>
      <c r="K4" s="13"/>
      <c r="L4" s="13"/>
      <c r="M4" s="13"/>
      <c r="N4" s="13"/>
      <c r="O4" s="13"/>
    </row>
    <row r="5" spans="3:16" ht="27" customHeight="1">
      <c r="C5" s="14" t="s">
        <v>5</v>
      </c>
      <c r="D5" s="15"/>
      <c r="E5" s="15"/>
      <c r="F5" s="15"/>
      <c r="G5" s="15"/>
      <c r="H5" s="15"/>
      <c r="I5" s="15"/>
      <c r="J5" s="15"/>
      <c r="K5" s="15"/>
      <c r="L5" s="15"/>
    </row>
    <row r="6" spans="3:16" ht="27" customHeight="1">
      <c r="C6" s="296"/>
      <c r="D6" s="296"/>
      <c r="E6" s="296"/>
      <c r="F6" s="296"/>
      <c r="G6" s="296"/>
      <c r="H6" s="296"/>
      <c r="I6" s="16"/>
      <c r="J6" s="16"/>
      <c r="K6" s="16"/>
      <c r="L6" s="20"/>
    </row>
    <row r="7" spans="3:16" ht="36" customHeight="1">
      <c r="C7" s="19" t="s">
        <v>0</v>
      </c>
      <c r="D7" s="18" t="s">
        <v>289</v>
      </c>
      <c r="E7" s="297" t="s">
        <v>243</v>
      </c>
      <c r="F7" s="298"/>
      <c r="G7" s="298"/>
      <c r="H7" s="298"/>
      <c r="I7" s="299"/>
    </row>
    <row r="8" spans="3:16" ht="8" customHeight="1">
      <c r="C8" s="220"/>
      <c r="D8" s="10"/>
      <c r="E8" s="10"/>
      <c r="F8" s="10"/>
      <c r="G8" s="219"/>
      <c r="H8" s="10"/>
      <c r="I8" s="10"/>
    </row>
    <row r="9" spans="3:16" ht="36" customHeight="1">
      <c r="C9" s="19" t="s">
        <v>1</v>
      </c>
      <c r="D9" s="18" t="s">
        <v>239</v>
      </c>
      <c r="E9" s="297" t="s">
        <v>242</v>
      </c>
      <c r="F9" s="298"/>
      <c r="G9" s="298"/>
      <c r="H9" s="298"/>
      <c r="I9" s="299"/>
    </row>
    <row r="10" spans="3:16" ht="8" customHeight="1">
      <c r="C10" s="220"/>
      <c r="D10" s="10"/>
      <c r="E10" s="10"/>
      <c r="F10" s="10"/>
      <c r="G10" s="10"/>
      <c r="H10" s="10"/>
      <c r="I10" s="10"/>
    </row>
    <row r="11" spans="3:16" ht="36" customHeight="1">
      <c r="C11" s="19" t="s">
        <v>2</v>
      </c>
      <c r="D11" s="18" t="s">
        <v>8</v>
      </c>
      <c r="E11" s="300" t="s">
        <v>6</v>
      </c>
      <c r="F11" s="298"/>
      <c r="G11" s="298"/>
      <c r="H11" s="298"/>
      <c r="I11" s="299"/>
    </row>
    <row r="12" spans="3:16" ht="8" customHeight="1">
      <c r="C12" s="220"/>
      <c r="D12" s="10"/>
      <c r="E12" s="10"/>
      <c r="F12" s="10"/>
      <c r="G12" s="10"/>
      <c r="H12" s="10"/>
      <c r="I12" s="10"/>
    </row>
    <row r="13" spans="3:16" ht="36" customHeight="1">
      <c r="C13" s="19" t="s">
        <v>3</v>
      </c>
      <c r="D13" s="18" t="s">
        <v>240</v>
      </c>
      <c r="E13" s="297" t="s">
        <v>241</v>
      </c>
      <c r="F13" s="298"/>
      <c r="G13" s="298"/>
      <c r="H13" s="298"/>
      <c r="I13" s="299"/>
    </row>
    <row r="14" spans="3:16" ht="8" customHeight="1">
      <c r="C14" s="220"/>
      <c r="D14" s="10"/>
      <c r="E14" s="10"/>
      <c r="F14" s="10"/>
      <c r="G14" s="10"/>
      <c r="H14" s="10"/>
      <c r="I14" s="10"/>
    </row>
    <row r="15" spans="3:16" ht="36" customHeight="1">
      <c r="C15" s="19" t="s">
        <v>4</v>
      </c>
      <c r="D15" s="18" t="s">
        <v>325</v>
      </c>
      <c r="E15" s="300" t="s">
        <v>7</v>
      </c>
      <c r="F15" s="298"/>
      <c r="G15" s="298"/>
      <c r="H15" s="298"/>
      <c r="I15" s="299"/>
    </row>
    <row r="16" spans="3:16" ht="8.25" customHeight="1">
      <c r="C16" s="295"/>
      <c r="D16" s="295"/>
      <c r="E16" s="295"/>
      <c r="F16" s="295"/>
      <c r="G16" s="295"/>
      <c r="H16" s="295"/>
      <c r="I16" s="295"/>
    </row>
  </sheetData>
  <sheetProtection formatColumns="0" formatRows="0" insertColumns="0" insertRows="0" insertHyperlinks="0" deleteColumns="0" deleteRows="0" selectLockedCells="1" sort="0" autoFilter="0" pivotTables="0"/>
  <mergeCells count="11">
    <mergeCell ref="C1:D1"/>
    <mergeCell ref="E1:F1"/>
    <mergeCell ref="G1:H1"/>
    <mergeCell ref="J1:K1"/>
    <mergeCell ref="C16:I16"/>
    <mergeCell ref="C6:H6"/>
    <mergeCell ref="E7:I7"/>
    <mergeCell ref="E9:I9"/>
    <mergeCell ref="E11:I11"/>
    <mergeCell ref="E13:I13"/>
    <mergeCell ref="E15:I1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22</vt:i4>
      </vt:variant>
      <vt:variant>
        <vt:lpstr>Rangos con nombre</vt:lpstr>
      </vt:variant>
      <vt:variant>
        <vt:i4>29</vt:i4>
      </vt:variant>
    </vt:vector>
  </HeadingPairs>
  <TitlesOfParts>
    <vt:vector size="51" baseType="lpstr">
      <vt:lpstr>Base</vt:lpstr>
      <vt:lpstr>PI</vt:lpstr>
      <vt:lpstr>Inv</vt:lpstr>
      <vt:lpstr>O_Inv</vt:lpstr>
      <vt:lpstr>Precio</vt:lpstr>
      <vt:lpstr>Aux1</vt:lpstr>
      <vt:lpstr>Resumen</vt:lpstr>
      <vt:lpstr>Ano1</vt:lpstr>
      <vt:lpstr>Ano2</vt:lpstr>
      <vt:lpstr>Ano3</vt:lpstr>
      <vt:lpstr>CF</vt:lpstr>
      <vt:lpstr>Rel_Viab</vt:lpstr>
      <vt:lpstr>Rel_Mês</vt:lpstr>
      <vt:lpstr>Rel_I</vt:lpstr>
      <vt:lpstr>Cen_Ot</vt:lpstr>
      <vt:lpstr>Cen_Pess</vt:lpstr>
      <vt:lpstr>Dash_Viab</vt:lpstr>
      <vt:lpstr>Dash_Disp</vt:lpstr>
      <vt:lpstr>Dash_Proj</vt:lpstr>
      <vt:lpstr>Dash_Cen</vt:lpstr>
      <vt:lpstr>Dash_Fin</vt:lpstr>
      <vt:lpstr>INI</vt:lpstr>
      <vt:lpstr>Ano_1</vt:lpstr>
      <vt:lpstr>Ano_11</vt:lpstr>
      <vt:lpstr>Ano_2</vt:lpstr>
      <vt:lpstr>Ano_22</vt:lpstr>
      <vt:lpstr>Ano_3</vt:lpstr>
      <vt:lpstr>Ano_33</vt:lpstr>
      <vt:lpstr>Ano_4</vt:lpstr>
      <vt:lpstr>Ano_44</vt:lpstr>
      <vt:lpstr>Ano_5</vt:lpstr>
      <vt:lpstr>Ano_55</vt:lpstr>
      <vt:lpstr>Dash_Cen!Área_de_impresión</vt:lpstr>
      <vt:lpstr>Dash_Disp!Área_de_impresión</vt:lpstr>
      <vt:lpstr>Dash_Fin!Área_de_impresión</vt:lpstr>
      <vt:lpstr>Dash_Proj!Área_de_impresión</vt:lpstr>
      <vt:lpstr>Dash_Viab!Área_de_impresión</vt:lpstr>
      <vt:lpstr>Rel_I!Área_de_impresión</vt:lpstr>
      <vt:lpstr>Cenário_Otimista</vt:lpstr>
      <vt:lpstr>i_ano_1</vt:lpstr>
      <vt:lpstr>i_ano_11</vt:lpstr>
      <vt:lpstr>i_ano_2</vt:lpstr>
      <vt:lpstr>i_ano_22</vt:lpstr>
      <vt:lpstr>i_ano_3</vt:lpstr>
      <vt:lpstr>i_ano_33</vt:lpstr>
      <vt:lpstr>i_ano_4</vt:lpstr>
      <vt:lpstr>i_ano_44</vt:lpstr>
      <vt:lpstr>i_ano_5</vt:lpstr>
      <vt:lpstr>i_ano_55</vt:lpstr>
      <vt:lpstr>mês</vt:lpstr>
      <vt:lpstr>meses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Users</cp:lastModifiedBy>
  <cp:lastPrinted>2017-10-27T17:08:10Z</cp:lastPrinted>
  <dcterms:created xsi:type="dcterms:W3CDTF">2017-07-25T18:13:49Z</dcterms:created>
  <dcterms:modified xsi:type="dcterms:W3CDTF">2022-11-18T13:03:12Z</dcterms:modified>
</cp:coreProperties>
</file>