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00" yWindow="330" windowWidth="19440" windowHeight="7755" tabRatio="809"/>
  </bookViews>
  <sheets>
    <sheet name="MENU" sheetId="14" r:id="rId1"/>
    <sheet name="1. Ptes PE" sheetId="7" r:id="rId2"/>
    <sheet name="2. CUP _PE filtra" sheetId="5" r:id="rId3"/>
    <sheet name="3. Ptes CUP " sheetId="6" r:id="rId4"/>
    <sheet name="4. PE filtra" sheetId="1" r:id="rId5"/>
    <sheet name="5. CUP filtra" sheetId="2" r:id="rId6"/>
    <sheet name="6.RAT" sheetId="4" r:id="rId7"/>
    <sheet name="7. Costos" sheetId="3" r:id="rId8"/>
    <sheet name="8. CProgr PE" sheetId="8" r:id="rId9"/>
    <sheet name="9. CProgr CUP" sheetId="9" r:id="rId10"/>
    <sheet name="BDPACIENTES" sheetId="12" state="hidden" r:id="rId11"/>
    <sheet name="10. Analisis" sheetId="13" r:id="rId12"/>
  </sheets>
  <definedNames>
    <definedName name="_xlnm._FilterDatabase" localSheetId="1" hidden="1">'1. Ptes PE'!$A$1:$S$160</definedName>
  </definedNames>
  <calcPr calcId="144525" iterate="1" iterateCount="1"/>
  <pivotCaches>
    <pivotCache cacheId="0" r:id="rId13"/>
    <pivotCache cacheId="1" r:id="rId14"/>
  </pivotCaches>
</workbook>
</file>

<file path=xl/calcChain.xml><?xml version="1.0" encoding="utf-8"?>
<calcChain xmlns="http://schemas.openxmlformats.org/spreadsheetml/2006/main">
  <c r="G5" i="8" l="1"/>
  <c r="H5" i="8"/>
  <c r="G6" i="8"/>
  <c r="H6" i="8"/>
  <c r="G7" i="8"/>
  <c r="J6" i="8"/>
  <c r="H7" i="8"/>
  <c r="K6" i="8"/>
  <c r="G8" i="8"/>
  <c r="H8" i="8"/>
  <c r="G9" i="8"/>
  <c r="H9" i="8"/>
  <c r="G10" i="8"/>
  <c r="J9" i="8"/>
  <c r="J12" i="8"/>
  <c r="H10" i="8"/>
  <c r="K9" i="8"/>
  <c r="K12" i="8"/>
  <c r="G11" i="8"/>
  <c r="H11" i="8"/>
  <c r="G12" i="8"/>
  <c r="H12" i="8"/>
  <c r="G13" i="8"/>
  <c r="H13" i="8"/>
  <c r="G14" i="8"/>
  <c r="H14" i="8"/>
  <c r="G15" i="8"/>
  <c r="H15" i="8"/>
  <c r="G16" i="8"/>
  <c r="H16" i="8"/>
  <c r="K15" i="8"/>
  <c r="G17" i="8"/>
  <c r="H17" i="8"/>
  <c r="G18" i="8"/>
  <c r="H18" i="8"/>
  <c r="G19" i="8"/>
  <c r="H19" i="8"/>
  <c r="G20" i="8"/>
  <c r="H20" i="8"/>
  <c r="G21" i="8"/>
  <c r="H21" i="8"/>
  <c r="G22" i="8"/>
  <c r="H22" i="8"/>
  <c r="G23" i="8"/>
  <c r="H23" i="8"/>
  <c r="K17" i="4"/>
  <c r="K15" i="4"/>
  <c r="K13" i="4"/>
  <c r="K11" i="4"/>
  <c r="K3" i="4"/>
  <c r="K4" i="4"/>
  <c r="K5" i="4"/>
  <c r="K6" i="4"/>
  <c r="K7" i="4"/>
  <c r="K8" i="4"/>
  <c r="C17" i="9"/>
  <c r="C27" i="8"/>
  <c r="F22" i="13"/>
  <c r="H21" i="3"/>
  <c r="G21" i="3"/>
  <c r="C20" i="13"/>
  <c r="B20" i="13"/>
  <c r="E11" i="13"/>
  <c r="C15" i="13"/>
  <c r="E10" i="13"/>
  <c r="D4" i="13"/>
  <c r="D3" i="13"/>
  <c r="D40" i="13"/>
  <c r="D39" i="13"/>
  <c r="D29" i="13"/>
  <c r="D28" i="13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G9" i="7"/>
  <c r="G10" i="7"/>
  <c r="G11" i="7"/>
  <c r="G12" i="7"/>
  <c r="G56" i="7"/>
  <c r="G57" i="7"/>
  <c r="G58" i="7"/>
  <c r="G59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38" i="7"/>
  <c r="G39" i="7"/>
  <c r="G60" i="7"/>
  <c r="G23" i="7"/>
  <c r="G24" i="7"/>
  <c r="G25" i="7"/>
  <c r="G40" i="7"/>
  <c r="G41" i="7"/>
  <c r="G127" i="7"/>
  <c r="G128" i="7"/>
  <c r="G129" i="7"/>
  <c r="G130" i="7"/>
  <c r="G131" i="7"/>
  <c r="G132" i="7"/>
  <c r="G133" i="7"/>
  <c r="G26" i="7"/>
  <c r="G27" i="7"/>
  <c r="G28" i="7"/>
  <c r="G42" i="7"/>
  <c r="G61" i="7"/>
  <c r="G43" i="7"/>
  <c r="G62" i="7"/>
  <c r="G63" i="7"/>
  <c r="G44" i="7"/>
  <c r="G45" i="7"/>
  <c r="G64" i="7"/>
  <c r="G65" i="7"/>
  <c r="G66" i="7"/>
  <c r="G13" i="7"/>
  <c r="G14" i="7"/>
  <c r="G67" i="7"/>
  <c r="G15" i="7"/>
  <c r="G16" i="7"/>
  <c r="G17" i="7"/>
  <c r="G46" i="7"/>
  <c r="G47" i="7"/>
  <c r="G48" i="7"/>
  <c r="G49" i="7"/>
  <c r="G68" i="7"/>
  <c r="G69" i="7"/>
  <c r="G70" i="7"/>
  <c r="G134" i="7"/>
  <c r="G29" i="7"/>
  <c r="G30" i="7"/>
  <c r="G31" i="7"/>
  <c r="G2" i="7"/>
  <c r="G3" i="7"/>
  <c r="G4" i="7"/>
  <c r="G5" i="7"/>
  <c r="G6" i="7"/>
  <c r="G7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71" i="7"/>
  <c r="G72" i="7"/>
  <c r="G73" i="7"/>
  <c r="G32" i="7"/>
  <c r="G33" i="7"/>
  <c r="G34" i="7"/>
  <c r="G158" i="7"/>
  <c r="G148" i="7"/>
  <c r="G149" i="7"/>
  <c r="G150" i="7"/>
  <c r="G151" i="7"/>
  <c r="G152" i="7"/>
  <c r="G159" i="7"/>
  <c r="G160" i="7"/>
  <c r="G74" i="7"/>
  <c r="G50" i="7"/>
  <c r="G51" i="7"/>
  <c r="G75" i="7"/>
  <c r="G76" i="7"/>
  <c r="G77" i="7"/>
  <c r="G52" i="7"/>
  <c r="G53" i="7"/>
  <c r="G18" i="7"/>
  <c r="G19" i="7"/>
  <c r="G20" i="7"/>
  <c r="G21" i="7"/>
  <c r="G22" i="7"/>
  <c r="G35" i="7"/>
  <c r="G36" i="7"/>
  <c r="G37" i="7"/>
  <c r="G135" i="7"/>
  <c r="G136" i="7"/>
  <c r="G137" i="7"/>
  <c r="G138" i="7"/>
  <c r="G139" i="7"/>
  <c r="G140" i="7"/>
  <c r="G78" i="7"/>
  <c r="G79" i="7"/>
  <c r="G126" i="7"/>
  <c r="G80" i="7"/>
  <c r="G54" i="7"/>
  <c r="G141" i="7"/>
  <c r="G55" i="7"/>
  <c r="G142" i="7"/>
  <c r="G143" i="7"/>
  <c r="G144" i="7"/>
  <c r="G145" i="7"/>
  <c r="G146" i="7"/>
  <c r="G147" i="7"/>
  <c r="G81" i="7"/>
  <c r="G82" i="7"/>
  <c r="G83" i="7"/>
  <c r="G84" i="7"/>
  <c r="G85" i="7"/>
  <c r="G86" i="7"/>
  <c r="G153" i="7"/>
  <c r="G154" i="7"/>
  <c r="G155" i="7"/>
  <c r="G156" i="7"/>
  <c r="G157" i="7"/>
  <c r="G8" i="7"/>
  <c r="D9" i="7"/>
  <c r="D10" i="7"/>
  <c r="D11" i="7"/>
  <c r="D12" i="7"/>
  <c r="D56" i="7"/>
  <c r="D57" i="7"/>
  <c r="D58" i="7"/>
  <c r="D59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38" i="7"/>
  <c r="D39" i="7"/>
  <c r="D60" i="7"/>
  <c r="D23" i="7"/>
  <c r="D24" i="7"/>
  <c r="D25" i="7"/>
  <c r="D40" i="7"/>
  <c r="D41" i="7"/>
  <c r="D127" i="7"/>
  <c r="D128" i="7"/>
  <c r="D129" i="7"/>
  <c r="D130" i="7"/>
  <c r="D131" i="7"/>
  <c r="D132" i="7"/>
  <c r="D133" i="7"/>
  <c r="D26" i="7"/>
  <c r="D27" i="7"/>
  <c r="D28" i="7"/>
  <c r="D42" i="7"/>
  <c r="D61" i="7"/>
  <c r="D43" i="7"/>
  <c r="D62" i="7"/>
  <c r="D63" i="7"/>
  <c r="D44" i="7"/>
  <c r="D45" i="7"/>
  <c r="D64" i="7"/>
  <c r="D65" i="7"/>
  <c r="D66" i="7"/>
  <c r="D13" i="7"/>
  <c r="D14" i="7"/>
  <c r="D67" i="7"/>
  <c r="D15" i="7"/>
  <c r="D16" i="7"/>
  <c r="D17" i="7"/>
  <c r="D46" i="7"/>
  <c r="D47" i="7"/>
  <c r="D48" i="7"/>
  <c r="D49" i="7"/>
  <c r="D68" i="7"/>
  <c r="D69" i="7"/>
  <c r="D70" i="7"/>
  <c r="D134" i="7"/>
  <c r="D29" i="7"/>
  <c r="D30" i="7"/>
  <c r="D31" i="7"/>
  <c r="D2" i="7"/>
  <c r="D3" i="7"/>
  <c r="D4" i="7"/>
  <c r="D5" i="7"/>
  <c r="D6" i="7"/>
  <c r="D7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71" i="7"/>
  <c r="D72" i="7"/>
  <c r="D73" i="7"/>
  <c r="D32" i="7"/>
  <c r="D33" i="7"/>
  <c r="D34" i="7"/>
  <c r="D158" i="7"/>
  <c r="D148" i="7"/>
  <c r="D149" i="7"/>
  <c r="D150" i="7"/>
  <c r="D151" i="7"/>
  <c r="D152" i="7"/>
  <c r="D159" i="7"/>
  <c r="D160" i="7"/>
  <c r="D74" i="7"/>
  <c r="D50" i="7"/>
  <c r="D51" i="7"/>
  <c r="D75" i="7"/>
  <c r="D76" i="7"/>
  <c r="D77" i="7"/>
  <c r="D52" i="7"/>
  <c r="D53" i="7"/>
  <c r="D18" i="7"/>
  <c r="D19" i="7"/>
  <c r="D20" i="7"/>
  <c r="D21" i="7"/>
  <c r="D22" i="7"/>
  <c r="D35" i="7"/>
  <c r="D36" i="7"/>
  <c r="D37" i="7"/>
  <c r="D135" i="7"/>
  <c r="D136" i="7"/>
  <c r="D137" i="7"/>
  <c r="D138" i="7"/>
  <c r="D139" i="7"/>
  <c r="D140" i="7"/>
  <c r="D78" i="7"/>
  <c r="D79" i="7"/>
  <c r="D126" i="7"/>
  <c r="D80" i="7"/>
  <c r="D54" i="7"/>
  <c r="D141" i="7"/>
  <c r="D55" i="7"/>
  <c r="D142" i="7"/>
  <c r="D143" i="7"/>
  <c r="D144" i="7"/>
  <c r="D145" i="7"/>
  <c r="D146" i="7"/>
  <c r="D147" i="7"/>
  <c r="D81" i="7"/>
  <c r="D82" i="7"/>
  <c r="D83" i="7"/>
  <c r="D84" i="7"/>
  <c r="D85" i="7"/>
  <c r="D86" i="7"/>
  <c r="D153" i="7"/>
  <c r="D154" i="7"/>
  <c r="D155" i="7"/>
  <c r="D156" i="7"/>
  <c r="D157" i="7"/>
  <c r="D8" i="7"/>
  <c r="N115" i="5"/>
  <c r="N114" i="5"/>
  <c r="N113" i="5"/>
  <c r="N112" i="5"/>
  <c r="M111" i="5"/>
  <c r="N111" i="5"/>
  <c r="N110" i="5"/>
  <c r="M110" i="5"/>
  <c r="M109" i="5"/>
  <c r="N109" i="5"/>
  <c r="N108" i="5"/>
  <c r="N107" i="5"/>
  <c r="N106" i="5"/>
  <c r="N105" i="5"/>
  <c r="N104" i="5"/>
  <c r="N103" i="5"/>
  <c r="N102" i="5"/>
  <c r="N101" i="5"/>
  <c r="N100" i="5"/>
  <c r="N99" i="5"/>
  <c r="N98" i="5"/>
  <c r="N97" i="5"/>
  <c r="N96" i="5"/>
  <c r="N95" i="5"/>
  <c r="N94" i="5"/>
  <c r="N93" i="5"/>
  <c r="N92" i="5"/>
  <c r="N91" i="5"/>
  <c r="N90" i="5"/>
  <c r="N89" i="5"/>
  <c r="N88" i="5"/>
  <c r="N87" i="5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H24" i="3"/>
  <c r="G24" i="3"/>
  <c r="H23" i="3"/>
  <c r="G23" i="3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G25" i="3"/>
  <c r="O53" i="1"/>
  <c r="H25" i="3"/>
  <c r="Q2" i="5"/>
  <c r="N73" i="5"/>
  <c r="N72" i="5"/>
  <c r="N71" i="5"/>
  <c r="N70" i="5"/>
  <c r="N69" i="5"/>
  <c r="N68" i="5"/>
  <c r="N67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5" i="5"/>
  <c r="N4" i="5"/>
  <c r="N3" i="5"/>
  <c r="N2" i="5"/>
  <c r="M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B15" i="3"/>
  <c r="G15" i="3"/>
  <c r="B39" i="3"/>
  <c r="B25" i="3"/>
  <c r="N17" i="2"/>
  <c r="N9" i="2"/>
  <c r="N16" i="1"/>
  <c r="N12" i="1"/>
  <c r="N2" i="1"/>
  <c r="N14" i="1"/>
  <c r="N18" i="1"/>
  <c r="N13" i="2"/>
  <c r="N21" i="2"/>
  <c r="N31" i="2"/>
  <c r="N30" i="2"/>
  <c r="N18" i="2"/>
  <c r="N14" i="2"/>
  <c r="N2" i="2"/>
  <c r="N29" i="1"/>
  <c r="N17" i="1"/>
  <c r="N13" i="1"/>
  <c r="N28" i="1"/>
  <c r="N3" i="2"/>
  <c r="N15" i="2"/>
  <c r="N19" i="2"/>
  <c r="N28" i="2"/>
  <c r="N12" i="2"/>
  <c r="N8" i="2"/>
  <c r="N27" i="1"/>
  <c r="N23" i="1"/>
  <c r="N11" i="1"/>
  <c r="N7" i="1"/>
  <c r="O2" i="2"/>
  <c r="O32" i="2"/>
  <c r="O30" i="2"/>
  <c r="O28" i="2"/>
  <c r="O26" i="2"/>
  <c r="O24" i="2"/>
  <c r="O22" i="2"/>
  <c r="O20" i="2"/>
  <c r="O18" i="2"/>
  <c r="O16" i="2"/>
  <c r="O14" i="2"/>
  <c r="O12" i="2"/>
  <c r="O10" i="2"/>
  <c r="O8" i="2"/>
  <c r="O6" i="2"/>
  <c r="O4" i="2"/>
  <c r="O33" i="2"/>
  <c r="O31" i="2"/>
  <c r="O29" i="2"/>
  <c r="O27" i="2"/>
  <c r="O25" i="2"/>
  <c r="O23" i="2"/>
  <c r="O21" i="2"/>
  <c r="O19" i="2"/>
  <c r="O17" i="2"/>
  <c r="O15" i="2"/>
  <c r="O13" i="2"/>
  <c r="O11" i="2"/>
  <c r="O9" i="2"/>
  <c r="O7" i="2"/>
  <c r="O5" i="2"/>
  <c r="O3" i="2"/>
  <c r="O31" i="1"/>
  <c r="O27" i="1"/>
  <c r="O23" i="1"/>
  <c r="O19" i="1"/>
  <c r="O15" i="1"/>
  <c r="O11" i="1"/>
  <c r="O7" i="1"/>
  <c r="O3" i="1"/>
  <c r="O28" i="1"/>
  <c r="O24" i="1"/>
  <c r="O20" i="1"/>
  <c r="O16" i="1"/>
  <c r="O12" i="1"/>
  <c r="O8" i="1"/>
  <c r="O4" i="1"/>
  <c r="N15" i="1"/>
  <c r="N31" i="1"/>
  <c r="N16" i="2"/>
  <c r="N27" i="2"/>
  <c r="N11" i="2"/>
  <c r="N24" i="1"/>
  <c r="N5" i="1"/>
  <c r="N21" i="1"/>
  <c r="N6" i="2"/>
  <c r="N22" i="2"/>
  <c r="N32" i="2"/>
  <c r="N5" i="2"/>
  <c r="N10" i="1"/>
  <c r="N4" i="1"/>
  <c r="N22" i="1"/>
  <c r="N25" i="2"/>
  <c r="N3" i="1"/>
  <c r="N19" i="1"/>
  <c r="N4" i="2"/>
  <c r="N20" i="2"/>
  <c r="N33" i="2"/>
  <c r="N23" i="2"/>
  <c r="N7" i="2"/>
  <c r="N20" i="1"/>
  <c r="N9" i="1"/>
  <c r="N25" i="1"/>
  <c r="N10" i="2"/>
  <c r="N26" i="2"/>
  <c r="N29" i="2"/>
  <c r="N26" i="1"/>
  <c r="N6" i="1"/>
  <c r="N24" i="2"/>
  <c r="N8" i="1"/>
  <c r="N30" i="1"/>
  <c r="Q115" i="5"/>
  <c r="Q113" i="5"/>
  <c r="Q111" i="5"/>
  <c r="Q109" i="5"/>
  <c r="Q107" i="5"/>
  <c r="Q105" i="5"/>
  <c r="Q103" i="5"/>
  <c r="Q101" i="5"/>
  <c r="Q99" i="5"/>
  <c r="Q97" i="5"/>
  <c r="Q95" i="5"/>
  <c r="Q93" i="5"/>
  <c r="Q91" i="5"/>
  <c r="Q89" i="5"/>
  <c r="Q87" i="5"/>
  <c r="Q85" i="5"/>
  <c r="Q83" i="5"/>
  <c r="Q81" i="5"/>
  <c r="Q79" i="5"/>
  <c r="Q77" i="5"/>
  <c r="Q75" i="5"/>
  <c r="Q73" i="5"/>
  <c r="Q71" i="5"/>
  <c r="Q69" i="5"/>
  <c r="Q67" i="5"/>
  <c r="Q65" i="5"/>
  <c r="Q63" i="5"/>
  <c r="Q61" i="5"/>
  <c r="Q59" i="5"/>
  <c r="Q57" i="5"/>
  <c r="Q55" i="5"/>
  <c r="Q53" i="5"/>
  <c r="Q51" i="5"/>
  <c r="Q49" i="5"/>
  <c r="Q47" i="5"/>
  <c r="Q45" i="5"/>
  <c r="Q43" i="5"/>
  <c r="Q41" i="5"/>
  <c r="Q39" i="5"/>
  <c r="Q37" i="5"/>
  <c r="Q35" i="5"/>
  <c r="Q33" i="5"/>
  <c r="Q31" i="5"/>
  <c r="Q29" i="5"/>
  <c r="Q27" i="5"/>
  <c r="Q25" i="5"/>
  <c r="Q23" i="5"/>
  <c r="Q21" i="5"/>
  <c r="Q19" i="5"/>
  <c r="Q17" i="5"/>
  <c r="Q15" i="5"/>
  <c r="Q13" i="5"/>
  <c r="Q11" i="5"/>
  <c r="Q9" i="5"/>
  <c r="Q7" i="5"/>
  <c r="Q5" i="5"/>
  <c r="Q3" i="5"/>
  <c r="Q114" i="5"/>
  <c r="Q112" i="5"/>
  <c r="Q110" i="5"/>
  <c r="Q108" i="5"/>
  <c r="Q106" i="5"/>
  <c r="Q104" i="5"/>
  <c r="Q102" i="5"/>
  <c r="Q100" i="5"/>
  <c r="Q98" i="5"/>
  <c r="Q96" i="5"/>
  <c r="Q94" i="5"/>
  <c r="Q92" i="5"/>
  <c r="Q90" i="5"/>
  <c r="Q88" i="5"/>
  <c r="Q86" i="5"/>
  <c r="Q84" i="5"/>
  <c r="Q82" i="5"/>
  <c r="Q80" i="5"/>
  <c r="Q78" i="5"/>
  <c r="Q76" i="5"/>
  <c r="Q74" i="5"/>
  <c r="Q72" i="5"/>
  <c r="Q70" i="5"/>
  <c r="Q68" i="5"/>
  <c r="Q66" i="5"/>
  <c r="Q64" i="5"/>
  <c r="Q62" i="5"/>
  <c r="Q60" i="5"/>
  <c r="Q58" i="5"/>
  <c r="Q56" i="5"/>
  <c r="Q54" i="5"/>
  <c r="Q52" i="5"/>
  <c r="Q50" i="5"/>
  <c r="Q48" i="5"/>
  <c r="Q46" i="5"/>
  <c r="Q44" i="5"/>
  <c r="Q42" i="5"/>
  <c r="Q40" i="5"/>
  <c r="Q38" i="5"/>
  <c r="Q36" i="5"/>
  <c r="Q34" i="5"/>
  <c r="Q32" i="5"/>
  <c r="Q30" i="5"/>
  <c r="Q28" i="5"/>
  <c r="Q26" i="5"/>
  <c r="Q24" i="5"/>
  <c r="Q22" i="5"/>
  <c r="Q20" i="5"/>
  <c r="Q18" i="5"/>
  <c r="Q16" i="5"/>
  <c r="Q14" i="5"/>
  <c r="Q12" i="5"/>
  <c r="Q10" i="5"/>
  <c r="Q8" i="5"/>
  <c r="Q6" i="5"/>
  <c r="Q4" i="5"/>
  <c r="O32" i="1"/>
  <c r="O34" i="1"/>
  <c r="O36" i="1"/>
  <c r="O38" i="1"/>
  <c r="O40" i="1"/>
  <c r="O42" i="1"/>
  <c r="O44" i="1"/>
  <c r="O46" i="1"/>
  <c r="O48" i="1"/>
  <c r="O50" i="1"/>
  <c r="O52" i="1"/>
  <c r="O2" i="1"/>
  <c r="O6" i="1"/>
  <c r="O10" i="1"/>
  <c r="O14" i="1"/>
  <c r="O18" i="1"/>
  <c r="O22" i="1"/>
  <c r="O26" i="1"/>
  <c r="O30" i="1"/>
  <c r="O5" i="1"/>
  <c r="O9" i="1"/>
  <c r="O13" i="1"/>
  <c r="O17" i="1"/>
  <c r="O21" i="1"/>
  <c r="O25" i="1"/>
  <c r="O29" i="1"/>
  <c r="O33" i="1"/>
  <c r="O35" i="1"/>
  <c r="O37" i="1"/>
  <c r="O39" i="1"/>
  <c r="O41" i="1"/>
  <c r="O43" i="1"/>
  <c r="O45" i="1"/>
  <c r="O47" i="1"/>
  <c r="O49" i="1"/>
  <c r="O51" i="1"/>
  <c r="E28" i="13"/>
  <c r="O110" i="5"/>
  <c r="O108" i="5"/>
  <c r="O107" i="5"/>
  <c r="O106" i="5"/>
  <c r="O105" i="5"/>
  <c r="O104" i="5"/>
  <c r="O103" i="5"/>
  <c r="O102" i="5"/>
  <c r="O101" i="5"/>
  <c r="O100" i="5"/>
  <c r="O99" i="5"/>
  <c r="O98" i="5"/>
  <c r="O97" i="5"/>
  <c r="O96" i="5"/>
  <c r="O95" i="5"/>
  <c r="O94" i="5"/>
  <c r="P2" i="5"/>
  <c r="P4" i="5"/>
  <c r="P6" i="5"/>
  <c r="P8" i="5"/>
  <c r="P10" i="5"/>
  <c r="P12" i="5"/>
  <c r="P14" i="5"/>
  <c r="P16" i="5"/>
  <c r="P18" i="5"/>
  <c r="P20" i="5"/>
  <c r="P22" i="5"/>
  <c r="P24" i="5"/>
  <c r="P26" i="5"/>
  <c r="P28" i="5"/>
  <c r="P30" i="5"/>
  <c r="P32" i="5"/>
  <c r="P34" i="5"/>
  <c r="P36" i="5"/>
  <c r="P38" i="5"/>
  <c r="P40" i="5"/>
  <c r="P42" i="5"/>
  <c r="P44" i="5"/>
  <c r="P46" i="5"/>
  <c r="P48" i="5"/>
  <c r="P50" i="5"/>
  <c r="P52" i="5"/>
  <c r="P54" i="5"/>
  <c r="P56" i="5"/>
  <c r="P58" i="5"/>
  <c r="P60" i="5"/>
  <c r="P62" i="5"/>
  <c r="P64" i="5"/>
  <c r="P66" i="5"/>
  <c r="P68" i="5"/>
  <c r="P70" i="5"/>
  <c r="P72" i="5"/>
  <c r="P74" i="5"/>
  <c r="P76" i="5"/>
  <c r="P78" i="5"/>
  <c r="P80" i="5"/>
  <c r="P82" i="5"/>
  <c r="P84" i="5"/>
  <c r="P86" i="5"/>
  <c r="P88" i="5"/>
  <c r="P90" i="5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O115" i="5"/>
  <c r="O114" i="5"/>
  <c r="O113" i="5"/>
  <c r="O112" i="5"/>
  <c r="O111" i="5"/>
  <c r="O109" i="5"/>
  <c r="P3" i="5"/>
  <c r="P5" i="5"/>
  <c r="P7" i="5"/>
  <c r="P9" i="5"/>
  <c r="P11" i="5"/>
  <c r="P13" i="5"/>
  <c r="P15" i="5"/>
  <c r="P17" i="5"/>
  <c r="P19" i="5"/>
  <c r="P21" i="5"/>
  <c r="P23" i="5"/>
  <c r="P25" i="5"/>
  <c r="P27" i="5"/>
  <c r="P29" i="5"/>
  <c r="P31" i="5"/>
  <c r="P33" i="5"/>
  <c r="P35" i="5"/>
  <c r="P37" i="5"/>
  <c r="P39" i="5"/>
  <c r="P41" i="5"/>
  <c r="P43" i="5"/>
  <c r="P45" i="5"/>
  <c r="P47" i="5"/>
  <c r="P49" i="5"/>
  <c r="P51" i="5"/>
  <c r="P53" i="5"/>
  <c r="P55" i="5"/>
  <c r="P57" i="5"/>
  <c r="P59" i="5"/>
  <c r="P61" i="5"/>
  <c r="P63" i="5"/>
  <c r="P65" i="5"/>
  <c r="P67" i="5"/>
  <c r="P69" i="5"/>
  <c r="P71" i="5"/>
  <c r="P73" i="5"/>
  <c r="P75" i="5"/>
  <c r="P77" i="5"/>
  <c r="P79" i="5"/>
  <c r="P81" i="5"/>
  <c r="P83" i="5"/>
  <c r="P85" i="5"/>
  <c r="P87" i="5"/>
  <c r="P89" i="5"/>
  <c r="P91" i="5"/>
  <c r="P93" i="5"/>
  <c r="P95" i="5"/>
  <c r="P97" i="5"/>
  <c r="P99" i="5"/>
  <c r="P101" i="5"/>
  <c r="P103" i="5"/>
  <c r="P105" i="5"/>
  <c r="P107" i="5"/>
  <c r="P109" i="5"/>
  <c r="O73" i="5"/>
  <c r="O71" i="5"/>
  <c r="O69" i="5"/>
  <c r="O67" i="5"/>
  <c r="O65" i="5"/>
  <c r="O63" i="5"/>
  <c r="O61" i="5"/>
  <c r="O59" i="5"/>
  <c r="O57" i="5"/>
  <c r="O55" i="5"/>
  <c r="O53" i="5"/>
  <c r="O51" i="5"/>
  <c r="O49" i="5"/>
  <c r="O47" i="5"/>
  <c r="O45" i="5"/>
  <c r="O43" i="5"/>
  <c r="O41" i="5"/>
  <c r="O39" i="5"/>
  <c r="O37" i="5"/>
  <c r="O35" i="5"/>
  <c r="O33" i="5"/>
  <c r="O31" i="5"/>
  <c r="O29" i="5"/>
  <c r="O27" i="5"/>
  <c r="O25" i="5"/>
  <c r="O23" i="5"/>
  <c r="O21" i="5"/>
  <c r="O19" i="5"/>
  <c r="O17" i="5"/>
  <c r="O15" i="5"/>
  <c r="O13" i="5"/>
  <c r="O11" i="5"/>
  <c r="O9" i="5"/>
  <c r="O7" i="5"/>
  <c r="O5" i="5"/>
  <c r="O3" i="5"/>
  <c r="P115" i="5"/>
  <c r="P113" i="5"/>
  <c r="P111" i="5"/>
  <c r="P108" i="5"/>
  <c r="P104" i="5"/>
  <c r="P100" i="5"/>
  <c r="P96" i="5"/>
  <c r="P92" i="5"/>
  <c r="O72" i="5"/>
  <c r="O70" i="5"/>
  <c r="O68" i="5"/>
  <c r="O66" i="5"/>
  <c r="O64" i="5"/>
  <c r="O62" i="5"/>
  <c r="O60" i="5"/>
  <c r="O58" i="5"/>
  <c r="O56" i="5"/>
  <c r="O54" i="5"/>
  <c r="O52" i="5"/>
  <c r="O50" i="5"/>
  <c r="O48" i="5"/>
  <c r="O46" i="5"/>
  <c r="O44" i="5"/>
  <c r="O42" i="5"/>
  <c r="O40" i="5"/>
  <c r="O38" i="5"/>
  <c r="O36" i="5"/>
  <c r="O34" i="5"/>
  <c r="O32" i="5"/>
  <c r="O30" i="5"/>
  <c r="O28" i="5"/>
  <c r="O26" i="5"/>
  <c r="O24" i="5"/>
  <c r="O22" i="5"/>
  <c r="O20" i="5"/>
  <c r="O18" i="5"/>
  <c r="O16" i="5"/>
  <c r="O14" i="5"/>
  <c r="O12" i="5"/>
  <c r="O10" i="5"/>
  <c r="O8" i="5"/>
  <c r="O6" i="5"/>
  <c r="O4" i="5"/>
  <c r="O2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P114" i="5"/>
  <c r="P112" i="5"/>
  <c r="P110" i="5"/>
  <c r="P106" i="5"/>
  <c r="P102" i="5"/>
  <c r="P98" i="5"/>
  <c r="P94" i="5"/>
  <c r="G6" i="9"/>
  <c r="G8" i="9"/>
  <c r="G10" i="9"/>
  <c r="G12" i="9"/>
  <c r="G7" i="9"/>
  <c r="G9" i="9"/>
  <c r="G11" i="9"/>
  <c r="G5" i="9"/>
  <c r="H8" i="9"/>
  <c r="H9" i="9"/>
  <c r="H6" i="9"/>
  <c r="H7" i="9"/>
  <c r="H5" i="9"/>
  <c r="H12" i="9"/>
  <c r="H10" i="9"/>
  <c r="H11" i="9"/>
  <c r="J10" i="9"/>
  <c r="J13" i="9"/>
  <c r="G13" i="9"/>
  <c r="K10" i="9"/>
  <c r="K13" i="9"/>
  <c r="H13" i="9"/>
</calcChain>
</file>

<file path=xl/comments1.xml><?xml version="1.0" encoding="utf-8"?>
<comments xmlns="http://schemas.openxmlformats.org/spreadsheetml/2006/main">
  <authors>
    <author>D'hane Pauline Molina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D'hane Pauline Molina:</t>
        </r>
        <r>
          <rPr>
            <sz val="9"/>
            <color indexed="81"/>
            <rFont val="Tahoma"/>
            <family val="2"/>
          </rPr>
          <t xml:space="preserve">
incremento del 3,5% respecto al 2009
</t>
        </r>
      </text>
    </comment>
    <comment ref="F22" authorId="0">
      <text>
        <r>
          <rPr>
            <b/>
            <sz val="9"/>
            <color indexed="81"/>
            <rFont val="Tahoma"/>
            <family val="2"/>
          </rPr>
          <t>D'hane Pauline Molina:</t>
        </r>
        <r>
          <rPr>
            <sz val="9"/>
            <color indexed="81"/>
            <rFont val="Tahoma"/>
            <family val="2"/>
          </rPr>
          <t xml:space="preserve">
Precios mínimos calculados para: jabon, shampoo, toalla, crema dental, cepillo dientes, crema corporal, 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D'hane Pauline Molina:</t>
        </r>
        <r>
          <rPr>
            <sz val="9"/>
            <color indexed="81"/>
            <rFont val="Tahoma"/>
            <family val="2"/>
          </rPr>
          <t xml:space="preserve">
copago hosp= (hosp+costo trans) x PET * 11,5%.
Copago: dado por tarifas de afiliados con ingreso min de 2smlv (11,5%)</t>
        </r>
      </text>
    </comment>
  </commentList>
</comments>
</file>

<file path=xl/comments2.xml><?xml version="1.0" encoding="utf-8"?>
<comments xmlns="http://schemas.openxmlformats.org/spreadsheetml/2006/main">
  <authors>
    <author>D'hane Pauline Molina</author>
  </authors>
  <commentList>
    <comment ref="B9" authorId="0">
      <text>
        <r>
          <rPr>
            <b/>
            <sz val="9"/>
            <color indexed="81"/>
            <rFont val="Tahoma"/>
            <family val="2"/>
          </rPr>
          <t>D'hane Pauline Molina:</t>
        </r>
        <r>
          <rPr>
            <sz val="9"/>
            <color indexed="81"/>
            <rFont val="Tahoma"/>
            <family val="2"/>
          </rPr>
          <t xml:space="preserve">
Cantidad Mínima Terapéutica 
No PQ mínimas requeridas para ser transfundidas en Un evento. 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D'hane Pauline Molina:</t>
        </r>
        <r>
          <rPr>
            <sz val="9"/>
            <color indexed="81"/>
            <rFont val="Tahoma"/>
            <family val="2"/>
          </rPr>
          <t xml:space="preserve">
PET: No de Posibles Eventos Transfusionales siguientes a la transfusion inicial</t>
        </r>
      </text>
    </comment>
    <comment ref="B27" authorId="0">
      <text>
        <r>
          <rPr>
            <b/>
            <sz val="9"/>
            <color indexed="81"/>
            <rFont val="Tahoma"/>
            <family val="2"/>
          </rPr>
          <t>D'hane Pauline Molina:</t>
        </r>
        <r>
          <rPr>
            <sz val="9"/>
            <color indexed="81"/>
            <rFont val="Tahoma"/>
            <family val="2"/>
          </rPr>
          <t xml:space="preserve">
Valor Indirecto de la transfusió. Relacionado con el paciente.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D'hane Pauline Molina:</t>
        </r>
        <r>
          <rPr>
            <sz val="9"/>
            <color indexed="81"/>
            <rFont val="Tahoma"/>
            <family val="2"/>
          </rPr>
          <t xml:space="preserve">
PET: No de Posibles Eventos Transfusionales siguientes a la transfusion inicial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D'hane Pauline Molina:</t>
        </r>
        <r>
          <rPr>
            <sz val="9"/>
            <color indexed="81"/>
            <rFont val="Tahoma"/>
            <family val="2"/>
          </rPr>
          <t xml:space="preserve">
Valor Final de los Costos Indirectos asumidos por el paciente.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D'hane Pauline Molina:</t>
        </r>
        <r>
          <rPr>
            <sz val="7"/>
            <color indexed="81"/>
            <rFont val="Tahoma"/>
            <family val="2"/>
          </rPr>
          <t xml:space="preserve">
AHORRO MONETARIO PARA LA INSTITUCIÓN (COMPARACION TRANSFUSION CUP-PE)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D'hane Pauline Molina:</t>
        </r>
        <r>
          <rPr>
            <sz val="7"/>
            <color indexed="81"/>
            <rFont val="Tahoma"/>
            <family val="2"/>
          </rPr>
          <t xml:space="preserve">
DISMINUIR COSTOS EN EL BANCO DE SANGRE POR COMPRA DE COMPONENTES</t>
        </r>
      </text>
    </comment>
  </commentList>
</comments>
</file>

<file path=xl/sharedStrings.xml><?xml version="1.0" encoding="utf-8"?>
<sst xmlns="http://schemas.openxmlformats.org/spreadsheetml/2006/main" count="2256" uniqueCount="310">
  <si>
    <t>AÑO</t>
  </si>
  <si>
    <t>MES</t>
  </si>
  <si>
    <t>CLINICA</t>
  </si>
  <si>
    <t>NOMBRE</t>
  </si>
  <si>
    <t>ID</t>
  </si>
  <si>
    <t>DX</t>
  </si>
  <si>
    <t>CONTROL 1-6 H</t>
  </si>
  <si>
    <t>CONTROL 7-12H</t>
  </si>
  <si>
    <t>CONTROL&gt;12 H</t>
  </si>
  <si>
    <t>SI RAT</t>
  </si>
  <si>
    <t>NO RAT</t>
  </si>
  <si>
    <t>No PE</t>
  </si>
  <si>
    <t>COSTO DIRECTO</t>
  </si>
  <si>
    <t>COSTO INDIRECTO</t>
  </si>
  <si>
    <t>CUC</t>
  </si>
  <si>
    <t>ENERO</t>
  </si>
  <si>
    <t>ESPINOSA DE SANABRIA ELVIRA</t>
  </si>
  <si>
    <t>MIELOMA MULTIPLE</t>
  </si>
  <si>
    <t>FEBRERO</t>
  </si>
  <si>
    <t>ORTEGA DE GALLO MIARIA ALICIA</t>
  </si>
  <si>
    <t>ESPITIA SEGURA JOSE HUMBERTO</t>
  </si>
  <si>
    <t>ARANGO ARANGO NESTOR</t>
  </si>
  <si>
    <t>CHAPARRO TORRES DIANA MARCELA</t>
  </si>
  <si>
    <t>TROMBOCITOPENIA</t>
  </si>
  <si>
    <t>MAYO</t>
  </si>
  <si>
    <t>ABRIL</t>
  </si>
  <si>
    <t>PANCITOPENIA</t>
  </si>
  <si>
    <t>APLASIA MEDULAR</t>
  </si>
  <si>
    <t>LEUCEMIA AGUDA</t>
  </si>
  <si>
    <t>LINFOMA NO HODKING</t>
  </si>
  <si>
    <t>LINFOMA NO HODKING RECAIDA</t>
  </si>
  <si>
    <t>REYES MORA FLOR ELISA</t>
  </si>
  <si>
    <t>PURPURA TROMBOCITOPENICA</t>
  </si>
  <si>
    <t>TORES ESPITIA HERNAN GUILLERMO</t>
  </si>
  <si>
    <t>TORRES ESPITIA HERNAN GUILLERMO</t>
  </si>
  <si>
    <t>DE CASTRO DE ANGARITA MARIA MARGARITA</t>
  </si>
  <si>
    <t>BERMONT QUIROGA ASTRID MARITZA</t>
  </si>
  <si>
    <t>PERDOMO LARA MARIA CATALINA</t>
  </si>
  <si>
    <t>PANCITOPENIA - NEUTROPENIA FEBRIL</t>
  </si>
  <si>
    <t>LEUCEMIA LINFOBLASTICA - CELULAS B</t>
  </si>
  <si>
    <t>LEUCEMIA LINFOCITICA AGUDA</t>
  </si>
  <si>
    <t>JUNIO</t>
  </si>
  <si>
    <t>PULIDO MARTHA ABDELMUR</t>
  </si>
  <si>
    <t>PANCITOPENIA + APLASIA MEDULAR</t>
  </si>
  <si>
    <t>JULIO</t>
  </si>
  <si>
    <t>AGOSTO</t>
  </si>
  <si>
    <t>ORJUELA PEDRO JOSE</t>
  </si>
  <si>
    <t>CASTAÑEDA MORALES JULY JIMENA</t>
  </si>
  <si>
    <t>SEPTIEMBRE</t>
  </si>
  <si>
    <t>TROMBOCITOPENIA SEVERA</t>
  </si>
  <si>
    <t>LEUCEMIA LINFOIDE AGUDA</t>
  </si>
  <si>
    <t>OCTUBRE</t>
  </si>
  <si>
    <t>MARULANDA VILLEGAS DELIO</t>
  </si>
  <si>
    <t>LOPEZ RIVEROS LUCIO EDUARDO</t>
  </si>
  <si>
    <t>CAICEDO CRUZ AURA MARINA</t>
  </si>
  <si>
    <t>SINDROME MIELODISPLASICO</t>
  </si>
  <si>
    <t xml:space="preserve">LEUCEMIA LINFOIDE AGUDA </t>
  </si>
  <si>
    <t>LASPRILLA ANDREA</t>
  </si>
  <si>
    <t>GARZON RODRIGUEZ JOSE FERNANDO</t>
  </si>
  <si>
    <t>LEUCEMIA MIELOIDE AGUDA</t>
  </si>
  <si>
    <t>NOVIEMBRE</t>
  </si>
  <si>
    <t>DICIEMBRE</t>
  </si>
  <si>
    <t>BELTRAN HERNANDEZ DIANA CECILIA</t>
  </si>
  <si>
    <t>ARCILA GARCIA ALEJANDRA MARIA</t>
  </si>
  <si>
    <t>LEUCEMIA</t>
  </si>
  <si>
    <t>JUAJIBOY DEJOY MARIA CLARA</t>
  </si>
  <si>
    <t>LINFOMA T</t>
  </si>
  <si>
    <t>AYALA  JORGE ABELARDO</t>
  </si>
  <si>
    <t>ORDOÑEZ REYES BLANCA MARIA</t>
  </si>
  <si>
    <t>GARZON RODRIGUEZ JOE FERNANDO</t>
  </si>
  <si>
    <t>TROMBOCITOPENIA SECUNDARIA</t>
  </si>
  <si>
    <t xml:space="preserve">LEUCEMIA LINFOBLASTICA - </t>
  </si>
  <si>
    <t>MARZO</t>
  </si>
  <si>
    <t>No CUP</t>
  </si>
  <si>
    <t>LEUCEMIA LINFOBLASTICA AGUDA</t>
  </si>
  <si>
    <t>FUQUENE ARDILA MARCO TULIO</t>
  </si>
  <si>
    <t>MARQUEZ REYES ANGIE THALIA</t>
  </si>
  <si>
    <t>HERNANDEZ EDILMA</t>
  </si>
  <si>
    <t>CARVAJAL GUSTAVO ALFONSO</t>
  </si>
  <si>
    <t>BOHORQUEZ VILLABON AUGUSTO JAVIER</t>
  </si>
  <si>
    <t>GARZON LINARES ANGEL MARIA</t>
  </si>
  <si>
    <t>LOZANO EUNICE</t>
  </si>
  <si>
    <t>LEUCEMIA PROMIELOCITICA</t>
  </si>
  <si>
    <t>PACIENTES</t>
  </si>
  <si>
    <t>CRS</t>
  </si>
  <si>
    <t>RODRIGUEZ HERNANDEZ DANIEL ALEXANDER</t>
  </si>
  <si>
    <t>CARO ALONSO ELSA LEONOR</t>
  </si>
  <si>
    <t>SOSA BONILLA JOHANA</t>
  </si>
  <si>
    <t>LUQUE DE DELGADO AURORA</t>
  </si>
  <si>
    <t>MEDINA KARAMON ESTEBAN</t>
  </si>
  <si>
    <t>RUBIO CONDE ELSA MARIA</t>
  </si>
  <si>
    <t>RINCON ROJAS RAFAEL ANTONIO</t>
  </si>
  <si>
    <t>LEUCEMIA LINFOIDE CRONICA</t>
  </si>
  <si>
    <t>DOMINGUEZ DE ESCALLON ELSY</t>
  </si>
  <si>
    <t>GUARIN DE POLANIA MIRYAM TERESA</t>
  </si>
  <si>
    <t>RUBIANO DE CASTAÑO BEARIZ</t>
  </si>
  <si>
    <t>GOMEZ CASTRO LEONARDO</t>
  </si>
  <si>
    <t>PEREZ ROSADA DANIELA</t>
  </si>
  <si>
    <t>RUIZ ARAMBURU MARLENY ISABEL</t>
  </si>
  <si>
    <t>LEUCEMIA MIELOIDE CRONICA</t>
  </si>
  <si>
    <t>ROZO MENDIVELSO SANTIAGO</t>
  </si>
  <si>
    <t>VELASQUEZ CAIRO ANDRES</t>
  </si>
  <si>
    <t>MONTES OSPINA JORGE OLMEDO</t>
  </si>
  <si>
    <t>VELASQUEZ CASTRO ANDRES</t>
  </si>
  <si>
    <t>GUTIERREZ ARANGO ANDRES</t>
  </si>
  <si>
    <t>BERNATE USECHE ALVARO</t>
  </si>
  <si>
    <t>SMITH REICHMAN NORA ELIZABETH</t>
  </si>
  <si>
    <t>FERNANDEZ DE NAVARRO MARIA G</t>
  </si>
  <si>
    <t>LOPEZ RUIZ OLGA ALEXANDRA</t>
  </si>
  <si>
    <t>CORTES PINILLA DANIEL ALEJANDRO</t>
  </si>
  <si>
    <t>PIAMONTE ARTURO</t>
  </si>
  <si>
    <t>QUIROGA DE ROBAYO FLOR ALBA</t>
  </si>
  <si>
    <t xml:space="preserve">BERNATE USECHE ALVARO </t>
  </si>
  <si>
    <t>VILLAREAL SOSA TOBIAS</t>
  </si>
  <si>
    <t>PORTILLA VALLEJO DIOMEDES</t>
  </si>
  <si>
    <t>No TRANSFUSIONES</t>
  </si>
  <si>
    <t>COSTO TOTAL= COSTOS FIJOS + COSTOS VARIABLES</t>
  </si>
  <si>
    <t>COSTOS DIRECTOS</t>
  </si>
  <si>
    <t>PE</t>
  </si>
  <si>
    <t>CUP PA</t>
  </si>
  <si>
    <t>FIJOS</t>
  </si>
  <si>
    <t>Hemoclasificación ABO</t>
  </si>
  <si>
    <t>Cuadro Hematico</t>
  </si>
  <si>
    <t>Interconsulta Especialista</t>
  </si>
  <si>
    <t>Aplicación de Plaquetas</t>
  </si>
  <si>
    <t>Equipo Filtro Desleucocitador PQ</t>
  </si>
  <si>
    <t>VARIABLES</t>
  </si>
  <si>
    <t>Honorario Medico Diario Especialista</t>
  </si>
  <si>
    <t>dia hospitalización</t>
  </si>
  <si>
    <t>Plaqueta</t>
  </si>
  <si>
    <t>COSTOS INDIRECTOS</t>
  </si>
  <si>
    <t>Estudio Microbiológico</t>
  </si>
  <si>
    <t>Parcial de Orina</t>
  </si>
  <si>
    <t>Transaminasas TGO-TGP</t>
  </si>
  <si>
    <t xml:space="preserve">SOLU CORTEF 100MGVIAL X 2ML                            </t>
  </si>
  <si>
    <t>REACCION ADVERSA A LA TRANSFUSIÓN</t>
  </si>
  <si>
    <t>RAT PACIENTES TRANSFUNDIDOS CON PE</t>
  </si>
  <si>
    <t>ALERGICA LEVE</t>
  </si>
  <si>
    <t>DEFINITIVA</t>
  </si>
  <si>
    <t xml:space="preserve">ALERGICA </t>
  </si>
  <si>
    <t>ALERGICA</t>
  </si>
  <si>
    <t xml:space="preserve">PROBABLE </t>
  </si>
  <si>
    <t>FEBRIL NO HEMOLITICA LEVE</t>
  </si>
  <si>
    <t>EN ESTUDIO</t>
  </si>
  <si>
    <t>REACCIONES</t>
  </si>
  <si>
    <t>REACCION</t>
  </si>
  <si>
    <t>IMPUTABILIDAD</t>
  </si>
  <si>
    <t>GRADO</t>
  </si>
  <si>
    <t>PURPURA TROMBOCITOPENICA INMUNE</t>
  </si>
  <si>
    <t>No TRANS</t>
  </si>
  <si>
    <t>Total general</t>
  </si>
  <si>
    <t>Suma de COSTO DIRECTO</t>
  </si>
  <si>
    <t>Datos</t>
  </si>
  <si>
    <t>Suma de No PE</t>
  </si>
  <si>
    <t>Suma de No CUP</t>
  </si>
  <si>
    <t>Insumos Hospitalarios</t>
  </si>
  <si>
    <t>Guantes (par)</t>
  </si>
  <si>
    <t>Yelco</t>
  </si>
  <si>
    <t>Equipo de transfusion</t>
  </si>
  <si>
    <t>Gasa (paquete)</t>
  </si>
  <si>
    <t>INCREMENTO</t>
  </si>
  <si>
    <t>CUP</t>
  </si>
  <si>
    <t>Columna3</t>
  </si>
  <si>
    <t>PACIENTE</t>
  </si>
  <si>
    <t>COMPONENTE</t>
  </si>
  <si>
    <t>No COMPON</t>
  </si>
  <si>
    <t>CMT</t>
  </si>
  <si>
    <t>Promedio de No PE2</t>
  </si>
  <si>
    <t>Promedio de No CUP2</t>
  </si>
  <si>
    <t>PROMEDIO P E T</t>
  </si>
  <si>
    <t xml:space="preserve">AHORRO </t>
  </si>
  <si>
    <t>COMP</t>
  </si>
  <si>
    <t>REDUCCION DE COSTOS</t>
  </si>
  <si>
    <t>PAGO EPS</t>
  </si>
  <si>
    <t>V COMPRA OI</t>
  </si>
  <si>
    <t>V CRC</t>
  </si>
  <si>
    <t>V FUHECO</t>
  </si>
  <si>
    <t>VALOR PROME</t>
  </si>
  <si>
    <t xml:space="preserve">
DISMINUIR COSTOS EN EL BANCO DE SANGRE POR COMPRA DE COMPONENTES. LA REDUCCION DE COSTOS SE REALIZARIA SI EL BANCO DE SANGRE NO COMPRARA EL COMPONENTE CUP.</t>
  </si>
  <si>
    <t>TARIFA 2009</t>
  </si>
  <si>
    <t>TARIFA 2010</t>
  </si>
  <si>
    <t>Incapacidad</t>
  </si>
  <si>
    <t>Implementos de aseo</t>
  </si>
  <si>
    <t>Acompañante</t>
  </si>
  <si>
    <t xml:space="preserve">REDUCCION DE COSTOS=   COSTO QUE ASUME EL BANCO DE SANGRE POR LA COMPRA DE CUP A OTRAS INSTITUCIONES $234412,5 . EN EL CASO DE PE EL BANCO DE SANGRE ADQUIERE UNA GANANCIA DE 37417,5 </t>
  </si>
  <si>
    <t>Copago Hosp</t>
  </si>
  <si>
    <t>TOTAL COSTOS INDIRECTOS</t>
  </si>
  <si>
    <t>Suma de COSTO INDIRECTO</t>
  </si>
  <si>
    <t>C DIRECTO TRANS</t>
  </si>
  <si>
    <t>C DIRECTO T</t>
  </si>
  <si>
    <t>C INDIREC T</t>
  </si>
  <si>
    <t>AHORRO= DIFERENCIA DEL VALOR DEL TTO CON CUP Y PE. EL COSTO DEL TTO CON PE ES SUPERIOR AL COSTO DEL TTO CON CUP. EL RESULTADO ES EL VALOR MONETARIO DE COSTOS DIRECTOS QUE AHORRA LA INSTITUCIÓN AL TRANSFUNDIR CUP</t>
  </si>
  <si>
    <t>TOTAL COSTO DIRECTO PROM TRANSF CUP</t>
  </si>
  <si>
    <t>TOTAL COSTO DIRECTO PROM TRANSF  PE</t>
  </si>
  <si>
    <t>COSTO TOTAL INDI</t>
  </si>
  <si>
    <t>AHORRO= DIFERENCIA DE COSTOS INDIRECTOS DE LOS CASOS DE CUP Y PE,  EL RESULTADO ES EL VALOR MONETARIO AHORRADO POR EL PACIENTE SI ES TRANSFUNDIDO CON CUP.</t>
  </si>
  <si>
    <t>COSTO TOTAL INDIRECTO= RESULTADO DEL COSTO INDIRECTO ATRIBUIBLE AL PACIENTE POR CADA EVENTO TRANSFUSIONAL. EL PACIENTE GASTA CON PE 1.339.557,5 Y CON CUP 224.551,6</t>
  </si>
  <si>
    <t>C INDIR TRANS</t>
  </si>
  <si>
    <t xml:space="preserve">Razon costo - Beneficio= </t>
  </si>
  <si>
    <t>Nom Paciente</t>
  </si>
  <si>
    <t>Paciente 01</t>
  </si>
  <si>
    <t>Paciente 02</t>
  </si>
  <si>
    <t>Paciente 03</t>
  </si>
  <si>
    <t>Paciente 04</t>
  </si>
  <si>
    <t>Paciente 05</t>
  </si>
  <si>
    <t>Paciente 06</t>
  </si>
  <si>
    <t>Paciente 07</t>
  </si>
  <si>
    <t>Paciente 08</t>
  </si>
  <si>
    <t>Paciente 09</t>
  </si>
  <si>
    <t>Paciente 10</t>
  </si>
  <si>
    <t>Paciente 11</t>
  </si>
  <si>
    <t>Paciente 12</t>
  </si>
  <si>
    <t>Paciente 13</t>
  </si>
  <si>
    <t>Paciente 14</t>
  </si>
  <si>
    <t>Paciente 15</t>
  </si>
  <si>
    <t>Paciente 16</t>
  </si>
  <si>
    <t>Paciente 17</t>
  </si>
  <si>
    <t>Paciente 18</t>
  </si>
  <si>
    <t>Paciente 19</t>
  </si>
  <si>
    <t>Paciente 20</t>
  </si>
  <si>
    <t>Paciente 21</t>
  </si>
  <si>
    <t>Paciente 22</t>
  </si>
  <si>
    <t>Paciente 23</t>
  </si>
  <si>
    <t>Paciente 24</t>
  </si>
  <si>
    <t>Paciente 25</t>
  </si>
  <si>
    <t>Paciente 26</t>
  </si>
  <si>
    <t>Paciente 27</t>
  </si>
  <si>
    <t>Paciente 28</t>
  </si>
  <si>
    <t>Paciente 29</t>
  </si>
  <si>
    <t>Paciente 30</t>
  </si>
  <si>
    <t>Paciente 31</t>
  </si>
  <si>
    <t>Paciente 32</t>
  </si>
  <si>
    <t>Paciente 33</t>
  </si>
  <si>
    <t>Paciente 34</t>
  </si>
  <si>
    <t>Paciente 35</t>
  </si>
  <si>
    <t>Paciente 36</t>
  </si>
  <si>
    <t>Paciente 37</t>
  </si>
  <si>
    <t>Paciente 38</t>
  </si>
  <si>
    <t>Paciente 39</t>
  </si>
  <si>
    <t>Paciente 40</t>
  </si>
  <si>
    <t>Paciente 41</t>
  </si>
  <si>
    <t>Paciente 42</t>
  </si>
  <si>
    <t>Paciente 43</t>
  </si>
  <si>
    <t>Paciente 44</t>
  </si>
  <si>
    <t>Paciente 45</t>
  </si>
  <si>
    <t>Paciente 46</t>
  </si>
  <si>
    <t>Paciente 47</t>
  </si>
  <si>
    <t>Paciente 48</t>
  </si>
  <si>
    <t>Paciente 49</t>
  </si>
  <si>
    <t>Paciente 50</t>
  </si>
  <si>
    <t>Paciente 51</t>
  </si>
  <si>
    <t>Paciente 52</t>
  </si>
  <si>
    <t>Paciente 53</t>
  </si>
  <si>
    <t>Paciente 54</t>
  </si>
  <si>
    <t>Paciente 55</t>
  </si>
  <si>
    <t>Paciente 56</t>
  </si>
  <si>
    <t>Paciente 57</t>
  </si>
  <si>
    <t>Paciente 58</t>
  </si>
  <si>
    <t>Paciente 59</t>
  </si>
  <si>
    <t>Paciente 60</t>
  </si>
  <si>
    <t>Paciente 61</t>
  </si>
  <si>
    <t>Paciente 62</t>
  </si>
  <si>
    <t>Paciente 63</t>
  </si>
  <si>
    <t>Paciente 64</t>
  </si>
  <si>
    <t>Paciente 65</t>
  </si>
  <si>
    <t>Paciente 66</t>
  </si>
  <si>
    <t>Paciente 67</t>
  </si>
  <si>
    <t>Paciente 68</t>
  </si>
  <si>
    <t>CUP - PE</t>
  </si>
  <si>
    <t>Media</t>
  </si>
  <si>
    <t>DE</t>
  </si>
  <si>
    <t>CV</t>
  </si>
  <si>
    <t>Mediana</t>
  </si>
  <si>
    <t>COSTO TOTAL</t>
  </si>
  <si>
    <t>DIRECTOS: INSTITUCION</t>
  </si>
  <si>
    <t>VALOR TRATAMIENTO</t>
  </si>
  <si>
    <t>INDIRECTOS: PACIENTE</t>
  </si>
  <si>
    <t>INVALIDO NO COMPARABLE</t>
  </si>
  <si>
    <t>EL valor del tratamiento = (CMT x CD) x PET
De tal forma el costo del tratamiento con Plaquetas Estandar es superior al Costo del tratamiento con Plaquetas por Aféresis.</t>
  </si>
  <si>
    <t>VALOR DEL TRATAMIENTO PARA LA INSTITUCION</t>
  </si>
  <si>
    <t>C indirecto</t>
  </si>
  <si>
    <t>día laboral</t>
  </si>
  <si>
    <t>salario 2009</t>
  </si>
  <si>
    <t>salario 2010</t>
  </si>
  <si>
    <t>promedio</t>
  </si>
  <si>
    <t>PET</t>
  </si>
  <si>
    <t>VALOR DEL TRATAMIENTO PARA EL PACIENTE</t>
  </si>
  <si>
    <t>RELACIÓN COSTO BENEFICIO DE TRANSFUSION DE PLAQUETAS ESTANDAR VERSUS PLAQUETAS POR AFERESIS EN EL BANCO DE SANGRE DE LA CLINICA COLSANITAS S.A</t>
  </si>
  <si>
    <t>1.</t>
  </si>
  <si>
    <t>2.</t>
  </si>
  <si>
    <t>PACIENTES SELECCIONADOS TRANSFUNDIDOS CON PLAQUETAS ESTANDAR</t>
  </si>
  <si>
    <t xml:space="preserve">3. </t>
  </si>
  <si>
    <t>POBLACION TRANSFUNDIDA CON PLAQUETAFERESIS - CUP - PERIODO ENERO 2009 - JUNIO 2010</t>
  </si>
  <si>
    <t>POBLACION TRANSFUNDIDA CON PLAQUETAS ESTANDAR - PE - PERIODO ENERO 2009 - JUNIO 2010</t>
  </si>
  <si>
    <t>4.</t>
  </si>
  <si>
    <t>5.</t>
  </si>
  <si>
    <t>POBLACION EXCLUIDA TRANSFUNDIDA CON PLAQUETAS ESTANDAR PE Y PLAQUETAFERESIS CUP ENERO 2009 - JUNIO 2010</t>
  </si>
  <si>
    <t>PACIENTES QUE PRESENTARON REACCION ADVERSA A LA TRANSFUSION</t>
  </si>
  <si>
    <t>COSTO DEL PROGRAMA TRANSFUSION CON PLAQUETAS ESTANDAR PE</t>
  </si>
  <si>
    <t>COSTO DEL PROGRAMA TRANSFUSION CON PLAQUETAFERESIS CUP</t>
  </si>
  <si>
    <t>COSTOS DIRECTOS E INDIRECTOS</t>
  </si>
  <si>
    <t>ANALISIS DE COSTOS</t>
  </si>
  <si>
    <t>6.</t>
  </si>
  <si>
    <t>7.</t>
  </si>
  <si>
    <t>8.</t>
  </si>
  <si>
    <t>9.</t>
  </si>
  <si>
    <t>10.</t>
  </si>
  <si>
    <t>PACIENTES SELECCIONADOS TRANSFUNDIDOS CON PLAQUETAFERESIS CUP</t>
  </si>
  <si>
    <t>COSTO</t>
  </si>
  <si>
    <t>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</si>
</sst>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74" formatCode="_(* #,##0_);_(* \(#,##0\);_(* &quot;-&quot;??_);_(@_)"/>
    <numFmt numFmtId="179" formatCode="#,##0.0"/>
    <numFmt numFmtId="180" formatCode="0.0"/>
    <numFmt numFmtId="183" formatCode="&quot;$&quot;\ #,##0.0"/>
  </numFmts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8"/>
      <color indexed="8"/>
      <name val="Arial"/>
      <family val="2"/>
    </font>
    <font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"/>
      <color indexed="81"/>
      <name val="Tahoma"/>
      <family val="2"/>
    </font>
    <font>
      <b/>
      <sz val="8"/>
      <color indexed="8"/>
      <name val="Arial"/>
      <family val="2"/>
    </font>
    <font>
      <sz val="8"/>
      <name val="Arial"/>
    </font>
    <font>
      <sz val="8"/>
      <color indexed="8"/>
      <name val="Arial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scheme val="minor"/>
    </font>
    <font>
      <sz val="8"/>
      <color indexed="8"/>
      <name val="Calibri"/>
      <scheme val="minor"/>
    </font>
    <font>
      <sz val="8"/>
      <name val="Calibri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1.5"/>
      <color theme="1"/>
      <name val="Times"/>
      <family val="1"/>
    </font>
  </fonts>
  <fills count="1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6">
    <xf numFmtId="0" fontId="0" fillId="0" borderId="0" xfId="0"/>
    <xf numFmtId="0" fontId="0" fillId="2" borderId="0" xfId="0" applyFill="1"/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/>
    <xf numFmtId="0" fontId="0" fillId="0" borderId="1" xfId="0" applyBorder="1"/>
    <xf numFmtId="0" fontId="2" fillId="0" borderId="1" xfId="0" applyFont="1" applyFill="1" applyBorder="1" applyAlignment="1">
      <alignment horizontal="left"/>
    </xf>
    <xf numFmtId="0" fontId="3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4" fillId="0" borderId="1" xfId="0" applyFont="1" applyFill="1" applyBorder="1"/>
    <xf numFmtId="0" fontId="4" fillId="0" borderId="0" xfId="0" applyFont="1" applyFill="1"/>
    <xf numFmtId="0" fontId="5" fillId="0" borderId="1" xfId="0" applyFont="1" applyFill="1" applyBorder="1"/>
    <xf numFmtId="0" fontId="4" fillId="3" borderId="1" xfId="0" applyFont="1" applyFill="1" applyBorder="1"/>
    <xf numFmtId="0" fontId="0" fillId="0" borderId="1" xfId="0" applyBorder="1" applyAlignment="1">
      <alignment vertical="justify" wrapText="1"/>
    </xf>
    <xf numFmtId="0" fontId="2" fillId="0" borderId="1" xfId="0" applyFont="1" applyFill="1" applyBorder="1" applyAlignment="1"/>
    <xf numFmtId="0" fontId="6" fillId="0" borderId="0" xfId="0" applyFont="1"/>
    <xf numFmtId="0" fontId="0" fillId="0" borderId="0" xfId="0" applyFill="1" applyBorder="1"/>
    <xf numFmtId="0" fontId="4" fillId="0" borderId="2" xfId="0" applyFont="1" applyFill="1" applyBorder="1"/>
    <xf numFmtId="0" fontId="4" fillId="0" borderId="3" xfId="0" applyFont="1" applyFill="1" applyBorder="1"/>
    <xf numFmtId="0" fontId="4" fillId="0" borderId="4" xfId="0" applyFont="1" applyFill="1" applyBorder="1"/>
    <xf numFmtId="0" fontId="4" fillId="0" borderId="5" xfId="0" applyFont="1" applyFill="1" applyBorder="1"/>
    <xf numFmtId="0" fontId="2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/>
    <xf numFmtId="0" fontId="6" fillId="0" borderId="0" xfId="0" applyFont="1" applyFill="1"/>
    <xf numFmtId="0" fontId="0" fillId="0" borderId="7" xfId="0" applyBorder="1"/>
    <xf numFmtId="0" fontId="0" fillId="0" borderId="8" xfId="0" applyBorder="1"/>
    <xf numFmtId="0" fontId="0" fillId="0" borderId="9" xfId="0" applyBorder="1"/>
    <xf numFmtId="9" fontId="4" fillId="0" borderId="1" xfId="4" applyFont="1" applyFill="1" applyBorder="1"/>
    <xf numFmtId="9" fontId="4" fillId="0" borderId="1" xfId="0" applyNumberFormat="1" applyFont="1" applyFill="1" applyBorder="1"/>
    <xf numFmtId="0" fontId="16" fillId="0" borderId="3" xfId="0" applyFont="1" applyBorder="1"/>
    <xf numFmtId="0" fontId="17" fillId="0" borderId="4" xfId="0" applyFont="1" applyFill="1" applyBorder="1"/>
    <xf numFmtId="0" fontId="17" fillId="0" borderId="1" xfId="0" applyFont="1" applyFill="1" applyBorder="1"/>
    <xf numFmtId="0" fontId="17" fillId="0" borderId="10" xfId="0" applyFont="1" applyFill="1" applyBorder="1"/>
    <xf numFmtId="0" fontId="16" fillId="0" borderId="1" xfId="0" applyFont="1" applyFill="1" applyBorder="1"/>
    <xf numFmtId="0" fontId="16" fillId="0" borderId="1" xfId="0" applyFont="1" applyFill="1" applyBorder="1" applyAlignment="1">
      <alignment horizontal="right"/>
    </xf>
    <xf numFmtId="0" fontId="16" fillId="0" borderId="1" xfId="0" applyFont="1" applyFill="1" applyBorder="1" applyAlignment="1">
      <alignment horizontal="left" vertical="center" wrapText="1"/>
    </xf>
    <xf numFmtId="9" fontId="17" fillId="0" borderId="1" xfId="4" applyFont="1" applyFill="1" applyBorder="1"/>
    <xf numFmtId="9" fontId="17" fillId="0" borderId="1" xfId="0" applyNumberFormat="1" applyFont="1" applyFill="1" applyBorder="1"/>
    <xf numFmtId="0" fontId="16" fillId="0" borderId="1" xfId="0" applyFont="1" applyFill="1" applyBorder="1" applyAlignment="1">
      <alignment horizontal="left"/>
    </xf>
    <xf numFmtId="0" fontId="17" fillId="0" borderId="0" xfId="0" applyFont="1" applyFill="1"/>
    <xf numFmtId="0" fontId="17" fillId="0" borderId="2" xfId="0" applyFont="1" applyFill="1" applyBorder="1"/>
    <xf numFmtId="0" fontId="18" fillId="0" borderId="0" xfId="0" applyFont="1"/>
    <xf numFmtId="0" fontId="18" fillId="0" borderId="2" xfId="0" applyFont="1" applyBorder="1"/>
    <xf numFmtId="0" fontId="18" fillId="0" borderId="1" xfId="0" applyFont="1" applyBorder="1"/>
    <xf numFmtId="0" fontId="18" fillId="0" borderId="0" xfId="0" applyFont="1" applyFill="1" applyBorder="1"/>
    <xf numFmtId="0" fontId="0" fillId="0" borderId="0" xfId="0" applyFill="1"/>
    <xf numFmtId="9" fontId="18" fillId="0" borderId="0" xfId="4" applyFont="1"/>
    <xf numFmtId="174" fontId="14" fillId="0" borderId="1" xfId="2" applyNumberFormat="1" applyFont="1" applyBorder="1"/>
    <xf numFmtId="0" fontId="0" fillId="4" borderId="1" xfId="0" applyFill="1" applyBorder="1"/>
    <xf numFmtId="174" fontId="14" fillId="0" borderId="0" xfId="2" applyNumberFormat="1" applyFont="1" applyBorder="1"/>
    <xf numFmtId="0" fontId="0" fillId="0" borderId="0" xfId="0" applyBorder="1"/>
    <xf numFmtId="0" fontId="19" fillId="0" borderId="0" xfId="0" applyNumberFormat="1" applyFont="1"/>
    <xf numFmtId="0" fontId="19" fillId="0" borderId="0" xfId="0" applyFont="1"/>
    <xf numFmtId="0" fontId="19" fillId="0" borderId="1" xfId="0" applyFont="1" applyBorder="1"/>
    <xf numFmtId="0" fontId="0" fillId="0" borderId="0" xfId="0" applyFill="1" applyBorder="1" applyAlignment="1">
      <alignment vertical="justify"/>
    </xf>
    <xf numFmtId="0" fontId="18" fillId="0" borderId="0" xfId="0" applyFont="1" applyFill="1" applyBorder="1" applyAlignment="1">
      <alignment vertical="justify"/>
    </xf>
    <xf numFmtId="43" fontId="14" fillId="0" borderId="0" xfId="2" applyFont="1" applyFill="1" applyBorder="1" applyAlignment="1">
      <alignment vertical="justify"/>
    </xf>
    <xf numFmtId="43" fontId="0" fillId="0" borderId="0" xfId="0" applyNumberFormat="1" applyFill="1" applyBorder="1"/>
    <xf numFmtId="0" fontId="0" fillId="0" borderId="0" xfId="0" applyFill="1" applyBorder="1" applyAlignment="1"/>
    <xf numFmtId="0" fontId="19" fillId="0" borderId="1" xfId="0" applyFont="1" applyFill="1" applyBorder="1"/>
    <xf numFmtId="0" fontId="19" fillId="0" borderId="0" xfId="0" applyFont="1" applyFill="1"/>
    <xf numFmtId="0" fontId="19" fillId="0" borderId="1" xfId="0" applyFont="1" applyFill="1" applyBorder="1" applyAlignment="1">
      <alignment vertical="justify"/>
    </xf>
    <xf numFmtId="43" fontId="19" fillId="0" borderId="1" xfId="2" applyFont="1" applyFill="1" applyBorder="1" applyAlignment="1">
      <alignment vertical="justify"/>
    </xf>
    <xf numFmtId="0" fontId="0" fillId="0" borderId="10" xfId="0" applyBorder="1"/>
    <xf numFmtId="0" fontId="0" fillId="0" borderId="10" xfId="0" applyFill="1" applyBorder="1"/>
    <xf numFmtId="0" fontId="0" fillId="5" borderId="0" xfId="0" applyFill="1"/>
    <xf numFmtId="37" fontId="0" fillId="5" borderId="0" xfId="0" applyNumberFormat="1" applyFill="1" applyAlignment="1">
      <alignment horizontal="right"/>
    </xf>
    <xf numFmtId="3" fontId="0" fillId="5" borderId="0" xfId="0" applyNumberFormat="1" applyFill="1" applyAlignment="1">
      <alignment horizontal="right"/>
    </xf>
    <xf numFmtId="3" fontId="0" fillId="0" borderId="0" xfId="0" applyNumberFormat="1"/>
    <xf numFmtId="3" fontId="0" fillId="0" borderId="1" xfId="0" applyNumberFormat="1" applyBorder="1"/>
    <xf numFmtId="0" fontId="19" fillId="6" borderId="1" xfId="0" applyFont="1" applyFill="1" applyBorder="1"/>
    <xf numFmtId="1" fontId="0" fillId="0" borderId="1" xfId="0" applyNumberFormat="1" applyFont="1" applyBorder="1"/>
    <xf numFmtId="1" fontId="0" fillId="0" borderId="1" xfId="0" applyNumberFormat="1" applyBorder="1"/>
    <xf numFmtId="0" fontId="4" fillId="0" borderId="10" xfId="0" applyNumberFormat="1" applyFont="1" applyFill="1" applyBorder="1"/>
    <xf numFmtId="0" fontId="17" fillId="0" borderId="1" xfId="0" applyNumberFormat="1" applyFont="1" applyFill="1" applyBorder="1"/>
    <xf numFmtId="1" fontId="19" fillId="0" borderId="0" xfId="0" applyNumberFormat="1" applyFont="1"/>
    <xf numFmtId="0" fontId="0" fillId="6" borderId="0" xfId="0" applyFill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179" fontId="19" fillId="0" borderId="1" xfId="2" applyNumberFormat="1" applyFont="1" applyFill="1" applyBorder="1" applyAlignment="1">
      <alignment vertical="justify"/>
    </xf>
    <xf numFmtId="43" fontId="4" fillId="0" borderId="10" xfId="0" applyNumberFormat="1" applyFont="1" applyFill="1" applyBorder="1"/>
    <xf numFmtId="0" fontId="19" fillId="0" borderId="8" xfId="0" applyFont="1" applyBorder="1"/>
    <xf numFmtId="0" fontId="19" fillId="0" borderId="12" xfId="0" applyFont="1" applyBorder="1"/>
    <xf numFmtId="0" fontId="19" fillId="0" borderId="14" xfId="0" applyFont="1" applyBorder="1"/>
    <xf numFmtId="0" fontId="19" fillId="7" borderId="1" xfId="0" applyFont="1" applyFill="1" applyBorder="1" applyAlignment="1">
      <alignment vertical="justify"/>
    </xf>
    <xf numFmtId="0" fontId="19" fillId="7" borderId="15" xfId="0" applyFont="1" applyFill="1" applyBorder="1"/>
    <xf numFmtId="0" fontId="19" fillId="0" borderId="8" xfId="0" applyFont="1" applyFill="1" applyBorder="1"/>
    <xf numFmtId="0" fontId="19" fillId="0" borderId="12" xfId="0" applyFont="1" applyFill="1" applyBorder="1"/>
    <xf numFmtId="0" fontId="19" fillId="0" borderId="14" xfId="0" applyFont="1" applyFill="1" applyBorder="1" applyAlignment="1">
      <alignment vertical="justify"/>
    </xf>
    <xf numFmtId="43" fontId="19" fillId="0" borderId="14" xfId="2" applyFont="1" applyFill="1" applyBorder="1" applyAlignment="1">
      <alignment vertical="justify"/>
    </xf>
    <xf numFmtId="0" fontId="19" fillId="7" borderId="11" xfId="0" applyFont="1" applyFill="1" applyBorder="1"/>
    <xf numFmtId="0" fontId="19" fillId="7" borderId="16" xfId="0" applyFont="1" applyFill="1" applyBorder="1" applyAlignment="1">
      <alignment vertical="justify"/>
    </xf>
    <xf numFmtId="0" fontId="19" fillId="7" borderId="16" xfId="0" applyFont="1" applyFill="1" applyBorder="1"/>
    <xf numFmtId="0" fontId="19" fillId="0" borderId="14" xfId="0" applyFont="1" applyFill="1" applyBorder="1"/>
    <xf numFmtId="0" fontId="19" fillId="7" borderId="17" xfId="0" applyFont="1" applyFill="1" applyBorder="1"/>
    <xf numFmtId="0" fontId="19" fillId="7" borderId="7" xfId="0" applyFont="1" applyFill="1" applyBorder="1" applyAlignment="1">
      <alignment horizontal="justify" vertical="justify" wrapText="1"/>
    </xf>
    <xf numFmtId="179" fontId="19" fillId="0" borderId="14" xfId="2" applyNumberFormat="1" applyFont="1" applyFill="1" applyBorder="1" applyAlignment="1">
      <alignment vertical="justify"/>
    </xf>
    <xf numFmtId="0" fontId="0" fillId="7" borderId="1" xfId="0" applyFill="1" applyBorder="1"/>
    <xf numFmtId="0" fontId="19" fillId="7" borderId="9" xfId="0" applyFont="1" applyFill="1" applyBorder="1" applyAlignment="1">
      <alignment horizontal="center" vertical="justify" wrapText="1"/>
    </xf>
    <xf numFmtId="43" fontId="19" fillId="0" borderId="0" xfId="0" applyNumberFormat="1" applyFont="1" applyFill="1"/>
    <xf numFmtId="3" fontId="0" fillId="0" borderId="0" xfId="0" applyNumberFormat="1" applyBorder="1"/>
    <xf numFmtId="0" fontId="2" fillId="0" borderId="8" xfId="0" applyFont="1" applyFill="1" applyBorder="1"/>
    <xf numFmtId="0" fontId="2" fillId="0" borderId="8" xfId="0" applyFont="1" applyFill="1" applyBorder="1" applyAlignment="1">
      <alignment horizontal="left"/>
    </xf>
    <xf numFmtId="0" fontId="2" fillId="0" borderId="12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4" xfId="0" applyFont="1" applyFill="1" applyBorder="1" applyAlignment="1">
      <alignment horizontal="right"/>
    </xf>
    <xf numFmtId="0" fontId="11" fillId="0" borderId="19" xfId="0" applyFont="1" applyFill="1" applyBorder="1"/>
    <xf numFmtId="0" fontId="11" fillId="0" borderId="20" xfId="0" applyFont="1" applyFill="1" applyBorder="1"/>
    <xf numFmtId="0" fontId="6" fillId="0" borderId="8" xfId="0" applyFont="1" applyFill="1" applyBorder="1"/>
    <xf numFmtId="0" fontId="6" fillId="0" borderId="1" xfId="0" applyFont="1" applyFill="1" applyBorder="1"/>
    <xf numFmtId="0" fontId="20" fillId="0" borderId="21" xfId="0" applyFont="1" applyBorder="1"/>
    <xf numFmtId="0" fontId="21" fillId="0" borderId="22" xfId="0" applyFont="1" applyBorder="1"/>
    <xf numFmtId="0" fontId="21" fillId="0" borderId="9" xfId="0" applyFont="1" applyBorder="1"/>
    <xf numFmtId="0" fontId="21" fillId="0" borderId="13" xfId="0" applyFont="1" applyBorder="1"/>
    <xf numFmtId="0" fontId="19" fillId="0" borderId="0" xfId="0" applyFont="1" applyFill="1" applyBorder="1" applyAlignment="1">
      <alignment horizontal="justify" wrapText="1"/>
    </xf>
    <xf numFmtId="0" fontId="22" fillId="0" borderId="2" xfId="0" applyFont="1" applyBorder="1"/>
    <xf numFmtId="0" fontId="22" fillId="0" borderId="1" xfId="0" applyFont="1" applyBorder="1"/>
    <xf numFmtId="0" fontId="23" fillId="0" borderId="1" xfId="0" applyFont="1" applyFill="1" applyBorder="1"/>
    <xf numFmtId="0" fontId="24" fillId="0" borderId="1" xfId="0" applyFont="1" applyFill="1" applyBorder="1" applyAlignment="1">
      <alignment horizontal="left"/>
    </xf>
    <xf numFmtId="0" fontId="24" fillId="0" borderId="1" xfId="0" applyFont="1" applyFill="1" applyBorder="1" applyAlignment="1">
      <alignment horizontal="right"/>
    </xf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/>
    <xf numFmtId="9" fontId="23" fillId="0" borderId="1" xfId="4" applyFont="1" applyFill="1" applyBorder="1"/>
    <xf numFmtId="0" fontId="23" fillId="0" borderId="1" xfId="0" applyNumberFormat="1" applyFont="1" applyFill="1" applyBorder="1"/>
    <xf numFmtId="43" fontId="23" fillId="0" borderId="10" xfId="2" applyFont="1" applyFill="1" applyBorder="1"/>
    <xf numFmtId="43" fontId="23" fillId="0" borderId="10" xfId="0" applyNumberFormat="1" applyFont="1" applyFill="1" applyBorder="1"/>
    <xf numFmtId="0" fontId="22" fillId="0" borderId="23" xfId="0" applyFont="1" applyBorder="1"/>
    <xf numFmtId="0" fontId="23" fillId="0" borderId="6" xfId="0" applyFont="1" applyFill="1" applyBorder="1"/>
    <xf numFmtId="0" fontId="24" fillId="0" borderId="6" xfId="0" applyFont="1" applyFill="1" applyBorder="1" applyAlignment="1">
      <alignment horizontal="left"/>
    </xf>
    <xf numFmtId="0" fontId="24" fillId="0" borderId="6" xfId="0" applyFont="1" applyFill="1" applyBorder="1" applyAlignment="1">
      <alignment horizontal="right"/>
    </xf>
    <xf numFmtId="0" fontId="24" fillId="0" borderId="6" xfId="0" applyFont="1" applyFill="1" applyBorder="1" applyAlignment="1">
      <alignment horizontal="left" vertical="center" wrapText="1"/>
    </xf>
    <xf numFmtId="0" fontId="24" fillId="0" borderId="6" xfId="0" applyFont="1" applyFill="1" applyBorder="1"/>
    <xf numFmtId="9" fontId="23" fillId="0" borderId="6" xfId="4" applyFont="1" applyFill="1" applyBorder="1"/>
    <xf numFmtId="0" fontId="23" fillId="0" borderId="6" xfId="0" applyNumberFormat="1" applyFont="1" applyFill="1" applyBorder="1"/>
    <xf numFmtId="43" fontId="23" fillId="0" borderId="24" xfId="0" applyNumberFormat="1" applyFont="1" applyFill="1" applyBorder="1"/>
    <xf numFmtId="43" fontId="17" fillId="0" borderId="10" xfId="0" applyNumberFormat="1" applyFont="1" applyFill="1" applyBorder="1"/>
    <xf numFmtId="43" fontId="17" fillId="0" borderId="1" xfId="0" applyNumberFormat="1" applyFont="1" applyFill="1" applyBorder="1"/>
    <xf numFmtId="0" fontId="23" fillId="0" borderId="1" xfId="0" applyFont="1" applyFill="1" applyBorder="1" applyAlignment="1">
      <alignment horizontal="left"/>
    </xf>
    <xf numFmtId="9" fontId="23" fillId="0" borderId="1" xfId="0" applyNumberFormat="1" applyFont="1" applyFill="1" applyBorder="1"/>
    <xf numFmtId="0" fontId="23" fillId="0" borderId="1" xfId="2" applyNumberFormat="1" applyFont="1" applyFill="1" applyBorder="1"/>
    <xf numFmtId="0" fontId="23" fillId="0" borderId="6" xfId="0" applyFont="1" applyFill="1" applyBorder="1" applyAlignment="1">
      <alignment horizontal="left"/>
    </xf>
    <xf numFmtId="9" fontId="23" fillId="0" borderId="6" xfId="0" applyNumberFormat="1" applyFont="1" applyFill="1" applyBorder="1"/>
    <xf numFmtId="9" fontId="14" fillId="0" borderId="0" xfId="4" applyFont="1"/>
    <xf numFmtId="174" fontId="14" fillId="0" borderId="0" xfId="2" applyNumberFormat="1" applyFont="1"/>
    <xf numFmtId="43" fontId="4" fillId="0" borderId="1" xfId="0" applyNumberFormat="1" applyFont="1" applyFill="1" applyBorder="1"/>
    <xf numFmtId="1" fontId="19" fillId="0" borderId="1" xfId="0" applyNumberFormat="1" applyFont="1" applyBorder="1"/>
    <xf numFmtId="9" fontId="14" fillId="0" borderId="0" xfId="4" applyFont="1" applyBorder="1"/>
    <xf numFmtId="43" fontId="0" fillId="0" borderId="0" xfId="0" applyNumberFormat="1"/>
    <xf numFmtId="0" fontId="19" fillId="0" borderId="0" xfId="0" applyFont="1" applyFill="1" applyBorder="1"/>
    <xf numFmtId="0" fontId="19" fillId="7" borderId="7" xfId="0" applyFont="1" applyFill="1" applyBorder="1" applyAlignment="1">
      <alignment horizontal="center" vertical="justify" wrapText="1"/>
    </xf>
    <xf numFmtId="43" fontId="19" fillId="0" borderId="9" xfId="0" applyNumberFormat="1" applyFont="1" applyFill="1" applyBorder="1" applyAlignment="1"/>
    <xf numFmtId="43" fontId="19" fillId="6" borderId="9" xfId="0" applyNumberFormat="1" applyFont="1" applyFill="1" applyBorder="1" applyAlignment="1"/>
    <xf numFmtId="43" fontId="19" fillId="6" borderId="13" xfId="0" applyNumberFormat="1" applyFont="1" applyFill="1" applyBorder="1" applyAlignment="1"/>
    <xf numFmtId="0" fontId="19" fillId="6" borderId="0" xfId="0" applyFont="1" applyFill="1" applyBorder="1" applyAlignment="1">
      <alignment horizontal="justify" wrapText="1"/>
    </xf>
    <xf numFmtId="0" fontId="19" fillId="0" borderId="0" xfId="0" applyFont="1" applyFill="1" applyBorder="1" applyAlignment="1"/>
    <xf numFmtId="0" fontId="19" fillId="7" borderId="1" xfId="0" applyFont="1" applyFill="1" applyBorder="1"/>
    <xf numFmtId="183" fontId="19" fillId="0" borderId="0" xfId="0" applyNumberFormat="1" applyFont="1" applyFill="1"/>
    <xf numFmtId="0" fontId="19" fillId="0" borderId="1" xfId="0" applyFont="1" applyFill="1" applyBorder="1" applyAlignment="1">
      <alignment horizontal="right" wrapText="1"/>
    </xf>
    <xf numFmtId="180" fontId="19" fillId="0" borderId="1" xfId="0" applyNumberFormat="1" applyFont="1" applyBorder="1"/>
    <xf numFmtId="0" fontId="18" fillId="0" borderId="0" xfId="0" applyFont="1" applyFill="1" applyBorder="1" applyAlignment="1">
      <alignment horizontal="justify" vertical="justify" wrapText="1"/>
    </xf>
    <xf numFmtId="0" fontId="25" fillId="8" borderId="25" xfId="0" applyFont="1" applyFill="1" applyBorder="1" applyAlignment="1"/>
    <xf numFmtId="0" fontId="0" fillId="9" borderId="0" xfId="0" applyFill="1"/>
    <xf numFmtId="0" fontId="0" fillId="9" borderId="0" xfId="0" applyFill="1" applyBorder="1"/>
    <xf numFmtId="0" fontId="0" fillId="9" borderId="0" xfId="0" applyFill="1" applyBorder="1" applyAlignment="1">
      <alignment vertical="justify"/>
    </xf>
    <xf numFmtId="3" fontId="19" fillId="0" borderId="0" xfId="0" applyNumberFormat="1" applyFont="1" applyFill="1" applyBorder="1"/>
    <xf numFmtId="1" fontId="19" fillId="0" borderId="24" xfId="0" applyNumberFormat="1" applyFont="1" applyBorder="1"/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0" fillId="8" borderId="0" xfId="0" applyFill="1"/>
    <xf numFmtId="0" fontId="0" fillId="0" borderId="0" xfId="0" pivotButton="1"/>
    <xf numFmtId="0" fontId="19" fillId="0" borderId="0" xfId="0" pivotButton="1" applyFont="1"/>
    <xf numFmtId="3" fontId="19" fillId="0" borderId="0" xfId="0" applyNumberFormat="1" applyFont="1"/>
    <xf numFmtId="180" fontId="19" fillId="0" borderId="0" xfId="0" applyNumberFormat="1" applyFont="1"/>
    <xf numFmtId="1" fontId="19" fillId="0" borderId="26" xfId="0" applyNumberFormat="1" applyFont="1" applyBorder="1"/>
    <xf numFmtId="1" fontId="19" fillId="0" borderId="5" xfId="0" applyNumberFormat="1" applyFont="1" applyBorder="1"/>
    <xf numFmtId="174" fontId="14" fillId="0" borderId="4" xfId="2" applyNumberFormat="1" applyFont="1" applyBorder="1"/>
    <xf numFmtId="3" fontId="0" fillId="0" borderId="4" xfId="0" applyNumberFormat="1" applyBorder="1"/>
    <xf numFmtId="0" fontId="0" fillId="10" borderId="0" xfId="0" applyFill="1" applyBorder="1"/>
    <xf numFmtId="0" fontId="6" fillId="0" borderId="0" xfId="0" applyFont="1" applyFill="1" applyBorder="1"/>
    <xf numFmtId="0" fontId="6" fillId="0" borderId="0" xfId="0" applyFont="1" applyBorder="1"/>
    <xf numFmtId="0" fontId="2" fillId="0" borderId="0" xfId="0" applyFont="1" applyFill="1" applyBorder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/>
    </xf>
    <xf numFmtId="0" fontId="12" fillId="0" borderId="1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0" xfId="0" applyFont="1" applyFill="1"/>
    <xf numFmtId="0" fontId="26" fillId="0" borderId="0" xfId="0" applyFont="1" applyFill="1" applyBorder="1"/>
    <xf numFmtId="0" fontId="26" fillId="0" borderId="0" xfId="0" applyFont="1" applyBorder="1"/>
    <xf numFmtId="0" fontId="27" fillId="0" borderId="0" xfId="0" applyFont="1" applyFill="1" applyBorder="1"/>
    <xf numFmtId="9" fontId="26" fillId="0" borderId="0" xfId="4" applyFont="1" applyBorder="1"/>
    <xf numFmtId="0" fontId="15" fillId="8" borderId="0" xfId="1" applyFill="1" applyAlignment="1" applyProtection="1">
      <alignment horizontal="justify" vertical="center" wrapText="1"/>
    </xf>
    <xf numFmtId="0" fontId="28" fillId="11" borderId="0" xfId="0" applyFont="1" applyFill="1" applyAlignment="1">
      <alignment horizontal="center" vertical="center" wrapText="1"/>
    </xf>
    <xf numFmtId="0" fontId="15" fillId="8" borderId="0" xfId="1" applyFill="1" applyAlignment="1" applyProtection="1">
      <alignment horizontal="left" vertical="center" wrapText="1"/>
    </xf>
    <xf numFmtId="0" fontId="6" fillId="0" borderId="0" xfId="0" applyFont="1" applyFill="1" applyAlignment="1">
      <alignment horizontal="center"/>
    </xf>
    <xf numFmtId="0" fontId="0" fillId="0" borderId="0" xfId="0" applyFill="1" applyBorder="1" applyAlignment="1">
      <alignment horizontal="justify" vertical="justify"/>
    </xf>
    <xf numFmtId="0" fontId="19" fillId="7" borderId="30" xfId="0" applyFont="1" applyFill="1" applyBorder="1" applyAlignment="1">
      <alignment horizontal="center"/>
    </xf>
    <xf numFmtId="0" fontId="19" fillId="7" borderId="31" xfId="0" applyFont="1" applyFill="1" applyBorder="1" applyAlignment="1">
      <alignment horizontal="center"/>
    </xf>
    <xf numFmtId="0" fontId="19" fillId="7" borderId="32" xfId="0" applyFont="1" applyFill="1" applyBorder="1" applyAlignment="1">
      <alignment horizontal="center"/>
    </xf>
    <xf numFmtId="0" fontId="19" fillId="7" borderId="33" xfId="0" applyFont="1" applyFill="1" applyBorder="1" applyAlignment="1">
      <alignment horizontal="center"/>
    </xf>
    <xf numFmtId="0" fontId="19" fillId="0" borderId="34" xfId="0" applyFont="1" applyFill="1" applyBorder="1" applyAlignment="1">
      <alignment horizontal="center"/>
    </xf>
    <xf numFmtId="0" fontId="19" fillId="0" borderId="35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justify" wrapText="1"/>
    </xf>
    <xf numFmtId="179" fontId="19" fillId="0" borderId="9" xfId="0" applyNumberFormat="1" applyFont="1" applyFill="1" applyBorder="1" applyAlignment="1">
      <alignment horizontal="center"/>
    </xf>
    <xf numFmtId="179" fontId="19" fillId="0" borderId="13" xfId="0" applyNumberFormat="1" applyFont="1" applyFill="1" applyBorder="1" applyAlignment="1">
      <alignment horizontal="center"/>
    </xf>
    <xf numFmtId="0" fontId="25" fillId="8" borderId="27" xfId="0" applyFont="1" applyFill="1" applyBorder="1" applyAlignment="1">
      <alignment horizontal="center"/>
    </xf>
    <xf numFmtId="0" fontId="25" fillId="8" borderId="28" xfId="0" applyFont="1" applyFill="1" applyBorder="1" applyAlignment="1">
      <alignment horizontal="center"/>
    </xf>
    <xf numFmtId="0" fontId="19" fillId="9" borderId="0" xfId="0" applyFont="1" applyFill="1" applyAlignment="1">
      <alignment horizontal="center" wrapText="1"/>
    </xf>
    <xf numFmtId="0" fontId="19" fillId="0" borderId="10" xfId="0" applyFont="1" applyFill="1" applyBorder="1" applyAlignment="1">
      <alignment horizontal="center"/>
    </xf>
    <xf numFmtId="0" fontId="19" fillId="0" borderId="29" xfId="0" applyFont="1" applyFill="1" applyBorder="1" applyAlignment="1">
      <alignment horizontal="center"/>
    </xf>
    <xf numFmtId="0" fontId="19" fillId="0" borderId="0" xfId="0" applyFont="1" applyFill="1" applyAlignment="1">
      <alignment horizontal="center" wrapText="1"/>
    </xf>
  </cellXfs>
  <cellStyles count="6">
    <cellStyle name="Hipervínculo" xfId="1" builtinId="8"/>
    <cellStyle name="Millares" xfId="2" builtinId="3"/>
    <cellStyle name="Millares 2" xfId="3"/>
    <cellStyle name="Normal" xfId="0" builtinId="0"/>
    <cellStyle name="Porcentaje" xfId="4" builtinId="5"/>
    <cellStyle name="Porcentaje 2" xfId="5"/>
  </cellStyles>
  <dxfs count="94"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" formatCode="0"/>
    </dxf>
    <dxf>
      <numFmt numFmtId="1" formatCode="0"/>
    </dxf>
    <dxf>
      <font>
        <sz val="9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numFmt numFmtId="35" formatCode="_(* #,##0.00_);_(* \(#,##0.00\);_(* &quot;-&quot;??_);_(@_)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35" formatCode="_(* #,##0.00_);_(* \(#,##0.00\);_(* &quot;-&quot;??_);_(@_)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438150</xdr:colOff>
      <xdr:row>4</xdr:row>
      <xdr:rowOff>76200</xdr:rowOff>
    </xdr:from>
    <xdr:to>
      <xdr:col>14</xdr:col>
      <xdr:colOff>504825</xdr:colOff>
      <xdr:row>15</xdr:row>
      <xdr:rowOff>161925</xdr:rowOff>
    </xdr:to>
    <xdr:pic>
      <xdr:nvPicPr>
        <xdr:cNvPr id="14348" name="0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838200"/>
          <a:ext cx="3876675" cy="2676525"/>
        </a:xfrm>
        <a:prstGeom prst="rect">
          <a:avLst/>
        </a:prstGeom>
        <a:solidFill>
          <a:srgbClr val="95B3D7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hane Molina" refreshedDate="40878.946060532406" createdVersion="1" refreshedVersion="4" recordCount="32" upgradeOnRefresh="1">
  <cacheSource type="worksheet">
    <worksheetSource ref="A1:O33" sheet="5. CUP filtra"/>
  </cacheSource>
  <cacheFields count="15">
    <cacheField name="AÑO" numFmtId="0">
      <sharedItems containsSemiMixedTypes="0" containsString="0" containsNumber="1" containsInteger="1" minValue="2009" maxValue="2010"/>
    </cacheField>
    <cacheField name="CLINICA" numFmtId="0">
      <sharedItems/>
    </cacheField>
    <cacheField name="PACIENTES" numFmtId="0">
      <sharedItems containsSemiMixedTypes="0" containsString="0" containsNumber="1" containsInteger="1" minValue="2" maxValue="14"/>
    </cacheField>
    <cacheField name="No TRANS" numFmtId="0">
      <sharedItems containsSemiMixedTypes="0" containsString="0" containsNumber="1" containsInteger="1" minValue="1" maxValue="26" count="6">
        <n v="1"/>
        <n v="26"/>
        <n v="12" u="1"/>
        <n v="3" u="1"/>
        <n v="2" u="1"/>
        <n v="22" u="1"/>
      </sharedItems>
    </cacheField>
    <cacheField name="MES" numFmtId="0">
      <sharedItems/>
    </cacheField>
    <cacheField name="NOMBRE" numFmtId="0">
      <sharedItems count="23">
        <s v="Paciente 52"/>
        <s v="Paciente 58"/>
        <s v="Paciente 18"/>
        <s v="Paciente 65"/>
        <s v="Paciente 02"/>
        <s v="Paciente 57"/>
        <s v="Paciente 07"/>
        <s v="QUIROGA DE ROBAYO FLOR ALBA" u="1"/>
        <s v="PIAMONTE ARTURO" u="1"/>
        <s v="VILLAREAL SOSA TOBIAS" u="1"/>
        <s v="SMITH REICHMAN NORA ELIZABETH" u="1"/>
        <s v="LOPEZ RUIZ OLGA ALEXANDRA" u="1"/>
        <s v="BERNATE USECHE ALVARO " u="1"/>
        <s v="RINCON ROJAS RAFAEL ANTONIO" u="1"/>
        <s v="BOHORQUEZ VILLABON AUGUSTO JAVIER" u="1"/>
        <s v="CASTAÑEDA MORALES JULY JIMENA" u="1"/>
        <s v="Paciente 56" u="1"/>
        <s v="MARQUEZ REYES ANGIE THALIA" u="1"/>
        <s v="FUQUENE ARDILA MARCO TULIO" u="1"/>
        <s v="BERNATE USECHE ALVARO" u="1"/>
        <s v="RODRIGUEZ HERNANDEZ DANIEL ALEXANDER" u="1"/>
        <s v="GUTIERREZ ARANGO ANDRES" u="1"/>
        <s v="VELASQUEZ CASTRO ANDRES" u="1"/>
      </sharedItems>
    </cacheField>
    <cacheField name="ID" numFmtId="0">
      <sharedItems containsSemiMixedTypes="0" containsString="0" containsNumber="1" containsInteger="1" minValue="29791" maxValue="94042703367"/>
    </cacheField>
    <cacheField name="DX" numFmtId="0">
      <sharedItems/>
    </cacheField>
    <cacheField name="No CUP" numFmtId="0">
      <sharedItems containsSemiMixedTypes="0" containsString="0" containsNumber="1" containsInteger="1" minValue="1" maxValue="2"/>
    </cacheField>
    <cacheField name="CONTROL 1-6 H" numFmtId="0">
      <sharedItems containsSemiMixedTypes="0" containsString="0" containsNumber="1" containsInteger="1" minValue="2" maxValue="87"/>
    </cacheField>
    <cacheField name="CONTROL 7-12H" numFmtId="0">
      <sharedItems containsNonDate="0" containsString="0" containsBlank="1"/>
    </cacheField>
    <cacheField name="CONTROL&gt;12 H" numFmtId="0">
      <sharedItems containsString="0" containsBlank="1" containsNumber="1" containsInteger="1" minValue="4" maxValue="100"/>
    </cacheField>
    <cacheField name="INCREMENTO" numFmtId="0">
      <sharedItems containsSemiMixedTypes="0" containsString="0" containsNumber="1" minValue="-1" maxValue="18.5"/>
    </cacheField>
    <cacheField name="COSTO DIRECTO" numFmtId="0">
      <sharedItems containsSemiMixedTypes="0" containsString="0" containsNumber="1" minValue="819010.5" maxValue="1159598"/>
    </cacheField>
    <cacheField name="COSTO INDIRECTO" numFmtId="0">
      <sharedItems containsSemiMixedTypes="0" containsString="0" containsNumber="1" minValue="225423.26" maxValue="5861004.75999999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hane Molina" refreshedDate="40878.996706597223" createdVersion="1" refreshedVersion="4" recordCount="52" upgradeOnRefresh="1">
  <cacheSource type="worksheet">
    <worksheetSource ref="A1:O53" sheet="4. PE filtra"/>
  </cacheSource>
  <cacheFields count="15">
    <cacheField name="AÑO" numFmtId="0">
      <sharedItems containsSemiMixedTypes="0" containsString="0" containsNumber="1" containsInteger="1" minValue="2009" maxValue="2010"/>
    </cacheField>
    <cacheField name="CLINICA" numFmtId="0">
      <sharedItems/>
    </cacheField>
    <cacheField name="PACIENTES" numFmtId="0">
      <sharedItems containsSemiMixedTypes="0" containsString="0" containsNumber="1" containsInteger="1" minValue="7" maxValue="50"/>
    </cacheField>
    <cacheField name="No TRANSFUSIONES" numFmtId="0">
      <sharedItems containsSemiMixedTypes="0" containsString="0" containsNumber="1" containsInteger="1" minValue="1" maxValue="20" count="9">
        <n v="6"/>
        <n v="5"/>
        <n v="3"/>
        <n v="2"/>
        <n v="19" u="1"/>
        <n v="7" u="1"/>
        <n v="20" u="1"/>
        <n v="1" u="1"/>
        <n v="8" u="1"/>
      </sharedItems>
    </cacheField>
    <cacheField name="MES" numFmtId="0">
      <sharedItems/>
    </cacheField>
    <cacheField name="NOMBRE" numFmtId="0">
      <sharedItems count="37">
        <s v="Paciente 26"/>
        <s v="Paciente 14"/>
        <s v="Paciente 19"/>
        <s v="Paciente 62"/>
        <s v="Paciente 40"/>
        <s v="Paciente 48"/>
        <s v="Paciente 63"/>
        <s v="Paciente 15"/>
        <s v="Paciente 68"/>
        <s v="Paciente 18"/>
        <s v="Paciente 13"/>
        <s v="Paciente 64"/>
        <s v="Paciente 27"/>
        <s v="Paciente 06"/>
        <s v="Paciente 58"/>
        <s v="Paciente 32"/>
        <s v="Paciente 42"/>
        <s v="GOMEZ CASTRO LEONARDO" u="1"/>
        <s v="PIAMONTE ARTURO" u="1"/>
        <s v="VELASQUEZ CAIRO ANDRES" u="1"/>
        <s v="ORDOÑEZ REYES BLANCA MARIA" u="1"/>
        <s v="LOPEZ RUIZ OLGA ALEXANDRA" u="1"/>
        <s v="BERNATE USECHE ALVARO " u="1"/>
        <s v="RINCON ROJAS RAFAEL ANTONIO" u="1"/>
        <s v="ARANGO ARANGO NESTOR" u="1"/>
        <s v="GUARIN DE POLANIA MIRYAM TERESA" u="1"/>
        <s v="CASTAÑEDA MORALES JULY JIMENA" u="1"/>
        <s v="Paciente 56" u="1"/>
        <s v="BERNATE USECHE ALVARO" u="1"/>
        <s v="GARZON RODRIGUEZ JOSE FERNANDO" u="1"/>
        <s v="PEREZ ROSADA DANIELA" u="1"/>
        <s v="GUTIERREZ ARANGO ANDRES" u="1"/>
        <s v="PERDOMO LARA MARIA CATALINA" u="1"/>
        <s v="CARO ALONSO ELSA LEONOR" u="1"/>
        <s v="VELASQUEZ CASTRO ANDRES" u="1"/>
        <s v="Paciente 50" u="1"/>
        <s v="CHAPARRO TORRES DIANA MARCELA" u="1"/>
      </sharedItems>
    </cacheField>
    <cacheField name="ID" numFmtId="0">
      <sharedItems containsSemiMixedTypes="0" containsString="0" containsNumber="1" containsInteger="1" minValue="1911136" maxValue="99101222188492"/>
    </cacheField>
    <cacheField name="DX" numFmtId="0">
      <sharedItems/>
    </cacheField>
    <cacheField name="No PE" numFmtId="0">
      <sharedItems containsSemiMixedTypes="0" containsString="0" containsNumber="1" containsInteger="1" minValue="2" maxValue="12"/>
    </cacheField>
    <cacheField name="CONTROL 1-6 H" numFmtId="0">
      <sharedItems containsString="0" containsBlank="1" containsNumber="1" containsInteger="1" minValue="2" maxValue="37"/>
    </cacheField>
    <cacheField name="CONTROL 7-12H" numFmtId="0">
      <sharedItems containsString="0" containsBlank="1" containsNumber="1" containsInteger="1" minValue="32" maxValue="58"/>
    </cacheField>
    <cacheField name="CONTROL&gt;12 H" numFmtId="0">
      <sharedItems containsString="0" containsBlank="1" containsNumber="1" containsInteger="1" minValue="6" maxValue="365"/>
    </cacheField>
    <cacheField name="INCREMENTO" numFmtId="0">
      <sharedItems containsMixedTypes="1" containsNumber="1" minValue="-1" maxValue="46.2" count="30">
        <n v="0.6071428571428571"/>
        <n v="1.6666666666666667"/>
        <n v="1.7"/>
        <n v="-0.63157894736842102"/>
        <n v="0.2"/>
        <n v="2"/>
        <n v="1.0714285714285714"/>
        <n v="0.875"/>
        <n v="-0.6"/>
        <n v="-0.41176470588235292"/>
        <n v="-0.1111111111111111"/>
        <n v="1.5238095238095237"/>
        <n v="-0.29729729729729731"/>
        <n v="0.72222222222222221"/>
        <n v="0.14285714285714285"/>
        <n v="1.75"/>
        <n v="8.5"/>
        <n v="-7.6923076923076927E-2"/>
        <n v="3.3333333333333335"/>
        <n v="5.666666666666667"/>
        <n v="-1"/>
        <n v="1.3076923076923077"/>
        <n v="1.7692307692307692"/>
        <n v="1.1428571428571428"/>
        <n v="0.42307692307692307"/>
        <n v="1.1538461538461537"/>
        <n v="29.416666666666668"/>
        <n v="4.5"/>
        <n v="46.2"/>
        <e v="#DIV/0!"/>
      </sharedItems>
    </cacheField>
    <cacheField name="COSTO DIRECTO" numFmtId="0">
      <sharedItems containsSemiMixedTypes="0" containsString="0" containsNumber="1" minValue="620588" maxValue="1331413"/>
    </cacheField>
    <cacheField name="COSTO INDIRECTO" numFmtId="0">
      <sharedItems containsSemiMixedTypes="0" containsString="0" containsNumber="1" minValue="803024.14500000002" maxValue="2409072.435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n v="2010"/>
    <s v="CUC"/>
    <n v="2"/>
    <x v="0"/>
    <s v="ABRIL"/>
    <x v="0"/>
    <n v="79470544"/>
    <s v="TROMBOCITOPENIA"/>
    <n v="1"/>
    <n v="27"/>
    <m/>
    <n v="38"/>
    <n v="0.40740740740740738"/>
    <n v="819010.5"/>
    <n v="225423.26"/>
  </r>
  <r>
    <n v="2010"/>
    <s v="CUC"/>
    <n v="3"/>
    <x v="0"/>
    <s v="MAYO"/>
    <x v="1"/>
    <n v="950803050"/>
    <s v="PURPURA TROMBOCITOPENICA"/>
    <n v="1"/>
    <n v="87"/>
    <m/>
    <n v="100"/>
    <n v="0.14942528735632185"/>
    <n v="819010.5"/>
    <n v="225423.26"/>
  </r>
  <r>
    <n v="2010"/>
    <s v="CUC"/>
    <n v="4"/>
    <x v="0"/>
    <s v="JUNIO"/>
    <x v="2"/>
    <n v="19073611"/>
    <s v="LEUCEMIA PROMIELOCITICA"/>
    <n v="1"/>
    <n v="16"/>
    <m/>
    <n v="96"/>
    <n v="5"/>
    <n v="819010.5"/>
    <n v="225423.26"/>
  </r>
  <r>
    <n v="2009"/>
    <s v="CRS"/>
    <n v="5"/>
    <x v="1"/>
    <s v="MARZO"/>
    <x v="3"/>
    <n v="94042703367"/>
    <s v="LEUCEMIA LINFOIDE AGUDA"/>
    <n v="1"/>
    <n v="3"/>
    <m/>
    <n v="10"/>
    <n v="2.3333333333333335"/>
    <n v="819010.5"/>
    <n v="5861004.7599999998"/>
  </r>
  <r>
    <n v="2009"/>
    <s v="CRS"/>
    <n v="5"/>
    <x v="1"/>
    <s v="MARZO"/>
    <x v="3"/>
    <n v="94042703367"/>
    <s v="LEUCEMIA LINFOIDE AGUDA"/>
    <n v="2"/>
    <n v="39"/>
    <m/>
    <n v="22"/>
    <n v="-0.4358974358974359"/>
    <n v="1159598"/>
    <n v="5861004.7599999998"/>
  </r>
  <r>
    <n v="2009"/>
    <s v="CRS"/>
    <n v="5"/>
    <x v="1"/>
    <s v="MARZO"/>
    <x v="3"/>
    <n v="94042703367"/>
    <s v="LEUCEMIA LINFOIDE AGUDA"/>
    <n v="1"/>
    <n v="9"/>
    <m/>
    <n v="32"/>
    <n v="2.5555555555555554"/>
    <n v="819010.5"/>
    <n v="5861004.7599999998"/>
  </r>
  <r>
    <n v="2009"/>
    <s v="CRS"/>
    <n v="5"/>
    <x v="1"/>
    <s v="MARZO"/>
    <x v="3"/>
    <n v="94042703367"/>
    <s v="LEUCEMIA LINFOIDE AGUDA"/>
    <n v="1"/>
    <n v="11"/>
    <m/>
    <n v="4"/>
    <n v="-0.63636363636363635"/>
    <n v="819010.5"/>
    <n v="5861004.7599999998"/>
  </r>
  <r>
    <n v="2009"/>
    <s v="CRS"/>
    <n v="5"/>
    <x v="1"/>
    <s v="MARZO"/>
    <x v="3"/>
    <n v="94042703367"/>
    <s v="LEUCEMIA LINFOIDE AGUDA"/>
    <n v="1"/>
    <n v="6"/>
    <m/>
    <n v="7"/>
    <n v="0.16666666666666666"/>
    <n v="819010.5"/>
    <n v="5861004.7599999998"/>
  </r>
  <r>
    <n v="2009"/>
    <s v="CRS"/>
    <n v="5"/>
    <x v="1"/>
    <s v="MARZO"/>
    <x v="3"/>
    <n v="94042703367"/>
    <s v="LEUCEMIA LINFOIDE AGUDA"/>
    <n v="1"/>
    <n v="43"/>
    <m/>
    <n v="11"/>
    <n v="-0.7441860465116279"/>
    <n v="819010.5"/>
    <n v="5861004.7599999998"/>
  </r>
  <r>
    <n v="2009"/>
    <s v="CRS"/>
    <n v="5"/>
    <x v="1"/>
    <s v="MARZO"/>
    <x v="3"/>
    <n v="94042703367"/>
    <s v="LEUCEMIA LINFOIDE AGUDA"/>
    <n v="1"/>
    <n v="6"/>
    <m/>
    <n v="19"/>
    <n v="2.1666666666666665"/>
    <n v="819010.5"/>
    <n v="5861004.7599999998"/>
  </r>
  <r>
    <n v="2009"/>
    <s v="CRS"/>
    <n v="5"/>
    <x v="1"/>
    <s v="MARZO"/>
    <x v="3"/>
    <n v="94042703367"/>
    <s v="LEUCEMIA LINFOIDE AGUDA"/>
    <n v="1"/>
    <n v="6"/>
    <m/>
    <n v="11"/>
    <n v="0.83333333333333337"/>
    <n v="819010.5"/>
    <n v="5861004.7599999998"/>
  </r>
  <r>
    <n v="2009"/>
    <s v="CRS"/>
    <n v="5"/>
    <x v="1"/>
    <s v="MARZO"/>
    <x v="3"/>
    <n v="94042703367"/>
    <s v="LEUCEMIA LINFOIDE AGUDA"/>
    <n v="1"/>
    <n v="2"/>
    <m/>
    <n v="39"/>
    <n v="18.5"/>
    <n v="819010.5"/>
    <n v="5861004.7599999998"/>
  </r>
  <r>
    <n v="2009"/>
    <s v="CRS"/>
    <n v="5"/>
    <x v="1"/>
    <s v="ABRIL"/>
    <x v="3"/>
    <n v="94042703367"/>
    <s v="LEUCEMIA LINFOIDE AGUDA"/>
    <n v="2"/>
    <n v="38"/>
    <m/>
    <n v="37"/>
    <n v="-2.6315789473684209E-2"/>
    <n v="1159598"/>
    <n v="5861004.7599999998"/>
  </r>
  <r>
    <n v="2009"/>
    <s v="CRS"/>
    <n v="5"/>
    <x v="1"/>
    <s v="ABRIL"/>
    <x v="3"/>
    <n v="94042703367"/>
    <s v="LEUCEMIA LINFOIDE AGUDA"/>
    <n v="1"/>
    <n v="39"/>
    <m/>
    <n v="64"/>
    <n v="0.64102564102564108"/>
    <n v="819010.5"/>
    <n v="5861004.7599999998"/>
  </r>
  <r>
    <n v="2009"/>
    <s v="CRS"/>
    <n v="5"/>
    <x v="1"/>
    <s v="ABRIL"/>
    <x v="3"/>
    <n v="94042703367"/>
    <s v="LEUCEMIA LINFOIDE AGUDA"/>
    <n v="2"/>
    <n v="47"/>
    <m/>
    <m/>
    <n v="-1"/>
    <n v="1159598"/>
    <n v="5861004.7599999998"/>
  </r>
  <r>
    <n v="2009"/>
    <s v="CRS"/>
    <n v="5"/>
    <x v="1"/>
    <s v="ABRIL"/>
    <x v="3"/>
    <n v="94042703367"/>
    <s v="LEUCEMIA LINFOIDE AGUDA"/>
    <n v="2"/>
    <n v="36"/>
    <m/>
    <m/>
    <n v="-1"/>
    <n v="1159598"/>
    <n v="5861004.7599999998"/>
  </r>
  <r>
    <n v="2009"/>
    <s v="CRS"/>
    <n v="5"/>
    <x v="1"/>
    <s v="MAYO"/>
    <x v="3"/>
    <n v="94042703367"/>
    <s v="LEUCEMIA LINFOIDE AGUDA"/>
    <n v="2"/>
    <n v="15"/>
    <m/>
    <n v="44"/>
    <n v="1.9333333333333333"/>
    <n v="1159598"/>
    <n v="5861004.7599999998"/>
  </r>
  <r>
    <n v="2009"/>
    <s v="CRS"/>
    <n v="5"/>
    <x v="1"/>
    <s v="MAYO"/>
    <x v="3"/>
    <n v="94042703367"/>
    <s v="LEUCEMIA LINFOIDE AGUDA"/>
    <n v="1"/>
    <n v="46"/>
    <m/>
    <n v="48"/>
    <n v="4.3478260869565216E-2"/>
    <n v="819010.5"/>
    <n v="5861004.7599999998"/>
  </r>
  <r>
    <n v="2009"/>
    <s v="CRS"/>
    <n v="5"/>
    <x v="1"/>
    <s v="MAYO"/>
    <x v="3"/>
    <n v="94042703367"/>
    <s v="LEUCEMIA LINFOIDE AGUDA"/>
    <n v="1"/>
    <n v="30"/>
    <m/>
    <n v="27"/>
    <n v="-0.1"/>
    <n v="819010.5"/>
    <n v="5861004.7599999998"/>
  </r>
  <r>
    <n v="2009"/>
    <s v="CRS"/>
    <n v="5"/>
    <x v="1"/>
    <s v="MAYO"/>
    <x v="3"/>
    <n v="94042703367"/>
    <s v="LEUCEMIA LINFOIDE AGUDA"/>
    <n v="2"/>
    <n v="13"/>
    <m/>
    <n v="16"/>
    <n v="0.23076923076923078"/>
    <n v="1159598"/>
    <n v="5861004.7599999998"/>
  </r>
  <r>
    <n v="2009"/>
    <s v="CRS"/>
    <n v="5"/>
    <x v="1"/>
    <s v="JUNIO"/>
    <x v="3"/>
    <n v="94042703367"/>
    <s v="LEUCEMIA LINFOIDE AGUDA"/>
    <n v="1"/>
    <n v="16"/>
    <m/>
    <n v="34"/>
    <n v="1.125"/>
    <n v="819010.5"/>
    <n v="5861004.7599999998"/>
  </r>
  <r>
    <n v="2009"/>
    <s v="CRS"/>
    <n v="5"/>
    <x v="1"/>
    <s v="JUNIO"/>
    <x v="3"/>
    <n v="94042703367"/>
    <s v="LEUCEMIA LINFOIDE AGUDA"/>
    <n v="1"/>
    <n v="10"/>
    <m/>
    <n v="34"/>
    <n v="2.4"/>
    <n v="819010.5"/>
    <n v="5861004.7599999998"/>
  </r>
  <r>
    <n v="2009"/>
    <s v="CRS"/>
    <n v="5"/>
    <x v="1"/>
    <s v="JUNIO"/>
    <x v="3"/>
    <n v="94042703367"/>
    <s v="LEUCEMIA LINFOIDE AGUDA"/>
    <n v="1"/>
    <n v="25"/>
    <m/>
    <n v="19"/>
    <n v="-0.24"/>
    <n v="819010.5"/>
    <n v="5861004.7599999998"/>
  </r>
  <r>
    <n v="2009"/>
    <s v="CRS"/>
    <n v="5"/>
    <x v="1"/>
    <s v="JUNIO"/>
    <x v="3"/>
    <n v="94042703367"/>
    <s v="LEUCEMIA LINFOIDE AGUDA"/>
    <n v="1"/>
    <n v="10"/>
    <m/>
    <n v="31"/>
    <n v="2.1"/>
    <n v="819010.5"/>
    <n v="5861004.7599999998"/>
  </r>
  <r>
    <n v="2009"/>
    <s v="CRS"/>
    <n v="5"/>
    <x v="1"/>
    <s v="JULIO"/>
    <x v="3"/>
    <n v="94042703367"/>
    <s v="LEUCEMIA LINFOIDE AGUDA"/>
    <n v="1"/>
    <n v="27"/>
    <m/>
    <m/>
    <n v="-1"/>
    <n v="819010.5"/>
    <n v="5861004.7599999998"/>
  </r>
  <r>
    <n v="2009"/>
    <s v="CRS"/>
    <n v="5"/>
    <x v="1"/>
    <s v="JULIO"/>
    <x v="3"/>
    <n v="94042703367"/>
    <s v="LEUCEMIA LINFOIDE AGUDA"/>
    <n v="1"/>
    <n v="21"/>
    <m/>
    <m/>
    <n v="-1"/>
    <n v="819010.5"/>
    <n v="5861004.7599999998"/>
  </r>
  <r>
    <n v="2009"/>
    <s v="CRS"/>
    <n v="5"/>
    <x v="1"/>
    <s v="JULIO"/>
    <x v="3"/>
    <n v="94042703367"/>
    <s v="LEUCEMIA LINFOIDE AGUDA"/>
    <n v="1"/>
    <n v="4"/>
    <m/>
    <m/>
    <n v="-1"/>
    <n v="819010.5"/>
    <n v="5861004.7599999998"/>
  </r>
  <r>
    <n v="2009"/>
    <s v="CRS"/>
    <n v="5"/>
    <x v="1"/>
    <s v="JULIO"/>
    <x v="3"/>
    <n v="94042703367"/>
    <s v="LEUCEMIA LINFOIDE AGUDA"/>
    <n v="1"/>
    <n v="7"/>
    <m/>
    <m/>
    <n v="-1"/>
    <n v="819010.5"/>
    <n v="5861004.7599999998"/>
  </r>
  <r>
    <n v="2009"/>
    <s v="CRS"/>
    <n v="5"/>
    <x v="1"/>
    <s v="JULIO"/>
    <x v="3"/>
    <n v="94042703367"/>
    <s v="LEUCEMIA LINFOIDE AGUDA"/>
    <n v="1"/>
    <n v="16"/>
    <m/>
    <m/>
    <n v="-1"/>
    <n v="819010.5"/>
    <n v="5861004.7599999998"/>
  </r>
  <r>
    <n v="2009"/>
    <s v="CRS"/>
    <n v="8"/>
    <x v="0"/>
    <s v="DICIEMBRE"/>
    <x v="4"/>
    <n v="29791"/>
    <s v="LEUCEMIA LINFOIDE CRONICA"/>
    <n v="1"/>
    <n v="8"/>
    <m/>
    <n v="63"/>
    <n v="6.875"/>
    <n v="819010.5"/>
    <n v="225423.26"/>
  </r>
  <r>
    <n v="2010"/>
    <s v="CRS"/>
    <n v="13"/>
    <x v="0"/>
    <s v="MARZO"/>
    <x v="5"/>
    <n v="202993156"/>
    <s v="MIELOMA MULTIPLE"/>
    <n v="2"/>
    <n v="15"/>
    <m/>
    <n v="51"/>
    <n v="2.4"/>
    <n v="1159598"/>
    <n v="225423.26"/>
  </r>
  <r>
    <n v="2010"/>
    <s v="CRS"/>
    <n v="14"/>
    <x v="0"/>
    <s v="MARZO"/>
    <x v="6"/>
    <n v="2855727"/>
    <s v="SINDROME MIELODISPLASICO"/>
    <n v="1"/>
    <n v="50"/>
    <m/>
    <m/>
    <n v="-1"/>
    <n v="819010.5"/>
    <n v="225423.2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2">
  <r>
    <n v="2009"/>
    <s v="CRS"/>
    <n v="7"/>
    <x v="0"/>
    <s v="MAYO"/>
    <x v="0"/>
    <n v="20222931"/>
    <s v="SINDROME MIELODISPLASICO"/>
    <n v="8"/>
    <n v="28"/>
    <m/>
    <n v="45"/>
    <x v="0"/>
    <n v="1047083"/>
    <n v="2409072.4350000001"/>
  </r>
  <r>
    <n v="2009"/>
    <s v="CRS"/>
    <n v="7"/>
    <x v="0"/>
    <s v="MAYO"/>
    <x v="0"/>
    <n v="20222931"/>
    <s v="SINDROME MIELODISPLASICO"/>
    <n v="8"/>
    <n v="12"/>
    <m/>
    <n v="32"/>
    <x v="1"/>
    <n v="1047083"/>
    <n v="2409072.4350000001"/>
  </r>
  <r>
    <n v="2009"/>
    <s v="CRS"/>
    <n v="7"/>
    <x v="0"/>
    <s v="MAYO"/>
    <x v="0"/>
    <n v="20222931"/>
    <s v="SINDROME MIELODISPLASICO"/>
    <n v="7"/>
    <n v="10"/>
    <m/>
    <n v="27"/>
    <x v="2"/>
    <n v="976000.5"/>
    <n v="2409072.4350000001"/>
  </r>
  <r>
    <n v="2009"/>
    <s v="CRS"/>
    <n v="7"/>
    <x v="0"/>
    <s v="MAYO"/>
    <x v="0"/>
    <n v="20222931"/>
    <s v="SINDROME MIELODISPLASICO"/>
    <n v="6"/>
    <n v="19"/>
    <m/>
    <n v="7"/>
    <x v="3"/>
    <n v="904918"/>
    <n v="2409072.4350000001"/>
  </r>
  <r>
    <n v="2009"/>
    <s v="CRS"/>
    <n v="7"/>
    <x v="0"/>
    <s v="MAYO"/>
    <x v="0"/>
    <n v="20222931"/>
    <s v="SINDROME MIELODISPLASICO"/>
    <n v="8"/>
    <n v="5"/>
    <m/>
    <n v="6"/>
    <x v="4"/>
    <n v="1047083"/>
    <n v="2409072.4350000001"/>
  </r>
  <r>
    <n v="2009"/>
    <s v="CRS"/>
    <n v="7"/>
    <x v="0"/>
    <s v="MAYO"/>
    <x v="0"/>
    <n v="20222931"/>
    <s v="SINDROME MIELODISPLASICO"/>
    <n v="8"/>
    <n v="5"/>
    <m/>
    <n v="15"/>
    <x v="5"/>
    <n v="1047083"/>
    <n v="2409072.4350000001"/>
  </r>
  <r>
    <n v="2009"/>
    <s v="CUC"/>
    <n v="8"/>
    <x v="1"/>
    <s v="ABRIL"/>
    <x v="1"/>
    <n v="17056253"/>
    <s v="APLASIA MEDULAR"/>
    <n v="5"/>
    <n v="14"/>
    <m/>
    <n v="29"/>
    <x v="6"/>
    <n v="833835.5"/>
    <n v="2007560.3625"/>
  </r>
  <r>
    <n v="2009"/>
    <s v="CUC"/>
    <n v="8"/>
    <x v="1"/>
    <s v="JULIO"/>
    <x v="1"/>
    <n v="17056253"/>
    <s v="APLASIA MEDULAR"/>
    <n v="5"/>
    <n v="8"/>
    <m/>
    <n v="15"/>
    <x v="7"/>
    <n v="833835.5"/>
    <n v="2007560.3625"/>
  </r>
  <r>
    <n v="2009"/>
    <s v="CUC"/>
    <n v="8"/>
    <x v="1"/>
    <s v="JULIO"/>
    <x v="1"/>
    <n v="17056253"/>
    <s v="APLASIA MEDULAR"/>
    <n v="6"/>
    <n v="35"/>
    <m/>
    <n v="14"/>
    <x v="8"/>
    <n v="904918"/>
    <n v="2007560.3625"/>
  </r>
  <r>
    <n v="2009"/>
    <s v="CUC"/>
    <n v="8"/>
    <x v="1"/>
    <s v="AGOSTO"/>
    <x v="1"/>
    <n v="17056253"/>
    <s v="APLASIA MEDULAR"/>
    <n v="6"/>
    <n v="17"/>
    <m/>
    <n v="10"/>
    <x v="9"/>
    <n v="904918"/>
    <n v="2007560.3625"/>
  </r>
  <r>
    <n v="2009"/>
    <s v="CUC"/>
    <n v="8"/>
    <x v="1"/>
    <s v="AGOSTO"/>
    <x v="1"/>
    <n v="17056253"/>
    <s v="APLASIA MEDULAR"/>
    <n v="6"/>
    <n v="9"/>
    <m/>
    <n v="8"/>
    <x v="10"/>
    <n v="904918"/>
    <n v="2007560.3625"/>
  </r>
  <r>
    <n v="2009"/>
    <s v="CUC"/>
    <n v="9"/>
    <x v="1"/>
    <s v="DICIEMBRE"/>
    <x v="2"/>
    <n v="19111136"/>
    <s v="LEUCEMIA"/>
    <n v="7"/>
    <n v="21"/>
    <n v="58"/>
    <n v="53"/>
    <x v="11"/>
    <n v="976000.5"/>
    <n v="2007560.3625"/>
  </r>
  <r>
    <n v="2009"/>
    <s v="CUC"/>
    <n v="9"/>
    <x v="1"/>
    <s v="DICIEMBRE"/>
    <x v="2"/>
    <n v="19111136"/>
    <s v="LEUCEMIA"/>
    <n v="7"/>
    <n v="37"/>
    <m/>
    <n v="26"/>
    <x v="12"/>
    <n v="976000.5"/>
    <n v="2007560.3625"/>
  </r>
  <r>
    <n v="2009"/>
    <s v="CUC"/>
    <n v="9"/>
    <x v="1"/>
    <s v="DICIEMBRE"/>
    <x v="2"/>
    <n v="19111136"/>
    <s v="LEUCEMIA"/>
    <n v="6"/>
    <n v="18"/>
    <m/>
    <n v="31"/>
    <x v="13"/>
    <n v="904918"/>
    <n v="2007560.3625"/>
  </r>
  <r>
    <n v="2010"/>
    <s v="CUC"/>
    <n v="9"/>
    <x v="1"/>
    <s v="FEBRERO"/>
    <x v="2"/>
    <n v="19111136"/>
    <s v="LEUCEMIA MIELOIDE AGUDA"/>
    <n v="8"/>
    <n v="7"/>
    <m/>
    <n v="8"/>
    <x v="14"/>
    <n v="1047083"/>
    <n v="2007560.3625"/>
  </r>
  <r>
    <n v="2010"/>
    <s v="CUC"/>
    <n v="9"/>
    <x v="1"/>
    <s v="FEBRERO"/>
    <x v="2"/>
    <n v="19111136"/>
    <s v="LEUCEMIA MIELOIDE AGUDA"/>
    <n v="8"/>
    <n v="4"/>
    <m/>
    <n v="11"/>
    <x v="15"/>
    <n v="1047083"/>
    <n v="2007560.3625"/>
  </r>
  <r>
    <n v="2009"/>
    <s v="CUC"/>
    <n v="11"/>
    <x v="1"/>
    <s v="JUNIO"/>
    <x v="3"/>
    <n v="1019014592"/>
    <s v="LEUCEMIA LINFOBLASTICA - CELULAS B"/>
    <n v="5"/>
    <n v="2"/>
    <m/>
    <n v="19"/>
    <x v="16"/>
    <n v="833835.5"/>
    <n v="2007560.3625"/>
  </r>
  <r>
    <n v="2009"/>
    <s v="CUC"/>
    <n v="11"/>
    <x v="1"/>
    <s v="JUNIO"/>
    <x v="3"/>
    <n v="1019014592"/>
    <s v="LEUCEMIA LINFOBLASTICA - CELULAS B"/>
    <n v="10"/>
    <n v="13"/>
    <m/>
    <n v="12"/>
    <x v="17"/>
    <n v="1189248"/>
    <n v="2007560.3625"/>
  </r>
  <r>
    <n v="2009"/>
    <s v="CUC"/>
    <n v="11"/>
    <x v="1"/>
    <s v="JUNIO"/>
    <x v="3"/>
    <n v="1019014592"/>
    <s v="LEUCEMIA LINFOCITICA AGUDA"/>
    <n v="8"/>
    <n v="6"/>
    <m/>
    <n v="26"/>
    <x v="18"/>
    <n v="1047083"/>
    <n v="2007560.3625"/>
  </r>
  <r>
    <n v="2009"/>
    <s v="CUC"/>
    <n v="11"/>
    <x v="1"/>
    <s v="AGOSTO"/>
    <x v="3"/>
    <n v="1019014592"/>
    <s v="LEUCEMIA LINFOBLASTICA - CELULAS B"/>
    <n v="10"/>
    <n v="3"/>
    <m/>
    <n v="20"/>
    <x v="19"/>
    <n v="1189248"/>
    <n v="2007560.3625"/>
  </r>
  <r>
    <n v="2010"/>
    <s v="CUC"/>
    <n v="11"/>
    <x v="1"/>
    <s v="ENERO"/>
    <x v="3"/>
    <n v="1019014592"/>
    <s v="LEUCEMIA LINFOBLASTICA - CELULAS B"/>
    <n v="6"/>
    <n v="2"/>
    <n v="32"/>
    <m/>
    <x v="20"/>
    <n v="904918"/>
    <n v="2007560.3625"/>
  </r>
  <r>
    <n v="2009"/>
    <s v="CRS"/>
    <n v="13"/>
    <x v="2"/>
    <s v="ABRIL"/>
    <x v="4"/>
    <n v="41327387"/>
    <s v="LEUCEMIA MIELOIDE AGUDA"/>
    <n v="5"/>
    <n v="13"/>
    <m/>
    <n v="30"/>
    <x v="21"/>
    <n v="833835.5"/>
    <n v="1204536.2175"/>
  </r>
  <r>
    <n v="2009"/>
    <s v="CRS"/>
    <n v="13"/>
    <x v="2"/>
    <s v="ABRIL"/>
    <x v="4"/>
    <n v="41327387"/>
    <s v="LEUCEMIA MIELOIDE AGUDA"/>
    <n v="6"/>
    <n v="13"/>
    <m/>
    <n v="36"/>
    <x v="22"/>
    <n v="904918"/>
    <n v="1204536.2175"/>
  </r>
  <r>
    <n v="2009"/>
    <s v="CRS"/>
    <n v="13"/>
    <x v="2"/>
    <s v="ABRIL"/>
    <x v="4"/>
    <n v="41327387"/>
    <s v="LEUCEMIA MIELOIDE AGUDA"/>
    <n v="5"/>
    <n v="14"/>
    <m/>
    <n v="30"/>
    <x v="23"/>
    <n v="833835.5"/>
    <n v="1204536.2175"/>
  </r>
  <r>
    <n v="2009"/>
    <s v="CUC"/>
    <n v="14"/>
    <x v="2"/>
    <s v="MAYO"/>
    <x v="5"/>
    <n v="52515907"/>
    <s v="PANCITOPENIA"/>
    <n v="10"/>
    <n v="26"/>
    <m/>
    <n v="37"/>
    <x v="24"/>
    <n v="1189248"/>
    <n v="1204536.2175"/>
  </r>
  <r>
    <n v="2009"/>
    <s v="CUC"/>
    <n v="14"/>
    <x v="2"/>
    <s v="MAYO"/>
    <x v="5"/>
    <n v="52515907"/>
    <s v="PANCITOPENIA"/>
    <n v="10"/>
    <n v="24"/>
    <m/>
    <n v="64"/>
    <x v="1"/>
    <n v="1189248"/>
    <n v="1204536.2175"/>
  </r>
  <r>
    <n v="2009"/>
    <s v="CUC"/>
    <n v="14"/>
    <x v="2"/>
    <s v="MAYO"/>
    <x v="5"/>
    <n v="52515907"/>
    <s v="PANCITOPENIA"/>
    <n v="4"/>
    <n v="13"/>
    <m/>
    <n v="28"/>
    <x v="25"/>
    <n v="762753"/>
    <n v="1204536.2175"/>
  </r>
  <r>
    <n v="2009"/>
    <s v="CRS"/>
    <n v="15"/>
    <x v="2"/>
    <s v="AGOSTO"/>
    <x v="6"/>
    <n v="1021632705"/>
    <s v="LEUCEMIA MIELOIDE AGUDA"/>
    <n v="3"/>
    <n v="12"/>
    <m/>
    <n v="365"/>
    <x v="26"/>
    <n v="691670.5"/>
    <n v="1204536.2175"/>
  </r>
  <r>
    <n v="2009"/>
    <s v="CRS"/>
    <n v="15"/>
    <x v="2"/>
    <s v="AGOSTO"/>
    <x v="6"/>
    <n v="1021632705"/>
    <s v="LEUCEMIA MIELOIDE AGUDA"/>
    <n v="4"/>
    <n v="8"/>
    <m/>
    <n v="44"/>
    <x v="27"/>
    <n v="762753"/>
    <n v="1204536.2175"/>
  </r>
  <r>
    <n v="2009"/>
    <s v="CRS"/>
    <n v="15"/>
    <x v="2"/>
    <s v="OCTUBRE"/>
    <x v="6"/>
    <n v="1021632705"/>
    <s v="LEUCEMIA MIELOIDE AGUDA"/>
    <n v="4"/>
    <n v="5"/>
    <m/>
    <n v="236"/>
    <x v="28"/>
    <n v="762753"/>
    <n v="1204536.2175"/>
  </r>
  <r>
    <n v="2009"/>
    <s v="CUC"/>
    <n v="35"/>
    <x v="2"/>
    <s v="OCTUBRE"/>
    <x v="7"/>
    <n v="17320003"/>
    <s v="PURPURA TROMBOCITOPENICA"/>
    <n v="6"/>
    <m/>
    <m/>
    <m/>
    <x v="29"/>
    <n v="904918"/>
    <n v="1204536.2175"/>
  </r>
  <r>
    <n v="2009"/>
    <s v="CUC"/>
    <n v="35"/>
    <x v="2"/>
    <s v="OCTUBRE"/>
    <x v="7"/>
    <n v="17320003"/>
    <s v="PURPURA TROMBOCITOPENICA"/>
    <n v="6"/>
    <m/>
    <m/>
    <m/>
    <x v="29"/>
    <n v="904918"/>
    <n v="1204536.2175"/>
  </r>
  <r>
    <n v="2009"/>
    <s v="CUC"/>
    <n v="35"/>
    <x v="2"/>
    <s v="OCTUBRE"/>
    <x v="7"/>
    <n v="17320003"/>
    <s v="PURPURA TROMBOCITOPENICA"/>
    <n v="6"/>
    <m/>
    <m/>
    <m/>
    <x v="29"/>
    <n v="904918"/>
    <n v="1204536.2175"/>
  </r>
  <r>
    <n v="2009"/>
    <s v="CRS"/>
    <n v="45"/>
    <x v="2"/>
    <s v="AGOSTO"/>
    <x v="8"/>
    <n v="99101222188492"/>
    <s v="APLASIA MEDULAR"/>
    <n v="3"/>
    <m/>
    <m/>
    <m/>
    <x v="29"/>
    <n v="691670.5"/>
    <n v="1204536.2175"/>
  </r>
  <r>
    <n v="2009"/>
    <s v="CRS"/>
    <n v="45"/>
    <x v="2"/>
    <s v="OCTUBRE"/>
    <x v="8"/>
    <n v="99101222188492"/>
    <s v="APLASIA MEDULAR"/>
    <n v="3"/>
    <m/>
    <m/>
    <m/>
    <x v="29"/>
    <n v="691670.5"/>
    <n v="1204536.2175"/>
  </r>
  <r>
    <n v="2009"/>
    <s v="CRS"/>
    <n v="45"/>
    <x v="2"/>
    <s v="NOVIEMBRE"/>
    <x v="8"/>
    <n v="99101222188412"/>
    <s v="APLASIA MEDULAR"/>
    <n v="3"/>
    <m/>
    <m/>
    <m/>
    <x v="29"/>
    <n v="691670.5"/>
    <n v="1204536.2175"/>
  </r>
  <r>
    <n v="2010"/>
    <s v="CUC"/>
    <n v="7"/>
    <x v="3"/>
    <s v="JUNIO"/>
    <x v="9"/>
    <n v="19073611"/>
    <s v="LEUCEMIA PROMIELOCITICA"/>
    <n v="8"/>
    <m/>
    <m/>
    <m/>
    <x v="29"/>
    <n v="1047083"/>
    <n v="803024.14500000002"/>
  </r>
  <r>
    <n v="2010"/>
    <s v="CUC"/>
    <n v="7"/>
    <x v="3"/>
    <s v="JUNIO"/>
    <x v="9"/>
    <n v="19073611"/>
    <s v="LEUCEMIA PROMIELOCITICA"/>
    <n v="12"/>
    <m/>
    <m/>
    <m/>
    <x v="29"/>
    <n v="1331413"/>
    <n v="803024.14500000002"/>
  </r>
  <r>
    <n v="2010"/>
    <s v="CUC"/>
    <n v="10"/>
    <x v="3"/>
    <s v="ABRIL"/>
    <x v="10"/>
    <n v="7215836"/>
    <s v="TROMBOCITOPENIA SEVERA"/>
    <n v="5"/>
    <m/>
    <m/>
    <m/>
    <x v="29"/>
    <n v="833835.5"/>
    <n v="803024.14500000002"/>
  </r>
  <r>
    <n v="2010"/>
    <s v="CUC"/>
    <n v="10"/>
    <x v="3"/>
    <s v="ABRIL"/>
    <x v="10"/>
    <n v="7215836"/>
    <s v="TROMBOCITOPENIA SEVERA"/>
    <n v="6"/>
    <m/>
    <m/>
    <m/>
    <x v="29"/>
    <n v="904918"/>
    <n v="803024.14500000002"/>
  </r>
  <r>
    <n v="2010"/>
    <s v="CRS"/>
    <n v="13"/>
    <x v="3"/>
    <s v="ENERO"/>
    <x v="11"/>
    <n v="93092408149"/>
    <s v="LEUCEMIA MIELOIDE AGUDA"/>
    <n v="10"/>
    <m/>
    <m/>
    <m/>
    <x v="29"/>
    <n v="1189248"/>
    <n v="803024.14500000002"/>
  </r>
  <r>
    <n v="2010"/>
    <s v="CRS"/>
    <n v="13"/>
    <x v="3"/>
    <s v="ENERO"/>
    <x v="11"/>
    <n v="93092408149"/>
    <s v="LEUCEMIA MIELOIDE AGUDA"/>
    <n v="2"/>
    <m/>
    <m/>
    <m/>
    <x v="29"/>
    <n v="620588"/>
    <n v="803024.14500000002"/>
  </r>
  <r>
    <n v="2009"/>
    <s v="CUC"/>
    <n v="17"/>
    <x v="3"/>
    <s v="ENERO"/>
    <x v="12"/>
    <n v="20291102"/>
    <s v="MIELOMA MULTIPLE"/>
    <n v="10"/>
    <m/>
    <m/>
    <m/>
    <x v="29"/>
    <n v="1189248"/>
    <n v="803024.14500000002"/>
  </r>
  <r>
    <n v="2009"/>
    <s v="CUC"/>
    <n v="17"/>
    <x v="3"/>
    <s v="FEBRERO"/>
    <x v="12"/>
    <n v="20291102"/>
    <s v="MIELOMA MULTIPLE"/>
    <n v="10"/>
    <m/>
    <m/>
    <m/>
    <x v="29"/>
    <n v="1189248"/>
    <n v="803024.14500000002"/>
  </r>
  <r>
    <n v="2010"/>
    <s v="CUC"/>
    <n v="23"/>
    <x v="3"/>
    <s v="ENERO"/>
    <x v="13"/>
    <n v="1911136"/>
    <s v="LEUCEMIA AGUDA"/>
    <n v="6"/>
    <m/>
    <m/>
    <m/>
    <x v="29"/>
    <n v="904918"/>
    <n v="803024.14500000002"/>
  </r>
  <r>
    <n v="2010"/>
    <s v="CUC"/>
    <n v="23"/>
    <x v="3"/>
    <s v="ENERO"/>
    <x v="13"/>
    <n v="1911136"/>
    <s v="LEUCEMIA AGUDA"/>
    <n v="6"/>
    <m/>
    <m/>
    <m/>
    <x v="29"/>
    <n v="904918"/>
    <n v="803024.14500000002"/>
  </r>
  <r>
    <n v="2010"/>
    <s v="CUC"/>
    <n v="39"/>
    <x v="3"/>
    <s v="ABRIL"/>
    <x v="14"/>
    <n v="950803050"/>
    <s v="PURPURA TROMBOCITOPENICA"/>
    <n v="6"/>
    <m/>
    <m/>
    <m/>
    <x v="29"/>
    <n v="904918"/>
    <n v="803024.14500000002"/>
  </r>
  <r>
    <n v="2010"/>
    <s v="CUC"/>
    <n v="39"/>
    <x v="3"/>
    <s v="ABRIL"/>
    <x v="14"/>
    <n v="950803050"/>
    <s v="PURPURA TROMBOCITOPENICA"/>
    <n v="5"/>
    <m/>
    <m/>
    <m/>
    <x v="29"/>
    <n v="833835.5"/>
    <n v="803024.14500000002"/>
  </r>
  <r>
    <n v="2009"/>
    <s v="CUC"/>
    <n v="43"/>
    <x v="3"/>
    <s v="ABRIL"/>
    <x v="15"/>
    <n v="28942704"/>
    <s v="LINFOMA NO HODKING RECAIDA"/>
    <n v="4"/>
    <m/>
    <m/>
    <m/>
    <x v="29"/>
    <n v="762753"/>
    <n v="803024.14500000002"/>
  </r>
  <r>
    <n v="2009"/>
    <s v="CUC"/>
    <n v="43"/>
    <x v="3"/>
    <s v="ABRIL"/>
    <x v="15"/>
    <n v="28942704"/>
    <s v="LINFOMA NO HODKING"/>
    <n v="8"/>
    <m/>
    <m/>
    <m/>
    <x v="29"/>
    <n v="1047083"/>
    <n v="803024.14500000002"/>
  </r>
  <r>
    <n v="2009"/>
    <s v="CUC"/>
    <n v="50"/>
    <x v="3"/>
    <s v="MAYO"/>
    <x v="16"/>
    <n v="41416467"/>
    <s v="PURPURA TROMBOCITOPENICA"/>
    <n v="5"/>
    <m/>
    <m/>
    <m/>
    <x v="29"/>
    <n v="833835.5"/>
    <n v="803024.14500000002"/>
  </r>
  <r>
    <n v="2009"/>
    <s v="CUC"/>
    <n v="50"/>
    <x v="3"/>
    <s v="MAYO"/>
    <x v="16"/>
    <n v="41416467"/>
    <s v="LEUCEMIA AGUDA"/>
    <n v="6"/>
    <m/>
    <m/>
    <m/>
    <x v="29"/>
    <n v="904918"/>
    <n v="803024.145000000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1" applyNumberFormats="0" applyBorderFormats="0" applyFontFormats="0" applyPatternFormats="0" applyAlignmentFormats="0" applyWidthHeightFormats="1" dataCaption="Datos" updatedVersion="4" showMemberPropertyTips="0" useAutoFormatting="1" itemPrintTitles="1" createdVersion="1" indent="0" compact="0" compactData="0" gridDropZones="1">
  <location ref="A3:F22" firstHeaderRow="1" firstDataRow="2" firstDataCol="2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>
      <items count="10">
        <item m="1" x="7"/>
        <item x="2"/>
        <item x="1"/>
        <item x="0"/>
        <item m="1" x="5"/>
        <item m="1" x="8"/>
        <item m="1" x="4"/>
        <item m="1" x="6"/>
        <item x="3"/>
        <item t="default"/>
      </items>
    </pivotField>
    <pivotField compact="0" outline="0" subtotalTop="0" showAll="0" includeNewItemsInFilter="1"/>
    <pivotField axis="axisRow" compact="0" outline="0" subtotalTop="0" showAll="0" includeNewItemsInFilter="1" defaultSubtotal="0">
      <items count="37">
        <item m="1" x="24"/>
        <item m="1" x="28"/>
        <item m="1" x="22"/>
        <item m="1" x="33"/>
        <item m="1" x="26"/>
        <item m="1" x="36"/>
        <item m="1" x="29"/>
        <item m="1" x="17"/>
        <item m="1" x="25"/>
        <item m="1" x="31"/>
        <item m="1" x="21"/>
        <item m="1" x="20"/>
        <item m="1" x="32"/>
        <item m="1" x="18"/>
        <item m="1" x="23"/>
        <item m="1" x="19"/>
        <item m="1" x="34"/>
        <item m="1" x="30"/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35"/>
        <item x="14"/>
        <item x="15"/>
        <item x="16"/>
      </items>
    </pivotField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9" outline="0" subtotalTop="0" showAll="0" includeNewItemsInFilter="1" defaultSubtotal="0">
      <items count="30">
        <item x="20"/>
        <item x="3"/>
        <item x="8"/>
        <item x="9"/>
        <item x="12"/>
        <item x="10"/>
        <item x="17"/>
        <item x="14"/>
        <item x="4"/>
        <item x="24"/>
        <item x="0"/>
        <item x="13"/>
        <item x="7"/>
        <item x="6"/>
        <item x="23"/>
        <item x="25"/>
        <item x="21"/>
        <item x="11"/>
        <item x="1"/>
        <item x="2"/>
        <item x="15"/>
        <item x="22"/>
        <item x="5"/>
        <item x="18"/>
        <item x="27"/>
        <item x="19"/>
        <item x="16"/>
        <item x="26"/>
        <item x="28"/>
        <item x="29"/>
      </items>
    </pivotField>
    <pivotField dataField="1" compact="0" outline="0" subtotalTop="0" showAll="0" includeNewItemsInFilter="1"/>
    <pivotField dataField="1" compact="0" outline="0" subtotalTop="0" showAll="0" includeNewItemsInFilter="1"/>
  </pivotFields>
  <rowFields count="2">
    <field x="5"/>
    <field x="3"/>
  </rowFields>
  <rowItems count="18">
    <i>
      <x v="19"/>
      <x v="3"/>
    </i>
    <i>
      <x v="20"/>
      <x v="2"/>
    </i>
    <i>
      <x v="21"/>
      <x v="2"/>
    </i>
    <i>
      <x v="22"/>
      <x v="2"/>
    </i>
    <i>
      <x v="23"/>
      <x v="1"/>
    </i>
    <i>
      <x v="24"/>
      <x v="1"/>
    </i>
    <i>
      <x v="25"/>
      <x v="1"/>
    </i>
    <i>
      <x v="26"/>
      <x v="1"/>
    </i>
    <i>
      <x v="27"/>
      <x v="1"/>
    </i>
    <i>
      <x v="28"/>
      <x v="8"/>
    </i>
    <i>
      <x v="29"/>
      <x v="8"/>
    </i>
    <i>
      <x v="30"/>
      <x v="8"/>
    </i>
    <i>
      <x v="31"/>
      <x v="8"/>
    </i>
    <i>
      <x v="32"/>
      <x v="8"/>
    </i>
    <i>
      <x v="34"/>
      <x v="8"/>
    </i>
    <i>
      <x v="35"/>
      <x v="8"/>
    </i>
    <i>
      <x v="36"/>
      <x v="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a de COSTO DIRECTO" fld="13" baseField="0" baseItem="0" numFmtId="3"/>
    <dataField name="Suma de No PE" fld="8" baseField="0" baseItem="0"/>
    <dataField name="Promedio de No PE2" fld="8" subtotal="average" baseField="0" baseItem="0" numFmtId="180"/>
    <dataField name="Suma de COSTO INDIRECTO" fld="14" baseField="0" baseItem="0" numFmtId="1"/>
  </dataFields>
  <formats count="2">
    <format dxfId="17">
      <pivotArea type="all" dataOnly="0" outline="0" fieldPosition="0"/>
    </format>
    <format dxfId="16">
      <pivotArea outline="0" fieldPosition="0">
        <references count="1">
          <reference field="4294967294" count="1">
            <x v="3"/>
          </reference>
        </references>
      </pivotArea>
    </format>
  </formats>
  <pivotTableStyleInfo name="PivotStyleMedium2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a dinámica2" cacheId="0" applyNumberFormats="0" applyBorderFormats="0" applyFontFormats="0" applyPatternFormats="0" applyAlignmentFormats="0" applyWidthHeightFormats="1" dataCaption="Datos" updatedVersion="4" showMemberPropertyTips="0" useAutoFormatting="1" itemPrintTitles="1" createdVersion="1" indent="0" compact="0" compactData="0" gridDropZones="1">
  <location ref="A3:F12" firstHeaderRow="1" firstDataRow="2" firstDataCol="2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>
      <items count="7">
        <item x="0"/>
        <item m="1" x="4"/>
        <item m="1" x="3"/>
        <item m="1" x="2"/>
        <item m="1" x="5"/>
        <item x="1"/>
        <item t="default"/>
      </items>
    </pivotField>
    <pivotField compact="0" outline="0" subtotalTop="0" showAll="0" includeNewItemsInFilter="1"/>
    <pivotField axis="axisRow" compact="0" outline="0" subtotalTop="0" showAll="0" includeNewItemsInFilter="1" defaultSubtotal="0">
      <items count="23">
        <item m="1" x="19"/>
        <item m="1" x="12"/>
        <item m="1" x="14"/>
        <item m="1" x="15"/>
        <item m="1" x="18"/>
        <item m="1" x="21"/>
        <item m="1" x="11"/>
        <item m="1" x="17"/>
        <item m="1" x="8"/>
        <item m="1" x="7"/>
        <item m="1" x="13"/>
        <item m="1" x="20"/>
        <item m="1" x="10"/>
        <item m="1" x="22"/>
        <item m="1" x="9"/>
        <item x="0"/>
        <item x="1"/>
        <item x="2"/>
        <item x="3"/>
        <item m="1" x="16"/>
        <item x="4"/>
        <item x="5"/>
        <item x="6"/>
      </items>
    </pivotField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dataField="1" compact="0" outline="0" subtotalTop="0" showAll="0" includeNewItemsInFilter="1"/>
    <pivotField dataField="1" compact="0" outline="0" subtotalTop="0" showAll="0" includeNewItemsInFilter="1"/>
  </pivotFields>
  <rowFields count="2">
    <field x="5"/>
    <field x="3"/>
  </rowFields>
  <rowItems count="8">
    <i>
      <x v="15"/>
      <x/>
    </i>
    <i>
      <x v="16"/>
      <x/>
    </i>
    <i>
      <x v="17"/>
      <x/>
    </i>
    <i>
      <x v="18"/>
      <x v="5"/>
    </i>
    <i>
      <x v="20"/>
      <x/>
    </i>
    <i>
      <x v="21"/>
      <x/>
    </i>
    <i>
      <x v="22"/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a de COSTO DIRECTO" fld="13" baseField="0" baseItem="0" numFmtId="3"/>
    <dataField name="Suma de No CUP" fld="8" baseField="0" baseItem="0"/>
    <dataField name="Promedio de No CUP2" fld="8" subtotal="average" baseField="0" baseItem="0" numFmtId="180"/>
    <dataField name="Suma de COSTO INDIRECTO" fld="14" baseField="0" baseItem="0" numFmtId="1"/>
  </dataFields>
  <formats count="16">
    <format dxfId="15">
      <pivotArea outline="0" fieldPosition="0">
        <references count="1">
          <reference field="4294967294" count="1">
            <x v="3"/>
          </reference>
        </references>
      </pivotArea>
    </format>
    <format dxfId="14">
      <pivotArea outline="0" fieldPosition="0"/>
    </format>
    <format dxfId="13">
      <pivotArea field="5" type="button" dataOnly="0" labelOnly="1" outline="0" axis="axisRow" fieldPosition="0"/>
    </format>
    <format dxfId="12">
      <pivotArea field="3" type="button" dataOnly="0" labelOnly="1" outline="0" axis="axisRow" fieldPosition="1"/>
    </format>
    <format dxfId="11">
      <pivotArea dataOnly="0" labelOnly="1" outline="0" fieldPosition="0">
        <references count="1">
          <reference field="5" count="0"/>
        </references>
      </pivotArea>
    </format>
    <format dxfId="10">
      <pivotArea dataOnly="0" labelOnly="1" grandRow="1" outline="0" fieldPosition="0"/>
    </format>
    <format dxfId="9">
      <pivotArea dataOnly="0" labelOnly="1" outline="0" fieldPosition="0">
        <references count="2">
          <reference field="3" count="1">
            <x v="0"/>
          </reference>
          <reference field="5" count="1" selected="0">
            <x v="2"/>
          </reference>
        </references>
      </pivotArea>
    </format>
    <format dxfId="8">
      <pivotArea dataOnly="0" labelOnly="1" outline="0" fieldPosition="0">
        <references count="2">
          <reference field="3" count="1">
            <x v="0"/>
          </reference>
          <reference field="5" count="1" selected="0">
            <x v="4"/>
          </reference>
        </references>
      </pivotArea>
    </format>
    <format dxfId="7">
      <pivotArea dataOnly="0" labelOnly="1" outline="0" fieldPosition="0">
        <references count="2">
          <reference field="3" count="1">
            <x v="4"/>
          </reference>
          <reference field="5" count="1" selected="0">
            <x v="5"/>
          </reference>
        </references>
      </pivotArea>
    </format>
    <format dxfId="6">
      <pivotArea dataOnly="0" labelOnly="1" outline="0" fieldPosition="0">
        <references count="2">
          <reference field="3" count="1">
            <x v="0"/>
          </reference>
          <reference field="5" count="1" selected="0">
            <x v="7"/>
          </reference>
        </references>
      </pivotArea>
    </format>
    <format dxfId="5">
      <pivotArea dataOnly="0" labelOnly="1" outline="0" fieldPosition="0">
        <references count="2">
          <reference field="3" count="1">
            <x v="0"/>
          </reference>
          <reference field="5" count="1" selected="0">
            <x v="9"/>
          </reference>
        </references>
      </pivotArea>
    </format>
    <format dxfId="4">
      <pivotArea dataOnly="0" labelOnly="1" outline="0" fieldPosition="0">
        <references count="2">
          <reference field="3" count="1">
            <x v="5"/>
          </reference>
          <reference field="5" count="1" selected="0">
            <x v="11"/>
          </reference>
        </references>
      </pivotArea>
    </format>
    <format dxfId="3">
      <pivotArea dataOnly="0" labelOnly="1" outline="0" fieldPosition="0">
        <references count="2">
          <reference field="3" count="1">
            <x v="0"/>
          </reference>
          <reference field="5" count="1" selected="0">
            <x v="12"/>
          </reference>
        </references>
      </pivotArea>
    </format>
    <format dxfId="2">
      <pivotArea dataOnly="0" labelOnly="1" outline="0" fieldPosition="0">
        <references count="2">
          <reference field="3" count="1">
            <x v="0"/>
          </reference>
          <reference field="5" count="1" selected="0">
            <x v="14"/>
          </reference>
        </references>
      </pivotArea>
    </format>
    <format dxfId="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0">
      <pivotArea outline="0" fieldPosition="0">
        <references count="1">
          <reference field="4294967294" count="1" selected="0">
            <x v="3"/>
          </reference>
        </references>
      </pivotArea>
    </format>
  </formats>
  <pivotTableStyleInfo name="PivotStyleMedium2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8" name="Tabla8" displayName="Tabla8" ref="A1:Q115" totalsRowShown="0" headerRowDxfId="76" dataDxfId="75" headerRowBorderDxfId="73" tableBorderDxfId="74" totalsRowBorderDxfId="72">
  <autoFilter ref="A1:Q115"/>
  <tableColumns count="17">
    <tableColumn id="1" name="PACIENTE" dataDxfId="93"/>
    <tableColumn id="2" name="COMPONENTE" dataDxfId="92"/>
    <tableColumn id="3" name="AÑO" dataDxfId="91"/>
    <tableColumn id="4" name="CLINICA" dataDxfId="90"/>
    <tableColumn id="6" name="No TRANSFUSIONES" dataDxfId="89"/>
    <tableColumn id="7" name="MES" dataDxfId="88"/>
    <tableColumn id="8" name="NOMBRE" dataDxfId="87"/>
    <tableColumn id="9" name="ID" dataDxfId="86"/>
    <tableColumn id="10" name="DX" dataDxfId="85"/>
    <tableColumn id="11" name="No COMPON" dataDxfId="84"/>
    <tableColumn id="12" name="CONTROL 1-6 H" dataDxfId="83"/>
    <tableColumn id="13" name="CONTROL 7-12H" dataDxfId="82"/>
    <tableColumn id="14" name="CONTROL&gt;12 H" dataDxfId="81"/>
    <tableColumn id="15" name="INCREMENTO" dataDxfId="80" dataCellStyle="Porcentaje">
      <calculatedColumnFormula>(M2-K2)/K2</calculatedColumnFormula>
    </tableColumn>
    <tableColumn id="16" name="COSTO DIRECTO" dataDxfId="79">
      <calculatedColumnFormula>J2*'7. Costos'!$B$8+'7. Costos'!$B$15+'7. Costos'!C$25</calculatedColumnFormula>
    </tableColumn>
    <tableColumn id="17" name="COSTO INDIRECTO" dataDxfId="78">
      <calculatedColumnFormula>K2*'7. Costos'!$B$8+'7. Costos'!$B$15+'7. Costos'!D$25</calculatedColumnFormula>
    </tableColumn>
    <tableColumn id="18" name="Columna3" dataDxfId="77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1" name="Tabla1" displayName="Tabla1" ref="A1:O31" totalsRowShown="0" headerRowDxfId="56" dataDxfId="55" headerRowBorderDxfId="53" tableBorderDxfId="54" totalsRowBorderDxfId="52">
  <autoFilter ref="A1:O31"/>
  <tableColumns count="15">
    <tableColumn id="1" name="AÑO" dataDxfId="71"/>
    <tableColumn id="2" name="CLINICA" dataDxfId="70"/>
    <tableColumn id="3" name="PACIENTES" dataDxfId="69"/>
    <tableColumn id="4" name="No TRANSFUSIONES" dataDxfId="68"/>
    <tableColumn id="5" name="MES" dataDxfId="67"/>
    <tableColumn id="6" name="NOMBRE" dataDxfId="66"/>
    <tableColumn id="7" name="ID" dataDxfId="65"/>
    <tableColumn id="8" name="DX" dataDxfId="64"/>
    <tableColumn id="9" name="No PE" dataDxfId="63"/>
    <tableColumn id="10" name="CONTROL 1-6 H" dataDxfId="62"/>
    <tableColumn id="11" name="CONTROL 7-12H" dataDxfId="61"/>
    <tableColumn id="12" name="CONTROL&gt;12 H" dataDxfId="60"/>
    <tableColumn id="13" name="INCREMENTO" dataDxfId="59">
      <calculatedColumnFormula>(L2-J2)/J2</calculatedColumnFormula>
    </tableColumn>
    <tableColumn id="14" name="COSTO DIRECTO" dataDxfId="58">
      <calculatedColumnFormula>'7. Costos'!$B$7*'4. PE filtra'!I2+'7. Costos'!$B$15+'7. Costos'!$B$25</calculatedColumnFormula>
    </tableColumn>
    <tableColumn id="15" name="COSTO INDIRECTO" dataDxfId="57">
      <calculatedColumnFormula>('7. Costos'!$G$25*D2)</calculatedColumnFormula>
    </tableColumn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2" name="Tabla2" displayName="Tabla2" ref="A1:O33" totalsRowShown="0" headerRowDxfId="36" dataDxfId="35" headerRowBorderDxfId="33" tableBorderDxfId="34" totalsRowBorderDxfId="32">
  <autoFilter ref="A1:O33"/>
  <tableColumns count="15">
    <tableColumn id="1" name="AÑO" dataDxfId="51"/>
    <tableColumn id="2" name="CLINICA" dataDxfId="50"/>
    <tableColumn id="3" name="PACIENTES" dataDxfId="49"/>
    <tableColumn id="4" name="No TRANS" dataDxfId="48"/>
    <tableColumn id="5" name="MES" dataDxfId="47"/>
    <tableColumn id="6" name="NOMBRE" dataDxfId="46"/>
    <tableColumn id="7" name="ID" dataDxfId="45"/>
    <tableColumn id="8" name="DX" dataDxfId="44"/>
    <tableColumn id="9" name="No CUP" dataDxfId="43"/>
    <tableColumn id="10" name="CONTROL 1-6 H" dataDxfId="42"/>
    <tableColumn id="11" name="CONTROL 7-12H" dataDxfId="41"/>
    <tableColumn id="12" name="CONTROL&gt;12 H" dataDxfId="40"/>
    <tableColumn id="13" name="INCREMENTO" dataDxfId="39">
      <calculatedColumnFormula>(L2-J2)/J2</calculatedColumnFormula>
    </tableColumn>
    <tableColumn id="14" name="COSTO DIRECTO" dataDxfId="38">
      <calculatedColumnFormula>I2*'7. Costos'!$B$8+'7. Costos'!$B$15+'7. Costos'!B$25</calculatedColumnFormula>
    </tableColumn>
    <tableColumn id="15" name="COSTO INDIRECTO" dataDxfId="37">
      <calculatedColumnFormula>('7. Costos'!$H$25*'5. CUP filtra'!D2)</calculatedColumnFormula>
    </tableColumn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2:K8" totalsRowShown="0" headerRowDxfId="20" dataDxfId="19" tableBorderDxfId="18">
  <autoFilter ref="A2:K8"/>
  <tableColumns count="11">
    <tableColumn id="1" name="AÑO" dataDxfId="31"/>
    <tableColumn id="2" name="CLINICA" dataDxfId="30"/>
    <tableColumn id="3" name="NOMBRE" dataDxfId="29"/>
    <tableColumn id="4" name="ID" dataDxfId="28"/>
    <tableColumn id="5" name="DX" dataDxfId="27"/>
    <tableColumn id="6" name="No PE" dataDxfId="26"/>
    <tableColumn id="7" name="REACCIONES" dataDxfId="25"/>
    <tableColumn id="8" name="REACCION" dataDxfId="24"/>
    <tableColumn id="9" name="IMPUTABILIDAD" dataDxfId="23"/>
    <tableColumn id="10" name="GRADO" dataDxfId="22"/>
    <tableColumn id="12" name="COSTO" dataDxfId="21">
      <calculatedColumnFormula>'7. Costos'!$B$39*'6.RAT'!G3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J18" sqref="J18"/>
    </sheetView>
  </sheetViews>
  <sheetFormatPr baseColWidth="10" defaultRowHeight="15" x14ac:dyDescent="0.25"/>
  <cols>
    <col min="1" max="1" width="5.7109375" customWidth="1"/>
  </cols>
  <sheetData>
    <row r="1" spans="1:9" x14ac:dyDescent="0.25">
      <c r="A1" s="197" t="s">
        <v>287</v>
      </c>
      <c r="B1" s="197"/>
      <c r="C1" s="197"/>
      <c r="D1" s="197"/>
      <c r="E1" s="197"/>
      <c r="F1" s="197"/>
      <c r="G1" s="197"/>
      <c r="H1" s="197"/>
      <c r="I1" s="197"/>
    </row>
    <row r="2" spans="1:9" x14ac:dyDescent="0.25">
      <c r="A2" s="197"/>
      <c r="B2" s="197"/>
      <c r="C2" s="197"/>
      <c r="D2" s="197"/>
      <c r="E2" s="197"/>
      <c r="F2" s="197"/>
      <c r="G2" s="197"/>
      <c r="H2" s="197"/>
      <c r="I2" s="197"/>
    </row>
    <row r="3" spans="1:9" x14ac:dyDescent="0.25">
      <c r="A3" s="197"/>
      <c r="B3" s="197"/>
      <c r="C3" s="197"/>
      <c r="D3" s="197"/>
      <c r="E3" s="197"/>
      <c r="F3" s="197"/>
      <c r="G3" s="197"/>
      <c r="H3" s="197"/>
      <c r="I3" s="197"/>
    </row>
    <row r="5" spans="1:9" ht="30.75" customHeight="1" x14ac:dyDescent="0.25">
      <c r="A5" s="172" t="s">
        <v>288</v>
      </c>
      <c r="B5" s="198" t="s">
        <v>293</v>
      </c>
      <c r="C5" s="198"/>
      <c r="D5" s="198"/>
      <c r="E5" s="198"/>
      <c r="F5" s="198"/>
      <c r="G5" s="198"/>
      <c r="H5" s="198"/>
      <c r="I5" s="198"/>
    </row>
    <row r="6" spans="1:9" x14ac:dyDescent="0.25">
      <c r="B6" s="170"/>
      <c r="C6" s="170"/>
      <c r="D6" s="170"/>
      <c r="E6" s="170"/>
      <c r="F6" s="170"/>
      <c r="G6" s="170"/>
      <c r="H6" s="170"/>
      <c r="I6" s="171"/>
    </row>
    <row r="7" spans="1:9" ht="27" customHeight="1" x14ac:dyDescent="0.25">
      <c r="A7" s="172" t="s">
        <v>289</v>
      </c>
      <c r="B7" s="198" t="s">
        <v>296</v>
      </c>
      <c r="C7" s="198"/>
      <c r="D7" s="198"/>
      <c r="E7" s="198"/>
      <c r="F7" s="198"/>
      <c r="G7" s="198"/>
      <c r="H7" s="198"/>
      <c r="I7" s="198"/>
    </row>
    <row r="8" spans="1:9" x14ac:dyDescent="0.25">
      <c r="B8" s="170"/>
      <c r="C8" s="170"/>
      <c r="D8" s="170"/>
      <c r="E8" s="170"/>
      <c r="F8" s="170"/>
      <c r="G8" s="170"/>
      <c r="H8" s="170"/>
      <c r="I8" s="171"/>
    </row>
    <row r="9" spans="1:9" ht="26.25" customHeight="1" x14ac:dyDescent="0.25">
      <c r="A9" s="172" t="s">
        <v>291</v>
      </c>
      <c r="B9" s="198" t="s">
        <v>292</v>
      </c>
      <c r="C9" s="198"/>
      <c r="D9" s="198"/>
      <c r="E9" s="198"/>
      <c r="F9" s="198"/>
      <c r="G9" s="198"/>
      <c r="H9" s="198"/>
      <c r="I9" s="198"/>
    </row>
    <row r="10" spans="1:9" x14ac:dyDescent="0.25">
      <c r="B10" s="169"/>
      <c r="C10" s="169"/>
      <c r="D10" s="169"/>
      <c r="E10" s="169"/>
      <c r="F10" s="169"/>
      <c r="G10" s="169"/>
      <c r="H10" s="169"/>
    </row>
    <row r="11" spans="1:9" x14ac:dyDescent="0.25">
      <c r="A11" s="172" t="s">
        <v>294</v>
      </c>
      <c r="B11" s="196" t="s">
        <v>290</v>
      </c>
      <c r="C11" s="196"/>
      <c r="D11" s="196"/>
      <c r="E11" s="196"/>
      <c r="F11" s="196"/>
      <c r="G11" s="196"/>
      <c r="H11" s="196"/>
      <c r="I11" s="172"/>
    </row>
    <row r="12" spans="1:9" x14ac:dyDescent="0.25">
      <c r="B12" s="169"/>
      <c r="C12" s="169"/>
      <c r="D12" s="169"/>
      <c r="E12" s="169"/>
      <c r="F12" s="169"/>
      <c r="G12" s="169"/>
      <c r="H12" s="169"/>
    </row>
    <row r="13" spans="1:9" x14ac:dyDescent="0.25">
      <c r="A13" s="172" t="s">
        <v>295</v>
      </c>
      <c r="B13" s="196" t="s">
        <v>307</v>
      </c>
      <c r="C13" s="196"/>
      <c r="D13" s="196"/>
      <c r="E13" s="196"/>
      <c r="F13" s="196"/>
      <c r="G13" s="196"/>
      <c r="H13" s="196"/>
      <c r="I13" s="172"/>
    </row>
    <row r="14" spans="1:9" x14ac:dyDescent="0.25">
      <c r="B14" s="169"/>
      <c r="C14" s="169"/>
      <c r="D14" s="169"/>
      <c r="E14" s="169"/>
      <c r="F14" s="169"/>
      <c r="G14" s="169"/>
      <c r="H14" s="169"/>
    </row>
    <row r="15" spans="1:9" x14ac:dyDescent="0.25">
      <c r="A15" s="172" t="s">
        <v>302</v>
      </c>
      <c r="B15" s="196" t="s">
        <v>297</v>
      </c>
      <c r="C15" s="196"/>
      <c r="D15" s="196"/>
      <c r="E15" s="196"/>
      <c r="F15" s="196"/>
      <c r="G15" s="196"/>
      <c r="H15" s="196"/>
      <c r="I15" s="172"/>
    </row>
    <row r="16" spans="1:9" x14ac:dyDescent="0.25">
      <c r="B16" s="169"/>
      <c r="C16" s="169"/>
      <c r="D16" s="169"/>
      <c r="E16" s="169"/>
      <c r="F16" s="169"/>
      <c r="G16" s="169"/>
      <c r="H16" s="169"/>
    </row>
    <row r="17" spans="1:9" x14ac:dyDescent="0.25">
      <c r="A17" s="172" t="s">
        <v>303</v>
      </c>
      <c r="B17" s="196" t="s">
        <v>300</v>
      </c>
      <c r="C17" s="196"/>
      <c r="D17" s="196"/>
      <c r="E17" s="196"/>
      <c r="F17" s="196"/>
      <c r="G17" s="196"/>
      <c r="H17" s="196"/>
      <c r="I17" s="172"/>
    </row>
    <row r="18" spans="1:9" x14ac:dyDescent="0.25">
      <c r="B18" s="169"/>
      <c r="C18" s="169"/>
      <c r="D18" s="169"/>
      <c r="E18" s="169"/>
      <c r="F18" s="169"/>
      <c r="G18" s="169"/>
      <c r="H18" s="169"/>
    </row>
    <row r="19" spans="1:9" x14ac:dyDescent="0.25">
      <c r="A19" s="172" t="s">
        <v>304</v>
      </c>
      <c r="B19" s="196" t="s">
        <v>298</v>
      </c>
      <c r="C19" s="196"/>
      <c r="D19" s="196"/>
      <c r="E19" s="196"/>
      <c r="F19" s="196"/>
      <c r="G19" s="196"/>
      <c r="H19" s="196"/>
      <c r="I19" s="172"/>
    </row>
    <row r="20" spans="1:9" x14ac:dyDescent="0.25">
      <c r="B20" s="169"/>
      <c r="C20" s="169"/>
      <c r="D20" s="169"/>
      <c r="E20" s="169"/>
      <c r="F20" s="169"/>
      <c r="G20" s="169"/>
      <c r="H20" s="169"/>
    </row>
    <row r="21" spans="1:9" x14ac:dyDescent="0.25">
      <c r="A21" s="172" t="s">
        <v>305</v>
      </c>
      <c r="B21" s="196" t="s">
        <v>299</v>
      </c>
      <c r="C21" s="196"/>
      <c r="D21" s="196"/>
      <c r="E21" s="196"/>
      <c r="F21" s="196"/>
      <c r="G21" s="196"/>
      <c r="H21" s="196"/>
      <c r="I21" s="172"/>
    </row>
    <row r="22" spans="1:9" x14ac:dyDescent="0.25">
      <c r="B22" s="169"/>
      <c r="C22" s="169"/>
      <c r="D22" s="169"/>
      <c r="E22" s="169"/>
      <c r="F22" s="169"/>
      <c r="G22" s="169"/>
      <c r="H22" s="169"/>
    </row>
    <row r="23" spans="1:9" x14ac:dyDescent="0.25">
      <c r="A23" s="172" t="s">
        <v>306</v>
      </c>
      <c r="B23" s="196" t="s">
        <v>301</v>
      </c>
      <c r="C23" s="196"/>
      <c r="D23" s="196"/>
      <c r="E23" s="196"/>
      <c r="F23" s="196"/>
      <c r="G23" s="196"/>
      <c r="H23" s="196"/>
      <c r="I23" s="172"/>
    </row>
  </sheetData>
  <mergeCells count="11">
    <mergeCell ref="B13:H13"/>
    <mergeCell ref="B15:H15"/>
    <mergeCell ref="B17:H17"/>
    <mergeCell ref="B19:H19"/>
    <mergeCell ref="B21:H21"/>
    <mergeCell ref="B23:H23"/>
    <mergeCell ref="A1:I3"/>
    <mergeCell ref="B11:H11"/>
    <mergeCell ref="B5:I5"/>
    <mergeCell ref="B7:I7"/>
    <mergeCell ref="B9:I9"/>
  </mergeCells>
  <hyperlinks>
    <hyperlink ref="B5:I5" location="'1. Ptes PE'!A1" display="POBLACION TRANSFUNDIDA CON PLAQUETAS ESTANDAR - PE - PERIODO ENERO 2009 - JUNIO 2010"/>
    <hyperlink ref="B7:I7" location="'2. CUP _PE filtra'!A1" display="POBLACION EXCLUIDA TRANSFUNDIDA CON PLAQUETAS ESTANDAR PE Y PLAQUETAFERESIS CUP ENERO 2009 - JUNIO 2010"/>
    <hyperlink ref="B9:I9" location="'3. Ptes CUP '!A1" display="POBLACION TRANSFUNDIDA CON PLAQUETAFERESIS - CUP - PERIODO ENERO 2009 - JUNIO 2010"/>
    <hyperlink ref="B11:H11" location="'4. PE filtra'!A1" display="PACIENTES SELECCIONADOS TRANSFUNDIDOS CON PLAQUETAS ESTANDAR"/>
    <hyperlink ref="B13:H13" location="'5. CUP filtra'!A1" display="PACIENTES SELECCIONADOS TRANSFUNDIDOS CON PLAQUETAFERESIS CUP"/>
    <hyperlink ref="B15:H15" location="'6.RAT'!A1" display="PACIENTES QUE PRESENTARON REACCION ADVERSA A LA TRANSFUSION"/>
    <hyperlink ref="B17:H17" location="'7. Costos'!A1" display="COSTOS DIRECTOS E INDIRECTOS"/>
    <hyperlink ref="B19:H19" location="'8. CProgr PE'!A1" display="COSTO DEL PROGRAMA TRANSFUSION CON PLAQUETAS ESTANDAR PE"/>
    <hyperlink ref="B21:H21" location="'9. CProgr CUP'!A1" display="COSTO DEL PROGRAMA TRANSFUSION CON PLAQUETAFERESIS CUP"/>
    <hyperlink ref="B23:H23" location="'10. Analisis'!A1" display="ANALISIS DE COSTOS"/>
  </hyperlinks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0"/>
  <sheetViews>
    <sheetView topLeftCell="I1" workbookViewId="0">
      <selection activeCell="P36" sqref="P36"/>
    </sheetView>
  </sheetViews>
  <sheetFormatPr baseColWidth="10" defaultRowHeight="11.25" x14ac:dyDescent="0.2"/>
  <cols>
    <col min="1" max="3" width="11.42578125" style="11" customWidth="1"/>
    <col min="4" max="4" width="18.28515625" style="11" customWidth="1"/>
    <col min="5" max="5" width="11.42578125" style="11" customWidth="1"/>
    <col min="6" max="6" width="29.140625" style="11" bestFit="1" customWidth="1"/>
    <col min="7" max="7" width="29.140625" style="11" customWidth="1"/>
    <col min="8" max="8" width="20.7109375" style="11" customWidth="1"/>
    <col min="9" max="9" width="30.5703125" style="11" customWidth="1"/>
    <col min="10" max="10" width="11.42578125" style="11" customWidth="1"/>
    <col min="11" max="11" width="14.28515625" style="11" bestFit="1" customWidth="1"/>
    <col min="12" max="12" width="14.85546875" style="11" bestFit="1" customWidth="1"/>
    <col min="13" max="13" width="14.140625" style="11" bestFit="1" customWidth="1"/>
    <col min="14" max="15" width="11.42578125" style="11" customWidth="1"/>
    <col min="16" max="16" width="15" style="11" bestFit="1" customWidth="1"/>
    <col min="17" max="17" width="17.140625" style="11" bestFit="1" customWidth="1"/>
    <col min="18" max="16384" width="11.42578125" style="11"/>
  </cols>
  <sheetData>
    <row r="1" spans="1:19" x14ac:dyDescent="0.2">
      <c r="A1" s="13" t="s">
        <v>0</v>
      </c>
      <c r="B1" s="13" t="s">
        <v>2</v>
      </c>
      <c r="C1" s="13" t="s">
        <v>83</v>
      </c>
      <c r="D1" s="13" t="s">
        <v>115</v>
      </c>
      <c r="E1" s="13" t="s">
        <v>1</v>
      </c>
      <c r="F1" s="13" t="s">
        <v>3</v>
      </c>
      <c r="G1" s="13" t="s">
        <v>268</v>
      </c>
      <c r="H1" s="13" t="s">
        <v>4</v>
      </c>
      <c r="I1" s="13" t="s">
        <v>5</v>
      </c>
      <c r="J1" s="13" t="s">
        <v>11</v>
      </c>
      <c r="K1" s="13" t="s">
        <v>6</v>
      </c>
      <c r="L1" s="13" t="s">
        <v>7</v>
      </c>
      <c r="M1" s="13" t="s">
        <v>8</v>
      </c>
      <c r="N1" s="13" t="s">
        <v>9</v>
      </c>
      <c r="O1" s="13" t="s">
        <v>10</v>
      </c>
      <c r="P1" s="13" t="s">
        <v>12</v>
      </c>
      <c r="Q1" s="13" t="s">
        <v>13</v>
      </c>
      <c r="R1" s="13"/>
      <c r="S1" s="13"/>
    </row>
    <row r="2" spans="1:19" x14ac:dyDescent="0.2">
      <c r="A2" s="10">
        <v>2009</v>
      </c>
      <c r="B2" s="10" t="s">
        <v>84</v>
      </c>
      <c r="C2" s="10">
        <v>30</v>
      </c>
      <c r="D2" s="10">
        <f t="shared" ref="D2:D33" si="0">COUNTIF($F$2:$F$160,F2)</f>
        <v>6</v>
      </c>
      <c r="E2" s="10" t="s">
        <v>24</v>
      </c>
      <c r="F2" s="2" t="s">
        <v>225</v>
      </c>
      <c r="G2" s="2" t="str">
        <f>IF(ISERROR(VLOOKUP(F2,'2. CUP _PE filtra'!$G$2:$G$115,1,0)),"NO","SI")</f>
        <v>NO</v>
      </c>
      <c r="H2" s="3">
        <v>20222931</v>
      </c>
      <c r="I2" s="10" t="s">
        <v>55</v>
      </c>
      <c r="J2" s="10">
        <v>8</v>
      </c>
      <c r="K2" s="10"/>
      <c r="L2" s="10"/>
      <c r="M2" s="10"/>
      <c r="N2" s="10"/>
      <c r="O2" s="10"/>
      <c r="P2" s="10"/>
      <c r="Q2" s="10"/>
      <c r="R2" s="10"/>
      <c r="S2" s="10"/>
    </row>
    <row r="3" spans="1:19" x14ac:dyDescent="0.2">
      <c r="A3" s="10">
        <v>2009</v>
      </c>
      <c r="B3" s="10" t="s">
        <v>84</v>
      </c>
      <c r="C3" s="10">
        <v>30</v>
      </c>
      <c r="D3" s="10">
        <f t="shared" si="0"/>
        <v>6</v>
      </c>
      <c r="E3" s="10" t="s">
        <v>24</v>
      </c>
      <c r="F3" s="2" t="s">
        <v>225</v>
      </c>
      <c r="G3" s="2" t="str">
        <f>IF(ISERROR(VLOOKUP(F3,'2. CUP _PE filtra'!$G$2:$G$115,1,0)),"NO","SI")</f>
        <v>NO</v>
      </c>
      <c r="H3" s="3">
        <v>20222931</v>
      </c>
      <c r="I3" s="10" t="s">
        <v>55</v>
      </c>
      <c r="J3" s="10">
        <v>8</v>
      </c>
      <c r="K3" s="10"/>
      <c r="L3" s="10"/>
      <c r="M3" s="10"/>
      <c r="N3" s="10"/>
      <c r="O3" s="10"/>
      <c r="P3" s="10"/>
      <c r="Q3" s="10"/>
      <c r="R3" s="10"/>
      <c r="S3" s="10"/>
    </row>
    <row r="4" spans="1:19" x14ac:dyDescent="0.2">
      <c r="A4" s="10">
        <v>2009</v>
      </c>
      <c r="B4" s="10" t="s">
        <v>84</v>
      </c>
      <c r="C4" s="10">
        <v>30</v>
      </c>
      <c r="D4" s="10">
        <f t="shared" si="0"/>
        <v>6</v>
      </c>
      <c r="E4" s="10" t="s">
        <v>24</v>
      </c>
      <c r="F4" s="2" t="s">
        <v>225</v>
      </c>
      <c r="G4" s="2" t="str">
        <f>IF(ISERROR(VLOOKUP(F4,'2. CUP _PE filtra'!$G$2:$G$115,1,0)),"NO","SI")</f>
        <v>NO</v>
      </c>
      <c r="H4" s="3">
        <v>20222931</v>
      </c>
      <c r="I4" s="10" t="s">
        <v>55</v>
      </c>
      <c r="J4" s="10">
        <v>7</v>
      </c>
      <c r="K4" s="10"/>
      <c r="L4" s="10"/>
      <c r="M4" s="10"/>
      <c r="N4" s="10"/>
      <c r="O4" s="10"/>
      <c r="P4" s="10"/>
      <c r="Q4" s="10"/>
      <c r="R4" s="10"/>
      <c r="S4" s="10"/>
    </row>
    <row r="5" spans="1:19" x14ac:dyDescent="0.2">
      <c r="A5" s="10">
        <v>2009</v>
      </c>
      <c r="B5" s="10" t="s">
        <v>84</v>
      </c>
      <c r="C5" s="10">
        <v>30</v>
      </c>
      <c r="D5" s="10">
        <f t="shared" si="0"/>
        <v>6</v>
      </c>
      <c r="E5" s="10" t="s">
        <v>24</v>
      </c>
      <c r="F5" s="2" t="s">
        <v>225</v>
      </c>
      <c r="G5" s="2" t="str">
        <f>IF(ISERROR(VLOOKUP(F5,'2. CUP _PE filtra'!$G$2:$G$115,1,0)),"NO","SI")</f>
        <v>NO</v>
      </c>
      <c r="H5" s="3">
        <v>20222931</v>
      </c>
      <c r="I5" s="10" t="s">
        <v>55</v>
      </c>
      <c r="J5" s="10">
        <v>6</v>
      </c>
      <c r="K5" s="10"/>
      <c r="L5" s="10"/>
      <c r="M5" s="10"/>
      <c r="N5" s="10"/>
      <c r="O5" s="10"/>
      <c r="P5" s="10"/>
      <c r="Q5" s="10"/>
      <c r="R5" s="10"/>
      <c r="S5" s="10"/>
    </row>
    <row r="6" spans="1:19" x14ac:dyDescent="0.2">
      <c r="A6" s="10">
        <v>2009</v>
      </c>
      <c r="B6" s="10" t="s">
        <v>84</v>
      </c>
      <c r="C6" s="10">
        <v>30</v>
      </c>
      <c r="D6" s="10">
        <f t="shared" si="0"/>
        <v>6</v>
      </c>
      <c r="E6" s="10" t="s">
        <v>24</v>
      </c>
      <c r="F6" s="2" t="s">
        <v>225</v>
      </c>
      <c r="G6" s="2" t="str">
        <f>IF(ISERROR(VLOOKUP(F6,'2. CUP _PE filtra'!$G$2:$G$115,1,0)),"NO","SI")</f>
        <v>NO</v>
      </c>
      <c r="H6" s="3">
        <v>20222931</v>
      </c>
      <c r="I6" s="4" t="s">
        <v>55</v>
      </c>
      <c r="J6" s="10">
        <v>8</v>
      </c>
      <c r="K6" s="10"/>
      <c r="L6" s="10"/>
      <c r="M6" s="10"/>
      <c r="N6" s="10"/>
      <c r="O6" s="10"/>
      <c r="P6" s="10"/>
      <c r="Q6" s="10"/>
      <c r="R6" s="10"/>
      <c r="S6" s="10"/>
    </row>
    <row r="7" spans="1:19" x14ac:dyDescent="0.2">
      <c r="A7" s="10">
        <v>2009</v>
      </c>
      <c r="B7" s="10" t="s">
        <v>84</v>
      </c>
      <c r="C7" s="10">
        <v>30</v>
      </c>
      <c r="D7" s="10">
        <f t="shared" si="0"/>
        <v>6</v>
      </c>
      <c r="E7" s="10" t="s">
        <v>24</v>
      </c>
      <c r="F7" s="2" t="s">
        <v>225</v>
      </c>
      <c r="G7" s="2" t="str">
        <f>IF(ISERROR(VLOOKUP(F7,'2. CUP _PE filtra'!$G$2:$G$115,1,0)),"NO","SI")</f>
        <v>NO</v>
      </c>
      <c r="H7" s="3">
        <v>20222931</v>
      </c>
      <c r="I7" s="4" t="s">
        <v>55</v>
      </c>
      <c r="J7" s="10">
        <v>8</v>
      </c>
      <c r="K7" s="10"/>
      <c r="L7" s="10"/>
      <c r="M7" s="10"/>
      <c r="N7" s="10"/>
      <c r="O7" s="10"/>
      <c r="P7" s="10"/>
      <c r="Q7" s="10"/>
      <c r="R7" s="10"/>
      <c r="S7" s="10"/>
    </row>
    <row r="8" spans="1:19" x14ac:dyDescent="0.2">
      <c r="A8" s="10">
        <v>2009</v>
      </c>
      <c r="B8" s="10" t="s">
        <v>14</v>
      </c>
      <c r="C8" s="10">
        <v>1</v>
      </c>
      <c r="D8" s="10">
        <f t="shared" si="0"/>
        <v>5</v>
      </c>
      <c r="E8" s="10" t="s">
        <v>25</v>
      </c>
      <c r="F8" s="2" t="s">
        <v>213</v>
      </c>
      <c r="G8" s="2" t="str">
        <f>IF(ISERROR(VLOOKUP(F8,'2. CUP _PE filtra'!$G$2:$G$115,1,0)),"NO","SI")</f>
        <v>NO</v>
      </c>
      <c r="H8" s="3">
        <v>17056253</v>
      </c>
      <c r="I8" s="4" t="s">
        <v>27</v>
      </c>
      <c r="J8" s="2">
        <v>5</v>
      </c>
      <c r="K8" s="10"/>
      <c r="L8" s="10"/>
      <c r="M8" s="10"/>
      <c r="N8" s="10"/>
      <c r="O8" s="10"/>
      <c r="P8" s="10"/>
      <c r="Q8" s="10"/>
      <c r="R8" s="10"/>
      <c r="S8" s="10"/>
    </row>
    <row r="9" spans="1:19" x14ac:dyDescent="0.2">
      <c r="A9" s="10">
        <v>2009</v>
      </c>
      <c r="B9" s="10" t="s">
        <v>14</v>
      </c>
      <c r="C9" s="10">
        <v>1</v>
      </c>
      <c r="D9" s="10">
        <f t="shared" si="0"/>
        <v>5</v>
      </c>
      <c r="E9" s="10" t="s">
        <v>44</v>
      </c>
      <c r="F9" s="2" t="s">
        <v>213</v>
      </c>
      <c r="G9" s="2" t="str">
        <f>IF(ISERROR(VLOOKUP(F9,'2. CUP _PE filtra'!$G$2:$G$115,1,0)),"NO","SI")</f>
        <v>NO</v>
      </c>
      <c r="H9" s="3">
        <v>17056253</v>
      </c>
      <c r="I9" s="4" t="s">
        <v>43</v>
      </c>
      <c r="J9" s="2">
        <v>5</v>
      </c>
      <c r="K9" s="10"/>
      <c r="L9" s="10"/>
      <c r="M9" s="10"/>
      <c r="N9" s="10"/>
      <c r="O9" s="10"/>
      <c r="P9" s="10"/>
      <c r="Q9" s="10"/>
      <c r="R9" s="10"/>
      <c r="S9" s="10"/>
    </row>
    <row r="10" spans="1:19" x14ac:dyDescent="0.2">
      <c r="A10" s="10">
        <v>2009</v>
      </c>
      <c r="B10" s="10" t="s">
        <v>14</v>
      </c>
      <c r="C10" s="10">
        <v>1</v>
      </c>
      <c r="D10" s="10">
        <f t="shared" si="0"/>
        <v>5</v>
      </c>
      <c r="E10" s="10" t="s">
        <v>44</v>
      </c>
      <c r="F10" s="2" t="s">
        <v>213</v>
      </c>
      <c r="G10" s="2" t="str">
        <f>IF(ISERROR(VLOOKUP(F10,'2. CUP _PE filtra'!$G$2:$G$115,1,0)),"NO","SI")</f>
        <v>NO</v>
      </c>
      <c r="H10" s="3">
        <v>17056253</v>
      </c>
      <c r="I10" s="4" t="s">
        <v>27</v>
      </c>
      <c r="J10" s="2">
        <v>6</v>
      </c>
      <c r="K10" s="10"/>
      <c r="L10" s="10"/>
      <c r="M10" s="10"/>
      <c r="N10" s="10"/>
      <c r="O10" s="10"/>
      <c r="P10" s="10"/>
      <c r="Q10" s="10"/>
      <c r="R10" s="10"/>
      <c r="S10" s="10"/>
    </row>
    <row r="11" spans="1:19" x14ac:dyDescent="0.2">
      <c r="A11" s="10">
        <v>2009</v>
      </c>
      <c r="B11" s="10" t="s">
        <v>14</v>
      </c>
      <c r="C11" s="10">
        <v>1</v>
      </c>
      <c r="D11" s="10">
        <f t="shared" si="0"/>
        <v>5</v>
      </c>
      <c r="E11" s="10" t="s">
        <v>45</v>
      </c>
      <c r="F11" s="2" t="s">
        <v>213</v>
      </c>
      <c r="G11" s="2" t="str">
        <f>IF(ISERROR(VLOOKUP(F11,'2. CUP _PE filtra'!$G$2:$G$115,1,0)),"NO","SI")</f>
        <v>NO</v>
      </c>
      <c r="H11" s="3">
        <v>17056253</v>
      </c>
      <c r="I11" s="4" t="s">
        <v>27</v>
      </c>
      <c r="J11" s="3">
        <v>6</v>
      </c>
      <c r="K11" s="10"/>
      <c r="L11" s="10"/>
      <c r="M11" s="10"/>
      <c r="N11" s="10"/>
      <c r="O11" s="10"/>
      <c r="P11" s="10"/>
      <c r="Q11" s="10"/>
      <c r="R11" s="10"/>
      <c r="S11" s="10"/>
    </row>
    <row r="12" spans="1:19" x14ac:dyDescent="0.2">
      <c r="A12" s="10">
        <v>2009</v>
      </c>
      <c r="B12" s="10" t="s">
        <v>14</v>
      </c>
      <c r="C12" s="10">
        <v>1</v>
      </c>
      <c r="D12" s="10">
        <f t="shared" si="0"/>
        <v>5</v>
      </c>
      <c r="E12" s="10" t="s">
        <v>45</v>
      </c>
      <c r="F12" s="2" t="s">
        <v>213</v>
      </c>
      <c r="G12" s="2" t="str">
        <f>IF(ISERROR(VLOOKUP(F12,'2. CUP _PE filtra'!$G$2:$G$115,1,0)),"NO","SI")</f>
        <v>NO</v>
      </c>
      <c r="H12" s="3">
        <v>17056253</v>
      </c>
      <c r="I12" s="4" t="s">
        <v>27</v>
      </c>
      <c r="J12" s="3">
        <v>6</v>
      </c>
      <c r="K12" s="10"/>
      <c r="L12" s="10"/>
      <c r="M12" s="10"/>
      <c r="N12" s="10"/>
      <c r="O12" s="10"/>
      <c r="P12" s="10"/>
      <c r="Q12" s="10"/>
      <c r="R12" s="10"/>
      <c r="S12" s="10"/>
    </row>
    <row r="13" spans="1:19" x14ac:dyDescent="0.2">
      <c r="A13" s="10">
        <v>2010</v>
      </c>
      <c r="B13" s="10" t="s">
        <v>14</v>
      </c>
      <c r="C13" s="10">
        <v>21</v>
      </c>
      <c r="D13" s="10">
        <f t="shared" si="0"/>
        <v>5</v>
      </c>
      <c r="E13" s="10" t="s">
        <v>18</v>
      </c>
      <c r="F13" s="2" t="s">
        <v>218</v>
      </c>
      <c r="G13" s="2" t="str">
        <f>IF(ISERROR(VLOOKUP(F13,'2. CUP _PE filtra'!$G$2:$G$115,1,0)),"NO","SI")</f>
        <v>NO</v>
      </c>
      <c r="H13" s="3">
        <v>19111136</v>
      </c>
      <c r="I13" s="4" t="s">
        <v>59</v>
      </c>
      <c r="J13" s="2">
        <v>8</v>
      </c>
      <c r="K13" s="10"/>
      <c r="L13" s="10"/>
      <c r="M13" s="10"/>
      <c r="N13" s="10"/>
      <c r="O13" s="10"/>
      <c r="P13" s="10"/>
      <c r="Q13" s="10"/>
      <c r="R13" s="10"/>
      <c r="S13" s="10"/>
    </row>
    <row r="14" spans="1:19" x14ac:dyDescent="0.2">
      <c r="A14" s="10">
        <v>2010</v>
      </c>
      <c r="B14" s="10" t="s">
        <v>14</v>
      </c>
      <c r="C14" s="10">
        <v>21</v>
      </c>
      <c r="D14" s="10">
        <f t="shared" si="0"/>
        <v>5</v>
      </c>
      <c r="E14" s="10" t="s">
        <v>18</v>
      </c>
      <c r="F14" s="2" t="s">
        <v>218</v>
      </c>
      <c r="G14" s="2" t="str">
        <f>IF(ISERROR(VLOOKUP(F14,'2. CUP _PE filtra'!$G$2:$G$115,1,0)),"NO","SI")</f>
        <v>NO</v>
      </c>
      <c r="H14" s="3">
        <v>19111136</v>
      </c>
      <c r="I14" s="4" t="s">
        <v>59</v>
      </c>
      <c r="J14" s="2">
        <v>8</v>
      </c>
      <c r="K14" s="10"/>
      <c r="L14" s="10"/>
      <c r="M14" s="10"/>
      <c r="N14" s="10"/>
      <c r="O14" s="10"/>
      <c r="P14" s="10"/>
      <c r="Q14" s="10"/>
      <c r="R14" s="10"/>
      <c r="S14" s="10"/>
    </row>
    <row r="15" spans="1:19" x14ac:dyDescent="0.2">
      <c r="A15" s="10">
        <v>2009</v>
      </c>
      <c r="B15" s="10" t="s">
        <v>14</v>
      </c>
      <c r="C15" s="10">
        <v>21</v>
      </c>
      <c r="D15" s="10">
        <f t="shared" si="0"/>
        <v>5</v>
      </c>
      <c r="E15" s="10" t="s">
        <v>61</v>
      </c>
      <c r="F15" s="2" t="s">
        <v>218</v>
      </c>
      <c r="G15" s="2" t="str">
        <f>IF(ISERROR(VLOOKUP(F15,'2. CUP _PE filtra'!$G$2:$G$115,1,0)),"NO","SI")</f>
        <v>NO</v>
      </c>
      <c r="H15" s="3">
        <v>19111136</v>
      </c>
      <c r="I15" s="2" t="s">
        <v>64</v>
      </c>
      <c r="J15" s="2">
        <v>7</v>
      </c>
      <c r="K15" s="10"/>
      <c r="L15" s="10"/>
      <c r="M15" s="10"/>
      <c r="N15" s="10"/>
      <c r="O15" s="10"/>
      <c r="P15" s="10"/>
      <c r="Q15" s="10"/>
      <c r="R15" s="10"/>
      <c r="S15" s="10"/>
    </row>
    <row r="16" spans="1:19" x14ac:dyDescent="0.2">
      <c r="A16" s="10">
        <v>2009</v>
      </c>
      <c r="B16" s="10" t="s">
        <v>14</v>
      </c>
      <c r="C16" s="10">
        <v>21</v>
      </c>
      <c r="D16" s="10">
        <f t="shared" si="0"/>
        <v>5</v>
      </c>
      <c r="E16" s="10" t="s">
        <v>61</v>
      </c>
      <c r="F16" s="2" t="s">
        <v>218</v>
      </c>
      <c r="G16" s="2" t="str">
        <f>IF(ISERROR(VLOOKUP(F16,'2. CUP _PE filtra'!$G$2:$G$115,1,0)),"NO","SI")</f>
        <v>NO</v>
      </c>
      <c r="H16" s="3">
        <v>19111136</v>
      </c>
      <c r="I16" s="2" t="s">
        <v>64</v>
      </c>
      <c r="J16" s="2">
        <v>7</v>
      </c>
      <c r="K16" s="10"/>
      <c r="L16" s="10"/>
      <c r="M16" s="10"/>
      <c r="N16" s="10"/>
      <c r="O16" s="10"/>
      <c r="P16" s="10"/>
      <c r="Q16" s="10"/>
      <c r="R16" s="10"/>
      <c r="S16" s="10"/>
    </row>
    <row r="17" spans="1:19" x14ac:dyDescent="0.2">
      <c r="A17" s="10">
        <v>2009</v>
      </c>
      <c r="B17" s="10" t="s">
        <v>14</v>
      </c>
      <c r="C17" s="10">
        <v>21</v>
      </c>
      <c r="D17" s="10">
        <f t="shared" si="0"/>
        <v>5</v>
      </c>
      <c r="E17" s="10" t="s">
        <v>61</v>
      </c>
      <c r="F17" s="2" t="s">
        <v>218</v>
      </c>
      <c r="G17" s="2" t="str">
        <f>IF(ISERROR(VLOOKUP(F17,'2. CUP _PE filtra'!$G$2:$G$115,1,0)),"NO","SI")</f>
        <v>NO</v>
      </c>
      <c r="H17" s="3">
        <v>19111136</v>
      </c>
      <c r="I17" s="9" t="s">
        <v>64</v>
      </c>
      <c r="J17" s="2">
        <v>6</v>
      </c>
      <c r="K17" s="10"/>
      <c r="L17" s="10"/>
      <c r="M17" s="10"/>
      <c r="N17" s="10"/>
      <c r="O17" s="10"/>
      <c r="P17" s="10"/>
      <c r="Q17" s="10"/>
      <c r="R17" s="10"/>
      <c r="S17" s="10"/>
    </row>
    <row r="18" spans="1:19" x14ac:dyDescent="0.2">
      <c r="A18" s="10">
        <v>2009</v>
      </c>
      <c r="B18" s="10" t="s">
        <v>14</v>
      </c>
      <c r="C18" s="10">
        <v>44</v>
      </c>
      <c r="D18" s="10">
        <f t="shared" si="0"/>
        <v>5</v>
      </c>
      <c r="E18" s="10" t="s">
        <v>41</v>
      </c>
      <c r="F18" s="2" t="s">
        <v>261</v>
      </c>
      <c r="G18" s="2" t="str">
        <f>IF(ISERROR(VLOOKUP(F18,'2. CUP _PE filtra'!$G$2:$G$115,1,0)),"NO","SI")</f>
        <v>NO</v>
      </c>
      <c r="H18" s="3">
        <v>1019014592</v>
      </c>
      <c r="I18" s="4" t="s">
        <v>39</v>
      </c>
      <c r="J18" s="2">
        <v>5</v>
      </c>
      <c r="K18" s="10"/>
      <c r="L18" s="10"/>
      <c r="M18" s="10"/>
      <c r="N18" s="10"/>
      <c r="O18" s="10"/>
      <c r="P18" s="10"/>
      <c r="Q18" s="10"/>
      <c r="R18" s="10"/>
      <c r="S18" s="10"/>
    </row>
    <row r="19" spans="1:19" x14ac:dyDescent="0.2">
      <c r="A19" s="10">
        <v>2009</v>
      </c>
      <c r="B19" s="10" t="s">
        <v>14</v>
      </c>
      <c r="C19" s="10">
        <v>44</v>
      </c>
      <c r="D19" s="10">
        <f t="shared" si="0"/>
        <v>5</v>
      </c>
      <c r="E19" s="10" t="s">
        <v>41</v>
      </c>
      <c r="F19" s="2" t="s">
        <v>261</v>
      </c>
      <c r="G19" s="2" t="str">
        <f>IF(ISERROR(VLOOKUP(F19,'2. CUP _PE filtra'!$G$2:$G$115,1,0)),"NO","SI")</f>
        <v>NO</v>
      </c>
      <c r="H19" s="3">
        <v>1019014592</v>
      </c>
      <c r="I19" s="4" t="s">
        <v>39</v>
      </c>
      <c r="J19" s="2">
        <v>10</v>
      </c>
      <c r="K19" s="10"/>
      <c r="L19" s="10"/>
      <c r="M19" s="10"/>
      <c r="N19" s="10"/>
      <c r="O19" s="10"/>
      <c r="P19" s="10"/>
      <c r="Q19" s="10"/>
      <c r="R19" s="10"/>
      <c r="S19" s="10"/>
    </row>
    <row r="20" spans="1:19" x14ac:dyDescent="0.2">
      <c r="A20" s="10">
        <v>2009</v>
      </c>
      <c r="B20" s="10" t="s">
        <v>14</v>
      </c>
      <c r="C20" s="10">
        <v>44</v>
      </c>
      <c r="D20" s="10">
        <f t="shared" si="0"/>
        <v>5</v>
      </c>
      <c r="E20" s="10" t="s">
        <v>41</v>
      </c>
      <c r="F20" s="2" t="s">
        <v>261</v>
      </c>
      <c r="G20" s="2" t="str">
        <f>IF(ISERROR(VLOOKUP(F20,'2. CUP _PE filtra'!$G$2:$G$115,1,0)),"NO","SI")</f>
        <v>NO</v>
      </c>
      <c r="H20" s="3">
        <v>1019014592</v>
      </c>
      <c r="I20" s="4" t="s">
        <v>40</v>
      </c>
      <c r="J20" s="2">
        <v>8</v>
      </c>
      <c r="K20" s="10"/>
      <c r="L20" s="10"/>
      <c r="M20" s="10"/>
      <c r="N20" s="10"/>
      <c r="O20" s="10"/>
      <c r="P20" s="10"/>
      <c r="Q20" s="10"/>
      <c r="R20" s="10"/>
      <c r="S20" s="10"/>
    </row>
    <row r="21" spans="1:19" x14ac:dyDescent="0.2">
      <c r="A21" s="10">
        <v>2009</v>
      </c>
      <c r="B21" s="10" t="s">
        <v>14</v>
      </c>
      <c r="C21" s="10">
        <v>44</v>
      </c>
      <c r="D21" s="10">
        <f t="shared" si="0"/>
        <v>5</v>
      </c>
      <c r="E21" s="10" t="s">
        <v>45</v>
      </c>
      <c r="F21" s="2" t="s">
        <v>261</v>
      </c>
      <c r="G21" s="2" t="str">
        <f>IF(ISERROR(VLOOKUP(F21,'2. CUP _PE filtra'!$G$2:$G$115,1,0)),"NO","SI")</f>
        <v>NO</v>
      </c>
      <c r="H21" s="3">
        <v>1019014592</v>
      </c>
      <c r="I21" s="4" t="s">
        <v>39</v>
      </c>
      <c r="J21" s="2">
        <v>10</v>
      </c>
      <c r="K21" s="10"/>
      <c r="L21" s="10"/>
      <c r="M21" s="10"/>
      <c r="N21" s="10"/>
      <c r="O21" s="10"/>
      <c r="P21" s="10"/>
      <c r="Q21" s="10"/>
      <c r="R21" s="10"/>
      <c r="S21" s="10"/>
    </row>
    <row r="22" spans="1:19" x14ac:dyDescent="0.2">
      <c r="A22" s="10">
        <v>2010</v>
      </c>
      <c r="B22" s="10" t="s">
        <v>14</v>
      </c>
      <c r="C22" s="10">
        <v>44</v>
      </c>
      <c r="D22" s="10">
        <f t="shared" si="0"/>
        <v>5</v>
      </c>
      <c r="E22" s="10" t="s">
        <v>15</v>
      </c>
      <c r="F22" s="2" t="s">
        <v>261</v>
      </c>
      <c r="G22" s="2" t="str">
        <f>IF(ISERROR(VLOOKUP(F22,'2. CUP _PE filtra'!$G$2:$G$115,1,0)),"NO","SI")</f>
        <v>NO</v>
      </c>
      <c r="H22" s="3">
        <v>1019014592</v>
      </c>
      <c r="I22" s="4" t="s">
        <v>39</v>
      </c>
      <c r="J22" s="2">
        <v>6</v>
      </c>
      <c r="K22" s="10"/>
      <c r="L22" s="10"/>
      <c r="M22" s="10"/>
      <c r="N22" s="10"/>
      <c r="O22" s="10"/>
      <c r="P22" s="10"/>
      <c r="Q22" s="10"/>
      <c r="R22" s="10"/>
      <c r="S22" s="10"/>
    </row>
    <row r="23" spans="1:19" x14ac:dyDescent="0.2">
      <c r="A23" s="10">
        <v>2009</v>
      </c>
      <c r="B23" s="10" t="s">
        <v>84</v>
      </c>
      <c r="C23" s="10">
        <v>9</v>
      </c>
      <c r="D23" s="10">
        <f t="shared" si="0"/>
        <v>3</v>
      </c>
      <c r="E23" s="10" t="s">
        <v>25</v>
      </c>
      <c r="F23" s="2" t="s">
        <v>239</v>
      </c>
      <c r="G23" s="2" t="str">
        <f>IF(ISERROR(VLOOKUP(F23,'2. CUP _PE filtra'!$G$2:$G$115,1,0)),"NO","SI")</f>
        <v>NO</v>
      </c>
      <c r="H23" s="3">
        <v>41327387</v>
      </c>
      <c r="I23" s="4" t="s">
        <v>59</v>
      </c>
      <c r="J23" s="2">
        <v>5</v>
      </c>
      <c r="K23" s="10"/>
      <c r="L23" s="10"/>
      <c r="M23" s="10"/>
      <c r="N23" s="10"/>
      <c r="O23" s="10"/>
      <c r="P23" s="10"/>
      <c r="Q23" s="10"/>
      <c r="R23" s="10"/>
      <c r="S23" s="10"/>
    </row>
    <row r="24" spans="1:19" x14ac:dyDescent="0.2">
      <c r="A24" s="10">
        <v>2009</v>
      </c>
      <c r="B24" s="10" t="s">
        <v>84</v>
      </c>
      <c r="C24" s="10">
        <v>9</v>
      </c>
      <c r="D24" s="10">
        <f t="shared" si="0"/>
        <v>3</v>
      </c>
      <c r="E24" s="10" t="s">
        <v>25</v>
      </c>
      <c r="F24" s="2" t="s">
        <v>239</v>
      </c>
      <c r="G24" s="2" t="str">
        <f>IF(ISERROR(VLOOKUP(F24,'2. CUP _PE filtra'!$G$2:$G$115,1,0)),"NO","SI")</f>
        <v>NO</v>
      </c>
      <c r="H24" s="3">
        <v>41327387</v>
      </c>
      <c r="I24" s="4" t="s">
        <v>59</v>
      </c>
      <c r="J24" s="2">
        <v>6</v>
      </c>
      <c r="K24" s="10"/>
      <c r="L24" s="10"/>
      <c r="M24" s="10"/>
      <c r="N24" s="10"/>
      <c r="O24" s="10"/>
      <c r="P24" s="10"/>
      <c r="Q24" s="10"/>
      <c r="R24" s="10"/>
      <c r="S24" s="10"/>
    </row>
    <row r="25" spans="1:19" x14ac:dyDescent="0.2">
      <c r="A25" s="10">
        <v>2009</v>
      </c>
      <c r="B25" s="10" t="s">
        <v>84</v>
      </c>
      <c r="C25" s="10">
        <v>9</v>
      </c>
      <c r="D25" s="10">
        <f t="shared" si="0"/>
        <v>3</v>
      </c>
      <c r="E25" s="10" t="s">
        <v>25</v>
      </c>
      <c r="F25" s="2" t="s">
        <v>239</v>
      </c>
      <c r="G25" s="2" t="str">
        <f>IF(ISERROR(VLOOKUP(F25,'2. CUP _PE filtra'!$G$2:$G$115,1,0)),"NO","SI")</f>
        <v>NO</v>
      </c>
      <c r="H25" s="3">
        <v>41327387</v>
      </c>
      <c r="I25" s="4" t="s">
        <v>59</v>
      </c>
      <c r="J25" s="2">
        <v>5</v>
      </c>
      <c r="K25" s="10"/>
      <c r="L25" s="10"/>
      <c r="M25" s="10"/>
      <c r="N25" s="10"/>
      <c r="O25" s="10"/>
      <c r="P25" s="10"/>
      <c r="Q25" s="10"/>
      <c r="R25" s="10"/>
      <c r="S25" s="10"/>
    </row>
    <row r="26" spans="1:19" x14ac:dyDescent="0.2">
      <c r="A26" s="10">
        <v>2009</v>
      </c>
      <c r="B26" s="10" t="s">
        <v>14</v>
      </c>
      <c r="C26" s="10">
        <v>12</v>
      </c>
      <c r="D26" s="10">
        <f t="shared" si="0"/>
        <v>3</v>
      </c>
      <c r="E26" s="10" t="s">
        <v>24</v>
      </c>
      <c r="F26" s="2" t="s">
        <v>247</v>
      </c>
      <c r="G26" s="2" t="str">
        <f>IF(ISERROR(VLOOKUP(F26,'2. CUP _PE filtra'!$G$2:$G$115,1,0)),"NO","SI")</f>
        <v>NO</v>
      </c>
      <c r="H26" s="3">
        <v>52515907</v>
      </c>
      <c r="I26" s="4" t="s">
        <v>26</v>
      </c>
      <c r="J26" s="2">
        <v>10</v>
      </c>
      <c r="K26" s="10"/>
      <c r="L26" s="10"/>
      <c r="M26" s="10"/>
      <c r="N26" s="10"/>
      <c r="O26" s="10"/>
      <c r="P26" s="10"/>
      <c r="Q26" s="10"/>
      <c r="R26" s="10"/>
      <c r="S26" s="10"/>
    </row>
    <row r="27" spans="1:19" x14ac:dyDescent="0.2">
      <c r="A27" s="10">
        <v>2009</v>
      </c>
      <c r="B27" s="10" t="s">
        <v>14</v>
      </c>
      <c r="C27" s="10">
        <v>12</v>
      </c>
      <c r="D27" s="10">
        <f t="shared" si="0"/>
        <v>3</v>
      </c>
      <c r="E27" s="10" t="s">
        <v>24</v>
      </c>
      <c r="F27" s="2" t="s">
        <v>247</v>
      </c>
      <c r="G27" s="2" t="str">
        <f>IF(ISERROR(VLOOKUP(F27,'2. CUP _PE filtra'!$G$2:$G$115,1,0)),"NO","SI")</f>
        <v>NO</v>
      </c>
      <c r="H27" s="3">
        <v>52515907</v>
      </c>
      <c r="I27" s="4" t="s">
        <v>26</v>
      </c>
      <c r="J27" s="2">
        <v>10</v>
      </c>
      <c r="K27" s="10"/>
      <c r="L27" s="10"/>
      <c r="M27" s="10"/>
      <c r="N27" s="10"/>
      <c r="O27" s="10"/>
      <c r="P27" s="10"/>
      <c r="Q27" s="10"/>
      <c r="R27" s="10"/>
      <c r="S27" s="10"/>
    </row>
    <row r="28" spans="1:19" x14ac:dyDescent="0.2">
      <c r="A28" s="10">
        <v>2009</v>
      </c>
      <c r="B28" s="10" t="s">
        <v>14</v>
      </c>
      <c r="C28" s="10">
        <v>12</v>
      </c>
      <c r="D28" s="10">
        <f t="shared" si="0"/>
        <v>3</v>
      </c>
      <c r="E28" s="10" t="s">
        <v>24</v>
      </c>
      <c r="F28" s="2" t="s">
        <v>247</v>
      </c>
      <c r="G28" s="2" t="str">
        <f>IF(ISERROR(VLOOKUP(F28,'2. CUP _PE filtra'!$G$2:$G$115,1,0)),"NO","SI")</f>
        <v>NO</v>
      </c>
      <c r="H28" s="3">
        <v>52515907</v>
      </c>
      <c r="I28" s="4" t="s">
        <v>26</v>
      </c>
      <c r="J28" s="2">
        <v>4</v>
      </c>
      <c r="K28" s="10"/>
      <c r="L28" s="10"/>
      <c r="M28" s="10"/>
      <c r="N28" s="10"/>
      <c r="O28" s="10"/>
      <c r="P28" s="10"/>
      <c r="Q28" s="10"/>
      <c r="R28" s="10"/>
      <c r="S28" s="10"/>
    </row>
    <row r="29" spans="1:19" x14ac:dyDescent="0.2">
      <c r="A29" s="10">
        <v>2009</v>
      </c>
      <c r="B29" s="10" t="s">
        <v>84</v>
      </c>
      <c r="C29" s="10">
        <v>29</v>
      </c>
      <c r="D29" s="10">
        <f t="shared" si="0"/>
        <v>3</v>
      </c>
      <c r="E29" s="10" t="s">
        <v>45</v>
      </c>
      <c r="F29" s="7" t="s">
        <v>262</v>
      </c>
      <c r="G29" s="2" t="str">
        <f>IF(ISERROR(VLOOKUP(F29,'2. CUP _PE filtra'!$G$2:$G$115,1,0)),"NO","SI")</f>
        <v>NO</v>
      </c>
      <c r="H29" s="3">
        <v>1021632705</v>
      </c>
      <c r="I29" s="10" t="s">
        <v>59</v>
      </c>
      <c r="J29" s="10">
        <v>3</v>
      </c>
      <c r="K29" s="10"/>
      <c r="L29" s="10"/>
      <c r="M29" s="10"/>
      <c r="N29" s="10"/>
      <c r="O29" s="10"/>
      <c r="P29" s="10"/>
      <c r="Q29" s="10"/>
      <c r="R29" s="10"/>
      <c r="S29" s="10"/>
    </row>
    <row r="30" spans="1:19" x14ac:dyDescent="0.2">
      <c r="A30" s="10">
        <v>2009</v>
      </c>
      <c r="B30" s="10" t="s">
        <v>84</v>
      </c>
      <c r="C30" s="10">
        <v>29</v>
      </c>
      <c r="D30" s="10">
        <f t="shared" si="0"/>
        <v>3</v>
      </c>
      <c r="E30" s="10" t="s">
        <v>45</v>
      </c>
      <c r="F30" s="7" t="s">
        <v>262</v>
      </c>
      <c r="G30" s="2" t="str">
        <f>IF(ISERROR(VLOOKUP(F30,'2. CUP _PE filtra'!$G$2:$G$115,1,0)),"NO","SI")</f>
        <v>NO</v>
      </c>
      <c r="H30" s="3">
        <v>1021632705</v>
      </c>
      <c r="I30" s="10" t="s">
        <v>59</v>
      </c>
      <c r="J30" s="10">
        <v>4</v>
      </c>
      <c r="K30" s="10"/>
      <c r="L30" s="10"/>
      <c r="M30" s="10"/>
      <c r="N30" s="10"/>
      <c r="O30" s="10"/>
      <c r="P30" s="10"/>
      <c r="Q30" s="10"/>
      <c r="R30" s="10"/>
      <c r="S30" s="10"/>
    </row>
    <row r="31" spans="1:19" x14ac:dyDescent="0.2">
      <c r="A31" s="10">
        <v>2009</v>
      </c>
      <c r="B31" s="10" t="s">
        <v>84</v>
      </c>
      <c r="C31" s="10">
        <v>29</v>
      </c>
      <c r="D31" s="10">
        <f t="shared" si="0"/>
        <v>3</v>
      </c>
      <c r="E31" s="10" t="s">
        <v>51</v>
      </c>
      <c r="F31" s="7" t="s">
        <v>262</v>
      </c>
      <c r="G31" s="2" t="str">
        <f>IF(ISERROR(VLOOKUP(F31,'2. CUP _PE filtra'!$G$2:$G$115,1,0)),"NO","SI")</f>
        <v>NO</v>
      </c>
      <c r="H31" s="3">
        <v>1021632705</v>
      </c>
      <c r="I31" s="4" t="s">
        <v>59</v>
      </c>
      <c r="J31" s="10">
        <v>4</v>
      </c>
      <c r="K31" s="10"/>
      <c r="L31" s="10"/>
      <c r="M31" s="10"/>
      <c r="N31" s="10"/>
      <c r="O31" s="10"/>
      <c r="P31" s="10"/>
      <c r="Q31" s="10"/>
      <c r="R31" s="10"/>
      <c r="S31" s="10"/>
    </row>
    <row r="32" spans="1:19" x14ac:dyDescent="0.2">
      <c r="A32" s="10">
        <v>2009</v>
      </c>
      <c r="B32" s="10" t="s">
        <v>14</v>
      </c>
      <c r="C32" s="10">
        <v>35</v>
      </c>
      <c r="D32" s="10">
        <f t="shared" si="0"/>
        <v>3</v>
      </c>
      <c r="E32" s="10" t="s">
        <v>51</v>
      </c>
      <c r="F32" s="2" t="s">
        <v>214</v>
      </c>
      <c r="G32" s="2" t="str">
        <f>IF(ISERROR(VLOOKUP(F32,'2. CUP _PE filtra'!$G$2:$G$115,1,0)),"NO","SI")</f>
        <v>NO</v>
      </c>
      <c r="H32" s="3">
        <v>17320003</v>
      </c>
      <c r="I32" s="4" t="s">
        <v>32</v>
      </c>
      <c r="J32" s="2">
        <v>6</v>
      </c>
      <c r="K32" s="10"/>
      <c r="L32" s="10"/>
      <c r="M32" s="10"/>
      <c r="N32" s="10"/>
      <c r="O32" s="10"/>
      <c r="P32" s="10"/>
      <c r="Q32" s="10"/>
      <c r="R32" s="10"/>
      <c r="S32" s="10"/>
    </row>
    <row r="33" spans="1:19" x14ac:dyDescent="0.2">
      <c r="A33" s="10">
        <v>2009</v>
      </c>
      <c r="B33" s="10" t="s">
        <v>14</v>
      </c>
      <c r="C33" s="10">
        <v>35</v>
      </c>
      <c r="D33" s="10">
        <f t="shared" si="0"/>
        <v>3</v>
      </c>
      <c r="E33" s="10" t="s">
        <v>51</v>
      </c>
      <c r="F33" s="2" t="s">
        <v>214</v>
      </c>
      <c r="G33" s="2" t="str">
        <f>IF(ISERROR(VLOOKUP(F33,'2. CUP _PE filtra'!$G$2:$G$115,1,0)),"NO","SI")</f>
        <v>NO</v>
      </c>
      <c r="H33" s="3">
        <v>17320003</v>
      </c>
      <c r="I33" s="4" t="s">
        <v>32</v>
      </c>
      <c r="J33" s="2">
        <v>6</v>
      </c>
      <c r="K33" s="10"/>
      <c r="L33" s="10"/>
      <c r="M33" s="10"/>
      <c r="N33" s="10"/>
      <c r="O33" s="10"/>
      <c r="P33" s="10"/>
      <c r="Q33" s="10"/>
      <c r="R33" s="10"/>
      <c r="S33" s="10"/>
    </row>
    <row r="34" spans="1:19" x14ac:dyDescent="0.2">
      <c r="A34" s="10">
        <v>2009</v>
      </c>
      <c r="B34" s="10" t="s">
        <v>14</v>
      </c>
      <c r="C34" s="10">
        <v>35</v>
      </c>
      <c r="D34" s="10">
        <f t="shared" ref="D34:D65" si="1">COUNTIF($F$2:$F$160,F34)</f>
        <v>3</v>
      </c>
      <c r="E34" s="10" t="s">
        <v>51</v>
      </c>
      <c r="F34" s="2" t="s">
        <v>214</v>
      </c>
      <c r="G34" s="2" t="str">
        <f>IF(ISERROR(VLOOKUP(F34,'2. CUP _PE filtra'!$G$2:$G$115,1,0)),"NO","SI")</f>
        <v>NO</v>
      </c>
      <c r="H34" s="3">
        <v>17320003</v>
      </c>
      <c r="I34" s="4" t="s">
        <v>32</v>
      </c>
      <c r="J34" s="2">
        <v>6</v>
      </c>
      <c r="K34" s="10"/>
      <c r="L34" s="10"/>
      <c r="M34" s="10"/>
      <c r="N34" s="10"/>
      <c r="O34" s="10"/>
      <c r="P34" s="10"/>
      <c r="Q34" s="10"/>
      <c r="R34" s="10"/>
      <c r="S34" s="10"/>
    </row>
    <row r="35" spans="1:19" x14ac:dyDescent="0.2">
      <c r="A35" s="10">
        <v>2009</v>
      </c>
      <c r="B35" s="10" t="s">
        <v>84</v>
      </c>
      <c r="C35" s="10">
        <v>45</v>
      </c>
      <c r="D35" s="10">
        <f t="shared" si="1"/>
        <v>3</v>
      </c>
      <c r="E35" s="10" t="s">
        <v>45</v>
      </c>
      <c r="F35" s="7" t="s">
        <v>267</v>
      </c>
      <c r="G35" s="2" t="str">
        <f>IF(ISERROR(VLOOKUP(F35,'2. CUP _PE filtra'!$G$2:$G$115,1,0)),"NO","SI")</f>
        <v>NO</v>
      </c>
      <c r="H35" s="3">
        <v>99101222188492</v>
      </c>
      <c r="I35" s="10" t="s">
        <v>27</v>
      </c>
      <c r="J35" s="10">
        <v>3</v>
      </c>
      <c r="K35" s="10"/>
      <c r="L35" s="10"/>
      <c r="M35" s="10"/>
      <c r="N35" s="10"/>
      <c r="O35" s="10"/>
      <c r="P35" s="10"/>
      <c r="Q35" s="10"/>
      <c r="R35" s="10"/>
      <c r="S35" s="10"/>
    </row>
    <row r="36" spans="1:19" x14ac:dyDescent="0.2">
      <c r="A36" s="10">
        <v>2009</v>
      </c>
      <c r="B36" s="10" t="s">
        <v>84</v>
      </c>
      <c r="C36" s="10">
        <v>45</v>
      </c>
      <c r="D36" s="10">
        <f t="shared" si="1"/>
        <v>3</v>
      </c>
      <c r="E36" s="10" t="s">
        <v>51</v>
      </c>
      <c r="F36" s="7" t="s">
        <v>267</v>
      </c>
      <c r="G36" s="2" t="str">
        <f>IF(ISERROR(VLOOKUP(F36,'2. CUP _PE filtra'!$G$2:$G$115,1,0)),"NO","SI")</f>
        <v>NO</v>
      </c>
      <c r="H36" s="3">
        <v>99101222188492</v>
      </c>
      <c r="I36" s="4" t="s">
        <v>27</v>
      </c>
      <c r="J36" s="10">
        <v>3</v>
      </c>
      <c r="K36" s="10"/>
      <c r="L36" s="10"/>
      <c r="M36" s="10"/>
      <c r="N36" s="10"/>
      <c r="O36" s="10"/>
      <c r="P36" s="10"/>
      <c r="Q36" s="10"/>
      <c r="R36" s="10"/>
      <c r="S36" s="10"/>
    </row>
    <row r="37" spans="1:19" x14ac:dyDescent="0.2">
      <c r="A37" s="10">
        <v>2009</v>
      </c>
      <c r="B37" s="10" t="s">
        <v>84</v>
      </c>
      <c r="C37" s="10">
        <v>45</v>
      </c>
      <c r="D37" s="10">
        <f t="shared" si="1"/>
        <v>3</v>
      </c>
      <c r="E37" s="10" t="s">
        <v>60</v>
      </c>
      <c r="F37" s="7" t="s">
        <v>267</v>
      </c>
      <c r="G37" s="2" t="str">
        <f>IF(ISERROR(VLOOKUP(F37,'2. CUP _PE filtra'!$G$2:$G$115,1,0)),"NO","SI")</f>
        <v>NO</v>
      </c>
      <c r="H37" s="3">
        <v>99101222188412</v>
      </c>
      <c r="I37" s="4" t="s">
        <v>27</v>
      </c>
      <c r="J37" s="10">
        <v>3</v>
      </c>
      <c r="K37" s="10"/>
      <c r="L37" s="10"/>
      <c r="M37" s="10"/>
      <c r="N37" s="10"/>
      <c r="O37" s="10"/>
      <c r="P37" s="10"/>
      <c r="Q37" s="10"/>
      <c r="R37" s="10"/>
      <c r="S37" s="10"/>
    </row>
    <row r="38" spans="1:19" x14ac:dyDescent="0.2">
      <c r="A38" s="10">
        <v>2010</v>
      </c>
      <c r="B38" s="10" t="s">
        <v>14</v>
      </c>
      <c r="C38" s="10">
        <v>7</v>
      </c>
      <c r="D38" s="10">
        <f t="shared" si="1"/>
        <v>2</v>
      </c>
      <c r="E38" s="10" t="s">
        <v>41</v>
      </c>
      <c r="F38" s="2" t="s">
        <v>217</v>
      </c>
      <c r="G38" s="2" t="str">
        <f>IF(ISERROR(VLOOKUP(F38,'2. CUP _PE filtra'!$G$2:$G$115,1,0)),"NO","SI")</f>
        <v>NO</v>
      </c>
      <c r="H38" s="3">
        <v>19073611</v>
      </c>
      <c r="I38" s="4" t="s">
        <v>82</v>
      </c>
      <c r="J38" s="2">
        <v>8</v>
      </c>
      <c r="K38" s="10"/>
      <c r="L38" s="10"/>
      <c r="M38" s="10"/>
      <c r="N38" s="10"/>
      <c r="O38" s="10"/>
      <c r="P38" s="10"/>
      <c r="Q38" s="10"/>
      <c r="R38" s="10"/>
      <c r="S38" s="10"/>
    </row>
    <row r="39" spans="1:19" x14ac:dyDescent="0.2">
      <c r="A39" s="10">
        <v>2010</v>
      </c>
      <c r="B39" s="10" t="s">
        <v>14</v>
      </c>
      <c r="C39" s="10">
        <v>7</v>
      </c>
      <c r="D39" s="10">
        <f t="shared" si="1"/>
        <v>2</v>
      </c>
      <c r="E39" s="10" t="s">
        <v>41</v>
      </c>
      <c r="F39" s="2" t="s">
        <v>217</v>
      </c>
      <c r="G39" s="2" t="str">
        <f>IF(ISERROR(VLOOKUP(F39,'2. CUP _PE filtra'!$G$2:$G$115,1,0)),"NO","SI")</f>
        <v>NO</v>
      </c>
      <c r="H39" s="3">
        <v>19073611</v>
      </c>
      <c r="I39" s="4" t="s">
        <v>82</v>
      </c>
      <c r="J39" s="2">
        <v>12</v>
      </c>
      <c r="K39" s="10"/>
      <c r="L39" s="10"/>
      <c r="M39" s="10"/>
      <c r="N39" s="10"/>
      <c r="O39" s="10"/>
      <c r="P39" s="10"/>
      <c r="Q39" s="10"/>
      <c r="R39" s="10"/>
      <c r="S39" s="10"/>
    </row>
    <row r="40" spans="1:19" x14ac:dyDescent="0.2">
      <c r="A40" s="10">
        <v>2010</v>
      </c>
      <c r="B40" s="10" t="s">
        <v>14</v>
      </c>
      <c r="C40" s="10">
        <v>10</v>
      </c>
      <c r="D40" s="10">
        <f t="shared" si="1"/>
        <v>2</v>
      </c>
      <c r="E40" s="10" t="s">
        <v>25</v>
      </c>
      <c r="F40" s="2" t="s">
        <v>212</v>
      </c>
      <c r="G40" s="2" t="str">
        <f>IF(ISERROR(VLOOKUP(F40,'2. CUP _PE filtra'!$G$2:$G$115,1,0)),"NO","SI")</f>
        <v>NO</v>
      </c>
      <c r="H40" s="3">
        <v>7215836</v>
      </c>
      <c r="I40" s="4" t="s">
        <v>49</v>
      </c>
      <c r="J40" s="2">
        <v>5</v>
      </c>
      <c r="K40" s="10"/>
      <c r="L40" s="10"/>
      <c r="M40" s="10"/>
      <c r="N40" s="10"/>
      <c r="O40" s="10"/>
      <c r="P40" s="10"/>
      <c r="Q40" s="10"/>
      <c r="R40" s="10"/>
      <c r="S40" s="10"/>
    </row>
    <row r="41" spans="1:19" x14ac:dyDescent="0.2">
      <c r="A41" s="10">
        <v>2010</v>
      </c>
      <c r="B41" s="10" t="s">
        <v>14</v>
      </c>
      <c r="C41" s="10">
        <v>10</v>
      </c>
      <c r="D41" s="10">
        <f t="shared" si="1"/>
        <v>2</v>
      </c>
      <c r="E41" s="10" t="s">
        <v>25</v>
      </c>
      <c r="F41" s="2" t="s">
        <v>212</v>
      </c>
      <c r="G41" s="2" t="str">
        <f>IF(ISERROR(VLOOKUP(F41,'2. CUP _PE filtra'!$G$2:$G$115,1,0)),"NO","SI")</f>
        <v>NO</v>
      </c>
      <c r="H41" s="3">
        <v>7215836</v>
      </c>
      <c r="I41" s="4" t="s">
        <v>49</v>
      </c>
      <c r="J41" s="2">
        <v>6</v>
      </c>
      <c r="K41" s="10"/>
      <c r="L41" s="10"/>
      <c r="M41" s="10"/>
      <c r="N41" s="10"/>
      <c r="O41" s="10"/>
      <c r="P41" s="10"/>
      <c r="Q41" s="10"/>
      <c r="R41" s="10"/>
      <c r="S41" s="10"/>
    </row>
    <row r="42" spans="1:19" x14ac:dyDescent="0.2">
      <c r="A42" s="10">
        <v>2010</v>
      </c>
      <c r="B42" s="10" t="s">
        <v>84</v>
      </c>
      <c r="C42" s="10">
        <v>13</v>
      </c>
      <c r="D42" s="10">
        <f t="shared" si="1"/>
        <v>2</v>
      </c>
      <c r="E42" s="7" t="s">
        <v>15</v>
      </c>
      <c r="F42" s="7" t="s">
        <v>263</v>
      </c>
      <c r="G42" s="2" t="str">
        <f>IF(ISERROR(VLOOKUP(F42,'2. CUP _PE filtra'!$G$2:$G$115,1,0)),"NO","SI")</f>
        <v>NO</v>
      </c>
      <c r="H42" s="3">
        <v>93092408149</v>
      </c>
      <c r="I42" s="10" t="s">
        <v>59</v>
      </c>
      <c r="J42" s="2">
        <v>10</v>
      </c>
      <c r="K42" s="10"/>
      <c r="L42" s="10"/>
      <c r="M42" s="10"/>
      <c r="N42" s="10"/>
      <c r="O42" s="10"/>
      <c r="P42" s="10"/>
      <c r="Q42" s="10"/>
      <c r="R42" s="10"/>
      <c r="S42" s="10"/>
    </row>
    <row r="43" spans="1:19" x14ac:dyDescent="0.2">
      <c r="A43" s="10">
        <v>2010</v>
      </c>
      <c r="B43" s="10" t="s">
        <v>84</v>
      </c>
      <c r="C43" s="10">
        <v>13</v>
      </c>
      <c r="D43" s="10">
        <f t="shared" si="1"/>
        <v>2</v>
      </c>
      <c r="E43" s="7" t="s">
        <v>15</v>
      </c>
      <c r="F43" s="7" t="s">
        <v>263</v>
      </c>
      <c r="G43" s="2" t="str">
        <f>IF(ISERROR(VLOOKUP(F43,'2. CUP _PE filtra'!$G$2:$G$115,1,0)),"NO","SI")</f>
        <v>NO</v>
      </c>
      <c r="H43" s="3">
        <v>93092408149</v>
      </c>
      <c r="I43" s="10" t="s">
        <v>59</v>
      </c>
      <c r="J43" s="2">
        <v>2</v>
      </c>
      <c r="K43" s="10"/>
      <c r="L43" s="10"/>
      <c r="M43" s="10"/>
      <c r="N43" s="10"/>
      <c r="O43" s="10"/>
      <c r="P43" s="10"/>
      <c r="Q43" s="10"/>
      <c r="R43" s="10"/>
      <c r="S43" s="10"/>
    </row>
    <row r="44" spans="1:19" x14ac:dyDescent="0.2">
      <c r="A44" s="10">
        <v>2009</v>
      </c>
      <c r="B44" s="10" t="s">
        <v>14</v>
      </c>
      <c r="C44" s="10">
        <v>17</v>
      </c>
      <c r="D44" s="10">
        <f t="shared" si="1"/>
        <v>2</v>
      </c>
      <c r="E44" s="10" t="s">
        <v>15</v>
      </c>
      <c r="F44" s="2" t="s">
        <v>226</v>
      </c>
      <c r="G44" s="2" t="str">
        <f>IF(ISERROR(VLOOKUP(F44,'2. CUP _PE filtra'!$G$2:$G$115,1,0)),"NO","SI")</f>
        <v>NO</v>
      </c>
      <c r="H44" s="3">
        <v>20291102</v>
      </c>
      <c r="I44" s="10" t="s">
        <v>17</v>
      </c>
      <c r="J44" s="10">
        <v>10</v>
      </c>
      <c r="K44" s="10"/>
      <c r="L44" s="10"/>
      <c r="M44" s="10"/>
      <c r="N44" s="10"/>
      <c r="O44" s="10"/>
      <c r="P44" s="10"/>
      <c r="Q44" s="10"/>
      <c r="R44" s="10"/>
      <c r="S44" s="10"/>
    </row>
    <row r="45" spans="1:19" x14ac:dyDescent="0.2">
      <c r="A45" s="10">
        <v>2009</v>
      </c>
      <c r="B45" s="10" t="s">
        <v>14</v>
      </c>
      <c r="C45" s="10">
        <v>17</v>
      </c>
      <c r="D45" s="10">
        <f t="shared" si="1"/>
        <v>2</v>
      </c>
      <c r="E45" s="10" t="s">
        <v>18</v>
      </c>
      <c r="F45" s="2" t="s">
        <v>226</v>
      </c>
      <c r="G45" s="2" t="str">
        <f>IF(ISERROR(VLOOKUP(F45,'2. CUP _PE filtra'!$G$2:$G$115,1,0)),"NO","SI")</f>
        <v>NO</v>
      </c>
      <c r="H45" s="3">
        <v>20291102</v>
      </c>
      <c r="I45" s="10" t="s">
        <v>17</v>
      </c>
      <c r="J45" s="10">
        <v>10</v>
      </c>
      <c r="K45" s="10"/>
      <c r="L45" s="10"/>
      <c r="M45" s="10"/>
      <c r="N45" s="10"/>
      <c r="O45" s="10"/>
      <c r="P45" s="10"/>
      <c r="Q45" s="10"/>
      <c r="R45" s="10"/>
      <c r="S45" s="10"/>
    </row>
    <row r="46" spans="1:19" x14ac:dyDescent="0.2">
      <c r="A46" s="10">
        <v>2010</v>
      </c>
      <c r="B46" s="10" t="s">
        <v>14</v>
      </c>
      <c r="C46" s="10">
        <v>23</v>
      </c>
      <c r="D46" s="10">
        <f t="shared" si="1"/>
        <v>2</v>
      </c>
      <c r="E46" s="10" t="s">
        <v>15</v>
      </c>
      <c r="F46" s="2" t="s">
        <v>205</v>
      </c>
      <c r="G46" s="2" t="str">
        <f>IF(ISERROR(VLOOKUP(F46,'2. CUP _PE filtra'!$G$2:$G$115,1,0)),"NO","SI")</f>
        <v>NO</v>
      </c>
      <c r="H46" s="3">
        <v>1911136</v>
      </c>
      <c r="I46" s="4" t="s">
        <v>28</v>
      </c>
      <c r="J46" s="2">
        <v>6</v>
      </c>
      <c r="K46" s="10"/>
      <c r="L46" s="10"/>
      <c r="M46" s="10"/>
      <c r="N46" s="10"/>
      <c r="O46" s="10"/>
      <c r="P46" s="10"/>
      <c r="Q46" s="10"/>
      <c r="R46" s="10"/>
      <c r="S46" s="10"/>
    </row>
    <row r="47" spans="1:19" x14ac:dyDescent="0.2">
      <c r="A47" s="10">
        <v>2010</v>
      </c>
      <c r="B47" s="10" t="s">
        <v>14</v>
      </c>
      <c r="C47" s="10">
        <v>23</v>
      </c>
      <c r="D47" s="10">
        <f t="shared" si="1"/>
        <v>2</v>
      </c>
      <c r="E47" s="10" t="s">
        <v>15</v>
      </c>
      <c r="F47" s="2" t="s">
        <v>205</v>
      </c>
      <c r="G47" s="2" t="str">
        <f>IF(ISERROR(VLOOKUP(F47,'2. CUP _PE filtra'!$G$2:$G$115,1,0)),"NO","SI")</f>
        <v>NO</v>
      </c>
      <c r="H47" s="3">
        <v>1911136</v>
      </c>
      <c r="I47" s="4" t="s">
        <v>28</v>
      </c>
      <c r="J47" s="2">
        <v>6</v>
      </c>
      <c r="K47" s="10"/>
      <c r="L47" s="10"/>
      <c r="M47" s="10"/>
      <c r="N47" s="10"/>
      <c r="O47" s="10"/>
      <c r="P47" s="10"/>
      <c r="Q47" s="10"/>
      <c r="R47" s="10"/>
      <c r="S47" s="10"/>
    </row>
    <row r="48" spans="1:19" x14ac:dyDescent="0.2">
      <c r="A48" s="10">
        <v>2009</v>
      </c>
      <c r="B48" s="10" t="s">
        <v>84</v>
      </c>
      <c r="C48" s="10">
        <v>24</v>
      </c>
      <c r="D48" s="10">
        <f t="shared" si="1"/>
        <v>2</v>
      </c>
      <c r="E48" s="10"/>
      <c r="F48" s="2" t="s">
        <v>249</v>
      </c>
      <c r="G48" s="2" t="str">
        <f>IF(ISERROR(VLOOKUP(F48,'2. CUP _PE filtra'!$G$2:$G$115,1,0)),"NO","SI")</f>
        <v>NO</v>
      </c>
      <c r="H48" s="3">
        <v>52877828</v>
      </c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</row>
    <row r="49" spans="1:19" x14ac:dyDescent="0.2">
      <c r="A49" s="10">
        <v>2009</v>
      </c>
      <c r="B49" s="10" t="s">
        <v>84</v>
      </c>
      <c r="C49" s="10">
        <v>24</v>
      </c>
      <c r="D49" s="10">
        <f t="shared" si="1"/>
        <v>2</v>
      </c>
      <c r="E49" s="10"/>
      <c r="F49" s="2" t="s">
        <v>249</v>
      </c>
      <c r="G49" s="2" t="str">
        <f>IF(ISERROR(VLOOKUP(F49,'2. CUP _PE filtra'!$G$2:$G$115,1,0)),"NO","SI")</f>
        <v>NO</v>
      </c>
      <c r="H49" s="3">
        <v>52877828</v>
      </c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</row>
    <row r="50" spans="1:19" x14ac:dyDescent="0.2">
      <c r="A50" s="10">
        <v>2010</v>
      </c>
      <c r="B50" s="10" t="s">
        <v>14</v>
      </c>
      <c r="C50" s="10">
        <v>39</v>
      </c>
      <c r="D50" s="10">
        <f t="shared" si="1"/>
        <v>2</v>
      </c>
      <c r="E50" s="10" t="s">
        <v>25</v>
      </c>
      <c r="F50" s="2" t="s">
        <v>257</v>
      </c>
      <c r="G50" s="2" t="str">
        <f>IF(ISERROR(VLOOKUP(F50,'2. CUP _PE filtra'!$G$2:$G$115,1,0)),"NO","SI")</f>
        <v>NO</v>
      </c>
      <c r="H50" s="3">
        <v>950803050</v>
      </c>
      <c r="I50" s="4" t="s">
        <v>32</v>
      </c>
      <c r="J50" s="2">
        <v>6</v>
      </c>
      <c r="K50" s="10"/>
      <c r="L50" s="10"/>
      <c r="M50" s="10"/>
      <c r="N50" s="10"/>
      <c r="O50" s="10"/>
      <c r="P50" s="10"/>
      <c r="Q50" s="10"/>
      <c r="R50" s="10"/>
      <c r="S50" s="10"/>
    </row>
    <row r="51" spans="1:19" x14ac:dyDescent="0.2">
      <c r="A51" s="10">
        <v>2010</v>
      </c>
      <c r="B51" s="10" t="s">
        <v>14</v>
      </c>
      <c r="C51" s="10">
        <v>39</v>
      </c>
      <c r="D51" s="10">
        <f t="shared" si="1"/>
        <v>2</v>
      </c>
      <c r="E51" s="10" t="s">
        <v>25</v>
      </c>
      <c r="F51" s="2" t="s">
        <v>257</v>
      </c>
      <c r="G51" s="2" t="str">
        <f>IF(ISERROR(VLOOKUP(F51,'2. CUP _PE filtra'!$G$2:$G$115,1,0)),"NO","SI")</f>
        <v>NO</v>
      </c>
      <c r="H51" s="3">
        <v>950803050</v>
      </c>
      <c r="I51" s="4" t="s">
        <v>32</v>
      </c>
      <c r="J51" s="2">
        <v>5</v>
      </c>
      <c r="K51" s="10"/>
      <c r="L51" s="10"/>
      <c r="M51" s="10"/>
      <c r="N51" s="10"/>
      <c r="O51" s="10"/>
      <c r="P51" s="10"/>
      <c r="Q51" s="10"/>
      <c r="R51" s="10"/>
      <c r="S51" s="10"/>
    </row>
    <row r="52" spans="1:19" x14ac:dyDescent="0.2">
      <c r="A52" s="10">
        <v>2009</v>
      </c>
      <c r="B52" s="10" t="s">
        <v>14</v>
      </c>
      <c r="C52" s="10">
        <v>43</v>
      </c>
      <c r="D52" s="10">
        <f t="shared" si="1"/>
        <v>2</v>
      </c>
      <c r="E52" s="10" t="s">
        <v>25</v>
      </c>
      <c r="F52" s="2" t="s">
        <v>231</v>
      </c>
      <c r="G52" s="2" t="str">
        <f>IF(ISERROR(VLOOKUP(F52,'2. CUP _PE filtra'!$G$2:$G$115,1,0)),"NO","SI")</f>
        <v>NO</v>
      </c>
      <c r="H52" s="3">
        <v>28942704</v>
      </c>
      <c r="I52" s="4" t="s">
        <v>30</v>
      </c>
      <c r="J52" s="2">
        <v>4</v>
      </c>
      <c r="K52" s="10"/>
      <c r="L52" s="10"/>
      <c r="M52" s="10"/>
      <c r="N52" s="10"/>
      <c r="O52" s="10"/>
      <c r="P52" s="10"/>
      <c r="Q52" s="10"/>
      <c r="R52" s="10"/>
      <c r="S52" s="10"/>
    </row>
    <row r="53" spans="1:19" x14ac:dyDescent="0.2">
      <c r="A53" s="10">
        <v>2009</v>
      </c>
      <c r="B53" s="10" t="s">
        <v>14</v>
      </c>
      <c r="C53" s="10">
        <v>43</v>
      </c>
      <c r="D53" s="10">
        <f t="shared" si="1"/>
        <v>2</v>
      </c>
      <c r="E53" s="10" t="s">
        <v>25</v>
      </c>
      <c r="F53" s="2" t="s">
        <v>231</v>
      </c>
      <c r="G53" s="2" t="str">
        <f>IF(ISERROR(VLOOKUP(F53,'2. CUP _PE filtra'!$G$2:$G$115,1,0)),"NO","SI")</f>
        <v>NO</v>
      </c>
      <c r="H53" s="3">
        <v>28942704</v>
      </c>
      <c r="I53" s="4" t="s">
        <v>29</v>
      </c>
      <c r="J53" s="2">
        <v>8</v>
      </c>
      <c r="K53" s="10"/>
      <c r="L53" s="10"/>
      <c r="M53" s="10"/>
      <c r="N53" s="10"/>
      <c r="O53" s="10"/>
      <c r="P53" s="10"/>
      <c r="Q53" s="10"/>
      <c r="R53" s="10"/>
      <c r="S53" s="10"/>
    </row>
    <row r="54" spans="1:19" x14ac:dyDescent="0.2">
      <c r="A54" s="10">
        <v>2009</v>
      </c>
      <c r="B54" s="10" t="s">
        <v>14</v>
      </c>
      <c r="C54" s="10">
        <v>50</v>
      </c>
      <c r="D54" s="10">
        <f t="shared" si="1"/>
        <v>2</v>
      </c>
      <c r="E54" s="10" t="s">
        <v>24</v>
      </c>
      <c r="F54" s="2" t="s">
        <v>241</v>
      </c>
      <c r="G54" s="2" t="str">
        <f>IF(ISERROR(VLOOKUP(F54,'2. CUP _PE filtra'!$G$2:$G$115,1,0)),"NO","SI")</f>
        <v>NO</v>
      </c>
      <c r="H54" s="3">
        <v>41416467</v>
      </c>
      <c r="I54" s="4" t="s">
        <v>32</v>
      </c>
      <c r="J54" s="2">
        <v>5</v>
      </c>
      <c r="K54" s="10"/>
      <c r="L54" s="10"/>
      <c r="M54" s="10"/>
      <c r="N54" s="10"/>
      <c r="O54" s="10"/>
      <c r="P54" s="10"/>
      <c r="Q54" s="10"/>
      <c r="R54" s="10"/>
      <c r="S54" s="10"/>
    </row>
    <row r="55" spans="1:19" x14ac:dyDescent="0.2">
      <c r="A55" s="10">
        <v>2009</v>
      </c>
      <c r="B55" s="10" t="s">
        <v>14</v>
      </c>
      <c r="C55" s="10">
        <v>50</v>
      </c>
      <c r="D55" s="10">
        <f t="shared" si="1"/>
        <v>2</v>
      </c>
      <c r="E55" s="10" t="s">
        <v>24</v>
      </c>
      <c r="F55" s="2" t="s">
        <v>241</v>
      </c>
      <c r="G55" s="2" t="str">
        <f>IF(ISERROR(VLOOKUP(F55,'2. CUP _PE filtra'!$G$2:$G$115,1,0)),"NO","SI")</f>
        <v>NO</v>
      </c>
      <c r="H55" s="3">
        <v>41416467</v>
      </c>
      <c r="I55" s="4" t="s">
        <v>28</v>
      </c>
      <c r="J55" s="2">
        <v>6</v>
      </c>
      <c r="K55" s="10"/>
      <c r="L55" s="10"/>
      <c r="M55" s="10"/>
      <c r="N55" s="10"/>
      <c r="O55" s="10"/>
      <c r="P55" s="10"/>
      <c r="Q55" s="10"/>
      <c r="R55" s="10"/>
      <c r="S55" s="10"/>
    </row>
    <row r="56" spans="1:19" x14ac:dyDescent="0.2">
      <c r="A56" s="10">
        <v>2009</v>
      </c>
      <c r="B56" s="10" t="s">
        <v>14</v>
      </c>
      <c r="C56" s="10">
        <v>2</v>
      </c>
      <c r="D56" s="10">
        <f t="shared" si="1"/>
        <v>1</v>
      </c>
      <c r="E56" s="10" t="s">
        <v>61</v>
      </c>
      <c r="F56" s="2" t="s">
        <v>244</v>
      </c>
      <c r="G56" s="2" t="str">
        <f>IF(ISERROR(VLOOKUP(F56,'2. CUP _PE filtra'!$G$2:$G$115,1,0)),"NO","SI")</f>
        <v>NO</v>
      </c>
      <c r="H56" s="3">
        <v>41953248</v>
      </c>
      <c r="I56" s="4" t="s">
        <v>32</v>
      </c>
      <c r="J56" s="2">
        <v>6</v>
      </c>
      <c r="K56" s="10"/>
      <c r="L56" s="10"/>
      <c r="M56" s="10"/>
      <c r="N56" s="10"/>
      <c r="O56" s="10"/>
      <c r="P56" s="10"/>
      <c r="Q56" s="10"/>
      <c r="R56" s="10"/>
      <c r="S56" s="10"/>
    </row>
    <row r="57" spans="1:19" x14ac:dyDescent="0.2">
      <c r="A57" s="10">
        <v>2010</v>
      </c>
      <c r="B57" s="10" t="s">
        <v>14</v>
      </c>
      <c r="C57" s="10">
        <v>3</v>
      </c>
      <c r="D57" s="10">
        <f t="shared" si="1"/>
        <v>1</v>
      </c>
      <c r="E57" s="10" t="s">
        <v>18</v>
      </c>
      <c r="F57" s="2" t="s">
        <v>200</v>
      </c>
      <c r="G57" s="2" t="str">
        <f>IF(ISERROR(VLOOKUP(F57,'2. CUP _PE filtra'!$G$2:$G$115,1,0)),"NO","SI")</f>
        <v>NO</v>
      </c>
      <c r="H57" s="3">
        <v>800</v>
      </c>
      <c r="I57" s="4" t="s">
        <v>55</v>
      </c>
      <c r="J57" s="2">
        <v>6</v>
      </c>
      <c r="K57" s="10"/>
      <c r="L57" s="10"/>
      <c r="M57" s="10"/>
      <c r="N57" s="10"/>
      <c r="O57" s="10"/>
      <c r="P57" s="10"/>
      <c r="Q57" s="10"/>
      <c r="R57" s="10"/>
      <c r="S57" s="10"/>
    </row>
    <row r="58" spans="1:19" x14ac:dyDescent="0.2">
      <c r="A58" s="10">
        <v>2009</v>
      </c>
      <c r="B58" s="10" t="s">
        <v>14</v>
      </c>
      <c r="C58" s="10">
        <v>4</v>
      </c>
      <c r="D58" s="10">
        <f t="shared" si="1"/>
        <v>1</v>
      </c>
      <c r="E58" s="10" t="s">
        <v>61</v>
      </c>
      <c r="F58" s="2" t="s">
        <v>246</v>
      </c>
      <c r="G58" s="2" t="str">
        <f>IF(ISERROR(VLOOKUP(F58,'2. CUP _PE filtra'!$G$2:$G$115,1,0)),"NO","SI")</f>
        <v>NO</v>
      </c>
      <c r="H58" s="3">
        <v>52423220</v>
      </c>
      <c r="I58" s="4" t="s">
        <v>32</v>
      </c>
      <c r="J58" s="2">
        <v>6</v>
      </c>
      <c r="K58" s="10"/>
      <c r="L58" s="10"/>
      <c r="M58" s="10"/>
      <c r="N58" s="10"/>
      <c r="O58" s="10"/>
      <c r="P58" s="10"/>
      <c r="Q58" s="10"/>
      <c r="R58" s="10"/>
      <c r="S58" s="10"/>
    </row>
    <row r="59" spans="1:19" x14ac:dyDescent="0.2">
      <c r="A59" s="10">
        <v>2009</v>
      </c>
      <c r="B59" s="10" t="s">
        <v>14</v>
      </c>
      <c r="C59" s="10">
        <v>5</v>
      </c>
      <c r="D59" s="10">
        <f t="shared" si="1"/>
        <v>1</v>
      </c>
      <c r="E59" s="10" t="s">
        <v>41</v>
      </c>
      <c r="F59" s="2" t="s">
        <v>250</v>
      </c>
      <c r="G59" s="2" t="str">
        <f>IF(ISERROR(VLOOKUP(F59,'2. CUP _PE filtra'!$G$2:$G$115,1,0)),"NO","SI")</f>
        <v>NO</v>
      </c>
      <c r="H59" s="3">
        <v>53121997</v>
      </c>
      <c r="I59" s="4" t="s">
        <v>28</v>
      </c>
      <c r="J59" s="2">
        <v>5</v>
      </c>
      <c r="K59" s="10"/>
      <c r="L59" s="10"/>
      <c r="M59" s="10"/>
      <c r="N59" s="10"/>
      <c r="O59" s="10"/>
      <c r="P59" s="10"/>
      <c r="Q59" s="10"/>
      <c r="R59" s="10"/>
      <c r="S59" s="10"/>
    </row>
    <row r="60" spans="1:19" x14ac:dyDescent="0.2">
      <c r="A60" s="10">
        <v>2009</v>
      </c>
      <c r="B60" s="10" t="s">
        <v>14</v>
      </c>
      <c r="C60" s="10">
        <v>8</v>
      </c>
      <c r="D60" s="10">
        <f t="shared" si="1"/>
        <v>1</v>
      </c>
      <c r="E60" s="10" t="s">
        <v>51</v>
      </c>
      <c r="F60" s="2" t="s">
        <v>222</v>
      </c>
      <c r="G60" s="2" t="str">
        <f>IF(ISERROR(VLOOKUP(F60,'2. CUP _PE filtra'!$G$2:$G$115,1,0)),"NO","SI")</f>
        <v>NO</v>
      </c>
      <c r="H60" s="3">
        <v>20046428</v>
      </c>
      <c r="I60" s="4" t="s">
        <v>55</v>
      </c>
      <c r="J60" s="2">
        <v>10</v>
      </c>
      <c r="K60" s="10"/>
      <c r="L60" s="10"/>
      <c r="M60" s="10"/>
      <c r="N60" s="10"/>
      <c r="O60" s="10"/>
      <c r="P60" s="10"/>
      <c r="Q60" s="10"/>
      <c r="R60" s="10"/>
      <c r="S60" s="10"/>
    </row>
    <row r="61" spans="1:19" x14ac:dyDescent="0.2">
      <c r="A61" s="10">
        <v>2010</v>
      </c>
      <c r="B61" s="10" t="s">
        <v>14</v>
      </c>
      <c r="C61" s="10">
        <v>14</v>
      </c>
      <c r="D61" s="10">
        <f t="shared" si="1"/>
        <v>1</v>
      </c>
      <c r="E61" s="10"/>
      <c r="F61" s="2" t="s">
        <v>223</v>
      </c>
      <c r="G61" s="2" t="str">
        <f>IF(ISERROR(VLOOKUP(F61,'2. CUP _PE filtra'!$G$2:$G$115,1,0)),"NO","SI")</f>
        <v>NO</v>
      </c>
      <c r="H61" s="3">
        <v>20175915</v>
      </c>
      <c r="I61" s="4" t="s">
        <v>70</v>
      </c>
      <c r="J61" s="2">
        <v>6</v>
      </c>
      <c r="K61" s="10"/>
      <c r="L61" s="10"/>
      <c r="M61" s="10"/>
      <c r="N61" s="10"/>
      <c r="O61" s="10"/>
      <c r="P61" s="10"/>
      <c r="Q61" s="10"/>
      <c r="R61" s="10"/>
      <c r="S61" s="10"/>
    </row>
    <row r="62" spans="1:19" x14ac:dyDescent="0.2">
      <c r="A62" s="10">
        <v>2009</v>
      </c>
      <c r="B62" s="10" t="s">
        <v>14</v>
      </c>
      <c r="C62" s="10">
        <v>15</v>
      </c>
      <c r="D62" s="10">
        <f t="shared" si="1"/>
        <v>1</v>
      </c>
      <c r="E62" s="10" t="s">
        <v>41</v>
      </c>
      <c r="F62" s="2" t="s">
        <v>228</v>
      </c>
      <c r="G62" s="2" t="str">
        <f>IF(ISERROR(VLOOKUP(F62,'2. CUP _PE filtra'!$G$2:$G$115,1,0)),"NO","SI")</f>
        <v>NO</v>
      </c>
      <c r="H62" s="3">
        <v>20294769</v>
      </c>
      <c r="I62" s="4" t="s">
        <v>38</v>
      </c>
      <c r="J62" s="2">
        <v>4</v>
      </c>
      <c r="K62" s="10"/>
      <c r="L62" s="10"/>
      <c r="M62" s="10"/>
      <c r="N62" s="10"/>
      <c r="O62" s="10"/>
      <c r="P62" s="10"/>
      <c r="Q62" s="10"/>
      <c r="R62" s="10"/>
      <c r="S62" s="10"/>
    </row>
    <row r="63" spans="1:19" x14ac:dyDescent="0.2">
      <c r="A63" s="10">
        <v>2009</v>
      </c>
      <c r="B63" s="10" t="s">
        <v>84</v>
      </c>
      <c r="C63" s="10">
        <v>16</v>
      </c>
      <c r="D63" s="10">
        <f t="shared" si="1"/>
        <v>1</v>
      </c>
      <c r="E63" s="10" t="s">
        <v>25</v>
      </c>
      <c r="F63" s="2" t="s">
        <v>221</v>
      </c>
      <c r="G63" s="2" t="str">
        <f>IF(ISERROR(VLOOKUP(F63,'2. CUP _PE filtra'!$G$2:$G$115,1,0)),"NO","SI")</f>
        <v>NO</v>
      </c>
      <c r="H63" s="3">
        <v>20033325</v>
      </c>
      <c r="I63" s="10" t="s">
        <v>32</v>
      </c>
      <c r="J63" s="10">
        <v>7</v>
      </c>
      <c r="K63" s="10"/>
      <c r="L63" s="10"/>
      <c r="M63" s="10"/>
      <c r="N63" s="10"/>
      <c r="O63" s="10"/>
      <c r="P63" s="10"/>
      <c r="Q63" s="10"/>
      <c r="R63" s="10"/>
      <c r="S63" s="10"/>
    </row>
    <row r="64" spans="1:19" x14ac:dyDescent="0.2">
      <c r="A64" s="10">
        <v>2009</v>
      </c>
      <c r="B64" s="10" t="s">
        <v>14</v>
      </c>
      <c r="C64" s="10">
        <v>18</v>
      </c>
      <c r="D64" s="10">
        <f t="shared" si="1"/>
        <v>1</v>
      </c>
      <c r="E64" s="10" t="s">
        <v>25</v>
      </c>
      <c r="F64" s="2" t="s">
        <v>234</v>
      </c>
      <c r="G64" s="2" t="str">
        <f>IF(ISERROR(VLOOKUP(F64,'2. CUP _PE filtra'!$G$2:$G$115,1,0)),"NO","SI")</f>
        <v>NO</v>
      </c>
      <c r="H64" s="3">
        <v>32220077</v>
      </c>
      <c r="I64" s="4" t="s">
        <v>28</v>
      </c>
      <c r="J64" s="2">
        <v>6</v>
      </c>
      <c r="K64" s="10"/>
      <c r="L64" s="10"/>
      <c r="M64" s="10"/>
      <c r="N64" s="10"/>
      <c r="O64" s="10"/>
      <c r="P64" s="10"/>
      <c r="Q64" s="10"/>
      <c r="R64" s="10"/>
      <c r="S64" s="10"/>
    </row>
    <row r="65" spans="1:19" x14ac:dyDescent="0.2">
      <c r="A65" s="10">
        <v>2009</v>
      </c>
      <c r="B65" s="10" t="s">
        <v>84</v>
      </c>
      <c r="C65" s="10">
        <v>19</v>
      </c>
      <c r="D65" s="10">
        <f t="shared" si="1"/>
        <v>1</v>
      </c>
      <c r="E65" s="7" t="s">
        <v>61</v>
      </c>
      <c r="F65" s="7" t="s">
        <v>233</v>
      </c>
      <c r="G65" s="2" t="str">
        <f>IF(ISERROR(VLOOKUP(F65,'2. CUP _PE filtra'!$G$2:$G$115,1,0)),"NO","SI")</f>
        <v>NO</v>
      </c>
      <c r="H65" s="3">
        <v>29640273</v>
      </c>
      <c r="I65" s="4" t="s">
        <v>26</v>
      </c>
      <c r="J65" s="2">
        <v>6</v>
      </c>
      <c r="K65" s="10"/>
      <c r="L65" s="10"/>
      <c r="M65" s="10"/>
      <c r="N65" s="10"/>
      <c r="O65" s="10"/>
      <c r="P65" s="10"/>
      <c r="Q65" s="10"/>
      <c r="R65" s="10"/>
      <c r="S65" s="10"/>
    </row>
    <row r="66" spans="1:19" x14ac:dyDescent="0.2">
      <c r="A66" s="10">
        <v>2010</v>
      </c>
      <c r="B66" s="10" t="s">
        <v>14</v>
      </c>
      <c r="C66" s="10">
        <v>20</v>
      </c>
      <c r="D66" s="10">
        <f t="shared" ref="D66:D97" si="2">COUNTIF($F$2:$F$160,F66)</f>
        <v>1</v>
      </c>
      <c r="E66" s="10" t="s">
        <v>41</v>
      </c>
      <c r="F66" s="2" t="s">
        <v>254</v>
      </c>
      <c r="G66" s="2" t="str">
        <f>IF(ISERROR(VLOOKUP(F66,'2. CUP _PE filtra'!$G$2:$G$115,1,0)),"NO","SI")</f>
        <v>NO</v>
      </c>
      <c r="H66" s="3">
        <v>79874883</v>
      </c>
      <c r="I66" s="4" t="s">
        <v>28</v>
      </c>
      <c r="J66" s="2">
        <v>8</v>
      </c>
      <c r="K66" s="10"/>
      <c r="L66" s="10"/>
      <c r="M66" s="10"/>
      <c r="N66" s="10"/>
      <c r="O66" s="10"/>
      <c r="P66" s="10"/>
      <c r="Q66" s="10"/>
      <c r="R66" s="10"/>
      <c r="S66" s="10"/>
    </row>
    <row r="67" spans="1:19" x14ac:dyDescent="0.2">
      <c r="A67" s="10">
        <v>2009</v>
      </c>
      <c r="B67" s="10" t="s">
        <v>14</v>
      </c>
      <c r="C67" s="10">
        <v>22</v>
      </c>
      <c r="D67" s="10">
        <f t="shared" si="2"/>
        <v>1</v>
      </c>
      <c r="E67" s="10" t="s">
        <v>60</v>
      </c>
      <c r="F67" s="2" t="s">
        <v>211</v>
      </c>
      <c r="G67" s="2" t="str">
        <f>IF(ISERROR(VLOOKUP(F67,'2. CUP _PE filtra'!$G$2:$G$115,1,0)),"NO","SI")</f>
        <v>NO</v>
      </c>
      <c r="H67" s="3">
        <v>5390370</v>
      </c>
      <c r="I67" s="4" t="s">
        <v>59</v>
      </c>
      <c r="J67" s="2">
        <v>8</v>
      </c>
      <c r="K67" s="10"/>
      <c r="L67" s="10"/>
      <c r="M67" s="10"/>
      <c r="N67" s="10"/>
      <c r="O67" s="10"/>
      <c r="P67" s="10"/>
      <c r="Q67" s="10"/>
      <c r="R67" s="10"/>
      <c r="S67" s="10"/>
    </row>
    <row r="68" spans="1:19" x14ac:dyDescent="0.2">
      <c r="A68" s="10">
        <v>2009</v>
      </c>
      <c r="B68" s="10" t="s">
        <v>84</v>
      </c>
      <c r="C68" s="10">
        <v>25</v>
      </c>
      <c r="D68" s="10">
        <f t="shared" si="2"/>
        <v>1</v>
      </c>
      <c r="E68" s="10"/>
      <c r="F68" s="2" t="s">
        <v>232</v>
      </c>
      <c r="G68" s="2" t="str">
        <f>IF(ISERROR(VLOOKUP(F68,'2. CUP _PE filtra'!$G$2:$G$115,1,0)),"NO","SI")</f>
        <v>NO</v>
      </c>
      <c r="H68" s="3">
        <v>29631639</v>
      </c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</row>
    <row r="69" spans="1:19" x14ac:dyDescent="0.2">
      <c r="A69" s="10">
        <v>2009</v>
      </c>
      <c r="B69" s="10" t="s">
        <v>84</v>
      </c>
      <c r="C69" s="10">
        <v>26</v>
      </c>
      <c r="D69" s="10">
        <f t="shared" si="2"/>
        <v>1</v>
      </c>
      <c r="E69" s="10"/>
      <c r="F69" s="2" t="s">
        <v>265</v>
      </c>
      <c r="G69" s="2" t="str">
        <f>IF(ISERROR(VLOOKUP(F69,'2. CUP _PE filtra'!$G$2:$G$115,1,0)),"NO","SI")</f>
        <v>NO</v>
      </c>
      <c r="H69" s="3">
        <v>96101909201</v>
      </c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</row>
    <row r="70" spans="1:19" x14ac:dyDescent="0.2">
      <c r="A70" s="10">
        <v>2009</v>
      </c>
      <c r="B70" s="10" t="s">
        <v>84</v>
      </c>
      <c r="C70" s="10">
        <v>27</v>
      </c>
      <c r="D70" s="10">
        <f t="shared" si="2"/>
        <v>1</v>
      </c>
      <c r="E70" s="10"/>
      <c r="F70" s="2" t="s">
        <v>224</v>
      </c>
      <c r="G70" s="2" t="str">
        <f>IF(ISERROR(VLOOKUP(F70,'2. CUP _PE filtra'!$G$2:$G$115,1,0)),"NO","SI")</f>
        <v>NO</v>
      </c>
      <c r="H70" s="3">
        <v>20197486</v>
      </c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x14ac:dyDescent="0.2">
      <c r="A71" s="10">
        <v>2010</v>
      </c>
      <c r="B71" s="10" t="s">
        <v>14</v>
      </c>
      <c r="C71" s="10">
        <v>32</v>
      </c>
      <c r="D71" s="10">
        <f t="shared" si="2"/>
        <v>1</v>
      </c>
      <c r="E71" s="10" t="s">
        <v>25</v>
      </c>
      <c r="F71" s="2" t="s">
        <v>229</v>
      </c>
      <c r="G71" s="2" t="str">
        <f>IF(ISERROR(VLOOKUP(F71,'2. CUP _PE filtra'!$G$2:$G$115,1,0)),"NO","SI")</f>
        <v>NO</v>
      </c>
      <c r="H71" s="3">
        <v>21108711</v>
      </c>
      <c r="I71" s="4" t="s">
        <v>55</v>
      </c>
      <c r="J71" s="2">
        <v>6</v>
      </c>
      <c r="K71" s="10"/>
      <c r="L71" s="10"/>
      <c r="M71" s="10"/>
      <c r="N71" s="10"/>
      <c r="O71" s="10"/>
      <c r="P71" s="10"/>
      <c r="Q71" s="10"/>
      <c r="R71" s="10"/>
      <c r="S71" s="10"/>
    </row>
    <row r="72" spans="1:19" x14ac:dyDescent="0.2">
      <c r="A72" s="10">
        <v>2010</v>
      </c>
      <c r="B72" s="10" t="s">
        <v>14</v>
      </c>
      <c r="C72" s="10">
        <v>33</v>
      </c>
      <c r="D72" s="10">
        <f t="shared" si="2"/>
        <v>1</v>
      </c>
      <c r="E72" s="10" t="s">
        <v>15</v>
      </c>
      <c r="F72" s="2" t="s">
        <v>238</v>
      </c>
      <c r="G72" s="2" t="str">
        <f>IF(ISERROR(VLOOKUP(F72,'2. CUP _PE filtra'!$G$2:$G$115,1,0)),"NO","SI")</f>
        <v>NO</v>
      </c>
      <c r="H72" s="3">
        <v>39820094</v>
      </c>
      <c r="I72" s="4" t="s">
        <v>66</v>
      </c>
      <c r="J72" s="2">
        <v>6</v>
      </c>
      <c r="K72" s="10"/>
      <c r="L72" s="10"/>
      <c r="M72" s="10"/>
      <c r="N72" s="10"/>
      <c r="O72" s="10"/>
      <c r="P72" s="10"/>
      <c r="Q72" s="10"/>
      <c r="R72" s="10"/>
      <c r="S72" s="10"/>
    </row>
    <row r="73" spans="1:19" x14ac:dyDescent="0.2">
      <c r="A73" s="10">
        <v>2009</v>
      </c>
      <c r="B73" s="10" t="s">
        <v>14</v>
      </c>
      <c r="C73" s="10">
        <v>34</v>
      </c>
      <c r="D73" s="10">
        <f t="shared" si="2"/>
        <v>1</v>
      </c>
      <c r="E73" s="10" t="s">
        <v>60</v>
      </c>
      <c r="F73" s="2" t="s">
        <v>248</v>
      </c>
      <c r="G73" s="2" t="str">
        <f>IF(ISERROR(VLOOKUP(F73,'2. CUP _PE filtra'!$G$2:$G$115,1,0)),"NO","SI")</f>
        <v>NO</v>
      </c>
      <c r="H73" s="3">
        <v>52518432</v>
      </c>
      <c r="I73" s="4" t="s">
        <v>32</v>
      </c>
      <c r="J73" s="2">
        <v>5</v>
      </c>
      <c r="K73" s="10"/>
      <c r="L73" s="10"/>
      <c r="M73" s="10"/>
      <c r="N73" s="10"/>
      <c r="O73" s="10"/>
      <c r="P73" s="10"/>
      <c r="Q73" s="10"/>
      <c r="R73" s="10"/>
      <c r="S73" s="10"/>
    </row>
    <row r="74" spans="1:19" x14ac:dyDescent="0.2">
      <c r="A74" s="10">
        <v>2010</v>
      </c>
      <c r="B74" s="10" t="s">
        <v>14</v>
      </c>
      <c r="C74" s="10">
        <v>38</v>
      </c>
      <c r="D74" s="10">
        <f t="shared" si="2"/>
        <v>1</v>
      </c>
      <c r="E74" s="10" t="s">
        <v>41</v>
      </c>
      <c r="F74" s="2" t="s">
        <v>245</v>
      </c>
      <c r="G74" s="2" t="str">
        <f>IF(ISERROR(VLOOKUP(F74,'2. CUP _PE filtra'!$G$2:$G$115,1,0)),"NO","SI")</f>
        <v>NO</v>
      </c>
      <c r="H74" s="3">
        <v>51811217</v>
      </c>
      <c r="I74" s="4" t="s">
        <v>32</v>
      </c>
      <c r="J74" s="2">
        <v>8</v>
      </c>
      <c r="K74" s="10"/>
      <c r="L74" s="10"/>
      <c r="M74" s="10"/>
      <c r="N74" s="10"/>
      <c r="O74" s="10"/>
      <c r="P74" s="10"/>
      <c r="Q74" s="10"/>
      <c r="R74" s="10"/>
      <c r="S74" s="10"/>
    </row>
    <row r="75" spans="1:19" x14ac:dyDescent="0.2">
      <c r="A75" s="10">
        <v>2009</v>
      </c>
      <c r="B75" s="10" t="s">
        <v>14</v>
      </c>
      <c r="C75" s="10">
        <v>40</v>
      </c>
      <c r="D75" s="10">
        <f t="shared" si="2"/>
        <v>1</v>
      </c>
      <c r="E75" s="10" t="s">
        <v>51</v>
      </c>
      <c r="F75" s="2" t="s">
        <v>208</v>
      </c>
      <c r="G75" s="2" t="str">
        <f>IF(ISERROR(VLOOKUP(F75,'2. CUP _PE filtra'!$G$2:$G$115,1,0)),"NO","SI")</f>
        <v>NO</v>
      </c>
      <c r="H75" s="3">
        <v>2932828</v>
      </c>
      <c r="I75" s="4" t="s">
        <v>29</v>
      </c>
      <c r="J75" s="2"/>
      <c r="K75" s="10"/>
      <c r="L75" s="10"/>
      <c r="M75" s="10"/>
      <c r="N75" s="10"/>
      <c r="O75" s="10"/>
      <c r="P75" s="10"/>
      <c r="Q75" s="10"/>
      <c r="R75" s="10"/>
      <c r="S75" s="10"/>
    </row>
    <row r="76" spans="1:19" x14ac:dyDescent="0.2">
      <c r="A76" s="10">
        <v>2009</v>
      </c>
      <c r="B76" s="10" t="s">
        <v>84</v>
      </c>
      <c r="C76" s="10">
        <v>41</v>
      </c>
      <c r="D76" s="10">
        <f t="shared" si="2"/>
        <v>1</v>
      </c>
      <c r="E76" s="10" t="s">
        <v>51</v>
      </c>
      <c r="F76" s="7" t="s">
        <v>210</v>
      </c>
      <c r="G76" s="2" t="str">
        <f>IF(ISERROR(VLOOKUP(F76,'2. CUP _PE filtra'!$G$2:$G$115,1,0)),"NO","SI")</f>
        <v>NO</v>
      </c>
      <c r="H76" s="3">
        <v>4449080</v>
      </c>
      <c r="I76" s="4" t="s">
        <v>55</v>
      </c>
      <c r="J76" s="10">
        <v>5</v>
      </c>
      <c r="K76" s="10"/>
      <c r="L76" s="10"/>
      <c r="M76" s="10"/>
      <c r="N76" s="10"/>
      <c r="O76" s="10"/>
      <c r="P76" s="10"/>
      <c r="Q76" s="10"/>
      <c r="R76" s="10"/>
      <c r="S76" s="10"/>
    </row>
    <row r="77" spans="1:19" x14ac:dyDescent="0.2">
      <c r="A77" s="10">
        <v>2009</v>
      </c>
      <c r="B77" s="10" t="s">
        <v>14</v>
      </c>
      <c r="C77" s="10">
        <v>42</v>
      </c>
      <c r="D77" s="10">
        <f t="shared" si="2"/>
        <v>1</v>
      </c>
      <c r="E77" s="10" t="s">
        <v>48</v>
      </c>
      <c r="F77" s="2" t="s">
        <v>209</v>
      </c>
      <c r="G77" s="2" t="str">
        <f>IF(ISERROR(VLOOKUP(F77,'2. CUP _PE filtra'!$G$2:$G$115,1,0)),"NO","SI")</f>
        <v>NO</v>
      </c>
      <c r="H77" s="3">
        <v>3096192</v>
      </c>
      <c r="I77" s="4" t="s">
        <v>49</v>
      </c>
      <c r="J77" s="2">
        <v>6</v>
      </c>
      <c r="K77" s="10"/>
      <c r="L77" s="10"/>
      <c r="M77" s="10"/>
      <c r="N77" s="10"/>
      <c r="O77" s="10"/>
      <c r="P77" s="10"/>
      <c r="Q77" s="10"/>
      <c r="R77" s="10"/>
      <c r="S77" s="10"/>
    </row>
    <row r="78" spans="1:19" x14ac:dyDescent="0.2">
      <c r="A78" s="10">
        <v>2010</v>
      </c>
      <c r="B78" s="10" t="s">
        <v>84</v>
      </c>
      <c r="C78" s="10">
        <v>47</v>
      </c>
      <c r="D78" s="10">
        <f t="shared" si="2"/>
        <v>1</v>
      </c>
      <c r="E78" s="10" t="s">
        <v>25</v>
      </c>
      <c r="F78" s="7" t="s">
        <v>204</v>
      </c>
      <c r="G78" s="2" t="str">
        <f>IF(ISERROR(VLOOKUP(F78,'2. CUP _PE filtra'!$G$2:$G$115,1,0)),"NO","SI")</f>
        <v>NO</v>
      </c>
      <c r="H78" s="3">
        <v>1793135</v>
      </c>
      <c r="I78" s="4" t="s">
        <v>55</v>
      </c>
      <c r="J78" s="2">
        <v>10</v>
      </c>
      <c r="K78" s="10"/>
      <c r="L78" s="10"/>
      <c r="M78" s="10"/>
      <c r="N78" s="10"/>
      <c r="O78" s="10"/>
      <c r="P78" s="10"/>
      <c r="Q78" s="10"/>
      <c r="R78" s="10"/>
      <c r="S78" s="10"/>
    </row>
    <row r="79" spans="1:19" x14ac:dyDescent="0.2">
      <c r="A79" s="10">
        <v>2009</v>
      </c>
      <c r="B79" s="10" t="s">
        <v>14</v>
      </c>
      <c r="C79" s="10">
        <v>48</v>
      </c>
      <c r="D79" s="10">
        <f t="shared" si="2"/>
        <v>1</v>
      </c>
      <c r="E79" s="10" t="s">
        <v>44</v>
      </c>
      <c r="F79" s="2" t="s">
        <v>242</v>
      </c>
      <c r="G79" s="2" t="str">
        <f>IF(ISERROR(VLOOKUP(F79,'2. CUP _PE filtra'!$G$2:$G$115,1,0)),"NO","SI")</f>
        <v>NO</v>
      </c>
      <c r="H79" s="3">
        <v>41498720</v>
      </c>
      <c r="I79" s="4" t="s">
        <v>32</v>
      </c>
      <c r="J79" s="2">
        <v>2</v>
      </c>
      <c r="K79" s="10"/>
      <c r="L79" s="10"/>
      <c r="M79" s="10"/>
      <c r="N79" s="10"/>
      <c r="O79" s="10"/>
      <c r="P79" s="10"/>
      <c r="Q79" s="10"/>
      <c r="R79" s="10"/>
      <c r="S79" s="10"/>
    </row>
    <row r="80" spans="1:19" x14ac:dyDescent="0.2">
      <c r="A80" s="10">
        <v>2010</v>
      </c>
      <c r="B80" s="10" t="s">
        <v>84</v>
      </c>
      <c r="C80" s="10">
        <v>49</v>
      </c>
      <c r="D80" s="10">
        <f t="shared" si="2"/>
        <v>1</v>
      </c>
      <c r="E80" s="10" t="s">
        <v>72</v>
      </c>
      <c r="F80" s="7" t="s">
        <v>256</v>
      </c>
      <c r="G80" s="2" t="str">
        <f>IF(ISERROR(VLOOKUP(F80,'2. CUP _PE filtra'!$G$2:$G$115,1,0)),"NO","SI")</f>
        <v>NO</v>
      </c>
      <c r="H80" s="3">
        <v>202993156</v>
      </c>
      <c r="I80" s="4" t="s">
        <v>17</v>
      </c>
      <c r="J80" s="2">
        <v>8</v>
      </c>
      <c r="K80" s="10"/>
      <c r="L80" s="10"/>
      <c r="M80" s="10"/>
      <c r="N80" s="10"/>
      <c r="O80" s="10"/>
      <c r="P80" s="10"/>
      <c r="Q80" s="10"/>
      <c r="R80" s="10"/>
      <c r="S80" s="10"/>
    </row>
    <row r="81" spans="1:19" x14ac:dyDescent="0.2">
      <c r="A81" s="10">
        <v>2009</v>
      </c>
      <c r="B81" s="10" t="s">
        <v>84</v>
      </c>
      <c r="C81" s="10">
        <v>51</v>
      </c>
      <c r="D81" s="10">
        <f t="shared" si="2"/>
        <v>1</v>
      </c>
      <c r="E81" s="10" t="s">
        <v>24</v>
      </c>
      <c r="F81" s="2" t="s">
        <v>264</v>
      </c>
      <c r="G81" s="2" t="str">
        <f>IF(ISERROR(VLOOKUP(F81,'2. CUP _PE filtra'!$G$2:$G$115,1,0)),"NO","SI")</f>
        <v>NO</v>
      </c>
      <c r="H81" s="3">
        <v>94042703367</v>
      </c>
      <c r="I81" s="10" t="s">
        <v>50</v>
      </c>
      <c r="J81" s="10">
        <v>6</v>
      </c>
      <c r="K81" s="10"/>
      <c r="L81" s="10"/>
      <c r="M81" s="10"/>
      <c r="N81" s="10"/>
      <c r="O81" s="10"/>
      <c r="P81" s="10"/>
      <c r="Q81" s="10"/>
      <c r="R81" s="10"/>
      <c r="S81" s="10"/>
    </row>
    <row r="82" spans="1:19" x14ac:dyDescent="0.2">
      <c r="A82" s="10">
        <v>2009</v>
      </c>
      <c r="B82" s="10" t="s">
        <v>84</v>
      </c>
      <c r="C82" s="10">
        <v>52</v>
      </c>
      <c r="D82" s="10">
        <f t="shared" si="2"/>
        <v>1</v>
      </c>
      <c r="E82" s="10" t="s">
        <v>51</v>
      </c>
      <c r="F82" s="7" t="s">
        <v>258</v>
      </c>
      <c r="G82" s="2" t="str">
        <f>IF(ISERROR(VLOOKUP(F82,'2. CUP _PE filtra'!$G$2:$G$115,1,0)),"NO","SI")</f>
        <v>NO</v>
      </c>
      <c r="H82" s="3">
        <v>1000612851</v>
      </c>
      <c r="I82" s="10" t="s">
        <v>50</v>
      </c>
      <c r="J82" s="10">
        <v>4</v>
      </c>
      <c r="K82" s="10"/>
      <c r="L82" s="10"/>
      <c r="M82" s="10"/>
      <c r="N82" s="10"/>
      <c r="O82" s="10"/>
      <c r="P82" s="10"/>
      <c r="Q82" s="10"/>
      <c r="R82" s="10"/>
      <c r="S82" s="10"/>
    </row>
    <row r="83" spans="1:19" x14ac:dyDescent="0.2">
      <c r="A83" s="10">
        <v>2009</v>
      </c>
      <c r="B83" s="10" t="s">
        <v>84</v>
      </c>
      <c r="C83" s="10">
        <v>53</v>
      </c>
      <c r="D83" s="10">
        <f t="shared" si="2"/>
        <v>1</v>
      </c>
      <c r="E83" s="10" t="s">
        <v>41</v>
      </c>
      <c r="F83" s="2" t="s">
        <v>240</v>
      </c>
      <c r="G83" s="2" t="str">
        <f>IF(ISERROR(VLOOKUP(F83,'2. CUP _PE filtra'!$G$2:$G$115,1,0)),"NO","SI")</f>
        <v>NO</v>
      </c>
      <c r="H83" s="3">
        <v>41357180</v>
      </c>
      <c r="I83" s="10" t="s">
        <v>32</v>
      </c>
      <c r="J83" s="10">
        <v>10</v>
      </c>
      <c r="K83" s="10"/>
      <c r="L83" s="10"/>
      <c r="M83" s="10"/>
      <c r="N83" s="10"/>
      <c r="O83" s="10"/>
      <c r="P83" s="10"/>
      <c r="Q83" s="10"/>
      <c r="R83" s="10"/>
      <c r="S83" s="10"/>
    </row>
    <row r="84" spans="1:19" x14ac:dyDescent="0.2">
      <c r="A84" s="10">
        <v>2009</v>
      </c>
      <c r="B84" s="10" t="s">
        <v>84</v>
      </c>
      <c r="C84" s="10">
        <v>54</v>
      </c>
      <c r="D84" s="10">
        <f t="shared" si="2"/>
        <v>1</v>
      </c>
      <c r="E84" s="10" t="s">
        <v>48</v>
      </c>
      <c r="F84" s="10" t="s">
        <v>230</v>
      </c>
      <c r="G84" s="2" t="str">
        <f>IF(ISERROR(VLOOKUP(F84,'2. CUP _PE filtra'!$G$2:$G$115,1,0)),"NO","SI")</f>
        <v>NO</v>
      </c>
      <c r="H84" s="10">
        <v>24921119</v>
      </c>
      <c r="I84" s="10" t="s">
        <v>99</v>
      </c>
      <c r="J84" s="10">
        <v>7</v>
      </c>
      <c r="K84" s="10"/>
      <c r="L84" s="10"/>
      <c r="M84" s="10"/>
      <c r="N84" s="10"/>
      <c r="O84" s="10"/>
      <c r="P84" s="10"/>
      <c r="Q84" s="10"/>
      <c r="R84" s="10"/>
      <c r="S84" s="10"/>
    </row>
    <row r="85" spans="1:19" x14ac:dyDescent="0.2">
      <c r="A85" s="10">
        <v>2009</v>
      </c>
      <c r="B85" s="10" t="s">
        <v>14</v>
      </c>
      <c r="C85" s="10">
        <v>55</v>
      </c>
      <c r="D85" s="10">
        <f t="shared" si="2"/>
        <v>1</v>
      </c>
      <c r="E85" s="10" t="s">
        <v>41</v>
      </c>
      <c r="F85" s="2" t="s">
        <v>202</v>
      </c>
      <c r="G85" s="2" t="str">
        <f>IF(ISERROR(VLOOKUP(F85,'2. CUP _PE filtra'!$G$2:$G$115,1,0)),"NO","SI")</f>
        <v>NO</v>
      </c>
      <c r="H85" s="3">
        <v>82977</v>
      </c>
      <c r="I85" s="4" t="s">
        <v>26</v>
      </c>
      <c r="J85" s="2">
        <v>5</v>
      </c>
      <c r="K85" s="10"/>
      <c r="L85" s="10"/>
      <c r="M85" s="10"/>
      <c r="N85" s="10"/>
      <c r="O85" s="10"/>
      <c r="P85" s="10"/>
      <c r="Q85" s="10"/>
      <c r="R85" s="10"/>
      <c r="S85" s="10"/>
    </row>
    <row r="86" spans="1:19" x14ac:dyDescent="0.2">
      <c r="A86" s="10">
        <v>2009</v>
      </c>
      <c r="B86" s="10" t="s">
        <v>14</v>
      </c>
      <c r="C86" s="10">
        <v>56</v>
      </c>
      <c r="D86" s="10">
        <f t="shared" si="2"/>
        <v>1</v>
      </c>
      <c r="E86" s="10" t="s">
        <v>41</v>
      </c>
      <c r="F86" s="2" t="s">
        <v>259</v>
      </c>
      <c r="G86" s="2" t="str">
        <f>IF(ISERROR(VLOOKUP(F86,'2. CUP _PE filtra'!$G$2:$G$115,1,0)),"NO","SI")</f>
        <v>NO</v>
      </c>
      <c r="H86" s="3">
        <v>1018404578</v>
      </c>
      <c r="I86" s="4" t="s">
        <v>26</v>
      </c>
      <c r="J86" s="2">
        <v>6</v>
      </c>
      <c r="K86" s="10"/>
      <c r="L86" s="10"/>
      <c r="M86" s="10"/>
      <c r="N86" s="10"/>
      <c r="O86" s="10"/>
      <c r="P86" s="10"/>
      <c r="Q86" s="10"/>
      <c r="R86" s="10"/>
      <c r="S86" s="10"/>
    </row>
    <row r="87" spans="1:19" x14ac:dyDescent="0.2">
      <c r="A87" s="10">
        <v>2009</v>
      </c>
      <c r="B87" s="10" t="s">
        <v>84</v>
      </c>
      <c r="C87" s="10">
        <v>6</v>
      </c>
      <c r="D87" s="10">
        <f t="shared" si="2"/>
        <v>20</v>
      </c>
      <c r="E87" s="7" t="s">
        <v>60</v>
      </c>
      <c r="F87" s="7" t="s">
        <v>215</v>
      </c>
      <c r="G87" s="2" t="str">
        <f>IF(ISERROR(VLOOKUP(F87,'2. CUP _PE filtra'!$G$2:$G$115,1,0)),"NO","SI")</f>
        <v>SI</v>
      </c>
      <c r="H87" s="3">
        <v>19062997</v>
      </c>
      <c r="I87" s="10" t="s">
        <v>55</v>
      </c>
      <c r="J87" s="2">
        <v>4</v>
      </c>
      <c r="K87" s="10"/>
      <c r="L87" s="10"/>
      <c r="M87" s="10"/>
      <c r="N87" s="10"/>
      <c r="O87" s="10"/>
      <c r="P87" s="10"/>
      <c r="Q87" s="10"/>
      <c r="R87" s="10"/>
      <c r="S87" s="10"/>
    </row>
    <row r="88" spans="1:19" x14ac:dyDescent="0.2">
      <c r="A88" s="10">
        <v>2010</v>
      </c>
      <c r="B88" s="10" t="s">
        <v>84</v>
      </c>
      <c r="C88" s="10">
        <v>6</v>
      </c>
      <c r="D88" s="10">
        <f t="shared" si="2"/>
        <v>20</v>
      </c>
      <c r="E88" s="7" t="s">
        <v>15</v>
      </c>
      <c r="F88" s="7" t="s">
        <v>215</v>
      </c>
      <c r="G88" s="2" t="str">
        <f>IF(ISERROR(VLOOKUP(F88,'2. CUP _PE filtra'!$G$2:$G$115,1,0)),"NO","SI")</f>
        <v>SI</v>
      </c>
      <c r="H88" s="3">
        <v>19062997</v>
      </c>
      <c r="I88" s="10" t="s">
        <v>55</v>
      </c>
      <c r="J88" s="2">
        <v>7</v>
      </c>
      <c r="K88" s="10"/>
      <c r="L88" s="10"/>
      <c r="M88" s="10"/>
      <c r="N88" s="10"/>
      <c r="O88" s="10"/>
      <c r="P88" s="10"/>
      <c r="Q88" s="10"/>
      <c r="R88" s="10"/>
      <c r="S88" s="10"/>
    </row>
    <row r="89" spans="1:19" x14ac:dyDescent="0.2">
      <c r="A89" s="10">
        <v>2010</v>
      </c>
      <c r="B89" s="10" t="s">
        <v>84</v>
      </c>
      <c r="C89" s="10">
        <v>6</v>
      </c>
      <c r="D89" s="10">
        <f t="shared" si="2"/>
        <v>20</v>
      </c>
      <c r="E89" s="7" t="s">
        <v>15</v>
      </c>
      <c r="F89" s="7" t="s">
        <v>215</v>
      </c>
      <c r="G89" s="2" t="str">
        <f>IF(ISERROR(VLOOKUP(F89,'2. CUP _PE filtra'!$G$2:$G$115,1,0)),"NO","SI")</f>
        <v>SI</v>
      </c>
      <c r="H89" s="3">
        <v>19062997</v>
      </c>
      <c r="I89" s="10" t="s">
        <v>55</v>
      </c>
      <c r="J89" s="2">
        <v>7</v>
      </c>
      <c r="K89" s="10"/>
      <c r="L89" s="10"/>
      <c r="M89" s="10"/>
      <c r="N89" s="10"/>
      <c r="O89" s="10"/>
      <c r="P89" s="10"/>
      <c r="Q89" s="10"/>
      <c r="R89" s="10"/>
      <c r="S89" s="10"/>
    </row>
    <row r="90" spans="1:19" x14ac:dyDescent="0.2">
      <c r="A90" s="10">
        <v>2010</v>
      </c>
      <c r="B90" s="10" t="s">
        <v>84</v>
      </c>
      <c r="C90" s="10">
        <v>6</v>
      </c>
      <c r="D90" s="10">
        <f t="shared" si="2"/>
        <v>20</v>
      </c>
      <c r="E90" s="7" t="s">
        <v>15</v>
      </c>
      <c r="F90" s="7" t="s">
        <v>215</v>
      </c>
      <c r="G90" s="2" t="str">
        <f>IF(ISERROR(VLOOKUP(F90,'2. CUP _PE filtra'!$G$2:$G$115,1,0)),"NO","SI")</f>
        <v>SI</v>
      </c>
      <c r="H90" s="3">
        <v>19062997</v>
      </c>
      <c r="I90" s="10" t="s">
        <v>55</v>
      </c>
      <c r="J90" s="2">
        <v>7</v>
      </c>
      <c r="K90" s="10"/>
      <c r="L90" s="10"/>
      <c r="M90" s="10"/>
      <c r="N90" s="10"/>
      <c r="O90" s="10"/>
      <c r="P90" s="10"/>
      <c r="Q90" s="10"/>
      <c r="R90" s="10"/>
      <c r="S90" s="10"/>
    </row>
    <row r="91" spans="1:19" x14ac:dyDescent="0.2">
      <c r="A91" s="10">
        <v>2010</v>
      </c>
      <c r="B91" s="10" t="s">
        <v>84</v>
      </c>
      <c r="C91" s="10">
        <v>6</v>
      </c>
      <c r="D91" s="10">
        <f t="shared" si="2"/>
        <v>20</v>
      </c>
      <c r="E91" s="7" t="s">
        <v>15</v>
      </c>
      <c r="F91" s="7" t="s">
        <v>215</v>
      </c>
      <c r="G91" s="2" t="str">
        <f>IF(ISERROR(VLOOKUP(F91,'2. CUP _PE filtra'!$G$2:$G$115,1,0)),"NO","SI")</f>
        <v>SI</v>
      </c>
      <c r="H91" s="3">
        <v>19062997</v>
      </c>
      <c r="I91" s="10" t="s">
        <v>55</v>
      </c>
      <c r="J91" s="2">
        <v>7</v>
      </c>
      <c r="K91" s="10"/>
      <c r="L91" s="10"/>
      <c r="M91" s="10"/>
      <c r="N91" s="10"/>
      <c r="O91" s="10"/>
      <c r="P91" s="10"/>
      <c r="Q91" s="10"/>
      <c r="R91" s="10"/>
      <c r="S91" s="10"/>
    </row>
    <row r="92" spans="1:19" x14ac:dyDescent="0.2">
      <c r="A92" s="10">
        <v>2010</v>
      </c>
      <c r="B92" s="10" t="s">
        <v>84</v>
      </c>
      <c r="C92" s="10">
        <v>6</v>
      </c>
      <c r="D92" s="10">
        <f t="shared" si="2"/>
        <v>20</v>
      </c>
      <c r="E92" s="10" t="s">
        <v>25</v>
      </c>
      <c r="F92" s="7" t="s">
        <v>215</v>
      </c>
      <c r="G92" s="2" t="str">
        <f>IF(ISERROR(VLOOKUP(F92,'2. CUP _PE filtra'!$G$2:$G$115,1,0)),"NO","SI")</f>
        <v>SI</v>
      </c>
      <c r="H92" s="3">
        <v>19062997</v>
      </c>
      <c r="I92" s="4" t="s">
        <v>55</v>
      </c>
      <c r="J92" s="2">
        <v>10</v>
      </c>
      <c r="K92" s="10"/>
      <c r="L92" s="10"/>
      <c r="M92" s="10"/>
      <c r="N92" s="10"/>
      <c r="O92" s="10"/>
      <c r="P92" s="10"/>
      <c r="Q92" s="10"/>
      <c r="R92" s="10"/>
      <c r="S92" s="10"/>
    </row>
    <row r="93" spans="1:19" x14ac:dyDescent="0.2">
      <c r="A93" s="10">
        <v>2010</v>
      </c>
      <c r="B93" s="10" t="s">
        <v>84</v>
      </c>
      <c r="C93" s="10">
        <v>6</v>
      </c>
      <c r="D93" s="10">
        <f t="shared" si="2"/>
        <v>20</v>
      </c>
      <c r="E93" s="10" t="s">
        <v>25</v>
      </c>
      <c r="F93" s="7" t="s">
        <v>215</v>
      </c>
      <c r="G93" s="2" t="str">
        <f>IF(ISERROR(VLOOKUP(F93,'2. CUP _PE filtra'!$G$2:$G$115,1,0)),"NO","SI")</f>
        <v>SI</v>
      </c>
      <c r="H93" s="3">
        <v>19062997</v>
      </c>
      <c r="I93" s="4" t="s">
        <v>55</v>
      </c>
      <c r="J93" s="2">
        <v>10</v>
      </c>
      <c r="K93" s="10"/>
      <c r="L93" s="10"/>
      <c r="M93" s="10"/>
      <c r="N93" s="10"/>
      <c r="O93" s="10"/>
      <c r="P93" s="10"/>
      <c r="Q93" s="10"/>
      <c r="R93" s="10"/>
      <c r="S93" s="10"/>
    </row>
    <row r="94" spans="1:19" x14ac:dyDescent="0.2">
      <c r="A94" s="10">
        <v>2010</v>
      </c>
      <c r="B94" s="10" t="s">
        <v>84</v>
      </c>
      <c r="C94" s="10">
        <v>6</v>
      </c>
      <c r="D94" s="10">
        <f t="shared" si="2"/>
        <v>20</v>
      </c>
      <c r="E94" s="10" t="s">
        <v>25</v>
      </c>
      <c r="F94" s="7" t="s">
        <v>215</v>
      </c>
      <c r="G94" s="2" t="str">
        <f>IF(ISERROR(VLOOKUP(F94,'2. CUP _PE filtra'!$G$2:$G$115,1,0)),"NO","SI")</f>
        <v>SI</v>
      </c>
      <c r="H94" s="3">
        <v>19062997</v>
      </c>
      <c r="I94" s="4" t="s">
        <v>55</v>
      </c>
      <c r="J94" s="2">
        <v>10</v>
      </c>
      <c r="K94" s="10"/>
      <c r="L94" s="10"/>
      <c r="M94" s="10"/>
      <c r="N94" s="10"/>
      <c r="O94" s="10"/>
      <c r="P94" s="10"/>
      <c r="Q94" s="10"/>
      <c r="R94" s="10"/>
      <c r="S94" s="10"/>
    </row>
    <row r="95" spans="1:19" x14ac:dyDescent="0.2">
      <c r="A95" s="10">
        <v>2010</v>
      </c>
      <c r="B95" s="10" t="s">
        <v>84</v>
      </c>
      <c r="C95" s="10">
        <v>6</v>
      </c>
      <c r="D95" s="10">
        <f t="shared" si="2"/>
        <v>20</v>
      </c>
      <c r="E95" s="10" t="s">
        <v>25</v>
      </c>
      <c r="F95" s="7" t="s">
        <v>215</v>
      </c>
      <c r="G95" s="2" t="str">
        <f>IF(ISERROR(VLOOKUP(F95,'2. CUP _PE filtra'!$G$2:$G$115,1,0)),"NO","SI")</f>
        <v>SI</v>
      </c>
      <c r="H95" s="3">
        <v>19062997</v>
      </c>
      <c r="I95" s="4" t="s">
        <v>55</v>
      </c>
      <c r="J95" s="2">
        <v>9</v>
      </c>
      <c r="K95" s="10"/>
      <c r="L95" s="10"/>
      <c r="M95" s="10"/>
      <c r="N95" s="10"/>
      <c r="O95" s="10"/>
      <c r="P95" s="10"/>
      <c r="Q95" s="10"/>
      <c r="R95" s="10"/>
      <c r="S95" s="10"/>
    </row>
    <row r="96" spans="1:19" x14ac:dyDescent="0.2">
      <c r="A96" s="10">
        <v>2010</v>
      </c>
      <c r="B96" s="10" t="s">
        <v>84</v>
      </c>
      <c r="C96" s="10">
        <v>6</v>
      </c>
      <c r="D96" s="10">
        <f t="shared" si="2"/>
        <v>20</v>
      </c>
      <c r="E96" s="10" t="s">
        <v>25</v>
      </c>
      <c r="F96" s="7" t="s">
        <v>215</v>
      </c>
      <c r="G96" s="2" t="str">
        <f>IF(ISERROR(VLOOKUP(F96,'2. CUP _PE filtra'!$G$2:$G$115,1,0)),"NO","SI")</f>
        <v>SI</v>
      </c>
      <c r="H96" s="3">
        <v>19062997</v>
      </c>
      <c r="I96" s="4" t="s">
        <v>55</v>
      </c>
      <c r="J96" s="2">
        <v>8</v>
      </c>
      <c r="K96" s="10"/>
      <c r="L96" s="10"/>
      <c r="M96" s="10"/>
      <c r="N96" s="10"/>
      <c r="O96" s="10"/>
      <c r="P96" s="10"/>
      <c r="Q96" s="10"/>
      <c r="R96" s="10"/>
      <c r="S96" s="10"/>
    </row>
    <row r="97" spans="1:19" x14ac:dyDescent="0.2">
      <c r="A97" s="10">
        <v>2010</v>
      </c>
      <c r="B97" s="10" t="s">
        <v>84</v>
      </c>
      <c r="C97" s="10">
        <v>6</v>
      </c>
      <c r="D97" s="10">
        <f t="shared" si="2"/>
        <v>20</v>
      </c>
      <c r="E97" s="10" t="s">
        <v>25</v>
      </c>
      <c r="F97" s="7" t="s">
        <v>215</v>
      </c>
      <c r="G97" s="2" t="str">
        <f>IF(ISERROR(VLOOKUP(F97,'2. CUP _PE filtra'!$G$2:$G$115,1,0)),"NO","SI")</f>
        <v>SI</v>
      </c>
      <c r="H97" s="3">
        <v>19062997</v>
      </c>
      <c r="I97" s="4" t="s">
        <v>55</v>
      </c>
      <c r="J97" s="2">
        <v>10</v>
      </c>
      <c r="K97" s="10"/>
      <c r="L97" s="10"/>
      <c r="M97" s="10"/>
      <c r="N97" s="10"/>
      <c r="O97" s="10"/>
      <c r="P97" s="10"/>
      <c r="Q97" s="10"/>
      <c r="R97" s="10"/>
      <c r="S97" s="10"/>
    </row>
    <row r="98" spans="1:19" x14ac:dyDescent="0.2">
      <c r="A98" s="10">
        <v>2010</v>
      </c>
      <c r="B98" s="10" t="s">
        <v>84</v>
      </c>
      <c r="C98" s="10">
        <v>6</v>
      </c>
      <c r="D98" s="10">
        <f t="shared" ref="D98:D129" si="3">COUNTIF($F$2:$F$160,F98)</f>
        <v>20</v>
      </c>
      <c r="E98" s="10" t="s">
        <v>25</v>
      </c>
      <c r="F98" s="7" t="s">
        <v>215</v>
      </c>
      <c r="G98" s="2" t="str">
        <f>IF(ISERROR(VLOOKUP(F98,'2. CUP _PE filtra'!$G$2:$G$115,1,0)),"NO","SI")</f>
        <v>SI</v>
      </c>
      <c r="H98" s="3">
        <v>19062997</v>
      </c>
      <c r="I98" s="4" t="s">
        <v>55</v>
      </c>
      <c r="J98" s="2">
        <v>10</v>
      </c>
      <c r="K98" s="10"/>
      <c r="L98" s="10"/>
      <c r="M98" s="10"/>
      <c r="N98" s="10"/>
      <c r="O98" s="10"/>
      <c r="P98" s="10"/>
      <c r="Q98" s="10"/>
      <c r="R98" s="10"/>
      <c r="S98" s="10"/>
    </row>
    <row r="99" spans="1:19" x14ac:dyDescent="0.2">
      <c r="A99" s="10">
        <v>2010</v>
      </c>
      <c r="B99" s="10" t="s">
        <v>84</v>
      </c>
      <c r="C99" s="10">
        <v>6</v>
      </c>
      <c r="D99" s="10">
        <f t="shared" si="3"/>
        <v>20</v>
      </c>
      <c r="E99" s="10" t="s">
        <v>25</v>
      </c>
      <c r="F99" s="7" t="s">
        <v>215</v>
      </c>
      <c r="G99" s="2" t="str">
        <f>IF(ISERROR(VLOOKUP(F99,'2. CUP _PE filtra'!$G$2:$G$115,1,0)),"NO","SI")</f>
        <v>SI</v>
      </c>
      <c r="H99" s="3">
        <v>19062997</v>
      </c>
      <c r="I99" s="4" t="s">
        <v>55</v>
      </c>
      <c r="J99" s="2">
        <v>10</v>
      </c>
      <c r="K99" s="10"/>
      <c r="L99" s="10"/>
      <c r="M99" s="10"/>
      <c r="N99" s="10"/>
      <c r="O99" s="10"/>
      <c r="P99" s="10"/>
      <c r="Q99" s="10"/>
      <c r="R99" s="10"/>
      <c r="S99" s="10"/>
    </row>
    <row r="100" spans="1:19" x14ac:dyDescent="0.2">
      <c r="A100" s="10">
        <v>2010</v>
      </c>
      <c r="B100" s="10" t="s">
        <v>84</v>
      </c>
      <c r="C100" s="10">
        <v>6</v>
      </c>
      <c r="D100" s="10">
        <f t="shared" si="3"/>
        <v>20</v>
      </c>
      <c r="E100" s="10" t="s">
        <v>72</v>
      </c>
      <c r="F100" s="7" t="s">
        <v>215</v>
      </c>
      <c r="G100" s="2" t="str">
        <f>IF(ISERROR(VLOOKUP(F100,'2. CUP _PE filtra'!$G$2:$G$115,1,0)),"NO","SI")</f>
        <v>SI</v>
      </c>
      <c r="H100" s="3">
        <v>19062997</v>
      </c>
      <c r="I100" s="10" t="s">
        <v>55</v>
      </c>
      <c r="J100" s="2">
        <v>10</v>
      </c>
      <c r="K100" s="10"/>
      <c r="L100" s="10"/>
      <c r="M100" s="10"/>
      <c r="N100" s="10"/>
      <c r="O100" s="10"/>
      <c r="P100" s="10"/>
      <c r="Q100" s="10"/>
      <c r="R100" s="10"/>
      <c r="S100" s="10"/>
    </row>
    <row r="101" spans="1:19" x14ac:dyDescent="0.2">
      <c r="A101" s="10">
        <v>2010</v>
      </c>
      <c r="B101" s="10" t="s">
        <v>84</v>
      </c>
      <c r="C101" s="10">
        <v>6</v>
      </c>
      <c r="D101" s="10">
        <f t="shared" si="3"/>
        <v>20</v>
      </c>
      <c r="E101" s="10" t="s">
        <v>72</v>
      </c>
      <c r="F101" s="7" t="s">
        <v>215</v>
      </c>
      <c r="G101" s="2" t="str">
        <f>IF(ISERROR(VLOOKUP(F101,'2. CUP _PE filtra'!$G$2:$G$115,1,0)),"NO","SI")</f>
        <v>SI</v>
      </c>
      <c r="H101" s="3">
        <v>19062997</v>
      </c>
      <c r="I101" s="10" t="s">
        <v>55</v>
      </c>
      <c r="J101" s="2">
        <v>7</v>
      </c>
      <c r="K101" s="10"/>
      <c r="L101" s="10"/>
      <c r="M101" s="10"/>
      <c r="N101" s="10"/>
      <c r="O101" s="10"/>
      <c r="P101" s="10"/>
      <c r="Q101" s="10"/>
      <c r="R101" s="10"/>
      <c r="S101" s="10"/>
    </row>
    <row r="102" spans="1:19" x14ac:dyDescent="0.2">
      <c r="A102" s="10">
        <v>2010</v>
      </c>
      <c r="B102" s="10" t="s">
        <v>84</v>
      </c>
      <c r="C102" s="10">
        <v>6</v>
      </c>
      <c r="D102" s="10">
        <f t="shared" si="3"/>
        <v>20</v>
      </c>
      <c r="E102" s="10" t="s">
        <v>72</v>
      </c>
      <c r="F102" s="7" t="s">
        <v>215</v>
      </c>
      <c r="G102" s="2" t="str">
        <f>IF(ISERROR(VLOOKUP(F102,'2. CUP _PE filtra'!$G$2:$G$115,1,0)),"NO","SI")</f>
        <v>SI</v>
      </c>
      <c r="H102" s="3">
        <v>19062997</v>
      </c>
      <c r="I102" s="10" t="s">
        <v>55</v>
      </c>
      <c r="J102" s="2">
        <v>10</v>
      </c>
      <c r="K102" s="10"/>
      <c r="L102" s="10"/>
      <c r="M102" s="10"/>
      <c r="N102" s="10"/>
      <c r="O102" s="10"/>
      <c r="P102" s="10"/>
      <c r="Q102" s="10"/>
      <c r="R102" s="10"/>
      <c r="S102" s="10"/>
    </row>
    <row r="103" spans="1:19" x14ac:dyDescent="0.2">
      <c r="A103" s="10">
        <v>2010</v>
      </c>
      <c r="B103" s="10" t="s">
        <v>84</v>
      </c>
      <c r="C103" s="10">
        <v>6</v>
      </c>
      <c r="D103" s="10">
        <f t="shared" si="3"/>
        <v>20</v>
      </c>
      <c r="E103" s="10" t="s">
        <v>72</v>
      </c>
      <c r="F103" s="7" t="s">
        <v>215</v>
      </c>
      <c r="G103" s="2" t="str">
        <f>IF(ISERROR(VLOOKUP(F103,'2. CUP _PE filtra'!$G$2:$G$115,1,0)),"NO","SI")</f>
        <v>SI</v>
      </c>
      <c r="H103" s="3">
        <v>19062997</v>
      </c>
      <c r="I103" s="10" t="s">
        <v>55</v>
      </c>
      <c r="J103" s="2">
        <v>10</v>
      </c>
      <c r="K103" s="10"/>
      <c r="L103" s="10"/>
      <c r="M103" s="10"/>
      <c r="N103" s="10"/>
      <c r="O103" s="10"/>
      <c r="P103" s="10"/>
      <c r="Q103" s="10"/>
      <c r="R103" s="10"/>
      <c r="S103" s="10"/>
    </row>
    <row r="104" spans="1:19" x14ac:dyDescent="0.2">
      <c r="A104" s="10">
        <v>2010</v>
      </c>
      <c r="B104" s="10" t="s">
        <v>84</v>
      </c>
      <c r="C104" s="10">
        <v>6</v>
      </c>
      <c r="D104" s="10">
        <f t="shared" si="3"/>
        <v>20</v>
      </c>
      <c r="E104" s="10" t="s">
        <v>72</v>
      </c>
      <c r="F104" s="7" t="s">
        <v>215</v>
      </c>
      <c r="G104" s="2" t="str">
        <f>IF(ISERROR(VLOOKUP(F104,'2. CUP _PE filtra'!$G$2:$G$115,1,0)),"NO","SI")</f>
        <v>SI</v>
      </c>
      <c r="H104" s="3">
        <v>19062997</v>
      </c>
      <c r="I104" s="10" t="s">
        <v>55</v>
      </c>
      <c r="J104" s="2">
        <v>10</v>
      </c>
      <c r="K104" s="10"/>
      <c r="L104" s="10"/>
      <c r="M104" s="10"/>
      <c r="N104" s="10"/>
      <c r="O104" s="10"/>
      <c r="P104" s="10"/>
      <c r="Q104" s="10"/>
      <c r="R104" s="10"/>
      <c r="S104" s="10"/>
    </row>
    <row r="105" spans="1:19" x14ac:dyDescent="0.2">
      <c r="A105" s="10">
        <v>2010</v>
      </c>
      <c r="B105" s="10" t="s">
        <v>84</v>
      </c>
      <c r="C105" s="10">
        <v>6</v>
      </c>
      <c r="D105" s="10">
        <f t="shared" si="3"/>
        <v>20</v>
      </c>
      <c r="E105" s="10" t="s">
        <v>72</v>
      </c>
      <c r="F105" s="7" t="s">
        <v>215</v>
      </c>
      <c r="G105" s="2" t="str">
        <f>IF(ISERROR(VLOOKUP(F105,'2. CUP _PE filtra'!$G$2:$G$115,1,0)),"NO","SI")</f>
        <v>SI</v>
      </c>
      <c r="H105" s="3">
        <v>19062997</v>
      </c>
      <c r="I105" s="10" t="s">
        <v>55</v>
      </c>
      <c r="J105" s="2">
        <v>7</v>
      </c>
      <c r="K105" s="10"/>
      <c r="L105" s="10"/>
      <c r="M105" s="10"/>
      <c r="N105" s="10"/>
      <c r="O105" s="10"/>
      <c r="P105" s="10"/>
      <c r="Q105" s="10"/>
      <c r="R105" s="10"/>
      <c r="S105" s="10"/>
    </row>
    <row r="106" spans="1:19" x14ac:dyDescent="0.2">
      <c r="A106" s="10">
        <v>2009</v>
      </c>
      <c r="B106" s="10" t="s">
        <v>84</v>
      </c>
      <c r="C106" s="10">
        <v>31</v>
      </c>
      <c r="D106" s="10">
        <f t="shared" si="3"/>
        <v>20</v>
      </c>
      <c r="E106" s="7" t="s">
        <v>60</v>
      </c>
      <c r="F106" s="7" t="s">
        <v>255</v>
      </c>
      <c r="G106" s="2" t="str">
        <f>IF(ISERROR(VLOOKUP(F106,'2. CUP _PE filtra'!$G$2:$G$115,1,0)),"NO","SI")</f>
        <v>SI</v>
      </c>
      <c r="H106" s="3">
        <v>86044123</v>
      </c>
      <c r="I106" s="10" t="s">
        <v>50</v>
      </c>
      <c r="J106" s="2">
        <v>6</v>
      </c>
      <c r="K106" s="10"/>
      <c r="L106" s="10"/>
      <c r="M106" s="10"/>
      <c r="N106" s="10"/>
      <c r="O106" s="10"/>
      <c r="P106" s="10"/>
      <c r="Q106" s="10"/>
      <c r="R106" s="10"/>
      <c r="S106" s="10"/>
    </row>
    <row r="107" spans="1:19" x14ac:dyDescent="0.2">
      <c r="A107" s="10">
        <v>2009</v>
      </c>
      <c r="B107" s="10" t="s">
        <v>84</v>
      </c>
      <c r="C107" s="10">
        <v>31</v>
      </c>
      <c r="D107" s="10">
        <f t="shared" si="3"/>
        <v>20</v>
      </c>
      <c r="E107" s="7" t="s">
        <v>60</v>
      </c>
      <c r="F107" s="7" t="s">
        <v>255</v>
      </c>
      <c r="G107" s="2" t="str">
        <f>IF(ISERROR(VLOOKUP(F107,'2. CUP _PE filtra'!$G$2:$G$115,1,0)),"NO","SI")</f>
        <v>SI</v>
      </c>
      <c r="H107" s="3">
        <v>86044123</v>
      </c>
      <c r="I107" s="10" t="s">
        <v>50</v>
      </c>
      <c r="J107" s="2">
        <v>6</v>
      </c>
      <c r="K107" s="10"/>
      <c r="L107" s="10"/>
      <c r="M107" s="10"/>
      <c r="N107" s="10"/>
      <c r="O107" s="10"/>
      <c r="P107" s="10"/>
      <c r="Q107" s="10"/>
      <c r="R107" s="10"/>
      <c r="S107" s="10"/>
    </row>
    <row r="108" spans="1:19" x14ac:dyDescent="0.2">
      <c r="A108" s="10">
        <v>2009</v>
      </c>
      <c r="B108" s="10" t="s">
        <v>84</v>
      </c>
      <c r="C108" s="10">
        <v>31</v>
      </c>
      <c r="D108" s="10">
        <f t="shared" si="3"/>
        <v>20</v>
      </c>
      <c r="E108" s="7" t="s">
        <v>60</v>
      </c>
      <c r="F108" s="7" t="s">
        <v>255</v>
      </c>
      <c r="G108" s="2" t="str">
        <f>IF(ISERROR(VLOOKUP(F108,'2. CUP _PE filtra'!$G$2:$G$115,1,0)),"NO","SI")</f>
        <v>SI</v>
      </c>
      <c r="H108" s="3">
        <v>86044123</v>
      </c>
      <c r="I108" s="10" t="s">
        <v>50</v>
      </c>
      <c r="J108" s="2">
        <v>7</v>
      </c>
      <c r="K108" s="10"/>
      <c r="L108" s="10"/>
      <c r="M108" s="10"/>
      <c r="N108" s="10"/>
      <c r="O108" s="10"/>
      <c r="P108" s="10"/>
      <c r="Q108" s="10"/>
      <c r="R108" s="10"/>
      <c r="S108" s="10"/>
    </row>
    <row r="109" spans="1:19" x14ac:dyDescent="0.2">
      <c r="A109" s="10">
        <v>2009</v>
      </c>
      <c r="B109" s="10" t="s">
        <v>84</v>
      </c>
      <c r="C109" s="10">
        <v>31</v>
      </c>
      <c r="D109" s="10">
        <f t="shared" si="3"/>
        <v>20</v>
      </c>
      <c r="E109" s="7" t="s">
        <v>60</v>
      </c>
      <c r="F109" s="7" t="s">
        <v>255</v>
      </c>
      <c r="G109" s="2" t="str">
        <f>IF(ISERROR(VLOOKUP(F109,'2. CUP _PE filtra'!$G$2:$G$115,1,0)),"NO","SI")</f>
        <v>SI</v>
      </c>
      <c r="H109" s="3">
        <v>86044123</v>
      </c>
      <c r="I109" s="10" t="s">
        <v>50</v>
      </c>
      <c r="J109" s="2">
        <v>8</v>
      </c>
      <c r="K109" s="10"/>
      <c r="L109" s="10"/>
      <c r="M109" s="10"/>
      <c r="N109" s="10"/>
      <c r="O109" s="10"/>
      <c r="P109" s="10"/>
      <c r="Q109" s="10"/>
      <c r="R109" s="10"/>
      <c r="S109" s="10"/>
    </row>
    <row r="110" spans="1:19" x14ac:dyDescent="0.2">
      <c r="A110" s="10">
        <v>2009</v>
      </c>
      <c r="B110" s="10" t="s">
        <v>84</v>
      </c>
      <c r="C110" s="10">
        <v>31</v>
      </c>
      <c r="D110" s="10">
        <f t="shared" si="3"/>
        <v>20</v>
      </c>
      <c r="E110" s="7" t="s">
        <v>60</v>
      </c>
      <c r="F110" s="7" t="s">
        <v>255</v>
      </c>
      <c r="G110" s="2" t="str">
        <f>IF(ISERROR(VLOOKUP(F110,'2. CUP _PE filtra'!$G$2:$G$115,1,0)),"NO","SI")</f>
        <v>SI</v>
      </c>
      <c r="H110" s="3">
        <v>86044123</v>
      </c>
      <c r="I110" s="10" t="s">
        <v>50</v>
      </c>
      <c r="J110" s="2">
        <v>8</v>
      </c>
      <c r="K110" s="10"/>
      <c r="L110" s="10"/>
      <c r="M110" s="10"/>
      <c r="N110" s="10"/>
      <c r="O110" s="10"/>
      <c r="P110" s="10"/>
      <c r="Q110" s="10"/>
      <c r="R110" s="10"/>
      <c r="S110" s="10"/>
    </row>
    <row r="111" spans="1:19" x14ac:dyDescent="0.2">
      <c r="A111" s="10">
        <v>2009</v>
      </c>
      <c r="B111" s="10" t="s">
        <v>84</v>
      </c>
      <c r="C111" s="10">
        <v>31</v>
      </c>
      <c r="D111" s="10">
        <f t="shared" si="3"/>
        <v>20</v>
      </c>
      <c r="E111" s="7" t="s">
        <v>60</v>
      </c>
      <c r="F111" s="7" t="s">
        <v>255</v>
      </c>
      <c r="G111" s="2" t="str">
        <f>IF(ISERROR(VLOOKUP(F111,'2. CUP _PE filtra'!$G$2:$G$115,1,0)),"NO","SI")</f>
        <v>SI</v>
      </c>
      <c r="H111" s="3">
        <v>86044123</v>
      </c>
      <c r="I111" s="10" t="s">
        <v>50</v>
      </c>
      <c r="J111" s="2">
        <v>8</v>
      </c>
      <c r="K111" s="10"/>
      <c r="L111" s="10"/>
      <c r="M111" s="10"/>
      <c r="N111" s="10"/>
      <c r="O111" s="10"/>
      <c r="P111" s="10"/>
      <c r="Q111" s="10"/>
      <c r="R111" s="10"/>
      <c r="S111" s="10"/>
    </row>
    <row r="112" spans="1:19" x14ac:dyDescent="0.2">
      <c r="A112" s="10">
        <v>2009</v>
      </c>
      <c r="B112" s="10" t="s">
        <v>84</v>
      </c>
      <c r="C112" s="10">
        <v>31</v>
      </c>
      <c r="D112" s="10">
        <f t="shared" si="3"/>
        <v>20</v>
      </c>
      <c r="E112" s="7" t="s">
        <v>60</v>
      </c>
      <c r="F112" s="7" t="s">
        <v>255</v>
      </c>
      <c r="G112" s="2" t="str">
        <f>IF(ISERROR(VLOOKUP(F112,'2. CUP _PE filtra'!$G$2:$G$115,1,0)),"NO","SI")</f>
        <v>SI</v>
      </c>
      <c r="H112" s="3">
        <v>86044123</v>
      </c>
      <c r="I112" s="10" t="s">
        <v>50</v>
      </c>
      <c r="J112" s="2">
        <v>8</v>
      </c>
      <c r="K112" s="10"/>
      <c r="L112" s="10"/>
      <c r="M112" s="10"/>
      <c r="N112" s="10"/>
      <c r="O112" s="10"/>
      <c r="P112" s="10"/>
      <c r="Q112" s="10"/>
      <c r="R112" s="10"/>
      <c r="S112" s="10"/>
    </row>
    <row r="113" spans="1:19" x14ac:dyDescent="0.2">
      <c r="A113" s="10">
        <v>2009</v>
      </c>
      <c r="B113" s="10" t="s">
        <v>84</v>
      </c>
      <c r="C113" s="10">
        <v>31</v>
      </c>
      <c r="D113" s="10">
        <f t="shared" si="3"/>
        <v>20</v>
      </c>
      <c r="E113" s="7" t="s">
        <v>61</v>
      </c>
      <c r="F113" s="7" t="s">
        <v>255</v>
      </c>
      <c r="G113" s="2" t="str">
        <f>IF(ISERROR(VLOOKUP(F113,'2. CUP _PE filtra'!$G$2:$G$115,1,0)),"NO","SI")</f>
        <v>SI</v>
      </c>
      <c r="H113" s="3">
        <v>86044123</v>
      </c>
      <c r="I113" s="10" t="s">
        <v>50</v>
      </c>
      <c r="J113" s="2">
        <v>8</v>
      </c>
      <c r="K113" s="10"/>
      <c r="L113" s="10"/>
      <c r="M113" s="10"/>
      <c r="N113" s="10"/>
      <c r="O113" s="10"/>
      <c r="P113" s="10"/>
      <c r="Q113" s="10"/>
      <c r="R113" s="10"/>
      <c r="S113" s="10"/>
    </row>
    <row r="114" spans="1:19" x14ac:dyDescent="0.2">
      <c r="A114" s="10">
        <v>2009</v>
      </c>
      <c r="B114" s="10" t="s">
        <v>84</v>
      </c>
      <c r="C114" s="10">
        <v>31</v>
      </c>
      <c r="D114" s="10">
        <f t="shared" si="3"/>
        <v>20</v>
      </c>
      <c r="E114" s="7" t="s">
        <v>61</v>
      </c>
      <c r="F114" s="7" t="s">
        <v>255</v>
      </c>
      <c r="G114" s="2" t="str">
        <f>IF(ISERROR(VLOOKUP(F114,'2. CUP _PE filtra'!$G$2:$G$115,1,0)),"NO","SI")</f>
        <v>SI</v>
      </c>
      <c r="H114" s="3">
        <v>86044123</v>
      </c>
      <c r="I114" s="10" t="s">
        <v>50</v>
      </c>
      <c r="J114" s="2">
        <v>7</v>
      </c>
      <c r="K114" s="10"/>
      <c r="L114" s="10"/>
      <c r="M114" s="10"/>
      <c r="N114" s="10"/>
      <c r="O114" s="10"/>
      <c r="P114" s="10"/>
      <c r="Q114" s="10"/>
      <c r="R114" s="10"/>
      <c r="S114" s="10"/>
    </row>
    <row r="115" spans="1:19" x14ac:dyDescent="0.2">
      <c r="A115" s="10">
        <v>2009</v>
      </c>
      <c r="B115" s="10" t="s">
        <v>84</v>
      </c>
      <c r="C115" s="10">
        <v>31</v>
      </c>
      <c r="D115" s="10">
        <f t="shared" si="3"/>
        <v>20</v>
      </c>
      <c r="E115" s="7" t="s">
        <v>61</v>
      </c>
      <c r="F115" s="7" t="s">
        <v>255</v>
      </c>
      <c r="G115" s="2" t="str">
        <f>IF(ISERROR(VLOOKUP(F115,'2. CUP _PE filtra'!$G$2:$G$115,1,0)),"NO","SI")</f>
        <v>SI</v>
      </c>
      <c r="H115" s="3">
        <v>86044123</v>
      </c>
      <c r="I115" s="10" t="s">
        <v>50</v>
      </c>
      <c r="J115" s="2">
        <v>3</v>
      </c>
      <c r="K115" s="10"/>
      <c r="L115" s="10"/>
      <c r="M115" s="10"/>
      <c r="N115" s="10"/>
      <c r="O115" s="10"/>
      <c r="P115" s="10"/>
      <c r="Q115" s="10"/>
      <c r="R115" s="10"/>
      <c r="S115" s="10"/>
    </row>
    <row r="116" spans="1:19" x14ac:dyDescent="0.2">
      <c r="A116" s="10">
        <v>2009</v>
      </c>
      <c r="B116" s="10" t="s">
        <v>84</v>
      </c>
      <c r="C116" s="10">
        <v>31</v>
      </c>
      <c r="D116" s="10">
        <f t="shared" si="3"/>
        <v>20</v>
      </c>
      <c r="E116" s="7" t="s">
        <v>61</v>
      </c>
      <c r="F116" s="7" t="s">
        <v>255</v>
      </c>
      <c r="G116" s="2" t="str">
        <f>IF(ISERROR(VLOOKUP(F116,'2. CUP _PE filtra'!$G$2:$G$115,1,0)),"NO","SI")</f>
        <v>SI</v>
      </c>
      <c r="H116" s="3">
        <v>86044123</v>
      </c>
      <c r="I116" s="10" t="s">
        <v>50</v>
      </c>
      <c r="J116" s="2">
        <v>7</v>
      </c>
      <c r="K116" s="10"/>
      <c r="L116" s="10"/>
      <c r="M116" s="10"/>
      <c r="N116" s="10"/>
      <c r="O116" s="10"/>
      <c r="P116" s="10"/>
      <c r="Q116" s="10"/>
      <c r="R116" s="10"/>
      <c r="S116" s="10"/>
    </row>
    <row r="117" spans="1:19" x14ac:dyDescent="0.2">
      <c r="A117" s="10">
        <v>2009</v>
      </c>
      <c r="B117" s="10" t="s">
        <v>84</v>
      </c>
      <c r="C117" s="10">
        <v>31</v>
      </c>
      <c r="D117" s="10">
        <f t="shared" si="3"/>
        <v>20</v>
      </c>
      <c r="E117" s="7" t="s">
        <v>61</v>
      </c>
      <c r="F117" s="7" t="s">
        <v>255</v>
      </c>
      <c r="G117" s="2" t="str">
        <f>IF(ISERROR(VLOOKUP(F117,'2. CUP _PE filtra'!$G$2:$G$115,1,0)),"NO","SI")</f>
        <v>SI</v>
      </c>
      <c r="H117" s="3">
        <v>86044123</v>
      </c>
      <c r="I117" s="10" t="s">
        <v>50</v>
      </c>
      <c r="J117" s="2">
        <v>7</v>
      </c>
      <c r="K117" s="10"/>
      <c r="L117" s="10"/>
      <c r="M117" s="10"/>
      <c r="N117" s="10"/>
      <c r="O117" s="10"/>
      <c r="P117" s="10"/>
      <c r="Q117" s="10"/>
      <c r="R117" s="10"/>
      <c r="S117" s="10"/>
    </row>
    <row r="118" spans="1:19" x14ac:dyDescent="0.2">
      <c r="A118" s="10">
        <v>2010</v>
      </c>
      <c r="B118" s="10" t="s">
        <v>84</v>
      </c>
      <c r="C118" s="10">
        <v>31</v>
      </c>
      <c r="D118" s="10">
        <f t="shared" si="3"/>
        <v>20</v>
      </c>
      <c r="E118" s="7" t="s">
        <v>15</v>
      </c>
      <c r="F118" s="7" t="s">
        <v>255</v>
      </c>
      <c r="G118" s="2" t="str">
        <f>IF(ISERROR(VLOOKUP(F118,'2. CUP _PE filtra'!$G$2:$G$115,1,0)),"NO","SI")</f>
        <v>SI</v>
      </c>
      <c r="H118" s="3">
        <v>86044123</v>
      </c>
      <c r="I118" s="10" t="s">
        <v>50</v>
      </c>
      <c r="J118" s="2">
        <v>7</v>
      </c>
      <c r="K118" s="10"/>
      <c r="L118" s="10"/>
      <c r="M118" s="10"/>
      <c r="N118" s="10"/>
      <c r="O118" s="10"/>
      <c r="P118" s="10"/>
      <c r="Q118" s="10"/>
      <c r="R118" s="10"/>
      <c r="S118" s="10"/>
    </row>
    <row r="119" spans="1:19" x14ac:dyDescent="0.2">
      <c r="A119" s="10">
        <v>2010</v>
      </c>
      <c r="B119" s="10" t="s">
        <v>84</v>
      </c>
      <c r="C119" s="10">
        <v>31</v>
      </c>
      <c r="D119" s="10">
        <f t="shared" si="3"/>
        <v>20</v>
      </c>
      <c r="E119" s="7" t="s">
        <v>15</v>
      </c>
      <c r="F119" s="7" t="s">
        <v>255</v>
      </c>
      <c r="G119" s="2" t="str">
        <f>IF(ISERROR(VLOOKUP(F119,'2. CUP _PE filtra'!$G$2:$G$115,1,0)),"NO","SI")</f>
        <v>SI</v>
      </c>
      <c r="H119" s="3">
        <v>86044123</v>
      </c>
      <c r="I119" s="10" t="s">
        <v>50</v>
      </c>
      <c r="J119" s="2">
        <v>5</v>
      </c>
      <c r="K119" s="10"/>
      <c r="L119" s="10"/>
      <c r="M119" s="10"/>
      <c r="N119" s="10"/>
      <c r="O119" s="10"/>
      <c r="P119" s="10"/>
      <c r="Q119" s="10"/>
      <c r="R119" s="10"/>
      <c r="S119" s="10"/>
    </row>
    <row r="120" spans="1:19" x14ac:dyDescent="0.2">
      <c r="A120" s="10">
        <v>2010</v>
      </c>
      <c r="B120" s="10" t="s">
        <v>84</v>
      </c>
      <c r="C120" s="10">
        <v>31</v>
      </c>
      <c r="D120" s="10">
        <f t="shared" si="3"/>
        <v>20</v>
      </c>
      <c r="E120" s="7" t="s">
        <v>15</v>
      </c>
      <c r="F120" s="7" t="s">
        <v>255</v>
      </c>
      <c r="G120" s="2" t="str">
        <f>IF(ISERROR(VLOOKUP(F120,'2. CUP _PE filtra'!$G$2:$G$115,1,0)),"NO","SI")</f>
        <v>SI</v>
      </c>
      <c r="H120" s="3">
        <v>86044123</v>
      </c>
      <c r="I120" s="10" t="s">
        <v>50</v>
      </c>
      <c r="J120" s="2">
        <v>7</v>
      </c>
      <c r="K120" s="10"/>
      <c r="L120" s="10"/>
      <c r="M120" s="10"/>
      <c r="N120" s="10"/>
      <c r="O120" s="10"/>
      <c r="P120" s="10"/>
      <c r="Q120" s="10"/>
      <c r="R120" s="10"/>
      <c r="S120" s="10"/>
    </row>
    <row r="121" spans="1:19" x14ac:dyDescent="0.2">
      <c r="A121" s="10">
        <v>2010</v>
      </c>
      <c r="B121" s="10" t="s">
        <v>84</v>
      </c>
      <c r="C121" s="10">
        <v>31</v>
      </c>
      <c r="D121" s="10">
        <f t="shared" si="3"/>
        <v>20</v>
      </c>
      <c r="E121" s="7" t="s">
        <v>15</v>
      </c>
      <c r="F121" s="7" t="s">
        <v>255</v>
      </c>
      <c r="G121" s="2" t="str">
        <f>IF(ISERROR(VLOOKUP(F121,'2. CUP _PE filtra'!$G$2:$G$115,1,0)),"NO","SI")</f>
        <v>SI</v>
      </c>
      <c r="H121" s="3">
        <v>86044123</v>
      </c>
      <c r="I121" s="10" t="s">
        <v>50</v>
      </c>
      <c r="J121" s="2">
        <v>7</v>
      </c>
      <c r="K121" s="10"/>
      <c r="L121" s="10"/>
      <c r="M121" s="10"/>
      <c r="N121" s="10"/>
      <c r="O121" s="10"/>
      <c r="P121" s="10"/>
      <c r="Q121" s="10"/>
      <c r="R121" s="10"/>
      <c r="S121" s="10"/>
    </row>
    <row r="122" spans="1:19" x14ac:dyDescent="0.2">
      <c r="A122" s="10">
        <v>2010</v>
      </c>
      <c r="B122" s="10" t="s">
        <v>84</v>
      </c>
      <c r="C122" s="10">
        <v>31</v>
      </c>
      <c r="D122" s="10">
        <f t="shared" si="3"/>
        <v>20</v>
      </c>
      <c r="E122" s="10" t="s">
        <v>18</v>
      </c>
      <c r="F122" s="7" t="s">
        <v>255</v>
      </c>
      <c r="G122" s="2" t="str">
        <f>IF(ISERROR(VLOOKUP(F122,'2. CUP _PE filtra'!$G$2:$G$115,1,0)),"NO","SI")</f>
        <v>SI</v>
      </c>
      <c r="H122" s="3">
        <v>86044123</v>
      </c>
      <c r="I122" s="10" t="s">
        <v>50</v>
      </c>
      <c r="J122" s="2">
        <v>7</v>
      </c>
      <c r="K122" s="10"/>
      <c r="L122" s="10"/>
      <c r="M122" s="10"/>
      <c r="N122" s="10"/>
      <c r="O122" s="10"/>
      <c r="P122" s="10"/>
      <c r="Q122" s="10"/>
      <c r="R122" s="10"/>
      <c r="S122" s="10"/>
    </row>
    <row r="123" spans="1:19" x14ac:dyDescent="0.2">
      <c r="A123" s="10">
        <v>2010</v>
      </c>
      <c r="B123" s="10" t="s">
        <v>84</v>
      </c>
      <c r="C123" s="10">
        <v>31</v>
      </c>
      <c r="D123" s="10">
        <f t="shared" si="3"/>
        <v>20</v>
      </c>
      <c r="E123" s="10" t="s">
        <v>18</v>
      </c>
      <c r="F123" s="7" t="s">
        <v>255</v>
      </c>
      <c r="G123" s="2" t="str">
        <f>IF(ISERROR(VLOOKUP(F123,'2. CUP _PE filtra'!$G$2:$G$115,1,0)),"NO","SI")</f>
        <v>SI</v>
      </c>
      <c r="H123" s="3">
        <v>86044123</v>
      </c>
      <c r="I123" s="10" t="s">
        <v>50</v>
      </c>
      <c r="J123" s="2">
        <v>7</v>
      </c>
      <c r="K123" s="10"/>
      <c r="L123" s="10"/>
      <c r="M123" s="10"/>
      <c r="N123" s="10"/>
      <c r="O123" s="10"/>
      <c r="P123" s="10"/>
      <c r="Q123" s="10"/>
      <c r="R123" s="10"/>
      <c r="S123" s="10"/>
    </row>
    <row r="124" spans="1:19" x14ac:dyDescent="0.2">
      <c r="A124" s="10">
        <v>2010</v>
      </c>
      <c r="B124" s="10" t="s">
        <v>84</v>
      </c>
      <c r="C124" s="10">
        <v>31</v>
      </c>
      <c r="D124" s="10">
        <f t="shared" si="3"/>
        <v>20</v>
      </c>
      <c r="E124" s="10" t="s">
        <v>18</v>
      </c>
      <c r="F124" s="7" t="s">
        <v>255</v>
      </c>
      <c r="G124" s="2" t="str">
        <f>IF(ISERROR(VLOOKUP(F124,'2. CUP _PE filtra'!$G$2:$G$115,1,0)),"NO","SI")</f>
        <v>SI</v>
      </c>
      <c r="H124" s="3">
        <v>86044123</v>
      </c>
      <c r="I124" s="10" t="s">
        <v>50</v>
      </c>
      <c r="J124" s="2">
        <v>7</v>
      </c>
      <c r="K124" s="10"/>
      <c r="L124" s="10"/>
      <c r="M124" s="10"/>
      <c r="N124" s="10"/>
      <c r="O124" s="10"/>
      <c r="P124" s="10"/>
      <c r="Q124" s="10"/>
      <c r="R124" s="10"/>
      <c r="S124" s="10"/>
    </row>
    <row r="125" spans="1:19" x14ac:dyDescent="0.2">
      <c r="A125" s="10">
        <v>2010</v>
      </c>
      <c r="B125" s="10" t="s">
        <v>84</v>
      </c>
      <c r="C125" s="10">
        <v>31</v>
      </c>
      <c r="D125" s="10">
        <f t="shared" si="3"/>
        <v>20</v>
      </c>
      <c r="E125" s="10" t="s">
        <v>18</v>
      </c>
      <c r="F125" s="7" t="s">
        <v>255</v>
      </c>
      <c r="G125" s="2" t="str">
        <f>IF(ISERROR(VLOOKUP(F125,'2. CUP _PE filtra'!$G$2:$G$115,1,0)),"NO","SI")</f>
        <v>SI</v>
      </c>
      <c r="H125" s="3">
        <v>86044123</v>
      </c>
      <c r="I125" s="10" t="s">
        <v>50</v>
      </c>
      <c r="J125" s="2">
        <v>7</v>
      </c>
      <c r="K125" s="10"/>
      <c r="L125" s="10"/>
      <c r="M125" s="10"/>
      <c r="N125" s="10"/>
      <c r="O125" s="10"/>
      <c r="P125" s="10"/>
      <c r="Q125" s="10"/>
      <c r="R125" s="10"/>
      <c r="S125" s="10"/>
    </row>
    <row r="126" spans="1:19" x14ac:dyDescent="0.2">
      <c r="A126" s="10">
        <v>2010</v>
      </c>
      <c r="B126" s="10" t="s">
        <v>84</v>
      </c>
      <c r="C126" s="10">
        <v>6</v>
      </c>
      <c r="D126" s="10">
        <f t="shared" si="3"/>
        <v>20</v>
      </c>
      <c r="E126" s="10" t="s">
        <v>72</v>
      </c>
      <c r="F126" s="7" t="s">
        <v>215</v>
      </c>
      <c r="G126" s="2" t="str">
        <f>IF(ISERROR(VLOOKUP(F126,'2. CUP _PE filtra'!$G$2:$G$115,1,0)),"NO","SI")</f>
        <v>SI</v>
      </c>
      <c r="H126" s="3">
        <v>19062997</v>
      </c>
      <c r="I126" s="10"/>
      <c r="J126" s="2"/>
      <c r="K126" s="10"/>
      <c r="L126" s="10"/>
      <c r="M126" s="10"/>
      <c r="N126" s="10"/>
      <c r="O126" s="10"/>
      <c r="P126" s="10"/>
      <c r="Q126" s="10"/>
      <c r="R126" s="10"/>
      <c r="S126" s="10"/>
    </row>
    <row r="127" spans="1:19" x14ac:dyDescent="0.2">
      <c r="A127" s="10">
        <v>2009</v>
      </c>
      <c r="B127" s="10" t="s">
        <v>14</v>
      </c>
      <c r="C127" s="10">
        <v>11</v>
      </c>
      <c r="D127" s="10">
        <f t="shared" si="3"/>
        <v>7</v>
      </c>
      <c r="E127" s="10" t="s">
        <v>48</v>
      </c>
      <c r="F127" s="2" t="s">
        <v>260</v>
      </c>
      <c r="G127" s="2" t="str">
        <f>IF(ISERROR(VLOOKUP(F127,'2. CUP _PE filtra'!$G$2:$G$115,1,0)),"NO","SI")</f>
        <v>SI</v>
      </c>
      <c r="H127" s="3">
        <v>1018431871</v>
      </c>
      <c r="I127" s="4" t="s">
        <v>50</v>
      </c>
      <c r="J127" s="2">
        <v>7</v>
      </c>
      <c r="K127" s="10"/>
      <c r="L127" s="10"/>
      <c r="M127" s="10"/>
      <c r="N127" s="10"/>
      <c r="O127" s="10"/>
      <c r="P127" s="10"/>
      <c r="Q127" s="10"/>
      <c r="R127" s="10"/>
      <c r="S127" s="10"/>
    </row>
    <row r="128" spans="1:19" x14ac:dyDescent="0.2">
      <c r="A128" s="10">
        <v>2009</v>
      </c>
      <c r="B128" s="10" t="s">
        <v>14</v>
      </c>
      <c r="C128" s="10">
        <v>11</v>
      </c>
      <c r="D128" s="10">
        <f t="shared" si="3"/>
        <v>7</v>
      </c>
      <c r="E128" s="10" t="s">
        <v>51</v>
      </c>
      <c r="F128" s="2" t="s">
        <v>260</v>
      </c>
      <c r="G128" s="2" t="str">
        <f>IF(ISERROR(VLOOKUP(F128,'2. CUP _PE filtra'!$G$2:$G$115,1,0)),"NO","SI")</f>
        <v>SI</v>
      </c>
      <c r="H128" s="2">
        <v>1018431871</v>
      </c>
      <c r="I128" s="4" t="s">
        <v>50</v>
      </c>
      <c r="J128" s="3">
        <v>6</v>
      </c>
      <c r="K128" s="10"/>
      <c r="L128" s="10"/>
      <c r="M128" s="10"/>
      <c r="N128" s="10"/>
      <c r="O128" s="10"/>
      <c r="P128" s="10"/>
      <c r="Q128" s="10"/>
      <c r="R128" s="10"/>
      <c r="S128" s="10"/>
    </row>
    <row r="129" spans="1:19" x14ac:dyDescent="0.2">
      <c r="A129" s="10">
        <v>2009</v>
      </c>
      <c r="B129" s="10" t="s">
        <v>14</v>
      </c>
      <c r="C129" s="10">
        <v>11</v>
      </c>
      <c r="D129" s="10">
        <f t="shared" si="3"/>
        <v>7</v>
      </c>
      <c r="E129" s="10" t="s">
        <v>51</v>
      </c>
      <c r="F129" s="2" t="s">
        <v>260</v>
      </c>
      <c r="G129" s="2" t="str">
        <f>IF(ISERROR(VLOOKUP(F129,'2. CUP _PE filtra'!$G$2:$G$115,1,0)),"NO","SI")</f>
        <v>SI</v>
      </c>
      <c r="H129" s="2">
        <v>1018431871</v>
      </c>
      <c r="I129" s="4" t="s">
        <v>56</v>
      </c>
      <c r="J129" s="3">
        <v>6</v>
      </c>
      <c r="K129" s="10"/>
      <c r="L129" s="10"/>
      <c r="M129" s="10"/>
      <c r="N129" s="10"/>
      <c r="O129" s="10"/>
      <c r="P129" s="10"/>
      <c r="Q129" s="10"/>
      <c r="R129" s="10"/>
      <c r="S129" s="10"/>
    </row>
    <row r="130" spans="1:19" x14ac:dyDescent="0.2">
      <c r="A130" s="10">
        <v>2010</v>
      </c>
      <c r="B130" s="10" t="s">
        <v>14</v>
      </c>
      <c r="C130" s="10">
        <v>11</v>
      </c>
      <c r="D130" s="10">
        <f t="shared" ref="D130:D160" si="4">COUNTIF($F$2:$F$160,F130)</f>
        <v>7</v>
      </c>
      <c r="E130" s="10" t="s">
        <v>18</v>
      </c>
      <c r="F130" s="2" t="s">
        <v>260</v>
      </c>
      <c r="G130" s="2" t="str">
        <f>IF(ISERROR(VLOOKUP(F130,'2. CUP _PE filtra'!$G$2:$G$115,1,0)),"NO","SI")</f>
        <v>SI</v>
      </c>
      <c r="H130" s="3">
        <v>1018431871</v>
      </c>
      <c r="I130" s="4" t="s">
        <v>71</v>
      </c>
      <c r="J130" s="2">
        <v>5</v>
      </c>
      <c r="K130" s="10"/>
      <c r="L130" s="10"/>
      <c r="M130" s="10"/>
      <c r="N130" s="10"/>
      <c r="O130" s="10"/>
      <c r="P130" s="10"/>
      <c r="Q130" s="10"/>
      <c r="R130" s="10"/>
      <c r="S130" s="10"/>
    </row>
    <row r="131" spans="1:19" x14ac:dyDescent="0.2">
      <c r="A131" s="10">
        <v>2010</v>
      </c>
      <c r="B131" s="10" t="s">
        <v>14</v>
      </c>
      <c r="C131" s="10">
        <v>11</v>
      </c>
      <c r="D131" s="10">
        <f t="shared" si="4"/>
        <v>7</v>
      </c>
      <c r="E131" s="10" t="s">
        <v>25</v>
      </c>
      <c r="F131" s="2" t="s">
        <v>260</v>
      </c>
      <c r="G131" s="2" t="str">
        <f>IF(ISERROR(VLOOKUP(F131,'2. CUP _PE filtra'!$G$2:$G$115,1,0)),"NO","SI")</f>
        <v>SI</v>
      </c>
      <c r="H131" s="3">
        <v>1018431871</v>
      </c>
      <c r="I131" s="4" t="s">
        <v>74</v>
      </c>
      <c r="J131" s="2">
        <v>6</v>
      </c>
      <c r="K131" s="10"/>
      <c r="L131" s="10"/>
      <c r="M131" s="10"/>
      <c r="N131" s="10"/>
      <c r="O131" s="10"/>
      <c r="P131" s="10"/>
      <c r="Q131" s="10"/>
      <c r="R131" s="10"/>
      <c r="S131" s="10"/>
    </row>
    <row r="132" spans="1:19" x14ac:dyDescent="0.2">
      <c r="A132" s="10">
        <v>2010</v>
      </c>
      <c r="B132" s="10" t="s">
        <v>14</v>
      </c>
      <c r="C132" s="10">
        <v>11</v>
      </c>
      <c r="D132" s="10">
        <f t="shared" si="4"/>
        <v>7</v>
      </c>
      <c r="E132" s="10" t="s">
        <v>25</v>
      </c>
      <c r="F132" s="2" t="s">
        <v>260</v>
      </c>
      <c r="G132" s="2" t="str">
        <f>IF(ISERROR(VLOOKUP(F132,'2. CUP _PE filtra'!$G$2:$G$115,1,0)),"NO","SI")</f>
        <v>SI</v>
      </c>
      <c r="H132" s="3">
        <v>1018431871</v>
      </c>
      <c r="I132" s="4" t="s">
        <v>74</v>
      </c>
      <c r="J132" s="2">
        <v>6</v>
      </c>
      <c r="K132" s="10"/>
      <c r="L132" s="10"/>
      <c r="M132" s="10"/>
      <c r="N132" s="10"/>
      <c r="O132" s="10"/>
      <c r="P132" s="10"/>
      <c r="Q132" s="10"/>
      <c r="R132" s="10"/>
      <c r="S132" s="10"/>
    </row>
    <row r="133" spans="1:19" x14ac:dyDescent="0.2">
      <c r="A133" s="10">
        <v>2009</v>
      </c>
      <c r="B133" s="10" t="s">
        <v>14</v>
      </c>
      <c r="C133" s="10">
        <v>11</v>
      </c>
      <c r="D133" s="10">
        <f t="shared" si="4"/>
        <v>7</v>
      </c>
      <c r="E133" s="10" t="s">
        <v>48</v>
      </c>
      <c r="F133" s="2" t="s">
        <v>260</v>
      </c>
      <c r="G133" s="2" t="str">
        <f>IF(ISERROR(VLOOKUP(F133,'2. CUP _PE filtra'!$G$2:$G$115,1,0)),"NO","SI")</f>
        <v>SI</v>
      </c>
      <c r="H133" s="3">
        <v>1018431871</v>
      </c>
      <c r="I133" s="4" t="s">
        <v>50</v>
      </c>
      <c r="J133" s="2">
        <v>6</v>
      </c>
      <c r="K133" s="10"/>
      <c r="L133" s="10"/>
      <c r="M133" s="10"/>
      <c r="N133" s="10"/>
      <c r="O133" s="10"/>
      <c r="P133" s="10"/>
      <c r="Q133" s="10"/>
      <c r="R133" s="10"/>
      <c r="S133" s="10"/>
    </row>
    <row r="134" spans="1:19" x14ac:dyDescent="0.2">
      <c r="A134" s="10">
        <v>2009</v>
      </c>
      <c r="B134" s="10" t="s">
        <v>84</v>
      </c>
      <c r="C134" s="10">
        <v>28</v>
      </c>
      <c r="D134" s="10">
        <f t="shared" si="4"/>
        <v>7</v>
      </c>
      <c r="E134" s="10"/>
      <c r="F134" s="2" t="s">
        <v>207</v>
      </c>
      <c r="G134" s="2" t="str">
        <f>IF(ISERROR(VLOOKUP(F134,'2. CUP _PE filtra'!$G$2:$G$115,1,0)),"NO","SI")</f>
        <v>SI</v>
      </c>
      <c r="H134" s="3">
        <v>2869758</v>
      </c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</row>
    <row r="135" spans="1:19" x14ac:dyDescent="0.2">
      <c r="A135" s="10">
        <v>2010</v>
      </c>
      <c r="B135" s="10" t="s">
        <v>84</v>
      </c>
      <c r="C135" s="10">
        <v>46</v>
      </c>
      <c r="D135" s="10">
        <f t="shared" si="4"/>
        <v>7</v>
      </c>
      <c r="E135" s="10" t="s">
        <v>18</v>
      </c>
      <c r="F135" s="7" t="s">
        <v>220</v>
      </c>
      <c r="G135" s="2" t="str">
        <f>IF(ISERROR(VLOOKUP(F135,'2. CUP _PE filtra'!$G$2:$G$115,1,0)),"NO","SI")</f>
        <v>SI</v>
      </c>
      <c r="H135" s="3">
        <v>19314402</v>
      </c>
      <c r="I135" s="10" t="s">
        <v>17</v>
      </c>
      <c r="J135" s="2">
        <v>7</v>
      </c>
      <c r="K135" s="10"/>
      <c r="L135" s="10"/>
      <c r="M135" s="10"/>
      <c r="N135" s="10"/>
      <c r="O135" s="10"/>
      <c r="P135" s="10"/>
      <c r="Q135" s="10"/>
      <c r="R135" s="10"/>
      <c r="S135" s="10"/>
    </row>
    <row r="136" spans="1:19" x14ac:dyDescent="0.2">
      <c r="A136" s="10">
        <v>2010</v>
      </c>
      <c r="B136" s="10" t="s">
        <v>84</v>
      </c>
      <c r="C136" s="10">
        <v>46</v>
      </c>
      <c r="D136" s="10">
        <f t="shared" si="4"/>
        <v>7</v>
      </c>
      <c r="E136" s="10" t="s">
        <v>72</v>
      </c>
      <c r="F136" s="7" t="s">
        <v>220</v>
      </c>
      <c r="G136" s="2" t="str">
        <f>IF(ISERROR(VLOOKUP(F136,'2. CUP _PE filtra'!$G$2:$G$115,1,0)),"NO","SI")</f>
        <v>SI</v>
      </c>
      <c r="H136" s="3">
        <v>19314402</v>
      </c>
      <c r="I136" s="10" t="s">
        <v>17</v>
      </c>
      <c r="J136" s="2">
        <v>7</v>
      </c>
      <c r="K136" s="10"/>
      <c r="L136" s="10"/>
      <c r="M136" s="10"/>
      <c r="N136" s="10"/>
      <c r="O136" s="10"/>
      <c r="P136" s="10"/>
      <c r="Q136" s="10"/>
      <c r="R136" s="10"/>
      <c r="S136" s="10"/>
    </row>
    <row r="137" spans="1:19" x14ac:dyDescent="0.2">
      <c r="A137" s="10">
        <v>2010</v>
      </c>
      <c r="B137" s="10" t="s">
        <v>84</v>
      </c>
      <c r="C137" s="10">
        <v>46</v>
      </c>
      <c r="D137" s="10">
        <f t="shared" si="4"/>
        <v>7</v>
      </c>
      <c r="E137" s="10" t="s">
        <v>72</v>
      </c>
      <c r="F137" s="7" t="s">
        <v>220</v>
      </c>
      <c r="G137" s="2" t="str">
        <f>IF(ISERROR(VLOOKUP(F137,'2. CUP _PE filtra'!$G$2:$G$115,1,0)),"NO","SI")</f>
        <v>SI</v>
      </c>
      <c r="H137" s="3">
        <v>19314402</v>
      </c>
      <c r="I137" s="10" t="s">
        <v>17</v>
      </c>
      <c r="J137" s="2">
        <v>7</v>
      </c>
      <c r="K137" s="10"/>
      <c r="L137" s="10"/>
      <c r="M137" s="10"/>
      <c r="N137" s="10"/>
      <c r="O137" s="10"/>
      <c r="P137" s="10"/>
      <c r="Q137" s="10"/>
      <c r="R137" s="10"/>
      <c r="S137" s="10"/>
    </row>
    <row r="138" spans="1:19" x14ac:dyDescent="0.2">
      <c r="A138" s="10">
        <v>2010</v>
      </c>
      <c r="B138" s="10" t="s">
        <v>84</v>
      </c>
      <c r="C138" s="10">
        <v>46</v>
      </c>
      <c r="D138" s="10">
        <f t="shared" si="4"/>
        <v>7</v>
      </c>
      <c r="E138" s="10" t="s">
        <v>72</v>
      </c>
      <c r="F138" s="7" t="s">
        <v>220</v>
      </c>
      <c r="G138" s="2" t="str">
        <f>IF(ISERROR(VLOOKUP(F138,'2. CUP _PE filtra'!$G$2:$G$115,1,0)),"NO","SI")</f>
        <v>SI</v>
      </c>
      <c r="H138" s="3">
        <v>19314402</v>
      </c>
      <c r="I138" s="10" t="s">
        <v>17</v>
      </c>
      <c r="J138" s="2">
        <v>10</v>
      </c>
      <c r="K138" s="10"/>
      <c r="L138" s="10"/>
      <c r="M138" s="10"/>
      <c r="N138" s="10"/>
      <c r="O138" s="10"/>
      <c r="P138" s="10"/>
      <c r="Q138" s="10"/>
      <c r="R138" s="10"/>
      <c r="S138" s="10"/>
    </row>
    <row r="139" spans="1:19" x14ac:dyDescent="0.2">
      <c r="A139" s="10">
        <v>2010</v>
      </c>
      <c r="B139" s="10" t="s">
        <v>84</v>
      </c>
      <c r="C139" s="10">
        <v>46</v>
      </c>
      <c r="D139" s="10">
        <f t="shared" si="4"/>
        <v>7</v>
      </c>
      <c r="E139" s="10" t="s">
        <v>72</v>
      </c>
      <c r="F139" s="7" t="s">
        <v>220</v>
      </c>
      <c r="G139" s="2" t="str">
        <f>IF(ISERROR(VLOOKUP(F139,'2. CUP _PE filtra'!$G$2:$G$115,1,0)),"NO","SI")</f>
        <v>SI</v>
      </c>
      <c r="H139" s="3">
        <v>19314402</v>
      </c>
      <c r="I139" s="10" t="s">
        <v>17</v>
      </c>
      <c r="J139" s="2">
        <v>10</v>
      </c>
      <c r="K139" s="10"/>
      <c r="L139" s="10"/>
      <c r="M139" s="10"/>
      <c r="N139" s="10"/>
      <c r="O139" s="10"/>
      <c r="P139" s="10"/>
      <c r="Q139" s="10"/>
      <c r="R139" s="10"/>
      <c r="S139" s="10"/>
    </row>
    <row r="140" spans="1:19" x14ac:dyDescent="0.2">
      <c r="A140" s="10">
        <v>2010</v>
      </c>
      <c r="B140" s="10" t="s">
        <v>84</v>
      </c>
      <c r="C140" s="10">
        <v>46</v>
      </c>
      <c r="D140" s="10">
        <f t="shared" si="4"/>
        <v>7</v>
      </c>
      <c r="E140" s="10" t="s">
        <v>72</v>
      </c>
      <c r="F140" s="7" t="s">
        <v>220</v>
      </c>
      <c r="G140" s="2" t="str">
        <f>IF(ISERROR(VLOOKUP(F140,'2. CUP _PE filtra'!$G$2:$G$115,1,0)),"NO","SI")</f>
        <v>SI</v>
      </c>
      <c r="H140" s="3">
        <v>19314402</v>
      </c>
      <c r="I140" s="10" t="s">
        <v>17</v>
      </c>
      <c r="J140" s="2">
        <v>10</v>
      </c>
      <c r="K140" s="10"/>
      <c r="L140" s="10"/>
      <c r="M140" s="10"/>
      <c r="N140" s="10"/>
      <c r="O140" s="10"/>
      <c r="P140" s="10"/>
      <c r="Q140" s="10"/>
      <c r="R140" s="10"/>
      <c r="S140" s="10"/>
    </row>
    <row r="141" spans="1:19" x14ac:dyDescent="0.2">
      <c r="A141" s="10">
        <v>2010</v>
      </c>
      <c r="B141" s="10" t="s">
        <v>84</v>
      </c>
      <c r="C141" s="10">
        <v>46</v>
      </c>
      <c r="D141" s="10">
        <f t="shared" si="4"/>
        <v>7</v>
      </c>
      <c r="E141" s="10" t="s">
        <v>72</v>
      </c>
      <c r="F141" s="7" t="s">
        <v>220</v>
      </c>
      <c r="G141" s="2" t="str">
        <f>IF(ISERROR(VLOOKUP(F141,'2. CUP _PE filtra'!$G$2:$G$115,1,0)),"NO","SI")</f>
        <v>SI</v>
      </c>
      <c r="H141" s="3">
        <v>19314402</v>
      </c>
      <c r="I141" s="10"/>
      <c r="J141" s="2">
        <v>7</v>
      </c>
      <c r="K141" s="10"/>
      <c r="L141" s="10"/>
      <c r="M141" s="10"/>
      <c r="N141" s="10"/>
      <c r="O141" s="10"/>
      <c r="P141" s="10"/>
      <c r="Q141" s="10"/>
      <c r="R141" s="10"/>
      <c r="S141" s="10"/>
    </row>
    <row r="142" spans="1:19" x14ac:dyDescent="0.2">
      <c r="A142" s="10">
        <v>2009</v>
      </c>
      <c r="B142" s="10" t="s">
        <v>84</v>
      </c>
      <c r="C142" s="10">
        <v>28</v>
      </c>
      <c r="D142" s="10">
        <f t="shared" si="4"/>
        <v>7</v>
      </c>
      <c r="E142" s="10" t="s">
        <v>25</v>
      </c>
      <c r="F142" s="2" t="s">
        <v>207</v>
      </c>
      <c r="G142" s="2" t="str">
        <f>IF(ISERROR(VLOOKUP(F142,'2. CUP _PE filtra'!$G$2:$G$115,1,0)),"NO","SI")</f>
        <v>SI</v>
      </c>
      <c r="H142" s="3">
        <v>2869758</v>
      </c>
      <c r="I142" s="10" t="s">
        <v>92</v>
      </c>
      <c r="J142" s="10">
        <v>7</v>
      </c>
      <c r="K142" s="10"/>
      <c r="L142" s="10"/>
      <c r="M142" s="10"/>
      <c r="N142" s="10"/>
      <c r="O142" s="10"/>
      <c r="P142" s="10"/>
      <c r="Q142" s="10"/>
      <c r="R142" s="10"/>
      <c r="S142" s="10"/>
    </row>
    <row r="143" spans="1:19" x14ac:dyDescent="0.2">
      <c r="A143" s="10">
        <v>2009</v>
      </c>
      <c r="B143" s="10" t="s">
        <v>84</v>
      </c>
      <c r="C143" s="10">
        <v>28</v>
      </c>
      <c r="D143" s="10">
        <f t="shared" si="4"/>
        <v>7</v>
      </c>
      <c r="E143" s="10" t="s">
        <v>25</v>
      </c>
      <c r="F143" s="2" t="s">
        <v>207</v>
      </c>
      <c r="G143" s="2" t="str">
        <f>IF(ISERROR(VLOOKUP(F143,'2. CUP _PE filtra'!$G$2:$G$115,1,0)),"NO","SI")</f>
        <v>SI</v>
      </c>
      <c r="H143" s="3">
        <v>2869758</v>
      </c>
      <c r="I143" s="10" t="s">
        <v>92</v>
      </c>
      <c r="J143" s="10">
        <v>7</v>
      </c>
      <c r="K143" s="10"/>
      <c r="L143" s="10"/>
      <c r="M143" s="10"/>
      <c r="N143" s="10"/>
      <c r="O143" s="10"/>
      <c r="P143" s="10"/>
      <c r="Q143" s="10"/>
      <c r="R143" s="10"/>
      <c r="S143" s="10"/>
    </row>
    <row r="144" spans="1:19" x14ac:dyDescent="0.2">
      <c r="A144" s="10">
        <v>2009</v>
      </c>
      <c r="B144" s="10" t="s">
        <v>84</v>
      </c>
      <c r="C144" s="10">
        <v>28</v>
      </c>
      <c r="D144" s="10">
        <f t="shared" si="4"/>
        <v>7</v>
      </c>
      <c r="E144" s="10" t="s">
        <v>25</v>
      </c>
      <c r="F144" s="2" t="s">
        <v>207</v>
      </c>
      <c r="G144" s="2" t="str">
        <f>IF(ISERROR(VLOOKUP(F144,'2. CUP _PE filtra'!$G$2:$G$115,1,0)),"NO","SI")</f>
        <v>SI</v>
      </c>
      <c r="H144" s="3">
        <v>2869758</v>
      </c>
      <c r="I144" s="10" t="s">
        <v>92</v>
      </c>
      <c r="J144" s="10">
        <v>10</v>
      </c>
      <c r="K144" s="10"/>
      <c r="L144" s="10"/>
      <c r="M144" s="10"/>
      <c r="N144" s="10"/>
      <c r="O144" s="10"/>
      <c r="P144" s="10"/>
      <c r="Q144" s="10"/>
      <c r="R144" s="10"/>
      <c r="S144" s="10"/>
    </row>
    <row r="145" spans="1:19" x14ac:dyDescent="0.2">
      <c r="A145" s="10">
        <v>2009</v>
      </c>
      <c r="B145" s="10" t="s">
        <v>84</v>
      </c>
      <c r="C145" s="10">
        <v>28</v>
      </c>
      <c r="D145" s="10">
        <f t="shared" si="4"/>
        <v>7</v>
      </c>
      <c r="E145" s="10" t="s">
        <v>41</v>
      </c>
      <c r="F145" s="2" t="s">
        <v>207</v>
      </c>
      <c r="G145" s="2" t="str">
        <f>IF(ISERROR(VLOOKUP(F145,'2. CUP _PE filtra'!$G$2:$G$115,1,0)),"NO","SI")</f>
        <v>SI</v>
      </c>
      <c r="H145" s="3">
        <v>2869758</v>
      </c>
      <c r="I145" s="10" t="s">
        <v>92</v>
      </c>
      <c r="J145" s="10">
        <v>10</v>
      </c>
      <c r="K145" s="10"/>
      <c r="L145" s="10"/>
      <c r="M145" s="10"/>
      <c r="N145" s="10"/>
      <c r="O145" s="10"/>
      <c r="P145" s="10"/>
      <c r="Q145" s="10"/>
      <c r="R145" s="10"/>
      <c r="S145" s="10"/>
    </row>
    <row r="146" spans="1:19" x14ac:dyDescent="0.2">
      <c r="A146" s="10">
        <v>2009</v>
      </c>
      <c r="B146" s="10" t="s">
        <v>84</v>
      </c>
      <c r="C146" s="10">
        <v>28</v>
      </c>
      <c r="D146" s="10">
        <f t="shared" si="4"/>
        <v>7</v>
      </c>
      <c r="E146" s="10" t="s">
        <v>48</v>
      </c>
      <c r="F146" s="2" t="s">
        <v>207</v>
      </c>
      <c r="G146" s="2" t="str">
        <f>IF(ISERROR(VLOOKUP(F146,'2. CUP _PE filtra'!$G$2:$G$115,1,0)),"NO","SI")</f>
        <v>SI</v>
      </c>
      <c r="H146" s="10">
        <v>2869758</v>
      </c>
      <c r="I146" s="10" t="s">
        <v>50</v>
      </c>
      <c r="J146" s="10">
        <v>5</v>
      </c>
      <c r="K146" s="10"/>
      <c r="L146" s="10"/>
      <c r="M146" s="10"/>
      <c r="N146" s="10"/>
      <c r="O146" s="10"/>
      <c r="P146" s="10"/>
      <c r="Q146" s="10"/>
      <c r="R146" s="10"/>
      <c r="S146" s="10"/>
    </row>
    <row r="147" spans="1:19" x14ac:dyDescent="0.2">
      <c r="A147" s="10">
        <v>2009</v>
      </c>
      <c r="B147" s="10" t="s">
        <v>84</v>
      </c>
      <c r="C147" s="10">
        <v>28</v>
      </c>
      <c r="D147" s="10">
        <f t="shared" si="4"/>
        <v>7</v>
      </c>
      <c r="E147" s="7" t="s">
        <v>61</v>
      </c>
      <c r="F147" s="7" t="s">
        <v>207</v>
      </c>
      <c r="G147" s="2" t="str">
        <f>IF(ISERROR(VLOOKUP(F147,'2. CUP _PE filtra'!$G$2:$G$115,1,0)),"NO","SI")</f>
        <v>SI</v>
      </c>
      <c r="H147" s="3">
        <v>2869758</v>
      </c>
      <c r="I147" s="10" t="s">
        <v>92</v>
      </c>
      <c r="J147" s="2">
        <v>7</v>
      </c>
      <c r="K147" s="10"/>
      <c r="L147" s="10"/>
      <c r="M147" s="10"/>
      <c r="N147" s="10"/>
      <c r="O147" s="10"/>
      <c r="P147" s="10"/>
      <c r="Q147" s="10"/>
      <c r="R147" s="10"/>
      <c r="S147" s="10"/>
    </row>
    <row r="148" spans="1:19" x14ac:dyDescent="0.2">
      <c r="A148" s="10">
        <v>2010</v>
      </c>
      <c r="B148" s="10" t="s">
        <v>84</v>
      </c>
      <c r="C148" s="10">
        <v>37</v>
      </c>
      <c r="D148" s="10">
        <f t="shared" si="4"/>
        <v>5</v>
      </c>
      <c r="E148" s="10" t="s">
        <v>18</v>
      </c>
      <c r="F148" s="7" t="s">
        <v>235</v>
      </c>
      <c r="G148" s="2" t="str">
        <f>IF(ISERROR(VLOOKUP(F148,'2. CUP _PE filtra'!$G$2:$G$115,1,0)),"NO","SI")</f>
        <v>SI</v>
      </c>
      <c r="H148" s="3">
        <v>35499116</v>
      </c>
      <c r="I148" s="10" t="s">
        <v>59</v>
      </c>
      <c r="J148" s="2">
        <v>7</v>
      </c>
      <c r="K148" s="10"/>
      <c r="L148" s="10"/>
      <c r="M148" s="10"/>
      <c r="N148" s="10"/>
      <c r="O148" s="10"/>
      <c r="P148" s="10"/>
      <c r="Q148" s="10"/>
      <c r="R148" s="10"/>
      <c r="S148" s="10"/>
    </row>
    <row r="149" spans="1:19" x14ac:dyDescent="0.2">
      <c r="A149" s="10">
        <v>2010</v>
      </c>
      <c r="B149" s="10" t="s">
        <v>84</v>
      </c>
      <c r="C149" s="10">
        <v>37</v>
      </c>
      <c r="D149" s="10">
        <f t="shared" si="4"/>
        <v>5</v>
      </c>
      <c r="E149" s="10" t="s">
        <v>18</v>
      </c>
      <c r="F149" s="7" t="s">
        <v>235</v>
      </c>
      <c r="G149" s="2" t="str">
        <f>IF(ISERROR(VLOOKUP(F149,'2. CUP _PE filtra'!$G$2:$G$115,1,0)),"NO","SI")</f>
        <v>SI</v>
      </c>
      <c r="H149" s="3">
        <v>35499116</v>
      </c>
      <c r="I149" s="10" t="s">
        <v>59</v>
      </c>
      <c r="J149" s="2">
        <v>7</v>
      </c>
      <c r="K149" s="10"/>
      <c r="L149" s="10"/>
      <c r="M149" s="10"/>
      <c r="N149" s="10"/>
      <c r="O149" s="10"/>
      <c r="P149" s="10"/>
      <c r="Q149" s="10"/>
      <c r="R149" s="10"/>
      <c r="S149" s="10"/>
    </row>
    <row r="150" spans="1:19" x14ac:dyDescent="0.2">
      <c r="A150" s="10">
        <v>2010</v>
      </c>
      <c r="B150" s="10" t="s">
        <v>84</v>
      </c>
      <c r="C150" s="10">
        <v>37</v>
      </c>
      <c r="D150" s="10">
        <f t="shared" si="4"/>
        <v>5</v>
      </c>
      <c r="E150" s="10" t="s">
        <v>18</v>
      </c>
      <c r="F150" s="7" t="s">
        <v>235</v>
      </c>
      <c r="G150" s="2" t="str">
        <f>IF(ISERROR(VLOOKUP(F150,'2. CUP _PE filtra'!$G$2:$G$115,1,0)),"NO","SI")</f>
        <v>SI</v>
      </c>
      <c r="H150" s="3">
        <v>35499116</v>
      </c>
      <c r="I150" s="10" t="s">
        <v>59</v>
      </c>
      <c r="J150" s="2">
        <v>6</v>
      </c>
      <c r="K150" s="10"/>
      <c r="L150" s="10"/>
      <c r="M150" s="10"/>
      <c r="N150" s="10"/>
      <c r="O150" s="10"/>
      <c r="P150" s="10"/>
      <c r="Q150" s="10"/>
      <c r="R150" s="10"/>
      <c r="S150" s="10"/>
    </row>
    <row r="151" spans="1:19" x14ac:dyDescent="0.2">
      <c r="A151" s="10">
        <v>2010</v>
      </c>
      <c r="B151" s="10" t="s">
        <v>84</v>
      </c>
      <c r="C151" s="10">
        <v>37</v>
      </c>
      <c r="D151" s="10">
        <f t="shared" si="4"/>
        <v>5</v>
      </c>
      <c r="E151" s="10" t="s">
        <v>18</v>
      </c>
      <c r="F151" s="7" t="s">
        <v>235</v>
      </c>
      <c r="G151" s="2" t="str">
        <f>IF(ISERROR(VLOOKUP(F151,'2. CUP _PE filtra'!$G$2:$G$115,1,0)),"NO","SI")</f>
        <v>SI</v>
      </c>
      <c r="H151" s="3">
        <v>35499116</v>
      </c>
      <c r="I151" s="10" t="s">
        <v>59</v>
      </c>
      <c r="J151" s="2">
        <v>7</v>
      </c>
      <c r="K151" s="10"/>
      <c r="L151" s="10"/>
      <c r="M151" s="10"/>
      <c r="N151" s="10"/>
      <c r="O151" s="10"/>
      <c r="P151" s="10"/>
      <c r="Q151" s="10"/>
      <c r="R151" s="10"/>
      <c r="S151" s="10"/>
    </row>
    <row r="152" spans="1:19" x14ac:dyDescent="0.2">
      <c r="A152" s="10">
        <v>2010</v>
      </c>
      <c r="B152" s="10" t="s">
        <v>84</v>
      </c>
      <c r="C152" s="10">
        <v>37</v>
      </c>
      <c r="D152" s="10">
        <f t="shared" si="4"/>
        <v>5</v>
      </c>
      <c r="E152" s="10" t="s">
        <v>18</v>
      </c>
      <c r="F152" s="7" t="s">
        <v>235</v>
      </c>
      <c r="G152" s="2" t="str">
        <f>IF(ISERROR(VLOOKUP(F152,'2. CUP _PE filtra'!$G$2:$G$115,1,0)),"NO","SI")</f>
        <v>SI</v>
      </c>
      <c r="H152" s="3">
        <v>35499116</v>
      </c>
      <c r="I152" s="10" t="s">
        <v>59</v>
      </c>
      <c r="J152" s="2">
        <v>7</v>
      </c>
      <c r="K152" s="10"/>
      <c r="L152" s="10"/>
      <c r="M152" s="10"/>
      <c r="N152" s="10"/>
      <c r="O152" s="10"/>
      <c r="P152" s="10"/>
      <c r="Q152" s="10"/>
      <c r="R152" s="10"/>
      <c r="S152" s="10"/>
    </row>
    <row r="153" spans="1:19" x14ac:dyDescent="0.2">
      <c r="A153" s="10">
        <v>2009</v>
      </c>
      <c r="B153" s="10" t="s">
        <v>84</v>
      </c>
      <c r="C153" s="10">
        <v>57</v>
      </c>
      <c r="D153" s="10">
        <f t="shared" si="4"/>
        <v>5</v>
      </c>
      <c r="E153" s="10" t="s">
        <v>51</v>
      </c>
      <c r="F153" s="7" t="s">
        <v>252</v>
      </c>
      <c r="G153" s="2" t="str">
        <f>IF(ISERROR(VLOOKUP(F153,'2. CUP _PE filtra'!$G$2:$G$115,1,0)),"NO","SI")</f>
        <v>SI</v>
      </c>
      <c r="H153" s="3">
        <v>79657252</v>
      </c>
      <c r="I153" s="4" t="s">
        <v>59</v>
      </c>
      <c r="J153" s="10">
        <v>8</v>
      </c>
      <c r="K153" s="10"/>
      <c r="L153" s="10"/>
      <c r="M153" s="10"/>
      <c r="N153" s="10"/>
      <c r="O153" s="10"/>
      <c r="P153" s="10"/>
      <c r="Q153" s="10"/>
      <c r="R153" s="10"/>
      <c r="S153" s="10"/>
    </row>
    <row r="154" spans="1:19" x14ac:dyDescent="0.2">
      <c r="A154" s="10">
        <v>2009</v>
      </c>
      <c r="B154" s="10" t="s">
        <v>84</v>
      </c>
      <c r="C154" s="10">
        <v>57</v>
      </c>
      <c r="D154" s="10">
        <f t="shared" si="4"/>
        <v>5</v>
      </c>
      <c r="E154" s="10" t="s">
        <v>51</v>
      </c>
      <c r="F154" s="7" t="s">
        <v>252</v>
      </c>
      <c r="G154" s="2" t="str">
        <f>IF(ISERROR(VLOOKUP(F154,'2. CUP _PE filtra'!$G$2:$G$115,1,0)),"NO","SI")</f>
        <v>SI</v>
      </c>
      <c r="H154" s="3">
        <v>79657252</v>
      </c>
      <c r="I154" s="4" t="s">
        <v>59</v>
      </c>
      <c r="J154" s="10">
        <v>8</v>
      </c>
      <c r="K154" s="10"/>
      <c r="L154" s="10"/>
      <c r="M154" s="10"/>
      <c r="N154" s="10"/>
      <c r="O154" s="10"/>
      <c r="P154" s="10"/>
      <c r="Q154" s="10"/>
      <c r="R154" s="10"/>
      <c r="S154" s="10"/>
    </row>
    <row r="155" spans="1:19" x14ac:dyDescent="0.2">
      <c r="A155" s="10">
        <v>2009</v>
      </c>
      <c r="B155" s="10" t="s">
        <v>84</v>
      </c>
      <c r="C155" s="10">
        <v>57</v>
      </c>
      <c r="D155" s="10">
        <f t="shared" si="4"/>
        <v>5</v>
      </c>
      <c r="E155" s="10" t="s">
        <v>51</v>
      </c>
      <c r="F155" s="7" t="s">
        <v>252</v>
      </c>
      <c r="G155" s="2" t="str">
        <f>IF(ISERROR(VLOOKUP(F155,'2. CUP _PE filtra'!$G$2:$G$115,1,0)),"NO","SI")</f>
        <v>SI</v>
      </c>
      <c r="H155" s="3">
        <v>79657252</v>
      </c>
      <c r="I155" s="4" t="s">
        <v>59</v>
      </c>
      <c r="J155" s="10">
        <v>8</v>
      </c>
      <c r="K155" s="10"/>
      <c r="L155" s="10"/>
      <c r="M155" s="10"/>
      <c r="N155" s="10"/>
      <c r="O155" s="10"/>
      <c r="P155" s="10"/>
      <c r="Q155" s="10"/>
      <c r="R155" s="10"/>
      <c r="S155" s="10"/>
    </row>
    <row r="156" spans="1:19" x14ac:dyDescent="0.2">
      <c r="A156" s="10">
        <v>2009</v>
      </c>
      <c r="B156" s="10" t="s">
        <v>84</v>
      </c>
      <c r="C156" s="10">
        <v>57</v>
      </c>
      <c r="D156" s="10">
        <f t="shared" si="4"/>
        <v>5</v>
      </c>
      <c r="E156" s="7" t="s">
        <v>60</v>
      </c>
      <c r="F156" s="7" t="s">
        <v>252</v>
      </c>
      <c r="G156" s="2" t="str">
        <f>IF(ISERROR(VLOOKUP(F156,'2. CUP _PE filtra'!$G$2:$G$115,1,0)),"NO","SI")</f>
        <v>SI</v>
      </c>
      <c r="H156" s="3">
        <v>79657252</v>
      </c>
      <c r="I156" s="4" t="s">
        <v>59</v>
      </c>
      <c r="J156" s="10">
        <v>7</v>
      </c>
      <c r="K156" s="10"/>
      <c r="L156" s="10"/>
      <c r="M156" s="10"/>
      <c r="N156" s="10"/>
      <c r="O156" s="10"/>
      <c r="P156" s="10"/>
      <c r="Q156" s="10"/>
      <c r="R156" s="10"/>
      <c r="S156" s="10"/>
    </row>
    <row r="157" spans="1:19" x14ac:dyDescent="0.2">
      <c r="A157" s="10">
        <v>2009</v>
      </c>
      <c r="B157" s="10" t="s">
        <v>84</v>
      </c>
      <c r="C157" s="10">
        <v>57</v>
      </c>
      <c r="D157" s="10">
        <f t="shared" si="4"/>
        <v>5</v>
      </c>
      <c r="E157" s="7" t="s">
        <v>60</v>
      </c>
      <c r="F157" s="7" t="s">
        <v>252</v>
      </c>
      <c r="G157" s="2" t="str">
        <f>IF(ISERROR(VLOOKUP(F157,'2. CUP _PE filtra'!$G$2:$G$115,1,0)),"NO","SI")</f>
        <v>SI</v>
      </c>
      <c r="H157" s="3">
        <v>79657252</v>
      </c>
      <c r="I157" s="4" t="s">
        <v>59</v>
      </c>
      <c r="J157" s="2">
        <v>6</v>
      </c>
      <c r="K157" s="10"/>
      <c r="L157" s="10"/>
      <c r="M157" s="10"/>
      <c r="N157" s="10"/>
      <c r="O157" s="10"/>
      <c r="P157" s="10"/>
      <c r="Q157" s="10"/>
      <c r="R157" s="10"/>
      <c r="S157" s="10"/>
    </row>
    <row r="158" spans="1:19" x14ac:dyDescent="0.2">
      <c r="A158" s="10">
        <v>2010</v>
      </c>
      <c r="B158" s="10" t="s">
        <v>84</v>
      </c>
      <c r="C158" s="10">
        <v>36</v>
      </c>
      <c r="D158" s="10">
        <f t="shared" si="4"/>
        <v>3</v>
      </c>
      <c r="E158" s="7" t="s">
        <v>15</v>
      </c>
      <c r="F158" s="7" t="s">
        <v>236</v>
      </c>
      <c r="G158" s="2" t="str">
        <f>IF(ISERROR(VLOOKUP(F158,'2. CUP _PE filtra'!$G$2:$G$115,1,0)),"NO","SI")</f>
        <v>SI</v>
      </c>
      <c r="H158" s="3">
        <v>35499161</v>
      </c>
      <c r="I158" s="10" t="s">
        <v>50</v>
      </c>
      <c r="J158" s="2">
        <v>7</v>
      </c>
      <c r="K158" s="10"/>
      <c r="L158" s="10"/>
      <c r="M158" s="10"/>
      <c r="N158" s="10"/>
      <c r="O158" s="10"/>
      <c r="P158" s="10"/>
      <c r="Q158" s="10"/>
      <c r="R158" s="10"/>
      <c r="S158" s="10"/>
    </row>
    <row r="159" spans="1:19" x14ac:dyDescent="0.2">
      <c r="A159" s="10">
        <v>2010</v>
      </c>
      <c r="B159" s="10" t="s">
        <v>84</v>
      </c>
      <c r="C159" s="10">
        <v>36</v>
      </c>
      <c r="D159" s="10">
        <f t="shared" si="4"/>
        <v>3</v>
      </c>
      <c r="E159" s="10" t="s">
        <v>25</v>
      </c>
      <c r="F159" s="7" t="s">
        <v>236</v>
      </c>
      <c r="G159" s="2" t="str">
        <f>IF(ISERROR(VLOOKUP(F159,'2. CUP _PE filtra'!$G$2:$G$115,1,0)),"NO","SI")</f>
        <v>SI</v>
      </c>
      <c r="H159" s="3">
        <v>35499161</v>
      </c>
      <c r="I159" s="10" t="s">
        <v>59</v>
      </c>
      <c r="J159" s="2">
        <v>7</v>
      </c>
      <c r="K159" s="10"/>
      <c r="L159" s="10"/>
      <c r="M159" s="10"/>
      <c r="N159" s="10"/>
      <c r="O159" s="10"/>
      <c r="P159" s="10"/>
      <c r="Q159" s="10"/>
      <c r="R159" s="10"/>
      <c r="S159" s="10"/>
    </row>
    <row r="160" spans="1:19" x14ac:dyDescent="0.2">
      <c r="A160" s="10">
        <v>2010</v>
      </c>
      <c r="B160" s="10" t="s">
        <v>84</v>
      </c>
      <c r="C160" s="10">
        <v>36</v>
      </c>
      <c r="D160" s="10">
        <f t="shared" si="4"/>
        <v>3</v>
      </c>
      <c r="E160" s="10" t="s">
        <v>25</v>
      </c>
      <c r="F160" s="7" t="s">
        <v>236</v>
      </c>
      <c r="G160" s="2" t="str">
        <f>IF(ISERROR(VLOOKUP(F160,'2. CUP _PE filtra'!$G$2:$G$115,1,0)),"NO","SI")</f>
        <v>SI</v>
      </c>
      <c r="H160" s="3">
        <v>35499161</v>
      </c>
      <c r="I160" s="10" t="s">
        <v>59</v>
      </c>
      <c r="J160" s="2">
        <v>5</v>
      </c>
      <c r="K160" s="10"/>
      <c r="L160" s="10"/>
      <c r="M160" s="10"/>
      <c r="N160" s="10"/>
      <c r="O160" s="10"/>
      <c r="P160" s="10"/>
      <c r="Q160" s="10"/>
      <c r="R160" s="10"/>
      <c r="S160" s="10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9"/>
  <sheetViews>
    <sheetView workbookViewId="0">
      <selection activeCell="G33" sqref="G33"/>
    </sheetView>
  </sheetViews>
  <sheetFormatPr baseColWidth="10" defaultRowHeight="11.25" x14ac:dyDescent="0.2"/>
  <cols>
    <col min="1" max="1" width="12" style="42" customWidth="1"/>
    <col min="2" max="2" width="6.140625" style="42" customWidth="1"/>
    <col min="3" max="3" width="5.140625" style="40" customWidth="1"/>
    <col min="4" max="4" width="6.5703125" style="42" customWidth="1"/>
    <col min="5" max="5" width="8" style="40" customWidth="1"/>
    <col min="6" max="6" width="11.42578125" style="42"/>
    <col min="7" max="7" width="27.85546875" style="42" bestFit="1" customWidth="1"/>
    <col min="8" max="8" width="11.42578125" style="42"/>
    <col min="9" max="9" width="31.42578125" style="42" customWidth="1"/>
    <col min="10" max="16384" width="11.42578125" style="42"/>
  </cols>
  <sheetData>
    <row r="1" spans="1:21" x14ac:dyDescent="0.2">
      <c r="A1" s="30" t="s">
        <v>163</v>
      </c>
      <c r="B1" s="31" t="s">
        <v>164</v>
      </c>
      <c r="C1" s="32" t="s">
        <v>0</v>
      </c>
      <c r="D1" s="32" t="s">
        <v>2</v>
      </c>
      <c r="E1" s="32" t="s">
        <v>115</v>
      </c>
      <c r="F1" s="32" t="s">
        <v>1</v>
      </c>
      <c r="G1" s="32" t="s">
        <v>3</v>
      </c>
      <c r="H1" s="32" t="s">
        <v>4</v>
      </c>
      <c r="I1" s="32" t="s">
        <v>5</v>
      </c>
      <c r="J1" s="32" t="s">
        <v>165</v>
      </c>
      <c r="K1" s="32" t="s">
        <v>6</v>
      </c>
      <c r="L1" s="32" t="s">
        <v>7</v>
      </c>
      <c r="M1" s="32" t="s">
        <v>8</v>
      </c>
      <c r="N1" s="32" t="s">
        <v>160</v>
      </c>
      <c r="O1" s="32" t="s">
        <v>12</v>
      </c>
      <c r="P1" s="32" t="s">
        <v>13</v>
      </c>
      <c r="Q1" s="33" t="s">
        <v>162</v>
      </c>
      <c r="R1" s="32"/>
    </row>
    <row r="2" spans="1:21" x14ac:dyDescent="0.2">
      <c r="A2" s="43">
        <v>1</v>
      </c>
      <c r="B2" s="44" t="s">
        <v>118</v>
      </c>
      <c r="C2" s="32">
        <v>2009</v>
      </c>
      <c r="D2" s="32" t="s">
        <v>14</v>
      </c>
      <c r="E2" s="32">
        <v>7</v>
      </c>
      <c r="F2" s="32" t="s">
        <v>48</v>
      </c>
      <c r="G2" s="34" t="s">
        <v>260</v>
      </c>
      <c r="H2" s="35">
        <v>1018431871</v>
      </c>
      <c r="I2" s="36" t="s">
        <v>50</v>
      </c>
      <c r="J2" s="34">
        <v>7</v>
      </c>
      <c r="K2" s="32">
        <v>6</v>
      </c>
      <c r="L2" s="32"/>
      <c r="M2" s="32">
        <v>19</v>
      </c>
      <c r="N2" s="37">
        <f t="shared" ref="N2:N73" si="0">(M2-K2)/K2</f>
        <v>2.1666666666666665</v>
      </c>
      <c r="O2" s="38" t="e">
        <f>'7. Costos'!$B$7*'4. PE filtra'!#REF!+'7. Costos'!$B$15+'7. Costos'!$B$25</f>
        <v>#REF!</v>
      </c>
      <c r="P2" s="75">
        <f>K2*'7. Costos'!$B$8+'7. Costos'!$B$15+'7. Costos'!D$25</f>
        <v>2111115</v>
      </c>
      <c r="Q2" s="138" t="e">
        <f>('7. Costos'!$H$25*'5. CUP filtra'!F2)</f>
        <v>#VALUE!</v>
      </c>
      <c r="R2" s="32"/>
    </row>
    <row r="3" spans="1:21" x14ac:dyDescent="0.2">
      <c r="A3" s="43">
        <v>1</v>
      </c>
      <c r="B3" s="44" t="s">
        <v>118</v>
      </c>
      <c r="C3" s="32">
        <v>2009</v>
      </c>
      <c r="D3" s="32" t="s">
        <v>14</v>
      </c>
      <c r="E3" s="32">
        <v>7</v>
      </c>
      <c r="F3" s="32" t="s">
        <v>51</v>
      </c>
      <c r="G3" s="34" t="s">
        <v>260</v>
      </c>
      <c r="H3" s="34">
        <v>1018431871</v>
      </c>
      <c r="I3" s="36" t="s">
        <v>50</v>
      </c>
      <c r="J3" s="35">
        <v>6</v>
      </c>
      <c r="K3" s="32">
        <v>17</v>
      </c>
      <c r="L3" s="32"/>
      <c r="M3" s="32">
        <v>24</v>
      </c>
      <c r="N3" s="37">
        <f t="shared" si="0"/>
        <v>0.41176470588235292</v>
      </c>
      <c r="O3" s="38" t="e">
        <f>'7. Costos'!$B$7*'4. PE filtra'!#REF!+'7. Costos'!$B$15+'7. Costos'!$B$25</f>
        <v>#REF!</v>
      </c>
      <c r="P3" s="75">
        <f>K3*'7. Costos'!$B$8+'7. Costos'!$B$15+'7. Costos'!D$25</f>
        <v>5857577.5</v>
      </c>
      <c r="Q3" s="138" t="e">
        <f>('7. Costos'!$H$25*'5. CUP filtra'!F3)</f>
        <v>#VALUE!</v>
      </c>
      <c r="R3" s="32"/>
    </row>
    <row r="4" spans="1:21" x14ac:dyDescent="0.2">
      <c r="A4" s="43">
        <v>1</v>
      </c>
      <c r="B4" s="44" t="s">
        <v>118</v>
      </c>
      <c r="C4" s="32">
        <v>2009</v>
      </c>
      <c r="D4" s="32" t="s">
        <v>14</v>
      </c>
      <c r="E4" s="32">
        <v>7</v>
      </c>
      <c r="F4" s="32" t="s">
        <v>51</v>
      </c>
      <c r="G4" s="34" t="s">
        <v>260</v>
      </c>
      <c r="H4" s="34">
        <v>1018431871</v>
      </c>
      <c r="I4" s="36" t="s">
        <v>56</v>
      </c>
      <c r="J4" s="35">
        <v>6</v>
      </c>
      <c r="K4" s="32">
        <v>5</v>
      </c>
      <c r="L4" s="32"/>
      <c r="M4" s="32">
        <v>19</v>
      </c>
      <c r="N4" s="37">
        <f t="shared" si="0"/>
        <v>2.8</v>
      </c>
      <c r="O4" s="38" t="e">
        <f>'7. Costos'!$B$7*'4. PE filtra'!#REF!+'7. Costos'!$B$15+'7. Costos'!$B$25</f>
        <v>#REF!</v>
      </c>
      <c r="P4" s="75">
        <f>K4*'7. Costos'!$B$8+'7. Costos'!$B$15+'7. Costos'!D$25</f>
        <v>1770527.5</v>
      </c>
      <c r="Q4" s="138" t="e">
        <f>('7. Costos'!$H$25*'5. CUP filtra'!F4)</f>
        <v>#VALUE!</v>
      </c>
      <c r="R4" s="32"/>
    </row>
    <row r="5" spans="1:21" x14ac:dyDescent="0.2">
      <c r="A5" s="43">
        <v>1</v>
      </c>
      <c r="B5" s="44" t="s">
        <v>118</v>
      </c>
      <c r="C5" s="32">
        <v>2009</v>
      </c>
      <c r="D5" s="32" t="s">
        <v>14</v>
      </c>
      <c r="E5" s="32">
        <v>7</v>
      </c>
      <c r="F5" s="32" t="s">
        <v>48</v>
      </c>
      <c r="G5" s="34" t="s">
        <v>260</v>
      </c>
      <c r="H5" s="35">
        <v>1018431871</v>
      </c>
      <c r="I5" s="36" t="s">
        <v>50</v>
      </c>
      <c r="J5" s="34">
        <v>6</v>
      </c>
      <c r="K5" s="32">
        <v>5</v>
      </c>
      <c r="L5" s="32"/>
      <c r="M5" s="32">
        <v>18</v>
      </c>
      <c r="N5" s="37">
        <f t="shared" si="0"/>
        <v>2.6</v>
      </c>
      <c r="O5" s="38" t="e">
        <f>'7. Costos'!$B$7*'4. PE filtra'!#REF!+'7. Costos'!$B$15+'7. Costos'!$B$25</f>
        <v>#REF!</v>
      </c>
      <c r="P5" s="75">
        <f>K5*'7. Costos'!$B$8+'7. Costos'!$B$15+'7. Costos'!D$25</f>
        <v>1770527.5</v>
      </c>
      <c r="Q5" s="138" t="e">
        <f>('7. Costos'!$H$25*'5. CUP filtra'!F5)</f>
        <v>#VALUE!</v>
      </c>
      <c r="R5" s="32"/>
    </row>
    <row r="6" spans="1:21" x14ac:dyDescent="0.2">
      <c r="A6" s="43">
        <v>1</v>
      </c>
      <c r="B6" s="44" t="s">
        <v>118</v>
      </c>
      <c r="C6" s="32">
        <v>2010</v>
      </c>
      <c r="D6" s="32" t="s">
        <v>14</v>
      </c>
      <c r="E6" s="32">
        <v>7</v>
      </c>
      <c r="F6" s="32" t="s">
        <v>18</v>
      </c>
      <c r="G6" s="34" t="s">
        <v>260</v>
      </c>
      <c r="H6" s="35">
        <v>1018431871</v>
      </c>
      <c r="I6" s="36" t="s">
        <v>71</v>
      </c>
      <c r="J6" s="34">
        <v>5</v>
      </c>
      <c r="K6" s="32">
        <v>8</v>
      </c>
      <c r="L6" s="32"/>
      <c r="M6" s="32">
        <v>3</v>
      </c>
      <c r="N6" s="37">
        <f t="shared" si="0"/>
        <v>-0.625</v>
      </c>
      <c r="O6" s="38" t="e">
        <f>'7. Costos'!$B$7*'4. PE filtra'!#REF!+'7. Costos'!$B$15+'7. Costos'!$B$25</f>
        <v>#REF!</v>
      </c>
      <c r="P6" s="75">
        <f>K6*'7. Costos'!$B$8+'7. Costos'!$B$15+'7. Costos'!D$25</f>
        <v>2792290</v>
      </c>
      <c r="Q6" s="138" t="e">
        <f>('7. Costos'!$H$25*'5. CUP filtra'!F6)</f>
        <v>#VALUE!</v>
      </c>
      <c r="R6" s="32"/>
    </row>
    <row r="7" spans="1:21" x14ac:dyDescent="0.2">
      <c r="A7" s="43">
        <v>1</v>
      </c>
      <c r="B7" s="44" t="s">
        <v>118</v>
      </c>
      <c r="C7" s="32">
        <v>2010</v>
      </c>
      <c r="D7" s="32" t="s">
        <v>14</v>
      </c>
      <c r="E7" s="32">
        <v>7</v>
      </c>
      <c r="F7" s="32" t="s">
        <v>25</v>
      </c>
      <c r="G7" s="34" t="s">
        <v>260</v>
      </c>
      <c r="H7" s="35">
        <v>1018431871</v>
      </c>
      <c r="I7" s="36" t="s">
        <v>74</v>
      </c>
      <c r="J7" s="34">
        <v>6</v>
      </c>
      <c r="K7" s="32">
        <v>2</v>
      </c>
      <c r="L7" s="32"/>
      <c r="M7" s="32">
        <v>77</v>
      </c>
      <c r="N7" s="37">
        <f t="shared" si="0"/>
        <v>37.5</v>
      </c>
      <c r="O7" s="38" t="e">
        <f>'7. Costos'!$B$7*'4. PE filtra'!#REF!+'7. Costos'!$B$15+'7. Costos'!$B$25</f>
        <v>#REF!</v>
      </c>
      <c r="P7" s="75">
        <f>K7*'7. Costos'!$B$8+'7. Costos'!$B$15+'7. Costos'!D$25</f>
        <v>748765</v>
      </c>
      <c r="Q7" s="138" t="e">
        <f>('7. Costos'!$H$25*'5. CUP filtra'!F7)</f>
        <v>#VALUE!</v>
      </c>
      <c r="R7" s="32"/>
    </row>
    <row r="8" spans="1:21" x14ac:dyDescent="0.2">
      <c r="A8" s="43">
        <v>1</v>
      </c>
      <c r="B8" s="44" t="s">
        <v>118</v>
      </c>
      <c r="C8" s="32">
        <v>2010</v>
      </c>
      <c r="D8" s="32" t="s">
        <v>14</v>
      </c>
      <c r="E8" s="32">
        <v>7</v>
      </c>
      <c r="F8" s="32" t="s">
        <v>25</v>
      </c>
      <c r="G8" s="34" t="s">
        <v>260</v>
      </c>
      <c r="H8" s="35">
        <v>1018431871</v>
      </c>
      <c r="I8" s="36" t="s">
        <v>74</v>
      </c>
      <c r="J8" s="34">
        <v>6</v>
      </c>
      <c r="K8" s="32">
        <v>3</v>
      </c>
      <c r="L8" s="32"/>
      <c r="M8" s="32">
        <v>16</v>
      </c>
      <c r="N8" s="37">
        <f t="shared" si="0"/>
        <v>4.333333333333333</v>
      </c>
      <c r="O8" s="38" t="e">
        <f>'7. Costos'!$B$7*'4. PE filtra'!#REF!+'7. Costos'!$B$15+'7. Costos'!$B$25</f>
        <v>#REF!</v>
      </c>
      <c r="P8" s="75">
        <f>K8*'7. Costos'!$B$8+'7. Costos'!$B$15+'7. Costos'!D$25</f>
        <v>1089352.5</v>
      </c>
      <c r="Q8" s="138" t="e">
        <f>('7. Costos'!$H$25*'5. CUP filtra'!F8)</f>
        <v>#VALUE!</v>
      </c>
      <c r="R8" s="32"/>
      <c r="U8" s="47"/>
    </row>
    <row r="9" spans="1:21" x14ac:dyDescent="0.2">
      <c r="A9" s="43">
        <v>1</v>
      </c>
      <c r="B9" s="44" t="s">
        <v>161</v>
      </c>
      <c r="C9" s="32">
        <v>2010</v>
      </c>
      <c r="D9" s="32" t="s">
        <v>14</v>
      </c>
      <c r="E9" s="32">
        <v>3</v>
      </c>
      <c r="F9" s="32" t="s">
        <v>72</v>
      </c>
      <c r="G9" s="34" t="s">
        <v>260</v>
      </c>
      <c r="H9" s="35">
        <v>1018431871</v>
      </c>
      <c r="I9" s="32" t="s">
        <v>74</v>
      </c>
      <c r="J9" s="32">
        <v>2</v>
      </c>
      <c r="K9" s="32"/>
      <c r="L9" s="32"/>
      <c r="M9" s="32"/>
      <c r="N9" s="37" t="e">
        <f t="shared" si="0"/>
        <v>#DIV/0!</v>
      </c>
      <c r="O9" s="38" t="e">
        <f>'7. Costos'!$B$7*'4. PE filtra'!#REF!+'7. Costos'!$B$15+'7. Costos'!$B$25</f>
        <v>#REF!</v>
      </c>
      <c r="P9" s="75">
        <f>K9*'7. Costos'!$B$8+'7. Costos'!$B$15+'7. Costos'!D$25</f>
        <v>67590</v>
      </c>
      <c r="Q9" s="138" t="e">
        <f>('7. Costos'!$H$25*'5. CUP filtra'!F9)</f>
        <v>#VALUE!</v>
      </c>
      <c r="R9" s="32"/>
    </row>
    <row r="10" spans="1:21" x14ac:dyDescent="0.2">
      <c r="A10" s="43">
        <v>1</v>
      </c>
      <c r="B10" s="44" t="s">
        <v>161</v>
      </c>
      <c r="C10" s="32">
        <v>2010</v>
      </c>
      <c r="D10" s="32" t="s">
        <v>14</v>
      </c>
      <c r="E10" s="32">
        <v>3</v>
      </c>
      <c r="F10" s="32" t="s">
        <v>72</v>
      </c>
      <c r="G10" s="34" t="s">
        <v>260</v>
      </c>
      <c r="H10" s="35">
        <v>1018431871</v>
      </c>
      <c r="I10" s="32" t="s">
        <v>74</v>
      </c>
      <c r="J10" s="32">
        <v>1</v>
      </c>
      <c r="K10" s="32"/>
      <c r="L10" s="32"/>
      <c r="M10" s="32"/>
      <c r="N10" s="38" t="e">
        <f t="shared" si="0"/>
        <v>#DIV/0!</v>
      </c>
      <c r="O10" s="38" t="e">
        <f>'7. Costos'!$B$7*'4. PE filtra'!#REF!+'7. Costos'!$B$15+'7. Costos'!$B$25</f>
        <v>#REF!</v>
      </c>
      <c r="P10" s="75">
        <f>K10*'7. Costos'!$B$8+'7. Costos'!$B$15+'7. Costos'!D$25</f>
        <v>67590</v>
      </c>
      <c r="Q10" s="138" t="e">
        <f>('7. Costos'!$H$25*'5. CUP filtra'!F10)</f>
        <v>#VALUE!</v>
      </c>
      <c r="R10" s="32"/>
    </row>
    <row r="11" spans="1:21" x14ac:dyDescent="0.2">
      <c r="A11" s="43">
        <v>1</v>
      </c>
      <c r="B11" s="44" t="s">
        <v>161</v>
      </c>
      <c r="C11" s="32">
        <v>2010</v>
      </c>
      <c r="D11" s="32" t="s">
        <v>14</v>
      </c>
      <c r="E11" s="32">
        <v>3</v>
      </c>
      <c r="F11" s="32" t="s">
        <v>72</v>
      </c>
      <c r="G11" s="34" t="s">
        <v>260</v>
      </c>
      <c r="H11" s="35">
        <v>1018431871</v>
      </c>
      <c r="I11" s="32" t="s">
        <v>74</v>
      </c>
      <c r="J11" s="32">
        <v>1</v>
      </c>
      <c r="K11" s="32">
        <v>1</v>
      </c>
      <c r="L11" s="32"/>
      <c r="M11" s="32">
        <v>17</v>
      </c>
      <c r="N11" s="38">
        <f t="shared" si="0"/>
        <v>16</v>
      </c>
      <c r="O11" s="38" t="e">
        <f>'7. Costos'!$B$7*'4. PE filtra'!#REF!+'7. Costos'!$B$15+'7. Costos'!$B$25</f>
        <v>#REF!</v>
      </c>
      <c r="P11" s="75">
        <f>K11*'7. Costos'!$B$8+'7. Costos'!$B$15+'7. Costos'!D$25</f>
        <v>408177.5</v>
      </c>
      <c r="Q11" s="138" t="e">
        <f>('7. Costos'!$H$25*'5. CUP filtra'!F11)</f>
        <v>#VALUE!</v>
      </c>
      <c r="R11" s="32"/>
    </row>
    <row r="12" spans="1:21" x14ac:dyDescent="0.2">
      <c r="A12" s="43">
        <v>2</v>
      </c>
      <c r="B12" s="44" t="s">
        <v>118</v>
      </c>
      <c r="C12" s="32">
        <v>2009</v>
      </c>
      <c r="D12" s="32" t="s">
        <v>84</v>
      </c>
      <c r="E12" s="32">
        <v>7</v>
      </c>
      <c r="F12" s="32" t="s">
        <v>25</v>
      </c>
      <c r="G12" s="34" t="s">
        <v>207</v>
      </c>
      <c r="H12" s="35">
        <v>2869758</v>
      </c>
      <c r="I12" s="32" t="s">
        <v>92</v>
      </c>
      <c r="J12" s="32">
        <v>6</v>
      </c>
      <c r="K12" s="32">
        <v>19</v>
      </c>
      <c r="L12" s="32"/>
      <c r="M12" s="32">
        <v>8</v>
      </c>
      <c r="N12" s="37">
        <f t="shared" si="0"/>
        <v>-0.57894736842105265</v>
      </c>
      <c r="O12" s="38" t="e">
        <f>'7. Costos'!$B$7*'4. PE filtra'!#REF!+'7. Costos'!$B$15+'7. Costos'!$B$25</f>
        <v>#REF!</v>
      </c>
      <c r="P12" s="75">
        <f>K12*'7. Costos'!$B$8+'7. Costos'!$B$15+'7. Costos'!D$25</f>
        <v>6538752.5</v>
      </c>
      <c r="Q12" s="138" t="e">
        <f>('7. Costos'!$H$25*'5. CUP filtra'!F12)</f>
        <v>#VALUE!</v>
      </c>
      <c r="R12" s="32"/>
    </row>
    <row r="13" spans="1:21" x14ac:dyDescent="0.2">
      <c r="A13" s="43">
        <v>2</v>
      </c>
      <c r="B13" s="44" t="s">
        <v>118</v>
      </c>
      <c r="C13" s="32">
        <v>2009</v>
      </c>
      <c r="D13" s="32" t="s">
        <v>84</v>
      </c>
      <c r="E13" s="32">
        <v>7</v>
      </c>
      <c r="F13" s="32" t="s">
        <v>25</v>
      </c>
      <c r="G13" s="34" t="s">
        <v>207</v>
      </c>
      <c r="H13" s="35">
        <v>2869758</v>
      </c>
      <c r="I13" s="32" t="s">
        <v>92</v>
      </c>
      <c r="J13" s="32">
        <v>7</v>
      </c>
      <c r="K13" s="32">
        <v>8</v>
      </c>
      <c r="L13" s="32"/>
      <c r="M13" s="32">
        <v>14</v>
      </c>
      <c r="N13" s="37">
        <f t="shared" si="0"/>
        <v>0.75</v>
      </c>
      <c r="O13" s="38" t="e">
        <f>'7. Costos'!$B$7*'4. PE filtra'!#REF!+'7. Costos'!$B$15+'7. Costos'!$B$25</f>
        <v>#REF!</v>
      </c>
      <c r="P13" s="75">
        <f>K13*'7. Costos'!$B$8+'7. Costos'!$B$15+'7. Costos'!D$25</f>
        <v>2792290</v>
      </c>
      <c r="Q13" s="138" t="e">
        <f>('7. Costos'!$H$25*'5. CUP filtra'!F13)</f>
        <v>#VALUE!</v>
      </c>
      <c r="R13" s="32"/>
    </row>
    <row r="14" spans="1:21" x14ac:dyDescent="0.2">
      <c r="A14" s="43">
        <v>2</v>
      </c>
      <c r="B14" s="44" t="s">
        <v>118</v>
      </c>
      <c r="C14" s="32">
        <v>2009</v>
      </c>
      <c r="D14" s="32" t="s">
        <v>84</v>
      </c>
      <c r="E14" s="32">
        <v>7</v>
      </c>
      <c r="F14" s="32" t="s">
        <v>25</v>
      </c>
      <c r="G14" s="34" t="s">
        <v>207</v>
      </c>
      <c r="H14" s="35">
        <v>2869758</v>
      </c>
      <c r="I14" s="32" t="s">
        <v>92</v>
      </c>
      <c r="J14" s="32">
        <v>7</v>
      </c>
      <c r="K14" s="32">
        <v>10</v>
      </c>
      <c r="L14" s="32"/>
      <c r="M14" s="32">
        <v>19</v>
      </c>
      <c r="N14" s="37">
        <f t="shared" si="0"/>
        <v>0.9</v>
      </c>
      <c r="O14" s="38" t="e">
        <f>'7. Costos'!$B$7*'4. PE filtra'!#REF!+'7. Costos'!$B$15+'7. Costos'!$B$25</f>
        <v>#REF!</v>
      </c>
      <c r="P14" s="75">
        <f>K14*'7. Costos'!$B$8+'7. Costos'!$B$15+'7. Costos'!D$25</f>
        <v>3473465</v>
      </c>
      <c r="Q14" s="138" t="e">
        <f>('7. Costos'!$H$25*'5. CUP filtra'!F14)</f>
        <v>#VALUE!</v>
      </c>
      <c r="R14" s="32"/>
    </row>
    <row r="15" spans="1:21" x14ac:dyDescent="0.2">
      <c r="A15" s="43">
        <v>2</v>
      </c>
      <c r="B15" s="44" t="s">
        <v>118</v>
      </c>
      <c r="C15" s="32">
        <v>2009</v>
      </c>
      <c r="D15" s="32" t="s">
        <v>84</v>
      </c>
      <c r="E15" s="32">
        <v>7</v>
      </c>
      <c r="F15" s="32" t="s">
        <v>25</v>
      </c>
      <c r="G15" s="34" t="s">
        <v>207</v>
      </c>
      <c r="H15" s="35">
        <v>2869758</v>
      </c>
      <c r="I15" s="32" t="s">
        <v>92</v>
      </c>
      <c r="J15" s="32">
        <v>10</v>
      </c>
      <c r="K15" s="32">
        <v>14</v>
      </c>
      <c r="L15" s="32"/>
      <c r="M15" s="32">
        <v>22</v>
      </c>
      <c r="N15" s="37">
        <f t="shared" si="0"/>
        <v>0.5714285714285714</v>
      </c>
      <c r="O15" s="38" t="e">
        <f>'7. Costos'!$B$7*'4. PE filtra'!#REF!+'7. Costos'!$B$15+'7. Costos'!$B$25</f>
        <v>#REF!</v>
      </c>
      <c r="P15" s="75">
        <f>K15*'7. Costos'!$B$8+'7. Costos'!$B$15+'7. Costos'!D$25</f>
        <v>4835815</v>
      </c>
      <c r="Q15" s="138" t="e">
        <f>('7. Costos'!$H$25*'5. CUP filtra'!F15)</f>
        <v>#VALUE!</v>
      </c>
      <c r="R15" s="32"/>
    </row>
    <row r="16" spans="1:21" x14ac:dyDescent="0.2">
      <c r="A16" s="43">
        <v>2</v>
      </c>
      <c r="B16" s="44" t="s">
        <v>118</v>
      </c>
      <c r="C16" s="32">
        <v>2009</v>
      </c>
      <c r="D16" s="32" t="s">
        <v>84</v>
      </c>
      <c r="E16" s="32">
        <v>7</v>
      </c>
      <c r="F16" s="32" t="s">
        <v>41</v>
      </c>
      <c r="G16" s="34" t="s">
        <v>207</v>
      </c>
      <c r="H16" s="35">
        <v>2869758</v>
      </c>
      <c r="I16" s="32" t="s">
        <v>92</v>
      </c>
      <c r="J16" s="32">
        <v>10</v>
      </c>
      <c r="K16" s="32">
        <v>8</v>
      </c>
      <c r="L16" s="32"/>
      <c r="M16" s="32">
        <v>20</v>
      </c>
      <c r="N16" s="37">
        <f t="shared" si="0"/>
        <v>1.5</v>
      </c>
      <c r="O16" s="38" t="e">
        <f>'7. Costos'!$B$7*'4. PE filtra'!#REF!+'7. Costos'!$B$15+'7. Costos'!$B$25</f>
        <v>#REF!</v>
      </c>
      <c r="P16" s="75">
        <f>K16*'7. Costos'!$B$8+'7. Costos'!$B$15+'7. Costos'!D$25</f>
        <v>2792290</v>
      </c>
      <c r="Q16" s="138" t="e">
        <f>('7. Costos'!$H$25*'5. CUP filtra'!F16)</f>
        <v>#VALUE!</v>
      </c>
      <c r="R16" s="32"/>
    </row>
    <row r="17" spans="1:18" x14ac:dyDescent="0.2">
      <c r="A17" s="43">
        <v>2</v>
      </c>
      <c r="B17" s="44" t="s">
        <v>118</v>
      </c>
      <c r="C17" s="32">
        <v>2009</v>
      </c>
      <c r="D17" s="32" t="s">
        <v>84</v>
      </c>
      <c r="E17" s="32">
        <v>7</v>
      </c>
      <c r="F17" s="32" t="s">
        <v>48</v>
      </c>
      <c r="G17" s="34" t="s">
        <v>207</v>
      </c>
      <c r="H17" s="32">
        <v>2869758</v>
      </c>
      <c r="I17" s="32" t="s">
        <v>50</v>
      </c>
      <c r="J17" s="32">
        <v>5</v>
      </c>
      <c r="K17" s="32">
        <v>14</v>
      </c>
      <c r="L17" s="32"/>
      <c r="M17" s="32">
        <v>25</v>
      </c>
      <c r="N17" s="37">
        <f t="shared" si="0"/>
        <v>0.7857142857142857</v>
      </c>
      <c r="O17" s="38" t="e">
        <f>'7. Costos'!$B$7*'4. PE filtra'!#REF!+'7. Costos'!$B$15+'7. Costos'!$B$25</f>
        <v>#REF!</v>
      </c>
      <c r="P17" s="75">
        <f>K17*'7. Costos'!$B$8+'7. Costos'!$B$15+'7. Costos'!D$25</f>
        <v>4835815</v>
      </c>
      <c r="Q17" s="138" t="e">
        <f>('7. Costos'!$H$25*'5. CUP filtra'!F17)</f>
        <v>#VALUE!</v>
      </c>
      <c r="R17" s="32"/>
    </row>
    <row r="18" spans="1:18" x14ac:dyDescent="0.2">
      <c r="A18" s="43">
        <v>2</v>
      </c>
      <c r="B18" s="44" t="s">
        <v>118</v>
      </c>
      <c r="C18" s="32">
        <v>2009</v>
      </c>
      <c r="D18" s="32" t="s">
        <v>84</v>
      </c>
      <c r="E18" s="32">
        <v>7</v>
      </c>
      <c r="F18" s="39" t="s">
        <v>61</v>
      </c>
      <c r="G18" s="39" t="s">
        <v>207</v>
      </c>
      <c r="H18" s="35">
        <v>2869758</v>
      </c>
      <c r="I18" s="32" t="s">
        <v>92</v>
      </c>
      <c r="J18" s="34">
        <v>7</v>
      </c>
      <c r="K18" s="32">
        <v>12</v>
      </c>
      <c r="L18" s="32"/>
      <c r="M18" s="32">
        <v>27</v>
      </c>
      <c r="N18" s="37">
        <f t="shared" si="0"/>
        <v>1.25</v>
      </c>
      <c r="O18" s="38" t="e">
        <f>'7. Costos'!$B$7*'4. PE filtra'!#REF!+'7. Costos'!$B$15+'7. Costos'!$B$25</f>
        <v>#REF!</v>
      </c>
      <c r="P18" s="75">
        <f>K18*'7. Costos'!$B$8+'7. Costos'!$B$15+'7. Costos'!D$25</f>
        <v>4154640</v>
      </c>
      <c r="Q18" s="138" t="e">
        <f>('7. Costos'!$H$25*'5. CUP filtra'!F18)</f>
        <v>#VALUE!</v>
      </c>
    </row>
    <row r="19" spans="1:18" x14ac:dyDescent="0.2">
      <c r="A19" s="43">
        <v>2</v>
      </c>
      <c r="B19" s="44" t="s">
        <v>161</v>
      </c>
      <c r="C19" s="32">
        <v>2010</v>
      </c>
      <c r="D19" s="32" t="s">
        <v>84</v>
      </c>
      <c r="E19" s="32">
        <v>1</v>
      </c>
      <c r="F19" s="32" t="s">
        <v>15</v>
      </c>
      <c r="G19" s="39" t="s">
        <v>207</v>
      </c>
      <c r="H19" s="35">
        <v>2869758</v>
      </c>
      <c r="I19" s="32" t="s">
        <v>64</v>
      </c>
      <c r="J19" s="34">
        <v>1</v>
      </c>
      <c r="K19" s="32">
        <v>4</v>
      </c>
      <c r="L19" s="32"/>
      <c r="M19" s="32">
        <v>10</v>
      </c>
      <c r="N19" s="38">
        <f t="shared" si="0"/>
        <v>1.5</v>
      </c>
      <c r="O19" s="38" t="e">
        <f>'7. Costos'!$B$7*'4. PE filtra'!#REF!+'7. Costos'!$B$15+'7. Costos'!$B$25</f>
        <v>#REF!</v>
      </c>
      <c r="P19" s="75">
        <f>K19*'7. Costos'!$B$8+'7. Costos'!$B$15+'7. Costos'!D$25</f>
        <v>1429940</v>
      </c>
      <c r="Q19" s="138" t="e">
        <f>('7. Costos'!$H$25*'5. CUP filtra'!F19)</f>
        <v>#VALUE!</v>
      </c>
      <c r="R19" s="32"/>
    </row>
    <row r="20" spans="1:18" x14ac:dyDescent="0.2">
      <c r="A20" s="43">
        <v>3</v>
      </c>
      <c r="B20" s="44" t="s">
        <v>118</v>
      </c>
      <c r="C20" s="32">
        <v>2010</v>
      </c>
      <c r="D20" s="32" t="s">
        <v>84</v>
      </c>
      <c r="E20" s="32">
        <v>6</v>
      </c>
      <c r="F20" s="32" t="s">
        <v>18</v>
      </c>
      <c r="G20" s="39" t="s">
        <v>220</v>
      </c>
      <c r="H20" s="35">
        <v>19314402</v>
      </c>
      <c r="I20" s="32" t="s">
        <v>17</v>
      </c>
      <c r="J20" s="34">
        <v>7</v>
      </c>
      <c r="K20" s="32">
        <v>42</v>
      </c>
      <c r="L20" s="32"/>
      <c r="M20" s="32">
        <v>21</v>
      </c>
      <c r="N20" s="37">
        <f t="shared" si="0"/>
        <v>-0.5</v>
      </c>
      <c r="O20" s="38" t="e">
        <f>'7. Costos'!$B$7*'4. PE filtra'!#REF!+'7. Costos'!$B$15+'7. Costos'!$B$25</f>
        <v>#REF!</v>
      </c>
      <c r="P20" s="75">
        <f>K20*'7. Costos'!$B$8+'7. Costos'!$B$15+'7. Costos'!D$25</f>
        <v>14372265</v>
      </c>
      <c r="Q20" s="138" t="e">
        <f>('7. Costos'!$H$25*'5. CUP filtra'!F20)</f>
        <v>#VALUE!</v>
      </c>
      <c r="R20" s="32"/>
    </row>
    <row r="21" spans="1:18" x14ac:dyDescent="0.2">
      <c r="A21" s="43">
        <v>3</v>
      </c>
      <c r="B21" s="44" t="s">
        <v>118</v>
      </c>
      <c r="C21" s="32">
        <v>2010</v>
      </c>
      <c r="D21" s="32" t="s">
        <v>84</v>
      </c>
      <c r="E21" s="32">
        <v>6</v>
      </c>
      <c r="F21" s="32" t="s">
        <v>72</v>
      </c>
      <c r="G21" s="39" t="s">
        <v>220</v>
      </c>
      <c r="H21" s="35">
        <v>19314402</v>
      </c>
      <c r="I21" s="32" t="s">
        <v>17</v>
      </c>
      <c r="J21" s="34">
        <v>7</v>
      </c>
      <c r="K21" s="32">
        <v>8</v>
      </c>
      <c r="L21" s="32"/>
      <c r="M21" s="32">
        <v>38</v>
      </c>
      <c r="N21" s="37">
        <f t="shared" si="0"/>
        <v>3.75</v>
      </c>
      <c r="O21" s="38" t="e">
        <f>'7. Costos'!$B$7*'4. PE filtra'!#REF!+'7. Costos'!$B$15+'7. Costos'!$B$25</f>
        <v>#REF!</v>
      </c>
      <c r="P21" s="75">
        <f>K21*'7. Costos'!$B$8+'7. Costos'!$B$15+'7. Costos'!D$25</f>
        <v>2792290</v>
      </c>
      <c r="Q21" s="138" t="e">
        <f>('7. Costos'!$H$25*'5. CUP filtra'!F21)</f>
        <v>#VALUE!</v>
      </c>
      <c r="R21" s="32"/>
    </row>
    <row r="22" spans="1:18" x14ac:dyDescent="0.2">
      <c r="A22" s="43">
        <v>3</v>
      </c>
      <c r="B22" s="44" t="s">
        <v>118</v>
      </c>
      <c r="C22" s="32">
        <v>2010</v>
      </c>
      <c r="D22" s="32" t="s">
        <v>84</v>
      </c>
      <c r="E22" s="32">
        <v>6</v>
      </c>
      <c r="F22" s="32" t="s">
        <v>72</v>
      </c>
      <c r="G22" s="39" t="s">
        <v>220</v>
      </c>
      <c r="H22" s="35">
        <v>19314402</v>
      </c>
      <c r="I22" s="32" t="s">
        <v>17</v>
      </c>
      <c r="J22" s="34">
        <v>7</v>
      </c>
      <c r="K22" s="32">
        <v>19</v>
      </c>
      <c r="L22" s="32"/>
      <c r="M22" s="32">
        <v>42</v>
      </c>
      <c r="N22" s="37">
        <f t="shared" si="0"/>
        <v>1.2105263157894737</v>
      </c>
      <c r="O22" s="38">
        <f>'7. Costos'!$B$7*'4. PE filtra'!J2+'7. Costos'!$B$15+'7. Costos'!$B$25</f>
        <v>2468733</v>
      </c>
      <c r="P22" s="75">
        <f>K22*'7. Costos'!$B$8+'7. Costos'!$B$15+'7. Costos'!D$25</f>
        <v>6538752.5</v>
      </c>
      <c r="Q22" s="138" t="e">
        <f>('7. Costos'!$H$25*'5. CUP filtra'!F22)</f>
        <v>#VALUE!</v>
      </c>
      <c r="R22" s="32"/>
    </row>
    <row r="23" spans="1:18" x14ac:dyDescent="0.2">
      <c r="A23" s="43">
        <v>3</v>
      </c>
      <c r="B23" s="44" t="s">
        <v>118</v>
      </c>
      <c r="C23" s="32">
        <v>2010</v>
      </c>
      <c r="D23" s="32" t="s">
        <v>84</v>
      </c>
      <c r="E23" s="32">
        <v>6</v>
      </c>
      <c r="F23" s="32" t="s">
        <v>72</v>
      </c>
      <c r="G23" s="39" t="s">
        <v>220</v>
      </c>
      <c r="H23" s="35">
        <v>19314402</v>
      </c>
      <c r="I23" s="32" t="s">
        <v>17</v>
      </c>
      <c r="J23" s="34">
        <v>10</v>
      </c>
      <c r="K23" s="32">
        <v>35</v>
      </c>
      <c r="L23" s="32"/>
      <c r="M23" s="32">
        <v>27</v>
      </c>
      <c r="N23" s="37">
        <f t="shared" si="0"/>
        <v>-0.22857142857142856</v>
      </c>
      <c r="O23" s="38">
        <f>'7. Costos'!$B$7*'4. PE filtra'!J3+'7. Costos'!$B$15+'7. Costos'!$B$25</f>
        <v>1331413</v>
      </c>
      <c r="P23" s="75">
        <f>K23*'7. Costos'!$B$8+'7. Costos'!$B$15+'7. Costos'!D$25</f>
        <v>11988152.5</v>
      </c>
      <c r="Q23" s="138" t="e">
        <f>('7. Costos'!$H$25*'5. CUP filtra'!F23)</f>
        <v>#VALUE!</v>
      </c>
      <c r="R23" s="32"/>
    </row>
    <row r="24" spans="1:18" x14ac:dyDescent="0.2">
      <c r="A24" s="43">
        <v>3</v>
      </c>
      <c r="B24" s="44" t="s">
        <v>118</v>
      </c>
      <c r="C24" s="32">
        <v>2010</v>
      </c>
      <c r="D24" s="32" t="s">
        <v>84</v>
      </c>
      <c r="E24" s="32">
        <v>6</v>
      </c>
      <c r="F24" s="32" t="s">
        <v>72</v>
      </c>
      <c r="G24" s="39" t="s">
        <v>220</v>
      </c>
      <c r="H24" s="35">
        <v>19314402</v>
      </c>
      <c r="I24" s="32" t="s">
        <v>17</v>
      </c>
      <c r="J24" s="34">
        <v>10</v>
      </c>
      <c r="K24" s="32">
        <v>4</v>
      </c>
      <c r="L24" s="32"/>
      <c r="M24" s="32">
        <v>33</v>
      </c>
      <c r="N24" s="37">
        <f t="shared" si="0"/>
        <v>7.25</v>
      </c>
      <c r="O24" s="38">
        <f>'7. Costos'!$B$7*'4. PE filtra'!J4+'7. Costos'!$B$15+'7. Costos'!$B$25</f>
        <v>1189248</v>
      </c>
      <c r="P24" s="75">
        <f>K24*'7. Costos'!$B$8+'7. Costos'!$B$15+'7. Costos'!D$25</f>
        <v>1429940</v>
      </c>
      <c r="Q24" s="138" t="e">
        <f>('7. Costos'!$H$25*'5. CUP filtra'!F24)</f>
        <v>#VALUE!</v>
      </c>
      <c r="R24" s="32"/>
    </row>
    <row r="25" spans="1:18" x14ac:dyDescent="0.2">
      <c r="A25" s="43">
        <v>3</v>
      </c>
      <c r="B25" s="44" t="s">
        <v>118</v>
      </c>
      <c r="C25" s="32">
        <v>2010</v>
      </c>
      <c r="D25" s="32" t="s">
        <v>84</v>
      </c>
      <c r="E25" s="32">
        <v>6</v>
      </c>
      <c r="F25" s="32" t="s">
        <v>72</v>
      </c>
      <c r="G25" s="39" t="s">
        <v>220</v>
      </c>
      <c r="H25" s="35">
        <v>19314402</v>
      </c>
      <c r="I25" s="32" t="s">
        <v>17</v>
      </c>
      <c r="J25" s="34">
        <v>10</v>
      </c>
      <c r="K25" s="32">
        <v>31</v>
      </c>
      <c r="L25" s="32"/>
      <c r="M25" s="32">
        <v>28</v>
      </c>
      <c r="N25" s="37">
        <f t="shared" si="0"/>
        <v>-9.6774193548387094E-2</v>
      </c>
      <c r="O25" s="38">
        <f>'7. Costos'!$B$7*'4. PE filtra'!J5+'7. Costos'!$B$15+'7. Costos'!$B$25</f>
        <v>1828990.5</v>
      </c>
      <c r="P25" s="75">
        <f>K25*'7. Costos'!$B$8+'7. Costos'!$B$15+'7. Costos'!D$25</f>
        <v>10625802.5</v>
      </c>
      <c r="Q25" s="138" t="e">
        <f>('7. Costos'!$H$25*'5. CUP filtra'!F25)</f>
        <v>#VALUE!</v>
      </c>
    </row>
    <row r="26" spans="1:18" x14ac:dyDescent="0.2">
      <c r="A26" s="43">
        <v>3</v>
      </c>
      <c r="B26" s="44" t="s">
        <v>161</v>
      </c>
      <c r="C26" s="32">
        <v>2010</v>
      </c>
      <c r="D26" s="32" t="s">
        <v>84</v>
      </c>
      <c r="E26" s="32">
        <v>1</v>
      </c>
      <c r="F26" s="32" t="s">
        <v>72</v>
      </c>
      <c r="G26" s="39" t="s">
        <v>220</v>
      </c>
      <c r="H26" s="35">
        <v>19314402</v>
      </c>
      <c r="I26" s="32" t="s">
        <v>17</v>
      </c>
      <c r="J26" s="34">
        <v>1</v>
      </c>
      <c r="K26" s="32">
        <v>8</v>
      </c>
      <c r="L26" s="32"/>
      <c r="M26" s="32">
        <v>38</v>
      </c>
      <c r="N26" s="38">
        <f t="shared" si="0"/>
        <v>3.75</v>
      </c>
      <c r="O26" s="38">
        <f>'7. Costos'!$B$7*'4. PE filtra'!J6+'7. Costos'!$B$15+'7. Costos'!$B$25</f>
        <v>833835.5</v>
      </c>
      <c r="P26" s="75">
        <f>K26*'7. Costos'!$B$8+'7. Costos'!$B$15+'7. Costos'!D$25</f>
        <v>2792290</v>
      </c>
      <c r="Q26" s="138" t="e">
        <f>('7. Costos'!$H$25*'5. CUP filtra'!F26)</f>
        <v>#VALUE!</v>
      </c>
      <c r="R26" s="32"/>
    </row>
    <row r="27" spans="1:18" x14ac:dyDescent="0.2">
      <c r="A27" s="43">
        <v>4</v>
      </c>
      <c r="B27" s="44" t="s">
        <v>118</v>
      </c>
      <c r="C27" s="32">
        <v>2010</v>
      </c>
      <c r="D27" s="32" t="s">
        <v>84</v>
      </c>
      <c r="E27" s="32">
        <v>8</v>
      </c>
      <c r="F27" s="39" t="s">
        <v>15</v>
      </c>
      <c r="G27" s="39" t="s">
        <v>236</v>
      </c>
      <c r="H27" s="35">
        <v>35499161</v>
      </c>
      <c r="I27" s="32" t="s">
        <v>50</v>
      </c>
      <c r="J27" s="34">
        <v>7</v>
      </c>
      <c r="K27" s="32">
        <v>23</v>
      </c>
      <c r="L27" s="32"/>
      <c r="M27" s="32">
        <v>10</v>
      </c>
      <c r="N27" s="37">
        <f t="shared" si="0"/>
        <v>-0.56521739130434778</v>
      </c>
      <c r="O27" s="38">
        <f>'7. Costos'!$B$7*'4. PE filtra'!J7+'7. Costos'!$B$15+'7. Costos'!$B$25</f>
        <v>833835.5</v>
      </c>
      <c r="P27" s="75">
        <f>K27*'7. Costos'!$B$8+'7. Costos'!$B$15+'7. Costos'!D$25</f>
        <v>7901102.5</v>
      </c>
      <c r="Q27" s="138" t="e">
        <f>('7. Costos'!$H$25*'5. CUP filtra'!F27)</f>
        <v>#VALUE!</v>
      </c>
      <c r="R27" s="32"/>
    </row>
    <row r="28" spans="1:18" x14ac:dyDescent="0.2">
      <c r="A28" s="43">
        <v>4</v>
      </c>
      <c r="B28" s="44" t="s">
        <v>118</v>
      </c>
      <c r="C28" s="32">
        <v>2010</v>
      </c>
      <c r="D28" s="32" t="s">
        <v>84</v>
      </c>
      <c r="E28" s="32">
        <v>8</v>
      </c>
      <c r="F28" s="32" t="s">
        <v>18</v>
      </c>
      <c r="G28" s="39" t="s">
        <v>236</v>
      </c>
      <c r="H28" s="35">
        <v>35499161</v>
      </c>
      <c r="I28" s="32" t="s">
        <v>59</v>
      </c>
      <c r="J28" s="34">
        <v>7</v>
      </c>
      <c r="K28" s="32">
        <v>1</v>
      </c>
      <c r="L28" s="32"/>
      <c r="M28" s="32">
        <v>2</v>
      </c>
      <c r="N28" s="37">
        <f t="shared" si="0"/>
        <v>1</v>
      </c>
      <c r="O28" s="38">
        <f>'7. Costos'!$B$7*'4. PE filtra'!J8+'7. Costos'!$B$15+'7. Costos'!$B$25</f>
        <v>1473578</v>
      </c>
      <c r="P28" s="75">
        <f>K28*'7. Costos'!$B$8+'7. Costos'!$B$15+'7. Costos'!D$25</f>
        <v>408177.5</v>
      </c>
      <c r="Q28" s="138" t="e">
        <f>('7. Costos'!$H$25*'5. CUP filtra'!F28)</f>
        <v>#VALUE!</v>
      </c>
      <c r="R28" s="32"/>
    </row>
    <row r="29" spans="1:18" x14ac:dyDescent="0.2">
      <c r="A29" s="43">
        <v>4</v>
      </c>
      <c r="B29" s="44" t="s">
        <v>118</v>
      </c>
      <c r="C29" s="32">
        <v>2010</v>
      </c>
      <c r="D29" s="32" t="s">
        <v>84</v>
      </c>
      <c r="E29" s="32">
        <v>8</v>
      </c>
      <c r="F29" s="32" t="s">
        <v>18</v>
      </c>
      <c r="G29" s="39" t="s">
        <v>236</v>
      </c>
      <c r="H29" s="35">
        <v>35499161</v>
      </c>
      <c r="I29" s="32" t="s">
        <v>59</v>
      </c>
      <c r="J29" s="34">
        <v>7</v>
      </c>
      <c r="K29" s="32">
        <v>2</v>
      </c>
      <c r="L29" s="32"/>
      <c r="M29" s="32">
        <v>19</v>
      </c>
      <c r="N29" s="37">
        <f t="shared" si="0"/>
        <v>8.5</v>
      </c>
      <c r="O29" s="38">
        <f>'7. Costos'!$B$7*'4. PE filtra'!J9+'7. Costos'!$B$15+'7. Costos'!$B$25</f>
        <v>1047083</v>
      </c>
      <c r="P29" s="75">
        <f>K29*'7. Costos'!$B$8+'7. Costos'!$B$15+'7. Costos'!D$25</f>
        <v>748765</v>
      </c>
      <c r="Q29" s="138" t="e">
        <f>('7. Costos'!$H$25*'5. CUP filtra'!F29)</f>
        <v>#VALUE!</v>
      </c>
      <c r="R29" s="32"/>
    </row>
    <row r="30" spans="1:18" x14ac:dyDescent="0.2">
      <c r="A30" s="43">
        <v>4</v>
      </c>
      <c r="B30" s="44" t="s">
        <v>118</v>
      </c>
      <c r="C30" s="32">
        <v>2010</v>
      </c>
      <c r="D30" s="32" t="s">
        <v>84</v>
      </c>
      <c r="E30" s="32">
        <v>8</v>
      </c>
      <c r="F30" s="32" t="s">
        <v>18</v>
      </c>
      <c r="G30" s="39" t="s">
        <v>236</v>
      </c>
      <c r="H30" s="35">
        <v>35499161</v>
      </c>
      <c r="I30" s="32" t="s">
        <v>59</v>
      </c>
      <c r="J30" s="34">
        <v>6</v>
      </c>
      <c r="K30" s="32">
        <v>9</v>
      </c>
      <c r="L30" s="32"/>
      <c r="M30" s="32">
        <v>21</v>
      </c>
      <c r="N30" s="37">
        <f t="shared" si="0"/>
        <v>1.3333333333333333</v>
      </c>
      <c r="O30" s="38">
        <f>'7. Costos'!$B$7*'4. PE filtra'!J10+'7. Costos'!$B$15+'7. Costos'!$B$25</f>
        <v>2966310.5</v>
      </c>
      <c r="P30" s="75">
        <f>K30*'7. Costos'!$B$8+'7. Costos'!$B$15+'7. Costos'!D$25</f>
        <v>3132877.5</v>
      </c>
      <c r="Q30" s="138" t="e">
        <f>('7. Costos'!$H$25*'5. CUP filtra'!F30)</f>
        <v>#VALUE!</v>
      </c>
      <c r="R30" s="32"/>
    </row>
    <row r="31" spans="1:18" x14ac:dyDescent="0.2">
      <c r="A31" s="43">
        <v>4</v>
      </c>
      <c r="B31" s="44" t="s">
        <v>118</v>
      </c>
      <c r="C31" s="32">
        <v>2010</v>
      </c>
      <c r="D31" s="32" t="s">
        <v>84</v>
      </c>
      <c r="E31" s="32">
        <v>8</v>
      </c>
      <c r="F31" s="32" t="s">
        <v>18</v>
      </c>
      <c r="G31" s="39" t="s">
        <v>236</v>
      </c>
      <c r="H31" s="35">
        <v>35499161</v>
      </c>
      <c r="I31" s="32" t="s">
        <v>59</v>
      </c>
      <c r="J31" s="34">
        <v>7</v>
      </c>
      <c r="K31" s="32">
        <v>15</v>
      </c>
      <c r="L31" s="32"/>
      <c r="M31" s="32">
        <v>22</v>
      </c>
      <c r="N31" s="37">
        <f t="shared" si="0"/>
        <v>0.46666666666666667</v>
      </c>
      <c r="O31" s="38">
        <f>'7. Costos'!$B$7*'4. PE filtra'!J11+'7. Costos'!$B$15+'7. Costos'!$B$25</f>
        <v>1686825.5</v>
      </c>
      <c r="P31" s="75">
        <f>K31*'7. Costos'!$B$8+'7. Costos'!$B$15+'7. Costos'!D$25</f>
        <v>5176402.5</v>
      </c>
      <c r="Q31" s="138" t="e">
        <f>('7. Costos'!$H$25*'5. CUP filtra'!#REF!)</f>
        <v>#REF!</v>
      </c>
      <c r="R31" s="32"/>
    </row>
    <row r="32" spans="1:18" x14ac:dyDescent="0.2">
      <c r="A32" s="43">
        <v>4</v>
      </c>
      <c r="B32" s="44" t="s">
        <v>118</v>
      </c>
      <c r="C32" s="32">
        <v>2010</v>
      </c>
      <c r="D32" s="32" t="s">
        <v>84</v>
      </c>
      <c r="E32" s="32">
        <v>8</v>
      </c>
      <c r="F32" s="32" t="s">
        <v>18</v>
      </c>
      <c r="G32" s="39" t="s">
        <v>236</v>
      </c>
      <c r="H32" s="35">
        <v>35499161</v>
      </c>
      <c r="I32" s="32" t="s">
        <v>59</v>
      </c>
      <c r="J32" s="34">
        <v>7</v>
      </c>
      <c r="K32" s="32">
        <v>26</v>
      </c>
      <c r="L32" s="32"/>
      <c r="M32" s="32">
        <v>79</v>
      </c>
      <c r="N32" s="37">
        <f t="shared" si="0"/>
        <v>2.0384615384615383</v>
      </c>
      <c r="O32" s="38">
        <f>'7. Costos'!$B$7*'4. PE filtra'!J12+'7. Costos'!$B$15+'7. Costos'!$B$25</f>
        <v>1118165.5</v>
      </c>
      <c r="P32" s="75">
        <f>K32*'7. Costos'!$B$8+'7. Costos'!$B$15+'7. Costos'!D$25</f>
        <v>8922865</v>
      </c>
      <c r="Q32" s="138" t="e">
        <f>('7. Costos'!$H$25*'5. CUP filtra'!#REF!)</f>
        <v>#REF!</v>
      </c>
      <c r="R32" s="32"/>
    </row>
    <row r="33" spans="1:19" x14ac:dyDescent="0.2">
      <c r="A33" s="43">
        <v>4</v>
      </c>
      <c r="B33" s="44" t="s">
        <v>118</v>
      </c>
      <c r="C33" s="32">
        <v>2010</v>
      </c>
      <c r="D33" s="32" t="s">
        <v>84</v>
      </c>
      <c r="E33" s="32">
        <v>8</v>
      </c>
      <c r="F33" s="32" t="s">
        <v>25</v>
      </c>
      <c r="G33" s="39" t="s">
        <v>236</v>
      </c>
      <c r="H33" s="35">
        <v>35499161</v>
      </c>
      <c r="I33" s="32" t="s">
        <v>59</v>
      </c>
      <c r="J33" s="34">
        <v>7</v>
      </c>
      <c r="K33" s="32">
        <v>6</v>
      </c>
      <c r="L33" s="32"/>
      <c r="M33" s="32">
        <v>26</v>
      </c>
      <c r="N33" s="37">
        <f t="shared" si="0"/>
        <v>3.3333333333333335</v>
      </c>
      <c r="O33" s="38">
        <f>'7. Costos'!$B$7*'4. PE filtra'!J13+'7. Costos'!$B$15+'7. Costos'!$B$25</f>
        <v>1971155.5</v>
      </c>
      <c r="P33" s="75">
        <f>K33*'7. Costos'!$B$8+'7. Costos'!$B$15+'7. Costos'!D$25</f>
        <v>2111115</v>
      </c>
      <c r="Q33" s="138" t="e">
        <f>('7. Costos'!$H$25*'5. CUP filtra'!#REF!)</f>
        <v>#REF!</v>
      </c>
      <c r="R33" s="32"/>
    </row>
    <row r="34" spans="1:19" x14ac:dyDescent="0.2">
      <c r="A34" s="43">
        <v>4</v>
      </c>
      <c r="B34" s="44" t="s">
        <v>118</v>
      </c>
      <c r="C34" s="32">
        <v>2010</v>
      </c>
      <c r="D34" s="32" t="s">
        <v>84</v>
      </c>
      <c r="E34" s="32">
        <v>8</v>
      </c>
      <c r="F34" s="32" t="s">
        <v>25</v>
      </c>
      <c r="G34" s="39" t="s">
        <v>236</v>
      </c>
      <c r="H34" s="35">
        <v>35499161</v>
      </c>
      <c r="I34" s="32" t="s">
        <v>59</v>
      </c>
      <c r="J34" s="34">
        <v>5</v>
      </c>
      <c r="K34" s="32">
        <v>11</v>
      </c>
      <c r="L34" s="32"/>
      <c r="M34" s="32">
        <v>25</v>
      </c>
      <c r="N34" s="37">
        <f t="shared" si="0"/>
        <v>1.2727272727272727</v>
      </c>
      <c r="O34" s="38">
        <f>'7. Costos'!$B$7*'4. PE filtra'!J14+'7. Costos'!$B$15+'7. Costos'!$B$25</f>
        <v>3108475.5</v>
      </c>
      <c r="P34" s="75">
        <f>K34*'7. Costos'!$B$8+'7. Costos'!$B$15+'7. Costos'!D$25</f>
        <v>3814052.5</v>
      </c>
      <c r="Q34" s="138" t="e">
        <f>('7. Costos'!$H$25*'5. CUP filtra'!#REF!)</f>
        <v>#REF!</v>
      </c>
    </row>
    <row r="35" spans="1:19" x14ac:dyDescent="0.2">
      <c r="A35" s="43">
        <v>4</v>
      </c>
      <c r="B35" s="44" t="s">
        <v>161</v>
      </c>
      <c r="C35" s="32">
        <v>2010</v>
      </c>
      <c r="D35" s="32" t="s">
        <v>84</v>
      </c>
      <c r="E35" s="32">
        <v>12</v>
      </c>
      <c r="F35" s="32" t="s">
        <v>15</v>
      </c>
      <c r="G35" s="39" t="s">
        <v>236</v>
      </c>
      <c r="H35" s="35">
        <v>35499161</v>
      </c>
      <c r="I35" s="32" t="s">
        <v>50</v>
      </c>
      <c r="J35" s="34">
        <v>1</v>
      </c>
      <c r="K35" s="32">
        <v>1</v>
      </c>
      <c r="L35" s="32"/>
      <c r="M35" s="32">
        <v>2</v>
      </c>
      <c r="N35" s="38">
        <f t="shared" si="0"/>
        <v>1</v>
      </c>
      <c r="O35" s="38">
        <f>'7. Costos'!$B$7*'4. PE filtra'!J15+'7. Costos'!$B$15+'7. Costos'!$B$25</f>
        <v>1757908</v>
      </c>
      <c r="P35" s="75">
        <f>K35*'7. Costos'!$B$8+'7. Costos'!$B$15+'7. Costos'!D$25</f>
        <v>408177.5</v>
      </c>
      <c r="Q35" s="138" t="e">
        <f>('7. Costos'!$H$25*'5. CUP filtra'!#REF!)</f>
        <v>#REF!</v>
      </c>
    </row>
    <row r="36" spans="1:19" x14ac:dyDescent="0.2">
      <c r="A36" s="43">
        <v>4</v>
      </c>
      <c r="B36" s="44" t="s">
        <v>161</v>
      </c>
      <c r="C36" s="32">
        <v>2010</v>
      </c>
      <c r="D36" s="32" t="s">
        <v>84</v>
      </c>
      <c r="E36" s="32">
        <v>12</v>
      </c>
      <c r="F36" s="32" t="s">
        <v>15</v>
      </c>
      <c r="G36" s="39" t="s">
        <v>236</v>
      </c>
      <c r="H36" s="35">
        <v>35499161</v>
      </c>
      <c r="I36" s="32" t="s">
        <v>50</v>
      </c>
      <c r="J36" s="34">
        <v>1</v>
      </c>
      <c r="K36" s="32">
        <v>4</v>
      </c>
      <c r="L36" s="32"/>
      <c r="M36" s="32">
        <v>7</v>
      </c>
      <c r="N36" s="38">
        <f t="shared" si="0"/>
        <v>0.75</v>
      </c>
      <c r="O36" s="38">
        <f>'7. Costos'!$B$7*'4. PE filtra'!J16+'7. Costos'!$B$15+'7. Costos'!$B$25</f>
        <v>976000.5</v>
      </c>
      <c r="P36" s="75">
        <f>K36*'7. Costos'!$B$8+'7. Costos'!$B$15+'7. Costos'!D$25</f>
        <v>1429940</v>
      </c>
      <c r="Q36" s="138" t="e">
        <f>('7. Costos'!$H$25*'5. CUP filtra'!#REF!)</f>
        <v>#REF!</v>
      </c>
    </row>
    <row r="37" spans="1:19" x14ac:dyDescent="0.2">
      <c r="A37" s="43">
        <v>4</v>
      </c>
      <c r="B37" s="44" t="s">
        <v>161</v>
      </c>
      <c r="C37" s="32">
        <v>2010</v>
      </c>
      <c r="D37" s="32" t="s">
        <v>84</v>
      </c>
      <c r="E37" s="32">
        <v>12</v>
      </c>
      <c r="F37" s="32" t="s">
        <v>25</v>
      </c>
      <c r="G37" s="39" t="s">
        <v>236</v>
      </c>
      <c r="H37" s="35">
        <v>35499161</v>
      </c>
      <c r="I37" s="32" t="s">
        <v>59</v>
      </c>
      <c r="J37" s="34">
        <v>2</v>
      </c>
      <c r="K37" s="32">
        <v>6</v>
      </c>
      <c r="L37" s="32"/>
      <c r="M37" s="32">
        <v>26</v>
      </c>
      <c r="N37" s="38">
        <f t="shared" si="0"/>
        <v>3.3333333333333335</v>
      </c>
      <c r="O37" s="38">
        <f>'7. Costos'!$B$7*'4. PE filtra'!J17+'7. Costos'!$B$15+'7. Costos'!$B$25</f>
        <v>762753</v>
      </c>
      <c r="P37" s="75">
        <f>K37*'7. Costos'!$B$8+'7. Costos'!$B$15+'7. Costos'!D$25</f>
        <v>2111115</v>
      </c>
      <c r="Q37" s="138" t="e">
        <f>('7. Costos'!$H$25*'5. CUP filtra'!#REF!)</f>
        <v>#REF!</v>
      </c>
    </row>
    <row r="38" spans="1:19" x14ac:dyDescent="0.2">
      <c r="A38" s="43">
        <v>4</v>
      </c>
      <c r="B38" s="44" t="s">
        <v>161</v>
      </c>
      <c r="C38" s="32">
        <v>2010</v>
      </c>
      <c r="D38" s="32" t="s">
        <v>84</v>
      </c>
      <c r="E38" s="32">
        <v>12</v>
      </c>
      <c r="F38" s="32" t="s">
        <v>25</v>
      </c>
      <c r="G38" s="39" t="s">
        <v>236</v>
      </c>
      <c r="H38" s="35">
        <v>35499161</v>
      </c>
      <c r="I38" s="32" t="s">
        <v>59</v>
      </c>
      <c r="J38" s="34">
        <v>2</v>
      </c>
      <c r="K38" s="32">
        <v>11</v>
      </c>
      <c r="L38" s="32"/>
      <c r="M38" s="32">
        <v>25</v>
      </c>
      <c r="N38" s="38">
        <f t="shared" si="0"/>
        <v>1.2727272727272727</v>
      </c>
      <c r="O38" s="38">
        <f>'7. Costos'!$B$7*'4. PE filtra'!J18+'7. Costos'!$B$15+'7. Costos'!$B$25</f>
        <v>620588</v>
      </c>
      <c r="P38" s="75">
        <f>K38*'7. Costos'!$B$8+'7. Costos'!$B$15+'7. Costos'!D$25</f>
        <v>3814052.5</v>
      </c>
      <c r="Q38" s="138" t="e">
        <f>('7. Costos'!$H$25*'5. CUP filtra'!#REF!)</f>
        <v>#REF!</v>
      </c>
    </row>
    <row r="39" spans="1:19" x14ac:dyDescent="0.2">
      <c r="A39" s="43">
        <v>4</v>
      </c>
      <c r="B39" s="44" t="s">
        <v>161</v>
      </c>
      <c r="C39" s="32">
        <v>2010</v>
      </c>
      <c r="D39" s="32" t="s">
        <v>84</v>
      </c>
      <c r="E39" s="32">
        <v>12</v>
      </c>
      <c r="F39" s="32" t="s">
        <v>41</v>
      </c>
      <c r="G39" s="39" t="s">
        <v>236</v>
      </c>
      <c r="H39" s="35">
        <v>35499161</v>
      </c>
      <c r="I39" s="32" t="s">
        <v>59</v>
      </c>
      <c r="J39" s="34">
        <v>1</v>
      </c>
      <c r="K39" s="32">
        <v>12</v>
      </c>
      <c r="L39" s="32"/>
      <c r="M39" s="32">
        <v>41</v>
      </c>
      <c r="N39" s="38">
        <f t="shared" si="0"/>
        <v>2.4166666666666665</v>
      </c>
      <c r="O39" s="38">
        <f>'7. Costos'!$B$7*'4. PE filtra'!J19+'7. Costos'!$B$15+'7. Costos'!$B$25</f>
        <v>1402495.5</v>
      </c>
      <c r="P39" s="75">
        <f>K39*'7. Costos'!$B$8+'7. Costos'!$B$15+'7. Costos'!D$25</f>
        <v>4154640</v>
      </c>
      <c r="Q39" s="138" t="e">
        <f>('7. Costos'!$H$25*'5. CUP filtra'!#REF!)</f>
        <v>#REF!</v>
      </c>
    </row>
    <row r="40" spans="1:19" x14ac:dyDescent="0.2">
      <c r="A40" s="43">
        <v>4</v>
      </c>
      <c r="B40" s="44" t="s">
        <v>161</v>
      </c>
      <c r="C40" s="32">
        <v>2010</v>
      </c>
      <c r="D40" s="32" t="s">
        <v>84</v>
      </c>
      <c r="E40" s="32">
        <v>12</v>
      </c>
      <c r="F40" s="32" t="s">
        <v>18</v>
      </c>
      <c r="G40" s="39" t="s">
        <v>235</v>
      </c>
      <c r="H40" s="35">
        <v>35499116</v>
      </c>
      <c r="I40" s="32" t="s">
        <v>59</v>
      </c>
      <c r="J40" s="34">
        <v>1</v>
      </c>
      <c r="K40" s="32">
        <v>2</v>
      </c>
      <c r="L40" s="32"/>
      <c r="M40" s="32">
        <v>19</v>
      </c>
      <c r="N40" s="38">
        <f t="shared" si="0"/>
        <v>8.5</v>
      </c>
      <c r="O40" s="38">
        <f>'7. Costos'!$B$7*'4. PE filtra'!J20+'7. Costos'!$B$15+'7. Costos'!$B$25</f>
        <v>904918</v>
      </c>
      <c r="P40" s="75">
        <f>K40*'7. Costos'!$B$8+'7. Costos'!$B$15+'7. Costos'!D$25</f>
        <v>748765</v>
      </c>
      <c r="Q40" s="138" t="e">
        <f>('7. Costos'!$H$25*'5. CUP filtra'!#REF!)</f>
        <v>#REF!</v>
      </c>
    </row>
    <row r="41" spans="1:19" x14ac:dyDescent="0.2">
      <c r="A41" s="43">
        <v>4</v>
      </c>
      <c r="B41" s="44" t="s">
        <v>161</v>
      </c>
      <c r="C41" s="32">
        <v>2010</v>
      </c>
      <c r="D41" s="32" t="s">
        <v>84</v>
      </c>
      <c r="E41" s="32">
        <v>12</v>
      </c>
      <c r="F41" s="32" t="s">
        <v>18</v>
      </c>
      <c r="G41" s="39" t="s">
        <v>235</v>
      </c>
      <c r="H41" s="35">
        <v>35499116</v>
      </c>
      <c r="I41" s="32" t="s">
        <v>59</v>
      </c>
      <c r="J41" s="34">
        <v>1</v>
      </c>
      <c r="K41" s="32">
        <v>4</v>
      </c>
      <c r="L41" s="32"/>
      <c r="M41" s="32">
        <v>7</v>
      </c>
      <c r="N41" s="38">
        <f t="shared" si="0"/>
        <v>0.75</v>
      </c>
      <c r="O41" s="38">
        <f>'7. Costos'!$B$7*'4. PE filtra'!J21+'7. Costos'!$B$15+'7. Costos'!$B$25</f>
        <v>691670.5</v>
      </c>
      <c r="P41" s="75">
        <f>K41*'7. Costos'!$B$8+'7. Costos'!$B$15+'7. Costos'!D$25</f>
        <v>1429940</v>
      </c>
      <c r="Q41" s="138" t="e">
        <f>('7. Costos'!$H$25*'5. CUP filtra'!#REF!)</f>
        <v>#REF!</v>
      </c>
    </row>
    <row r="42" spans="1:19" x14ac:dyDescent="0.2">
      <c r="A42" s="43">
        <v>4</v>
      </c>
      <c r="B42" s="44" t="s">
        <v>161</v>
      </c>
      <c r="C42" s="32">
        <v>2010</v>
      </c>
      <c r="D42" s="32" t="s">
        <v>84</v>
      </c>
      <c r="E42" s="32">
        <v>12</v>
      </c>
      <c r="F42" s="32" t="s">
        <v>18</v>
      </c>
      <c r="G42" s="39" t="s">
        <v>235</v>
      </c>
      <c r="H42" s="35">
        <v>35499116</v>
      </c>
      <c r="I42" s="32" t="s">
        <v>59</v>
      </c>
      <c r="J42" s="34">
        <v>1</v>
      </c>
      <c r="K42" s="32">
        <v>6</v>
      </c>
      <c r="L42" s="32"/>
      <c r="M42" s="32">
        <v>18</v>
      </c>
      <c r="N42" s="38">
        <f t="shared" si="0"/>
        <v>2</v>
      </c>
      <c r="O42" s="38">
        <f>'7. Costos'!$B$7*'4. PE filtra'!J22+'7. Costos'!$B$15+'7. Costos'!$B$25</f>
        <v>620588</v>
      </c>
      <c r="P42" s="75">
        <f>K42*'7. Costos'!$B$8+'7. Costos'!$B$15+'7. Costos'!D$25</f>
        <v>2111115</v>
      </c>
      <c r="Q42" s="138" t="e">
        <f>('7. Costos'!$H$25*'5. CUP filtra'!#REF!)</f>
        <v>#REF!</v>
      </c>
    </row>
    <row r="43" spans="1:19" x14ac:dyDescent="0.2">
      <c r="A43" s="43">
        <v>4</v>
      </c>
      <c r="B43" s="44" t="s">
        <v>161</v>
      </c>
      <c r="C43" s="32">
        <v>2010</v>
      </c>
      <c r="D43" s="32" t="s">
        <v>84</v>
      </c>
      <c r="E43" s="32">
        <v>12</v>
      </c>
      <c r="F43" s="32" t="s">
        <v>18</v>
      </c>
      <c r="G43" s="39" t="s">
        <v>235</v>
      </c>
      <c r="H43" s="35">
        <v>35499116</v>
      </c>
      <c r="I43" s="32" t="s">
        <v>59</v>
      </c>
      <c r="J43" s="34">
        <v>1</v>
      </c>
      <c r="K43" s="32">
        <v>5</v>
      </c>
      <c r="L43" s="32"/>
      <c r="M43" s="32"/>
      <c r="N43" s="38">
        <f t="shared" si="0"/>
        <v>-1</v>
      </c>
      <c r="O43" s="38">
        <f>'7. Costos'!$B$7*'4. PE filtra'!J23+'7. Costos'!$B$15+'7. Costos'!$B$25</f>
        <v>1402495.5</v>
      </c>
      <c r="P43" s="75">
        <f>K43*'7. Costos'!$B$8+'7. Costos'!$B$15+'7. Costos'!D$25</f>
        <v>1770527.5</v>
      </c>
      <c r="Q43" s="138" t="e">
        <f>('7. Costos'!$H$25*'5. CUP filtra'!#REF!)</f>
        <v>#REF!</v>
      </c>
    </row>
    <row r="44" spans="1:19" s="40" customFormat="1" x14ac:dyDescent="0.2">
      <c r="A44" s="43">
        <v>4</v>
      </c>
      <c r="B44" s="44" t="s">
        <v>161</v>
      </c>
      <c r="C44" s="32">
        <v>2010</v>
      </c>
      <c r="D44" s="32" t="s">
        <v>84</v>
      </c>
      <c r="E44" s="32">
        <v>12</v>
      </c>
      <c r="F44" s="32" t="s">
        <v>72</v>
      </c>
      <c r="G44" s="39" t="s">
        <v>235</v>
      </c>
      <c r="H44" s="35">
        <v>35499116</v>
      </c>
      <c r="I44" s="32" t="s">
        <v>59</v>
      </c>
      <c r="J44" s="34">
        <v>1</v>
      </c>
      <c r="K44" s="32">
        <v>2</v>
      </c>
      <c r="L44" s="32"/>
      <c r="M44" s="32"/>
      <c r="N44" s="38">
        <f t="shared" si="0"/>
        <v>-1</v>
      </c>
      <c r="O44" s="38">
        <f>'7. Costos'!$B$7*'4. PE filtra'!J24+'7. Costos'!$B$15+'7. Costos'!$B$25</f>
        <v>1402495.5</v>
      </c>
      <c r="P44" s="75">
        <f>K44*'7. Costos'!$B$8+'7. Costos'!$B$15+'7. Costos'!D$25</f>
        <v>748765</v>
      </c>
      <c r="Q44" s="138" t="e">
        <f>('7. Costos'!$H$25*'5. CUP filtra'!#REF!)</f>
        <v>#REF!</v>
      </c>
      <c r="S44" s="42"/>
    </row>
    <row r="45" spans="1:19" x14ac:dyDescent="0.2">
      <c r="A45" s="41">
        <v>4</v>
      </c>
      <c r="B45" s="44" t="s">
        <v>161</v>
      </c>
      <c r="C45" s="32">
        <v>2010</v>
      </c>
      <c r="D45" s="32" t="s">
        <v>84</v>
      </c>
      <c r="E45" s="32">
        <v>12</v>
      </c>
      <c r="F45" s="32" t="s">
        <v>72</v>
      </c>
      <c r="G45" s="39" t="s">
        <v>235</v>
      </c>
      <c r="H45" s="35">
        <v>35499116</v>
      </c>
      <c r="I45" s="32" t="s">
        <v>59</v>
      </c>
      <c r="J45" s="34">
        <v>1</v>
      </c>
      <c r="K45" s="32">
        <v>9</v>
      </c>
      <c r="L45" s="32"/>
      <c r="M45" s="32">
        <v>3</v>
      </c>
      <c r="N45" s="38">
        <f t="shared" si="0"/>
        <v>-0.66666666666666663</v>
      </c>
      <c r="O45" s="38">
        <f>'7. Costos'!$B$7*'4. PE filtra'!J25+'7. Costos'!$B$15+'7. Costos'!$B$25</f>
        <v>1473578</v>
      </c>
      <c r="P45" s="75">
        <f>K45*'7. Costos'!$B$8+'7. Costos'!$B$15+'7. Costos'!D$25</f>
        <v>3132877.5</v>
      </c>
      <c r="Q45" s="138" t="e">
        <f>('7. Costos'!$H$25*'5. CUP filtra'!#REF!)</f>
        <v>#REF!</v>
      </c>
      <c r="R45" s="32"/>
    </row>
    <row r="46" spans="1:19" x14ac:dyDescent="0.2">
      <c r="A46" s="44">
        <v>6</v>
      </c>
      <c r="B46" s="44" t="s">
        <v>118</v>
      </c>
      <c r="C46" s="32">
        <v>2009</v>
      </c>
      <c r="D46" s="32" t="s">
        <v>84</v>
      </c>
      <c r="E46" s="32">
        <v>19</v>
      </c>
      <c r="F46" s="39" t="s">
        <v>60</v>
      </c>
      <c r="G46" s="39" t="s">
        <v>215</v>
      </c>
      <c r="H46" s="35">
        <v>19062997</v>
      </c>
      <c r="I46" s="32" t="s">
        <v>55</v>
      </c>
      <c r="J46" s="34">
        <v>4</v>
      </c>
      <c r="K46" s="32">
        <v>49</v>
      </c>
      <c r="L46" s="32">
        <v>50</v>
      </c>
      <c r="M46" s="32">
        <v>41</v>
      </c>
      <c r="N46" s="37">
        <f t="shared" si="0"/>
        <v>-0.16326530612244897</v>
      </c>
      <c r="O46" s="38">
        <f>'7. Costos'!$B$7*'4. PE filtra'!J26+'7. Costos'!$B$15+'7. Costos'!$B$25</f>
        <v>2326568</v>
      </c>
      <c r="P46" s="75">
        <f>K46*'7. Costos'!$B$8+'7. Costos'!$B$15+'7. Costos'!D$25</f>
        <v>16756377.5</v>
      </c>
      <c r="Q46" s="139" t="e">
        <f>('7. Costos'!$H$25*'5. CUP filtra'!#REF!)</f>
        <v>#REF!</v>
      </c>
      <c r="R46" s="32"/>
    </row>
    <row r="47" spans="1:19" x14ac:dyDescent="0.2">
      <c r="A47" s="44">
        <v>6</v>
      </c>
      <c r="B47" s="44" t="s">
        <v>118</v>
      </c>
      <c r="C47" s="32">
        <v>2010</v>
      </c>
      <c r="D47" s="32" t="s">
        <v>84</v>
      </c>
      <c r="E47" s="32">
        <v>19</v>
      </c>
      <c r="F47" s="39" t="s">
        <v>15</v>
      </c>
      <c r="G47" s="39" t="s">
        <v>215</v>
      </c>
      <c r="H47" s="35">
        <v>19062997</v>
      </c>
      <c r="I47" s="32" t="s">
        <v>55</v>
      </c>
      <c r="J47" s="34">
        <v>7</v>
      </c>
      <c r="K47" s="32">
        <v>40</v>
      </c>
      <c r="L47" s="32">
        <v>34</v>
      </c>
      <c r="M47" s="32">
        <v>33</v>
      </c>
      <c r="N47" s="37">
        <f t="shared" si="0"/>
        <v>-0.17499999999999999</v>
      </c>
      <c r="O47" s="38">
        <f>'7. Costos'!$B$7*'4. PE filtra'!J27+'7. Costos'!$B$15+'7. Costos'!$B$25</f>
        <v>2184403</v>
      </c>
      <c r="P47" s="75">
        <f>K47*'7. Costos'!$B$8+'7. Costos'!$B$15+'7. Costos'!D$25</f>
        <v>13691090</v>
      </c>
      <c r="Q47" s="139" t="e">
        <f>('7. Costos'!$H$25*'5. CUP filtra'!#REF!)</f>
        <v>#REF!</v>
      </c>
      <c r="R47" s="32"/>
    </row>
    <row r="48" spans="1:19" x14ac:dyDescent="0.2">
      <c r="A48" s="44">
        <v>6</v>
      </c>
      <c r="B48" s="44" t="s">
        <v>118</v>
      </c>
      <c r="C48" s="32">
        <v>2010</v>
      </c>
      <c r="D48" s="32" t="s">
        <v>84</v>
      </c>
      <c r="E48" s="32">
        <v>19</v>
      </c>
      <c r="F48" s="39" t="s">
        <v>15</v>
      </c>
      <c r="G48" s="39" t="s">
        <v>215</v>
      </c>
      <c r="H48" s="35">
        <v>19062997</v>
      </c>
      <c r="I48" s="32" t="s">
        <v>55</v>
      </c>
      <c r="J48" s="34">
        <v>7</v>
      </c>
      <c r="K48" s="32">
        <v>25</v>
      </c>
      <c r="L48" s="32"/>
      <c r="M48" s="32">
        <v>66</v>
      </c>
      <c r="N48" s="37">
        <f t="shared" si="0"/>
        <v>1.64</v>
      </c>
      <c r="O48" s="38">
        <f>'7. Costos'!$B$7*'4. PE filtra'!J28+'7. Costos'!$B$15+'7. Costos'!$B$25</f>
        <v>1402495.5</v>
      </c>
      <c r="P48" s="75">
        <f>K48*'7. Costos'!$B$8+'7. Costos'!$B$15+'7. Costos'!D$25</f>
        <v>8582277.5</v>
      </c>
      <c r="Q48" s="139" t="e">
        <f>('7. Costos'!$H$25*'5. CUP filtra'!#REF!)</f>
        <v>#REF!</v>
      </c>
      <c r="R48" s="32"/>
    </row>
    <row r="49" spans="1:18" x14ac:dyDescent="0.2">
      <c r="A49" s="44">
        <v>6</v>
      </c>
      <c r="B49" s="44" t="s">
        <v>118</v>
      </c>
      <c r="C49" s="32">
        <v>2010</v>
      </c>
      <c r="D49" s="32" t="s">
        <v>84</v>
      </c>
      <c r="E49" s="32">
        <v>19</v>
      </c>
      <c r="F49" s="39" t="s">
        <v>15</v>
      </c>
      <c r="G49" s="39" t="s">
        <v>215</v>
      </c>
      <c r="H49" s="35">
        <v>19062997</v>
      </c>
      <c r="I49" s="32" t="s">
        <v>55</v>
      </c>
      <c r="J49" s="34">
        <v>7</v>
      </c>
      <c r="K49" s="32">
        <v>14</v>
      </c>
      <c r="L49" s="32"/>
      <c r="M49" s="32">
        <v>30</v>
      </c>
      <c r="N49" s="37">
        <f t="shared" si="0"/>
        <v>1.1428571428571428</v>
      </c>
      <c r="O49" s="38">
        <f>'7. Costos'!$B$7*'4. PE filtra'!J29+'7. Costos'!$B$15+'7. Costos'!$B$25</f>
        <v>1331413</v>
      </c>
      <c r="P49" s="75">
        <f>K49*'7. Costos'!$B$8+'7. Costos'!$B$15+'7. Costos'!D$25</f>
        <v>4835815</v>
      </c>
      <c r="Q49" s="139" t="e">
        <f>('7. Costos'!$H$25*'5. CUP filtra'!#REF!)</f>
        <v>#REF!</v>
      </c>
      <c r="R49" s="32"/>
    </row>
    <row r="50" spans="1:18" x14ac:dyDescent="0.2">
      <c r="A50" s="44">
        <v>6</v>
      </c>
      <c r="B50" s="44" t="s">
        <v>118</v>
      </c>
      <c r="C50" s="32">
        <v>2010</v>
      </c>
      <c r="D50" s="32" t="s">
        <v>84</v>
      </c>
      <c r="E50" s="32">
        <v>19</v>
      </c>
      <c r="F50" s="39" t="s">
        <v>15</v>
      </c>
      <c r="G50" s="39" t="s">
        <v>215</v>
      </c>
      <c r="H50" s="35">
        <v>19062997</v>
      </c>
      <c r="I50" s="32" t="s">
        <v>55</v>
      </c>
      <c r="J50" s="34">
        <v>7</v>
      </c>
      <c r="K50" s="32">
        <v>19</v>
      </c>
      <c r="L50" s="32"/>
      <c r="M50" s="32">
        <v>31</v>
      </c>
      <c r="N50" s="37">
        <f t="shared" si="0"/>
        <v>0.63157894736842102</v>
      </c>
      <c r="O50" s="38">
        <f>'7. Costos'!$B$7*'4. PE filtra'!J30+'7. Costos'!$B$15+'7. Costos'!$B$25</f>
        <v>1047083</v>
      </c>
      <c r="P50" s="75">
        <f>K50*'7. Costos'!$B$8+'7. Costos'!$B$15+'7. Costos'!D$25</f>
        <v>6538752.5</v>
      </c>
      <c r="Q50" s="139" t="e">
        <f>('7. Costos'!$H$25*'5. CUP filtra'!#REF!)</f>
        <v>#REF!</v>
      </c>
      <c r="R50" s="32"/>
    </row>
    <row r="51" spans="1:18" x14ac:dyDescent="0.2">
      <c r="A51" s="44">
        <v>6</v>
      </c>
      <c r="B51" s="44" t="s">
        <v>118</v>
      </c>
      <c r="C51" s="32">
        <v>2010</v>
      </c>
      <c r="D51" s="32" t="s">
        <v>84</v>
      </c>
      <c r="E51" s="32">
        <v>19</v>
      </c>
      <c r="F51" s="32" t="s">
        <v>25</v>
      </c>
      <c r="G51" s="39" t="s">
        <v>215</v>
      </c>
      <c r="H51" s="35">
        <v>19062997</v>
      </c>
      <c r="I51" s="36" t="s">
        <v>55</v>
      </c>
      <c r="J51" s="34">
        <v>10</v>
      </c>
      <c r="K51" s="32">
        <v>8</v>
      </c>
      <c r="L51" s="32">
        <v>18</v>
      </c>
      <c r="M51" s="32">
        <v>20</v>
      </c>
      <c r="N51" s="37">
        <f t="shared" si="0"/>
        <v>1.5</v>
      </c>
      <c r="O51" s="38">
        <f>'7. Costos'!$B$7*'4. PE filtra'!J31+'7. Costos'!$B$15+'7. Costos'!$B$25</f>
        <v>833835.5</v>
      </c>
      <c r="P51" s="75">
        <f>K51*'7. Costos'!$B$8+'7. Costos'!$B$15+'7. Costos'!D$25</f>
        <v>2792290</v>
      </c>
      <c r="Q51" s="139" t="e">
        <f>('7. Costos'!$H$25*'5. CUP filtra'!#REF!)</f>
        <v>#REF!</v>
      </c>
      <c r="R51" s="32"/>
    </row>
    <row r="52" spans="1:18" x14ac:dyDescent="0.2">
      <c r="A52" s="44">
        <v>6</v>
      </c>
      <c r="B52" s="44" t="s">
        <v>118</v>
      </c>
      <c r="C52" s="32">
        <v>2010</v>
      </c>
      <c r="D52" s="32" t="s">
        <v>84</v>
      </c>
      <c r="E52" s="32">
        <v>19</v>
      </c>
      <c r="F52" s="32" t="s">
        <v>25</v>
      </c>
      <c r="G52" s="39" t="s">
        <v>215</v>
      </c>
      <c r="H52" s="35">
        <v>19062997</v>
      </c>
      <c r="I52" s="36" t="s">
        <v>55</v>
      </c>
      <c r="J52" s="34">
        <v>10</v>
      </c>
      <c r="K52" s="32">
        <v>11</v>
      </c>
      <c r="L52" s="32"/>
      <c r="M52" s="32">
        <v>15</v>
      </c>
      <c r="N52" s="37">
        <f t="shared" si="0"/>
        <v>0.36363636363636365</v>
      </c>
      <c r="O52" s="38">
        <f>'7. Costos'!$B$7*'4. PE filtra'!I32+'7. Costos'!$B$15+'7. Costos'!$B$25</f>
        <v>904918</v>
      </c>
      <c r="P52" s="75">
        <f>K52*'7. Costos'!$B$8+'7. Costos'!$B$15+'7. Costos'!D$25</f>
        <v>3814052.5</v>
      </c>
      <c r="Q52" s="139" t="e">
        <f>('7. Costos'!$H$25*'5. CUP filtra'!#REF!)</f>
        <v>#REF!</v>
      </c>
      <c r="R52" s="32"/>
    </row>
    <row r="53" spans="1:18" x14ac:dyDescent="0.2">
      <c r="A53" s="44">
        <v>6</v>
      </c>
      <c r="B53" s="44" t="s">
        <v>118</v>
      </c>
      <c r="C53" s="32">
        <v>2010</v>
      </c>
      <c r="D53" s="32" t="s">
        <v>84</v>
      </c>
      <c r="E53" s="32">
        <v>19</v>
      </c>
      <c r="F53" s="32" t="s">
        <v>25</v>
      </c>
      <c r="G53" s="39" t="s">
        <v>215</v>
      </c>
      <c r="H53" s="35">
        <v>19062997</v>
      </c>
      <c r="I53" s="36" t="s">
        <v>55</v>
      </c>
      <c r="J53" s="34">
        <v>10</v>
      </c>
      <c r="K53" s="32">
        <v>36</v>
      </c>
      <c r="L53" s="32"/>
      <c r="M53" s="32"/>
      <c r="N53" s="37">
        <f t="shared" si="0"/>
        <v>-1</v>
      </c>
      <c r="O53" s="38">
        <f>'7. Costos'!$B$7*'4. PE filtra'!I33+'7. Costos'!$B$15+'7. Costos'!$B$25</f>
        <v>904918</v>
      </c>
      <c r="P53" s="75">
        <f>K53*'7. Costos'!$B$8+'7. Costos'!$B$15+'7. Costos'!D$25</f>
        <v>12328740</v>
      </c>
      <c r="Q53" s="139" t="e">
        <f>('7. Costos'!$H$25*'5. CUP filtra'!F31)</f>
        <v>#VALUE!</v>
      </c>
      <c r="R53" s="32"/>
    </row>
    <row r="54" spans="1:18" x14ac:dyDescent="0.2">
      <c r="A54" s="44">
        <v>6</v>
      </c>
      <c r="B54" s="44" t="s">
        <v>118</v>
      </c>
      <c r="C54" s="32">
        <v>2010</v>
      </c>
      <c r="D54" s="32" t="s">
        <v>84</v>
      </c>
      <c r="E54" s="32">
        <v>19</v>
      </c>
      <c r="F54" s="32" t="s">
        <v>25</v>
      </c>
      <c r="G54" s="39" t="s">
        <v>215</v>
      </c>
      <c r="H54" s="35">
        <v>19062997</v>
      </c>
      <c r="I54" s="36" t="s">
        <v>55</v>
      </c>
      <c r="J54" s="34">
        <v>9</v>
      </c>
      <c r="K54" s="32">
        <v>14</v>
      </c>
      <c r="L54" s="32"/>
      <c r="M54" s="32"/>
      <c r="N54" s="37">
        <f t="shared" si="0"/>
        <v>-1</v>
      </c>
      <c r="O54" s="38">
        <f>'7. Costos'!$B$7*'4. PE filtra'!I34+'7. Costos'!$B$15+'7. Costos'!$B$25</f>
        <v>904918</v>
      </c>
      <c r="P54" s="75">
        <f>K54*'7. Costos'!$B$8+'7. Costos'!$B$15+'7. Costos'!D$25</f>
        <v>4835815</v>
      </c>
      <c r="Q54" s="139" t="e">
        <f>('7. Costos'!$H$25*'5. CUP filtra'!F32)</f>
        <v>#VALUE!</v>
      </c>
      <c r="R54" s="32"/>
    </row>
    <row r="55" spans="1:18" x14ac:dyDescent="0.2">
      <c r="A55" s="44">
        <v>6</v>
      </c>
      <c r="B55" s="44" t="s">
        <v>118</v>
      </c>
      <c r="C55" s="32">
        <v>2010</v>
      </c>
      <c r="D55" s="32" t="s">
        <v>84</v>
      </c>
      <c r="E55" s="32">
        <v>19</v>
      </c>
      <c r="F55" s="32" t="s">
        <v>25</v>
      </c>
      <c r="G55" s="39" t="s">
        <v>215</v>
      </c>
      <c r="H55" s="35">
        <v>19062997</v>
      </c>
      <c r="I55" s="36" t="s">
        <v>55</v>
      </c>
      <c r="J55" s="34">
        <v>8</v>
      </c>
      <c r="K55" s="32">
        <v>8</v>
      </c>
      <c r="L55" s="32"/>
      <c r="M55" s="32">
        <v>45</v>
      </c>
      <c r="N55" s="37">
        <f t="shared" si="0"/>
        <v>4.625</v>
      </c>
      <c r="O55" s="38">
        <f>'7. Costos'!$B$7*'4. PE filtra'!I35+'7. Costos'!$B$15+'7. Costos'!$B$25</f>
        <v>691670.5</v>
      </c>
      <c r="P55" s="75">
        <f>K55*'7. Costos'!$B$8+'7. Costos'!$B$15+'7. Costos'!D$25</f>
        <v>2792290</v>
      </c>
      <c r="Q55" s="139" t="e">
        <f>('7. Costos'!$H$25*'5. CUP filtra'!F33)</f>
        <v>#VALUE!</v>
      </c>
      <c r="R55" s="32"/>
    </row>
    <row r="56" spans="1:18" x14ac:dyDescent="0.2">
      <c r="A56" s="44">
        <v>6</v>
      </c>
      <c r="B56" s="44" t="s">
        <v>118</v>
      </c>
      <c r="C56" s="32">
        <v>2010</v>
      </c>
      <c r="D56" s="32" t="s">
        <v>84</v>
      </c>
      <c r="E56" s="32">
        <v>19</v>
      </c>
      <c r="F56" s="32" t="s">
        <v>25</v>
      </c>
      <c r="G56" s="39" t="s">
        <v>215</v>
      </c>
      <c r="H56" s="35">
        <v>19062997</v>
      </c>
      <c r="I56" s="36" t="s">
        <v>55</v>
      </c>
      <c r="J56" s="34">
        <v>10</v>
      </c>
      <c r="K56" s="32">
        <v>16</v>
      </c>
      <c r="L56" s="32"/>
      <c r="M56" s="32"/>
      <c r="N56" s="37">
        <f t="shared" si="0"/>
        <v>-1</v>
      </c>
      <c r="O56" s="38">
        <f>'7. Costos'!$B$7*'4. PE filtra'!I36+'7. Costos'!$B$15+'7. Costos'!$B$25</f>
        <v>691670.5</v>
      </c>
      <c r="P56" s="75">
        <f>K56*'7. Costos'!$B$8+'7. Costos'!$B$15+'7. Costos'!D$25</f>
        <v>5516990</v>
      </c>
      <c r="Q56" s="139">
        <f>('7. Costos'!$H$25*'5. CUP filtra'!F34)</f>
        <v>0</v>
      </c>
      <c r="R56" s="32"/>
    </row>
    <row r="57" spans="1:18" x14ac:dyDescent="0.2">
      <c r="A57" s="44">
        <v>6</v>
      </c>
      <c r="B57" s="44" t="s">
        <v>118</v>
      </c>
      <c r="C57" s="32">
        <v>2010</v>
      </c>
      <c r="D57" s="32" t="s">
        <v>84</v>
      </c>
      <c r="E57" s="32">
        <v>19</v>
      </c>
      <c r="F57" s="32" t="s">
        <v>25</v>
      </c>
      <c r="G57" s="39" t="s">
        <v>215</v>
      </c>
      <c r="H57" s="35">
        <v>19062997</v>
      </c>
      <c r="I57" s="36" t="s">
        <v>55</v>
      </c>
      <c r="J57" s="34">
        <v>10</v>
      </c>
      <c r="K57" s="32">
        <v>7</v>
      </c>
      <c r="L57" s="32"/>
      <c r="M57" s="32"/>
      <c r="N57" s="37">
        <f t="shared" si="0"/>
        <v>-1</v>
      </c>
      <c r="O57" s="38">
        <f>'7. Costos'!$B$7*'4. PE filtra'!I37+'7. Costos'!$B$15+'7. Costos'!$B$25</f>
        <v>691670.5</v>
      </c>
      <c r="P57" s="75">
        <f>K57*'7. Costos'!$B$8+'7. Costos'!$B$15+'7. Costos'!D$25</f>
        <v>2451702.5</v>
      </c>
      <c r="Q57" s="139">
        <f>('7. Costos'!$H$25*'5. CUP filtra'!F35)</f>
        <v>0</v>
      </c>
      <c r="R57" s="32"/>
    </row>
    <row r="58" spans="1:18" x14ac:dyDescent="0.2">
      <c r="A58" s="44">
        <v>6</v>
      </c>
      <c r="B58" s="44" t="s">
        <v>118</v>
      </c>
      <c r="C58" s="32">
        <v>2010</v>
      </c>
      <c r="D58" s="32" t="s">
        <v>84</v>
      </c>
      <c r="E58" s="32">
        <v>19</v>
      </c>
      <c r="F58" s="32" t="s">
        <v>25</v>
      </c>
      <c r="G58" s="39" t="s">
        <v>215</v>
      </c>
      <c r="H58" s="35">
        <v>19062997</v>
      </c>
      <c r="I58" s="36" t="s">
        <v>55</v>
      </c>
      <c r="J58" s="34">
        <v>10</v>
      </c>
      <c r="K58" s="32">
        <v>44</v>
      </c>
      <c r="L58" s="32"/>
      <c r="M58" s="32">
        <v>5</v>
      </c>
      <c r="N58" s="37">
        <f t="shared" si="0"/>
        <v>-0.88636363636363635</v>
      </c>
      <c r="O58" s="38">
        <f>'7. Costos'!$B$7*'4. PE filtra'!I38+'7. Costos'!$B$15+'7. Costos'!$B$25</f>
        <v>1047083</v>
      </c>
      <c r="P58" s="75">
        <f>K58*'7. Costos'!$B$8+'7. Costos'!$B$15+'7. Costos'!D$25</f>
        <v>15053440</v>
      </c>
      <c r="Q58" s="139">
        <f>('7. Costos'!$H$25*'5. CUP filtra'!F36)</f>
        <v>0</v>
      </c>
      <c r="R58" s="32"/>
    </row>
    <row r="59" spans="1:18" x14ac:dyDescent="0.2">
      <c r="A59" s="44">
        <v>6</v>
      </c>
      <c r="B59" s="44" t="s">
        <v>118</v>
      </c>
      <c r="C59" s="32">
        <v>2010</v>
      </c>
      <c r="D59" s="32" t="s">
        <v>84</v>
      </c>
      <c r="E59" s="32">
        <v>19</v>
      </c>
      <c r="F59" s="32" t="s">
        <v>72</v>
      </c>
      <c r="G59" s="39" t="s">
        <v>215</v>
      </c>
      <c r="H59" s="35">
        <v>19062997</v>
      </c>
      <c r="I59" s="32" t="s">
        <v>55</v>
      </c>
      <c r="J59" s="34">
        <v>10</v>
      </c>
      <c r="K59" s="32">
        <v>24</v>
      </c>
      <c r="L59" s="32">
        <v>12</v>
      </c>
      <c r="M59" s="32">
        <v>10</v>
      </c>
      <c r="N59" s="37">
        <f t="shared" si="0"/>
        <v>-0.58333333333333337</v>
      </c>
      <c r="O59" s="38">
        <f>'7. Costos'!$B$7*'4. PE filtra'!I39+'7. Costos'!$B$15+'7. Costos'!$B$25</f>
        <v>1331413</v>
      </c>
      <c r="P59" s="75">
        <f>K59*'7. Costos'!$B$8+'7. Costos'!$B$15+'7. Costos'!D$25</f>
        <v>8241690</v>
      </c>
      <c r="Q59" s="139">
        <f>('7. Costos'!$H$25*'5. CUP filtra'!F37)</f>
        <v>0</v>
      </c>
      <c r="R59" s="32"/>
    </row>
    <row r="60" spans="1:18" x14ac:dyDescent="0.2">
      <c r="A60" s="44">
        <v>6</v>
      </c>
      <c r="B60" s="44" t="s">
        <v>118</v>
      </c>
      <c r="C60" s="32">
        <v>2010</v>
      </c>
      <c r="D60" s="32" t="s">
        <v>84</v>
      </c>
      <c r="E60" s="32">
        <v>19</v>
      </c>
      <c r="F60" s="32" t="s">
        <v>72</v>
      </c>
      <c r="G60" s="39" t="s">
        <v>215</v>
      </c>
      <c r="H60" s="35">
        <v>19062997</v>
      </c>
      <c r="I60" s="32" t="s">
        <v>55</v>
      </c>
      <c r="J60" s="34">
        <v>7</v>
      </c>
      <c r="K60" s="32">
        <v>15</v>
      </c>
      <c r="L60" s="32">
        <v>21</v>
      </c>
      <c r="M60" s="32">
        <v>44</v>
      </c>
      <c r="N60" s="37">
        <f t="shared" si="0"/>
        <v>1.9333333333333333</v>
      </c>
      <c r="O60" s="38">
        <f>'7. Costos'!$B$7*'4. PE filtra'!I40+'7. Costos'!$B$15+'7. Costos'!$B$25</f>
        <v>833835.5</v>
      </c>
      <c r="P60" s="75">
        <f>K60*'7. Costos'!$B$8+'7. Costos'!$B$15+'7. Costos'!D$25</f>
        <v>5176402.5</v>
      </c>
      <c r="Q60" s="139">
        <f>('7. Costos'!$H$25*'5. CUP filtra'!F38)</f>
        <v>0</v>
      </c>
      <c r="R60" s="32"/>
    </row>
    <row r="61" spans="1:18" x14ac:dyDescent="0.2">
      <c r="A61" s="44">
        <v>6</v>
      </c>
      <c r="B61" s="44" t="s">
        <v>118</v>
      </c>
      <c r="C61" s="32">
        <v>2010</v>
      </c>
      <c r="D61" s="32" t="s">
        <v>84</v>
      </c>
      <c r="E61" s="32">
        <v>19</v>
      </c>
      <c r="F61" s="32" t="s">
        <v>72</v>
      </c>
      <c r="G61" s="39" t="s">
        <v>215</v>
      </c>
      <c r="H61" s="35">
        <v>19062997</v>
      </c>
      <c r="I61" s="32" t="s">
        <v>55</v>
      </c>
      <c r="J61" s="34">
        <v>10</v>
      </c>
      <c r="K61" s="32">
        <v>32</v>
      </c>
      <c r="L61" s="32">
        <v>40</v>
      </c>
      <c r="M61" s="32">
        <v>20</v>
      </c>
      <c r="N61" s="37">
        <f t="shared" si="0"/>
        <v>-0.375</v>
      </c>
      <c r="O61" s="38">
        <f>'7. Costos'!$B$7*'4. PE filtra'!I41+'7. Costos'!$B$15+'7. Costos'!$B$25</f>
        <v>904918</v>
      </c>
      <c r="P61" s="75">
        <f>K61*'7. Costos'!$B$8+'7. Costos'!$B$15+'7. Costos'!D$25</f>
        <v>10966390</v>
      </c>
      <c r="Q61" s="139">
        <f>('7. Costos'!$H$25*'5. CUP filtra'!F39)</f>
        <v>0</v>
      </c>
      <c r="R61" s="32"/>
    </row>
    <row r="62" spans="1:18" x14ac:dyDescent="0.2">
      <c r="A62" s="44">
        <v>6</v>
      </c>
      <c r="B62" s="44" t="s">
        <v>118</v>
      </c>
      <c r="C62" s="32">
        <v>2010</v>
      </c>
      <c r="D62" s="32" t="s">
        <v>84</v>
      </c>
      <c r="E62" s="32">
        <v>19</v>
      </c>
      <c r="F62" s="32" t="s">
        <v>72</v>
      </c>
      <c r="G62" s="39" t="s">
        <v>215</v>
      </c>
      <c r="H62" s="35">
        <v>19062997</v>
      </c>
      <c r="I62" s="32" t="s">
        <v>55</v>
      </c>
      <c r="J62" s="34">
        <v>10</v>
      </c>
      <c r="K62" s="32">
        <v>14</v>
      </c>
      <c r="L62" s="32">
        <v>18</v>
      </c>
      <c r="M62" s="32">
        <v>27</v>
      </c>
      <c r="N62" s="37">
        <f t="shared" si="0"/>
        <v>0.9285714285714286</v>
      </c>
      <c r="O62" s="38">
        <f>'7. Costos'!$B$7*'4. PE filtra'!I42+'7. Costos'!$B$15+'7. Costos'!$B$25</f>
        <v>1189248</v>
      </c>
      <c r="P62" s="75">
        <f>K62*'7. Costos'!$B$8+'7. Costos'!$B$15+'7. Costos'!D$25</f>
        <v>4835815</v>
      </c>
      <c r="Q62" s="139">
        <f>('7. Costos'!$H$25*'5. CUP filtra'!F40)</f>
        <v>0</v>
      </c>
      <c r="R62" s="32"/>
    </row>
    <row r="63" spans="1:18" x14ac:dyDescent="0.2">
      <c r="A63" s="44">
        <v>6</v>
      </c>
      <c r="B63" s="44" t="s">
        <v>118</v>
      </c>
      <c r="C63" s="32">
        <v>2010</v>
      </c>
      <c r="D63" s="32" t="s">
        <v>84</v>
      </c>
      <c r="E63" s="32">
        <v>19</v>
      </c>
      <c r="F63" s="32" t="s">
        <v>72</v>
      </c>
      <c r="G63" s="39" t="s">
        <v>215</v>
      </c>
      <c r="H63" s="35">
        <v>19062997</v>
      </c>
      <c r="I63" s="32" t="s">
        <v>55</v>
      </c>
      <c r="J63" s="34">
        <v>10</v>
      </c>
      <c r="K63" s="32">
        <v>18</v>
      </c>
      <c r="L63" s="32">
        <v>11</v>
      </c>
      <c r="M63" s="32">
        <v>14</v>
      </c>
      <c r="N63" s="37">
        <f t="shared" si="0"/>
        <v>-0.22222222222222221</v>
      </c>
      <c r="O63" s="38">
        <f>'7. Costos'!$B$7*'4. PE filtra'!I43+'7. Costos'!$B$15+'7. Costos'!$B$25</f>
        <v>620588</v>
      </c>
      <c r="P63" s="75">
        <f>K63*'7. Costos'!$B$8+'7. Costos'!$B$15+'7. Costos'!D$25</f>
        <v>6198165</v>
      </c>
      <c r="Q63" s="139">
        <f>('7. Costos'!$H$25*'5. CUP filtra'!F41)</f>
        <v>0</v>
      </c>
      <c r="R63" s="32"/>
    </row>
    <row r="64" spans="1:18" x14ac:dyDescent="0.2">
      <c r="A64" s="44">
        <v>6</v>
      </c>
      <c r="B64" s="44" t="s">
        <v>118</v>
      </c>
      <c r="C64" s="32">
        <v>2010</v>
      </c>
      <c r="D64" s="32" t="s">
        <v>84</v>
      </c>
      <c r="E64" s="32">
        <v>19</v>
      </c>
      <c r="F64" s="32" t="s">
        <v>72</v>
      </c>
      <c r="G64" s="39" t="s">
        <v>215</v>
      </c>
      <c r="H64" s="35">
        <v>19062997</v>
      </c>
      <c r="I64" s="32" t="s">
        <v>55</v>
      </c>
      <c r="J64" s="34">
        <v>7</v>
      </c>
      <c r="K64" s="32">
        <v>7</v>
      </c>
      <c r="L64" s="32"/>
      <c r="M64" s="32">
        <v>33</v>
      </c>
      <c r="N64" s="37">
        <f t="shared" si="0"/>
        <v>3.7142857142857144</v>
      </c>
      <c r="O64" s="38">
        <f>'7. Costos'!$B$7*'4. PE filtra'!I44+'7. Costos'!$B$15+'7. Costos'!$B$25</f>
        <v>1189248</v>
      </c>
      <c r="P64" s="75">
        <f>K64*'7. Costos'!$B$8+'7. Costos'!$B$15+'7. Costos'!D$25</f>
        <v>2451702.5</v>
      </c>
      <c r="Q64" s="139">
        <f>('7. Costos'!$H$25*'5. CUP filtra'!F42)</f>
        <v>0</v>
      </c>
      <c r="R64" s="32"/>
    </row>
    <row r="65" spans="1:18" x14ac:dyDescent="0.2">
      <c r="A65" s="44">
        <v>6</v>
      </c>
      <c r="B65" s="44" t="s">
        <v>161</v>
      </c>
      <c r="C65" s="32">
        <v>2010</v>
      </c>
      <c r="D65" s="32" t="s">
        <v>84</v>
      </c>
      <c r="E65" s="32">
        <v>2</v>
      </c>
      <c r="F65" s="32" t="s">
        <v>15</v>
      </c>
      <c r="G65" s="39" t="s">
        <v>215</v>
      </c>
      <c r="H65" s="35">
        <v>19062997</v>
      </c>
      <c r="I65" s="32" t="s">
        <v>55</v>
      </c>
      <c r="J65" s="34">
        <v>1</v>
      </c>
      <c r="K65" s="32">
        <v>14</v>
      </c>
      <c r="L65" s="32"/>
      <c r="M65" s="32">
        <v>30</v>
      </c>
      <c r="N65" s="38">
        <f t="shared" si="0"/>
        <v>1.1428571428571428</v>
      </c>
      <c r="O65" s="38">
        <f>'7. Costos'!$B$7*'4. PE filtra'!I45+'7. Costos'!$B$15+'7. Costos'!$B$25</f>
        <v>1189248</v>
      </c>
      <c r="P65" s="75">
        <f>K65*'7. Costos'!$B$8+'7. Costos'!$B$15+'7. Costos'!D$25</f>
        <v>4835815</v>
      </c>
      <c r="Q65" s="139">
        <f>('7. Costos'!$H$25*'5. CUP filtra'!F43)</f>
        <v>0</v>
      </c>
      <c r="R65" s="44"/>
    </row>
    <row r="66" spans="1:18" x14ac:dyDescent="0.2">
      <c r="A66" s="44">
        <v>6</v>
      </c>
      <c r="B66" s="44" t="s">
        <v>161</v>
      </c>
      <c r="C66" s="32">
        <v>2010</v>
      </c>
      <c r="D66" s="32" t="s">
        <v>84</v>
      </c>
      <c r="E66" s="32">
        <v>2</v>
      </c>
      <c r="F66" s="32" t="s">
        <v>72</v>
      </c>
      <c r="G66" s="39" t="s">
        <v>215</v>
      </c>
      <c r="H66" s="35">
        <v>19062997</v>
      </c>
      <c r="I66" s="32" t="s">
        <v>55</v>
      </c>
      <c r="J66" s="34">
        <v>1</v>
      </c>
      <c r="K66" s="32">
        <v>10</v>
      </c>
      <c r="L66" s="32"/>
      <c r="M66" s="32"/>
      <c r="N66" s="38">
        <f t="shared" si="0"/>
        <v>-1</v>
      </c>
      <c r="O66" s="38">
        <f>'7. Costos'!$B$7*'4. PE filtra'!I46+'7. Costos'!$B$15+'7. Costos'!$B$25</f>
        <v>904918</v>
      </c>
      <c r="P66" s="75">
        <f>K66*'7. Costos'!$B$8+'7. Costos'!$B$15+'7. Costos'!D$25</f>
        <v>3473465</v>
      </c>
      <c r="Q66" s="139">
        <f>('7. Costos'!$H$25*'5. CUP filtra'!F44)</f>
        <v>0</v>
      </c>
      <c r="R66" s="44"/>
    </row>
    <row r="67" spans="1:18" x14ac:dyDescent="0.2">
      <c r="A67" s="43">
        <v>5</v>
      </c>
      <c r="B67" s="44" t="s">
        <v>118</v>
      </c>
      <c r="C67" s="32">
        <v>2009</v>
      </c>
      <c r="D67" s="32" t="s">
        <v>84</v>
      </c>
      <c r="E67" s="32">
        <v>5</v>
      </c>
      <c r="F67" s="32" t="s">
        <v>51</v>
      </c>
      <c r="G67" s="39" t="s">
        <v>252</v>
      </c>
      <c r="H67" s="35">
        <v>79657252</v>
      </c>
      <c r="I67" s="36" t="s">
        <v>59</v>
      </c>
      <c r="J67" s="32">
        <v>8</v>
      </c>
      <c r="K67" s="32">
        <v>28</v>
      </c>
      <c r="L67" s="32"/>
      <c r="M67" s="32">
        <v>21</v>
      </c>
      <c r="N67" s="37">
        <f t="shared" si="0"/>
        <v>-0.25</v>
      </c>
      <c r="O67" s="38">
        <f>'7. Costos'!$B$7*'4. PE filtra'!I47+'7. Costos'!$B$15+'7. Costos'!$B$25</f>
        <v>904918</v>
      </c>
      <c r="P67" s="75">
        <f>K67*'7. Costos'!$B$8+'7. Costos'!$B$15+'7. Costos'!D$25</f>
        <v>9604040</v>
      </c>
      <c r="Q67" s="138">
        <f>('7. Costos'!$H$25*'5. CUP filtra'!F45)</f>
        <v>0</v>
      </c>
      <c r="R67" s="32"/>
    </row>
    <row r="68" spans="1:18" x14ac:dyDescent="0.2">
      <c r="A68" s="43">
        <v>5</v>
      </c>
      <c r="B68" s="44" t="s">
        <v>118</v>
      </c>
      <c r="C68" s="32">
        <v>2009</v>
      </c>
      <c r="D68" s="32" t="s">
        <v>84</v>
      </c>
      <c r="E68" s="32">
        <v>5</v>
      </c>
      <c r="F68" s="32" t="s">
        <v>51</v>
      </c>
      <c r="G68" s="39" t="s">
        <v>252</v>
      </c>
      <c r="H68" s="35">
        <v>79657252</v>
      </c>
      <c r="I68" s="36" t="s">
        <v>59</v>
      </c>
      <c r="J68" s="32">
        <v>8</v>
      </c>
      <c r="K68" s="32">
        <v>10</v>
      </c>
      <c r="L68" s="32"/>
      <c r="M68" s="32">
        <v>30</v>
      </c>
      <c r="N68" s="37">
        <f t="shared" si="0"/>
        <v>2</v>
      </c>
      <c r="O68" s="38" t="e">
        <f>'7. Costos'!$B$7*'4. PE filtra'!#REF!+'7. Costos'!$B$15+'7. Costos'!$B$25</f>
        <v>#REF!</v>
      </c>
      <c r="P68" s="75">
        <f>K68*'7. Costos'!$B$8+'7. Costos'!$B$15+'7. Costos'!D$25</f>
        <v>3473465</v>
      </c>
      <c r="Q68" s="138">
        <f>('7. Costos'!$H$25*'5. CUP filtra'!F46)</f>
        <v>0</v>
      </c>
      <c r="R68" s="32"/>
    </row>
    <row r="69" spans="1:18" x14ac:dyDescent="0.2">
      <c r="A69" s="43">
        <v>5</v>
      </c>
      <c r="B69" s="44" t="s">
        <v>118</v>
      </c>
      <c r="C69" s="32">
        <v>2009</v>
      </c>
      <c r="D69" s="32" t="s">
        <v>84</v>
      </c>
      <c r="E69" s="32">
        <v>5</v>
      </c>
      <c r="F69" s="32" t="s">
        <v>51</v>
      </c>
      <c r="G69" s="39" t="s">
        <v>252</v>
      </c>
      <c r="H69" s="35">
        <v>79657252</v>
      </c>
      <c r="I69" s="36" t="s">
        <v>59</v>
      </c>
      <c r="J69" s="32">
        <v>8</v>
      </c>
      <c r="K69" s="32">
        <v>20</v>
      </c>
      <c r="L69" s="32"/>
      <c r="M69" s="32">
        <v>17</v>
      </c>
      <c r="N69" s="37">
        <f t="shared" si="0"/>
        <v>-0.15</v>
      </c>
      <c r="O69" s="38" t="e">
        <f>'7. Costos'!$B$7*'4. PE filtra'!#REF!+'7. Costos'!$B$15+'7. Costos'!$B$25</f>
        <v>#REF!</v>
      </c>
      <c r="P69" s="75">
        <f>K69*'7. Costos'!$B$8+'7. Costos'!$B$15+'7. Costos'!D$25</f>
        <v>6879340</v>
      </c>
      <c r="Q69" s="138">
        <f>('7. Costos'!$H$25*'5. CUP filtra'!F47)</f>
        <v>0</v>
      </c>
      <c r="R69" s="32"/>
    </row>
    <row r="70" spans="1:18" x14ac:dyDescent="0.2">
      <c r="A70" s="44">
        <v>5</v>
      </c>
      <c r="B70" s="44" t="s">
        <v>118</v>
      </c>
      <c r="C70" s="32">
        <v>2009</v>
      </c>
      <c r="D70" s="32" t="s">
        <v>84</v>
      </c>
      <c r="E70" s="32">
        <v>5</v>
      </c>
      <c r="F70" s="39" t="s">
        <v>60</v>
      </c>
      <c r="G70" s="39" t="s">
        <v>252</v>
      </c>
      <c r="H70" s="35">
        <v>79657252</v>
      </c>
      <c r="I70" s="36" t="s">
        <v>59</v>
      </c>
      <c r="J70" s="32">
        <v>7</v>
      </c>
      <c r="K70" s="32">
        <v>31</v>
      </c>
      <c r="L70" s="32"/>
      <c r="M70" s="32">
        <v>33</v>
      </c>
      <c r="N70" s="37">
        <f t="shared" si="0"/>
        <v>6.4516129032258063E-2</v>
      </c>
      <c r="O70" s="38">
        <f>'7. Costos'!$B$7*'4. PE filtra'!I48+'7. Costos'!$B$15+'7. Costos'!$B$25</f>
        <v>904918</v>
      </c>
      <c r="P70" s="75">
        <f>K70*'7. Costos'!$B$8+'7. Costos'!$B$15+'7. Costos'!D$25</f>
        <v>10625802.5</v>
      </c>
      <c r="Q70" s="139">
        <f>('7. Costos'!$H$25*'5. CUP filtra'!F48)</f>
        <v>0</v>
      </c>
      <c r="R70" s="32"/>
    </row>
    <row r="71" spans="1:18" x14ac:dyDescent="0.2">
      <c r="A71" s="44">
        <v>5</v>
      </c>
      <c r="B71" s="44" t="s">
        <v>118</v>
      </c>
      <c r="C71" s="32">
        <v>2009</v>
      </c>
      <c r="D71" s="32" t="s">
        <v>84</v>
      </c>
      <c r="E71" s="32">
        <v>5</v>
      </c>
      <c r="F71" s="39" t="s">
        <v>60</v>
      </c>
      <c r="G71" s="39" t="s">
        <v>252</v>
      </c>
      <c r="H71" s="35">
        <v>79657252</v>
      </c>
      <c r="I71" s="36" t="s">
        <v>59</v>
      </c>
      <c r="J71" s="34">
        <v>6</v>
      </c>
      <c r="K71" s="32">
        <v>45</v>
      </c>
      <c r="L71" s="32"/>
      <c r="M71" s="32">
        <v>71</v>
      </c>
      <c r="N71" s="37">
        <f t="shared" si="0"/>
        <v>0.57777777777777772</v>
      </c>
      <c r="O71" s="38">
        <f>'7. Costos'!$B$7*'4. PE filtra'!I49+'7. Costos'!$B$15+'7. Costos'!$B$25</f>
        <v>833835.5</v>
      </c>
      <c r="P71" s="75">
        <f>K71*'7. Costos'!$B$8+'7. Costos'!$B$15+'7. Costos'!D$25</f>
        <v>15394027.5</v>
      </c>
      <c r="Q71" s="139">
        <f>('7. Costos'!$H$25*'5. CUP filtra'!F49)</f>
        <v>0</v>
      </c>
      <c r="R71" s="44"/>
    </row>
    <row r="72" spans="1:18" x14ac:dyDescent="0.2">
      <c r="A72" s="44">
        <v>5</v>
      </c>
      <c r="B72" s="44" t="s">
        <v>161</v>
      </c>
      <c r="C72" s="32">
        <v>2009</v>
      </c>
      <c r="D72" s="32" t="s">
        <v>84</v>
      </c>
      <c r="E72" s="32">
        <v>2</v>
      </c>
      <c r="F72" s="32" t="s">
        <v>60</v>
      </c>
      <c r="G72" s="39" t="s">
        <v>252</v>
      </c>
      <c r="H72" s="35">
        <v>79657252</v>
      </c>
      <c r="I72" s="32" t="s">
        <v>59</v>
      </c>
      <c r="J72" s="34">
        <v>1</v>
      </c>
      <c r="K72" s="32">
        <v>11</v>
      </c>
      <c r="L72" s="32"/>
      <c r="M72" s="32">
        <v>28</v>
      </c>
      <c r="N72" s="38">
        <f t="shared" si="0"/>
        <v>1.5454545454545454</v>
      </c>
      <c r="O72" s="38">
        <f>'7. Costos'!$B$7*'4. PE filtra'!I50+'7. Costos'!$B$15+'7. Costos'!$B$25</f>
        <v>762753</v>
      </c>
      <c r="P72" s="75">
        <f>K72*'7. Costos'!$B$8+'7. Costos'!$B$15+'7. Costos'!D$25</f>
        <v>3814052.5</v>
      </c>
      <c r="Q72" s="139">
        <f>('7. Costos'!$H$25*'5. CUP filtra'!F50)</f>
        <v>0</v>
      </c>
      <c r="R72" s="44"/>
    </row>
    <row r="73" spans="1:18" x14ac:dyDescent="0.2">
      <c r="A73" s="44">
        <v>5</v>
      </c>
      <c r="B73" s="44" t="s">
        <v>161</v>
      </c>
      <c r="C73" s="32">
        <v>2009</v>
      </c>
      <c r="D73" s="32" t="s">
        <v>84</v>
      </c>
      <c r="E73" s="32">
        <v>2</v>
      </c>
      <c r="F73" s="32" t="s">
        <v>60</v>
      </c>
      <c r="G73" s="39" t="s">
        <v>252</v>
      </c>
      <c r="H73" s="35">
        <v>79657252</v>
      </c>
      <c r="I73" s="32" t="s">
        <v>59</v>
      </c>
      <c r="J73" s="34">
        <v>1</v>
      </c>
      <c r="K73" s="32">
        <v>13</v>
      </c>
      <c r="L73" s="32"/>
      <c r="M73" s="32">
        <v>20</v>
      </c>
      <c r="N73" s="38">
        <f t="shared" si="0"/>
        <v>0.53846153846153844</v>
      </c>
      <c r="O73" s="38">
        <f>'7. Costos'!$B$7*'4. PE filtra'!I51+'7. Costos'!$B$15+'7. Costos'!$B$25</f>
        <v>1047083</v>
      </c>
      <c r="P73" s="75">
        <f>K73*'7. Costos'!$B$8+'7. Costos'!$B$15+'7. Costos'!D$25</f>
        <v>4495227.5</v>
      </c>
      <c r="Q73" s="139">
        <f>('7. Costos'!$H$25*'5. CUP filtra'!F51)</f>
        <v>0</v>
      </c>
      <c r="R73" s="44"/>
    </row>
    <row r="74" spans="1:18" x14ac:dyDescent="0.2">
      <c r="A74" s="118"/>
      <c r="B74" s="119" t="s">
        <v>118</v>
      </c>
      <c r="C74" s="120">
        <v>2009</v>
      </c>
      <c r="D74" s="120" t="s">
        <v>84</v>
      </c>
      <c r="E74" s="120">
        <v>2</v>
      </c>
      <c r="F74" s="140" t="s">
        <v>60</v>
      </c>
      <c r="G74" s="121" t="s">
        <v>255</v>
      </c>
      <c r="H74" s="122">
        <v>86044123</v>
      </c>
      <c r="I74" s="123" t="s">
        <v>50</v>
      </c>
      <c r="J74" s="124">
        <v>6</v>
      </c>
      <c r="K74" s="120">
        <v>35</v>
      </c>
      <c r="L74" s="120"/>
      <c r="M74" s="125">
        <v>34</v>
      </c>
      <c r="N74" s="125">
        <f t="shared" ref="N74:N115" si="1">(M74-K74)/K74</f>
        <v>-2.8571428571428571E-2</v>
      </c>
      <c r="O74" s="141">
        <f>'7. Costos'!$B$7*'4. PE filtra'!I52+'7. Costos'!$B$15+'7. Costos'!$B$25</f>
        <v>833835.5</v>
      </c>
      <c r="P74" s="142">
        <f>K74*'7. Costos'!$B$8+'7. Costos'!$B$15+'7. Costos'!D$25</f>
        <v>11988152.5</v>
      </c>
      <c r="Q74" s="127">
        <f>('7. Costos'!$H$25*'5. CUP filtra'!F52)</f>
        <v>0</v>
      </c>
    </row>
    <row r="75" spans="1:18" x14ac:dyDescent="0.2">
      <c r="A75" s="118"/>
      <c r="B75" s="119" t="s">
        <v>118</v>
      </c>
      <c r="C75" s="120">
        <v>2009</v>
      </c>
      <c r="D75" s="120" t="s">
        <v>84</v>
      </c>
      <c r="E75" s="120">
        <v>2</v>
      </c>
      <c r="F75" s="140" t="s">
        <v>60</v>
      </c>
      <c r="G75" s="121" t="s">
        <v>255</v>
      </c>
      <c r="H75" s="122">
        <v>86044123</v>
      </c>
      <c r="I75" s="123" t="s">
        <v>50</v>
      </c>
      <c r="J75" s="124">
        <v>6</v>
      </c>
      <c r="K75" s="120">
        <v>36</v>
      </c>
      <c r="L75" s="120"/>
      <c r="M75" s="125">
        <v>31</v>
      </c>
      <c r="N75" s="125">
        <f t="shared" si="1"/>
        <v>-0.1388888888888889</v>
      </c>
      <c r="O75" s="141">
        <f>'7. Costos'!$B$7*'4. PE filtra'!I53+'7. Costos'!$B$15+'7. Costos'!$B$25</f>
        <v>904918</v>
      </c>
      <c r="P75" s="126">
        <f>K75*'7. Costos'!$B$8+'7. Costos'!$B$15+'7. Costos'!D$25</f>
        <v>12328740</v>
      </c>
      <c r="Q75" s="128">
        <f>('7. Costos'!$H$25*'5. CUP filtra'!F53)</f>
        <v>0</v>
      </c>
    </row>
    <row r="76" spans="1:18" x14ac:dyDescent="0.2">
      <c r="A76" s="118"/>
      <c r="B76" s="119" t="s">
        <v>118</v>
      </c>
      <c r="C76" s="120">
        <v>2009</v>
      </c>
      <c r="D76" s="120" t="s">
        <v>84</v>
      </c>
      <c r="E76" s="120">
        <v>2</v>
      </c>
      <c r="F76" s="140" t="s">
        <v>60</v>
      </c>
      <c r="G76" s="121" t="s">
        <v>255</v>
      </c>
      <c r="H76" s="122">
        <v>86044123</v>
      </c>
      <c r="I76" s="123" t="s">
        <v>50</v>
      </c>
      <c r="J76" s="124">
        <v>7</v>
      </c>
      <c r="K76" s="120">
        <v>12</v>
      </c>
      <c r="L76" s="120"/>
      <c r="M76" s="125">
        <v>8</v>
      </c>
      <c r="N76" s="125">
        <f t="shared" si="1"/>
        <v>-0.33333333333333331</v>
      </c>
      <c r="O76" s="141">
        <f>'7. Costos'!$B$7*'4. PE filtra'!J54+'7. Costos'!$B$15+'7. Costos'!$B$25</f>
        <v>478423</v>
      </c>
      <c r="P76" s="126">
        <f>K76*'7. Costos'!$B$8+'7. Costos'!$B$15+'7. Costos'!D$25</f>
        <v>4154640</v>
      </c>
      <c r="Q76" s="128">
        <f>('7. Costos'!$H$25*'5. CUP filtra'!F54)</f>
        <v>0</v>
      </c>
    </row>
    <row r="77" spans="1:18" x14ac:dyDescent="0.2">
      <c r="A77" s="118"/>
      <c r="B77" s="119" t="s">
        <v>118</v>
      </c>
      <c r="C77" s="120">
        <v>2009</v>
      </c>
      <c r="D77" s="120" t="s">
        <v>84</v>
      </c>
      <c r="E77" s="120">
        <v>2</v>
      </c>
      <c r="F77" s="140" t="s">
        <v>60</v>
      </c>
      <c r="G77" s="121" t="s">
        <v>255</v>
      </c>
      <c r="H77" s="122">
        <v>86044123</v>
      </c>
      <c r="I77" s="123" t="s">
        <v>50</v>
      </c>
      <c r="J77" s="124">
        <v>8</v>
      </c>
      <c r="K77" s="120">
        <v>23</v>
      </c>
      <c r="L77" s="120"/>
      <c r="M77" s="125">
        <v>20</v>
      </c>
      <c r="N77" s="125">
        <f t="shared" si="1"/>
        <v>-0.13043478260869565</v>
      </c>
      <c r="O77" s="141">
        <f>'7. Costos'!$B$7*'4. PE filtra'!J55+'7. Costos'!$B$15+'7. Costos'!$B$25</f>
        <v>478423</v>
      </c>
      <c r="P77" s="126">
        <f>K77*'7. Costos'!$B$8+'7. Costos'!$B$15+'7. Costos'!D$25</f>
        <v>7901102.5</v>
      </c>
      <c r="Q77" s="128">
        <f>('7. Costos'!$H$25*'5. CUP filtra'!F55)</f>
        <v>0</v>
      </c>
    </row>
    <row r="78" spans="1:18" x14ac:dyDescent="0.2">
      <c r="A78" s="118"/>
      <c r="B78" s="119" t="s">
        <v>118</v>
      </c>
      <c r="C78" s="120">
        <v>2009</v>
      </c>
      <c r="D78" s="120" t="s">
        <v>84</v>
      </c>
      <c r="E78" s="120">
        <v>2</v>
      </c>
      <c r="F78" s="140" t="s">
        <v>60</v>
      </c>
      <c r="G78" s="121" t="s">
        <v>255</v>
      </c>
      <c r="H78" s="122">
        <v>86044123</v>
      </c>
      <c r="I78" s="123" t="s">
        <v>50</v>
      </c>
      <c r="J78" s="124">
        <v>8</v>
      </c>
      <c r="K78" s="120">
        <v>4</v>
      </c>
      <c r="L78" s="120"/>
      <c r="M78" s="125">
        <v>27</v>
      </c>
      <c r="N78" s="125">
        <f t="shared" si="1"/>
        <v>5.75</v>
      </c>
      <c r="O78" s="141">
        <f>'7. Costos'!$B$7*'4. PE filtra'!J56+'7. Costos'!$B$15+'7. Costos'!$B$25</f>
        <v>478423</v>
      </c>
      <c r="P78" s="126">
        <f>K78*'7. Costos'!$B$8+'7. Costos'!$B$15+'7. Costos'!D$25</f>
        <v>1429940</v>
      </c>
      <c r="Q78" s="128">
        <f>('7. Costos'!$H$25*'5. CUP filtra'!F56)</f>
        <v>0</v>
      </c>
    </row>
    <row r="79" spans="1:18" x14ac:dyDescent="0.2">
      <c r="A79" s="118"/>
      <c r="B79" s="119" t="s">
        <v>118</v>
      </c>
      <c r="C79" s="120">
        <v>2009</v>
      </c>
      <c r="D79" s="120" t="s">
        <v>84</v>
      </c>
      <c r="E79" s="120">
        <v>2</v>
      </c>
      <c r="F79" s="140" t="s">
        <v>60</v>
      </c>
      <c r="G79" s="121" t="s">
        <v>255</v>
      </c>
      <c r="H79" s="122">
        <v>86044123</v>
      </c>
      <c r="I79" s="123" t="s">
        <v>50</v>
      </c>
      <c r="J79" s="124">
        <v>8</v>
      </c>
      <c r="K79" s="120">
        <v>21</v>
      </c>
      <c r="L79" s="120"/>
      <c r="M79" s="125">
        <v>9</v>
      </c>
      <c r="N79" s="125">
        <f t="shared" si="1"/>
        <v>-0.5714285714285714</v>
      </c>
      <c r="O79" s="141">
        <f>'7. Costos'!$B$7*'4. PE filtra'!J57+'7. Costos'!$B$15+'7. Costos'!$B$25</f>
        <v>478423</v>
      </c>
      <c r="P79" s="126">
        <f>K79*'7. Costos'!$B$8+'7. Costos'!$B$15+'7. Costos'!D$25</f>
        <v>7219927.5</v>
      </c>
      <c r="Q79" s="128">
        <f>('7. Costos'!$H$25*'5. CUP filtra'!F57)</f>
        <v>0</v>
      </c>
    </row>
    <row r="80" spans="1:18" x14ac:dyDescent="0.2">
      <c r="A80" s="118"/>
      <c r="B80" s="119" t="s">
        <v>118</v>
      </c>
      <c r="C80" s="120">
        <v>2009</v>
      </c>
      <c r="D80" s="120" t="s">
        <v>84</v>
      </c>
      <c r="E80" s="120">
        <v>2</v>
      </c>
      <c r="F80" s="140" t="s">
        <v>60</v>
      </c>
      <c r="G80" s="121" t="s">
        <v>255</v>
      </c>
      <c r="H80" s="122">
        <v>86044123</v>
      </c>
      <c r="I80" s="123" t="s">
        <v>50</v>
      </c>
      <c r="J80" s="124">
        <v>8</v>
      </c>
      <c r="K80" s="120">
        <v>13</v>
      </c>
      <c r="L80" s="120"/>
      <c r="M80" s="125">
        <v>16</v>
      </c>
      <c r="N80" s="125">
        <f t="shared" si="1"/>
        <v>0.23076923076923078</v>
      </c>
      <c r="O80" s="141">
        <f>'7. Costos'!$B$7*'4. PE filtra'!J58+'7. Costos'!$B$15+'7. Costos'!$B$25</f>
        <v>478423</v>
      </c>
      <c r="P80" s="126">
        <f>K80*'7. Costos'!$B$8+'7. Costos'!$B$15+'7. Costos'!D$25</f>
        <v>4495227.5</v>
      </c>
      <c r="Q80" s="128">
        <f>('7. Costos'!$H$25*'5. CUP filtra'!F58)</f>
        <v>0</v>
      </c>
    </row>
    <row r="81" spans="1:17" x14ac:dyDescent="0.2">
      <c r="A81" s="118"/>
      <c r="B81" s="119" t="s">
        <v>118</v>
      </c>
      <c r="C81" s="120">
        <v>2009</v>
      </c>
      <c r="D81" s="120" t="s">
        <v>84</v>
      </c>
      <c r="E81" s="120">
        <v>2</v>
      </c>
      <c r="F81" s="140" t="s">
        <v>61</v>
      </c>
      <c r="G81" s="121" t="s">
        <v>255</v>
      </c>
      <c r="H81" s="122">
        <v>86044123</v>
      </c>
      <c r="I81" s="123" t="s">
        <v>50</v>
      </c>
      <c r="J81" s="124">
        <v>8</v>
      </c>
      <c r="K81" s="120">
        <v>19</v>
      </c>
      <c r="L81" s="120"/>
      <c r="M81" s="125">
        <v>13</v>
      </c>
      <c r="N81" s="125">
        <f t="shared" si="1"/>
        <v>-0.31578947368421051</v>
      </c>
      <c r="O81" s="141">
        <f>'7. Costos'!$B$7*'4. PE filtra'!J59+'7. Costos'!$B$15+'7. Costos'!$B$25</f>
        <v>478423</v>
      </c>
      <c r="P81" s="126">
        <f>K81*'7. Costos'!$B$8+'7. Costos'!$B$15+'7. Costos'!D$25</f>
        <v>6538752.5</v>
      </c>
      <c r="Q81" s="128">
        <f>('7. Costos'!$H$25*'5. CUP filtra'!F59)</f>
        <v>0</v>
      </c>
    </row>
    <row r="82" spans="1:17" x14ac:dyDescent="0.2">
      <c r="A82" s="118"/>
      <c r="B82" s="119" t="s">
        <v>118</v>
      </c>
      <c r="C82" s="120">
        <v>2009</v>
      </c>
      <c r="D82" s="120" t="s">
        <v>84</v>
      </c>
      <c r="E82" s="120">
        <v>2</v>
      </c>
      <c r="F82" s="140" t="s">
        <v>61</v>
      </c>
      <c r="G82" s="121" t="s">
        <v>255</v>
      </c>
      <c r="H82" s="122">
        <v>86044123</v>
      </c>
      <c r="I82" s="123" t="s">
        <v>50</v>
      </c>
      <c r="J82" s="124">
        <v>7</v>
      </c>
      <c r="K82" s="120">
        <v>22</v>
      </c>
      <c r="L82" s="120"/>
      <c r="M82" s="125">
        <v>13</v>
      </c>
      <c r="N82" s="125">
        <f t="shared" si="1"/>
        <v>-0.40909090909090912</v>
      </c>
      <c r="O82" s="141">
        <f>'7. Costos'!$B$7*'4. PE filtra'!J60+'7. Costos'!$B$15+'7. Costos'!$B$25</f>
        <v>478423</v>
      </c>
      <c r="P82" s="126">
        <f>K82*'7. Costos'!$B$8+'7. Costos'!$B$15+'7. Costos'!D$25</f>
        <v>7560515</v>
      </c>
      <c r="Q82" s="128">
        <f>('7. Costos'!$H$25*'5. CUP filtra'!F60)</f>
        <v>0</v>
      </c>
    </row>
    <row r="83" spans="1:17" x14ac:dyDescent="0.2">
      <c r="A83" s="118"/>
      <c r="B83" s="119" t="s">
        <v>118</v>
      </c>
      <c r="C83" s="120">
        <v>2009</v>
      </c>
      <c r="D83" s="120" t="s">
        <v>84</v>
      </c>
      <c r="E83" s="120">
        <v>2</v>
      </c>
      <c r="F83" s="140" t="s">
        <v>61</v>
      </c>
      <c r="G83" s="121" t="s">
        <v>255</v>
      </c>
      <c r="H83" s="122">
        <v>86044123</v>
      </c>
      <c r="I83" s="123" t="s">
        <v>50</v>
      </c>
      <c r="J83" s="124">
        <v>3</v>
      </c>
      <c r="K83" s="120">
        <v>27</v>
      </c>
      <c r="L83" s="120"/>
      <c r="M83" s="125">
        <v>15</v>
      </c>
      <c r="N83" s="125">
        <f t="shared" si="1"/>
        <v>-0.44444444444444442</v>
      </c>
      <c r="O83" s="141">
        <f>'7. Costos'!$B$7*'4. PE filtra'!J61+'7. Costos'!$B$15+'7. Costos'!$B$25</f>
        <v>478423</v>
      </c>
      <c r="P83" s="126">
        <f>K83*'7. Costos'!$B$8+'7. Costos'!$B$15+'7. Costos'!D$25</f>
        <v>9263452.5</v>
      </c>
      <c r="Q83" s="128">
        <f>('7. Costos'!$H$25*'5. CUP filtra'!F61)</f>
        <v>0</v>
      </c>
    </row>
    <row r="84" spans="1:17" x14ac:dyDescent="0.2">
      <c r="A84" s="118"/>
      <c r="B84" s="119" t="s">
        <v>118</v>
      </c>
      <c r="C84" s="120">
        <v>2009</v>
      </c>
      <c r="D84" s="120" t="s">
        <v>84</v>
      </c>
      <c r="E84" s="120">
        <v>2</v>
      </c>
      <c r="F84" s="140" t="s">
        <v>61</v>
      </c>
      <c r="G84" s="121" t="s">
        <v>255</v>
      </c>
      <c r="H84" s="122">
        <v>86044123</v>
      </c>
      <c r="I84" s="123" t="s">
        <v>50</v>
      </c>
      <c r="J84" s="124">
        <v>7</v>
      </c>
      <c r="K84" s="120">
        <v>30</v>
      </c>
      <c r="L84" s="120"/>
      <c r="M84" s="125">
        <v>18</v>
      </c>
      <c r="N84" s="125">
        <f t="shared" si="1"/>
        <v>-0.4</v>
      </c>
      <c r="O84" s="141">
        <f>'7. Costos'!$B$7*'4. PE filtra'!J62+'7. Costos'!$B$15+'7. Costos'!$B$25</f>
        <v>478423</v>
      </c>
      <c r="P84" s="126">
        <f>K84*'7. Costos'!$B$8+'7. Costos'!$B$15+'7. Costos'!D$25</f>
        <v>10285215</v>
      </c>
      <c r="Q84" s="128">
        <f>('7. Costos'!$H$25*'5. CUP filtra'!F62)</f>
        <v>0</v>
      </c>
    </row>
    <row r="85" spans="1:17" x14ac:dyDescent="0.2">
      <c r="A85" s="118"/>
      <c r="B85" s="119" t="s">
        <v>118</v>
      </c>
      <c r="C85" s="120">
        <v>2009</v>
      </c>
      <c r="D85" s="120" t="s">
        <v>84</v>
      </c>
      <c r="E85" s="120">
        <v>2</v>
      </c>
      <c r="F85" s="140" t="s">
        <v>61</v>
      </c>
      <c r="G85" s="121" t="s">
        <v>255</v>
      </c>
      <c r="H85" s="122">
        <v>86044123</v>
      </c>
      <c r="I85" s="123" t="s">
        <v>50</v>
      </c>
      <c r="J85" s="124">
        <v>7</v>
      </c>
      <c r="K85" s="120">
        <v>8</v>
      </c>
      <c r="L85" s="120"/>
      <c r="M85" s="125">
        <v>3</v>
      </c>
      <c r="N85" s="125">
        <f t="shared" si="1"/>
        <v>-0.625</v>
      </c>
      <c r="O85" s="141">
        <f>'7. Costos'!$B$7*'4. PE filtra'!J63+'7. Costos'!$B$15+'7. Costos'!$B$25</f>
        <v>478423</v>
      </c>
      <c r="P85" s="126">
        <f>K85*'7. Costos'!$B$8+'7. Costos'!$B$15+'7. Costos'!D$25</f>
        <v>2792290</v>
      </c>
      <c r="Q85" s="128">
        <f>('7. Costos'!$H$25*'5. CUP filtra'!F63)</f>
        <v>0</v>
      </c>
    </row>
    <row r="86" spans="1:17" x14ac:dyDescent="0.2">
      <c r="A86" s="118"/>
      <c r="B86" s="119" t="s">
        <v>118</v>
      </c>
      <c r="C86" s="120">
        <v>2010</v>
      </c>
      <c r="D86" s="120" t="s">
        <v>84</v>
      </c>
      <c r="E86" s="120">
        <v>2</v>
      </c>
      <c r="F86" s="140" t="s">
        <v>15</v>
      </c>
      <c r="G86" s="121" t="s">
        <v>255</v>
      </c>
      <c r="H86" s="122">
        <v>86044123</v>
      </c>
      <c r="I86" s="123" t="s">
        <v>50</v>
      </c>
      <c r="J86" s="124">
        <v>7</v>
      </c>
      <c r="K86" s="120">
        <v>9</v>
      </c>
      <c r="L86" s="120"/>
      <c r="M86" s="125">
        <v>7</v>
      </c>
      <c r="N86" s="125">
        <f t="shared" si="1"/>
        <v>-0.22222222222222221</v>
      </c>
      <c r="O86" s="141">
        <f>'7. Costos'!$B$7*'4. PE filtra'!J64+'7. Costos'!$B$15+'7. Costos'!$B$25</f>
        <v>478423</v>
      </c>
      <c r="P86" s="126">
        <f>K86*'7. Costos'!$B$8+'7. Costos'!$B$15+'7. Costos'!D$25</f>
        <v>3132877.5</v>
      </c>
      <c r="Q86" s="128">
        <f>('7. Costos'!$H$25*'5. CUP filtra'!F64)</f>
        <v>0</v>
      </c>
    </row>
    <row r="87" spans="1:17" x14ac:dyDescent="0.2">
      <c r="A87" s="118"/>
      <c r="B87" s="119" t="s">
        <v>118</v>
      </c>
      <c r="C87" s="120">
        <v>2010</v>
      </c>
      <c r="D87" s="120" t="s">
        <v>84</v>
      </c>
      <c r="E87" s="120">
        <v>2</v>
      </c>
      <c r="F87" s="140" t="s">
        <v>15</v>
      </c>
      <c r="G87" s="121" t="s">
        <v>255</v>
      </c>
      <c r="H87" s="122">
        <v>86044123</v>
      </c>
      <c r="I87" s="123" t="s">
        <v>50</v>
      </c>
      <c r="J87" s="124">
        <v>5</v>
      </c>
      <c r="K87" s="120">
        <v>26</v>
      </c>
      <c r="L87" s="120"/>
      <c r="M87" s="125">
        <v>51</v>
      </c>
      <c r="N87" s="125">
        <f t="shared" si="1"/>
        <v>0.96153846153846156</v>
      </c>
      <c r="O87" s="141">
        <f>'7. Costos'!$B$7*'4. PE filtra'!J65+'7. Costos'!$B$15+'7. Costos'!$B$25</f>
        <v>478423</v>
      </c>
      <c r="P87" s="126">
        <f>K87*'7. Costos'!$B$8+'7. Costos'!$B$15+'7. Costos'!D$25</f>
        <v>8922865</v>
      </c>
      <c r="Q87" s="128">
        <f>('7. Costos'!$H$25*'5. CUP filtra'!F65)</f>
        <v>0</v>
      </c>
    </row>
    <row r="88" spans="1:17" x14ac:dyDescent="0.2">
      <c r="A88" s="118"/>
      <c r="B88" s="119" t="s">
        <v>118</v>
      </c>
      <c r="C88" s="120">
        <v>2010</v>
      </c>
      <c r="D88" s="120" t="s">
        <v>84</v>
      </c>
      <c r="E88" s="120">
        <v>2</v>
      </c>
      <c r="F88" s="140" t="s">
        <v>15</v>
      </c>
      <c r="G88" s="121" t="s">
        <v>255</v>
      </c>
      <c r="H88" s="122">
        <v>86044123</v>
      </c>
      <c r="I88" s="123" t="s">
        <v>50</v>
      </c>
      <c r="J88" s="124">
        <v>7</v>
      </c>
      <c r="K88" s="120">
        <v>9</v>
      </c>
      <c r="L88" s="120"/>
      <c r="M88" s="125">
        <v>33</v>
      </c>
      <c r="N88" s="125">
        <f t="shared" si="1"/>
        <v>2.6666666666666665</v>
      </c>
      <c r="O88" s="141">
        <f>'7. Costos'!$B$7*'4. PE filtra'!J66+'7. Costos'!$B$15+'7. Costos'!$B$25</f>
        <v>478423</v>
      </c>
      <c r="P88" s="126">
        <f>K88*'7. Costos'!$B$8+'7. Costos'!$B$15+'7. Costos'!D$25</f>
        <v>3132877.5</v>
      </c>
      <c r="Q88" s="128">
        <f>('7. Costos'!$H$25*'5. CUP filtra'!F66)</f>
        <v>0</v>
      </c>
    </row>
    <row r="89" spans="1:17" x14ac:dyDescent="0.2">
      <c r="A89" s="118"/>
      <c r="B89" s="119" t="s">
        <v>118</v>
      </c>
      <c r="C89" s="120">
        <v>2010</v>
      </c>
      <c r="D89" s="120" t="s">
        <v>84</v>
      </c>
      <c r="E89" s="120">
        <v>2</v>
      </c>
      <c r="F89" s="140" t="s">
        <v>15</v>
      </c>
      <c r="G89" s="121" t="s">
        <v>255</v>
      </c>
      <c r="H89" s="122">
        <v>86044123</v>
      </c>
      <c r="I89" s="123" t="s">
        <v>50</v>
      </c>
      <c r="J89" s="124">
        <v>7</v>
      </c>
      <c r="K89" s="120">
        <v>4</v>
      </c>
      <c r="L89" s="120"/>
      <c r="M89" s="125">
        <v>31</v>
      </c>
      <c r="N89" s="125">
        <f t="shared" si="1"/>
        <v>6.75</v>
      </c>
      <c r="O89" s="141">
        <f>'7. Costos'!$B$7*'4. PE filtra'!J67+'7. Costos'!$B$15+'7. Costos'!$B$25</f>
        <v>478423</v>
      </c>
      <c r="P89" s="126">
        <f>K89*'7. Costos'!$B$8+'7. Costos'!$B$15+'7. Costos'!D$25</f>
        <v>1429940</v>
      </c>
      <c r="Q89" s="128">
        <f>('7. Costos'!$H$25*'5. CUP filtra'!F67)</f>
        <v>0</v>
      </c>
    </row>
    <row r="90" spans="1:17" x14ac:dyDescent="0.2">
      <c r="A90" s="118"/>
      <c r="B90" s="119" t="s">
        <v>118</v>
      </c>
      <c r="C90" s="120">
        <v>2010</v>
      </c>
      <c r="D90" s="120" t="s">
        <v>84</v>
      </c>
      <c r="E90" s="120">
        <v>2</v>
      </c>
      <c r="F90" s="140" t="s">
        <v>18</v>
      </c>
      <c r="G90" s="121" t="s">
        <v>255</v>
      </c>
      <c r="H90" s="122">
        <v>86044123</v>
      </c>
      <c r="I90" s="123" t="s">
        <v>50</v>
      </c>
      <c r="J90" s="124">
        <v>7</v>
      </c>
      <c r="K90" s="120">
        <v>8</v>
      </c>
      <c r="L90" s="120"/>
      <c r="M90" s="125">
        <v>16</v>
      </c>
      <c r="N90" s="125">
        <f t="shared" si="1"/>
        <v>1</v>
      </c>
      <c r="O90" s="141">
        <f>'7. Costos'!$B$7*'4. PE filtra'!J68+'7. Costos'!$B$15+'7. Costos'!$B$25</f>
        <v>478423</v>
      </c>
      <c r="P90" s="126">
        <f>K90*'7. Costos'!$B$8+'7. Costos'!$B$15+'7. Costos'!D$25</f>
        <v>2792290</v>
      </c>
      <c r="Q90" s="128">
        <f>('7. Costos'!$H$25*'5. CUP filtra'!F68)</f>
        <v>0</v>
      </c>
    </row>
    <row r="91" spans="1:17" x14ac:dyDescent="0.2">
      <c r="A91" s="118"/>
      <c r="B91" s="119" t="s">
        <v>118</v>
      </c>
      <c r="C91" s="120">
        <v>2010</v>
      </c>
      <c r="D91" s="120" t="s">
        <v>84</v>
      </c>
      <c r="E91" s="120">
        <v>2</v>
      </c>
      <c r="F91" s="140" t="s">
        <v>18</v>
      </c>
      <c r="G91" s="121" t="s">
        <v>255</v>
      </c>
      <c r="H91" s="122">
        <v>86044123</v>
      </c>
      <c r="I91" s="123" t="s">
        <v>50</v>
      </c>
      <c r="J91" s="124">
        <v>7</v>
      </c>
      <c r="K91" s="120">
        <v>5</v>
      </c>
      <c r="L91" s="120"/>
      <c r="M91" s="125">
        <v>23</v>
      </c>
      <c r="N91" s="125">
        <f t="shared" si="1"/>
        <v>3.6</v>
      </c>
      <c r="O91" s="141">
        <f>'7. Costos'!$B$7*'4. PE filtra'!J69+'7. Costos'!$B$15+'7. Costos'!$B$25</f>
        <v>478423</v>
      </c>
      <c r="P91" s="126">
        <f>K91*'7. Costos'!$B$8+'7. Costos'!$B$15+'7. Costos'!D$25</f>
        <v>1770527.5</v>
      </c>
      <c r="Q91" s="128">
        <f>('7. Costos'!$H$25*'5. CUP filtra'!F69)</f>
        <v>0</v>
      </c>
    </row>
    <row r="92" spans="1:17" x14ac:dyDescent="0.2">
      <c r="A92" s="118"/>
      <c r="B92" s="119" t="s">
        <v>118</v>
      </c>
      <c r="C92" s="120">
        <v>2010</v>
      </c>
      <c r="D92" s="120" t="s">
        <v>84</v>
      </c>
      <c r="E92" s="120">
        <v>2</v>
      </c>
      <c r="F92" s="140" t="s">
        <v>18</v>
      </c>
      <c r="G92" s="121" t="s">
        <v>255</v>
      </c>
      <c r="H92" s="122">
        <v>86044123</v>
      </c>
      <c r="I92" s="123" t="s">
        <v>50</v>
      </c>
      <c r="J92" s="124">
        <v>7</v>
      </c>
      <c r="K92" s="120">
        <v>6</v>
      </c>
      <c r="L92" s="120"/>
      <c r="M92" s="125">
        <v>26</v>
      </c>
      <c r="N92" s="125">
        <f t="shared" si="1"/>
        <v>3.3333333333333335</v>
      </c>
      <c r="O92" s="141">
        <f>'7. Costos'!$B$7*'4. PE filtra'!J70+'7. Costos'!$B$15+'7. Costos'!$B$25</f>
        <v>478423</v>
      </c>
      <c r="P92" s="126">
        <f>K92*'7. Costos'!$B$8+'7. Costos'!$B$15+'7. Costos'!D$25</f>
        <v>2111115</v>
      </c>
      <c r="Q92" s="128">
        <f>('7. Costos'!$H$25*'5. CUP filtra'!F70)</f>
        <v>0</v>
      </c>
    </row>
    <row r="93" spans="1:17" x14ac:dyDescent="0.2">
      <c r="A93" s="129"/>
      <c r="B93" s="119" t="s">
        <v>118</v>
      </c>
      <c r="C93" s="130">
        <v>2010</v>
      </c>
      <c r="D93" s="130" t="s">
        <v>84</v>
      </c>
      <c r="E93" s="130">
        <v>2</v>
      </c>
      <c r="F93" s="143" t="s">
        <v>18</v>
      </c>
      <c r="G93" s="131" t="s">
        <v>255</v>
      </c>
      <c r="H93" s="132">
        <v>86044123</v>
      </c>
      <c r="I93" s="133" t="s">
        <v>50</v>
      </c>
      <c r="J93" s="134">
        <v>7</v>
      </c>
      <c r="K93" s="130">
        <v>5</v>
      </c>
      <c r="L93" s="130"/>
      <c r="M93" s="135">
        <v>10</v>
      </c>
      <c r="N93" s="135">
        <f t="shared" si="1"/>
        <v>1</v>
      </c>
      <c r="O93" s="144">
        <f>'7. Costos'!$B$7*'4. PE filtra'!J71+'7. Costos'!$B$15+'7. Costos'!$B$25</f>
        <v>478423</v>
      </c>
      <c r="P93" s="136">
        <f>K93*'7. Costos'!$B$8+'7. Costos'!$B$15+'7. Costos'!D$25</f>
        <v>1770527.5</v>
      </c>
      <c r="Q93" s="137">
        <f>('7. Costos'!$H$25*'5. CUP filtra'!F71)</f>
        <v>0</v>
      </c>
    </row>
    <row r="94" spans="1:17" x14ac:dyDescent="0.2">
      <c r="A94" s="118"/>
      <c r="B94" s="119" t="s">
        <v>161</v>
      </c>
      <c r="C94" s="18">
        <v>2009</v>
      </c>
      <c r="D94" s="10" t="s">
        <v>84</v>
      </c>
      <c r="E94" s="120">
        <v>7</v>
      </c>
      <c r="F94" s="121" t="s">
        <v>61</v>
      </c>
      <c r="G94" s="122" t="s">
        <v>255</v>
      </c>
      <c r="H94" s="123">
        <v>86044123</v>
      </c>
      <c r="I94" s="124" t="s">
        <v>50</v>
      </c>
      <c r="J94" s="120">
        <v>1</v>
      </c>
      <c r="K94" s="120">
        <v>12</v>
      </c>
      <c r="L94" s="120"/>
      <c r="M94" s="125">
        <v>25</v>
      </c>
      <c r="N94" s="141">
        <f t="shared" si="1"/>
        <v>1.0833333333333333</v>
      </c>
      <c r="O94" s="126">
        <f>J94*'7. Costos'!$B$8+'7. Costos'!$B$15+'7. Costos'!C$25</f>
        <v>408177.5</v>
      </c>
      <c r="P94" s="126">
        <f>K94*'7. Costos'!$B$8+'7. Costos'!$B$15+'7. Costos'!D$25</f>
        <v>4154640</v>
      </c>
      <c r="Q94" s="128">
        <f>('7. Costos'!$H$25*'5. CUP filtra'!F72)</f>
        <v>0</v>
      </c>
    </row>
    <row r="95" spans="1:17" x14ac:dyDescent="0.2">
      <c r="A95" s="118"/>
      <c r="B95" s="119" t="s">
        <v>161</v>
      </c>
      <c r="C95" s="18">
        <v>2009</v>
      </c>
      <c r="D95" s="10" t="s">
        <v>84</v>
      </c>
      <c r="E95" s="120">
        <v>7</v>
      </c>
      <c r="F95" s="121" t="s">
        <v>61</v>
      </c>
      <c r="G95" s="122" t="s">
        <v>255</v>
      </c>
      <c r="H95" s="123">
        <v>86044123</v>
      </c>
      <c r="I95" s="124" t="s">
        <v>50</v>
      </c>
      <c r="J95" s="120">
        <v>1</v>
      </c>
      <c r="K95" s="120">
        <v>15</v>
      </c>
      <c r="L95" s="120"/>
      <c r="M95" s="125">
        <v>54</v>
      </c>
      <c r="N95" s="141">
        <f t="shared" si="1"/>
        <v>2.6</v>
      </c>
      <c r="O95" s="126">
        <f>J95*'7. Costos'!$B$8+'7. Costos'!$B$15+'7. Costos'!C$25</f>
        <v>408177.5</v>
      </c>
      <c r="P95" s="126">
        <f>K95*'7. Costos'!$B$8+'7. Costos'!$B$15+'7. Costos'!D$25</f>
        <v>5176402.5</v>
      </c>
      <c r="Q95" s="128">
        <f>('7. Costos'!$H$25*'5. CUP filtra'!F73)</f>
        <v>0</v>
      </c>
    </row>
    <row r="96" spans="1:17" x14ac:dyDescent="0.2">
      <c r="A96" s="118"/>
      <c r="B96" s="119" t="s">
        <v>161</v>
      </c>
      <c r="C96" s="18">
        <v>2009</v>
      </c>
      <c r="D96" s="10" t="s">
        <v>84</v>
      </c>
      <c r="E96" s="120">
        <v>7</v>
      </c>
      <c r="F96" s="121" t="s">
        <v>61</v>
      </c>
      <c r="G96" s="122" t="s">
        <v>255</v>
      </c>
      <c r="H96" s="123">
        <v>86044123</v>
      </c>
      <c r="I96" s="124" t="s">
        <v>50</v>
      </c>
      <c r="J96" s="120">
        <v>1</v>
      </c>
      <c r="K96" s="120">
        <v>13</v>
      </c>
      <c r="L96" s="120"/>
      <c r="M96" s="125">
        <v>27</v>
      </c>
      <c r="N96" s="141">
        <f t="shared" si="1"/>
        <v>1.0769230769230769</v>
      </c>
      <c r="O96" s="126">
        <f>J96*'7. Costos'!$B$8+'7. Costos'!$B$15+'7. Costos'!C$25</f>
        <v>408177.5</v>
      </c>
      <c r="P96" s="126">
        <f>K96*'7. Costos'!$B$8+'7. Costos'!$B$15+'7. Costos'!D$25</f>
        <v>4495227.5</v>
      </c>
      <c r="Q96" s="128">
        <f>('7. Costos'!$H$25*'5. CUP filtra'!F74)</f>
        <v>0</v>
      </c>
    </row>
    <row r="97" spans="1:17" x14ac:dyDescent="0.2">
      <c r="A97" s="118"/>
      <c r="B97" s="119" t="s">
        <v>161</v>
      </c>
      <c r="C97" s="18">
        <v>2010</v>
      </c>
      <c r="D97" s="10" t="s">
        <v>84</v>
      </c>
      <c r="E97" s="120">
        <v>7</v>
      </c>
      <c r="F97" s="121" t="s">
        <v>15</v>
      </c>
      <c r="G97" s="122" t="s">
        <v>255</v>
      </c>
      <c r="H97" s="123">
        <v>86044123</v>
      </c>
      <c r="I97" s="124" t="s">
        <v>50</v>
      </c>
      <c r="J97" s="120">
        <v>1</v>
      </c>
      <c r="K97" s="120">
        <v>7</v>
      </c>
      <c r="L97" s="120"/>
      <c r="M97" s="125">
        <v>26</v>
      </c>
      <c r="N97" s="141">
        <f t="shared" si="1"/>
        <v>2.7142857142857144</v>
      </c>
      <c r="O97" s="126">
        <f>J97*'7. Costos'!$B$8+'7. Costos'!$B$15+'7. Costos'!C$25</f>
        <v>408177.5</v>
      </c>
      <c r="P97" s="126">
        <f>K97*'7. Costos'!$B$8+'7. Costos'!$B$15+'7. Costos'!D$25</f>
        <v>2451702.5</v>
      </c>
      <c r="Q97" s="128">
        <f>('7. Costos'!$H$25*'5. CUP filtra'!F75)</f>
        <v>0</v>
      </c>
    </row>
    <row r="98" spans="1:17" x14ac:dyDescent="0.2">
      <c r="A98" s="118"/>
      <c r="B98" s="119" t="s">
        <v>161</v>
      </c>
      <c r="C98" s="18">
        <v>2010</v>
      </c>
      <c r="D98" s="10" t="s">
        <v>84</v>
      </c>
      <c r="E98" s="120">
        <v>7</v>
      </c>
      <c r="F98" s="121" t="s">
        <v>15</v>
      </c>
      <c r="G98" s="122" t="s">
        <v>255</v>
      </c>
      <c r="H98" s="123">
        <v>86044123</v>
      </c>
      <c r="I98" s="124" t="s">
        <v>50</v>
      </c>
      <c r="J98" s="120">
        <v>1</v>
      </c>
      <c r="K98" s="120">
        <v>9</v>
      </c>
      <c r="L98" s="120"/>
      <c r="M98" s="125">
        <v>17</v>
      </c>
      <c r="N98" s="141">
        <f t="shared" si="1"/>
        <v>0.88888888888888884</v>
      </c>
      <c r="O98" s="126">
        <f>J98*'7. Costos'!$B$8+'7. Costos'!$B$15+'7. Costos'!C$25</f>
        <v>408177.5</v>
      </c>
      <c r="P98" s="126">
        <f>K98*'7. Costos'!$B$8+'7. Costos'!$B$15+'7. Costos'!D$25</f>
        <v>3132877.5</v>
      </c>
      <c r="Q98" s="128">
        <f>('7. Costos'!$H$25*'5. CUP filtra'!F76)</f>
        <v>0</v>
      </c>
    </row>
    <row r="99" spans="1:17" x14ac:dyDescent="0.2">
      <c r="A99" s="118"/>
      <c r="B99" s="119" t="s">
        <v>161</v>
      </c>
      <c r="C99" s="18">
        <v>2010</v>
      </c>
      <c r="D99" s="10" t="s">
        <v>84</v>
      </c>
      <c r="E99" s="120">
        <v>7</v>
      </c>
      <c r="F99" s="121" t="s">
        <v>15</v>
      </c>
      <c r="G99" s="122" t="s">
        <v>255</v>
      </c>
      <c r="H99" s="123">
        <v>86044123</v>
      </c>
      <c r="I99" s="124" t="s">
        <v>50</v>
      </c>
      <c r="J99" s="120">
        <v>1</v>
      </c>
      <c r="K99" s="120">
        <v>9</v>
      </c>
      <c r="L99" s="120"/>
      <c r="M99" s="125">
        <v>15</v>
      </c>
      <c r="N99" s="141">
        <f t="shared" si="1"/>
        <v>0.66666666666666663</v>
      </c>
      <c r="O99" s="126">
        <f>J99*'7. Costos'!$B$8+'7. Costos'!$B$15+'7. Costos'!C$25</f>
        <v>408177.5</v>
      </c>
      <c r="P99" s="126">
        <f>K99*'7. Costos'!$B$8+'7. Costos'!$B$15+'7. Costos'!D$25</f>
        <v>3132877.5</v>
      </c>
      <c r="Q99" s="128">
        <f>('7. Costos'!$H$25*'5. CUP filtra'!F77)</f>
        <v>0</v>
      </c>
    </row>
    <row r="100" spans="1:17" x14ac:dyDescent="0.2">
      <c r="A100" s="118"/>
      <c r="B100" s="119" t="s">
        <v>161</v>
      </c>
      <c r="C100" s="18">
        <v>2010</v>
      </c>
      <c r="D100" s="10" t="s">
        <v>84</v>
      </c>
      <c r="E100" s="120">
        <v>7</v>
      </c>
      <c r="F100" s="121" t="s">
        <v>15</v>
      </c>
      <c r="G100" s="122" t="s">
        <v>255</v>
      </c>
      <c r="H100" s="123">
        <v>86044123</v>
      </c>
      <c r="I100" s="124" t="s">
        <v>50</v>
      </c>
      <c r="J100" s="120">
        <v>1</v>
      </c>
      <c r="K100" s="120">
        <v>10</v>
      </c>
      <c r="L100" s="120"/>
      <c r="M100" s="125">
        <v>13</v>
      </c>
      <c r="N100" s="141">
        <f t="shared" si="1"/>
        <v>0.3</v>
      </c>
      <c r="O100" s="126">
        <f>J100*'7. Costos'!$B$8+'7. Costos'!$B$15+'7. Costos'!C$25</f>
        <v>408177.5</v>
      </c>
      <c r="P100" s="126">
        <f>K100*'7. Costos'!$B$8+'7. Costos'!$B$15+'7. Costos'!D$25</f>
        <v>3473465</v>
      </c>
      <c r="Q100" s="128">
        <f>('7. Costos'!$H$25*'5. CUP filtra'!F78)</f>
        <v>0</v>
      </c>
    </row>
    <row r="101" spans="1:17" x14ac:dyDescent="0.2">
      <c r="A101" s="118"/>
      <c r="B101" s="119" t="s">
        <v>161</v>
      </c>
      <c r="C101" s="18">
        <v>2010</v>
      </c>
      <c r="D101" s="10" t="s">
        <v>84</v>
      </c>
      <c r="E101" s="120">
        <v>7</v>
      </c>
      <c r="F101" s="121" t="s">
        <v>15</v>
      </c>
      <c r="G101" s="122" t="s">
        <v>255</v>
      </c>
      <c r="H101" s="123">
        <v>86044123</v>
      </c>
      <c r="I101" s="124" t="s">
        <v>50</v>
      </c>
      <c r="J101" s="120">
        <v>1</v>
      </c>
      <c r="K101" s="120">
        <v>9</v>
      </c>
      <c r="L101" s="120"/>
      <c r="M101" s="125">
        <v>23</v>
      </c>
      <c r="N101" s="141">
        <f t="shared" si="1"/>
        <v>1.5555555555555556</v>
      </c>
      <c r="O101" s="126">
        <f>J101*'7. Costos'!$B$8+'7. Costos'!$B$15+'7. Costos'!C$25</f>
        <v>408177.5</v>
      </c>
      <c r="P101" s="126">
        <f>K101*'7. Costos'!$B$8+'7. Costos'!$B$15+'7. Costos'!D$25</f>
        <v>3132877.5</v>
      </c>
      <c r="Q101" s="128">
        <f>('7. Costos'!$H$25*'5. CUP filtra'!F79)</f>
        <v>0</v>
      </c>
    </row>
    <row r="102" spans="1:17" x14ac:dyDescent="0.2">
      <c r="A102" s="118"/>
      <c r="B102" s="119" t="s">
        <v>161</v>
      </c>
      <c r="C102" s="18">
        <v>2010</v>
      </c>
      <c r="D102" s="10" t="s">
        <v>84</v>
      </c>
      <c r="E102" s="120">
        <v>7</v>
      </c>
      <c r="F102" s="121" t="s">
        <v>15</v>
      </c>
      <c r="G102" s="122" t="s">
        <v>255</v>
      </c>
      <c r="H102" s="123">
        <v>86044123</v>
      </c>
      <c r="I102" s="124" t="s">
        <v>50</v>
      </c>
      <c r="J102" s="120">
        <v>1</v>
      </c>
      <c r="K102" s="120">
        <v>9</v>
      </c>
      <c r="L102" s="120"/>
      <c r="M102" s="125">
        <v>23</v>
      </c>
      <c r="N102" s="141">
        <f t="shared" si="1"/>
        <v>1.5555555555555556</v>
      </c>
      <c r="O102" s="126">
        <f>J102*'7. Costos'!$B$8+'7. Costos'!$B$15+'7. Costos'!C$25</f>
        <v>408177.5</v>
      </c>
      <c r="P102" s="126">
        <f>K102*'7. Costos'!$B$8+'7. Costos'!$B$15+'7. Costos'!D$25</f>
        <v>3132877.5</v>
      </c>
      <c r="Q102" s="128">
        <f>('7. Costos'!$H$25*'5. CUP filtra'!F80)</f>
        <v>0</v>
      </c>
    </row>
    <row r="103" spans="1:17" x14ac:dyDescent="0.2">
      <c r="A103" s="118"/>
      <c r="B103" s="119" t="s">
        <v>161</v>
      </c>
      <c r="C103" s="18">
        <v>2010</v>
      </c>
      <c r="D103" s="10" t="s">
        <v>84</v>
      </c>
      <c r="E103" s="120">
        <v>7</v>
      </c>
      <c r="F103" s="121" t="s">
        <v>15</v>
      </c>
      <c r="G103" s="122" t="s">
        <v>255</v>
      </c>
      <c r="H103" s="123">
        <v>86044123</v>
      </c>
      <c r="I103" s="124" t="s">
        <v>50</v>
      </c>
      <c r="J103" s="120">
        <v>1</v>
      </c>
      <c r="K103" s="120">
        <v>23</v>
      </c>
      <c r="L103" s="120"/>
      <c r="M103" s="125">
        <v>11</v>
      </c>
      <c r="N103" s="141">
        <f t="shared" si="1"/>
        <v>-0.52173913043478259</v>
      </c>
      <c r="O103" s="126">
        <f>J103*'7. Costos'!$B$8+'7. Costos'!$B$15+'7. Costos'!C$25</f>
        <v>408177.5</v>
      </c>
      <c r="P103" s="126">
        <f>K103*'7. Costos'!$B$8+'7. Costos'!$B$15+'7. Costos'!D$25</f>
        <v>7901102.5</v>
      </c>
      <c r="Q103" s="128">
        <f>('7. Costos'!$H$25*'5. CUP filtra'!F81)</f>
        <v>0</v>
      </c>
    </row>
    <row r="104" spans="1:17" x14ac:dyDescent="0.2">
      <c r="A104" s="118"/>
      <c r="B104" s="119" t="s">
        <v>161</v>
      </c>
      <c r="C104" s="18">
        <v>2010</v>
      </c>
      <c r="D104" s="10" t="s">
        <v>84</v>
      </c>
      <c r="E104" s="120">
        <v>7</v>
      </c>
      <c r="F104" s="121" t="s">
        <v>15</v>
      </c>
      <c r="G104" s="122" t="s">
        <v>255</v>
      </c>
      <c r="H104" s="123">
        <v>86044123</v>
      </c>
      <c r="I104" s="124" t="s">
        <v>50</v>
      </c>
      <c r="J104" s="120">
        <v>1</v>
      </c>
      <c r="K104" s="120">
        <v>12</v>
      </c>
      <c r="L104" s="120"/>
      <c r="M104" s="125">
        <v>18</v>
      </c>
      <c r="N104" s="141">
        <f t="shared" si="1"/>
        <v>0.5</v>
      </c>
      <c r="O104" s="126">
        <f>J104*'7. Costos'!$B$8+'7. Costos'!$B$15+'7. Costos'!C$25</f>
        <v>408177.5</v>
      </c>
      <c r="P104" s="126">
        <f>K104*'7. Costos'!$B$8+'7. Costos'!$B$15+'7. Costos'!D$25</f>
        <v>4154640</v>
      </c>
      <c r="Q104" s="128">
        <f>('7. Costos'!$H$25*'5. CUP filtra'!F82)</f>
        <v>0</v>
      </c>
    </row>
    <row r="105" spans="1:17" x14ac:dyDescent="0.2">
      <c r="A105" s="118"/>
      <c r="B105" s="119" t="s">
        <v>161</v>
      </c>
      <c r="C105" s="18">
        <v>2010</v>
      </c>
      <c r="D105" s="10" t="s">
        <v>84</v>
      </c>
      <c r="E105" s="120">
        <v>7</v>
      </c>
      <c r="F105" s="121" t="s">
        <v>15</v>
      </c>
      <c r="G105" s="122" t="s">
        <v>255</v>
      </c>
      <c r="H105" s="123">
        <v>86044123</v>
      </c>
      <c r="I105" s="124" t="s">
        <v>50</v>
      </c>
      <c r="J105" s="120">
        <v>1</v>
      </c>
      <c r="K105" s="120">
        <v>22</v>
      </c>
      <c r="L105" s="120"/>
      <c r="M105" s="125">
        <v>12</v>
      </c>
      <c r="N105" s="141">
        <f t="shared" si="1"/>
        <v>-0.45454545454545453</v>
      </c>
      <c r="O105" s="126">
        <f>J105*'7. Costos'!$B$8+'7. Costos'!$B$15+'7. Costos'!C$25</f>
        <v>408177.5</v>
      </c>
      <c r="P105" s="126">
        <f>K105*'7. Costos'!$B$8+'7. Costos'!$B$15+'7. Costos'!D$25</f>
        <v>7560515</v>
      </c>
      <c r="Q105" s="128">
        <f>('7. Costos'!$H$25*'5. CUP filtra'!F83)</f>
        <v>0</v>
      </c>
    </row>
    <row r="106" spans="1:17" x14ac:dyDescent="0.2">
      <c r="A106" s="118"/>
      <c r="B106" s="119" t="s">
        <v>161</v>
      </c>
      <c r="C106" s="18">
        <v>2010</v>
      </c>
      <c r="D106" s="10" t="s">
        <v>84</v>
      </c>
      <c r="E106" s="120">
        <v>7</v>
      </c>
      <c r="F106" s="121" t="s">
        <v>15</v>
      </c>
      <c r="G106" s="122" t="s">
        <v>255</v>
      </c>
      <c r="H106" s="123">
        <v>86044123</v>
      </c>
      <c r="I106" s="124" t="s">
        <v>50</v>
      </c>
      <c r="J106" s="120">
        <v>1</v>
      </c>
      <c r="K106" s="120">
        <v>12</v>
      </c>
      <c r="L106" s="120"/>
      <c r="M106" s="125">
        <v>6</v>
      </c>
      <c r="N106" s="141">
        <f t="shared" si="1"/>
        <v>-0.5</v>
      </c>
      <c r="O106" s="126">
        <f>J106*'7. Costos'!$B$8+'7. Costos'!$B$15+'7. Costos'!C$25</f>
        <v>408177.5</v>
      </c>
      <c r="P106" s="126">
        <f>K106*'7. Costos'!$B$8+'7. Costos'!$B$15+'7. Costos'!D$25</f>
        <v>4154640</v>
      </c>
      <c r="Q106" s="128">
        <f>('7. Costos'!$H$25*'5. CUP filtra'!F84)</f>
        <v>0</v>
      </c>
    </row>
    <row r="107" spans="1:17" x14ac:dyDescent="0.2">
      <c r="A107" s="118"/>
      <c r="B107" s="119" t="s">
        <v>161</v>
      </c>
      <c r="C107" s="18">
        <v>2010</v>
      </c>
      <c r="D107" s="10" t="s">
        <v>84</v>
      </c>
      <c r="E107" s="120">
        <v>7</v>
      </c>
      <c r="F107" s="121" t="s">
        <v>15</v>
      </c>
      <c r="G107" s="122" t="s">
        <v>255</v>
      </c>
      <c r="H107" s="123">
        <v>86044123</v>
      </c>
      <c r="I107" s="124" t="s">
        <v>50</v>
      </c>
      <c r="J107" s="120">
        <v>1</v>
      </c>
      <c r="K107" s="120">
        <v>4</v>
      </c>
      <c r="L107" s="120"/>
      <c r="M107" s="125">
        <v>31</v>
      </c>
      <c r="N107" s="141">
        <f t="shared" si="1"/>
        <v>6.75</v>
      </c>
      <c r="O107" s="126">
        <f>J107*'7. Costos'!$B$8+'7. Costos'!$B$15+'7. Costos'!C$25</f>
        <v>408177.5</v>
      </c>
      <c r="P107" s="126">
        <f>K107*'7. Costos'!$B$8+'7. Costos'!$B$15+'7. Costos'!D$25</f>
        <v>1429940</v>
      </c>
      <c r="Q107" s="128">
        <f>('7. Costos'!$H$25*'5. CUP filtra'!F85)</f>
        <v>0</v>
      </c>
    </row>
    <row r="108" spans="1:17" x14ac:dyDescent="0.2">
      <c r="A108" s="118"/>
      <c r="B108" s="119" t="s">
        <v>161</v>
      </c>
      <c r="C108" s="18">
        <v>2010</v>
      </c>
      <c r="D108" s="10" t="s">
        <v>84</v>
      </c>
      <c r="E108" s="120">
        <v>7</v>
      </c>
      <c r="F108" s="121" t="s">
        <v>15</v>
      </c>
      <c r="G108" s="122" t="s">
        <v>255</v>
      </c>
      <c r="H108" s="123">
        <v>86044123</v>
      </c>
      <c r="I108" s="124" t="s">
        <v>50</v>
      </c>
      <c r="J108" s="120">
        <v>1</v>
      </c>
      <c r="K108" s="120">
        <v>10</v>
      </c>
      <c r="L108" s="120"/>
      <c r="M108" s="125">
        <v>23</v>
      </c>
      <c r="N108" s="141">
        <f t="shared" si="1"/>
        <v>1.3</v>
      </c>
      <c r="O108" s="126">
        <f>J108*'7. Costos'!$B$8+'7. Costos'!$B$15+'7. Costos'!C$25</f>
        <v>408177.5</v>
      </c>
      <c r="P108" s="126">
        <f>K108*'7. Costos'!$B$8+'7. Costos'!$B$15+'7. Costos'!D$25</f>
        <v>3473465</v>
      </c>
      <c r="Q108" s="128">
        <f>('7. Costos'!$H$25*'5. CUP filtra'!F86)</f>
        <v>0</v>
      </c>
    </row>
    <row r="109" spans="1:17" x14ac:dyDescent="0.2">
      <c r="A109" s="118"/>
      <c r="B109" s="119" t="s">
        <v>161</v>
      </c>
      <c r="C109" s="18">
        <v>2010</v>
      </c>
      <c r="D109" s="10" t="s">
        <v>84</v>
      </c>
      <c r="E109" s="120">
        <v>7</v>
      </c>
      <c r="F109" s="121" t="s">
        <v>15</v>
      </c>
      <c r="G109" s="122" t="s">
        <v>255</v>
      </c>
      <c r="H109" s="123">
        <v>86044123</v>
      </c>
      <c r="I109" s="124" t="s">
        <v>50</v>
      </c>
      <c r="J109" s="120">
        <v>1</v>
      </c>
      <c r="K109" s="120">
        <v>10</v>
      </c>
      <c r="L109" s="120"/>
      <c r="M109" s="125">
        <f>(L109-J109)/J109</f>
        <v>-1</v>
      </c>
      <c r="N109" s="141">
        <f t="shared" si="1"/>
        <v>-1.1000000000000001</v>
      </c>
      <c r="O109" s="126">
        <f>J109*'7. Costos'!$B$8+'7. Costos'!$B$15+'7. Costos'!C$25</f>
        <v>408177.5</v>
      </c>
      <c r="P109" s="126">
        <f>K109*'7. Costos'!$B$8+'7. Costos'!$B$15+'7. Costos'!D$25</f>
        <v>3473465</v>
      </c>
      <c r="Q109" s="128">
        <f>('7. Costos'!$H$25*'5. CUP filtra'!F87)</f>
        <v>0</v>
      </c>
    </row>
    <row r="110" spans="1:17" x14ac:dyDescent="0.2">
      <c r="A110" s="118"/>
      <c r="B110" s="119" t="s">
        <v>161</v>
      </c>
      <c r="C110" s="18">
        <v>2010</v>
      </c>
      <c r="D110" s="10" t="s">
        <v>84</v>
      </c>
      <c r="E110" s="120">
        <v>7</v>
      </c>
      <c r="F110" s="121" t="s">
        <v>15</v>
      </c>
      <c r="G110" s="122" t="s">
        <v>255</v>
      </c>
      <c r="H110" s="123">
        <v>86044123</v>
      </c>
      <c r="I110" s="124" t="s">
        <v>50</v>
      </c>
      <c r="J110" s="120">
        <v>1</v>
      </c>
      <c r="K110" s="120">
        <v>10</v>
      </c>
      <c r="L110" s="120"/>
      <c r="M110" s="125">
        <f>(L110-J110)/J110</f>
        <v>-1</v>
      </c>
      <c r="N110" s="141">
        <f t="shared" si="1"/>
        <v>-1.1000000000000001</v>
      </c>
      <c r="O110" s="126">
        <f>J110*'7. Costos'!$B$8+'7. Costos'!$B$15+'7. Costos'!C$25</f>
        <v>408177.5</v>
      </c>
      <c r="P110" s="126">
        <f>K110*'7. Costos'!$B$8+'7. Costos'!$B$15+'7. Costos'!D$25</f>
        <v>3473465</v>
      </c>
      <c r="Q110" s="128">
        <f>('7. Costos'!$H$25*'5. CUP filtra'!F88)</f>
        <v>0</v>
      </c>
    </row>
    <row r="111" spans="1:17" x14ac:dyDescent="0.2">
      <c r="A111" s="118"/>
      <c r="B111" s="119" t="s">
        <v>161</v>
      </c>
      <c r="C111" s="18">
        <v>2010</v>
      </c>
      <c r="D111" s="10" t="s">
        <v>84</v>
      </c>
      <c r="E111" s="120">
        <v>7</v>
      </c>
      <c r="F111" s="121" t="s">
        <v>15</v>
      </c>
      <c r="G111" s="122" t="s">
        <v>255</v>
      </c>
      <c r="H111" s="123">
        <v>86044123</v>
      </c>
      <c r="I111" s="124" t="s">
        <v>50</v>
      </c>
      <c r="J111" s="120">
        <v>2</v>
      </c>
      <c r="K111" s="120">
        <v>10</v>
      </c>
      <c r="L111" s="120"/>
      <c r="M111" s="125">
        <f>(L111-J111)/J111</f>
        <v>-1</v>
      </c>
      <c r="N111" s="141">
        <f t="shared" si="1"/>
        <v>-1.1000000000000001</v>
      </c>
      <c r="O111" s="126">
        <f>J111*'7. Costos'!$B$8+'7. Costos'!$B$15+'7. Costos'!C$25</f>
        <v>748765</v>
      </c>
      <c r="P111" s="126">
        <f>K111*'7. Costos'!$B$8+'7. Costos'!$B$15+'7. Costos'!D$25</f>
        <v>3473465</v>
      </c>
      <c r="Q111" s="128">
        <f>('7. Costos'!$H$25*'5. CUP filtra'!F89)</f>
        <v>0</v>
      </c>
    </row>
    <row r="112" spans="1:17" x14ac:dyDescent="0.2">
      <c r="A112" s="118"/>
      <c r="B112" s="119" t="s">
        <v>161</v>
      </c>
      <c r="C112" s="18">
        <v>2010</v>
      </c>
      <c r="D112" s="10" t="s">
        <v>84</v>
      </c>
      <c r="E112" s="120">
        <v>7</v>
      </c>
      <c r="F112" s="121" t="s">
        <v>18</v>
      </c>
      <c r="G112" s="122" t="s">
        <v>255</v>
      </c>
      <c r="H112" s="123">
        <v>86044123</v>
      </c>
      <c r="I112" s="124" t="s">
        <v>50</v>
      </c>
      <c r="J112" s="120">
        <v>1</v>
      </c>
      <c r="K112" s="120">
        <v>13</v>
      </c>
      <c r="L112" s="120"/>
      <c r="M112" s="125">
        <v>25</v>
      </c>
      <c r="N112" s="141">
        <f t="shared" si="1"/>
        <v>0.92307692307692313</v>
      </c>
      <c r="O112" s="126">
        <f>J112*'7. Costos'!$B$8+'7. Costos'!$B$15+'7. Costos'!C$25</f>
        <v>408177.5</v>
      </c>
      <c r="P112" s="126">
        <f>K112*'7. Costos'!$B$8+'7. Costos'!$B$15+'7. Costos'!D$25</f>
        <v>4495227.5</v>
      </c>
      <c r="Q112" s="128">
        <f>('7. Costos'!$H$25*'5. CUP filtra'!F90)</f>
        <v>0</v>
      </c>
    </row>
    <row r="113" spans="1:17" x14ac:dyDescent="0.2">
      <c r="A113" s="118"/>
      <c r="B113" s="119" t="s">
        <v>161</v>
      </c>
      <c r="C113" s="18">
        <v>2010</v>
      </c>
      <c r="D113" s="10" t="s">
        <v>84</v>
      </c>
      <c r="E113" s="120">
        <v>7</v>
      </c>
      <c r="F113" s="121" t="s">
        <v>18</v>
      </c>
      <c r="G113" s="122" t="s">
        <v>255</v>
      </c>
      <c r="H113" s="123">
        <v>86044123</v>
      </c>
      <c r="I113" s="124" t="s">
        <v>50</v>
      </c>
      <c r="J113" s="120">
        <v>1</v>
      </c>
      <c r="K113" s="120">
        <v>14</v>
      </c>
      <c r="L113" s="120"/>
      <c r="M113" s="125">
        <v>8</v>
      </c>
      <c r="N113" s="141">
        <f t="shared" si="1"/>
        <v>-0.42857142857142855</v>
      </c>
      <c r="O113" s="126">
        <f>J113*'7. Costos'!$B$8+'7. Costos'!$B$15+'7. Costos'!C$25</f>
        <v>408177.5</v>
      </c>
      <c r="P113" s="126">
        <f>K113*'7. Costos'!$B$8+'7. Costos'!$B$15+'7. Costos'!D$25</f>
        <v>4835815</v>
      </c>
      <c r="Q113" s="128">
        <f>('7. Costos'!$H$25*'5. CUP filtra'!F91)</f>
        <v>0</v>
      </c>
    </row>
    <row r="114" spans="1:17" x14ac:dyDescent="0.2">
      <c r="A114" s="118"/>
      <c r="B114" s="119" t="s">
        <v>161</v>
      </c>
      <c r="C114" s="18">
        <v>2010</v>
      </c>
      <c r="D114" s="10" t="s">
        <v>84</v>
      </c>
      <c r="E114" s="120">
        <v>7</v>
      </c>
      <c r="F114" s="121" t="s">
        <v>18</v>
      </c>
      <c r="G114" s="122" t="s">
        <v>255</v>
      </c>
      <c r="H114" s="123">
        <v>86044123</v>
      </c>
      <c r="I114" s="124" t="s">
        <v>50</v>
      </c>
      <c r="J114" s="120">
        <v>1</v>
      </c>
      <c r="K114" s="120">
        <v>5</v>
      </c>
      <c r="L114" s="120"/>
      <c r="M114" s="125">
        <v>23</v>
      </c>
      <c r="N114" s="141">
        <f t="shared" si="1"/>
        <v>3.6</v>
      </c>
      <c r="O114" s="126">
        <f>J114*'7. Costos'!$B$8+'7. Costos'!$B$15+'7. Costos'!C$25</f>
        <v>408177.5</v>
      </c>
      <c r="P114" s="126">
        <f>K114*'7. Costos'!$B$8+'7. Costos'!$B$15+'7. Costos'!D$25</f>
        <v>1770527.5</v>
      </c>
      <c r="Q114" s="128">
        <f>('7. Costos'!$H$25*'5. CUP filtra'!F92)</f>
        <v>0</v>
      </c>
    </row>
    <row r="115" spans="1:17" x14ac:dyDescent="0.2">
      <c r="A115" s="129"/>
      <c r="B115" s="119" t="s">
        <v>161</v>
      </c>
      <c r="C115" s="18">
        <v>2010</v>
      </c>
      <c r="D115" s="10" t="s">
        <v>84</v>
      </c>
      <c r="E115" s="130">
        <v>7</v>
      </c>
      <c r="F115" s="131" t="s">
        <v>18</v>
      </c>
      <c r="G115" s="132" t="s">
        <v>255</v>
      </c>
      <c r="H115" s="133">
        <v>86044123</v>
      </c>
      <c r="I115" s="134" t="s">
        <v>50</v>
      </c>
      <c r="J115" s="130">
        <v>2</v>
      </c>
      <c r="K115" s="130">
        <v>6</v>
      </c>
      <c r="L115" s="130"/>
      <c r="M115" s="135">
        <v>26</v>
      </c>
      <c r="N115" s="144">
        <f t="shared" si="1"/>
        <v>3.3333333333333335</v>
      </c>
      <c r="O115" s="136">
        <f>J115*'7. Costos'!$B$8+'7. Costos'!$B$15+'7. Costos'!C$25</f>
        <v>748765</v>
      </c>
      <c r="P115" s="136">
        <f>K115*'7. Costos'!$B$8+'7. Costos'!$B$15+'7. Costos'!D$25</f>
        <v>2111115</v>
      </c>
      <c r="Q115" s="137">
        <f>('7. Costos'!$H$25*'5. CUP filtra'!F93)</f>
        <v>0</v>
      </c>
    </row>
    <row r="116" spans="1:17" x14ac:dyDescent="0.2">
      <c r="E116" s="42"/>
    </row>
    <row r="117" spans="1:17" x14ac:dyDescent="0.2">
      <c r="E117" s="42"/>
    </row>
    <row r="118" spans="1:17" x14ac:dyDescent="0.2">
      <c r="E118" s="42"/>
    </row>
    <row r="119" spans="1:17" x14ac:dyDescent="0.2">
      <c r="E119" s="42"/>
    </row>
    <row r="120" spans="1:17" x14ac:dyDescent="0.2">
      <c r="E120" s="42"/>
    </row>
    <row r="121" spans="1:17" x14ac:dyDescent="0.2">
      <c r="E121" s="42"/>
    </row>
    <row r="122" spans="1:17" x14ac:dyDescent="0.2">
      <c r="E122" s="42"/>
    </row>
    <row r="123" spans="1:17" x14ac:dyDescent="0.2">
      <c r="E123" s="42"/>
    </row>
    <row r="124" spans="1:17" x14ac:dyDescent="0.2">
      <c r="E124" s="42"/>
    </row>
    <row r="125" spans="1:17" x14ac:dyDescent="0.2">
      <c r="E125" s="42"/>
    </row>
    <row r="126" spans="1:17" x14ac:dyDescent="0.2">
      <c r="E126" s="42"/>
    </row>
    <row r="127" spans="1:17" x14ac:dyDescent="0.2">
      <c r="E127" s="42"/>
    </row>
    <row r="128" spans="1:17" x14ac:dyDescent="0.2">
      <c r="E128" s="42"/>
    </row>
    <row r="129" spans="5:5" x14ac:dyDescent="0.2">
      <c r="E129" s="42"/>
    </row>
    <row r="130" spans="5:5" x14ac:dyDescent="0.2">
      <c r="E130" s="42"/>
    </row>
    <row r="131" spans="5:5" x14ac:dyDescent="0.2">
      <c r="E131" s="42"/>
    </row>
    <row r="132" spans="5:5" x14ac:dyDescent="0.2">
      <c r="E132" s="42"/>
    </row>
    <row r="133" spans="5:5" x14ac:dyDescent="0.2">
      <c r="E133" s="42"/>
    </row>
    <row r="134" spans="5:5" x14ac:dyDescent="0.2">
      <c r="E134" s="42"/>
    </row>
    <row r="135" spans="5:5" x14ac:dyDescent="0.2">
      <c r="E135" s="42"/>
    </row>
    <row r="136" spans="5:5" x14ac:dyDescent="0.2">
      <c r="E136" s="42"/>
    </row>
    <row r="137" spans="5:5" x14ac:dyDescent="0.2">
      <c r="E137" s="42"/>
    </row>
    <row r="138" spans="5:5" x14ac:dyDescent="0.2">
      <c r="E138" s="42"/>
    </row>
    <row r="139" spans="5:5" x14ac:dyDescent="0.2">
      <c r="E139" s="42"/>
    </row>
  </sheetData>
  <phoneticPr fontId="5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workbookViewId="0">
      <selection activeCell="F75" sqref="F75"/>
    </sheetView>
  </sheetViews>
  <sheetFormatPr baseColWidth="10" defaultRowHeight="11.25" x14ac:dyDescent="0.2"/>
  <cols>
    <col min="1" max="3" width="11.42578125" style="11" customWidth="1"/>
    <col min="4" max="4" width="18.28515625" style="11" customWidth="1"/>
    <col min="5" max="5" width="11.42578125" style="11" customWidth="1"/>
    <col min="6" max="6" width="34.140625" style="11" bestFit="1" customWidth="1"/>
    <col min="7" max="7" width="11.42578125" style="11" customWidth="1"/>
    <col min="8" max="8" width="31.140625" style="11" bestFit="1" customWidth="1"/>
    <col min="9" max="16384" width="11.42578125" style="11"/>
  </cols>
  <sheetData>
    <row r="1" spans="1:17" x14ac:dyDescent="0.2">
      <c r="A1" s="13" t="s">
        <v>0</v>
      </c>
      <c r="B1" s="13" t="s">
        <v>2</v>
      </c>
      <c r="C1" s="13" t="s">
        <v>83</v>
      </c>
      <c r="D1" s="13" t="s">
        <v>115</v>
      </c>
      <c r="E1" s="13" t="s">
        <v>1</v>
      </c>
      <c r="F1" s="13" t="s">
        <v>3</v>
      </c>
      <c r="G1" s="13" t="s">
        <v>4</v>
      </c>
      <c r="H1" s="13" t="s">
        <v>5</v>
      </c>
      <c r="I1" s="13" t="s">
        <v>73</v>
      </c>
      <c r="J1" s="13" t="s">
        <v>6</v>
      </c>
      <c r="K1" s="13" t="s">
        <v>7</v>
      </c>
      <c r="L1" s="13" t="s">
        <v>8</v>
      </c>
      <c r="M1" s="13" t="s">
        <v>9</v>
      </c>
      <c r="N1" s="13" t="s">
        <v>10</v>
      </c>
      <c r="O1" s="13" t="s">
        <v>12</v>
      </c>
      <c r="P1" s="13" t="s">
        <v>13</v>
      </c>
      <c r="Q1" s="13"/>
    </row>
    <row r="2" spans="1:17" x14ac:dyDescent="0.2">
      <c r="A2" s="10">
        <v>2010</v>
      </c>
      <c r="B2" s="10" t="s">
        <v>14</v>
      </c>
      <c r="C2" s="10">
        <v>1</v>
      </c>
      <c r="D2" s="10"/>
      <c r="E2" s="10" t="s">
        <v>72</v>
      </c>
      <c r="F2" s="2" t="s">
        <v>260</v>
      </c>
      <c r="G2" s="3">
        <v>1018431871</v>
      </c>
      <c r="H2" s="10" t="s">
        <v>74</v>
      </c>
      <c r="I2" s="10">
        <v>2</v>
      </c>
      <c r="J2" s="10"/>
      <c r="K2" s="10"/>
      <c r="L2" s="10"/>
      <c r="M2" s="10"/>
      <c r="N2" s="10"/>
      <c r="O2" s="10"/>
      <c r="P2" s="10"/>
      <c r="Q2" s="10"/>
    </row>
    <row r="3" spans="1:17" x14ac:dyDescent="0.2">
      <c r="A3" s="10">
        <v>2010</v>
      </c>
      <c r="B3" s="10" t="s">
        <v>14</v>
      </c>
      <c r="C3" s="10">
        <v>1</v>
      </c>
      <c r="D3" s="10"/>
      <c r="E3" s="10" t="s">
        <v>72</v>
      </c>
      <c r="F3" s="2" t="s">
        <v>260</v>
      </c>
      <c r="G3" s="3">
        <v>1018431871</v>
      </c>
      <c r="H3" s="10" t="s">
        <v>74</v>
      </c>
      <c r="I3" s="10">
        <v>1</v>
      </c>
      <c r="J3" s="10"/>
      <c r="K3" s="10"/>
      <c r="L3" s="10"/>
      <c r="M3" s="10"/>
      <c r="N3" s="10"/>
      <c r="O3" s="10"/>
      <c r="P3" s="10"/>
      <c r="Q3" s="10"/>
    </row>
    <row r="4" spans="1:17" x14ac:dyDescent="0.2">
      <c r="A4" s="10">
        <v>2010</v>
      </c>
      <c r="B4" s="10" t="s">
        <v>14</v>
      </c>
      <c r="C4" s="10">
        <v>1</v>
      </c>
      <c r="D4" s="10"/>
      <c r="E4" s="10" t="s">
        <v>72</v>
      </c>
      <c r="F4" s="2" t="s">
        <v>260</v>
      </c>
      <c r="G4" s="3">
        <v>1018431871</v>
      </c>
      <c r="H4" s="10" t="s">
        <v>74</v>
      </c>
      <c r="I4" s="10">
        <v>1</v>
      </c>
      <c r="J4" s="10"/>
      <c r="K4" s="10"/>
      <c r="L4" s="10"/>
      <c r="M4" s="10"/>
      <c r="N4" s="10"/>
      <c r="O4" s="10"/>
      <c r="P4" s="10"/>
      <c r="Q4" s="10"/>
    </row>
    <row r="5" spans="1:17" x14ac:dyDescent="0.2">
      <c r="A5" s="10">
        <v>2010</v>
      </c>
      <c r="B5" s="10" t="s">
        <v>14</v>
      </c>
      <c r="C5" s="10">
        <v>2</v>
      </c>
      <c r="D5" s="10"/>
      <c r="E5" s="10" t="s">
        <v>25</v>
      </c>
      <c r="F5" s="2" t="s">
        <v>251</v>
      </c>
      <c r="G5" s="2">
        <v>79470544</v>
      </c>
      <c r="H5" s="10" t="s">
        <v>23</v>
      </c>
      <c r="I5" s="10">
        <v>1</v>
      </c>
      <c r="J5" s="10"/>
      <c r="K5" s="10"/>
      <c r="L5" s="10"/>
      <c r="M5" s="10"/>
      <c r="N5" s="10"/>
      <c r="O5" s="10"/>
      <c r="P5" s="10"/>
      <c r="Q5" s="10"/>
    </row>
    <row r="6" spans="1:17" x14ac:dyDescent="0.2">
      <c r="A6" s="10">
        <v>2010</v>
      </c>
      <c r="B6" s="10" t="s">
        <v>14</v>
      </c>
      <c r="C6" s="10">
        <v>3</v>
      </c>
      <c r="D6" s="10"/>
      <c r="E6" s="10" t="s">
        <v>24</v>
      </c>
      <c r="F6" s="2" t="s">
        <v>257</v>
      </c>
      <c r="G6" s="3">
        <v>950803050</v>
      </c>
      <c r="H6" s="10" t="s">
        <v>32</v>
      </c>
      <c r="I6" s="10">
        <v>1</v>
      </c>
      <c r="J6" s="10"/>
      <c r="K6" s="10"/>
      <c r="L6" s="10"/>
      <c r="M6" s="10"/>
      <c r="N6" s="10"/>
      <c r="O6" s="10"/>
      <c r="P6" s="10"/>
      <c r="Q6" s="10"/>
    </row>
    <row r="7" spans="1:17" x14ac:dyDescent="0.2">
      <c r="A7" s="10">
        <v>2010</v>
      </c>
      <c r="B7" s="10" t="s">
        <v>14</v>
      </c>
      <c r="C7" s="10">
        <v>4</v>
      </c>
      <c r="D7" s="10"/>
      <c r="E7" s="10" t="s">
        <v>41</v>
      </c>
      <c r="F7" s="2" t="s">
        <v>217</v>
      </c>
      <c r="G7" s="3">
        <v>19073611</v>
      </c>
      <c r="H7" s="10" t="s">
        <v>82</v>
      </c>
      <c r="I7" s="12">
        <v>1</v>
      </c>
      <c r="J7" s="10"/>
      <c r="K7" s="10"/>
      <c r="L7" s="10"/>
      <c r="M7" s="10"/>
      <c r="N7" s="10"/>
      <c r="O7" s="10"/>
      <c r="P7" s="10"/>
      <c r="Q7" s="10"/>
    </row>
    <row r="8" spans="1:17" x14ac:dyDescent="0.2">
      <c r="A8" s="10">
        <v>2009</v>
      </c>
      <c r="B8" s="10" t="s">
        <v>84</v>
      </c>
      <c r="C8" s="10">
        <v>5</v>
      </c>
      <c r="D8" s="10"/>
      <c r="E8" s="10" t="s">
        <v>72</v>
      </c>
      <c r="F8" s="2" t="s">
        <v>264</v>
      </c>
      <c r="G8" s="3">
        <v>94042703367</v>
      </c>
      <c r="H8" s="10" t="s">
        <v>50</v>
      </c>
      <c r="I8" s="2">
        <v>1</v>
      </c>
      <c r="J8" s="10"/>
      <c r="K8" s="10"/>
      <c r="L8" s="10"/>
      <c r="M8" s="10"/>
      <c r="N8" s="10"/>
      <c r="O8" s="10"/>
      <c r="P8" s="10"/>
      <c r="Q8" s="10"/>
    </row>
    <row r="9" spans="1:17" x14ac:dyDescent="0.2">
      <c r="A9" s="10">
        <v>2009</v>
      </c>
      <c r="B9" s="10" t="s">
        <v>84</v>
      </c>
      <c r="C9" s="10">
        <v>5</v>
      </c>
      <c r="D9" s="10"/>
      <c r="E9" s="10" t="s">
        <v>72</v>
      </c>
      <c r="F9" s="2" t="s">
        <v>264</v>
      </c>
      <c r="G9" s="3">
        <v>94042703367</v>
      </c>
      <c r="H9" s="10" t="s">
        <v>50</v>
      </c>
      <c r="I9" s="2">
        <v>2</v>
      </c>
      <c r="J9" s="10"/>
      <c r="K9" s="10"/>
      <c r="L9" s="10"/>
      <c r="M9" s="10"/>
      <c r="N9" s="10"/>
      <c r="O9" s="10"/>
      <c r="P9" s="10"/>
      <c r="Q9" s="10"/>
    </row>
    <row r="10" spans="1:17" x14ac:dyDescent="0.2">
      <c r="A10" s="10">
        <v>2009</v>
      </c>
      <c r="B10" s="10" t="s">
        <v>84</v>
      </c>
      <c r="C10" s="10">
        <v>5</v>
      </c>
      <c r="D10" s="10"/>
      <c r="E10" s="10" t="s">
        <v>72</v>
      </c>
      <c r="F10" s="2" t="s">
        <v>264</v>
      </c>
      <c r="G10" s="3">
        <v>94042703367</v>
      </c>
      <c r="H10" s="10" t="s">
        <v>50</v>
      </c>
      <c r="I10" s="2">
        <v>1</v>
      </c>
      <c r="J10" s="10"/>
      <c r="K10" s="10"/>
      <c r="L10" s="10"/>
      <c r="M10" s="10"/>
      <c r="N10" s="10"/>
      <c r="O10" s="10"/>
      <c r="P10" s="10"/>
      <c r="Q10" s="10"/>
    </row>
    <row r="11" spans="1:17" x14ac:dyDescent="0.2">
      <c r="A11" s="10">
        <v>2009</v>
      </c>
      <c r="B11" s="10" t="s">
        <v>84</v>
      </c>
      <c r="C11" s="10">
        <v>5</v>
      </c>
      <c r="D11" s="10"/>
      <c r="E11" s="10" t="s">
        <v>72</v>
      </c>
      <c r="F11" s="2" t="s">
        <v>264</v>
      </c>
      <c r="G11" s="3">
        <v>94042703367</v>
      </c>
      <c r="H11" s="10" t="s">
        <v>50</v>
      </c>
      <c r="I11" s="2">
        <v>1</v>
      </c>
      <c r="J11" s="10"/>
      <c r="K11" s="10"/>
      <c r="L11" s="10"/>
      <c r="M11" s="10"/>
      <c r="N11" s="10"/>
      <c r="O11" s="10"/>
      <c r="P11" s="10"/>
      <c r="Q11" s="10"/>
    </row>
    <row r="12" spans="1:17" x14ac:dyDescent="0.2">
      <c r="A12" s="10">
        <v>2009</v>
      </c>
      <c r="B12" s="10" t="s">
        <v>84</v>
      </c>
      <c r="C12" s="10">
        <v>5</v>
      </c>
      <c r="D12" s="10"/>
      <c r="E12" s="10" t="s">
        <v>72</v>
      </c>
      <c r="F12" s="2" t="s">
        <v>264</v>
      </c>
      <c r="G12" s="3">
        <v>94042703367</v>
      </c>
      <c r="H12" s="10" t="s">
        <v>50</v>
      </c>
      <c r="I12" s="2">
        <v>1</v>
      </c>
      <c r="J12" s="10"/>
      <c r="K12" s="10"/>
      <c r="L12" s="10"/>
      <c r="M12" s="10"/>
      <c r="N12" s="10"/>
      <c r="O12" s="10"/>
      <c r="P12" s="10"/>
      <c r="Q12" s="10"/>
    </row>
    <row r="13" spans="1:17" x14ac:dyDescent="0.2">
      <c r="A13" s="10">
        <v>2009</v>
      </c>
      <c r="B13" s="10" t="s">
        <v>84</v>
      </c>
      <c r="C13" s="10">
        <v>5</v>
      </c>
      <c r="D13" s="10"/>
      <c r="E13" s="10" t="s">
        <v>72</v>
      </c>
      <c r="F13" s="2" t="s">
        <v>264</v>
      </c>
      <c r="G13" s="3">
        <v>94042703367</v>
      </c>
      <c r="H13" s="10" t="s">
        <v>50</v>
      </c>
      <c r="I13" s="2">
        <v>1</v>
      </c>
      <c r="J13" s="10"/>
      <c r="K13" s="10"/>
      <c r="L13" s="10"/>
      <c r="M13" s="10"/>
      <c r="N13" s="10"/>
      <c r="O13" s="10"/>
      <c r="P13" s="10"/>
      <c r="Q13" s="10"/>
    </row>
    <row r="14" spans="1:17" x14ac:dyDescent="0.2">
      <c r="A14" s="10">
        <v>2009</v>
      </c>
      <c r="B14" s="10" t="s">
        <v>84</v>
      </c>
      <c r="C14" s="10">
        <v>5</v>
      </c>
      <c r="D14" s="10"/>
      <c r="E14" s="10" t="s">
        <v>72</v>
      </c>
      <c r="F14" s="2" t="s">
        <v>264</v>
      </c>
      <c r="G14" s="3">
        <v>94042703367</v>
      </c>
      <c r="H14" s="10" t="s">
        <v>50</v>
      </c>
      <c r="I14" s="2">
        <v>1</v>
      </c>
      <c r="J14" s="10"/>
      <c r="K14" s="10"/>
      <c r="L14" s="10"/>
      <c r="M14" s="10"/>
      <c r="N14" s="10"/>
      <c r="O14" s="10"/>
      <c r="P14" s="10"/>
      <c r="Q14" s="10"/>
    </row>
    <row r="15" spans="1:17" x14ac:dyDescent="0.2">
      <c r="A15" s="10">
        <v>2009</v>
      </c>
      <c r="B15" s="10" t="s">
        <v>84</v>
      </c>
      <c r="C15" s="10">
        <v>5</v>
      </c>
      <c r="D15" s="10"/>
      <c r="E15" s="10" t="s">
        <v>72</v>
      </c>
      <c r="F15" s="2" t="s">
        <v>264</v>
      </c>
      <c r="G15" s="3">
        <v>94042703367</v>
      </c>
      <c r="H15" s="10" t="s">
        <v>50</v>
      </c>
      <c r="I15" s="2">
        <v>1</v>
      </c>
      <c r="J15" s="10"/>
      <c r="K15" s="10"/>
      <c r="L15" s="10"/>
      <c r="M15" s="10"/>
      <c r="N15" s="10"/>
      <c r="O15" s="10"/>
      <c r="P15" s="10"/>
      <c r="Q15" s="10"/>
    </row>
    <row r="16" spans="1:17" x14ac:dyDescent="0.2">
      <c r="A16" s="10">
        <v>2009</v>
      </c>
      <c r="B16" s="10" t="s">
        <v>84</v>
      </c>
      <c r="C16" s="10">
        <v>5</v>
      </c>
      <c r="D16" s="10"/>
      <c r="E16" s="10" t="s">
        <v>72</v>
      </c>
      <c r="F16" s="2" t="s">
        <v>264</v>
      </c>
      <c r="G16" s="3">
        <v>94042703367</v>
      </c>
      <c r="H16" s="10" t="s">
        <v>50</v>
      </c>
      <c r="I16" s="2">
        <v>1</v>
      </c>
      <c r="J16" s="10"/>
      <c r="K16" s="10"/>
      <c r="L16" s="10"/>
      <c r="M16" s="10"/>
      <c r="N16" s="10"/>
      <c r="O16" s="10"/>
      <c r="P16" s="10"/>
      <c r="Q16" s="10"/>
    </row>
    <row r="17" spans="1:17" x14ac:dyDescent="0.2">
      <c r="A17" s="10">
        <v>2009</v>
      </c>
      <c r="B17" s="10" t="s">
        <v>84</v>
      </c>
      <c r="C17" s="10">
        <v>5</v>
      </c>
      <c r="D17" s="10"/>
      <c r="E17" s="10" t="s">
        <v>25</v>
      </c>
      <c r="F17" s="2" t="s">
        <v>264</v>
      </c>
      <c r="G17" s="3">
        <v>94042703367</v>
      </c>
      <c r="H17" s="10" t="s">
        <v>50</v>
      </c>
      <c r="I17" s="2">
        <v>2</v>
      </c>
      <c r="J17" s="10"/>
      <c r="K17" s="10"/>
      <c r="L17" s="10"/>
      <c r="M17" s="10"/>
      <c r="N17" s="10"/>
      <c r="O17" s="10"/>
      <c r="P17" s="10"/>
      <c r="Q17" s="10"/>
    </row>
    <row r="18" spans="1:17" x14ac:dyDescent="0.2">
      <c r="A18" s="10">
        <v>2009</v>
      </c>
      <c r="B18" s="10" t="s">
        <v>84</v>
      </c>
      <c r="C18" s="10">
        <v>5</v>
      </c>
      <c r="D18" s="10"/>
      <c r="E18" s="10" t="s">
        <v>25</v>
      </c>
      <c r="F18" s="2" t="s">
        <v>264</v>
      </c>
      <c r="G18" s="3">
        <v>94042703367</v>
      </c>
      <c r="H18" s="10" t="s">
        <v>50</v>
      </c>
      <c r="I18" s="2">
        <v>1</v>
      </c>
      <c r="J18" s="10"/>
      <c r="K18" s="10"/>
      <c r="L18" s="10"/>
      <c r="M18" s="10"/>
      <c r="N18" s="10"/>
      <c r="O18" s="10"/>
      <c r="P18" s="10"/>
      <c r="Q18" s="10"/>
    </row>
    <row r="19" spans="1:17" x14ac:dyDescent="0.2">
      <c r="A19" s="10">
        <v>2009</v>
      </c>
      <c r="B19" s="10" t="s">
        <v>84</v>
      </c>
      <c r="C19" s="10">
        <v>5</v>
      </c>
      <c r="D19" s="10"/>
      <c r="E19" s="10" t="s">
        <v>25</v>
      </c>
      <c r="F19" s="2" t="s">
        <v>264</v>
      </c>
      <c r="G19" s="3">
        <v>94042703367</v>
      </c>
      <c r="H19" s="10" t="s">
        <v>50</v>
      </c>
      <c r="I19" s="2">
        <v>2</v>
      </c>
      <c r="J19" s="10"/>
      <c r="K19" s="10"/>
      <c r="L19" s="10"/>
      <c r="M19" s="10"/>
      <c r="N19" s="10"/>
      <c r="O19" s="10"/>
      <c r="P19" s="10"/>
      <c r="Q19" s="10"/>
    </row>
    <row r="20" spans="1:17" x14ac:dyDescent="0.2">
      <c r="A20" s="10">
        <v>2009</v>
      </c>
      <c r="B20" s="10" t="s">
        <v>84</v>
      </c>
      <c r="C20" s="10">
        <v>5</v>
      </c>
      <c r="D20" s="10"/>
      <c r="E20" s="10" t="s">
        <v>25</v>
      </c>
      <c r="F20" s="2" t="s">
        <v>264</v>
      </c>
      <c r="G20" s="3">
        <v>94042703367</v>
      </c>
      <c r="H20" s="10" t="s">
        <v>50</v>
      </c>
      <c r="I20" s="2">
        <v>2</v>
      </c>
      <c r="J20" s="10"/>
      <c r="K20" s="10"/>
      <c r="L20" s="10"/>
      <c r="M20" s="10"/>
      <c r="N20" s="10"/>
      <c r="O20" s="10"/>
      <c r="P20" s="10"/>
      <c r="Q20" s="10"/>
    </row>
    <row r="21" spans="1:17" x14ac:dyDescent="0.2">
      <c r="A21" s="10">
        <v>2009</v>
      </c>
      <c r="B21" s="10" t="s">
        <v>84</v>
      </c>
      <c r="C21" s="10">
        <v>5</v>
      </c>
      <c r="D21" s="10"/>
      <c r="E21" s="10" t="s">
        <v>24</v>
      </c>
      <c r="F21" s="2" t="s">
        <v>264</v>
      </c>
      <c r="G21" s="3">
        <v>94042703367</v>
      </c>
      <c r="H21" s="10" t="s">
        <v>50</v>
      </c>
      <c r="I21" s="2">
        <v>2</v>
      </c>
      <c r="J21" s="10"/>
      <c r="K21" s="10"/>
      <c r="L21" s="10"/>
      <c r="M21" s="10"/>
      <c r="N21" s="10"/>
      <c r="O21" s="10"/>
      <c r="P21" s="10"/>
      <c r="Q21" s="10"/>
    </row>
    <row r="22" spans="1:17" x14ac:dyDescent="0.2">
      <c r="A22" s="10">
        <v>2009</v>
      </c>
      <c r="B22" s="10" t="s">
        <v>84</v>
      </c>
      <c r="C22" s="10">
        <v>5</v>
      </c>
      <c r="D22" s="10"/>
      <c r="E22" s="10" t="s">
        <v>24</v>
      </c>
      <c r="F22" s="2" t="s">
        <v>264</v>
      </c>
      <c r="G22" s="3">
        <v>94042703367</v>
      </c>
      <c r="H22" s="10" t="s">
        <v>50</v>
      </c>
      <c r="I22" s="2">
        <v>1</v>
      </c>
      <c r="J22" s="10"/>
      <c r="K22" s="10"/>
      <c r="L22" s="10"/>
      <c r="M22" s="10"/>
      <c r="N22" s="10"/>
      <c r="O22" s="10"/>
      <c r="P22" s="10"/>
      <c r="Q22" s="10"/>
    </row>
    <row r="23" spans="1:17" x14ac:dyDescent="0.2">
      <c r="A23" s="10">
        <v>2009</v>
      </c>
      <c r="B23" s="10" t="s">
        <v>84</v>
      </c>
      <c r="C23" s="10">
        <v>5</v>
      </c>
      <c r="D23" s="10"/>
      <c r="E23" s="10" t="s">
        <v>24</v>
      </c>
      <c r="F23" s="2" t="s">
        <v>264</v>
      </c>
      <c r="G23" s="3">
        <v>94042703367</v>
      </c>
      <c r="H23" s="10" t="s">
        <v>50</v>
      </c>
      <c r="I23" s="2">
        <v>1</v>
      </c>
      <c r="J23" s="10"/>
      <c r="K23" s="10"/>
      <c r="L23" s="10"/>
      <c r="M23" s="10"/>
      <c r="N23" s="10"/>
      <c r="O23" s="10"/>
      <c r="P23" s="10"/>
      <c r="Q23" s="10"/>
    </row>
    <row r="24" spans="1:17" x14ac:dyDescent="0.2">
      <c r="A24" s="10">
        <v>2009</v>
      </c>
      <c r="B24" s="10" t="s">
        <v>84</v>
      </c>
      <c r="C24" s="10">
        <v>5</v>
      </c>
      <c r="D24" s="10"/>
      <c r="E24" s="10" t="s">
        <v>24</v>
      </c>
      <c r="F24" s="2" t="s">
        <v>264</v>
      </c>
      <c r="G24" s="3">
        <v>94042703367</v>
      </c>
      <c r="H24" s="10" t="s">
        <v>50</v>
      </c>
      <c r="I24" s="2">
        <v>2</v>
      </c>
      <c r="J24" s="10"/>
      <c r="K24" s="10"/>
      <c r="L24" s="10"/>
      <c r="M24" s="10"/>
      <c r="N24" s="10"/>
      <c r="O24" s="10"/>
      <c r="P24" s="10"/>
      <c r="Q24" s="10"/>
    </row>
    <row r="25" spans="1:17" x14ac:dyDescent="0.2">
      <c r="A25" s="10">
        <v>2009</v>
      </c>
      <c r="B25" s="10" t="s">
        <v>84</v>
      </c>
      <c r="C25" s="10">
        <v>5</v>
      </c>
      <c r="D25" s="10"/>
      <c r="E25" s="10" t="s">
        <v>41</v>
      </c>
      <c r="F25" s="2" t="s">
        <v>264</v>
      </c>
      <c r="G25" s="3">
        <v>94042703367</v>
      </c>
      <c r="H25" s="10" t="s">
        <v>50</v>
      </c>
      <c r="I25" s="2">
        <v>1</v>
      </c>
      <c r="J25" s="10"/>
      <c r="K25" s="10"/>
      <c r="L25" s="10"/>
      <c r="M25" s="10"/>
      <c r="N25" s="10"/>
      <c r="O25" s="10"/>
      <c r="P25" s="10"/>
      <c r="Q25" s="10"/>
    </row>
    <row r="26" spans="1:17" x14ac:dyDescent="0.2">
      <c r="A26" s="10">
        <v>2009</v>
      </c>
      <c r="B26" s="10" t="s">
        <v>84</v>
      </c>
      <c r="C26" s="10">
        <v>5</v>
      </c>
      <c r="D26" s="10"/>
      <c r="E26" s="10" t="s">
        <v>41</v>
      </c>
      <c r="F26" s="2" t="s">
        <v>264</v>
      </c>
      <c r="G26" s="3">
        <v>94042703367</v>
      </c>
      <c r="H26" s="10" t="s">
        <v>50</v>
      </c>
      <c r="I26" s="2">
        <v>1</v>
      </c>
      <c r="J26" s="10"/>
      <c r="K26" s="10"/>
      <c r="L26" s="10"/>
      <c r="M26" s="10"/>
      <c r="N26" s="10"/>
      <c r="O26" s="10"/>
      <c r="P26" s="10"/>
      <c r="Q26" s="10"/>
    </row>
    <row r="27" spans="1:17" x14ac:dyDescent="0.2">
      <c r="A27" s="10">
        <v>2009</v>
      </c>
      <c r="B27" s="10" t="s">
        <v>84</v>
      </c>
      <c r="C27" s="10">
        <v>5</v>
      </c>
      <c r="D27" s="10"/>
      <c r="E27" s="10" t="s">
        <v>41</v>
      </c>
      <c r="F27" s="2" t="s">
        <v>264</v>
      </c>
      <c r="G27" s="3">
        <v>94042703367</v>
      </c>
      <c r="H27" s="10" t="s">
        <v>50</v>
      </c>
      <c r="I27" s="2">
        <v>1</v>
      </c>
      <c r="J27" s="10"/>
      <c r="K27" s="10"/>
      <c r="L27" s="10"/>
      <c r="M27" s="10"/>
      <c r="N27" s="10"/>
      <c r="O27" s="10"/>
      <c r="P27" s="10"/>
      <c r="Q27" s="10"/>
    </row>
    <row r="28" spans="1:17" x14ac:dyDescent="0.2">
      <c r="A28" s="10">
        <v>2009</v>
      </c>
      <c r="B28" s="10" t="s">
        <v>84</v>
      </c>
      <c r="C28" s="10">
        <v>5</v>
      </c>
      <c r="D28" s="10"/>
      <c r="E28" s="10" t="s">
        <v>41</v>
      </c>
      <c r="F28" s="2" t="s">
        <v>264</v>
      </c>
      <c r="G28" s="3">
        <v>94042703367</v>
      </c>
      <c r="H28" s="10" t="s">
        <v>50</v>
      </c>
      <c r="I28" s="2">
        <v>1</v>
      </c>
      <c r="J28" s="10"/>
      <c r="K28" s="10"/>
      <c r="L28" s="10"/>
      <c r="M28" s="10"/>
      <c r="N28" s="10"/>
      <c r="O28" s="10"/>
      <c r="P28" s="10"/>
      <c r="Q28" s="10"/>
    </row>
    <row r="29" spans="1:17" x14ac:dyDescent="0.2">
      <c r="A29" s="10">
        <v>2009</v>
      </c>
      <c r="B29" s="10" t="s">
        <v>84</v>
      </c>
      <c r="C29" s="10">
        <v>5</v>
      </c>
      <c r="D29" s="10"/>
      <c r="E29" s="10" t="s">
        <v>44</v>
      </c>
      <c r="F29" s="2" t="s">
        <v>264</v>
      </c>
      <c r="G29" s="3">
        <v>94042703367</v>
      </c>
      <c r="H29" s="10" t="s">
        <v>50</v>
      </c>
      <c r="I29" s="2">
        <v>1</v>
      </c>
      <c r="J29" s="10"/>
      <c r="K29" s="10"/>
      <c r="L29" s="10"/>
      <c r="M29" s="10"/>
      <c r="N29" s="10"/>
      <c r="O29" s="10"/>
      <c r="P29" s="10"/>
      <c r="Q29" s="10"/>
    </row>
    <row r="30" spans="1:17" x14ac:dyDescent="0.2">
      <c r="A30" s="10">
        <v>2009</v>
      </c>
      <c r="B30" s="10" t="s">
        <v>84</v>
      </c>
      <c r="C30" s="10">
        <v>5</v>
      </c>
      <c r="D30" s="10"/>
      <c r="E30" s="10" t="s">
        <v>44</v>
      </c>
      <c r="F30" s="2" t="s">
        <v>264</v>
      </c>
      <c r="G30" s="3">
        <v>94042703367</v>
      </c>
      <c r="H30" s="10" t="s">
        <v>50</v>
      </c>
      <c r="I30" s="2">
        <v>1</v>
      </c>
      <c r="J30" s="10"/>
      <c r="K30" s="10"/>
      <c r="L30" s="10"/>
      <c r="M30" s="10"/>
      <c r="N30" s="10"/>
      <c r="O30" s="10"/>
      <c r="P30" s="10"/>
      <c r="Q30" s="10"/>
    </row>
    <row r="31" spans="1:17" x14ac:dyDescent="0.2">
      <c r="A31" s="10">
        <v>2009</v>
      </c>
      <c r="B31" s="10" t="s">
        <v>84</v>
      </c>
      <c r="C31" s="10">
        <v>5</v>
      </c>
      <c r="D31" s="10"/>
      <c r="E31" s="10" t="s">
        <v>44</v>
      </c>
      <c r="F31" s="2" t="s">
        <v>264</v>
      </c>
      <c r="G31" s="3">
        <v>94042703367</v>
      </c>
      <c r="H31" s="10" t="s">
        <v>50</v>
      </c>
      <c r="I31" s="2">
        <v>1</v>
      </c>
      <c r="J31" s="10"/>
      <c r="K31" s="10"/>
      <c r="L31" s="10"/>
      <c r="M31" s="10"/>
      <c r="N31" s="10"/>
      <c r="O31" s="10"/>
      <c r="P31" s="10"/>
      <c r="Q31" s="10"/>
    </row>
    <row r="32" spans="1:17" x14ac:dyDescent="0.2">
      <c r="A32" s="10">
        <v>2009</v>
      </c>
      <c r="B32" s="10" t="s">
        <v>84</v>
      </c>
      <c r="C32" s="10">
        <v>5</v>
      </c>
      <c r="D32" s="10"/>
      <c r="E32" s="10" t="s">
        <v>44</v>
      </c>
      <c r="F32" s="2" t="s">
        <v>264</v>
      </c>
      <c r="G32" s="3">
        <v>94042703367</v>
      </c>
      <c r="H32" s="10" t="s">
        <v>50</v>
      </c>
      <c r="I32" s="2">
        <v>1</v>
      </c>
      <c r="J32" s="10"/>
      <c r="K32" s="10"/>
      <c r="L32" s="10"/>
      <c r="M32" s="10"/>
      <c r="N32" s="10"/>
      <c r="O32" s="10"/>
      <c r="P32" s="10"/>
      <c r="Q32" s="10"/>
    </row>
    <row r="33" spans="1:17" x14ac:dyDescent="0.2">
      <c r="A33" s="10">
        <v>2009</v>
      </c>
      <c r="B33" s="10" t="s">
        <v>84</v>
      </c>
      <c r="C33" s="10">
        <v>5</v>
      </c>
      <c r="D33" s="10"/>
      <c r="E33" s="10" t="s">
        <v>44</v>
      </c>
      <c r="F33" s="2" t="s">
        <v>264</v>
      </c>
      <c r="G33" s="3">
        <v>94042703367</v>
      </c>
      <c r="H33" s="10" t="s">
        <v>50</v>
      </c>
      <c r="I33" s="2">
        <v>1</v>
      </c>
      <c r="J33" s="10"/>
      <c r="K33" s="10"/>
      <c r="L33" s="10"/>
      <c r="M33" s="10"/>
      <c r="N33" s="10"/>
      <c r="O33" s="10"/>
      <c r="P33" s="10"/>
      <c r="Q33" s="10"/>
    </row>
    <row r="34" spans="1:17" x14ac:dyDescent="0.2">
      <c r="A34" s="10">
        <v>2009</v>
      </c>
      <c r="B34" s="10" t="s">
        <v>84</v>
      </c>
      <c r="C34" s="10">
        <v>6</v>
      </c>
      <c r="D34" s="10"/>
      <c r="E34" s="10" t="s">
        <v>60</v>
      </c>
      <c r="F34" s="7" t="s">
        <v>252</v>
      </c>
      <c r="G34" s="3">
        <v>79657252</v>
      </c>
      <c r="H34" s="10" t="s">
        <v>59</v>
      </c>
      <c r="I34" s="2">
        <v>1</v>
      </c>
      <c r="J34" s="10"/>
      <c r="K34" s="10"/>
      <c r="L34" s="10"/>
      <c r="M34" s="10"/>
      <c r="N34" s="10"/>
      <c r="O34" s="10"/>
      <c r="P34" s="10"/>
      <c r="Q34" s="10"/>
    </row>
    <row r="35" spans="1:17" x14ac:dyDescent="0.2">
      <c r="A35" s="10">
        <v>2009</v>
      </c>
      <c r="B35" s="10" t="s">
        <v>84</v>
      </c>
      <c r="C35" s="10">
        <v>6</v>
      </c>
      <c r="D35" s="10"/>
      <c r="E35" s="10" t="s">
        <v>60</v>
      </c>
      <c r="F35" s="7" t="s">
        <v>252</v>
      </c>
      <c r="G35" s="3">
        <v>79657252</v>
      </c>
      <c r="H35" s="10" t="s">
        <v>59</v>
      </c>
      <c r="I35" s="2">
        <v>1</v>
      </c>
      <c r="J35" s="10"/>
      <c r="K35" s="10"/>
      <c r="L35" s="10"/>
      <c r="M35" s="10"/>
      <c r="N35" s="10"/>
      <c r="O35" s="10"/>
      <c r="P35" s="10"/>
      <c r="Q35" s="10"/>
    </row>
    <row r="36" spans="1:17" x14ac:dyDescent="0.2">
      <c r="A36" s="10">
        <v>2009</v>
      </c>
      <c r="B36" s="10" t="s">
        <v>84</v>
      </c>
      <c r="C36" s="10">
        <v>7</v>
      </c>
      <c r="D36" s="10"/>
      <c r="E36" s="10" t="s">
        <v>61</v>
      </c>
      <c r="F36" s="7" t="s">
        <v>255</v>
      </c>
      <c r="G36" s="3">
        <v>86044123</v>
      </c>
      <c r="H36" s="10" t="s">
        <v>50</v>
      </c>
      <c r="I36" s="2">
        <v>1</v>
      </c>
      <c r="J36" s="10"/>
      <c r="K36" s="10"/>
      <c r="L36" s="10"/>
      <c r="M36" s="10"/>
      <c r="N36" s="10"/>
      <c r="O36" s="10"/>
      <c r="P36" s="10"/>
      <c r="Q36" s="10"/>
    </row>
    <row r="37" spans="1:17" x14ac:dyDescent="0.2">
      <c r="A37" s="10">
        <v>2009</v>
      </c>
      <c r="B37" s="10" t="s">
        <v>84</v>
      </c>
      <c r="C37" s="10">
        <v>7</v>
      </c>
      <c r="D37" s="10"/>
      <c r="E37" s="10" t="s">
        <v>61</v>
      </c>
      <c r="F37" s="7" t="s">
        <v>255</v>
      </c>
      <c r="G37" s="3">
        <v>86044123</v>
      </c>
      <c r="H37" s="10" t="s">
        <v>50</v>
      </c>
      <c r="I37" s="2">
        <v>1</v>
      </c>
      <c r="J37" s="10"/>
      <c r="K37" s="10"/>
      <c r="L37" s="10"/>
      <c r="M37" s="10"/>
      <c r="N37" s="10"/>
      <c r="O37" s="10"/>
      <c r="P37" s="10"/>
      <c r="Q37" s="10"/>
    </row>
    <row r="38" spans="1:17" x14ac:dyDescent="0.2">
      <c r="A38" s="10">
        <v>2009</v>
      </c>
      <c r="B38" s="10" t="s">
        <v>84</v>
      </c>
      <c r="C38" s="10">
        <v>7</v>
      </c>
      <c r="D38" s="10"/>
      <c r="E38" s="10" t="s">
        <v>61</v>
      </c>
      <c r="F38" s="7" t="s">
        <v>255</v>
      </c>
      <c r="G38" s="3">
        <v>86044123</v>
      </c>
      <c r="H38" s="10" t="s">
        <v>50</v>
      </c>
      <c r="I38" s="2">
        <v>1</v>
      </c>
      <c r="J38" s="10"/>
      <c r="K38" s="10"/>
      <c r="L38" s="10"/>
      <c r="M38" s="10"/>
      <c r="N38" s="10"/>
      <c r="O38" s="10"/>
      <c r="P38" s="10"/>
      <c r="Q38" s="10"/>
    </row>
    <row r="39" spans="1:17" x14ac:dyDescent="0.2">
      <c r="A39" s="10">
        <v>2010</v>
      </c>
      <c r="B39" s="10" t="s">
        <v>84</v>
      </c>
      <c r="C39" s="10">
        <v>7</v>
      </c>
      <c r="D39" s="10"/>
      <c r="E39" s="10" t="s">
        <v>15</v>
      </c>
      <c r="F39" s="7" t="s">
        <v>255</v>
      </c>
      <c r="G39" s="3">
        <v>86044123</v>
      </c>
      <c r="H39" s="10" t="s">
        <v>50</v>
      </c>
      <c r="I39" s="2">
        <v>1</v>
      </c>
      <c r="J39" s="10"/>
      <c r="K39" s="10"/>
      <c r="L39" s="10"/>
      <c r="M39" s="10"/>
      <c r="N39" s="10"/>
      <c r="O39" s="10"/>
      <c r="P39" s="10"/>
      <c r="Q39" s="10"/>
    </row>
    <row r="40" spans="1:17" x14ac:dyDescent="0.2">
      <c r="A40" s="10">
        <v>2010</v>
      </c>
      <c r="B40" s="10" t="s">
        <v>84</v>
      </c>
      <c r="C40" s="10">
        <v>7</v>
      </c>
      <c r="D40" s="10"/>
      <c r="E40" s="10" t="s">
        <v>15</v>
      </c>
      <c r="F40" s="7" t="s">
        <v>255</v>
      </c>
      <c r="G40" s="3">
        <v>86044123</v>
      </c>
      <c r="H40" s="10" t="s">
        <v>50</v>
      </c>
      <c r="I40" s="2">
        <v>1</v>
      </c>
      <c r="J40" s="10"/>
      <c r="K40" s="10"/>
      <c r="L40" s="10"/>
      <c r="M40" s="10"/>
      <c r="N40" s="10"/>
      <c r="O40" s="10"/>
      <c r="P40" s="10"/>
      <c r="Q40" s="10"/>
    </row>
    <row r="41" spans="1:17" x14ac:dyDescent="0.2">
      <c r="A41" s="10">
        <v>2010</v>
      </c>
      <c r="B41" s="10" t="s">
        <v>84</v>
      </c>
      <c r="C41" s="10">
        <v>7</v>
      </c>
      <c r="D41" s="10"/>
      <c r="E41" s="10" t="s">
        <v>15</v>
      </c>
      <c r="F41" s="7" t="s">
        <v>255</v>
      </c>
      <c r="G41" s="3">
        <v>86044123</v>
      </c>
      <c r="H41" s="10" t="s">
        <v>50</v>
      </c>
      <c r="I41" s="2">
        <v>1</v>
      </c>
      <c r="J41" s="10"/>
      <c r="K41" s="10"/>
      <c r="L41" s="10"/>
      <c r="M41" s="10"/>
      <c r="N41" s="10"/>
      <c r="O41" s="10"/>
      <c r="P41" s="10"/>
      <c r="Q41" s="10"/>
    </row>
    <row r="42" spans="1:17" x14ac:dyDescent="0.2">
      <c r="A42" s="10">
        <v>2010</v>
      </c>
      <c r="B42" s="10" t="s">
        <v>84</v>
      </c>
      <c r="C42" s="10">
        <v>7</v>
      </c>
      <c r="D42" s="10"/>
      <c r="E42" s="10" t="s">
        <v>15</v>
      </c>
      <c r="F42" s="7" t="s">
        <v>255</v>
      </c>
      <c r="G42" s="3">
        <v>86044123</v>
      </c>
      <c r="H42" s="10" t="s">
        <v>50</v>
      </c>
      <c r="I42" s="2">
        <v>1</v>
      </c>
      <c r="J42" s="10"/>
      <c r="K42" s="10"/>
      <c r="L42" s="10"/>
      <c r="M42" s="10"/>
      <c r="N42" s="10"/>
      <c r="O42" s="10"/>
      <c r="P42" s="10"/>
      <c r="Q42" s="10"/>
    </row>
    <row r="43" spans="1:17" x14ac:dyDescent="0.2">
      <c r="A43" s="10">
        <v>2010</v>
      </c>
      <c r="B43" s="10" t="s">
        <v>84</v>
      </c>
      <c r="C43" s="10">
        <v>7</v>
      </c>
      <c r="D43" s="10"/>
      <c r="E43" s="10" t="s">
        <v>15</v>
      </c>
      <c r="F43" s="7" t="s">
        <v>255</v>
      </c>
      <c r="G43" s="3">
        <v>86044123</v>
      </c>
      <c r="H43" s="10" t="s">
        <v>50</v>
      </c>
      <c r="I43" s="2">
        <v>1</v>
      </c>
      <c r="J43" s="10"/>
      <c r="K43" s="10"/>
      <c r="L43" s="10"/>
      <c r="M43" s="10"/>
      <c r="N43" s="10"/>
      <c r="O43" s="10"/>
      <c r="P43" s="10"/>
      <c r="Q43" s="10"/>
    </row>
    <row r="44" spans="1:17" x14ac:dyDescent="0.2">
      <c r="A44" s="10">
        <v>2010</v>
      </c>
      <c r="B44" s="10" t="s">
        <v>84</v>
      </c>
      <c r="C44" s="10">
        <v>7</v>
      </c>
      <c r="D44" s="10"/>
      <c r="E44" s="10" t="s">
        <v>15</v>
      </c>
      <c r="F44" s="7" t="s">
        <v>255</v>
      </c>
      <c r="G44" s="3">
        <v>86044123</v>
      </c>
      <c r="H44" s="10" t="s">
        <v>50</v>
      </c>
      <c r="I44" s="2">
        <v>1</v>
      </c>
      <c r="J44" s="10"/>
      <c r="K44" s="10"/>
      <c r="L44" s="10"/>
      <c r="M44" s="10"/>
      <c r="N44" s="10"/>
      <c r="O44" s="10"/>
      <c r="P44" s="10"/>
      <c r="Q44" s="10"/>
    </row>
    <row r="45" spans="1:17" x14ac:dyDescent="0.2">
      <c r="A45" s="10">
        <v>2010</v>
      </c>
      <c r="B45" s="10" t="s">
        <v>84</v>
      </c>
      <c r="C45" s="10">
        <v>7</v>
      </c>
      <c r="D45" s="10"/>
      <c r="E45" s="10" t="s">
        <v>15</v>
      </c>
      <c r="F45" s="7" t="s">
        <v>255</v>
      </c>
      <c r="G45" s="3">
        <v>86044123</v>
      </c>
      <c r="H45" s="10" t="s">
        <v>50</v>
      </c>
      <c r="I45" s="2">
        <v>1</v>
      </c>
      <c r="J45" s="10"/>
      <c r="K45" s="10"/>
      <c r="L45" s="10"/>
      <c r="M45" s="10"/>
      <c r="N45" s="10"/>
      <c r="O45" s="10"/>
      <c r="P45" s="10"/>
      <c r="Q45" s="10"/>
    </row>
    <row r="46" spans="1:17" x14ac:dyDescent="0.2">
      <c r="A46" s="10">
        <v>2010</v>
      </c>
      <c r="B46" s="10" t="s">
        <v>84</v>
      </c>
      <c r="C46" s="10">
        <v>7</v>
      </c>
      <c r="D46" s="10"/>
      <c r="E46" s="10" t="s">
        <v>15</v>
      </c>
      <c r="F46" s="7" t="s">
        <v>255</v>
      </c>
      <c r="G46" s="3">
        <v>86044123</v>
      </c>
      <c r="H46" s="10" t="s">
        <v>50</v>
      </c>
      <c r="I46" s="2">
        <v>1</v>
      </c>
      <c r="J46" s="10"/>
      <c r="K46" s="10"/>
      <c r="L46" s="10"/>
      <c r="M46" s="10"/>
      <c r="N46" s="10"/>
      <c r="O46" s="10"/>
      <c r="P46" s="10"/>
      <c r="Q46" s="10"/>
    </row>
    <row r="47" spans="1:17" x14ac:dyDescent="0.2">
      <c r="A47" s="10">
        <v>2010</v>
      </c>
      <c r="B47" s="10" t="s">
        <v>84</v>
      </c>
      <c r="C47" s="10">
        <v>7</v>
      </c>
      <c r="D47" s="10"/>
      <c r="E47" s="10" t="s">
        <v>15</v>
      </c>
      <c r="F47" s="7" t="s">
        <v>255</v>
      </c>
      <c r="G47" s="3">
        <v>86044123</v>
      </c>
      <c r="H47" s="10" t="s">
        <v>50</v>
      </c>
      <c r="I47" s="2">
        <v>1</v>
      </c>
      <c r="J47" s="10"/>
      <c r="K47" s="10"/>
      <c r="L47" s="10"/>
      <c r="M47" s="10"/>
      <c r="N47" s="10"/>
      <c r="O47" s="10"/>
      <c r="P47" s="10"/>
      <c r="Q47" s="10"/>
    </row>
    <row r="48" spans="1:17" x14ac:dyDescent="0.2">
      <c r="A48" s="10">
        <v>2010</v>
      </c>
      <c r="B48" s="10" t="s">
        <v>84</v>
      </c>
      <c r="C48" s="10">
        <v>7</v>
      </c>
      <c r="D48" s="10"/>
      <c r="E48" s="10" t="s">
        <v>15</v>
      </c>
      <c r="F48" s="7" t="s">
        <v>255</v>
      </c>
      <c r="G48" s="3">
        <v>86044123</v>
      </c>
      <c r="H48" s="10" t="s">
        <v>50</v>
      </c>
      <c r="I48" s="2">
        <v>1</v>
      </c>
      <c r="J48" s="10"/>
      <c r="K48" s="10"/>
      <c r="L48" s="10"/>
      <c r="M48" s="10"/>
      <c r="N48" s="10"/>
      <c r="O48" s="10"/>
      <c r="P48" s="10"/>
      <c r="Q48" s="10"/>
    </row>
    <row r="49" spans="1:17" x14ac:dyDescent="0.2">
      <c r="A49" s="10">
        <v>2010</v>
      </c>
      <c r="B49" s="10" t="s">
        <v>84</v>
      </c>
      <c r="C49" s="10">
        <v>7</v>
      </c>
      <c r="D49" s="10"/>
      <c r="E49" s="10" t="s">
        <v>15</v>
      </c>
      <c r="F49" s="7" t="s">
        <v>255</v>
      </c>
      <c r="G49" s="3">
        <v>86044123</v>
      </c>
      <c r="H49" s="10" t="s">
        <v>50</v>
      </c>
      <c r="I49" s="2">
        <v>1</v>
      </c>
      <c r="J49" s="10"/>
      <c r="K49" s="10"/>
      <c r="L49" s="10"/>
      <c r="M49" s="10"/>
      <c r="N49" s="10"/>
      <c r="O49" s="10"/>
      <c r="P49" s="10"/>
      <c r="Q49" s="10"/>
    </row>
    <row r="50" spans="1:17" x14ac:dyDescent="0.2">
      <c r="A50" s="10">
        <v>2010</v>
      </c>
      <c r="B50" s="10" t="s">
        <v>84</v>
      </c>
      <c r="C50" s="10">
        <v>7</v>
      </c>
      <c r="D50" s="10"/>
      <c r="E50" s="10" t="s">
        <v>15</v>
      </c>
      <c r="F50" s="7" t="s">
        <v>255</v>
      </c>
      <c r="G50" s="3">
        <v>86044123</v>
      </c>
      <c r="H50" s="10" t="s">
        <v>50</v>
      </c>
      <c r="I50" s="2">
        <v>1</v>
      </c>
      <c r="J50" s="10"/>
      <c r="K50" s="10"/>
      <c r="L50" s="10"/>
      <c r="M50" s="10"/>
      <c r="N50" s="10"/>
      <c r="O50" s="10"/>
      <c r="P50" s="10"/>
      <c r="Q50" s="10"/>
    </row>
    <row r="51" spans="1:17" x14ac:dyDescent="0.2">
      <c r="A51" s="10">
        <v>2010</v>
      </c>
      <c r="B51" s="10" t="s">
        <v>84</v>
      </c>
      <c r="C51" s="10">
        <v>7</v>
      </c>
      <c r="D51" s="10"/>
      <c r="E51" s="10" t="s">
        <v>15</v>
      </c>
      <c r="F51" s="7" t="s">
        <v>255</v>
      </c>
      <c r="G51" s="3">
        <v>86044123</v>
      </c>
      <c r="H51" s="10" t="s">
        <v>50</v>
      </c>
      <c r="I51" s="2">
        <v>1</v>
      </c>
      <c r="J51" s="10"/>
      <c r="K51" s="10"/>
      <c r="L51" s="10"/>
      <c r="M51" s="10"/>
      <c r="N51" s="10"/>
      <c r="O51" s="10"/>
      <c r="P51" s="10"/>
      <c r="Q51" s="10"/>
    </row>
    <row r="52" spans="1:17" x14ac:dyDescent="0.2">
      <c r="A52" s="10">
        <v>2010</v>
      </c>
      <c r="B52" s="10" t="s">
        <v>84</v>
      </c>
      <c r="C52" s="10">
        <v>7</v>
      </c>
      <c r="D52" s="10"/>
      <c r="E52" s="10" t="s">
        <v>15</v>
      </c>
      <c r="F52" s="7" t="s">
        <v>255</v>
      </c>
      <c r="G52" s="3">
        <v>86044123</v>
      </c>
      <c r="H52" s="10" t="s">
        <v>50</v>
      </c>
      <c r="I52" s="2">
        <v>1</v>
      </c>
      <c r="J52" s="10"/>
      <c r="K52" s="10"/>
      <c r="L52" s="10"/>
      <c r="M52" s="10"/>
      <c r="N52" s="10"/>
      <c r="O52" s="10"/>
      <c r="P52" s="10"/>
      <c r="Q52" s="10"/>
    </row>
    <row r="53" spans="1:17" x14ac:dyDescent="0.2">
      <c r="A53" s="10">
        <v>2010</v>
      </c>
      <c r="B53" s="10" t="s">
        <v>84</v>
      </c>
      <c r="C53" s="10">
        <v>7</v>
      </c>
      <c r="D53" s="10"/>
      <c r="E53" s="10" t="s">
        <v>15</v>
      </c>
      <c r="F53" s="7" t="s">
        <v>255</v>
      </c>
      <c r="G53" s="3">
        <v>86044123</v>
      </c>
      <c r="H53" s="10" t="s">
        <v>50</v>
      </c>
      <c r="I53" s="2">
        <v>2</v>
      </c>
      <c r="J53" s="10"/>
      <c r="K53" s="10"/>
      <c r="L53" s="10"/>
      <c r="M53" s="10"/>
      <c r="N53" s="10"/>
      <c r="O53" s="10"/>
      <c r="P53" s="10"/>
      <c r="Q53" s="10"/>
    </row>
    <row r="54" spans="1:17" x14ac:dyDescent="0.2">
      <c r="A54" s="10">
        <v>2010</v>
      </c>
      <c r="B54" s="10" t="s">
        <v>84</v>
      </c>
      <c r="C54" s="10">
        <v>7</v>
      </c>
      <c r="D54" s="10"/>
      <c r="E54" s="10" t="s">
        <v>18</v>
      </c>
      <c r="F54" s="7" t="s">
        <v>255</v>
      </c>
      <c r="G54" s="3">
        <v>86044123</v>
      </c>
      <c r="H54" s="10" t="s">
        <v>50</v>
      </c>
      <c r="I54" s="2">
        <v>1</v>
      </c>
      <c r="J54" s="10"/>
      <c r="K54" s="10"/>
      <c r="L54" s="10"/>
      <c r="M54" s="10"/>
      <c r="N54" s="10"/>
      <c r="O54" s="10"/>
      <c r="P54" s="10"/>
      <c r="Q54" s="10"/>
    </row>
    <row r="55" spans="1:17" x14ac:dyDescent="0.2">
      <c r="A55" s="10">
        <v>2010</v>
      </c>
      <c r="B55" s="10" t="s">
        <v>84</v>
      </c>
      <c r="C55" s="10">
        <v>7</v>
      </c>
      <c r="D55" s="10"/>
      <c r="E55" s="10" t="s">
        <v>18</v>
      </c>
      <c r="F55" s="7" t="s">
        <v>255</v>
      </c>
      <c r="G55" s="3">
        <v>86044123</v>
      </c>
      <c r="H55" s="10" t="s">
        <v>50</v>
      </c>
      <c r="I55" s="2">
        <v>1</v>
      </c>
      <c r="J55" s="10"/>
      <c r="K55" s="10"/>
      <c r="L55" s="10"/>
      <c r="M55" s="10"/>
      <c r="N55" s="10"/>
      <c r="O55" s="10"/>
      <c r="P55" s="10"/>
      <c r="Q55" s="10"/>
    </row>
    <row r="56" spans="1:17" x14ac:dyDescent="0.2">
      <c r="A56" s="10">
        <v>2010</v>
      </c>
      <c r="B56" s="10" t="s">
        <v>84</v>
      </c>
      <c r="C56" s="10">
        <v>7</v>
      </c>
      <c r="D56" s="10"/>
      <c r="E56" s="10" t="s">
        <v>18</v>
      </c>
      <c r="F56" s="7" t="s">
        <v>255</v>
      </c>
      <c r="G56" s="3">
        <v>86044123</v>
      </c>
      <c r="H56" s="10" t="s">
        <v>50</v>
      </c>
      <c r="I56" s="2">
        <v>1</v>
      </c>
      <c r="J56" s="10"/>
      <c r="K56" s="10"/>
      <c r="L56" s="10"/>
      <c r="M56" s="10"/>
      <c r="N56" s="10"/>
      <c r="O56" s="10"/>
      <c r="P56" s="10"/>
      <c r="Q56" s="10"/>
    </row>
    <row r="57" spans="1:17" x14ac:dyDescent="0.2">
      <c r="A57" s="10">
        <v>2010</v>
      </c>
      <c r="B57" s="10" t="s">
        <v>84</v>
      </c>
      <c r="C57" s="10">
        <v>7</v>
      </c>
      <c r="D57" s="10"/>
      <c r="E57" s="10" t="s">
        <v>18</v>
      </c>
      <c r="F57" s="7" t="s">
        <v>255</v>
      </c>
      <c r="G57" s="3">
        <v>86044123</v>
      </c>
      <c r="H57" s="10" t="s">
        <v>50</v>
      </c>
      <c r="I57" s="2">
        <v>2</v>
      </c>
      <c r="J57" s="10"/>
      <c r="K57" s="10"/>
      <c r="L57" s="10"/>
      <c r="M57" s="10"/>
      <c r="N57" s="10"/>
      <c r="O57" s="10"/>
      <c r="P57" s="10"/>
      <c r="Q57" s="10"/>
    </row>
    <row r="58" spans="1:17" x14ac:dyDescent="0.2">
      <c r="A58" s="10">
        <v>2009</v>
      </c>
      <c r="B58" s="10" t="s">
        <v>84</v>
      </c>
      <c r="C58" s="10">
        <v>8</v>
      </c>
      <c r="D58" s="10"/>
      <c r="E58" s="10" t="s">
        <v>61</v>
      </c>
      <c r="F58" s="7" t="s">
        <v>201</v>
      </c>
      <c r="G58" s="3">
        <v>29791</v>
      </c>
      <c r="H58" s="10" t="s">
        <v>92</v>
      </c>
      <c r="I58" s="2">
        <v>1</v>
      </c>
      <c r="J58" s="10"/>
      <c r="K58" s="10"/>
      <c r="L58" s="10"/>
      <c r="M58" s="10"/>
      <c r="N58" s="10"/>
      <c r="O58" s="10"/>
      <c r="P58" s="10"/>
      <c r="Q58" s="10"/>
    </row>
    <row r="59" spans="1:17" x14ac:dyDescent="0.2">
      <c r="A59" s="10">
        <v>2010</v>
      </c>
      <c r="B59" s="10" t="s">
        <v>84</v>
      </c>
      <c r="C59" s="10">
        <v>9</v>
      </c>
      <c r="D59" s="10"/>
      <c r="E59" s="10" t="s">
        <v>15</v>
      </c>
      <c r="F59" s="7" t="s">
        <v>215</v>
      </c>
      <c r="G59" s="3">
        <v>19062997</v>
      </c>
      <c r="H59" s="10" t="s">
        <v>55</v>
      </c>
      <c r="I59" s="2">
        <v>1</v>
      </c>
      <c r="J59" s="10"/>
      <c r="K59" s="10"/>
      <c r="L59" s="10"/>
      <c r="M59" s="10"/>
      <c r="N59" s="10"/>
      <c r="O59" s="10"/>
      <c r="P59" s="10"/>
      <c r="Q59" s="10"/>
    </row>
    <row r="60" spans="1:17" x14ac:dyDescent="0.2">
      <c r="A60" s="10">
        <v>2010</v>
      </c>
      <c r="B60" s="10" t="s">
        <v>84</v>
      </c>
      <c r="C60" s="10">
        <v>9</v>
      </c>
      <c r="D60" s="10"/>
      <c r="E60" s="10" t="s">
        <v>72</v>
      </c>
      <c r="F60" s="7" t="s">
        <v>215</v>
      </c>
      <c r="G60" s="3">
        <v>19062997</v>
      </c>
      <c r="H60" s="10" t="s">
        <v>55</v>
      </c>
      <c r="I60" s="2">
        <v>1</v>
      </c>
      <c r="J60" s="10"/>
      <c r="K60" s="10"/>
      <c r="L60" s="10"/>
      <c r="M60" s="10"/>
      <c r="N60" s="10"/>
      <c r="O60" s="10"/>
      <c r="P60" s="10"/>
      <c r="Q60" s="10"/>
    </row>
    <row r="61" spans="1:17" x14ac:dyDescent="0.2">
      <c r="A61" s="10">
        <v>2010</v>
      </c>
      <c r="B61" s="10" t="s">
        <v>84</v>
      </c>
      <c r="C61" s="10">
        <v>10</v>
      </c>
      <c r="D61" s="10"/>
      <c r="E61" s="10" t="s">
        <v>15</v>
      </c>
      <c r="F61" s="7" t="s">
        <v>236</v>
      </c>
      <c r="G61" s="3">
        <v>35499161</v>
      </c>
      <c r="H61" s="10" t="s">
        <v>50</v>
      </c>
      <c r="I61" s="2">
        <v>1</v>
      </c>
      <c r="J61" s="10"/>
      <c r="K61" s="10"/>
      <c r="L61" s="10"/>
      <c r="M61" s="10"/>
      <c r="N61" s="10"/>
      <c r="O61" s="10"/>
      <c r="P61" s="10"/>
      <c r="Q61" s="10"/>
    </row>
    <row r="62" spans="1:17" x14ac:dyDescent="0.2">
      <c r="A62" s="10">
        <v>2010</v>
      </c>
      <c r="B62" s="10" t="s">
        <v>84</v>
      </c>
      <c r="C62" s="10">
        <v>10</v>
      </c>
      <c r="D62" s="10"/>
      <c r="E62" s="10" t="s">
        <v>15</v>
      </c>
      <c r="F62" s="7" t="s">
        <v>236</v>
      </c>
      <c r="G62" s="3">
        <v>35499161</v>
      </c>
      <c r="H62" s="10" t="s">
        <v>50</v>
      </c>
      <c r="I62" s="2">
        <v>1</v>
      </c>
      <c r="J62" s="10"/>
      <c r="K62" s="10"/>
      <c r="L62" s="10"/>
      <c r="M62" s="10"/>
      <c r="N62" s="10"/>
      <c r="O62" s="10"/>
      <c r="P62" s="10"/>
      <c r="Q62" s="10"/>
    </row>
    <row r="63" spans="1:17" x14ac:dyDescent="0.2">
      <c r="A63" s="10">
        <v>2010</v>
      </c>
      <c r="B63" s="10" t="s">
        <v>84</v>
      </c>
      <c r="C63" s="10">
        <v>10</v>
      </c>
      <c r="D63" s="10"/>
      <c r="E63" s="10" t="s">
        <v>25</v>
      </c>
      <c r="F63" s="7" t="s">
        <v>236</v>
      </c>
      <c r="G63" s="3">
        <v>35499161</v>
      </c>
      <c r="H63" s="10" t="s">
        <v>59</v>
      </c>
      <c r="I63" s="2">
        <v>2</v>
      </c>
      <c r="J63" s="10"/>
      <c r="K63" s="10"/>
      <c r="L63" s="10"/>
      <c r="M63" s="10"/>
      <c r="N63" s="10"/>
      <c r="O63" s="10"/>
      <c r="P63" s="10"/>
      <c r="Q63" s="10"/>
    </row>
    <row r="64" spans="1:17" x14ac:dyDescent="0.2">
      <c r="A64" s="10">
        <v>2010</v>
      </c>
      <c r="B64" s="10" t="s">
        <v>84</v>
      </c>
      <c r="C64" s="10">
        <v>10</v>
      </c>
      <c r="D64" s="10"/>
      <c r="E64" s="10" t="s">
        <v>25</v>
      </c>
      <c r="F64" s="7" t="s">
        <v>236</v>
      </c>
      <c r="G64" s="3">
        <v>35499161</v>
      </c>
      <c r="H64" s="10" t="s">
        <v>59</v>
      </c>
      <c r="I64" s="2">
        <v>2</v>
      </c>
      <c r="J64" s="10"/>
      <c r="K64" s="10"/>
      <c r="L64" s="10"/>
      <c r="M64" s="10"/>
      <c r="N64" s="10"/>
      <c r="O64" s="10"/>
      <c r="P64" s="10"/>
      <c r="Q64" s="10"/>
    </row>
    <row r="65" spans="1:17" x14ac:dyDescent="0.2">
      <c r="A65" s="10">
        <v>2010</v>
      </c>
      <c r="B65" s="10" t="s">
        <v>84</v>
      </c>
      <c r="C65" s="10">
        <v>10</v>
      </c>
      <c r="D65" s="10"/>
      <c r="E65" s="10" t="s">
        <v>41</v>
      </c>
      <c r="F65" s="7" t="s">
        <v>236</v>
      </c>
      <c r="G65" s="3">
        <v>35499161</v>
      </c>
      <c r="H65" s="10" t="s">
        <v>59</v>
      </c>
      <c r="I65" s="2">
        <v>1</v>
      </c>
      <c r="J65" s="10"/>
      <c r="K65" s="10"/>
      <c r="L65" s="10"/>
      <c r="M65" s="10"/>
      <c r="N65" s="10"/>
      <c r="O65" s="10"/>
      <c r="P65" s="10"/>
      <c r="Q65" s="10"/>
    </row>
    <row r="66" spans="1:17" x14ac:dyDescent="0.2">
      <c r="A66" s="10">
        <v>2010</v>
      </c>
      <c r="B66" s="10" t="s">
        <v>84</v>
      </c>
      <c r="C66" s="10">
        <v>10</v>
      </c>
      <c r="D66" s="10"/>
      <c r="E66" s="10" t="s">
        <v>18</v>
      </c>
      <c r="F66" s="7" t="s">
        <v>235</v>
      </c>
      <c r="G66" s="3">
        <v>35499116</v>
      </c>
      <c r="H66" s="10" t="s">
        <v>59</v>
      </c>
      <c r="I66" s="2">
        <v>1</v>
      </c>
      <c r="J66" s="10"/>
      <c r="K66" s="10"/>
      <c r="L66" s="10"/>
      <c r="M66" s="10"/>
      <c r="N66" s="10"/>
      <c r="O66" s="10"/>
      <c r="P66" s="10"/>
      <c r="Q66" s="10"/>
    </row>
    <row r="67" spans="1:17" x14ac:dyDescent="0.2">
      <c r="A67" s="10">
        <v>2010</v>
      </c>
      <c r="B67" s="10" t="s">
        <v>84</v>
      </c>
      <c r="C67" s="10">
        <v>10</v>
      </c>
      <c r="D67" s="10"/>
      <c r="E67" s="10" t="s">
        <v>18</v>
      </c>
      <c r="F67" s="7" t="s">
        <v>235</v>
      </c>
      <c r="G67" s="3">
        <v>35499116</v>
      </c>
      <c r="H67" s="10" t="s">
        <v>59</v>
      </c>
      <c r="I67" s="2">
        <v>1</v>
      </c>
      <c r="J67" s="10"/>
      <c r="K67" s="10"/>
      <c r="L67" s="10"/>
      <c r="M67" s="10"/>
      <c r="N67" s="10"/>
      <c r="O67" s="10"/>
      <c r="P67" s="10"/>
      <c r="Q67" s="10"/>
    </row>
    <row r="68" spans="1:17" x14ac:dyDescent="0.2">
      <c r="A68" s="10">
        <v>2010</v>
      </c>
      <c r="B68" s="10" t="s">
        <v>84</v>
      </c>
      <c r="C68" s="10">
        <v>10</v>
      </c>
      <c r="D68" s="10"/>
      <c r="E68" s="10" t="s">
        <v>18</v>
      </c>
      <c r="F68" s="7" t="s">
        <v>235</v>
      </c>
      <c r="G68" s="3">
        <v>35499116</v>
      </c>
      <c r="H68" s="10" t="s">
        <v>59</v>
      </c>
      <c r="I68" s="2">
        <v>1</v>
      </c>
      <c r="J68" s="10"/>
      <c r="K68" s="10"/>
      <c r="L68" s="10"/>
      <c r="M68" s="10"/>
      <c r="N68" s="10"/>
      <c r="O68" s="10"/>
      <c r="P68" s="10"/>
      <c r="Q68" s="10"/>
    </row>
    <row r="69" spans="1:17" x14ac:dyDescent="0.2">
      <c r="A69" s="10">
        <v>2010</v>
      </c>
      <c r="B69" s="10" t="s">
        <v>84</v>
      </c>
      <c r="C69" s="10">
        <v>10</v>
      </c>
      <c r="D69" s="10"/>
      <c r="E69" s="10" t="s">
        <v>18</v>
      </c>
      <c r="F69" s="7" t="s">
        <v>235</v>
      </c>
      <c r="G69" s="3">
        <v>35499116</v>
      </c>
      <c r="H69" s="10" t="s">
        <v>59</v>
      </c>
      <c r="I69" s="2">
        <v>1</v>
      </c>
      <c r="J69" s="10"/>
      <c r="K69" s="10"/>
      <c r="L69" s="10"/>
      <c r="M69" s="10"/>
      <c r="N69" s="10"/>
      <c r="O69" s="10"/>
      <c r="P69" s="10"/>
      <c r="Q69" s="10"/>
    </row>
    <row r="70" spans="1:17" x14ac:dyDescent="0.2">
      <c r="A70" s="10">
        <v>2010</v>
      </c>
      <c r="B70" s="10" t="s">
        <v>84</v>
      </c>
      <c r="C70" s="10">
        <v>10</v>
      </c>
      <c r="D70" s="10"/>
      <c r="E70" s="10" t="s">
        <v>72</v>
      </c>
      <c r="F70" s="7" t="s">
        <v>235</v>
      </c>
      <c r="G70" s="3">
        <v>35499116</v>
      </c>
      <c r="H70" s="10" t="s">
        <v>59</v>
      </c>
      <c r="I70" s="2">
        <v>1</v>
      </c>
      <c r="J70" s="10"/>
      <c r="K70" s="10"/>
      <c r="L70" s="10"/>
      <c r="M70" s="10"/>
      <c r="N70" s="10"/>
      <c r="O70" s="10"/>
      <c r="P70" s="10"/>
      <c r="Q70" s="10"/>
    </row>
    <row r="71" spans="1:17" x14ac:dyDescent="0.2">
      <c r="A71" s="10">
        <v>2010</v>
      </c>
      <c r="B71" s="10" t="s">
        <v>84</v>
      </c>
      <c r="C71" s="10">
        <v>10</v>
      </c>
      <c r="D71" s="10"/>
      <c r="E71" s="10" t="s">
        <v>72</v>
      </c>
      <c r="F71" s="7" t="s">
        <v>235</v>
      </c>
      <c r="G71" s="3">
        <v>35499116</v>
      </c>
      <c r="H71" s="10" t="s">
        <v>59</v>
      </c>
      <c r="I71" s="2">
        <v>1</v>
      </c>
      <c r="J71" s="10"/>
      <c r="K71" s="10"/>
      <c r="L71" s="10"/>
      <c r="M71" s="10"/>
      <c r="N71" s="10"/>
      <c r="O71" s="10"/>
      <c r="P71" s="10"/>
      <c r="Q71" s="10"/>
    </row>
    <row r="72" spans="1:17" x14ac:dyDescent="0.2">
      <c r="A72" s="10">
        <v>2010</v>
      </c>
      <c r="B72" s="10" t="s">
        <v>84</v>
      </c>
      <c r="C72" s="10">
        <v>10</v>
      </c>
      <c r="D72" s="10"/>
      <c r="E72" s="10" t="s">
        <v>72</v>
      </c>
      <c r="F72" s="7" t="s">
        <v>235</v>
      </c>
      <c r="G72" s="3">
        <v>35499116</v>
      </c>
      <c r="H72" s="10" t="s">
        <v>59</v>
      </c>
      <c r="I72" s="2">
        <v>1</v>
      </c>
      <c r="J72" s="10"/>
      <c r="K72" s="10"/>
      <c r="L72" s="10"/>
      <c r="M72" s="10"/>
      <c r="N72" s="10"/>
      <c r="O72" s="10"/>
      <c r="P72" s="10"/>
      <c r="Q72" s="10"/>
    </row>
    <row r="73" spans="1:17" x14ac:dyDescent="0.2">
      <c r="A73" s="10">
        <v>2010</v>
      </c>
      <c r="B73" s="10" t="s">
        <v>84</v>
      </c>
      <c r="C73" s="10">
        <v>11</v>
      </c>
      <c r="D73" s="10"/>
      <c r="E73" s="10" t="s">
        <v>15</v>
      </c>
      <c r="F73" s="7" t="s">
        <v>207</v>
      </c>
      <c r="G73" s="3">
        <v>2869758</v>
      </c>
      <c r="H73" s="10" t="s">
        <v>64</v>
      </c>
      <c r="I73" s="2">
        <v>1</v>
      </c>
      <c r="J73" s="10"/>
      <c r="K73" s="10"/>
      <c r="L73" s="10"/>
      <c r="M73" s="10"/>
      <c r="N73" s="10"/>
      <c r="O73" s="10"/>
      <c r="P73" s="10"/>
      <c r="Q73" s="10"/>
    </row>
    <row r="74" spans="1:17" x14ac:dyDescent="0.2">
      <c r="A74" s="10">
        <v>2010</v>
      </c>
      <c r="B74" s="10" t="s">
        <v>84</v>
      </c>
      <c r="C74" s="10">
        <v>13</v>
      </c>
      <c r="D74" s="10"/>
      <c r="E74" s="10" t="s">
        <v>72</v>
      </c>
      <c r="F74" s="7" t="s">
        <v>256</v>
      </c>
      <c r="G74" s="3">
        <v>202993156</v>
      </c>
      <c r="H74" s="4" t="s">
        <v>17</v>
      </c>
      <c r="I74" s="2">
        <v>2</v>
      </c>
      <c r="J74" s="10"/>
      <c r="K74" s="10"/>
      <c r="L74" s="10"/>
      <c r="M74" s="10"/>
      <c r="N74" s="10"/>
      <c r="O74" s="10"/>
      <c r="P74" s="10"/>
      <c r="Q74" s="10"/>
    </row>
    <row r="75" spans="1:17" x14ac:dyDescent="0.2">
      <c r="A75" s="10">
        <v>2010</v>
      </c>
      <c r="B75" s="10" t="s">
        <v>84</v>
      </c>
      <c r="C75" s="10">
        <v>14</v>
      </c>
      <c r="D75" s="10"/>
      <c r="E75" s="10" t="s">
        <v>72</v>
      </c>
      <c r="F75" s="7" t="s">
        <v>206</v>
      </c>
      <c r="G75" s="3">
        <v>2855727</v>
      </c>
      <c r="H75" s="10" t="s">
        <v>55</v>
      </c>
      <c r="I75" s="2">
        <v>1</v>
      </c>
      <c r="J75" s="10"/>
      <c r="K75" s="10"/>
      <c r="L75" s="10"/>
      <c r="M75" s="10"/>
      <c r="N75" s="10"/>
      <c r="O75" s="10"/>
      <c r="P75" s="10"/>
      <c r="Q75" s="10"/>
    </row>
    <row r="76" spans="1:17" x14ac:dyDescent="0.2">
      <c r="A76" s="10">
        <v>2010</v>
      </c>
      <c r="B76" s="10" t="s">
        <v>84</v>
      </c>
      <c r="C76" s="10">
        <v>15</v>
      </c>
      <c r="D76" s="10"/>
      <c r="E76" s="10" t="s">
        <v>72</v>
      </c>
      <c r="F76" s="7" t="s">
        <v>220</v>
      </c>
      <c r="G76" s="3">
        <v>19314402</v>
      </c>
      <c r="H76" s="10" t="s">
        <v>17</v>
      </c>
      <c r="I76" s="2">
        <v>1</v>
      </c>
      <c r="J76" s="10"/>
      <c r="K76" s="10"/>
      <c r="L76" s="10"/>
      <c r="M76" s="10"/>
      <c r="N76" s="10"/>
      <c r="O76" s="10"/>
      <c r="P76" s="10"/>
      <c r="Q76" s="10"/>
    </row>
  </sheetData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opLeftCell="F1" workbookViewId="0">
      <selection activeCell="G17" sqref="G17"/>
    </sheetView>
  </sheetViews>
  <sheetFormatPr baseColWidth="10" defaultRowHeight="11.25" x14ac:dyDescent="0.2"/>
  <cols>
    <col min="1" max="1" width="11.42578125" style="11" customWidth="1"/>
    <col min="2" max="2" width="8.28515625" style="11" customWidth="1"/>
    <col min="3" max="3" width="10" style="11" customWidth="1"/>
    <col min="4" max="4" width="15.7109375" style="11" customWidth="1"/>
    <col min="5" max="5" width="11.42578125" style="11" customWidth="1"/>
    <col min="6" max="6" width="29.140625" style="11" bestFit="1" customWidth="1"/>
    <col min="7" max="7" width="11.42578125" style="11" customWidth="1"/>
    <col min="8" max="8" width="30.5703125" style="11" customWidth="1"/>
    <col min="9" max="9" width="6.85546875" style="11" customWidth="1"/>
    <col min="10" max="10" width="13" style="11" customWidth="1"/>
    <col min="11" max="11" width="13.5703125" style="11" customWidth="1"/>
    <col min="12" max="12" width="13" style="11" customWidth="1"/>
    <col min="13" max="13" width="11.42578125" style="11" customWidth="1"/>
    <col min="14" max="14" width="15" style="11" customWidth="1"/>
    <col min="15" max="15" width="17.140625" style="11" customWidth="1"/>
    <col min="16" max="16384" width="11.42578125" style="11"/>
  </cols>
  <sheetData>
    <row r="1" spans="1:17" x14ac:dyDescent="0.2">
      <c r="A1" s="19" t="s">
        <v>0</v>
      </c>
      <c r="B1" s="20" t="s">
        <v>2</v>
      </c>
      <c r="C1" s="20" t="s">
        <v>83</v>
      </c>
      <c r="D1" s="20" t="s">
        <v>115</v>
      </c>
      <c r="E1" s="20" t="s">
        <v>1</v>
      </c>
      <c r="F1" s="20" t="s">
        <v>3</v>
      </c>
      <c r="G1" s="20" t="s">
        <v>4</v>
      </c>
      <c r="H1" s="20" t="s">
        <v>5</v>
      </c>
      <c r="I1" s="20" t="s">
        <v>11</v>
      </c>
      <c r="J1" s="20" t="s">
        <v>6</v>
      </c>
      <c r="K1" s="20" t="s">
        <v>7</v>
      </c>
      <c r="L1" s="20" t="s">
        <v>8</v>
      </c>
      <c r="M1" s="20" t="s">
        <v>160</v>
      </c>
      <c r="N1" s="20" t="s">
        <v>12</v>
      </c>
      <c r="O1" s="21" t="s">
        <v>13</v>
      </c>
      <c r="P1" s="10"/>
      <c r="Q1" s="10"/>
    </row>
    <row r="2" spans="1:17" x14ac:dyDescent="0.2">
      <c r="A2" s="18">
        <v>2009</v>
      </c>
      <c r="B2" s="10" t="s">
        <v>84</v>
      </c>
      <c r="C2" s="10">
        <v>7</v>
      </c>
      <c r="D2" s="10">
        <v>6</v>
      </c>
      <c r="E2" s="10" t="s">
        <v>24</v>
      </c>
      <c r="F2" s="2" t="s">
        <v>225</v>
      </c>
      <c r="G2" s="3">
        <v>20222931</v>
      </c>
      <c r="H2" s="10" t="s">
        <v>55</v>
      </c>
      <c r="I2" s="10">
        <v>8</v>
      </c>
      <c r="J2" s="10">
        <v>28</v>
      </c>
      <c r="K2" s="10"/>
      <c r="L2" s="10">
        <v>45</v>
      </c>
      <c r="M2" s="28">
        <f>(L2-J2)/J2</f>
        <v>0.6071428571428571</v>
      </c>
      <c r="N2" s="10">
        <f>'7. Costos'!$B$7*'4. PE filtra'!I2+'7. Costos'!$B$15+'7. Costos'!$B$25</f>
        <v>1047083</v>
      </c>
      <c r="O2" s="82">
        <f>('7. Costos'!$G$25*D2)</f>
        <v>2378713.6350000002</v>
      </c>
      <c r="P2" s="10"/>
      <c r="Q2" s="10"/>
    </row>
    <row r="3" spans="1:17" x14ac:dyDescent="0.2">
      <c r="A3" s="18">
        <v>2009</v>
      </c>
      <c r="B3" s="10" t="s">
        <v>84</v>
      </c>
      <c r="C3" s="10">
        <v>7</v>
      </c>
      <c r="D3" s="10">
        <v>6</v>
      </c>
      <c r="E3" s="10" t="s">
        <v>24</v>
      </c>
      <c r="F3" s="2" t="s">
        <v>225</v>
      </c>
      <c r="G3" s="3">
        <v>20222931</v>
      </c>
      <c r="H3" s="10" t="s">
        <v>55</v>
      </c>
      <c r="I3" s="10">
        <v>8</v>
      </c>
      <c r="J3" s="10">
        <v>12</v>
      </c>
      <c r="K3" s="10"/>
      <c r="L3" s="10">
        <v>32</v>
      </c>
      <c r="M3" s="28">
        <f>(L3-J3)/J3</f>
        <v>1.6666666666666667</v>
      </c>
      <c r="N3" s="10">
        <f>'7. Costos'!$B$7*'4. PE filtra'!I3+'7. Costos'!$B$15+'7. Costos'!$B$25</f>
        <v>1047083</v>
      </c>
      <c r="O3" s="82">
        <f>('7. Costos'!$G$25*D3)</f>
        <v>2378713.6350000002</v>
      </c>
      <c r="P3" s="10"/>
      <c r="Q3" s="10"/>
    </row>
    <row r="4" spans="1:17" x14ac:dyDescent="0.2">
      <c r="A4" s="18">
        <v>2009</v>
      </c>
      <c r="B4" s="10" t="s">
        <v>84</v>
      </c>
      <c r="C4" s="10">
        <v>7</v>
      </c>
      <c r="D4" s="10">
        <v>6</v>
      </c>
      <c r="E4" s="10" t="s">
        <v>24</v>
      </c>
      <c r="F4" s="2" t="s">
        <v>225</v>
      </c>
      <c r="G4" s="3">
        <v>20222931</v>
      </c>
      <c r="H4" s="10" t="s">
        <v>55</v>
      </c>
      <c r="I4" s="10">
        <v>7</v>
      </c>
      <c r="J4" s="10">
        <v>10</v>
      </c>
      <c r="K4" s="10"/>
      <c r="L4" s="10">
        <v>27</v>
      </c>
      <c r="M4" s="28">
        <f>(L4-J4)/J4</f>
        <v>1.7</v>
      </c>
      <c r="N4" s="10">
        <f>'7. Costos'!$B$7*'4. PE filtra'!I4+'7. Costos'!$B$15+'7. Costos'!$B$25</f>
        <v>976000.5</v>
      </c>
      <c r="O4" s="82">
        <f>('7. Costos'!$G$25*D4)</f>
        <v>2378713.6350000002</v>
      </c>
      <c r="P4" s="10"/>
      <c r="Q4" s="10"/>
    </row>
    <row r="5" spans="1:17" x14ac:dyDescent="0.2">
      <c r="A5" s="18">
        <v>2009</v>
      </c>
      <c r="B5" s="10" t="s">
        <v>84</v>
      </c>
      <c r="C5" s="10">
        <v>7</v>
      </c>
      <c r="D5" s="10">
        <v>6</v>
      </c>
      <c r="E5" s="10" t="s">
        <v>24</v>
      </c>
      <c r="F5" s="2" t="s">
        <v>225</v>
      </c>
      <c r="G5" s="3">
        <v>20222931</v>
      </c>
      <c r="H5" s="10" t="s">
        <v>55</v>
      </c>
      <c r="I5" s="10">
        <v>6</v>
      </c>
      <c r="J5" s="10">
        <v>19</v>
      </c>
      <c r="K5" s="10"/>
      <c r="L5" s="10">
        <v>7</v>
      </c>
      <c r="M5" s="28">
        <f>(L5-J5)/J5</f>
        <v>-0.63157894736842102</v>
      </c>
      <c r="N5" s="10">
        <f>'7. Costos'!$B$7*'4. PE filtra'!I5+'7. Costos'!$B$15+'7. Costos'!$B$25</f>
        <v>904918</v>
      </c>
      <c r="O5" s="82">
        <f>('7. Costos'!$G$25*D5)</f>
        <v>2378713.6350000002</v>
      </c>
      <c r="P5" s="10"/>
      <c r="Q5" s="10"/>
    </row>
    <row r="6" spans="1:17" x14ac:dyDescent="0.2">
      <c r="A6" s="18">
        <v>2009</v>
      </c>
      <c r="B6" s="10" t="s">
        <v>84</v>
      </c>
      <c r="C6" s="10">
        <v>7</v>
      </c>
      <c r="D6" s="10">
        <v>6</v>
      </c>
      <c r="E6" s="10" t="s">
        <v>24</v>
      </c>
      <c r="F6" s="2" t="s">
        <v>225</v>
      </c>
      <c r="G6" s="3">
        <v>20222931</v>
      </c>
      <c r="H6" s="4" t="s">
        <v>55</v>
      </c>
      <c r="I6" s="10">
        <v>8</v>
      </c>
      <c r="J6" s="10">
        <v>5</v>
      </c>
      <c r="K6" s="10"/>
      <c r="L6" s="10">
        <v>6</v>
      </c>
      <c r="M6" s="28">
        <f>(L6-J6)/J6</f>
        <v>0.2</v>
      </c>
      <c r="N6" s="10">
        <f>'7. Costos'!$B$7*'4. PE filtra'!I6+'7. Costos'!$B$15+'7. Costos'!$B$25</f>
        <v>1047083</v>
      </c>
      <c r="O6" s="82">
        <f>('7. Costos'!$G$25*D6)</f>
        <v>2378713.6350000002</v>
      </c>
      <c r="P6" s="10"/>
      <c r="Q6" s="10"/>
    </row>
    <row r="7" spans="1:17" x14ac:dyDescent="0.2">
      <c r="A7" s="18">
        <v>2009</v>
      </c>
      <c r="B7" s="10" t="s">
        <v>84</v>
      </c>
      <c r="C7" s="10">
        <v>7</v>
      </c>
      <c r="D7" s="10">
        <v>6</v>
      </c>
      <c r="E7" s="10" t="s">
        <v>24</v>
      </c>
      <c r="F7" s="2" t="s">
        <v>225</v>
      </c>
      <c r="G7" s="3">
        <v>20222931</v>
      </c>
      <c r="H7" s="4" t="s">
        <v>55</v>
      </c>
      <c r="I7" s="10">
        <v>8</v>
      </c>
      <c r="J7" s="10">
        <v>5</v>
      </c>
      <c r="K7" s="10"/>
      <c r="L7" s="10">
        <v>15</v>
      </c>
      <c r="M7" s="28">
        <f t="shared" ref="M7:M31" si="0">(L7-J7)/J7</f>
        <v>2</v>
      </c>
      <c r="N7" s="10">
        <f>'7. Costos'!$B$7*'4. PE filtra'!I7+'7. Costos'!$B$15+'7. Costos'!$B$25</f>
        <v>1047083</v>
      </c>
      <c r="O7" s="82">
        <f>('7. Costos'!$G$25*D7)</f>
        <v>2378713.6350000002</v>
      </c>
      <c r="P7" s="10"/>
      <c r="Q7" s="10"/>
    </row>
    <row r="8" spans="1:17" x14ac:dyDescent="0.2">
      <c r="A8" s="18">
        <v>2009</v>
      </c>
      <c r="B8" s="10" t="s">
        <v>14</v>
      </c>
      <c r="C8" s="10">
        <v>8</v>
      </c>
      <c r="D8" s="10">
        <v>5</v>
      </c>
      <c r="E8" s="10" t="s">
        <v>25</v>
      </c>
      <c r="F8" s="2" t="s">
        <v>213</v>
      </c>
      <c r="G8" s="3">
        <v>17056253</v>
      </c>
      <c r="H8" s="4" t="s">
        <v>27</v>
      </c>
      <c r="I8" s="2">
        <v>5</v>
      </c>
      <c r="J8" s="10">
        <v>14</v>
      </c>
      <c r="K8" s="10"/>
      <c r="L8" s="10">
        <v>29</v>
      </c>
      <c r="M8" s="28">
        <f t="shared" si="0"/>
        <v>1.0714285714285714</v>
      </c>
      <c r="N8" s="10">
        <f>'7. Costos'!$B$7*'4. PE filtra'!I8+'7. Costos'!$B$15+'7. Costos'!$B$25</f>
        <v>833835.5</v>
      </c>
      <c r="O8" s="82">
        <f>('7. Costos'!$G$25*D8)</f>
        <v>1982261.3625</v>
      </c>
      <c r="P8" s="10"/>
      <c r="Q8" s="10"/>
    </row>
    <row r="9" spans="1:17" x14ac:dyDescent="0.2">
      <c r="A9" s="18">
        <v>2009</v>
      </c>
      <c r="B9" s="10" t="s">
        <v>14</v>
      </c>
      <c r="C9" s="10">
        <v>8</v>
      </c>
      <c r="D9" s="10">
        <v>5</v>
      </c>
      <c r="E9" s="10" t="s">
        <v>44</v>
      </c>
      <c r="F9" s="2" t="s">
        <v>213</v>
      </c>
      <c r="G9" s="3">
        <v>17056253</v>
      </c>
      <c r="H9" s="4" t="s">
        <v>27</v>
      </c>
      <c r="I9" s="2">
        <v>5</v>
      </c>
      <c r="J9" s="10">
        <v>8</v>
      </c>
      <c r="K9" s="10"/>
      <c r="L9" s="10">
        <v>15</v>
      </c>
      <c r="M9" s="28">
        <f t="shared" si="0"/>
        <v>0.875</v>
      </c>
      <c r="N9" s="10">
        <f>'7. Costos'!$B$7*'4. PE filtra'!I9+'7. Costos'!$B$15+'7. Costos'!$B$25</f>
        <v>833835.5</v>
      </c>
      <c r="O9" s="82">
        <f>('7. Costos'!$G$25*D9)</f>
        <v>1982261.3625</v>
      </c>
      <c r="P9" s="10"/>
      <c r="Q9" s="10"/>
    </row>
    <row r="10" spans="1:17" x14ac:dyDescent="0.2">
      <c r="A10" s="18">
        <v>2009</v>
      </c>
      <c r="B10" s="10" t="s">
        <v>14</v>
      </c>
      <c r="C10" s="10">
        <v>8</v>
      </c>
      <c r="D10" s="10">
        <v>5</v>
      </c>
      <c r="E10" s="10" t="s">
        <v>44</v>
      </c>
      <c r="F10" s="2" t="s">
        <v>213</v>
      </c>
      <c r="G10" s="3">
        <v>17056253</v>
      </c>
      <c r="H10" s="4" t="s">
        <v>27</v>
      </c>
      <c r="I10" s="2">
        <v>6</v>
      </c>
      <c r="J10" s="10">
        <v>35</v>
      </c>
      <c r="K10" s="10"/>
      <c r="L10" s="10">
        <v>14</v>
      </c>
      <c r="M10" s="28">
        <f t="shared" si="0"/>
        <v>-0.6</v>
      </c>
      <c r="N10" s="10">
        <f>'7. Costos'!$B$7*'4. PE filtra'!I10+'7. Costos'!$B$15+'7. Costos'!$B$25</f>
        <v>904918</v>
      </c>
      <c r="O10" s="82">
        <f>('7. Costos'!$G$25*D10)</f>
        <v>1982261.3625</v>
      </c>
      <c r="P10" s="10"/>
      <c r="Q10" s="10"/>
    </row>
    <row r="11" spans="1:17" x14ac:dyDescent="0.2">
      <c r="A11" s="18">
        <v>2009</v>
      </c>
      <c r="B11" s="10" t="s">
        <v>14</v>
      </c>
      <c r="C11" s="10">
        <v>8</v>
      </c>
      <c r="D11" s="10">
        <v>5</v>
      </c>
      <c r="E11" s="10" t="s">
        <v>45</v>
      </c>
      <c r="F11" s="2" t="s">
        <v>213</v>
      </c>
      <c r="G11" s="3">
        <v>17056253</v>
      </c>
      <c r="H11" s="4" t="s">
        <v>27</v>
      </c>
      <c r="I11" s="3">
        <v>6</v>
      </c>
      <c r="J11" s="10">
        <v>17</v>
      </c>
      <c r="K11" s="10"/>
      <c r="L11" s="10">
        <v>10</v>
      </c>
      <c r="M11" s="28">
        <f t="shared" si="0"/>
        <v>-0.41176470588235292</v>
      </c>
      <c r="N11" s="10">
        <f>'7. Costos'!$B$7*'4. PE filtra'!I11+'7. Costos'!$B$15+'7. Costos'!$B$25</f>
        <v>904918</v>
      </c>
      <c r="O11" s="82">
        <f>('7. Costos'!$G$25*D11)</f>
        <v>1982261.3625</v>
      </c>
      <c r="P11" s="10"/>
      <c r="Q11" s="10"/>
    </row>
    <row r="12" spans="1:17" x14ac:dyDescent="0.2">
      <c r="A12" s="18">
        <v>2009</v>
      </c>
      <c r="B12" s="10" t="s">
        <v>14</v>
      </c>
      <c r="C12" s="10">
        <v>8</v>
      </c>
      <c r="D12" s="10">
        <v>5</v>
      </c>
      <c r="E12" s="10" t="s">
        <v>45</v>
      </c>
      <c r="F12" s="2" t="s">
        <v>213</v>
      </c>
      <c r="G12" s="3">
        <v>17056253</v>
      </c>
      <c r="H12" s="4" t="s">
        <v>27</v>
      </c>
      <c r="I12" s="3">
        <v>6</v>
      </c>
      <c r="J12" s="10">
        <v>9</v>
      </c>
      <c r="K12" s="10"/>
      <c r="L12" s="10">
        <v>8</v>
      </c>
      <c r="M12" s="28">
        <f t="shared" si="0"/>
        <v>-0.1111111111111111</v>
      </c>
      <c r="N12" s="10">
        <f>'7. Costos'!$B$7*'4. PE filtra'!I12+'7. Costos'!$B$15+'7. Costos'!$B$25</f>
        <v>904918</v>
      </c>
      <c r="O12" s="82">
        <f>('7. Costos'!$G$25*D12)</f>
        <v>1982261.3625</v>
      </c>
      <c r="P12" s="10"/>
      <c r="Q12" s="10"/>
    </row>
    <row r="13" spans="1:17" x14ac:dyDescent="0.2">
      <c r="A13" s="18">
        <v>2009</v>
      </c>
      <c r="B13" s="10" t="s">
        <v>14</v>
      </c>
      <c r="C13" s="10">
        <v>9</v>
      </c>
      <c r="D13" s="10">
        <v>5</v>
      </c>
      <c r="E13" s="10" t="s">
        <v>61</v>
      </c>
      <c r="F13" s="2" t="s">
        <v>218</v>
      </c>
      <c r="G13" s="3">
        <v>19111136</v>
      </c>
      <c r="H13" s="2" t="s">
        <v>64</v>
      </c>
      <c r="I13" s="2">
        <v>7</v>
      </c>
      <c r="J13" s="10">
        <v>21</v>
      </c>
      <c r="K13" s="10">
        <v>58</v>
      </c>
      <c r="L13" s="10">
        <v>53</v>
      </c>
      <c r="M13" s="28">
        <f t="shared" si="0"/>
        <v>1.5238095238095237</v>
      </c>
      <c r="N13" s="10">
        <f>'7. Costos'!$B$7*'4. PE filtra'!I13+'7. Costos'!$B$15+'7. Costos'!$B$25</f>
        <v>976000.5</v>
      </c>
      <c r="O13" s="82">
        <f>('7. Costos'!$G$25*D13)</f>
        <v>1982261.3625</v>
      </c>
      <c r="P13" s="10"/>
      <c r="Q13" s="10"/>
    </row>
    <row r="14" spans="1:17" x14ac:dyDescent="0.2">
      <c r="A14" s="18">
        <v>2009</v>
      </c>
      <c r="B14" s="10" t="s">
        <v>14</v>
      </c>
      <c r="C14" s="10">
        <v>9</v>
      </c>
      <c r="D14" s="10">
        <v>5</v>
      </c>
      <c r="E14" s="10" t="s">
        <v>61</v>
      </c>
      <c r="F14" s="2" t="s">
        <v>218</v>
      </c>
      <c r="G14" s="3">
        <v>19111136</v>
      </c>
      <c r="H14" s="2" t="s">
        <v>64</v>
      </c>
      <c r="I14" s="2">
        <v>7</v>
      </c>
      <c r="J14" s="10">
        <v>37</v>
      </c>
      <c r="K14" s="10"/>
      <c r="L14" s="10">
        <v>26</v>
      </c>
      <c r="M14" s="28">
        <f t="shared" si="0"/>
        <v>-0.29729729729729731</v>
      </c>
      <c r="N14" s="10">
        <f>'7. Costos'!$B$7*'4. PE filtra'!I14+'7. Costos'!$B$15+'7. Costos'!$B$25</f>
        <v>976000.5</v>
      </c>
      <c r="O14" s="82">
        <f>('7. Costos'!$G$25*D14)</f>
        <v>1982261.3625</v>
      </c>
      <c r="P14" s="10"/>
      <c r="Q14" s="10"/>
    </row>
    <row r="15" spans="1:17" x14ac:dyDescent="0.2">
      <c r="A15" s="18">
        <v>2009</v>
      </c>
      <c r="B15" s="10" t="s">
        <v>14</v>
      </c>
      <c r="C15" s="10">
        <v>9</v>
      </c>
      <c r="D15" s="10">
        <v>5</v>
      </c>
      <c r="E15" s="10" t="s">
        <v>61</v>
      </c>
      <c r="F15" s="2" t="s">
        <v>218</v>
      </c>
      <c r="G15" s="3">
        <v>19111136</v>
      </c>
      <c r="H15" s="9" t="s">
        <v>64</v>
      </c>
      <c r="I15" s="2">
        <v>6</v>
      </c>
      <c r="J15" s="10">
        <v>18</v>
      </c>
      <c r="K15" s="10"/>
      <c r="L15" s="10">
        <v>31</v>
      </c>
      <c r="M15" s="28">
        <f t="shared" si="0"/>
        <v>0.72222222222222221</v>
      </c>
      <c r="N15" s="10">
        <f>'7. Costos'!$B$7*'4. PE filtra'!I15+'7. Costos'!$B$15+'7. Costos'!$B$25</f>
        <v>904918</v>
      </c>
      <c r="O15" s="82">
        <f>('7. Costos'!$G$25*D15)</f>
        <v>1982261.3625</v>
      </c>
      <c r="P15" s="10"/>
      <c r="Q15" s="10"/>
    </row>
    <row r="16" spans="1:17" x14ac:dyDescent="0.2">
      <c r="A16" s="18">
        <v>2010</v>
      </c>
      <c r="B16" s="10" t="s">
        <v>14</v>
      </c>
      <c r="C16" s="10">
        <v>9</v>
      </c>
      <c r="D16" s="10">
        <v>5</v>
      </c>
      <c r="E16" s="10" t="s">
        <v>18</v>
      </c>
      <c r="F16" s="2" t="s">
        <v>218</v>
      </c>
      <c r="G16" s="3">
        <v>19111136</v>
      </c>
      <c r="H16" s="4" t="s">
        <v>59</v>
      </c>
      <c r="I16" s="2">
        <v>8</v>
      </c>
      <c r="J16" s="10">
        <v>7</v>
      </c>
      <c r="K16" s="10"/>
      <c r="L16" s="10">
        <v>8</v>
      </c>
      <c r="M16" s="28">
        <f t="shared" si="0"/>
        <v>0.14285714285714285</v>
      </c>
      <c r="N16" s="10">
        <f>'7. Costos'!$B$7*'4. PE filtra'!I16+'7. Costos'!$B$15+'7. Costos'!$B$25</f>
        <v>1047083</v>
      </c>
      <c r="O16" s="82">
        <f>('7. Costos'!$G$25*D16)</f>
        <v>1982261.3625</v>
      </c>
      <c r="P16" s="10"/>
      <c r="Q16" s="10"/>
    </row>
    <row r="17" spans="1:17" x14ac:dyDescent="0.2">
      <c r="A17" s="18">
        <v>2010</v>
      </c>
      <c r="B17" s="10" t="s">
        <v>14</v>
      </c>
      <c r="C17" s="10">
        <v>9</v>
      </c>
      <c r="D17" s="10">
        <v>5</v>
      </c>
      <c r="E17" s="10" t="s">
        <v>18</v>
      </c>
      <c r="F17" s="2" t="s">
        <v>218</v>
      </c>
      <c r="G17" s="3">
        <v>19111136</v>
      </c>
      <c r="H17" s="4" t="s">
        <v>59</v>
      </c>
      <c r="I17" s="2">
        <v>8</v>
      </c>
      <c r="J17" s="10">
        <v>4</v>
      </c>
      <c r="K17" s="10"/>
      <c r="L17" s="10">
        <v>11</v>
      </c>
      <c r="M17" s="28">
        <f t="shared" si="0"/>
        <v>1.75</v>
      </c>
      <c r="N17" s="10">
        <f>'7. Costos'!$B$7*'4. PE filtra'!I17+'7. Costos'!$B$15+'7. Costos'!$B$25</f>
        <v>1047083</v>
      </c>
      <c r="O17" s="82">
        <f>('7. Costos'!$G$25*D17)</f>
        <v>1982261.3625</v>
      </c>
      <c r="P17" s="10"/>
      <c r="Q17" s="10"/>
    </row>
    <row r="18" spans="1:17" x14ac:dyDescent="0.2">
      <c r="A18" s="18">
        <v>2009</v>
      </c>
      <c r="B18" s="10" t="s">
        <v>14</v>
      </c>
      <c r="C18" s="10">
        <v>11</v>
      </c>
      <c r="D18" s="10">
        <v>5</v>
      </c>
      <c r="E18" s="10" t="s">
        <v>41</v>
      </c>
      <c r="F18" s="2" t="s">
        <v>261</v>
      </c>
      <c r="G18" s="3">
        <v>1019014592</v>
      </c>
      <c r="H18" s="4" t="s">
        <v>39</v>
      </c>
      <c r="I18" s="2">
        <v>5</v>
      </c>
      <c r="J18" s="10">
        <v>2</v>
      </c>
      <c r="K18" s="10"/>
      <c r="L18" s="10">
        <v>19</v>
      </c>
      <c r="M18" s="28">
        <f t="shared" si="0"/>
        <v>8.5</v>
      </c>
      <c r="N18" s="10">
        <f>'7. Costos'!$B$7*'4. PE filtra'!I18+'7. Costos'!$B$15+'7. Costos'!$B$25</f>
        <v>833835.5</v>
      </c>
      <c r="O18" s="82">
        <f>('7. Costos'!$G$25*D18)</f>
        <v>1982261.3625</v>
      </c>
      <c r="P18" s="10"/>
      <c r="Q18" s="10"/>
    </row>
    <row r="19" spans="1:17" x14ac:dyDescent="0.2">
      <c r="A19" s="18">
        <v>2009</v>
      </c>
      <c r="B19" s="10" t="s">
        <v>14</v>
      </c>
      <c r="C19" s="10">
        <v>11</v>
      </c>
      <c r="D19" s="10">
        <v>5</v>
      </c>
      <c r="E19" s="10" t="s">
        <v>41</v>
      </c>
      <c r="F19" s="2" t="s">
        <v>261</v>
      </c>
      <c r="G19" s="3">
        <v>1019014592</v>
      </c>
      <c r="H19" s="4" t="s">
        <v>39</v>
      </c>
      <c r="I19" s="2">
        <v>10</v>
      </c>
      <c r="J19" s="10">
        <v>13</v>
      </c>
      <c r="K19" s="10"/>
      <c r="L19" s="10">
        <v>12</v>
      </c>
      <c r="M19" s="28">
        <f t="shared" si="0"/>
        <v>-7.6923076923076927E-2</v>
      </c>
      <c r="N19" s="10">
        <f>'7. Costos'!$B$7*'4. PE filtra'!I19+'7. Costos'!$B$15+'7. Costos'!$B$25</f>
        <v>1189248</v>
      </c>
      <c r="O19" s="82">
        <f>('7. Costos'!$G$25*D19)</f>
        <v>1982261.3625</v>
      </c>
      <c r="P19" s="10"/>
      <c r="Q19" s="10"/>
    </row>
    <row r="20" spans="1:17" x14ac:dyDescent="0.2">
      <c r="A20" s="18">
        <v>2009</v>
      </c>
      <c r="B20" s="10" t="s">
        <v>14</v>
      </c>
      <c r="C20" s="10">
        <v>11</v>
      </c>
      <c r="D20" s="10">
        <v>5</v>
      </c>
      <c r="E20" s="10" t="s">
        <v>41</v>
      </c>
      <c r="F20" s="2" t="s">
        <v>261</v>
      </c>
      <c r="G20" s="3">
        <v>1019014592</v>
      </c>
      <c r="H20" s="4" t="s">
        <v>40</v>
      </c>
      <c r="I20" s="2">
        <v>8</v>
      </c>
      <c r="J20" s="10">
        <v>6</v>
      </c>
      <c r="K20" s="10"/>
      <c r="L20" s="10">
        <v>26</v>
      </c>
      <c r="M20" s="28">
        <f t="shared" si="0"/>
        <v>3.3333333333333335</v>
      </c>
      <c r="N20" s="10">
        <f>'7. Costos'!$B$7*'4. PE filtra'!I20+'7. Costos'!$B$15+'7. Costos'!$B$25</f>
        <v>1047083</v>
      </c>
      <c r="O20" s="82">
        <f>('7. Costos'!$G$25*D20)</f>
        <v>1982261.3625</v>
      </c>
      <c r="P20" s="10"/>
      <c r="Q20" s="10"/>
    </row>
    <row r="21" spans="1:17" x14ac:dyDescent="0.2">
      <c r="A21" s="18">
        <v>2009</v>
      </c>
      <c r="B21" s="10" t="s">
        <v>14</v>
      </c>
      <c r="C21" s="10">
        <v>11</v>
      </c>
      <c r="D21" s="10">
        <v>5</v>
      </c>
      <c r="E21" s="10" t="s">
        <v>45</v>
      </c>
      <c r="F21" s="2" t="s">
        <v>261</v>
      </c>
      <c r="G21" s="3">
        <v>1019014592</v>
      </c>
      <c r="H21" s="4" t="s">
        <v>39</v>
      </c>
      <c r="I21" s="2">
        <v>10</v>
      </c>
      <c r="J21" s="10">
        <v>3</v>
      </c>
      <c r="K21" s="10"/>
      <c r="L21" s="10">
        <v>20</v>
      </c>
      <c r="M21" s="28">
        <f t="shared" si="0"/>
        <v>5.666666666666667</v>
      </c>
      <c r="N21" s="10">
        <f>'7. Costos'!$B$7*'4. PE filtra'!I21+'7. Costos'!$B$15+'7. Costos'!$B$25</f>
        <v>1189248</v>
      </c>
      <c r="O21" s="82">
        <f>('7. Costos'!$G$25*D21)</f>
        <v>1982261.3625</v>
      </c>
      <c r="P21" s="10"/>
      <c r="Q21" s="10"/>
    </row>
    <row r="22" spans="1:17" x14ac:dyDescent="0.2">
      <c r="A22" s="18">
        <v>2010</v>
      </c>
      <c r="B22" s="10" t="s">
        <v>14</v>
      </c>
      <c r="C22" s="10">
        <v>11</v>
      </c>
      <c r="D22" s="10">
        <v>5</v>
      </c>
      <c r="E22" s="10" t="s">
        <v>15</v>
      </c>
      <c r="F22" s="2" t="s">
        <v>261</v>
      </c>
      <c r="G22" s="3">
        <v>1019014592</v>
      </c>
      <c r="H22" s="4" t="s">
        <v>39</v>
      </c>
      <c r="I22" s="2">
        <v>6</v>
      </c>
      <c r="J22" s="10">
        <v>2</v>
      </c>
      <c r="K22" s="10">
        <v>32</v>
      </c>
      <c r="L22" s="10"/>
      <c r="M22" s="28">
        <f t="shared" si="0"/>
        <v>-1</v>
      </c>
      <c r="N22" s="10">
        <f>'7. Costos'!$B$7*'4. PE filtra'!I22+'7. Costos'!$B$15+'7. Costos'!$B$25</f>
        <v>904918</v>
      </c>
      <c r="O22" s="82">
        <f>('7. Costos'!$G$25*D22)</f>
        <v>1982261.3625</v>
      </c>
      <c r="P22" s="10"/>
      <c r="Q22" s="10"/>
    </row>
    <row r="23" spans="1:17" x14ac:dyDescent="0.2">
      <c r="A23" s="18">
        <v>2009</v>
      </c>
      <c r="B23" s="10" t="s">
        <v>84</v>
      </c>
      <c r="C23" s="10">
        <v>13</v>
      </c>
      <c r="D23" s="10">
        <v>3</v>
      </c>
      <c r="E23" s="10" t="s">
        <v>25</v>
      </c>
      <c r="F23" s="2" t="s">
        <v>239</v>
      </c>
      <c r="G23" s="3">
        <v>41327387</v>
      </c>
      <c r="H23" s="4" t="s">
        <v>59</v>
      </c>
      <c r="I23" s="2">
        <v>5</v>
      </c>
      <c r="J23" s="10">
        <v>13</v>
      </c>
      <c r="K23" s="10"/>
      <c r="L23" s="10">
        <v>30</v>
      </c>
      <c r="M23" s="28">
        <f t="shared" si="0"/>
        <v>1.3076923076923077</v>
      </c>
      <c r="N23" s="10">
        <f>'7. Costos'!$B$7*'4. PE filtra'!I23+'7. Costos'!$B$15+'7. Costos'!$B$25</f>
        <v>833835.5</v>
      </c>
      <c r="O23" s="82">
        <f>('7. Costos'!$G$25*D23)</f>
        <v>1189356.8175000001</v>
      </c>
      <c r="P23" s="10"/>
      <c r="Q23" s="10"/>
    </row>
    <row r="24" spans="1:17" x14ac:dyDescent="0.2">
      <c r="A24" s="18">
        <v>2009</v>
      </c>
      <c r="B24" s="10" t="s">
        <v>84</v>
      </c>
      <c r="C24" s="10">
        <v>13</v>
      </c>
      <c r="D24" s="10">
        <v>3</v>
      </c>
      <c r="E24" s="10" t="s">
        <v>25</v>
      </c>
      <c r="F24" s="2" t="s">
        <v>239</v>
      </c>
      <c r="G24" s="3">
        <v>41327387</v>
      </c>
      <c r="H24" s="4" t="s">
        <v>59</v>
      </c>
      <c r="I24" s="2">
        <v>6</v>
      </c>
      <c r="J24" s="10">
        <v>13</v>
      </c>
      <c r="K24" s="10"/>
      <c r="L24" s="10">
        <v>36</v>
      </c>
      <c r="M24" s="28">
        <f t="shared" si="0"/>
        <v>1.7692307692307692</v>
      </c>
      <c r="N24" s="10">
        <f>'7. Costos'!$B$7*'4. PE filtra'!I24+'7. Costos'!$B$15+'7. Costos'!$B$25</f>
        <v>904918</v>
      </c>
      <c r="O24" s="82">
        <f>('7. Costos'!$G$25*D24)</f>
        <v>1189356.8175000001</v>
      </c>
      <c r="P24" s="10"/>
      <c r="Q24" s="10"/>
    </row>
    <row r="25" spans="1:17" x14ac:dyDescent="0.2">
      <c r="A25" s="18">
        <v>2009</v>
      </c>
      <c r="B25" s="10" t="s">
        <v>84</v>
      </c>
      <c r="C25" s="10">
        <v>13</v>
      </c>
      <c r="D25" s="10">
        <v>3</v>
      </c>
      <c r="E25" s="10" t="s">
        <v>25</v>
      </c>
      <c r="F25" s="2" t="s">
        <v>239</v>
      </c>
      <c r="G25" s="3">
        <v>41327387</v>
      </c>
      <c r="H25" s="4" t="s">
        <v>59</v>
      </c>
      <c r="I25" s="2">
        <v>5</v>
      </c>
      <c r="J25" s="10">
        <v>14</v>
      </c>
      <c r="K25" s="10"/>
      <c r="L25" s="10">
        <v>30</v>
      </c>
      <c r="M25" s="28">
        <f t="shared" si="0"/>
        <v>1.1428571428571428</v>
      </c>
      <c r="N25" s="10">
        <f>'7. Costos'!$B$7*'4. PE filtra'!I25+'7. Costos'!$B$15+'7. Costos'!$B$25</f>
        <v>833835.5</v>
      </c>
      <c r="O25" s="82">
        <f>('7. Costos'!$G$25*D25)</f>
        <v>1189356.8175000001</v>
      </c>
      <c r="P25" s="10"/>
      <c r="Q25" s="10"/>
    </row>
    <row r="26" spans="1:17" x14ac:dyDescent="0.2">
      <c r="A26" s="18">
        <v>2009</v>
      </c>
      <c r="B26" s="10" t="s">
        <v>14</v>
      </c>
      <c r="C26" s="10">
        <v>14</v>
      </c>
      <c r="D26" s="10">
        <v>3</v>
      </c>
      <c r="E26" s="10" t="s">
        <v>24</v>
      </c>
      <c r="F26" s="2" t="s">
        <v>247</v>
      </c>
      <c r="G26" s="3">
        <v>52515907</v>
      </c>
      <c r="H26" s="4" t="s">
        <v>26</v>
      </c>
      <c r="I26" s="2">
        <v>10</v>
      </c>
      <c r="J26" s="10">
        <v>26</v>
      </c>
      <c r="K26" s="10"/>
      <c r="L26" s="10">
        <v>37</v>
      </c>
      <c r="M26" s="28">
        <f t="shared" si="0"/>
        <v>0.42307692307692307</v>
      </c>
      <c r="N26" s="10">
        <f>'7. Costos'!$B$7*'4. PE filtra'!I26+'7. Costos'!$B$15+'7. Costos'!$B$25</f>
        <v>1189248</v>
      </c>
      <c r="O26" s="82">
        <f>('7. Costos'!$G$25*D26)</f>
        <v>1189356.8175000001</v>
      </c>
      <c r="P26" s="10"/>
      <c r="Q26" s="10"/>
    </row>
    <row r="27" spans="1:17" x14ac:dyDescent="0.2">
      <c r="A27" s="18">
        <v>2009</v>
      </c>
      <c r="B27" s="10" t="s">
        <v>14</v>
      </c>
      <c r="C27" s="10">
        <v>14</v>
      </c>
      <c r="D27" s="10">
        <v>3</v>
      </c>
      <c r="E27" s="10" t="s">
        <v>24</v>
      </c>
      <c r="F27" s="2" t="s">
        <v>247</v>
      </c>
      <c r="G27" s="3">
        <v>52515907</v>
      </c>
      <c r="H27" s="4" t="s">
        <v>26</v>
      </c>
      <c r="I27" s="2">
        <v>10</v>
      </c>
      <c r="J27" s="10">
        <v>24</v>
      </c>
      <c r="K27" s="10"/>
      <c r="L27" s="10">
        <v>64</v>
      </c>
      <c r="M27" s="28">
        <f t="shared" si="0"/>
        <v>1.6666666666666667</v>
      </c>
      <c r="N27" s="10">
        <f>'7. Costos'!$B$7*'4. PE filtra'!I27+'7. Costos'!$B$15+'7. Costos'!$B$25</f>
        <v>1189248</v>
      </c>
      <c r="O27" s="82">
        <f>('7. Costos'!$G$25*D27)</f>
        <v>1189356.8175000001</v>
      </c>
      <c r="P27" s="10"/>
      <c r="Q27" s="10"/>
    </row>
    <row r="28" spans="1:17" x14ac:dyDescent="0.2">
      <c r="A28" s="18">
        <v>2009</v>
      </c>
      <c r="B28" s="10" t="s">
        <v>14</v>
      </c>
      <c r="C28" s="10">
        <v>14</v>
      </c>
      <c r="D28" s="10">
        <v>3</v>
      </c>
      <c r="E28" s="10" t="s">
        <v>24</v>
      </c>
      <c r="F28" s="2" t="s">
        <v>247</v>
      </c>
      <c r="G28" s="3">
        <v>52515907</v>
      </c>
      <c r="H28" s="4" t="s">
        <v>26</v>
      </c>
      <c r="I28" s="2">
        <v>4</v>
      </c>
      <c r="J28" s="10">
        <v>13</v>
      </c>
      <c r="K28" s="10"/>
      <c r="L28" s="10">
        <v>28</v>
      </c>
      <c r="M28" s="28">
        <f t="shared" si="0"/>
        <v>1.1538461538461537</v>
      </c>
      <c r="N28" s="10">
        <f>'7. Costos'!$B$7*'4. PE filtra'!I28+'7. Costos'!$B$15+'7. Costos'!$B$25</f>
        <v>762753</v>
      </c>
      <c r="O28" s="82">
        <f>('7. Costos'!$G$25*D28)</f>
        <v>1189356.8175000001</v>
      </c>
      <c r="P28" s="10"/>
      <c r="Q28" s="10"/>
    </row>
    <row r="29" spans="1:17" x14ac:dyDescent="0.2">
      <c r="A29" s="18">
        <v>2009</v>
      </c>
      <c r="B29" s="10" t="s">
        <v>84</v>
      </c>
      <c r="C29" s="10">
        <v>15</v>
      </c>
      <c r="D29" s="10">
        <v>3</v>
      </c>
      <c r="E29" s="10" t="s">
        <v>45</v>
      </c>
      <c r="F29" s="7" t="s">
        <v>262</v>
      </c>
      <c r="G29" s="3">
        <v>1021632705</v>
      </c>
      <c r="H29" s="10" t="s">
        <v>59</v>
      </c>
      <c r="I29" s="10">
        <v>3</v>
      </c>
      <c r="J29" s="10">
        <v>12</v>
      </c>
      <c r="K29" s="10"/>
      <c r="L29" s="10">
        <v>365</v>
      </c>
      <c r="M29" s="28">
        <f t="shared" si="0"/>
        <v>29.416666666666668</v>
      </c>
      <c r="N29" s="10">
        <f>'7. Costos'!$B$7*'4. PE filtra'!I29+'7. Costos'!$B$15+'7. Costos'!$B$25</f>
        <v>691670.5</v>
      </c>
      <c r="O29" s="82">
        <f>('7. Costos'!$G$25*D29)</f>
        <v>1189356.8175000001</v>
      </c>
      <c r="P29" s="10"/>
      <c r="Q29" s="10"/>
    </row>
    <row r="30" spans="1:17" x14ac:dyDescent="0.2">
      <c r="A30" s="18">
        <v>2009</v>
      </c>
      <c r="B30" s="10" t="s">
        <v>84</v>
      </c>
      <c r="C30" s="10">
        <v>15</v>
      </c>
      <c r="D30" s="10">
        <v>3</v>
      </c>
      <c r="E30" s="10" t="s">
        <v>45</v>
      </c>
      <c r="F30" s="7" t="s">
        <v>262</v>
      </c>
      <c r="G30" s="3">
        <v>1021632705</v>
      </c>
      <c r="H30" s="10" t="s">
        <v>59</v>
      </c>
      <c r="I30" s="10">
        <v>4</v>
      </c>
      <c r="J30" s="10">
        <v>8</v>
      </c>
      <c r="K30" s="10"/>
      <c r="L30" s="10">
        <v>44</v>
      </c>
      <c r="M30" s="28">
        <f t="shared" si="0"/>
        <v>4.5</v>
      </c>
      <c r="N30" s="10">
        <f>'7. Costos'!$B$7*'4. PE filtra'!I30+'7. Costos'!$B$15+'7. Costos'!$B$25</f>
        <v>762753</v>
      </c>
      <c r="O30" s="82">
        <f>('7. Costos'!$G$25*D30)</f>
        <v>1189356.8175000001</v>
      </c>
      <c r="P30" s="10"/>
      <c r="Q30" s="10"/>
    </row>
    <row r="31" spans="1:17" x14ac:dyDescent="0.2">
      <c r="A31" s="10">
        <v>2009</v>
      </c>
      <c r="B31" s="10" t="s">
        <v>84</v>
      </c>
      <c r="C31" s="10">
        <v>15</v>
      </c>
      <c r="D31" s="10">
        <v>3</v>
      </c>
      <c r="E31" s="10" t="s">
        <v>51</v>
      </c>
      <c r="F31" s="7" t="s">
        <v>262</v>
      </c>
      <c r="G31" s="3">
        <v>1021632705</v>
      </c>
      <c r="H31" s="4" t="s">
        <v>59</v>
      </c>
      <c r="I31" s="10">
        <v>4</v>
      </c>
      <c r="J31" s="10">
        <v>5</v>
      </c>
      <c r="K31" s="10"/>
      <c r="L31" s="10">
        <v>236</v>
      </c>
      <c r="M31" s="28">
        <f t="shared" si="0"/>
        <v>46.2</v>
      </c>
      <c r="N31" s="10">
        <f>'7. Costos'!$B$7*'4. PE filtra'!I31+'7. Costos'!$B$15+'7. Costos'!$B$25</f>
        <v>762753</v>
      </c>
      <c r="O31" s="147">
        <f>('7. Costos'!$G$25*D31)</f>
        <v>1189356.8175000001</v>
      </c>
      <c r="P31" s="10"/>
      <c r="Q31" s="10"/>
    </row>
    <row r="32" spans="1:17" x14ac:dyDescent="0.2">
      <c r="A32" s="10">
        <v>2009</v>
      </c>
      <c r="B32" s="10" t="s">
        <v>14</v>
      </c>
      <c r="C32" s="10">
        <v>35</v>
      </c>
      <c r="D32" s="10">
        <v>3</v>
      </c>
      <c r="E32" s="10" t="s">
        <v>51</v>
      </c>
      <c r="F32" s="10" t="s">
        <v>214</v>
      </c>
      <c r="G32" s="10">
        <v>17320003</v>
      </c>
      <c r="H32" s="10" t="s">
        <v>32</v>
      </c>
      <c r="I32" s="10">
        <v>6</v>
      </c>
      <c r="J32" s="10">
        <v>4</v>
      </c>
      <c r="K32" s="10"/>
      <c r="L32" s="10">
        <v>13</v>
      </c>
      <c r="M32" s="28">
        <f t="shared" ref="M32:M53" si="1">(L32-J32)/J32</f>
        <v>2.25</v>
      </c>
      <c r="N32" s="10">
        <f>'7. Costos'!$B$7*'4. PE filtra'!I32+'7. Costos'!$B$15+'7. Costos'!$B$25</f>
        <v>904918</v>
      </c>
      <c r="O32" s="147">
        <f>('7. Costos'!$G$25*D32)</f>
        <v>1189356.8175000001</v>
      </c>
      <c r="P32" s="10"/>
      <c r="Q32" s="10"/>
    </row>
    <row r="33" spans="1:17" x14ac:dyDescent="0.2">
      <c r="A33" s="10">
        <v>2009</v>
      </c>
      <c r="B33" s="10" t="s">
        <v>14</v>
      </c>
      <c r="C33" s="10">
        <v>35</v>
      </c>
      <c r="D33" s="10">
        <v>3</v>
      </c>
      <c r="E33" s="10" t="s">
        <v>51</v>
      </c>
      <c r="F33" s="10" t="s">
        <v>214</v>
      </c>
      <c r="G33" s="10">
        <v>17320003</v>
      </c>
      <c r="H33" s="10" t="s">
        <v>32</v>
      </c>
      <c r="I33" s="10">
        <v>6</v>
      </c>
      <c r="J33" s="10">
        <v>28</v>
      </c>
      <c r="K33" s="10"/>
      <c r="L33" s="10">
        <v>17</v>
      </c>
      <c r="M33" s="28">
        <f t="shared" si="1"/>
        <v>-0.39285714285714285</v>
      </c>
      <c r="N33" s="10">
        <f>'7. Costos'!$B$7*'4. PE filtra'!I33+'7. Costos'!$B$15+'7. Costos'!$B$25</f>
        <v>904918</v>
      </c>
      <c r="O33" s="147">
        <f>('7. Costos'!$G$25*D33)</f>
        <v>1189356.8175000001</v>
      </c>
      <c r="P33" s="10"/>
      <c r="Q33" s="10"/>
    </row>
    <row r="34" spans="1:17" x14ac:dyDescent="0.2">
      <c r="A34" s="10">
        <v>2009</v>
      </c>
      <c r="B34" s="10" t="s">
        <v>14</v>
      </c>
      <c r="C34" s="10">
        <v>35</v>
      </c>
      <c r="D34" s="10">
        <v>3</v>
      </c>
      <c r="E34" s="10" t="s">
        <v>51</v>
      </c>
      <c r="F34" s="10" t="s">
        <v>214</v>
      </c>
      <c r="G34" s="10">
        <v>17320003</v>
      </c>
      <c r="H34" s="10" t="s">
        <v>32</v>
      </c>
      <c r="I34" s="10">
        <v>6</v>
      </c>
      <c r="J34" s="10">
        <v>69</v>
      </c>
      <c r="K34" s="10"/>
      <c r="L34" s="10">
        <v>131</v>
      </c>
      <c r="M34" s="28">
        <f t="shared" si="1"/>
        <v>0.89855072463768115</v>
      </c>
      <c r="N34" s="10">
        <f>'7. Costos'!$B$7*'4. PE filtra'!I34+'7. Costos'!$B$15+'7. Costos'!$B$25</f>
        <v>904918</v>
      </c>
      <c r="O34" s="147">
        <f>('7. Costos'!$G$25*D34)</f>
        <v>1189356.8175000001</v>
      </c>
      <c r="P34" s="10"/>
      <c r="Q34" s="10"/>
    </row>
    <row r="35" spans="1:17" x14ac:dyDescent="0.2">
      <c r="A35" s="10">
        <v>2009</v>
      </c>
      <c r="B35" s="10" t="s">
        <v>84</v>
      </c>
      <c r="C35" s="10">
        <v>45</v>
      </c>
      <c r="D35" s="10">
        <v>3</v>
      </c>
      <c r="E35" s="10" t="s">
        <v>45</v>
      </c>
      <c r="F35" s="10" t="s">
        <v>267</v>
      </c>
      <c r="G35" s="10">
        <v>99101222188492</v>
      </c>
      <c r="H35" s="10" t="s">
        <v>27</v>
      </c>
      <c r="I35" s="10">
        <v>3</v>
      </c>
      <c r="J35" s="10">
        <v>3</v>
      </c>
      <c r="K35" s="10"/>
      <c r="L35" s="10"/>
      <c r="M35" s="28">
        <f t="shared" si="1"/>
        <v>-1</v>
      </c>
      <c r="N35" s="10">
        <f>'7. Costos'!$B$7*'4. PE filtra'!I35+'7. Costos'!$B$15+'7. Costos'!$B$25</f>
        <v>691670.5</v>
      </c>
      <c r="O35" s="147">
        <f>('7. Costos'!$G$25*D35)</f>
        <v>1189356.8175000001</v>
      </c>
      <c r="P35" s="10"/>
      <c r="Q35" s="10"/>
    </row>
    <row r="36" spans="1:17" x14ac:dyDescent="0.2">
      <c r="A36" s="10">
        <v>2009</v>
      </c>
      <c r="B36" s="10" t="s">
        <v>84</v>
      </c>
      <c r="C36" s="10">
        <v>45</v>
      </c>
      <c r="D36" s="10">
        <v>3</v>
      </c>
      <c r="E36" s="10" t="s">
        <v>51</v>
      </c>
      <c r="F36" s="10" t="s">
        <v>267</v>
      </c>
      <c r="G36" s="10">
        <v>99101222188492</v>
      </c>
      <c r="H36" s="10" t="s">
        <v>27</v>
      </c>
      <c r="I36" s="10">
        <v>3</v>
      </c>
      <c r="J36" s="10">
        <v>22</v>
      </c>
      <c r="K36" s="10"/>
      <c r="L36" s="10"/>
      <c r="M36" s="28">
        <f t="shared" si="1"/>
        <v>-1</v>
      </c>
      <c r="N36" s="10">
        <f>'7. Costos'!$B$7*'4. PE filtra'!I36+'7. Costos'!$B$15+'7. Costos'!$B$25</f>
        <v>691670.5</v>
      </c>
      <c r="O36" s="147">
        <f>('7. Costos'!$G$25*D36)</f>
        <v>1189356.8175000001</v>
      </c>
      <c r="P36" s="10"/>
      <c r="Q36" s="10"/>
    </row>
    <row r="37" spans="1:17" x14ac:dyDescent="0.2">
      <c r="A37" s="10">
        <v>2009</v>
      </c>
      <c r="B37" s="10" t="s">
        <v>84</v>
      </c>
      <c r="C37" s="10">
        <v>45</v>
      </c>
      <c r="D37" s="10">
        <v>3</v>
      </c>
      <c r="E37" s="10" t="s">
        <v>60</v>
      </c>
      <c r="F37" s="10" t="s">
        <v>267</v>
      </c>
      <c r="G37" s="10">
        <v>99101222188412</v>
      </c>
      <c r="H37" s="10" t="s">
        <v>27</v>
      </c>
      <c r="I37" s="10">
        <v>3</v>
      </c>
      <c r="J37" s="10">
        <v>6</v>
      </c>
      <c r="K37" s="10"/>
      <c r="L37" s="10"/>
      <c r="M37" s="28">
        <f t="shared" si="1"/>
        <v>-1</v>
      </c>
      <c r="N37" s="10">
        <f>'7. Costos'!$B$7*'4. PE filtra'!I37+'7. Costos'!$B$15+'7. Costos'!$B$25</f>
        <v>691670.5</v>
      </c>
      <c r="O37" s="147">
        <f>('7. Costos'!$G$25*D37)</f>
        <v>1189356.8175000001</v>
      </c>
      <c r="P37" s="10"/>
      <c r="Q37" s="10"/>
    </row>
    <row r="38" spans="1:17" x14ac:dyDescent="0.2">
      <c r="A38" s="10">
        <v>2010</v>
      </c>
      <c r="B38" s="10" t="s">
        <v>14</v>
      </c>
      <c r="C38" s="10">
        <v>7</v>
      </c>
      <c r="D38" s="10">
        <v>2</v>
      </c>
      <c r="E38" s="10" t="s">
        <v>41</v>
      </c>
      <c r="F38" s="10" t="s">
        <v>217</v>
      </c>
      <c r="G38" s="10">
        <v>19073611</v>
      </c>
      <c r="H38" s="10" t="s">
        <v>82</v>
      </c>
      <c r="I38" s="10">
        <v>8</v>
      </c>
      <c r="J38" s="10">
        <v>16</v>
      </c>
      <c r="K38" s="10"/>
      <c r="L38" s="10">
        <v>96</v>
      </c>
      <c r="M38" s="28">
        <f t="shared" si="1"/>
        <v>5</v>
      </c>
      <c r="N38" s="10">
        <f>'7. Costos'!$B$7*'4. PE filtra'!I38+'7. Costos'!$B$15+'7. Costos'!$B$25</f>
        <v>1047083</v>
      </c>
      <c r="O38" s="147">
        <f>('7. Costos'!$G$25*D38)</f>
        <v>792904.54500000004</v>
      </c>
      <c r="P38" s="10"/>
      <c r="Q38" s="10"/>
    </row>
    <row r="39" spans="1:17" x14ac:dyDescent="0.2">
      <c r="A39" s="10">
        <v>2010</v>
      </c>
      <c r="B39" s="10" t="s">
        <v>14</v>
      </c>
      <c r="C39" s="10">
        <v>7</v>
      </c>
      <c r="D39" s="10">
        <v>2</v>
      </c>
      <c r="E39" s="10" t="s">
        <v>41</v>
      </c>
      <c r="F39" s="10" t="s">
        <v>217</v>
      </c>
      <c r="G39" s="10">
        <v>19073611</v>
      </c>
      <c r="H39" s="10" t="s">
        <v>82</v>
      </c>
      <c r="I39" s="10">
        <v>12</v>
      </c>
      <c r="J39" s="10">
        <v>70</v>
      </c>
      <c r="K39" s="10"/>
      <c r="L39" s="10">
        <v>59</v>
      </c>
      <c r="M39" s="28">
        <f t="shared" si="1"/>
        <v>-0.15714285714285714</v>
      </c>
      <c r="N39" s="10">
        <f>'7. Costos'!$B$7*'4. PE filtra'!I39+'7. Costos'!$B$15+'7. Costos'!$B$25</f>
        <v>1331413</v>
      </c>
      <c r="O39" s="147">
        <f>('7. Costos'!$G$25*D39)</f>
        <v>792904.54500000004</v>
      </c>
      <c r="P39" s="10"/>
      <c r="Q39" s="10"/>
    </row>
    <row r="40" spans="1:17" x14ac:dyDescent="0.2">
      <c r="A40" s="10">
        <v>2010</v>
      </c>
      <c r="B40" s="10" t="s">
        <v>14</v>
      </c>
      <c r="C40" s="10">
        <v>10</v>
      </c>
      <c r="D40" s="10">
        <v>2</v>
      </c>
      <c r="E40" s="10" t="s">
        <v>25</v>
      </c>
      <c r="F40" s="10" t="s">
        <v>212</v>
      </c>
      <c r="G40" s="10">
        <v>7215836</v>
      </c>
      <c r="H40" s="10" t="s">
        <v>49</v>
      </c>
      <c r="I40" s="10">
        <v>5</v>
      </c>
      <c r="J40" s="10">
        <v>16</v>
      </c>
      <c r="K40" s="10"/>
      <c r="L40" s="10">
        <v>32</v>
      </c>
      <c r="M40" s="28">
        <f t="shared" si="1"/>
        <v>1</v>
      </c>
      <c r="N40" s="10">
        <f>'7. Costos'!$B$7*'4. PE filtra'!I40+'7. Costos'!$B$15+'7. Costos'!$B$25</f>
        <v>833835.5</v>
      </c>
      <c r="O40" s="147">
        <f>('7. Costos'!$G$25*D40)</f>
        <v>792904.54500000004</v>
      </c>
      <c r="P40" s="10"/>
      <c r="Q40" s="10"/>
    </row>
    <row r="41" spans="1:17" x14ac:dyDescent="0.2">
      <c r="A41" s="10">
        <v>2010</v>
      </c>
      <c r="B41" s="10" t="s">
        <v>14</v>
      </c>
      <c r="C41" s="10">
        <v>10</v>
      </c>
      <c r="D41" s="10">
        <v>2</v>
      </c>
      <c r="E41" s="10" t="s">
        <v>25</v>
      </c>
      <c r="F41" s="10" t="s">
        <v>212</v>
      </c>
      <c r="G41" s="10">
        <v>7215836</v>
      </c>
      <c r="H41" s="10" t="s">
        <v>49</v>
      </c>
      <c r="I41" s="10">
        <v>6</v>
      </c>
      <c r="J41" s="10">
        <v>13</v>
      </c>
      <c r="K41" s="10"/>
      <c r="L41" s="10">
        <v>19</v>
      </c>
      <c r="M41" s="28">
        <f t="shared" si="1"/>
        <v>0.46153846153846156</v>
      </c>
      <c r="N41" s="10">
        <f>'7. Costos'!$B$7*'4. PE filtra'!I41+'7. Costos'!$B$15+'7. Costos'!$B$25</f>
        <v>904918</v>
      </c>
      <c r="O41" s="147">
        <f>('7. Costos'!$G$25*D41)</f>
        <v>792904.54500000004</v>
      </c>
      <c r="P41" s="10"/>
      <c r="Q41" s="10"/>
    </row>
    <row r="42" spans="1:17" x14ac:dyDescent="0.2">
      <c r="A42" s="10">
        <v>2010</v>
      </c>
      <c r="B42" s="10" t="s">
        <v>84</v>
      </c>
      <c r="C42" s="10">
        <v>13</v>
      </c>
      <c r="D42" s="10">
        <v>2</v>
      </c>
      <c r="E42" s="10" t="s">
        <v>15</v>
      </c>
      <c r="F42" s="10" t="s">
        <v>263</v>
      </c>
      <c r="G42" s="10">
        <v>93092408149</v>
      </c>
      <c r="H42" s="10" t="s">
        <v>59</v>
      </c>
      <c r="I42" s="10">
        <v>10</v>
      </c>
      <c r="J42" s="10"/>
      <c r="K42" s="10"/>
      <c r="L42" s="10"/>
      <c r="M42" s="28" t="e">
        <f t="shared" si="1"/>
        <v>#DIV/0!</v>
      </c>
      <c r="N42" s="10">
        <f>'7. Costos'!$B$7*'4. PE filtra'!I42+'7. Costos'!$B$15+'7. Costos'!$B$25</f>
        <v>1189248</v>
      </c>
      <c r="O42" s="147">
        <f>('7. Costos'!$G$25*D42)</f>
        <v>792904.54500000004</v>
      </c>
      <c r="P42" s="10"/>
      <c r="Q42" s="10"/>
    </row>
    <row r="43" spans="1:17" x14ac:dyDescent="0.2">
      <c r="A43" s="10">
        <v>2010</v>
      </c>
      <c r="B43" s="10" t="s">
        <v>84</v>
      </c>
      <c r="C43" s="10">
        <v>13</v>
      </c>
      <c r="D43" s="10">
        <v>2</v>
      </c>
      <c r="E43" s="10" t="s">
        <v>15</v>
      </c>
      <c r="F43" s="10" t="s">
        <v>263</v>
      </c>
      <c r="G43" s="10">
        <v>93092408149</v>
      </c>
      <c r="H43" s="10" t="s">
        <v>59</v>
      </c>
      <c r="I43" s="10">
        <v>2</v>
      </c>
      <c r="J43" s="10"/>
      <c r="K43" s="10"/>
      <c r="L43" s="10"/>
      <c r="M43" s="28" t="e">
        <f t="shared" si="1"/>
        <v>#DIV/0!</v>
      </c>
      <c r="N43" s="10">
        <f>'7. Costos'!$B$7*'4. PE filtra'!I43+'7. Costos'!$B$15+'7. Costos'!$B$25</f>
        <v>620588</v>
      </c>
      <c r="O43" s="147">
        <f>('7. Costos'!$G$25*D43)</f>
        <v>792904.54500000004</v>
      </c>
      <c r="P43" s="10"/>
      <c r="Q43" s="10"/>
    </row>
    <row r="44" spans="1:17" x14ac:dyDescent="0.2">
      <c r="A44" s="10">
        <v>2009</v>
      </c>
      <c r="B44" s="10" t="s">
        <v>14</v>
      </c>
      <c r="C44" s="10">
        <v>17</v>
      </c>
      <c r="D44" s="10">
        <v>2</v>
      </c>
      <c r="E44" s="10" t="s">
        <v>15</v>
      </c>
      <c r="F44" s="10" t="s">
        <v>226</v>
      </c>
      <c r="G44" s="10">
        <v>20291102</v>
      </c>
      <c r="H44" s="10" t="s">
        <v>17</v>
      </c>
      <c r="I44" s="10">
        <v>10</v>
      </c>
      <c r="J44" s="10">
        <v>11</v>
      </c>
      <c r="K44" s="10"/>
      <c r="L44" s="10">
        <v>49</v>
      </c>
      <c r="M44" s="28">
        <f t="shared" si="1"/>
        <v>3.4545454545454546</v>
      </c>
      <c r="N44" s="10">
        <f>'7. Costos'!$B$7*'4. PE filtra'!I44+'7. Costos'!$B$15+'7. Costos'!$B$25</f>
        <v>1189248</v>
      </c>
      <c r="O44" s="147">
        <f>('7. Costos'!$G$25*D44)</f>
        <v>792904.54500000004</v>
      </c>
      <c r="P44" s="10"/>
      <c r="Q44" s="10"/>
    </row>
    <row r="45" spans="1:17" x14ac:dyDescent="0.2">
      <c r="A45" s="10">
        <v>2009</v>
      </c>
      <c r="B45" s="10" t="s">
        <v>14</v>
      </c>
      <c r="C45" s="10">
        <v>17</v>
      </c>
      <c r="D45" s="10">
        <v>2</v>
      </c>
      <c r="E45" s="10" t="s">
        <v>18</v>
      </c>
      <c r="F45" s="10" t="s">
        <v>226</v>
      </c>
      <c r="G45" s="10">
        <v>20291102</v>
      </c>
      <c r="H45" s="10" t="s">
        <v>17</v>
      </c>
      <c r="I45" s="10">
        <v>10</v>
      </c>
      <c r="J45" s="10">
        <v>14</v>
      </c>
      <c r="K45" s="10"/>
      <c r="L45" s="10">
        <v>44</v>
      </c>
      <c r="M45" s="28">
        <f t="shared" si="1"/>
        <v>2.1428571428571428</v>
      </c>
      <c r="N45" s="10">
        <f>'7. Costos'!$B$7*'4. PE filtra'!I45+'7. Costos'!$B$15+'7. Costos'!$B$25</f>
        <v>1189248</v>
      </c>
      <c r="O45" s="147">
        <f>('7. Costos'!$G$25*D45)</f>
        <v>792904.54500000004</v>
      </c>
      <c r="P45" s="10"/>
      <c r="Q45" s="10"/>
    </row>
    <row r="46" spans="1:17" x14ac:dyDescent="0.2">
      <c r="A46" s="10">
        <v>2010</v>
      </c>
      <c r="B46" s="10" t="s">
        <v>14</v>
      </c>
      <c r="C46" s="10">
        <v>23</v>
      </c>
      <c r="D46" s="10">
        <v>2</v>
      </c>
      <c r="E46" s="10" t="s">
        <v>15</v>
      </c>
      <c r="F46" s="10" t="s">
        <v>205</v>
      </c>
      <c r="G46" s="10">
        <v>1911136</v>
      </c>
      <c r="H46" s="10" t="s">
        <v>28</v>
      </c>
      <c r="I46" s="10">
        <v>6</v>
      </c>
      <c r="J46" s="10">
        <v>2</v>
      </c>
      <c r="K46" s="10"/>
      <c r="L46" s="10">
        <v>16</v>
      </c>
      <c r="M46" s="28">
        <f t="shared" si="1"/>
        <v>7</v>
      </c>
      <c r="N46" s="10">
        <f>'7. Costos'!$B$7*'4. PE filtra'!I46+'7. Costos'!$B$15+'7. Costos'!$B$25</f>
        <v>904918</v>
      </c>
      <c r="O46" s="147">
        <f>('7. Costos'!$G$25*D46)</f>
        <v>792904.54500000004</v>
      </c>
      <c r="P46" s="10"/>
      <c r="Q46" s="10"/>
    </row>
    <row r="47" spans="1:17" x14ac:dyDescent="0.2">
      <c r="A47" s="10">
        <v>2010</v>
      </c>
      <c r="B47" s="10" t="s">
        <v>14</v>
      </c>
      <c r="C47" s="10">
        <v>23</v>
      </c>
      <c r="D47" s="10">
        <v>2</v>
      </c>
      <c r="E47" s="10" t="s">
        <v>15</v>
      </c>
      <c r="F47" s="10" t="s">
        <v>205</v>
      </c>
      <c r="G47" s="10">
        <v>1911136</v>
      </c>
      <c r="H47" s="10" t="s">
        <v>28</v>
      </c>
      <c r="I47" s="10">
        <v>6</v>
      </c>
      <c r="J47" s="10">
        <v>16</v>
      </c>
      <c r="K47" s="10"/>
      <c r="L47" s="10">
        <v>20</v>
      </c>
      <c r="M47" s="28">
        <f t="shared" si="1"/>
        <v>0.25</v>
      </c>
      <c r="N47" s="10">
        <f>'7. Costos'!$B$7*'4. PE filtra'!I47+'7. Costos'!$B$15+'7. Costos'!$B$25</f>
        <v>904918</v>
      </c>
      <c r="O47" s="147">
        <f>('7. Costos'!$G$25*D47)</f>
        <v>792904.54500000004</v>
      </c>
      <c r="P47" s="10"/>
      <c r="Q47" s="10"/>
    </row>
    <row r="48" spans="1:17" x14ac:dyDescent="0.2">
      <c r="A48" s="10">
        <v>2010</v>
      </c>
      <c r="B48" s="10" t="s">
        <v>14</v>
      </c>
      <c r="C48" s="10">
        <v>39</v>
      </c>
      <c r="D48" s="10">
        <v>2</v>
      </c>
      <c r="E48" s="10" t="s">
        <v>25</v>
      </c>
      <c r="F48" s="10" t="s">
        <v>257</v>
      </c>
      <c r="G48" s="10">
        <v>950803050</v>
      </c>
      <c r="H48" s="10" t="s">
        <v>32</v>
      </c>
      <c r="I48" s="10">
        <v>6</v>
      </c>
      <c r="J48" s="10"/>
      <c r="K48" s="10"/>
      <c r="L48" s="10"/>
      <c r="M48" s="28" t="e">
        <f t="shared" si="1"/>
        <v>#DIV/0!</v>
      </c>
      <c r="N48" s="10">
        <f>'7. Costos'!$B$7*'4. PE filtra'!I48+'7. Costos'!$B$15+'7. Costos'!$B$25</f>
        <v>904918</v>
      </c>
      <c r="O48" s="147">
        <f>('7. Costos'!$G$25*D48)</f>
        <v>792904.54500000004</v>
      </c>
      <c r="P48" s="10"/>
      <c r="Q48" s="10"/>
    </row>
    <row r="49" spans="1:17" x14ac:dyDescent="0.2">
      <c r="A49" s="10">
        <v>2010</v>
      </c>
      <c r="B49" s="10" t="s">
        <v>14</v>
      </c>
      <c r="C49" s="10">
        <v>39</v>
      </c>
      <c r="D49" s="10">
        <v>2</v>
      </c>
      <c r="E49" s="10" t="s">
        <v>25</v>
      </c>
      <c r="F49" s="10" t="s">
        <v>257</v>
      </c>
      <c r="G49" s="10">
        <v>950803050</v>
      </c>
      <c r="H49" s="10" t="s">
        <v>32</v>
      </c>
      <c r="I49" s="10">
        <v>5</v>
      </c>
      <c r="J49" s="10"/>
      <c r="K49" s="10"/>
      <c r="L49" s="10"/>
      <c r="M49" s="28" t="e">
        <f t="shared" si="1"/>
        <v>#DIV/0!</v>
      </c>
      <c r="N49" s="10">
        <f>'7. Costos'!$B$7*'4. PE filtra'!I49+'7. Costos'!$B$15+'7. Costos'!$B$25</f>
        <v>833835.5</v>
      </c>
      <c r="O49" s="147">
        <f>('7. Costos'!$G$25*D49)</f>
        <v>792904.54500000004</v>
      </c>
      <c r="P49" s="10"/>
      <c r="Q49" s="10"/>
    </row>
    <row r="50" spans="1:17" x14ac:dyDescent="0.2">
      <c r="A50" s="10">
        <v>2009</v>
      </c>
      <c r="B50" s="10" t="s">
        <v>14</v>
      </c>
      <c r="C50" s="10">
        <v>43</v>
      </c>
      <c r="D50" s="10">
        <v>2</v>
      </c>
      <c r="E50" s="10" t="s">
        <v>25</v>
      </c>
      <c r="F50" s="10" t="s">
        <v>231</v>
      </c>
      <c r="G50" s="10">
        <v>28942704</v>
      </c>
      <c r="H50" s="10" t="s">
        <v>30</v>
      </c>
      <c r="I50" s="10">
        <v>4</v>
      </c>
      <c r="J50" s="10">
        <v>14</v>
      </c>
      <c r="K50" s="10"/>
      <c r="L50" s="10">
        <v>22</v>
      </c>
      <c r="M50" s="28">
        <f t="shared" si="1"/>
        <v>0.5714285714285714</v>
      </c>
      <c r="N50" s="10">
        <f>'7. Costos'!$B$7*'4. PE filtra'!I50+'7. Costos'!$B$15+'7. Costos'!$B$25</f>
        <v>762753</v>
      </c>
      <c r="O50" s="147">
        <f>('7. Costos'!$G$25*D50)</f>
        <v>792904.54500000004</v>
      </c>
      <c r="P50" s="10"/>
      <c r="Q50" s="10"/>
    </row>
    <row r="51" spans="1:17" x14ac:dyDescent="0.2">
      <c r="A51" s="10">
        <v>2009</v>
      </c>
      <c r="B51" s="10" t="s">
        <v>14</v>
      </c>
      <c r="C51" s="10">
        <v>43</v>
      </c>
      <c r="D51" s="10">
        <v>2</v>
      </c>
      <c r="E51" s="10" t="s">
        <v>25</v>
      </c>
      <c r="F51" s="10" t="s">
        <v>231</v>
      </c>
      <c r="G51" s="10">
        <v>28942704</v>
      </c>
      <c r="H51" s="10" t="s">
        <v>29</v>
      </c>
      <c r="I51" s="10">
        <v>8</v>
      </c>
      <c r="J51" s="10">
        <v>7</v>
      </c>
      <c r="K51" s="10"/>
      <c r="L51" s="10">
        <v>22</v>
      </c>
      <c r="M51" s="28">
        <f t="shared" si="1"/>
        <v>2.1428571428571428</v>
      </c>
      <c r="N51" s="10">
        <f>'7. Costos'!$B$7*'4. PE filtra'!I51+'7. Costos'!$B$15+'7. Costos'!$B$25</f>
        <v>1047083</v>
      </c>
      <c r="O51" s="147">
        <f>('7. Costos'!$G$25*D51)</f>
        <v>792904.54500000004</v>
      </c>
      <c r="P51" s="10"/>
      <c r="Q51" s="10"/>
    </row>
    <row r="52" spans="1:17" x14ac:dyDescent="0.2">
      <c r="A52" s="10">
        <v>2009</v>
      </c>
      <c r="B52" s="10" t="s">
        <v>14</v>
      </c>
      <c r="C52" s="10">
        <v>50</v>
      </c>
      <c r="D52" s="10">
        <v>2</v>
      </c>
      <c r="E52" s="10" t="s">
        <v>24</v>
      </c>
      <c r="F52" s="10" t="s">
        <v>241</v>
      </c>
      <c r="G52" s="10">
        <v>41416467</v>
      </c>
      <c r="H52" s="10" t="s">
        <v>32</v>
      </c>
      <c r="I52" s="10">
        <v>5</v>
      </c>
      <c r="J52" s="10">
        <v>13</v>
      </c>
      <c r="K52" s="10"/>
      <c r="L52" s="10">
        <v>24</v>
      </c>
      <c r="M52" s="28">
        <f t="shared" si="1"/>
        <v>0.84615384615384615</v>
      </c>
      <c r="N52" s="10">
        <f>'7. Costos'!$B$7*'4. PE filtra'!I52+'7. Costos'!$B$15+'7. Costos'!$B$25</f>
        <v>833835.5</v>
      </c>
      <c r="O52" s="147">
        <f>('7. Costos'!$G$25*D52)</f>
        <v>792904.54500000004</v>
      </c>
      <c r="P52" s="10"/>
      <c r="Q52" s="10"/>
    </row>
    <row r="53" spans="1:17" x14ac:dyDescent="0.2">
      <c r="A53" s="10">
        <v>2009</v>
      </c>
      <c r="B53" s="10" t="s">
        <v>14</v>
      </c>
      <c r="C53" s="10">
        <v>50</v>
      </c>
      <c r="D53" s="10">
        <v>2</v>
      </c>
      <c r="E53" s="10" t="s">
        <v>24</v>
      </c>
      <c r="F53" s="10" t="s">
        <v>241</v>
      </c>
      <c r="G53" s="10">
        <v>41416467</v>
      </c>
      <c r="H53" s="10" t="s">
        <v>28</v>
      </c>
      <c r="I53" s="10">
        <v>6</v>
      </c>
      <c r="J53" s="10">
        <v>19</v>
      </c>
      <c r="K53" s="10"/>
      <c r="L53" s="10">
        <v>18</v>
      </c>
      <c r="M53" s="28">
        <f t="shared" si="1"/>
        <v>-5.2631578947368418E-2</v>
      </c>
      <c r="N53" s="10">
        <f>'7. Costos'!$B$7*'4. PE filtra'!I53+'7. Costos'!$B$15+'7. Costos'!$B$25</f>
        <v>904918</v>
      </c>
      <c r="O53" s="147">
        <f>('7. Costos'!$G$25*D53)</f>
        <v>792904.54500000004</v>
      </c>
      <c r="P53" s="10"/>
      <c r="Q53" s="10"/>
    </row>
  </sheetData>
  <phoneticPr fontId="5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opLeftCell="G1" workbookViewId="0">
      <selection activeCell="K35" sqref="K35"/>
    </sheetView>
  </sheetViews>
  <sheetFormatPr baseColWidth="10" defaultRowHeight="11.25" x14ac:dyDescent="0.2"/>
  <cols>
    <col min="1" max="1" width="6.28515625" style="11" bestFit="1" customWidth="1"/>
    <col min="2" max="2" width="8.5703125" style="11" bestFit="1" customWidth="1"/>
    <col min="3" max="3" width="10.28515625" style="11" bestFit="1" customWidth="1"/>
    <col min="4" max="4" width="9.7109375" style="11" bestFit="1" customWidth="1"/>
    <col min="5" max="5" width="8.7109375" style="11" bestFit="1" customWidth="1"/>
    <col min="6" max="6" width="34.140625" style="11" bestFit="1" customWidth="1"/>
    <col min="7" max="7" width="10.42578125" style="11" bestFit="1" customWidth="1"/>
    <col min="8" max="8" width="23" style="11" bestFit="1" customWidth="1"/>
    <col min="9" max="9" width="8.140625" style="11" bestFit="1" customWidth="1"/>
    <col min="10" max="10" width="13.140625" style="11" bestFit="1" customWidth="1"/>
    <col min="11" max="11" width="13.7109375" style="11" bestFit="1" customWidth="1"/>
    <col min="12" max="12" width="13.140625" style="11" bestFit="1" customWidth="1"/>
    <col min="13" max="13" width="12" style="11" bestFit="1" customWidth="1"/>
    <col min="14" max="14" width="13.42578125" style="11" bestFit="1" customWidth="1"/>
    <col min="15" max="15" width="14.85546875" style="11" bestFit="1" customWidth="1"/>
    <col min="16" max="16384" width="11.42578125" style="11"/>
  </cols>
  <sheetData>
    <row r="1" spans="1:16" x14ac:dyDescent="0.2">
      <c r="A1" s="19" t="s">
        <v>0</v>
      </c>
      <c r="B1" s="20" t="s">
        <v>2</v>
      </c>
      <c r="C1" s="20" t="s">
        <v>83</v>
      </c>
      <c r="D1" s="20" t="s">
        <v>149</v>
      </c>
      <c r="E1" s="20" t="s">
        <v>1</v>
      </c>
      <c r="F1" s="20" t="s">
        <v>3</v>
      </c>
      <c r="G1" s="20" t="s">
        <v>4</v>
      </c>
      <c r="H1" s="20" t="s">
        <v>5</v>
      </c>
      <c r="I1" s="20" t="s">
        <v>73</v>
      </c>
      <c r="J1" s="20" t="s">
        <v>6</v>
      </c>
      <c r="K1" s="20" t="s">
        <v>7</v>
      </c>
      <c r="L1" s="20" t="s">
        <v>8</v>
      </c>
      <c r="M1" s="20" t="s">
        <v>160</v>
      </c>
      <c r="N1" s="20" t="s">
        <v>12</v>
      </c>
      <c r="O1" s="21" t="s">
        <v>13</v>
      </c>
      <c r="P1" s="10"/>
    </row>
    <row r="2" spans="1:16" x14ac:dyDescent="0.2">
      <c r="A2" s="18">
        <v>2010</v>
      </c>
      <c r="B2" s="10" t="s">
        <v>14</v>
      </c>
      <c r="C2" s="10">
        <v>2</v>
      </c>
      <c r="D2" s="10">
        <v>1</v>
      </c>
      <c r="E2" s="10" t="s">
        <v>25</v>
      </c>
      <c r="F2" s="2" t="s">
        <v>251</v>
      </c>
      <c r="G2" s="2">
        <v>79470544</v>
      </c>
      <c r="H2" s="10" t="s">
        <v>23</v>
      </c>
      <c r="I2" s="10">
        <v>1</v>
      </c>
      <c r="J2" s="10">
        <v>27</v>
      </c>
      <c r="K2" s="10"/>
      <c r="L2" s="10">
        <v>38</v>
      </c>
      <c r="M2" s="29">
        <f t="shared" ref="M2:M30" si="0">(L2-J2)/J2</f>
        <v>0.40740740740740738</v>
      </c>
      <c r="N2" s="10">
        <f>I2*'7. Costos'!$B$8+'7. Costos'!$B$15+'7. Costos'!B$25</f>
        <v>819010.5</v>
      </c>
      <c r="O2" s="74">
        <f>('7. Costos'!$H$25*'5. CUP filtra'!D2)</f>
        <v>211087.16000000003</v>
      </c>
      <c r="P2" s="10"/>
    </row>
    <row r="3" spans="1:16" x14ac:dyDescent="0.2">
      <c r="A3" s="18">
        <v>2010</v>
      </c>
      <c r="B3" s="10" t="s">
        <v>14</v>
      </c>
      <c r="C3" s="10">
        <v>3</v>
      </c>
      <c r="D3" s="10">
        <v>1</v>
      </c>
      <c r="E3" s="10" t="s">
        <v>24</v>
      </c>
      <c r="F3" s="2" t="s">
        <v>257</v>
      </c>
      <c r="G3" s="3">
        <v>950803050</v>
      </c>
      <c r="H3" s="10" t="s">
        <v>32</v>
      </c>
      <c r="I3" s="10">
        <v>1</v>
      </c>
      <c r="J3" s="10">
        <v>87</v>
      </c>
      <c r="K3" s="10"/>
      <c r="L3" s="10">
        <v>100</v>
      </c>
      <c r="M3" s="29">
        <f t="shared" si="0"/>
        <v>0.14942528735632185</v>
      </c>
      <c r="N3" s="10">
        <f>I3*'7. Costos'!$B$8+'7. Costos'!$B$15+'7. Costos'!B$25</f>
        <v>819010.5</v>
      </c>
      <c r="O3" s="74">
        <f>('7. Costos'!$H$25*'5. CUP filtra'!D3)</f>
        <v>211087.16000000003</v>
      </c>
      <c r="P3" s="10"/>
    </row>
    <row r="4" spans="1:16" x14ac:dyDescent="0.2">
      <c r="A4" s="18">
        <v>2010</v>
      </c>
      <c r="B4" s="10" t="s">
        <v>14</v>
      </c>
      <c r="C4" s="10">
        <v>4</v>
      </c>
      <c r="D4" s="10">
        <v>1</v>
      </c>
      <c r="E4" s="10" t="s">
        <v>41</v>
      </c>
      <c r="F4" s="2" t="s">
        <v>217</v>
      </c>
      <c r="G4" s="3">
        <v>19073611</v>
      </c>
      <c r="H4" s="10" t="s">
        <v>82</v>
      </c>
      <c r="I4" s="12">
        <v>1</v>
      </c>
      <c r="J4" s="10">
        <v>16</v>
      </c>
      <c r="K4" s="10"/>
      <c r="L4" s="10">
        <v>96</v>
      </c>
      <c r="M4" s="29">
        <f t="shared" si="0"/>
        <v>5</v>
      </c>
      <c r="N4" s="10">
        <f>I4*'7. Costos'!$B$8+'7. Costos'!$B$15+'7. Costos'!B$25</f>
        <v>819010.5</v>
      </c>
      <c r="O4" s="74">
        <f>('7. Costos'!$H$25*'5. CUP filtra'!D4)</f>
        <v>211087.16000000003</v>
      </c>
      <c r="P4" s="10"/>
    </row>
    <row r="5" spans="1:16" x14ac:dyDescent="0.2">
      <c r="A5" s="18">
        <v>2009</v>
      </c>
      <c r="B5" s="10" t="s">
        <v>84</v>
      </c>
      <c r="C5" s="10">
        <v>5</v>
      </c>
      <c r="D5" s="10">
        <v>26</v>
      </c>
      <c r="E5" s="10" t="s">
        <v>72</v>
      </c>
      <c r="F5" s="2" t="s">
        <v>264</v>
      </c>
      <c r="G5" s="3">
        <v>94042703367</v>
      </c>
      <c r="H5" s="10" t="s">
        <v>50</v>
      </c>
      <c r="I5" s="2">
        <v>1</v>
      </c>
      <c r="J5" s="10">
        <v>3</v>
      </c>
      <c r="K5" s="10"/>
      <c r="L5" s="10">
        <v>10</v>
      </c>
      <c r="M5" s="29">
        <f t="shared" si="0"/>
        <v>2.3333333333333335</v>
      </c>
      <c r="N5" s="10">
        <f>I5*'7. Costos'!$B$8+'7. Costos'!$B$15+'7. Costos'!B$25</f>
        <v>819010.5</v>
      </c>
      <c r="O5" s="74">
        <f>('7. Costos'!$H$25*'5. CUP filtra'!D5)</f>
        <v>5488266.1600000011</v>
      </c>
      <c r="P5" s="10"/>
    </row>
    <row r="6" spans="1:16" x14ac:dyDescent="0.2">
      <c r="A6" s="18">
        <v>2009</v>
      </c>
      <c r="B6" s="10" t="s">
        <v>84</v>
      </c>
      <c r="C6" s="10">
        <v>5</v>
      </c>
      <c r="D6" s="10">
        <v>26</v>
      </c>
      <c r="E6" s="10" t="s">
        <v>72</v>
      </c>
      <c r="F6" s="2" t="s">
        <v>264</v>
      </c>
      <c r="G6" s="3">
        <v>94042703367</v>
      </c>
      <c r="H6" s="10" t="s">
        <v>50</v>
      </c>
      <c r="I6" s="2">
        <v>2</v>
      </c>
      <c r="J6" s="10">
        <v>39</v>
      </c>
      <c r="K6" s="10"/>
      <c r="L6" s="10">
        <v>22</v>
      </c>
      <c r="M6" s="29">
        <f t="shared" si="0"/>
        <v>-0.4358974358974359</v>
      </c>
      <c r="N6" s="10">
        <f>I6*'7. Costos'!$B$8+'7. Costos'!$B$15+'7. Costos'!B$25</f>
        <v>1159598</v>
      </c>
      <c r="O6" s="74">
        <f>('7. Costos'!$H$25*'5. CUP filtra'!D6)</f>
        <v>5488266.1600000011</v>
      </c>
      <c r="P6" s="10"/>
    </row>
    <row r="7" spans="1:16" x14ac:dyDescent="0.2">
      <c r="A7" s="18">
        <v>2009</v>
      </c>
      <c r="B7" s="10" t="s">
        <v>84</v>
      </c>
      <c r="C7" s="10">
        <v>5</v>
      </c>
      <c r="D7" s="10">
        <v>26</v>
      </c>
      <c r="E7" s="10" t="s">
        <v>72</v>
      </c>
      <c r="F7" s="2" t="s">
        <v>264</v>
      </c>
      <c r="G7" s="3">
        <v>94042703367</v>
      </c>
      <c r="H7" s="10" t="s">
        <v>50</v>
      </c>
      <c r="I7" s="2">
        <v>1</v>
      </c>
      <c r="J7" s="10">
        <v>9</v>
      </c>
      <c r="K7" s="10"/>
      <c r="L7" s="10">
        <v>32</v>
      </c>
      <c r="M7" s="29">
        <f t="shared" si="0"/>
        <v>2.5555555555555554</v>
      </c>
      <c r="N7" s="10">
        <f>I7*'7. Costos'!$B$8+'7. Costos'!$B$15+'7. Costos'!B$25</f>
        <v>819010.5</v>
      </c>
      <c r="O7" s="74">
        <f>('7. Costos'!$H$25*'5. CUP filtra'!D7)</f>
        <v>5488266.1600000011</v>
      </c>
      <c r="P7" s="10"/>
    </row>
    <row r="8" spans="1:16" x14ac:dyDescent="0.2">
      <c r="A8" s="18">
        <v>2009</v>
      </c>
      <c r="B8" s="10" t="s">
        <v>84</v>
      </c>
      <c r="C8" s="10">
        <v>5</v>
      </c>
      <c r="D8" s="10">
        <v>26</v>
      </c>
      <c r="E8" s="10" t="s">
        <v>72</v>
      </c>
      <c r="F8" s="2" t="s">
        <v>264</v>
      </c>
      <c r="G8" s="3">
        <v>94042703367</v>
      </c>
      <c r="H8" s="10" t="s">
        <v>50</v>
      </c>
      <c r="I8" s="2">
        <v>1</v>
      </c>
      <c r="J8" s="10">
        <v>11</v>
      </c>
      <c r="K8" s="10"/>
      <c r="L8" s="10">
        <v>4</v>
      </c>
      <c r="M8" s="29">
        <f t="shared" si="0"/>
        <v>-0.63636363636363635</v>
      </c>
      <c r="N8" s="10">
        <f>I8*'7. Costos'!$B$8+'7. Costos'!$B$15+'7. Costos'!B$25</f>
        <v>819010.5</v>
      </c>
      <c r="O8" s="74">
        <f>('7. Costos'!$H$25*'5. CUP filtra'!D8)</f>
        <v>5488266.1600000011</v>
      </c>
      <c r="P8" s="10"/>
    </row>
    <row r="9" spans="1:16" x14ac:dyDescent="0.2">
      <c r="A9" s="18">
        <v>2009</v>
      </c>
      <c r="B9" s="10" t="s">
        <v>84</v>
      </c>
      <c r="C9" s="10">
        <v>5</v>
      </c>
      <c r="D9" s="10">
        <v>26</v>
      </c>
      <c r="E9" s="10" t="s">
        <v>72</v>
      </c>
      <c r="F9" s="2" t="s">
        <v>264</v>
      </c>
      <c r="G9" s="3">
        <v>94042703367</v>
      </c>
      <c r="H9" s="10" t="s">
        <v>50</v>
      </c>
      <c r="I9" s="2">
        <v>1</v>
      </c>
      <c r="J9" s="10">
        <v>6</v>
      </c>
      <c r="K9" s="10"/>
      <c r="L9" s="10">
        <v>7</v>
      </c>
      <c r="M9" s="29">
        <f t="shared" si="0"/>
        <v>0.16666666666666666</v>
      </c>
      <c r="N9" s="10">
        <f>I9*'7. Costos'!$B$8+'7. Costos'!$B$15+'7. Costos'!B$25</f>
        <v>819010.5</v>
      </c>
      <c r="O9" s="74">
        <f>('7. Costos'!$H$25*'5. CUP filtra'!D9)</f>
        <v>5488266.1600000011</v>
      </c>
      <c r="P9" s="10"/>
    </row>
    <row r="10" spans="1:16" x14ac:dyDescent="0.2">
      <c r="A10" s="18">
        <v>2009</v>
      </c>
      <c r="B10" s="10" t="s">
        <v>84</v>
      </c>
      <c r="C10" s="10">
        <v>5</v>
      </c>
      <c r="D10" s="10">
        <v>26</v>
      </c>
      <c r="E10" s="10" t="s">
        <v>72</v>
      </c>
      <c r="F10" s="2" t="s">
        <v>264</v>
      </c>
      <c r="G10" s="3">
        <v>94042703367</v>
      </c>
      <c r="H10" s="10" t="s">
        <v>50</v>
      </c>
      <c r="I10" s="2">
        <v>1</v>
      </c>
      <c r="J10" s="10">
        <v>43</v>
      </c>
      <c r="K10" s="10"/>
      <c r="L10" s="10">
        <v>11</v>
      </c>
      <c r="M10" s="29">
        <f t="shared" si="0"/>
        <v>-0.7441860465116279</v>
      </c>
      <c r="N10" s="10">
        <f>I10*'7. Costos'!$B$8+'7. Costos'!$B$15+'7. Costos'!B$25</f>
        <v>819010.5</v>
      </c>
      <c r="O10" s="74">
        <f>('7. Costos'!$H$25*'5. CUP filtra'!D10)</f>
        <v>5488266.1600000011</v>
      </c>
      <c r="P10" s="10"/>
    </row>
    <row r="11" spans="1:16" x14ac:dyDescent="0.2">
      <c r="A11" s="18">
        <v>2009</v>
      </c>
      <c r="B11" s="10" t="s">
        <v>84</v>
      </c>
      <c r="C11" s="10">
        <v>5</v>
      </c>
      <c r="D11" s="10">
        <v>26</v>
      </c>
      <c r="E11" s="10" t="s">
        <v>72</v>
      </c>
      <c r="F11" s="2" t="s">
        <v>264</v>
      </c>
      <c r="G11" s="3">
        <v>94042703367</v>
      </c>
      <c r="H11" s="10" t="s">
        <v>50</v>
      </c>
      <c r="I11" s="2">
        <v>1</v>
      </c>
      <c r="J11" s="10">
        <v>6</v>
      </c>
      <c r="K11" s="10"/>
      <c r="L11" s="10">
        <v>19</v>
      </c>
      <c r="M11" s="29">
        <f t="shared" si="0"/>
        <v>2.1666666666666665</v>
      </c>
      <c r="N11" s="10">
        <f>I11*'7. Costos'!$B$8+'7. Costos'!$B$15+'7. Costos'!B$25</f>
        <v>819010.5</v>
      </c>
      <c r="O11" s="74">
        <f>('7. Costos'!$H$25*'5. CUP filtra'!D11)</f>
        <v>5488266.1600000011</v>
      </c>
      <c r="P11" s="10"/>
    </row>
    <row r="12" spans="1:16" x14ac:dyDescent="0.2">
      <c r="A12" s="18">
        <v>2009</v>
      </c>
      <c r="B12" s="10" t="s">
        <v>84</v>
      </c>
      <c r="C12" s="10">
        <v>5</v>
      </c>
      <c r="D12" s="10">
        <v>26</v>
      </c>
      <c r="E12" s="10" t="s">
        <v>72</v>
      </c>
      <c r="F12" s="2" t="s">
        <v>264</v>
      </c>
      <c r="G12" s="3">
        <v>94042703367</v>
      </c>
      <c r="H12" s="10" t="s">
        <v>50</v>
      </c>
      <c r="I12" s="2">
        <v>1</v>
      </c>
      <c r="J12" s="10">
        <v>6</v>
      </c>
      <c r="K12" s="10"/>
      <c r="L12" s="10">
        <v>11</v>
      </c>
      <c r="M12" s="29">
        <f t="shared" si="0"/>
        <v>0.83333333333333337</v>
      </c>
      <c r="N12" s="10">
        <f>I12*'7. Costos'!$B$8+'7. Costos'!$B$15+'7. Costos'!B$25</f>
        <v>819010.5</v>
      </c>
      <c r="O12" s="74">
        <f>('7. Costos'!$H$25*'5. CUP filtra'!D12)</f>
        <v>5488266.1600000011</v>
      </c>
      <c r="P12" s="10"/>
    </row>
    <row r="13" spans="1:16" x14ac:dyDescent="0.2">
      <c r="A13" s="18">
        <v>2009</v>
      </c>
      <c r="B13" s="10" t="s">
        <v>84</v>
      </c>
      <c r="C13" s="10">
        <v>5</v>
      </c>
      <c r="D13" s="10">
        <v>26</v>
      </c>
      <c r="E13" s="10" t="s">
        <v>72</v>
      </c>
      <c r="F13" s="2" t="s">
        <v>264</v>
      </c>
      <c r="G13" s="3">
        <v>94042703367</v>
      </c>
      <c r="H13" s="10" t="s">
        <v>50</v>
      </c>
      <c r="I13" s="2">
        <v>1</v>
      </c>
      <c r="J13" s="10">
        <v>2</v>
      </c>
      <c r="K13" s="10"/>
      <c r="L13" s="10">
        <v>39</v>
      </c>
      <c r="M13" s="29">
        <f t="shared" si="0"/>
        <v>18.5</v>
      </c>
      <c r="N13" s="10">
        <f>I13*'7. Costos'!$B$8+'7. Costos'!$B$15+'7. Costos'!B$25</f>
        <v>819010.5</v>
      </c>
      <c r="O13" s="74">
        <f>('7. Costos'!$H$25*'5. CUP filtra'!D13)</f>
        <v>5488266.1600000011</v>
      </c>
      <c r="P13" s="10"/>
    </row>
    <row r="14" spans="1:16" x14ac:dyDescent="0.2">
      <c r="A14" s="18">
        <v>2009</v>
      </c>
      <c r="B14" s="10" t="s">
        <v>84</v>
      </c>
      <c r="C14" s="10">
        <v>5</v>
      </c>
      <c r="D14" s="10">
        <v>26</v>
      </c>
      <c r="E14" s="10" t="s">
        <v>25</v>
      </c>
      <c r="F14" s="2" t="s">
        <v>264</v>
      </c>
      <c r="G14" s="3">
        <v>94042703367</v>
      </c>
      <c r="H14" s="10" t="s">
        <v>50</v>
      </c>
      <c r="I14" s="2">
        <v>2</v>
      </c>
      <c r="J14" s="10">
        <v>38</v>
      </c>
      <c r="K14" s="10"/>
      <c r="L14" s="10">
        <v>37</v>
      </c>
      <c r="M14" s="29">
        <f t="shared" si="0"/>
        <v>-2.6315789473684209E-2</v>
      </c>
      <c r="N14" s="10">
        <f>I14*'7. Costos'!$B$8+'7. Costos'!$B$15+'7. Costos'!B$25</f>
        <v>1159598</v>
      </c>
      <c r="O14" s="74">
        <f>('7. Costos'!$H$25*'5. CUP filtra'!D14)</f>
        <v>5488266.1600000011</v>
      </c>
      <c r="P14" s="10"/>
    </row>
    <row r="15" spans="1:16" x14ac:dyDescent="0.2">
      <c r="A15" s="18">
        <v>2009</v>
      </c>
      <c r="B15" s="10" t="s">
        <v>84</v>
      </c>
      <c r="C15" s="10">
        <v>5</v>
      </c>
      <c r="D15" s="10">
        <v>26</v>
      </c>
      <c r="E15" s="10" t="s">
        <v>25</v>
      </c>
      <c r="F15" s="2" t="s">
        <v>264</v>
      </c>
      <c r="G15" s="3">
        <v>94042703367</v>
      </c>
      <c r="H15" s="10" t="s">
        <v>50</v>
      </c>
      <c r="I15" s="2">
        <v>1</v>
      </c>
      <c r="J15" s="10">
        <v>39</v>
      </c>
      <c r="K15" s="10"/>
      <c r="L15" s="10">
        <v>64</v>
      </c>
      <c r="M15" s="29">
        <f t="shared" si="0"/>
        <v>0.64102564102564108</v>
      </c>
      <c r="N15" s="10">
        <f>I15*'7. Costos'!$B$8+'7. Costos'!$B$15+'7. Costos'!B$25</f>
        <v>819010.5</v>
      </c>
      <c r="O15" s="74">
        <f>('7. Costos'!$H$25*'5. CUP filtra'!D15)</f>
        <v>5488266.1600000011</v>
      </c>
      <c r="P15" s="10"/>
    </row>
    <row r="16" spans="1:16" x14ac:dyDescent="0.2">
      <c r="A16" s="18">
        <v>2009</v>
      </c>
      <c r="B16" s="10" t="s">
        <v>84</v>
      </c>
      <c r="C16" s="10">
        <v>5</v>
      </c>
      <c r="D16" s="10">
        <v>26</v>
      </c>
      <c r="E16" s="10" t="s">
        <v>25</v>
      </c>
      <c r="F16" s="2" t="s">
        <v>264</v>
      </c>
      <c r="G16" s="3">
        <v>94042703367</v>
      </c>
      <c r="H16" s="10" t="s">
        <v>50</v>
      </c>
      <c r="I16" s="2">
        <v>2</v>
      </c>
      <c r="J16" s="10">
        <v>47</v>
      </c>
      <c r="K16" s="10"/>
      <c r="L16" s="10"/>
      <c r="M16" s="29">
        <f t="shared" si="0"/>
        <v>-1</v>
      </c>
      <c r="N16" s="10">
        <f>I16*'7. Costos'!$B$8+'7. Costos'!$B$15+'7. Costos'!B$25</f>
        <v>1159598</v>
      </c>
      <c r="O16" s="74">
        <f>('7. Costos'!$H$25*'5. CUP filtra'!D16)</f>
        <v>5488266.1600000011</v>
      </c>
      <c r="P16" s="10"/>
    </row>
    <row r="17" spans="1:16" x14ac:dyDescent="0.2">
      <c r="A17" s="18">
        <v>2009</v>
      </c>
      <c r="B17" s="10" t="s">
        <v>84</v>
      </c>
      <c r="C17" s="10">
        <v>5</v>
      </c>
      <c r="D17" s="10">
        <v>26</v>
      </c>
      <c r="E17" s="10" t="s">
        <v>25</v>
      </c>
      <c r="F17" s="2" t="s">
        <v>264</v>
      </c>
      <c r="G17" s="3">
        <v>94042703367</v>
      </c>
      <c r="H17" s="10" t="s">
        <v>50</v>
      </c>
      <c r="I17" s="2">
        <v>2</v>
      </c>
      <c r="J17" s="10">
        <v>36</v>
      </c>
      <c r="K17" s="10"/>
      <c r="L17" s="10"/>
      <c r="M17" s="29">
        <f t="shared" si="0"/>
        <v>-1</v>
      </c>
      <c r="N17" s="10">
        <f>I17*'7. Costos'!$B$8+'7. Costos'!$B$15+'7. Costos'!B$25</f>
        <v>1159598</v>
      </c>
      <c r="O17" s="74">
        <f>('7. Costos'!$H$25*'5. CUP filtra'!D17)</f>
        <v>5488266.1600000011</v>
      </c>
      <c r="P17" s="10"/>
    </row>
    <row r="18" spans="1:16" x14ac:dyDescent="0.2">
      <c r="A18" s="18">
        <v>2009</v>
      </c>
      <c r="B18" s="10" t="s">
        <v>84</v>
      </c>
      <c r="C18" s="10">
        <v>5</v>
      </c>
      <c r="D18" s="10">
        <v>26</v>
      </c>
      <c r="E18" s="10" t="s">
        <v>24</v>
      </c>
      <c r="F18" s="2" t="s">
        <v>264</v>
      </c>
      <c r="G18" s="3">
        <v>94042703367</v>
      </c>
      <c r="H18" s="10" t="s">
        <v>50</v>
      </c>
      <c r="I18" s="2">
        <v>2</v>
      </c>
      <c r="J18" s="10">
        <v>15</v>
      </c>
      <c r="K18" s="10"/>
      <c r="L18" s="10">
        <v>44</v>
      </c>
      <c r="M18" s="29">
        <f t="shared" si="0"/>
        <v>1.9333333333333333</v>
      </c>
      <c r="N18" s="10">
        <f>I18*'7. Costos'!$B$8+'7. Costos'!$B$15+'7. Costos'!B$25</f>
        <v>1159598</v>
      </c>
      <c r="O18" s="74">
        <f>('7. Costos'!$H$25*'5. CUP filtra'!D18)</f>
        <v>5488266.1600000011</v>
      </c>
      <c r="P18" s="10"/>
    </row>
    <row r="19" spans="1:16" x14ac:dyDescent="0.2">
      <c r="A19" s="18">
        <v>2009</v>
      </c>
      <c r="B19" s="10" t="s">
        <v>84</v>
      </c>
      <c r="C19" s="10">
        <v>5</v>
      </c>
      <c r="D19" s="10">
        <v>26</v>
      </c>
      <c r="E19" s="10" t="s">
        <v>24</v>
      </c>
      <c r="F19" s="2" t="s">
        <v>264</v>
      </c>
      <c r="G19" s="3">
        <v>94042703367</v>
      </c>
      <c r="H19" s="10" t="s">
        <v>50</v>
      </c>
      <c r="I19" s="2">
        <v>1</v>
      </c>
      <c r="J19" s="10">
        <v>46</v>
      </c>
      <c r="K19" s="10"/>
      <c r="L19" s="10">
        <v>48</v>
      </c>
      <c r="M19" s="29">
        <f t="shared" si="0"/>
        <v>4.3478260869565216E-2</v>
      </c>
      <c r="N19" s="10">
        <f>I19*'7. Costos'!$B$8+'7. Costos'!$B$15+'7. Costos'!B$25</f>
        <v>819010.5</v>
      </c>
      <c r="O19" s="74">
        <f>('7. Costos'!$H$25*'5. CUP filtra'!D19)</f>
        <v>5488266.1600000011</v>
      </c>
      <c r="P19" s="10"/>
    </row>
    <row r="20" spans="1:16" x14ac:dyDescent="0.2">
      <c r="A20" s="18">
        <v>2009</v>
      </c>
      <c r="B20" s="10" t="s">
        <v>84</v>
      </c>
      <c r="C20" s="10">
        <v>5</v>
      </c>
      <c r="D20" s="10">
        <v>26</v>
      </c>
      <c r="E20" s="10" t="s">
        <v>24</v>
      </c>
      <c r="F20" s="2" t="s">
        <v>264</v>
      </c>
      <c r="G20" s="3">
        <v>94042703367</v>
      </c>
      <c r="H20" s="10" t="s">
        <v>50</v>
      </c>
      <c r="I20" s="2">
        <v>1</v>
      </c>
      <c r="J20" s="10">
        <v>30</v>
      </c>
      <c r="K20" s="10"/>
      <c r="L20" s="10">
        <v>27</v>
      </c>
      <c r="M20" s="29">
        <f t="shared" si="0"/>
        <v>-0.1</v>
      </c>
      <c r="N20" s="10">
        <f>I20*'7. Costos'!$B$8+'7. Costos'!$B$15+'7. Costos'!B$25</f>
        <v>819010.5</v>
      </c>
      <c r="O20" s="74">
        <f>('7. Costos'!$H$25*'5. CUP filtra'!D20)</f>
        <v>5488266.1600000011</v>
      </c>
      <c r="P20" s="10"/>
    </row>
    <row r="21" spans="1:16" x14ac:dyDescent="0.2">
      <c r="A21" s="18">
        <v>2009</v>
      </c>
      <c r="B21" s="10" t="s">
        <v>84</v>
      </c>
      <c r="C21" s="10">
        <v>5</v>
      </c>
      <c r="D21" s="10">
        <v>26</v>
      </c>
      <c r="E21" s="10" t="s">
        <v>24</v>
      </c>
      <c r="F21" s="2" t="s">
        <v>264</v>
      </c>
      <c r="G21" s="3">
        <v>94042703367</v>
      </c>
      <c r="H21" s="10" t="s">
        <v>50</v>
      </c>
      <c r="I21" s="2">
        <v>2</v>
      </c>
      <c r="J21" s="10">
        <v>13</v>
      </c>
      <c r="K21" s="10"/>
      <c r="L21" s="10">
        <v>16</v>
      </c>
      <c r="M21" s="29">
        <f t="shared" si="0"/>
        <v>0.23076923076923078</v>
      </c>
      <c r="N21" s="10">
        <f>I21*'7. Costos'!$B$8+'7. Costos'!$B$15+'7. Costos'!B$25</f>
        <v>1159598</v>
      </c>
      <c r="O21" s="74">
        <f>('7. Costos'!$H$25*'5. CUP filtra'!D21)</f>
        <v>5488266.1600000011</v>
      </c>
      <c r="P21" s="10"/>
    </row>
    <row r="22" spans="1:16" x14ac:dyDescent="0.2">
      <c r="A22" s="18">
        <v>2009</v>
      </c>
      <c r="B22" s="10" t="s">
        <v>84</v>
      </c>
      <c r="C22" s="10">
        <v>5</v>
      </c>
      <c r="D22" s="10">
        <v>26</v>
      </c>
      <c r="E22" s="10" t="s">
        <v>41</v>
      </c>
      <c r="F22" s="2" t="s">
        <v>264</v>
      </c>
      <c r="G22" s="3">
        <v>94042703367</v>
      </c>
      <c r="H22" s="10" t="s">
        <v>50</v>
      </c>
      <c r="I22" s="2">
        <v>1</v>
      </c>
      <c r="J22" s="10">
        <v>16</v>
      </c>
      <c r="K22" s="10"/>
      <c r="L22" s="10">
        <v>34</v>
      </c>
      <c r="M22" s="29">
        <f t="shared" si="0"/>
        <v>1.125</v>
      </c>
      <c r="N22" s="10">
        <f>I22*'7. Costos'!$B$8+'7. Costos'!$B$15+'7. Costos'!B$25</f>
        <v>819010.5</v>
      </c>
      <c r="O22" s="74">
        <f>('7. Costos'!$H$25*'5. CUP filtra'!D22)</f>
        <v>5488266.1600000011</v>
      </c>
      <c r="P22" s="10"/>
    </row>
    <row r="23" spans="1:16" x14ac:dyDescent="0.2">
      <c r="A23" s="18">
        <v>2009</v>
      </c>
      <c r="B23" s="10" t="s">
        <v>84</v>
      </c>
      <c r="C23" s="10">
        <v>5</v>
      </c>
      <c r="D23" s="10">
        <v>26</v>
      </c>
      <c r="E23" s="10" t="s">
        <v>41</v>
      </c>
      <c r="F23" s="2" t="s">
        <v>264</v>
      </c>
      <c r="G23" s="3">
        <v>94042703367</v>
      </c>
      <c r="H23" s="10" t="s">
        <v>50</v>
      </c>
      <c r="I23" s="2">
        <v>1</v>
      </c>
      <c r="J23" s="10">
        <v>10</v>
      </c>
      <c r="K23" s="10"/>
      <c r="L23" s="10">
        <v>34</v>
      </c>
      <c r="M23" s="29">
        <f t="shared" si="0"/>
        <v>2.4</v>
      </c>
      <c r="N23" s="10">
        <f>I23*'7. Costos'!$B$8+'7. Costos'!$B$15+'7. Costos'!B$25</f>
        <v>819010.5</v>
      </c>
      <c r="O23" s="74">
        <f>('7. Costos'!$H$25*'5. CUP filtra'!D23)</f>
        <v>5488266.1600000011</v>
      </c>
      <c r="P23" s="10"/>
    </row>
    <row r="24" spans="1:16" x14ac:dyDescent="0.2">
      <c r="A24" s="18">
        <v>2009</v>
      </c>
      <c r="B24" s="10" t="s">
        <v>84</v>
      </c>
      <c r="C24" s="10">
        <v>5</v>
      </c>
      <c r="D24" s="10">
        <v>26</v>
      </c>
      <c r="E24" s="10" t="s">
        <v>41</v>
      </c>
      <c r="F24" s="2" t="s">
        <v>264</v>
      </c>
      <c r="G24" s="3">
        <v>94042703367</v>
      </c>
      <c r="H24" s="10" t="s">
        <v>50</v>
      </c>
      <c r="I24" s="2">
        <v>1</v>
      </c>
      <c r="J24" s="10">
        <v>25</v>
      </c>
      <c r="K24" s="10"/>
      <c r="L24" s="10">
        <v>19</v>
      </c>
      <c r="M24" s="29">
        <f t="shared" si="0"/>
        <v>-0.24</v>
      </c>
      <c r="N24" s="10">
        <f>I24*'7. Costos'!$B$8+'7. Costos'!$B$15+'7. Costos'!B$25</f>
        <v>819010.5</v>
      </c>
      <c r="O24" s="74">
        <f>('7. Costos'!$H$25*'5. CUP filtra'!D24)</f>
        <v>5488266.1600000011</v>
      </c>
      <c r="P24" s="10"/>
    </row>
    <row r="25" spans="1:16" x14ac:dyDescent="0.2">
      <c r="A25" s="18">
        <v>2009</v>
      </c>
      <c r="B25" s="10" t="s">
        <v>84</v>
      </c>
      <c r="C25" s="10">
        <v>5</v>
      </c>
      <c r="D25" s="10">
        <v>26</v>
      </c>
      <c r="E25" s="10" t="s">
        <v>41</v>
      </c>
      <c r="F25" s="2" t="s">
        <v>264</v>
      </c>
      <c r="G25" s="3">
        <v>94042703367</v>
      </c>
      <c r="H25" s="10" t="s">
        <v>50</v>
      </c>
      <c r="I25" s="2">
        <v>1</v>
      </c>
      <c r="J25" s="10">
        <v>10</v>
      </c>
      <c r="K25" s="10"/>
      <c r="L25" s="10">
        <v>31</v>
      </c>
      <c r="M25" s="29">
        <f t="shared" si="0"/>
        <v>2.1</v>
      </c>
      <c r="N25" s="10">
        <f>I25*'7. Costos'!$B$8+'7. Costos'!$B$15+'7. Costos'!B$25</f>
        <v>819010.5</v>
      </c>
      <c r="O25" s="74">
        <f>('7. Costos'!$H$25*'5. CUP filtra'!D25)</f>
        <v>5488266.1600000011</v>
      </c>
      <c r="P25" s="10"/>
    </row>
    <row r="26" spans="1:16" x14ac:dyDescent="0.2">
      <c r="A26" s="18">
        <v>2009</v>
      </c>
      <c r="B26" s="10" t="s">
        <v>84</v>
      </c>
      <c r="C26" s="10">
        <v>5</v>
      </c>
      <c r="D26" s="10">
        <v>26</v>
      </c>
      <c r="E26" s="10" t="s">
        <v>44</v>
      </c>
      <c r="F26" s="2" t="s">
        <v>264</v>
      </c>
      <c r="G26" s="3">
        <v>94042703367</v>
      </c>
      <c r="H26" s="10" t="s">
        <v>50</v>
      </c>
      <c r="I26" s="2">
        <v>1</v>
      </c>
      <c r="J26" s="10">
        <v>27</v>
      </c>
      <c r="K26" s="10"/>
      <c r="L26" s="10"/>
      <c r="M26" s="29">
        <f t="shared" si="0"/>
        <v>-1</v>
      </c>
      <c r="N26" s="10">
        <f>I26*'7. Costos'!$B$8+'7. Costos'!$B$15+'7. Costos'!B$25</f>
        <v>819010.5</v>
      </c>
      <c r="O26" s="74">
        <f>('7. Costos'!$H$25*'5. CUP filtra'!D26)</f>
        <v>5488266.1600000011</v>
      </c>
      <c r="P26" s="10"/>
    </row>
    <row r="27" spans="1:16" x14ac:dyDescent="0.2">
      <c r="A27" s="18">
        <v>2009</v>
      </c>
      <c r="B27" s="10" t="s">
        <v>84</v>
      </c>
      <c r="C27" s="10">
        <v>5</v>
      </c>
      <c r="D27" s="10">
        <v>26</v>
      </c>
      <c r="E27" s="10" t="s">
        <v>44</v>
      </c>
      <c r="F27" s="2" t="s">
        <v>264</v>
      </c>
      <c r="G27" s="3">
        <v>94042703367</v>
      </c>
      <c r="H27" s="10" t="s">
        <v>50</v>
      </c>
      <c r="I27" s="2">
        <v>1</v>
      </c>
      <c r="J27" s="10">
        <v>21</v>
      </c>
      <c r="K27" s="10"/>
      <c r="L27" s="10"/>
      <c r="M27" s="29">
        <f t="shared" si="0"/>
        <v>-1</v>
      </c>
      <c r="N27" s="10">
        <f>I27*'7. Costos'!$B$8+'7. Costos'!$B$15+'7. Costos'!B$25</f>
        <v>819010.5</v>
      </c>
      <c r="O27" s="74">
        <f>('7. Costos'!$H$25*'5. CUP filtra'!D27)</f>
        <v>5488266.1600000011</v>
      </c>
      <c r="P27" s="10"/>
    </row>
    <row r="28" spans="1:16" x14ac:dyDescent="0.2">
      <c r="A28" s="18">
        <v>2009</v>
      </c>
      <c r="B28" s="10" t="s">
        <v>84</v>
      </c>
      <c r="C28" s="10">
        <v>5</v>
      </c>
      <c r="D28" s="10">
        <v>26</v>
      </c>
      <c r="E28" s="10" t="s">
        <v>44</v>
      </c>
      <c r="F28" s="2" t="s">
        <v>264</v>
      </c>
      <c r="G28" s="3">
        <v>94042703367</v>
      </c>
      <c r="H28" s="10" t="s">
        <v>50</v>
      </c>
      <c r="I28" s="2">
        <v>1</v>
      </c>
      <c r="J28" s="10">
        <v>4</v>
      </c>
      <c r="K28" s="10"/>
      <c r="L28" s="10"/>
      <c r="M28" s="29">
        <f t="shared" si="0"/>
        <v>-1</v>
      </c>
      <c r="N28" s="10">
        <f>I28*'7. Costos'!$B$8+'7. Costos'!$B$15+'7. Costos'!B$25</f>
        <v>819010.5</v>
      </c>
      <c r="O28" s="74">
        <f>('7. Costos'!$H$25*'5. CUP filtra'!D28)</f>
        <v>5488266.1600000011</v>
      </c>
      <c r="P28" s="10"/>
    </row>
    <row r="29" spans="1:16" x14ac:dyDescent="0.2">
      <c r="A29" s="18">
        <v>2009</v>
      </c>
      <c r="B29" s="10" t="s">
        <v>84</v>
      </c>
      <c r="C29" s="10">
        <v>5</v>
      </c>
      <c r="D29" s="10">
        <v>26</v>
      </c>
      <c r="E29" s="10" t="s">
        <v>44</v>
      </c>
      <c r="F29" s="2" t="s">
        <v>264</v>
      </c>
      <c r="G29" s="3">
        <v>94042703367</v>
      </c>
      <c r="H29" s="10" t="s">
        <v>50</v>
      </c>
      <c r="I29" s="2">
        <v>1</v>
      </c>
      <c r="J29" s="10">
        <v>7</v>
      </c>
      <c r="K29" s="10"/>
      <c r="L29" s="10"/>
      <c r="M29" s="29">
        <f t="shared" si="0"/>
        <v>-1</v>
      </c>
      <c r="N29" s="10">
        <f>I29*'7. Costos'!$B$8+'7. Costos'!$B$15+'7. Costos'!B$25</f>
        <v>819010.5</v>
      </c>
      <c r="O29" s="74">
        <f>('7. Costos'!$H$25*'5. CUP filtra'!D29)</f>
        <v>5488266.1600000011</v>
      </c>
      <c r="P29" s="10"/>
    </row>
    <row r="30" spans="1:16" x14ac:dyDescent="0.2">
      <c r="A30" s="18">
        <v>2009</v>
      </c>
      <c r="B30" s="10" t="s">
        <v>84</v>
      </c>
      <c r="C30" s="10">
        <v>5</v>
      </c>
      <c r="D30" s="10">
        <v>26</v>
      </c>
      <c r="E30" s="10" t="s">
        <v>44</v>
      </c>
      <c r="F30" s="2" t="s">
        <v>264</v>
      </c>
      <c r="G30" s="3">
        <v>94042703367</v>
      </c>
      <c r="H30" s="10" t="s">
        <v>50</v>
      </c>
      <c r="I30" s="2">
        <v>1</v>
      </c>
      <c r="J30" s="10">
        <v>16</v>
      </c>
      <c r="K30" s="10"/>
      <c r="L30" s="10"/>
      <c r="M30" s="29">
        <f t="shared" si="0"/>
        <v>-1</v>
      </c>
      <c r="N30" s="10">
        <f>I30*'7. Costos'!$B$8+'7. Costos'!$B$15+'7. Costos'!B$25</f>
        <v>819010.5</v>
      </c>
      <c r="O30" s="74">
        <f>('7. Costos'!$H$25*'5. CUP filtra'!D30)</f>
        <v>5488266.1600000011</v>
      </c>
      <c r="P30" s="10"/>
    </row>
    <row r="31" spans="1:16" x14ac:dyDescent="0.2">
      <c r="A31" s="18">
        <v>2009</v>
      </c>
      <c r="B31" s="10" t="s">
        <v>84</v>
      </c>
      <c r="C31" s="10">
        <v>8</v>
      </c>
      <c r="D31" s="10">
        <v>1</v>
      </c>
      <c r="E31" s="10" t="s">
        <v>61</v>
      </c>
      <c r="F31" s="7" t="s">
        <v>201</v>
      </c>
      <c r="G31" s="3">
        <v>29791</v>
      </c>
      <c r="H31" s="10" t="s">
        <v>92</v>
      </c>
      <c r="I31" s="2">
        <v>1</v>
      </c>
      <c r="J31" s="10">
        <v>8</v>
      </c>
      <c r="K31" s="10"/>
      <c r="L31" s="10">
        <v>63</v>
      </c>
      <c r="M31" s="29">
        <f>(L31-J31)/J31</f>
        <v>6.875</v>
      </c>
      <c r="N31" s="10">
        <f>I31*'7. Costos'!$B$8+'7. Costos'!$B$15+'7. Costos'!B$25</f>
        <v>819010.5</v>
      </c>
      <c r="O31" s="74">
        <f>('7. Costos'!$H$25*'5. CUP filtra'!D31)</f>
        <v>211087.16000000003</v>
      </c>
      <c r="P31" s="10"/>
    </row>
    <row r="32" spans="1:16" x14ac:dyDescent="0.2">
      <c r="A32" s="18">
        <v>2010</v>
      </c>
      <c r="B32" s="10" t="s">
        <v>84</v>
      </c>
      <c r="C32" s="10">
        <v>13</v>
      </c>
      <c r="D32" s="10">
        <v>1</v>
      </c>
      <c r="E32" s="10" t="s">
        <v>72</v>
      </c>
      <c r="F32" s="7" t="s">
        <v>256</v>
      </c>
      <c r="G32" s="3">
        <v>202993156</v>
      </c>
      <c r="H32" s="4" t="s">
        <v>17</v>
      </c>
      <c r="I32" s="2">
        <v>2</v>
      </c>
      <c r="J32" s="10">
        <v>15</v>
      </c>
      <c r="K32" s="10"/>
      <c r="L32" s="10">
        <v>51</v>
      </c>
      <c r="M32" s="29">
        <f>(L32-J32)/J32</f>
        <v>2.4</v>
      </c>
      <c r="N32" s="10">
        <f>I32*'7. Costos'!$B$8+'7. Costos'!$B$15+'7. Costos'!B$25</f>
        <v>1159598</v>
      </c>
      <c r="O32" s="74">
        <f>('7. Costos'!$H$25*'5. CUP filtra'!D32)</f>
        <v>211087.16000000003</v>
      </c>
      <c r="P32" s="10"/>
    </row>
    <row r="33" spans="1:16" x14ac:dyDescent="0.2">
      <c r="A33" s="18">
        <v>2010</v>
      </c>
      <c r="B33" s="10" t="s">
        <v>84</v>
      </c>
      <c r="C33" s="10">
        <v>14</v>
      </c>
      <c r="D33" s="10">
        <v>1</v>
      </c>
      <c r="E33" s="10" t="s">
        <v>72</v>
      </c>
      <c r="F33" s="7" t="s">
        <v>206</v>
      </c>
      <c r="G33" s="3">
        <v>2855727</v>
      </c>
      <c r="H33" s="10" t="s">
        <v>55</v>
      </c>
      <c r="I33" s="2">
        <v>1</v>
      </c>
      <c r="J33" s="10">
        <v>50</v>
      </c>
      <c r="K33" s="10"/>
      <c r="L33" s="10"/>
      <c r="M33" s="29">
        <f>(L33-J33)/J33</f>
        <v>-1</v>
      </c>
      <c r="N33" s="10">
        <f>I33*'7. Costos'!$B$8+'7. Costos'!$B$15+'7. Costos'!B$25</f>
        <v>819010.5</v>
      </c>
      <c r="O33" s="74">
        <f>('7. Costos'!$H$25*'5. CUP filtra'!D33)</f>
        <v>211087.16000000003</v>
      </c>
      <c r="P33" s="10"/>
    </row>
    <row r="34" spans="1:16" x14ac:dyDescent="0.2">
      <c r="P34" s="10"/>
    </row>
    <row r="35" spans="1:16" x14ac:dyDescent="0.2">
      <c r="P35" s="10"/>
    </row>
    <row r="36" spans="1:16" x14ac:dyDescent="0.2">
      <c r="P36" s="10"/>
    </row>
    <row r="37" spans="1:16" x14ac:dyDescent="0.2">
      <c r="P37" s="10"/>
    </row>
    <row r="38" spans="1:16" x14ac:dyDescent="0.2">
      <c r="P38" s="10"/>
    </row>
    <row r="39" spans="1:16" x14ac:dyDescent="0.2">
      <c r="P39" s="10"/>
    </row>
    <row r="40" spans="1:16" x14ac:dyDescent="0.2">
      <c r="P40" s="10"/>
    </row>
    <row r="41" spans="1:16" x14ac:dyDescent="0.2">
      <c r="P41" s="10"/>
    </row>
    <row r="42" spans="1:16" x14ac:dyDescent="0.2">
      <c r="P42" s="10"/>
    </row>
    <row r="43" spans="1:16" x14ac:dyDescent="0.2">
      <c r="P43" s="10"/>
    </row>
    <row r="44" spans="1:16" x14ac:dyDescent="0.2">
      <c r="P44" s="10"/>
    </row>
    <row r="45" spans="1:16" x14ac:dyDescent="0.2">
      <c r="P45" s="10"/>
    </row>
    <row r="46" spans="1:16" x14ac:dyDescent="0.2">
      <c r="P46" s="10"/>
    </row>
    <row r="47" spans="1:16" x14ac:dyDescent="0.2">
      <c r="P47" s="10"/>
    </row>
    <row r="48" spans="1:16" x14ac:dyDescent="0.2">
      <c r="P48" s="10"/>
    </row>
    <row r="49" spans="16:16" x14ac:dyDescent="0.2">
      <c r="P49" s="10"/>
    </row>
    <row r="50" spans="16:16" x14ac:dyDescent="0.2">
      <c r="P50" s="10"/>
    </row>
    <row r="51" spans="16:16" x14ac:dyDescent="0.2">
      <c r="P51" s="10"/>
    </row>
    <row r="52" spans="16:16" x14ac:dyDescent="0.2">
      <c r="P52" s="10"/>
    </row>
    <row r="53" spans="16:16" x14ac:dyDescent="0.2">
      <c r="P53" s="10"/>
    </row>
    <row r="54" spans="16:16" x14ac:dyDescent="0.2">
      <c r="P54" s="10"/>
    </row>
    <row r="55" spans="16:16" x14ac:dyDescent="0.2">
      <c r="P55" s="10"/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E22" sqref="E22"/>
    </sheetView>
  </sheetViews>
  <sheetFormatPr baseColWidth="10" defaultRowHeight="11.25" x14ac:dyDescent="0.2"/>
  <cols>
    <col min="1" max="1" width="7.140625" style="16" customWidth="1"/>
    <col min="2" max="2" width="9.5703125" style="16" bestFit="1" customWidth="1"/>
    <col min="3" max="3" width="15.5703125" style="16" customWidth="1"/>
    <col min="4" max="4" width="14" style="16" customWidth="1"/>
    <col min="5" max="5" width="21.7109375" style="16" bestFit="1" customWidth="1"/>
    <col min="6" max="6" width="7.5703125" style="16" customWidth="1"/>
    <col min="7" max="7" width="12.42578125" style="16" customWidth="1"/>
    <col min="8" max="8" width="21.85546875" style="16" bestFit="1" customWidth="1"/>
    <col min="9" max="9" width="15.28515625" style="16" bestFit="1" customWidth="1"/>
    <col min="10" max="10" width="8.7109375" style="16" bestFit="1" customWidth="1"/>
    <col min="11" max="16384" width="11.42578125" style="16"/>
  </cols>
  <sheetData>
    <row r="1" spans="1:11" s="24" customFormat="1" x14ac:dyDescent="0.2">
      <c r="A1" s="199" t="s">
        <v>136</v>
      </c>
      <c r="B1" s="199"/>
      <c r="C1" s="199"/>
      <c r="D1" s="199"/>
    </row>
    <row r="2" spans="1:11" s="24" customFormat="1" x14ac:dyDescent="0.2">
      <c r="A2" s="24" t="s">
        <v>0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11</v>
      </c>
      <c r="G2" s="24" t="s">
        <v>144</v>
      </c>
      <c r="H2" s="24" t="s">
        <v>145</v>
      </c>
      <c r="I2" s="24" t="s">
        <v>146</v>
      </c>
      <c r="J2" s="24" t="s">
        <v>147</v>
      </c>
      <c r="K2" s="191" t="s">
        <v>308</v>
      </c>
    </row>
    <row r="3" spans="1:11" ht="22.5" x14ac:dyDescent="0.2">
      <c r="A3" s="2">
        <v>2009</v>
      </c>
      <c r="B3" s="2" t="s">
        <v>14</v>
      </c>
      <c r="C3" s="2" t="s">
        <v>203</v>
      </c>
      <c r="D3" s="15">
        <v>205750</v>
      </c>
      <c r="E3" s="4" t="s">
        <v>148</v>
      </c>
      <c r="F3" s="2">
        <v>26</v>
      </c>
      <c r="G3" s="2">
        <v>1</v>
      </c>
      <c r="H3" s="2" t="s">
        <v>137</v>
      </c>
      <c r="I3" s="2" t="s">
        <v>138</v>
      </c>
      <c r="J3" s="2">
        <v>3</v>
      </c>
      <c r="K3" s="189">
        <f>'7. Costos'!$B$39*'6.RAT'!G3</f>
        <v>55926</v>
      </c>
    </row>
    <row r="4" spans="1:11" x14ac:dyDescent="0.2">
      <c r="A4" s="2">
        <v>2009</v>
      </c>
      <c r="B4" s="2" t="s">
        <v>14</v>
      </c>
      <c r="C4" s="2" t="s">
        <v>217</v>
      </c>
      <c r="D4" s="15">
        <v>19073611</v>
      </c>
      <c r="E4" s="4" t="s">
        <v>82</v>
      </c>
      <c r="F4" s="2">
        <v>11</v>
      </c>
      <c r="G4" s="2">
        <v>2</v>
      </c>
      <c r="H4" s="2" t="s">
        <v>139</v>
      </c>
      <c r="I4" s="2" t="s">
        <v>138</v>
      </c>
      <c r="J4" s="2">
        <v>3</v>
      </c>
      <c r="K4" s="188">
        <f>'7. Costos'!$B$39*'6.RAT'!G4</f>
        <v>111852</v>
      </c>
    </row>
    <row r="5" spans="1:11" x14ac:dyDescent="0.2">
      <c r="A5" s="2">
        <v>2009</v>
      </c>
      <c r="B5" s="2" t="s">
        <v>14</v>
      </c>
      <c r="C5" s="2" t="s">
        <v>243</v>
      </c>
      <c r="D5" s="3">
        <v>41691331</v>
      </c>
      <c r="E5" s="4" t="s">
        <v>23</v>
      </c>
      <c r="F5" s="2">
        <v>4</v>
      </c>
      <c r="G5" s="2">
        <v>1</v>
      </c>
      <c r="H5" s="2" t="s">
        <v>140</v>
      </c>
      <c r="I5" s="2" t="s">
        <v>138</v>
      </c>
      <c r="J5" s="2">
        <v>3</v>
      </c>
      <c r="K5" s="188">
        <f>'7. Costos'!$B$39*'6.RAT'!G5</f>
        <v>55926</v>
      </c>
    </row>
    <row r="6" spans="1:11" x14ac:dyDescent="0.2">
      <c r="A6" s="2">
        <v>2010</v>
      </c>
      <c r="B6" s="2" t="s">
        <v>84</v>
      </c>
      <c r="C6" s="2" t="s">
        <v>236</v>
      </c>
      <c r="D6" s="2">
        <v>35499161</v>
      </c>
      <c r="E6" s="4" t="s">
        <v>59</v>
      </c>
      <c r="F6" s="2"/>
      <c r="G6" s="2">
        <v>3</v>
      </c>
      <c r="H6" s="2" t="s">
        <v>137</v>
      </c>
      <c r="I6" s="2" t="s">
        <v>141</v>
      </c>
      <c r="J6" s="2">
        <v>3</v>
      </c>
      <c r="K6" s="188">
        <f>'7. Costos'!$B$39*'6.RAT'!G6</f>
        <v>167778</v>
      </c>
    </row>
    <row r="7" spans="1:11" x14ac:dyDescent="0.2">
      <c r="A7" s="2">
        <v>2010</v>
      </c>
      <c r="B7" s="2" t="s">
        <v>84</v>
      </c>
      <c r="C7" s="2" t="s">
        <v>220</v>
      </c>
      <c r="D7" s="2">
        <v>19314402</v>
      </c>
      <c r="E7" s="4" t="s">
        <v>17</v>
      </c>
      <c r="F7" s="2"/>
      <c r="G7" s="2">
        <v>1</v>
      </c>
      <c r="H7" s="2" t="s">
        <v>142</v>
      </c>
      <c r="I7" s="2" t="s">
        <v>141</v>
      </c>
      <c r="J7" s="2">
        <v>3</v>
      </c>
      <c r="K7" s="188">
        <f>'7. Costos'!$B$39*'6.RAT'!G7</f>
        <v>55926</v>
      </c>
    </row>
    <row r="8" spans="1:11" x14ac:dyDescent="0.2">
      <c r="A8" s="23">
        <v>2010</v>
      </c>
      <c r="B8" s="23" t="s">
        <v>84</v>
      </c>
      <c r="C8" s="23" t="s">
        <v>227</v>
      </c>
      <c r="D8" s="23">
        <v>20293156</v>
      </c>
      <c r="E8" s="22" t="s">
        <v>17</v>
      </c>
      <c r="F8" s="23"/>
      <c r="G8" s="23">
        <v>1</v>
      </c>
      <c r="H8" s="23" t="s">
        <v>143</v>
      </c>
      <c r="I8" s="23" t="s">
        <v>143</v>
      </c>
      <c r="J8" s="23"/>
      <c r="K8" s="190">
        <f>'7. Costos'!$B$39*'6.RAT'!G8</f>
        <v>55926</v>
      </c>
    </row>
    <row r="11" spans="1:11" ht="12.75" x14ac:dyDescent="0.2">
      <c r="A11" s="182"/>
      <c r="B11" s="182"/>
      <c r="C11" s="182"/>
      <c r="D11" s="182"/>
      <c r="E11" s="182"/>
      <c r="F11" s="182"/>
      <c r="G11" s="182"/>
      <c r="H11" s="182"/>
      <c r="I11" s="182"/>
      <c r="J11" s="192" t="s">
        <v>270</v>
      </c>
      <c r="K11" s="193">
        <f>STDEV(K3:K10)</f>
        <v>46791.048643944705</v>
      </c>
    </row>
    <row r="12" spans="1:11" ht="12.75" x14ac:dyDescent="0.2">
      <c r="A12" s="184"/>
      <c r="B12" s="184"/>
      <c r="C12" s="184"/>
      <c r="D12" s="185"/>
      <c r="E12" s="186"/>
      <c r="F12" s="184"/>
      <c r="G12" s="184"/>
      <c r="H12" s="184"/>
      <c r="I12" s="184"/>
      <c r="J12" s="194"/>
      <c r="K12" s="195"/>
    </row>
    <row r="13" spans="1:11" ht="12.75" x14ac:dyDescent="0.2">
      <c r="A13" s="184"/>
      <c r="B13" s="184"/>
      <c r="C13" s="184"/>
      <c r="D13" s="185"/>
      <c r="E13" s="186"/>
      <c r="F13" s="184"/>
      <c r="G13" s="184"/>
      <c r="H13" s="184"/>
      <c r="I13" s="184"/>
      <c r="J13" s="194" t="s">
        <v>309</v>
      </c>
      <c r="K13" s="193">
        <f>AVERAGE(K3:K8)</f>
        <v>83889</v>
      </c>
    </row>
    <row r="14" spans="1:11" ht="12.75" x14ac:dyDescent="0.2">
      <c r="A14" s="184"/>
      <c r="B14" s="184"/>
      <c r="C14" s="184"/>
      <c r="D14" s="187"/>
      <c r="E14" s="186"/>
      <c r="F14" s="184"/>
      <c r="G14" s="184"/>
      <c r="H14" s="184"/>
      <c r="I14" s="184"/>
      <c r="J14" s="194"/>
      <c r="K14" s="193"/>
    </row>
    <row r="15" spans="1:11" ht="12.75" x14ac:dyDescent="0.2">
      <c r="A15" s="184"/>
      <c r="B15" s="184"/>
      <c r="C15" s="184"/>
      <c r="D15" s="184"/>
      <c r="E15" s="186"/>
      <c r="F15" s="184"/>
      <c r="G15" s="184"/>
      <c r="H15" s="184"/>
      <c r="I15" s="184"/>
      <c r="J15" s="194" t="s">
        <v>272</v>
      </c>
      <c r="K15" s="193">
        <f>MEDIAN(K3:K8)</f>
        <v>55926</v>
      </c>
    </row>
    <row r="16" spans="1:11" ht="12.75" x14ac:dyDescent="0.2">
      <c r="A16" s="184"/>
      <c r="B16" s="184"/>
      <c r="C16" s="184"/>
      <c r="D16" s="184"/>
      <c r="E16" s="186"/>
      <c r="F16" s="184"/>
      <c r="G16" s="184"/>
      <c r="H16" s="184"/>
      <c r="I16" s="184"/>
      <c r="J16" s="194"/>
      <c r="K16" s="193"/>
    </row>
    <row r="17" spans="1:11" ht="12.75" x14ac:dyDescent="0.2">
      <c r="A17" s="184"/>
      <c r="B17" s="184"/>
      <c r="C17" s="184"/>
      <c r="D17" s="184"/>
      <c r="E17" s="186"/>
      <c r="F17" s="184"/>
      <c r="G17" s="184"/>
      <c r="H17" s="184"/>
      <c r="I17" s="184"/>
      <c r="J17" s="194" t="s">
        <v>271</v>
      </c>
      <c r="K17" s="195">
        <f>K11/K13</f>
        <v>0.55777335102271697</v>
      </c>
    </row>
    <row r="18" spans="1:11" x14ac:dyDescent="0.2">
      <c r="A18" s="183"/>
      <c r="B18" s="183"/>
      <c r="C18" s="183"/>
      <c r="D18" s="183"/>
      <c r="E18" s="183"/>
      <c r="F18" s="183"/>
      <c r="G18" s="183"/>
      <c r="H18" s="183"/>
      <c r="I18" s="183"/>
      <c r="J18" s="183"/>
      <c r="K18" s="183"/>
    </row>
    <row r="19" spans="1:11" x14ac:dyDescent="0.2">
      <c r="A19" s="183"/>
      <c r="B19" s="183"/>
      <c r="C19" s="183"/>
      <c r="D19" s="183"/>
      <c r="E19" s="183"/>
      <c r="F19" s="183"/>
      <c r="G19" s="183"/>
      <c r="H19" s="183"/>
      <c r="I19" s="183"/>
      <c r="J19" s="183"/>
      <c r="K19" s="183"/>
    </row>
    <row r="20" spans="1:11" x14ac:dyDescent="0.2">
      <c r="A20" s="183"/>
      <c r="B20" s="183"/>
      <c r="C20" s="183"/>
      <c r="D20" s="183"/>
      <c r="E20" s="183"/>
      <c r="F20" s="183"/>
      <c r="G20" s="183"/>
      <c r="H20" s="183"/>
      <c r="I20" s="183"/>
      <c r="J20" s="183"/>
      <c r="K20" s="183"/>
    </row>
    <row r="21" spans="1:11" x14ac:dyDescent="0.2">
      <c r="A21" s="183"/>
      <c r="B21" s="183"/>
      <c r="C21" s="183"/>
      <c r="D21" s="183"/>
      <c r="E21" s="183"/>
      <c r="F21" s="183"/>
      <c r="G21" s="183"/>
      <c r="H21" s="183"/>
      <c r="I21" s="183"/>
      <c r="J21" s="183"/>
      <c r="K21" s="183"/>
    </row>
    <row r="22" spans="1:11" x14ac:dyDescent="0.2">
      <c r="A22" s="183"/>
      <c r="B22" s="183"/>
      <c r="C22" s="183"/>
      <c r="D22" s="183"/>
      <c r="E22" s="183"/>
      <c r="F22" s="183"/>
      <c r="G22" s="183"/>
      <c r="H22" s="183"/>
      <c r="I22" s="183"/>
      <c r="J22" s="183"/>
      <c r="K22" s="183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V50"/>
  <sheetViews>
    <sheetView topLeftCell="A17" workbookViewId="0">
      <selection activeCell="D18" sqref="D18"/>
    </sheetView>
  </sheetViews>
  <sheetFormatPr baseColWidth="10" defaultRowHeight="15" x14ac:dyDescent="0.25"/>
  <cols>
    <col min="1" max="1" width="39.85546875" customWidth="1"/>
    <col min="2" max="2" width="11.5703125" bestFit="1" customWidth="1"/>
    <col min="6" max="6" width="32.140625" customWidth="1"/>
    <col min="7" max="7" width="15.140625" customWidth="1"/>
  </cols>
  <sheetData>
    <row r="2" spans="1:22" x14ac:dyDescent="0.25">
      <c r="A2" s="77" t="s">
        <v>116</v>
      </c>
      <c r="B2" s="77"/>
    </row>
    <row r="3" spans="1:22" x14ac:dyDescent="0.25">
      <c r="U3" s="17"/>
      <c r="V3" s="17"/>
    </row>
    <row r="4" spans="1:22" x14ac:dyDescent="0.25">
      <c r="A4" s="77" t="s">
        <v>117</v>
      </c>
      <c r="B4" s="77"/>
      <c r="F4" s="46"/>
      <c r="G4" s="46"/>
      <c r="H4" s="46"/>
      <c r="U4" s="59"/>
      <c r="V4" s="59"/>
    </row>
    <row r="5" spans="1:22" ht="15" customHeight="1" x14ac:dyDescent="0.25">
      <c r="F5" s="46"/>
      <c r="G5" s="46"/>
      <c r="H5" s="46"/>
      <c r="U5" s="55"/>
      <c r="V5" s="55"/>
    </row>
    <row r="6" spans="1:22" x14ac:dyDescent="0.25">
      <c r="A6" s="77" t="s">
        <v>120</v>
      </c>
      <c r="B6" s="77"/>
      <c r="C6" s="44" t="s">
        <v>179</v>
      </c>
      <c r="D6" s="44" t="s">
        <v>180</v>
      </c>
      <c r="U6" s="56"/>
      <c r="V6" s="17"/>
    </row>
    <row r="7" spans="1:22" x14ac:dyDescent="0.25">
      <c r="A7" s="6" t="s">
        <v>129</v>
      </c>
      <c r="B7" s="64">
        <v>71082.5</v>
      </c>
      <c r="C7" s="44">
        <v>69860</v>
      </c>
      <c r="D7" s="44">
        <v>72305.100000000006</v>
      </c>
      <c r="U7" s="57"/>
      <c r="V7" s="58"/>
    </row>
    <row r="8" spans="1:22" ht="22.5" customHeight="1" x14ac:dyDescent="0.25">
      <c r="A8" s="6" t="s">
        <v>119</v>
      </c>
      <c r="B8" s="65">
        <v>340587.5</v>
      </c>
      <c r="C8" s="44">
        <v>334730</v>
      </c>
      <c r="D8" s="44">
        <v>346445</v>
      </c>
      <c r="U8" s="57"/>
      <c r="V8" s="58"/>
    </row>
    <row r="9" spans="1:22" ht="15.75" customHeight="1" thickBot="1" x14ac:dyDescent="0.3">
      <c r="A9" s="6"/>
      <c r="B9" s="5"/>
      <c r="U9" s="17"/>
      <c r="V9" s="17"/>
    </row>
    <row r="10" spans="1:22" x14ac:dyDescent="0.25">
      <c r="A10" s="49" t="s">
        <v>155</v>
      </c>
      <c r="B10" s="6">
        <v>20500</v>
      </c>
      <c r="F10" s="78" t="s">
        <v>155</v>
      </c>
      <c r="G10" s="25"/>
      <c r="U10" s="45"/>
      <c r="V10" s="45"/>
    </row>
    <row r="11" spans="1:22" x14ac:dyDescent="0.25">
      <c r="A11" s="5" t="s">
        <v>124</v>
      </c>
      <c r="B11" s="5">
        <v>10130</v>
      </c>
      <c r="F11" s="26" t="s">
        <v>156</v>
      </c>
      <c r="G11" s="27">
        <v>1500</v>
      </c>
      <c r="U11" s="17"/>
      <c r="V11" s="17"/>
    </row>
    <row r="12" spans="1:22" x14ac:dyDescent="0.25">
      <c r="A12" s="5" t="s">
        <v>121</v>
      </c>
      <c r="B12" s="5">
        <v>6250</v>
      </c>
      <c r="F12" s="26" t="s">
        <v>157</v>
      </c>
      <c r="G12" s="27">
        <v>3000</v>
      </c>
      <c r="U12" s="17"/>
      <c r="V12" s="17"/>
    </row>
    <row r="13" spans="1:22" x14ac:dyDescent="0.25">
      <c r="A13" s="8" t="s">
        <v>122</v>
      </c>
      <c r="B13" s="5">
        <v>8070</v>
      </c>
      <c r="F13" s="26" t="s">
        <v>158</v>
      </c>
      <c r="G13" s="27">
        <v>15000</v>
      </c>
      <c r="U13" s="17"/>
      <c r="V13" s="17"/>
    </row>
    <row r="14" spans="1:22" x14ac:dyDescent="0.25">
      <c r="A14" s="5" t="s">
        <v>123</v>
      </c>
      <c r="B14" s="5">
        <v>22640</v>
      </c>
      <c r="F14" s="26" t="s">
        <v>159</v>
      </c>
      <c r="G14" s="27">
        <v>1000</v>
      </c>
    </row>
    <row r="15" spans="1:22" ht="15.75" thickBot="1" x14ac:dyDescent="0.3">
      <c r="B15" s="1">
        <f>SUM(B10:B14)</f>
        <v>67590</v>
      </c>
      <c r="F15" s="79" t="s">
        <v>155</v>
      </c>
      <c r="G15" s="80">
        <f>SUM(G11:G14)</f>
        <v>20500</v>
      </c>
    </row>
    <row r="16" spans="1:22" s="46" customFormat="1" x14ac:dyDescent="0.25">
      <c r="F16" s="17"/>
      <c r="G16" s="17"/>
      <c r="U16"/>
      <c r="V16"/>
    </row>
    <row r="17" spans="1:22" s="46" customFormat="1" x14ac:dyDescent="0.25">
      <c r="F17" s="17"/>
      <c r="G17" s="17"/>
      <c r="U17"/>
      <c r="V17"/>
    </row>
    <row r="18" spans="1:22" ht="24" customHeight="1" x14ac:dyDescent="0.25"/>
    <row r="20" spans="1:22" x14ac:dyDescent="0.25">
      <c r="A20" s="77" t="s">
        <v>126</v>
      </c>
      <c r="B20" s="77"/>
      <c r="F20" s="99" t="s">
        <v>130</v>
      </c>
      <c r="G20" s="99" t="s">
        <v>118</v>
      </c>
      <c r="H20" s="99" t="s">
        <v>119</v>
      </c>
    </row>
    <row r="21" spans="1:22" x14ac:dyDescent="0.25">
      <c r="A21" s="5"/>
      <c r="B21" s="5"/>
      <c r="F21" s="6" t="s">
        <v>181</v>
      </c>
      <c r="G21" s="72">
        <f>16866*0.25*3.1</f>
        <v>13071.15</v>
      </c>
      <c r="H21" s="72">
        <f>16866*0.25*1</f>
        <v>4216.5</v>
      </c>
    </row>
    <row r="22" spans="1:22" x14ac:dyDescent="0.25">
      <c r="A22" s="6" t="s">
        <v>128</v>
      </c>
      <c r="B22" s="5">
        <v>133670</v>
      </c>
      <c r="F22" s="6" t="s">
        <v>182</v>
      </c>
      <c r="G22" s="72">
        <v>40000</v>
      </c>
      <c r="H22" s="72">
        <v>40000</v>
      </c>
    </row>
    <row r="23" spans="1:22" x14ac:dyDescent="0.25">
      <c r="A23" s="5" t="s">
        <v>127</v>
      </c>
      <c r="B23" s="5">
        <v>21480</v>
      </c>
      <c r="F23" s="6" t="s">
        <v>183</v>
      </c>
      <c r="G23" s="72">
        <f>63100*4.3</f>
        <v>271330</v>
      </c>
      <c r="H23" s="72">
        <f>63100*1.1</f>
        <v>69410</v>
      </c>
    </row>
    <row r="24" spans="1:22" x14ac:dyDescent="0.25">
      <c r="A24" s="6" t="s">
        <v>125</v>
      </c>
      <c r="B24" s="6">
        <v>255683</v>
      </c>
      <c r="F24" s="6" t="s">
        <v>185</v>
      </c>
      <c r="G24" s="72">
        <f>(B28*4.3)*11.5%</f>
        <v>72051.122499999998</v>
      </c>
      <c r="H24" s="72">
        <f>(B29*1.1)*11.5%</f>
        <v>97460.660000000018</v>
      </c>
    </row>
    <row r="25" spans="1:22" x14ac:dyDescent="0.25">
      <c r="B25" s="1">
        <f>SUM(B21:B24)</f>
        <v>410833</v>
      </c>
      <c r="F25" s="5" t="s">
        <v>186</v>
      </c>
      <c r="G25" s="73">
        <f>SUM(G21:G24)</f>
        <v>396452.27250000002</v>
      </c>
      <c r="H25" s="73">
        <f>SUM(H21:H24)</f>
        <v>211087.16000000003</v>
      </c>
    </row>
    <row r="28" spans="1:22" x14ac:dyDescent="0.25">
      <c r="A28" s="66" t="s">
        <v>193</v>
      </c>
      <c r="B28" s="67">
        <v>145705</v>
      </c>
    </row>
    <row r="29" spans="1:22" x14ac:dyDescent="0.25">
      <c r="A29" s="66" t="s">
        <v>192</v>
      </c>
      <c r="B29" s="68">
        <v>770440</v>
      </c>
    </row>
    <row r="31" spans="1:22" x14ac:dyDescent="0.25">
      <c r="A31" s="77" t="s">
        <v>135</v>
      </c>
      <c r="B31" s="77"/>
    </row>
    <row r="32" spans="1:22" ht="28.5" customHeight="1" x14ac:dyDescent="0.25"/>
    <row r="33" spans="1:9" x14ac:dyDescent="0.25">
      <c r="A33" s="14" t="s">
        <v>131</v>
      </c>
      <c r="B33" s="6">
        <v>16300</v>
      </c>
    </row>
    <row r="34" spans="1:9" x14ac:dyDescent="0.25">
      <c r="A34" s="14" t="s">
        <v>132</v>
      </c>
      <c r="B34" s="6">
        <v>5580</v>
      </c>
    </row>
    <row r="35" spans="1:9" x14ac:dyDescent="0.25">
      <c r="A35" s="14" t="s">
        <v>122</v>
      </c>
      <c r="B35" s="6">
        <v>7800</v>
      </c>
    </row>
    <row r="36" spans="1:9" x14ac:dyDescent="0.25">
      <c r="A36" s="14" t="s">
        <v>133</v>
      </c>
      <c r="B36" s="6">
        <v>12940</v>
      </c>
    </row>
    <row r="37" spans="1:9" x14ac:dyDescent="0.25">
      <c r="A37" s="14"/>
      <c r="B37" s="6"/>
    </row>
    <row r="38" spans="1:9" x14ac:dyDescent="0.25">
      <c r="A38" s="6" t="s">
        <v>134</v>
      </c>
      <c r="B38" s="6">
        <v>13306</v>
      </c>
    </row>
    <row r="39" spans="1:9" x14ac:dyDescent="0.25">
      <c r="B39" s="1">
        <f>SUM(B33:B38)</f>
        <v>55926</v>
      </c>
    </row>
    <row r="43" spans="1:9" x14ac:dyDescent="0.25">
      <c r="G43" s="17"/>
      <c r="H43" s="17"/>
      <c r="I43" s="17"/>
    </row>
    <row r="44" spans="1:9" ht="15" customHeight="1" x14ac:dyDescent="0.25">
      <c r="G44" s="200"/>
      <c r="H44" s="200"/>
      <c r="I44" s="17"/>
    </row>
    <row r="45" spans="1:9" ht="15" customHeight="1" x14ac:dyDescent="0.25">
      <c r="G45" s="17"/>
      <c r="H45" s="17"/>
      <c r="I45" s="17"/>
    </row>
    <row r="46" spans="1:9" ht="15" customHeight="1" x14ac:dyDescent="0.25">
      <c r="G46" s="17"/>
      <c r="H46" s="17"/>
      <c r="I46" s="17"/>
    </row>
    <row r="47" spans="1:9" x14ac:dyDescent="0.25">
      <c r="G47" s="17"/>
      <c r="H47" s="17"/>
      <c r="I47" s="17"/>
    </row>
    <row r="48" spans="1:9" x14ac:dyDescent="0.25">
      <c r="G48" s="17"/>
      <c r="H48" s="17"/>
      <c r="I48" s="17"/>
    </row>
    <row r="49" spans="7:9" x14ac:dyDescent="0.25">
      <c r="G49" s="17"/>
      <c r="H49" s="17"/>
      <c r="I49" s="17"/>
    </row>
    <row r="50" spans="7:9" x14ac:dyDescent="0.25">
      <c r="G50" s="17"/>
      <c r="H50" s="17"/>
      <c r="I50" s="17"/>
    </row>
  </sheetData>
  <mergeCells count="1">
    <mergeCell ref="G44:H44"/>
  </mergeCells>
  <phoneticPr fontId="5" type="noConversion"/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7"/>
  <sheetViews>
    <sheetView topLeftCell="A4" workbookViewId="0">
      <selection activeCell="D26" sqref="D26"/>
    </sheetView>
  </sheetViews>
  <sheetFormatPr baseColWidth="10" defaultRowHeight="15" x14ac:dyDescent="0.25"/>
  <cols>
    <col min="1" max="2" width="18.140625" customWidth="1"/>
    <col min="3" max="3" width="20" customWidth="1"/>
    <col min="4" max="4" width="12.42578125" customWidth="1"/>
    <col min="5" max="5" width="16.5703125" customWidth="1"/>
    <col min="6" max="6" width="21.85546875" customWidth="1"/>
    <col min="7" max="7" width="11.85546875" bestFit="1" customWidth="1"/>
    <col min="10" max="10" width="13.5703125" bestFit="1" customWidth="1"/>
  </cols>
  <sheetData>
    <row r="3" spans="1:11" x14ac:dyDescent="0.25">
      <c r="A3" s="53"/>
      <c r="B3" s="53"/>
      <c r="C3" s="174" t="s">
        <v>152</v>
      </c>
      <c r="D3" s="53"/>
      <c r="E3" s="53"/>
      <c r="F3" s="53"/>
      <c r="G3" s="181"/>
      <c r="H3" s="181"/>
    </row>
    <row r="4" spans="1:11" x14ac:dyDescent="0.25">
      <c r="A4" s="174" t="s">
        <v>3</v>
      </c>
      <c r="B4" s="174" t="s">
        <v>115</v>
      </c>
      <c r="C4" s="53" t="s">
        <v>151</v>
      </c>
      <c r="D4" s="53" t="s">
        <v>153</v>
      </c>
      <c r="E4" s="53" t="s">
        <v>167</v>
      </c>
      <c r="F4" s="53" t="s">
        <v>187</v>
      </c>
      <c r="G4" s="181" t="s">
        <v>189</v>
      </c>
      <c r="H4" s="181" t="s">
        <v>190</v>
      </c>
    </row>
    <row r="5" spans="1:11" x14ac:dyDescent="0.25">
      <c r="A5" s="53" t="s">
        <v>225</v>
      </c>
      <c r="B5" s="53">
        <v>6</v>
      </c>
      <c r="C5" s="175">
        <v>6069250.5</v>
      </c>
      <c r="D5" s="52">
        <v>45</v>
      </c>
      <c r="E5" s="176">
        <v>7.5</v>
      </c>
      <c r="F5" s="76">
        <v>14454434.610000001</v>
      </c>
      <c r="G5" s="179">
        <f t="shared" ref="G5:G22" si="0">C5/D5</f>
        <v>134872.23333333334</v>
      </c>
      <c r="H5" s="180">
        <f>(F5/E5)</f>
        <v>1927257.9480000001</v>
      </c>
      <c r="J5" t="s">
        <v>269</v>
      </c>
      <c r="K5" t="s">
        <v>269</v>
      </c>
    </row>
    <row r="6" spans="1:11" x14ac:dyDescent="0.25">
      <c r="A6" s="53" t="s">
        <v>213</v>
      </c>
      <c r="B6" s="53">
        <v>5</v>
      </c>
      <c r="C6" s="175">
        <v>4382425</v>
      </c>
      <c r="D6" s="52">
        <v>28</v>
      </c>
      <c r="E6" s="176">
        <v>5.6</v>
      </c>
      <c r="F6" s="76">
        <v>10037801.8125</v>
      </c>
      <c r="G6" s="48">
        <f t="shared" si="0"/>
        <v>156515.17857142858</v>
      </c>
      <c r="H6" s="70">
        <f t="shared" ref="H6:H22" si="1">(F6/E6)</f>
        <v>1792464.609375</v>
      </c>
      <c r="J6" s="146">
        <f>AVERAGE(G5:G22)</f>
        <v>152544.76638732213</v>
      </c>
      <c r="K6" s="146">
        <f>AVERAGE(H5:H22)</f>
        <v>1335531.5237736376</v>
      </c>
    </row>
    <row r="7" spans="1:11" x14ac:dyDescent="0.25">
      <c r="A7" s="53" t="s">
        <v>218</v>
      </c>
      <c r="B7" s="53">
        <v>5</v>
      </c>
      <c r="C7" s="175">
        <v>4951085</v>
      </c>
      <c r="D7" s="52">
        <v>36</v>
      </c>
      <c r="E7" s="176">
        <v>7.2</v>
      </c>
      <c r="F7" s="76">
        <v>10037801.8125</v>
      </c>
      <c r="G7" s="48">
        <f t="shared" si="0"/>
        <v>137530.13888888888</v>
      </c>
      <c r="H7" s="70">
        <f t="shared" si="1"/>
        <v>1394139.140625</v>
      </c>
    </row>
    <row r="8" spans="1:11" x14ac:dyDescent="0.25">
      <c r="A8" s="53" t="s">
        <v>261</v>
      </c>
      <c r="B8" s="53">
        <v>5</v>
      </c>
      <c r="C8" s="175">
        <v>5164332.5</v>
      </c>
      <c r="D8" s="52">
        <v>39</v>
      </c>
      <c r="E8" s="176">
        <v>7.8</v>
      </c>
      <c r="F8" s="76">
        <v>10037801.8125</v>
      </c>
      <c r="G8" s="48">
        <f t="shared" si="0"/>
        <v>132418.78205128206</v>
      </c>
      <c r="H8" s="70">
        <f t="shared" si="1"/>
        <v>1286897.6682692308</v>
      </c>
      <c r="J8" t="s">
        <v>270</v>
      </c>
      <c r="K8" t="s">
        <v>270</v>
      </c>
    </row>
    <row r="9" spans="1:11" x14ac:dyDescent="0.25">
      <c r="A9" s="53" t="s">
        <v>239</v>
      </c>
      <c r="B9" s="53">
        <v>3</v>
      </c>
      <c r="C9" s="175">
        <v>2572589</v>
      </c>
      <c r="D9" s="52">
        <v>16</v>
      </c>
      <c r="E9" s="176">
        <v>5.333333333333333</v>
      </c>
      <c r="F9" s="76">
        <v>3613608.6524999999</v>
      </c>
      <c r="G9" s="48">
        <f t="shared" si="0"/>
        <v>160786.8125</v>
      </c>
      <c r="H9" s="70">
        <f t="shared" si="1"/>
        <v>677551.62234374997</v>
      </c>
      <c r="J9" s="146">
        <f>STDEV(G5:G22)</f>
        <v>27007.664904449946</v>
      </c>
      <c r="K9" s="146">
        <f>STDEV(H5:H22)</f>
        <v>2653287.8676389973</v>
      </c>
    </row>
    <row r="10" spans="1:11" x14ac:dyDescent="0.25">
      <c r="A10" s="53" t="s">
        <v>247</v>
      </c>
      <c r="B10" s="53">
        <v>3</v>
      </c>
      <c r="C10" s="175">
        <v>3141249</v>
      </c>
      <c r="D10" s="52">
        <v>24</v>
      </c>
      <c r="E10" s="176">
        <v>8</v>
      </c>
      <c r="F10" s="76">
        <v>3613608.6524999999</v>
      </c>
      <c r="G10" s="48">
        <f t="shared" si="0"/>
        <v>130885.375</v>
      </c>
      <c r="H10" s="70">
        <f t="shared" si="1"/>
        <v>451701.08156249998</v>
      </c>
    </row>
    <row r="11" spans="1:11" x14ac:dyDescent="0.25">
      <c r="A11" s="53" t="s">
        <v>262</v>
      </c>
      <c r="B11" s="53">
        <v>3</v>
      </c>
      <c r="C11" s="175">
        <v>2217176.5</v>
      </c>
      <c r="D11" s="52">
        <v>11</v>
      </c>
      <c r="E11" s="176">
        <v>3.6666666666666665</v>
      </c>
      <c r="F11" s="76">
        <v>3613608.6524999999</v>
      </c>
      <c r="G11" s="48">
        <f t="shared" si="0"/>
        <v>201561.5</v>
      </c>
      <c r="H11" s="70">
        <f t="shared" si="1"/>
        <v>985529.63249999995</v>
      </c>
      <c r="J11" t="s">
        <v>271</v>
      </c>
      <c r="K11" t="s">
        <v>271</v>
      </c>
    </row>
    <row r="12" spans="1:11" x14ac:dyDescent="0.25">
      <c r="A12" s="53" t="s">
        <v>214</v>
      </c>
      <c r="B12" s="53">
        <v>3</v>
      </c>
      <c r="C12" s="175">
        <v>2714754</v>
      </c>
      <c r="D12" s="52">
        <v>18</v>
      </c>
      <c r="E12" s="176">
        <v>6</v>
      </c>
      <c r="F12" s="76">
        <v>3613608.6524999999</v>
      </c>
      <c r="G12" s="48">
        <f t="shared" si="0"/>
        <v>150819.66666666666</v>
      </c>
      <c r="H12" s="70">
        <f t="shared" si="1"/>
        <v>602268.10875000001</v>
      </c>
      <c r="J12" s="145">
        <f>J9/J6</f>
        <v>0.17704746969735785</v>
      </c>
      <c r="K12" s="145">
        <f>K9/K6</f>
        <v>1.9866905575856024</v>
      </c>
    </row>
    <row r="13" spans="1:11" x14ac:dyDescent="0.25">
      <c r="A13" s="53" t="s">
        <v>267</v>
      </c>
      <c r="B13" s="53">
        <v>3</v>
      </c>
      <c r="C13" s="175">
        <v>2075011.5</v>
      </c>
      <c r="D13" s="52">
        <v>9</v>
      </c>
      <c r="E13" s="176">
        <v>3</v>
      </c>
      <c r="F13" s="76">
        <v>3613608.6524999999</v>
      </c>
      <c r="G13" s="48">
        <f t="shared" si="0"/>
        <v>230556.83333333334</v>
      </c>
      <c r="H13" s="70">
        <f t="shared" si="1"/>
        <v>1204536.2175</v>
      </c>
    </row>
    <row r="14" spans="1:11" x14ac:dyDescent="0.25">
      <c r="A14" s="53" t="s">
        <v>217</v>
      </c>
      <c r="B14" s="53">
        <v>2</v>
      </c>
      <c r="C14" s="175">
        <v>2378496</v>
      </c>
      <c r="D14" s="52">
        <v>20</v>
      </c>
      <c r="E14" s="176">
        <v>10</v>
      </c>
      <c r="F14" s="76">
        <v>1606048.29</v>
      </c>
      <c r="G14" s="48">
        <f t="shared" si="0"/>
        <v>118924.8</v>
      </c>
      <c r="H14" s="70">
        <f t="shared" si="1"/>
        <v>160604.829</v>
      </c>
      <c r="K14" t="s">
        <v>272</v>
      </c>
    </row>
    <row r="15" spans="1:11" x14ac:dyDescent="0.25">
      <c r="A15" s="53" t="s">
        <v>212</v>
      </c>
      <c r="B15" s="53">
        <v>2</v>
      </c>
      <c r="C15" s="175">
        <v>1738753.5</v>
      </c>
      <c r="D15" s="52">
        <v>11</v>
      </c>
      <c r="E15" s="176">
        <v>5.5</v>
      </c>
      <c r="F15" s="76">
        <v>1606048.29</v>
      </c>
      <c r="G15" s="48">
        <f t="shared" si="0"/>
        <v>158068.5</v>
      </c>
      <c r="H15" s="70">
        <f t="shared" si="1"/>
        <v>292008.78000000003</v>
      </c>
      <c r="K15" s="69">
        <f>MEDIAN(H5:H22)</f>
        <v>526984.59515625006</v>
      </c>
    </row>
    <row r="16" spans="1:11" x14ac:dyDescent="0.25">
      <c r="A16" s="53" t="s">
        <v>263</v>
      </c>
      <c r="B16" s="53">
        <v>2</v>
      </c>
      <c r="C16" s="175">
        <v>1809836</v>
      </c>
      <c r="D16" s="52">
        <v>12</v>
      </c>
      <c r="E16" s="176">
        <v>6</v>
      </c>
      <c r="F16" s="76">
        <v>1606048.29</v>
      </c>
      <c r="G16" s="48">
        <f t="shared" si="0"/>
        <v>150819.66666666666</v>
      </c>
      <c r="H16" s="70">
        <f t="shared" si="1"/>
        <v>267674.71500000003</v>
      </c>
    </row>
    <row r="17" spans="1:8" x14ac:dyDescent="0.25">
      <c r="A17" s="53" t="s">
        <v>226</v>
      </c>
      <c r="B17" s="53">
        <v>2</v>
      </c>
      <c r="C17" s="175">
        <v>2378496</v>
      </c>
      <c r="D17" s="52">
        <v>20</v>
      </c>
      <c r="E17" s="176">
        <v>10</v>
      </c>
      <c r="F17" s="76">
        <v>1606048.29</v>
      </c>
      <c r="G17" s="48">
        <f t="shared" si="0"/>
        <v>118924.8</v>
      </c>
      <c r="H17" s="70">
        <f t="shared" si="1"/>
        <v>160604.829</v>
      </c>
    </row>
    <row r="18" spans="1:8" x14ac:dyDescent="0.25">
      <c r="A18" s="53" t="s">
        <v>205</v>
      </c>
      <c r="B18" s="53">
        <v>2</v>
      </c>
      <c r="C18" s="175">
        <v>1809836</v>
      </c>
      <c r="D18" s="52">
        <v>12</v>
      </c>
      <c r="E18" s="176">
        <v>6</v>
      </c>
      <c r="F18" s="76">
        <v>1606048.29</v>
      </c>
      <c r="G18" s="48">
        <f t="shared" si="0"/>
        <v>150819.66666666666</v>
      </c>
      <c r="H18" s="70">
        <f t="shared" si="1"/>
        <v>267674.71500000003</v>
      </c>
    </row>
    <row r="19" spans="1:8" x14ac:dyDescent="0.25">
      <c r="A19" s="53" t="s">
        <v>257</v>
      </c>
      <c r="B19" s="53">
        <v>2</v>
      </c>
      <c r="C19" s="175">
        <v>1738753.5</v>
      </c>
      <c r="D19" s="52">
        <v>11</v>
      </c>
      <c r="E19" s="176">
        <v>5.5</v>
      </c>
      <c r="F19" s="76">
        <v>1606048.29</v>
      </c>
      <c r="G19" s="48">
        <f t="shared" si="0"/>
        <v>158068.5</v>
      </c>
      <c r="H19" s="70">
        <f t="shared" si="1"/>
        <v>292008.78000000003</v>
      </c>
    </row>
    <row r="20" spans="1:8" x14ac:dyDescent="0.25">
      <c r="A20" s="53" t="s">
        <v>231</v>
      </c>
      <c r="B20" s="53">
        <v>2</v>
      </c>
      <c r="C20" s="175">
        <v>1809836</v>
      </c>
      <c r="D20" s="52">
        <v>12</v>
      </c>
      <c r="E20" s="176">
        <v>6</v>
      </c>
      <c r="F20" s="76">
        <v>1606048.29</v>
      </c>
      <c r="G20" s="48">
        <f t="shared" si="0"/>
        <v>150819.66666666666</v>
      </c>
      <c r="H20" s="70">
        <f t="shared" si="1"/>
        <v>267674.71500000003</v>
      </c>
    </row>
    <row r="21" spans="1:8" x14ac:dyDescent="0.25">
      <c r="A21" s="53" t="s">
        <v>241</v>
      </c>
      <c r="B21" s="53">
        <v>2</v>
      </c>
      <c r="C21" s="175">
        <v>1738753.5</v>
      </c>
      <c r="D21" s="52">
        <v>11</v>
      </c>
      <c r="E21" s="176">
        <v>5.5</v>
      </c>
      <c r="F21" s="76">
        <v>1606048.29</v>
      </c>
      <c r="G21" s="48">
        <f t="shared" si="0"/>
        <v>158068.5</v>
      </c>
      <c r="H21" s="70">
        <f t="shared" si="1"/>
        <v>292008.78000000003</v>
      </c>
    </row>
    <row r="22" spans="1:8" x14ac:dyDescent="0.25">
      <c r="A22" s="53" t="s">
        <v>150</v>
      </c>
      <c r="B22" s="53"/>
      <c r="C22" s="175">
        <v>48690633.5</v>
      </c>
      <c r="D22" s="52">
        <v>335</v>
      </c>
      <c r="E22" s="176">
        <v>6.4423076923076925</v>
      </c>
      <c r="F22" s="76">
        <v>75484269.62999998</v>
      </c>
      <c r="G22" s="48">
        <f t="shared" si="0"/>
        <v>145345.17462686569</v>
      </c>
      <c r="H22" s="70">
        <f t="shared" si="1"/>
        <v>11716961.255999997</v>
      </c>
    </row>
    <row r="23" spans="1:8" x14ac:dyDescent="0.25">
      <c r="G23" s="48">
        <f>AVERAGE(G5:G22)</f>
        <v>152544.76638732213</v>
      </c>
      <c r="H23" s="70">
        <f>MEDIAN(H5:H22)</f>
        <v>526984.59515625006</v>
      </c>
    </row>
    <row r="25" spans="1:8" x14ac:dyDescent="0.25">
      <c r="C25" s="167">
        <v>152545</v>
      </c>
    </row>
    <row r="26" spans="1:8" x14ac:dyDescent="0.25">
      <c r="C26" s="167">
        <v>526985</v>
      </c>
    </row>
    <row r="27" spans="1:8" x14ac:dyDescent="0.25">
      <c r="C27" s="69">
        <f>SUM(C25:C26)</f>
        <v>679530</v>
      </c>
    </row>
  </sheetData>
  <pageMargins left="0.7" right="0.7" top="0.75" bottom="0.75" header="0.3" footer="0.3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0"/>
  <sheetViews>
    <sheetView workbookViewId="0">
      <selection activeCell="H16" sqref="H16"/>
    </sheetView>
  </sheetViews>
  <sheetFormatPr baseColWidth="10" defaultRowHeight="15" x14ac:dyDescent="0.25"/>
  <cols>
    <col min="1" max="1" width="23" customWidth="1"/>
    <col min="2" max="2" width="10.7109375" customWidth="1"/>
    <col min="3" max="3" width="20" customWidth="1"/>
    <col min="4" max="4" width="13.5703125" customWidth="1"/>
    <col min="5" max="5" width="17.7109375" customWidth="1"/>
    <col min="6" max="6" width="21.85546875" customWidth="1"/>
    <col min="7" max="7" width="12.42578125" customWidth="1"/>
    <col min="8" max="8" width="11.85546875" bestFit="1" customWidth="1"/>
  </cols>
  <sheetData>
    <row r="3" spans="1:11" x14ac:dyDescent="0.25">
      <c r="C3" s="173" t="s">
        <v>152</v>
      </c>
      <c r="G3" s="181"/>
      <c r="H3" s="181"/>
    </row>
    <row r="4" spans="1:11" x14ac:dyDescent="0.25">
      <c r="A4" s="174" t="s">
        <v>3</v>
      </c>
      <c r="B4" s="174" t="s">
        <v>149</v>
      </c>
      <c r="C4" s="53" t="s">
        <v>151</v>
      </c>
      <c r="D4" s="53" t="s">
        <v>154</v>
      </c>
      <c r="E4" s="53" t="s">
        <v>168</v>
      </c>
      <c r="F4" s="53" t="s">
        <v>187</v>
      </c>
      <c r="G4" s="181" t="s">
        <v>189</v>
      </c>
      <c r="H4" s="181" t="s">
        <v>190</v>
      </c>
      <c r="J4" s="49" t="s">
        <v>189</v>
      </c>
      <c r="K4" s="49" t="s">
        <v>190</v>
      </c>
    </row>
    <row r="5" spans="1:11" x14ac:dyDescent="0.25">
      <c r="A5" s="53" t="s">
        <v>251</v>
      </c>
      <c r="B5">
        <v>1</v>
      </c>
      <c r="C5" s="175">
        <v>819010.5</v>
      </c>
      <c r="D5" s="52">
        <v>1</v>
      </c>
      <c r="E5" s="176">
        <v>1</v>
      </c>
      <c r="F5" s="168">
        <v>225423.26</v>
      </c>
      <c r="G5" s="179">
        <f>GETPIVOTDATA("Suma de COSTO DIRECTO",$A$3,"No TRANS",1,"NOMBRE","Paciente 52")/GETPIVOTDATA("Suma de No CUP",$A$3,"No TRANS",1,"NOMBRE","Paciente 52")</f>
        <v>819010.5</v>
      </c>
      <c r="H5" s="180">
        <f>GETPIVOTDATA("Suma de COSTO INDIRECTO",$A$3,"No TRANS",1,"NOMBRE","Paciente 52")/GETPIVOTDATA("Suma de No CUP",$A$3,"No TRANS",1,"NOMBRE","Paciente 52")</f>
        <v>225423.26</v>
      </c>
      <c r="J5" s="102"/>
    </row>
    <row r="6" spans="1:11" x14ac:dyDescent="0.25">
      <c r="A6" s="53" t="s">
        <v>257</v>
      </c>
      <c r="B6">
        <v>1</v>
      </c>
      <c r="C6" s="175">
        <v>819010.5</v>
      </c>
      <c r="D6" s="52">
        <v>1</v>
      </c>
      <c r="E6" s="176">
        <v>1</v>
      </c>
      <c r="F6" s="177">
        <v>225423.26</v>
      </c>
      <c r="G6" s="48">
        <f t="shared" ref="G6:G12" si="0">GETPIVOTDATA("Suma de COSTO DIRECTO",$A$3,"No TRANS",1,"NOMBRE","Paciente 52")/GETPIVOTDATA("Suma de No CUP",$A$3,"No TRANS",1,"NOMBRE","Paciente 52")</f>
        <v>819010.5</v>
      </c>
      <c r="H6" s="70">
        <f t="shared" ref="H6:H12" si="1">GETPIVOTDATA("Suma de COSTO INDIRECTO",$A$3,"No TRANS",1,"NOMBRE","Paciente 52")/GETPIVOTDATA("Suma de No CUP",$A$3,"No TRANS",1,"NOMBRE","Paciente 52")</f>
        <v>225423.26</v>
      </c>
      <c r="J6" s="102" t="s">
        <v>269</v>
      </c>
    </row>
    <row r="7" spans="1:11" x14ac:dyDescent="0.25">
      <c r="A7" s="53" t="s">
        <v>217</v>
      </c>
      <c r="B7">
        <v>1</v>
      </c>
      <c r="C7" s="175">
        <v>819010.5</v>
      </c>
      <c r="D7" s="52">
        <v>1</v>
      </c>
      <c r="E7" s="176">
        <v>1</v>
      </c>
      <c r="F7" s="177">
        <v>225423.26</v>
      </c>
      <c r="G7" s="48">
        <f t="shared" si="0"/>
        <v>819010.5</v>
      </c>
      <c r="H7" s="70">
        <f t="shared" si="1"/>
        <v>225423.26</v>
      </c>
      <c r="J7" s="102">
        <v>767162</v>
      </c>
      <c r="K7">
        <v>225423</v>
      </c>
    </row>
    <row r="8" spans="1:11" x14ac:dyDescent="0.25">
      <c r="A8" s="53" t="s">
        <v>264</v>
      </c>
      <c r="B8">
        <v>26</v>
      </c>
      <c r="C8" s="175">
        <v>23337798</v>
      </c>
      <c r="D8" s="52">
        <v>32</v>
      </c>
      <c r="E8" s="176">
        <v>1.2307692307692308</v>
      </c>
      <c r="F8" s="177">
        <v>152386123.76000002</v>
      </c>
      <c r="G8" s="48">
        <f t="shared" si="0"/>
        <v>819010.5</v>
      </c>
      <c r="H8" s="70">
        <f t="shared" si="1"/>
        <v>225423.26</v>
      </c>
      <c r="J8" s="102"/>
    </row>
    <row r="9" spans="1:11" x14ac:dyDescent="0.25">
      <c r="A9" s="53" t="s">
        <v>201</v>
      </c>
      <c r="B9">
        <v>1</v>
      </c>
      <c r="C9" s="175">
        <v>819010.5</v>
      </c>
      <c r="D9" s="52">
        <v>1</v>
      </c>
      <c r="E9" s="176">
        <v>1</v>
      </c>
      <c r="F9" s="177">
        <v>225423.26</v>
      </c>
      <c r="G9" s="48">
        <f t="shared" si="0"/>
        <v>819010.5</v>
      </c>
      <c r="H9" s="70">
        <f t="shared" si="1"/>
        <v>225423.26</v>
      </c>
      <c r="J9" s="102" t="s">
        <v>270</v>
      </c>
      <c r="K9" t="s">
        <v>270</v>
      </c>
    </row>
    <row r="10" spans="1:11" x14ac:dyDescent="0.25">
      <c r="A10" s="53" t="s">
        <v>256</v>
      </c>
      <c r="B10">
        <v>1</v>
      </c>
      <c r="C10" s="175">
        <v>1159598</v>
      </c>
      <c r="D10" s="52">
        <v>2</v>
      </c>
      <c r="E10" s="176">
        <v>2</v>
      </c>
      <c r="F10" s="177">
        <v>225423.26</v>
      </c>
      <c r="G10" s="48">
        <f t="shared" si="0"/>
        <v>819010.5</v>
      </c>
      <c r="H10" s="70">
        <f t="shared" si="1"/>
        <v>225423.26</v>
      </c>
      <c r="J10" s="102">
        <f>_xlfn.STDEV.S(G5:G11)</f>
        <v>0</v>
      </c>
      <c r="K10">
        <f>_xlfn.STDEV.S(H5:H11)</f>
        <v>0</v>
      </c>
    </row>
    <row r="11" spans="1:11" x14ac:dyDescent="0.25">
      <c r="A11" s="53" t="s">
        <v>206</v>
      </c>
      <c r="B11">
        <v>1</v>
      </c>
      <c r="C11" s="175">
        <v>819010.5</v>
      </c>
      <c r="D11" s="52">
        <v>1</v>
      </c>
      <c r="E11" s="176">
        <v>1</v>
      </c>
      <c r="F11" s="177">
        <v>225423.26</v>
      </c>
      <c r="G11" s="48">
        <f t="shared" si="0"/>
        <v>819010.5</v>
      </c>
      <c r="H11" s="70">
        <f t="shared" si="1"/>
        <v>225423.26</v>
      </c>
      <c r="J11" s="102"/>
    </row>
    <row r="12" spans="1:11" x14ac:dyDescent="0.25">
      <c r="A12" s="53" t="s">
        <v>150</v>
      </c>
      <c r="B12" s="53"/>
      <c r="C12" s="175">
        <v>28592448.5</v>
      </c>
      <c r="D12" s="52">
        <v>39</v>
      </c>
      <c r="E12" s="176">
        <v>1.21875</v>
      </c>
      <c r="F12" s="178">
        <v>153738663.31999999</v>
      </c>
      <c r="G12" s="48">
        <f t="shared" si="0"/>
        <v>819010.5</v>
      </c>
      <c r="H12" s="70">
        <f t="shared" si="1"/>
        <v>225423.26</v>
      </c>
      <c r="J12" s="102" t="s">
        <v>271</v>
      </c>
      <c r="K12" t="s">
        <v>271</v>
      </c>
    </row>
    <row r="13" spans="1:11" x14ac:dyDescent="0.25">
      <c r="G13" s="48">
        <f>AVERAGE(G5:G12)</f>
        <v>819010.5</v>
      </c>
      <c r="H13" s="48">
        <f>AVERAGE(H5:H12)</f>
        <v>225423.26</v>
      </c>
      <c r="I13" s="51"/>
      <c r="J13" s="149">
        <f>J10/J7</f>
        <v>0</v>
      </c>
      <c r="K13">
        <f>K10/K7</f>
        <v>0</v>
      </c>
    </row>
    <row r="14" spans="1:11" x14ac:dyDescent="0.25">
      <c r="G14" s="50"/>
      <c r="H14" s="51"/>
      <c r="I14" s="51"/>
      <c r="J14" s="102"/>
    </row>
    <row r="15" spans="1:11" x14ac:dyDescent="0.25">
      <c r="C15" s="167">
        <v>767162</v>
      </c>
      <c r="G15" s="50"/>
      <c r="H15" s="51"/>
      <c r="I15" s="51"/>
      <c r="J15" s="51"/>
    </row>
    <row r="16" spans="1:11" x14ac:dyDescent="0.25">
      <c r="C16" s="167">
        <v>225423</v>
      </c>
      <c r="G16" s="50"/>
      <c r="J16" s="51"/>
    </row>
    <row r="17" spans="3:7" x14ac:dyDescent="0.25">
      <c r="C17" s="69">
        <f>SUM(C15:C16)</f>
        <v>992585</v>
      </c>
      <c r="G17" s="50"/>
    </row>
    <row r="18" spans="3:7" x14ac:dyDescent="0.25">
      <c r="G18" s="50"/>
    </row>
    <row r="19" spans="3:7" x14ac:dyDescent="0.25">
      <c r="G19" s="51"/>
    </row>
    <row r="20" spans="3:7" x14ac:dyDescent="0.25">
      <c r="G20" s="5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9"/>
  <sheetViews>
    <sheetView topLeftCell="A46" workbookViewId="0">
      <selection activeCell="H68" sqref="H68"/>
    </sheetView>
  </sheetViews>
  <sheetFormatPr baseColWidth="10" defaultRowHeight="15" x14ac:dyDescent="0.25"/>
  <cols>
    <col min="2" max="2" width="34.85546875" bestFit="1" customWidth="1"/>
    <col min="3" max="3" width="21.140625" customWidth="1"/>
    <col min="4" max="4" width="13.42578125" bestFit="1" customWidth="1"/>
  </cols>
  <sheetData>
    <row r="1" spans="2:4" ht="15.75" thickBot="1" x14ac:dyDescent="0.3">
      <c r="B1" s="109" t="s">
        <v>3</v>
      </c>
      <c r="C1" s="110" t="s">
        <v>4</v>
      </c>
      <c r="D1" s="113" t="s">
        <v>199</v>
      </c>
    </row>
    <row r="2" spans="2:4" x14ac:dyDescent="0.25">
      <c r="B2" s="107" t="s">
        <v>67</v>
      </c>
      <c r="C2" s="108">
        <v>800</v>
      </c>
      <c r="D2" s="114" t="s">
        <v>200</v>
      </c>
    </row>
    <row r="3" spans="2:4" x14ac:dyDescent="0.25">
      <c r="B3" s="104" t="s">
        <v>106</v>
      </c>
      <c r="C3" s="3">
        <v>29791</v>
      </c>
      <c r="D3" s="115" t="s">
        <v>201</v>
      </c>
    </row>
    <row r="4" spans="2:4" x14ac:dyDescent="0.25">
      <c r="B4" s="103" t="s">
        <v>33</v>
      </c>
      <c r="C4" s="3">
        <v>82977</v>
      </c>
      <c r="D4" s="115" t="s">
        <v>202</v>
      </c>
    </row>
    <row r="5" spans="2:4" x14ac:dyDescent="0.25">
      <c r="B5" s="103"/>
      <c r="C5" s="15">
        <v>205750</v>
      </c>
      <c r="D5" s="115" t="s">
        <v>203</v>
      </c>
    </row>
    <row r="6" spans="2:4" x14ac:dyDescent="0.25">
      <c r="B6" s="104" t="s">
        <v>114</v>
      </c>
      <c r="C6" s="3">
        <v>1793135</v>
      </c>
      <c r="D6" s="115" t="s">
        <v>204</v>
      </c>
    </row>
    <row r="7" spans="2:4" x14ac:dyDescent="0.25">
      <c r="B7" s="103" t="s">
        <v>58</v>
      </c>
      <c r="C7" s="3">
        <v>1911136</v>
      </c>
      <c r="D7" s="115" t="s">
        <v>205</v>
      </c>
    </row>
    <row r="8" spans="2:4" x14ac:dyDescent="0.25">
      <c r="B8" s="104" t="s">
        <v>113</v>
      </c>
      <c r="C8" s="3">
        <v>2855727</v>
      </c>
      <c r="D8" s="115" t="s">
        <v>206</v>
      </c>
    </row>
    <row r="9" spans="2:4" x14ac:dyDescent="0.25">
      <c r="B9" s="104" t="s">
        <v>91</v>
      </c>
      <c r="C9" s="3">
        <v>2869758</v>
      </c>
      <c r="D9" s="115" t="s">
        <v>207</v>
      </c>
    </row>
    <row r="10" spans="2:4" x14ac:dyDescent="0.25">
      <c r="B10" s="103" t="s">
        <v>52</v>
      </c>
      <c r="C10" s="3">
        <v>2932828</v>
      </c>
      <c r="D10" s="115" t="s">
        <v>208</v>
      </c>
    </row>
    <row r="11" spans="2:4" x14ac:dyDescent="0.25">
      <c r="B11" s="103" t="s">
        <v>46</v>
      </c>
      <c r="C11" s="3">
        <v>3096192</v>
      </c>
      <c r="D11" s="115" t="s">
        <v>209</v>
      </c>
    </row>
    <row r="12" spans="2:4" x14ac:dyDescent="0.25">
      <c r="B12" s="104" t="s">
        <v>102</v>
      </c>
      <c r="C12" s="3">
        <v>4449080</v>
      </c>
      <c r="D12" s="115" t="s">
        <v>210</v>
      </c>
    </row>
    <row r="13" spans="2:4" x14ac:dyDescent="0.25">
      <c r="B13" s="103" t="s">
        <v>58</v>
      </c>
      <c r="C13" s="3">
        <v>5390370</v>
      </c>
      <c r="D13" s="115" t="s">
        <v>211</v>
      </c>
    </row>
    <row r="14" spans="2:4" x14ac:dyDescent="0.25">
      <c r="B14" s="103" t="s">
        <v>78</v>
      </c>
      <c r="C14" s="3">
        <v>7215836</v>
      </c>
      <c r="D14" s="115" t="s">
        <v>212</v>
      </c>
    </row>
    <row r="15" spans="2:4" x14ac:dyDescent="0.25">
      <c r="B15" s="103" t="s">
        <v>21</v>
      </c>
      <c r="C15" s="3">
        <v>17056253</v>
      </c>
      <c r="D15" s="115" t="s">
        <v>213</v>
      </c>
    </row>
    <row r="16" spans="2:4" x14ac:dyDescent="0.25">
      <c r="B16" s="103" t="s">
        <v>53</v>
      </c>
      <c r="C16" s="3">
        <v>17320003</v>
      </c>
      <c r="D16" s="115" t="s">
        <v>214</v>
      </c>
    </row>
    <row r="17" spans="2:4" x14ac:dyDescent="0.25">
      <c r="B17" s="104" t="s">
        <v>105</v>
      </c>
      <c r="C17" s="3">
        <v>19062997</v>
      </c>
      <c r="D17" s="115" t="s">
        <v>215</v>
      </c>
    </row>
    <row r="18" spans="2:4" x14ac:dyDescent="0.25">
      <c r="B18" s="104" t="s">
        <v>112</v>
      </c>
      <c r="C18" s="3">
        <v>19062997</v>
      </c>
      <c r="D18" s="115" t="s">
        <v>216</v>
      </c>
    </row>
    <row r="19" spans="2:4" x14ac:dyDescent="0.25">
      <c r="B19" s="103" t="s">
        <v>79</v>
      </c>
      <c r="C19" s="3">
        <v>19073611</v>
      </c>
      <c r="D19" s="115" t="s">
        <v>217</v>
      </c>
    </row>
    <row r="20" spans="2:4" x14ac:dyDescent="0.25">
      <c r="B20" s="103" t="s">
        <v>69</v>
      </c>
      <c r="C20" s="3">
        <v>19111136</v>
      </c>
      <c r="D20" s="115" t="s">
        <v>218</v>
      </c>
    </row>
    <row r="21" spans="2:4" x14ac:dyDescent="0.25">
      <c r="B21" s="103" t="s">
        <v>58</v>
      </c>
      <c r="C21" s="3">
        <v>19111136</v>
      </c>
      <c r="D21" s="115" t="s">
        <v>219</v>
      </c>
    </row>
    <row r="22" spans="2:4" x14ac:dyDescent="0.25">
      <c r="B22" s="103" t="s">
        <v>110</v>
      </c>
      <c r="C22" s="2">
        <v>19314402</v>
      </c>
      <c r="D22" s="115" t="s">
        <v>220</v>
      </c>
    </row>
    <row r="23" spans="2:4" x14ac:dyDescent="0.25">
      <c r="B23" s="103" t="s">
        <v>93</v>
      </c>
      <c r="C23" s="3">
        <v>20033325</v>
      </c>
      <c r="D23" s="115" t="s">
        <v>221</v>
      </c>
    </row>
    <row r="24" spans="2:4" x14ac:dyDescent="0.25">
      <c r="B24" s="103" t="s">
        <v>54</v>
      </c>
      <c r="C24" s="3">
        <v>20046428</v>
      </c>
      <c r="D24" s="115" t="s">
        <v>222</v>
      </c>
    </row>
    <row r="25" spans="2:4" x14ac:dyDescent="0.25">
      <c r="B25" s="103" t="s">
        <v>68</v>
      </c>
      <c r="C25" s="3">
        <v>20175915</v>
      </c>
      <c r="D25" s="115" t="s">
        <v>223</v>
      </c>
    </row>
    <row r="26" spans="2:4" x14ac:dyDescent="0.25">
      <c r="B26" s="103" t="s">
        <v>90</v>
      </c>
      <c r="C26" s="3">
        <v>20197486</v>
      </c>
      <c r="D26" s="115" t="s">
        <v>224</v>
      </c>
    </row>
    <row r="27" spans="2:4" x14ac:dyDescent="0.25">
      <c r="B27" s="103" t="s">
        <v>94</v>
      </c>
      <c r="C27" s="3">
        <v>20222931</v>
      </c>
      <c r="D27" s="115" t="s">
        <v>225</v>
      </c>
    </row>
    <row r="28" spans="2:4" x14ac:dyDescent="0.25">
      <c r="B28" s="103" t="s">
        <v>16</v>
      </c>
      <c r="C28" s="3">
        <v>20291102</v>
      </c>
      <c r="D28" s="115" t="s">
        <v>226</v>
      </c>
    </row>
    <row r="29" spans="2:4" x14ac:dyDescent="0.25">
      <c r="B29" s="103"/>
      <c r="C29" s="2">
        <v>20293156</v>
      </c>
      <c r="D29" s="115" t="s">
        <v>227</v>
      </c>
    </row>
    <row r="30" spans="2:4" x14ac:dyDescent="0.25">
      <c r="B30" s="103" t="s">
        <v>35</v>
      </c>
      <c r="C30" s="3">
        <v>20294769</v>
      </c>
      <c r="D30" s="115" t="s">
        <v>228</v>
      </c>
    </row>
    <row r="31" spans="2:4" x14ac:dyDescent="0.25">
      <c r="B31" s="103" t="s">
        <v>77</v>
      </c>
      <c r="C31" s="3">
        <v>21108711</v>
      </c>
      <c r="D31" s="115" t="s">
        <v>229</v>
      </c>
    </row>
    <row r="32" spans="2:4" x14ac:dyDescent="0.25">
      <c r="B32" s="111" t="s">
        <v>98</v>
      </c>
      <c r="C32" s="112">
        <v>24921119</v>
      </c>
      <c r="D32" s="115" t="s">
        <v>230</v>
      </c>
    </row>
    <row r="33" spans="2:4" x14ac:dyDescent="0.25">
      <c r="B33" s="103" t="s">
        <v>19</v>
      </c>
      <c r="C33" s="3">
        <v>28942704</v>
      </c>
      <c r="D33" s="115" t="s">
        <v>231</v>
      </c>
    </row>
    <row r="34" spans="2:4" x14ac:dyDescent="0.25">
      <c r="B34" s="103" t="s">
        <v>88</v>
      </c>
      <c r="C34" s="3">
        <v>29631639</v>
      </c>
      <c r="D34" s="115" t="s">
        <v>232</v>
      </c>
    </row>
    <row r="35" spans="2:4" x14ac:dyDescent="0.25">
      <c r="B35" s="104" t="s">
        <v>107</v>
      </c>
      <c r="C35" s="3">
        <v>29640273</v>
      </c>
      <c r="D35" s="115" t="s">
        <v>233</v>
      </c>
    </row>
    <row r="36" spans="2:4" x14ac:dyDescent="0.25">
      <c r="B36" s="103" t="s">
        <v>20</v>
      </c>
      <c r="C36" s="3">
        <v>32220077</v>
      </c>
      <c r="D36" s="115" t="s">
        <v>234</v>
      </c>
    </row>
    <row r="37" spans="2:4" x14ac:dyDescent="0.25">
      <c r="B37" s="104" t="s">
        <v>108</v>
      </c>
      <c r="C37" s="3">
        <v>35499116</v>
      </c>
      <c r="D37" s="115" t="s">
        <v>235</v>
      </c>
    </row>
    <row r="38" spans="2:4" x14ac:dyDescent="0.25">
      <c r="B38" s="104" t="s">
        <v>108</v>
      </c>
      <c r="C38" s="3">
        <v>35499161</v>
      </c>
      <c r="D38" s="115" t="s">
        <v>236</v>
      </c>
    </row>
    <row r="39" spans="2:4" x14ac:dyDescent="0.25">
      <c r="B39" s="103"/>
      <c r="C39" s="2">
        <v>35499161</v>
      </c>
      <c r="D39" s="115" t="s">
        <v>237</v>
      </c>
    </row>
    <row r="40" spans="2:4" x14ac:dyDescent="0.25">
      <c r="B40" s="103" t="s">
        <v>65</v>
      </c>
      <c r="C40" s="3">
        <v>39820094</v>
      </c>
      <c r="D40" s="115" t="s">
        <v>238</v>
      </c>
    </row>
    <row r="41" spans="2:4" x14ac:dyDescent="0.25">
      <c r="B41" s="103" t="s">
        <v>86</v>
      </c>
      <c r="C41" s="3">
        <v>41327387</v>
      </c>
      <c r="D41" s="115" t="s">
        <v>239</v>
      </c>
    </row>
    <row r="42" spans="2:4" x14ac:dyDescent="0.25">
      <c r="B42" s="103" t="s">
        <v>95</v>
      </c>
      <c r="C42" s="3">
        <v>41357180</v>
      </c>
      <c r="D42" s="115" t="s">
        <v>240</v>
      </c>
    </row>
    <row r="43" spans="2:4" x14ac:dyDescent="0.25">
      <c r="B43" s="103" t="s">
        <v>31</v>
      </c>
      <c r="C43" s="3">
        <v>41416467</v>
      </c>
      <c r="D43" s="115" t="s">
        <v>241</v>
      </c>
    </row>
    <row r="44" spans="2:4" x14ac:dyDescent="0.25">
      <c r="B44" s="103" t="s">
        <v>42</v>
      </c>
      <c r="C44" s="3">
        <v>41498720</v>
      </c>
      <c r="D44" s="115" t="s">
        <v>242</v>
      </c>
    </row>
    <row r="45" spans="2:4" x14ac:dyDescent="0.25">
      <c r="B45" s="103"/>
      <c r="C45" s="3">
        <v>41691331</v>
      </c>
      <c r="D45" s="115" t="s">
        <v>243</v>
      </c>
    </row>
    <row r="46" spans="2:4" x14ac:dyDescent="0.25">
      <c r="B46" s="103" t="s">
        <v>63</v>
      </c>
      <c r="C46" s="3">
        <v>41953248</v>
      </c>
      <c r="D46" s="115" t="s">
        <v>244</v>
      </c>
    </row>
    <row r="47" spans="2:4" x14ac:dyDescent="0.25">
      <c r="B47" s="103" t="s">
        <v>81</v>
      </c>
      <c r="C47" s="3">
        <v>51811217</v>
      </c>
      <c r="D47" s="115" t="s">
        <v>245</v>
      </c>
    </row>
    <row r="48" spans="2:4" x14ac:dyDescent="0.25">
      <c r="B48" s="103" t="s">
        <v>62</v>
      </c>
      <c r="C48" s="3">
        <v>52423220</v>
      </c>
      <c r="D48" s="115" t="s">
        <v>246</v>
      </c>
    </row>
    <row r="49" spans="2:4" x14ac:dyDescent="0.25">
      <c r="B49" s="103" t="s">
        <v>22</v>
      </c>
      <c r="C49" s="3">
        <v>52515907</v>
      </c>
      <c r="D49" s="115" t="s">
        <v>247</v>
      </c>
    </row>
    <row r="50" spans="2:4" x14ac:dyDescent="0.25">
      <c r="B50" s="103" t="s">
        <v>57</v>
      </c>
      <c r="C50" s="3">
        <v>52518432</v>
      </c>
      <c r="D50" s="115" t="s">
        <v>248</v>
      </c>
    </row>
    <row r="51" spans="2:4" x14ac:dyDescent="0.25">
      <c r="B51" s="103" t="s">
        <v>87</v>
      </c>
      <c r="C51" s="3">
        <v>52877828</v>
      </c>
      <c r="D51" s="115" t="s">
        <v>249</v>
      </c>
    </row>
    <row r="52" spans="2:4" x14ac:dyDescent="0.25">
      <c r="B52" s="103" t="s">
        <v>36</v>
      </c>
      <c r="C52" s="3">
        <v>53121997</v>
      </c>
      <c r="D52" s="115" t="s">
        <v>250</v>
      </c>
    </row>
    <row r="53" spans="2:4" x14ac:dyDescent="0.25">
      <c r="B53" s="103" t="s">
        <v>75</v>
      </c>
      <c r="C53" s="2">
        <v>79470544</v>
      </c>
      <c r="D53" s="115" t="s">
        <v>251</v>
      </c>
    </row>
    <row r="54" spans="2:4" x14ac:dyDescent="0.25">
      <c r="B54" s="104" t="s">
        <v>101</v>
      </c>
      <c r="C54" s="3">
        <v>79657252</v>
      </c>
      <c r="D54" s="115" t="s">
        <v>252</v>
      </c>
    </row>
    <row r="55" spans="2:4" x14ac:dyDescent="0.25">
      <c r="B55" s="104" t="s">
        <v>103</v>
      </c>
      <c r="C55" s="3">
        <v>79657252</v>
      </c>
      <c r="D55" s="115" t="s">
        <v>253</v>
      </c>
    </row>
    <row r="56" spans="2:4" x14ac:dyDescent="0.25">
      <c r="B56" s="103" t="s">
        <v>80</v>
      </c>
      <c r="C56" s="3">
        <v>79874883</v>
      </c>
      <c r="D56" s="115" t="s">
        <v>254</v>
      </c>
    </row>
    <row r="57" spans="2:4" x14ac:dyDescent="0.25">
      <c r="B57" s="104" t="s">
        <v>104</v>
      </c>
      <c r="C57" s="3">
        <v>86044123</v>
      </c>
      <c r="D57" s="115" t="s">
        <v>255</v>
      </c>
    </row>
    <row r="58" spans="2:4" x14ac:dyDescent="0.25">
      <c r="B58" s="104" t="s">
        <v>111</v>
      </c>
      <c r="C58" s="3">
        <v>202993156</v>
      </c>
      <c r="D58" s="115" t="s">
        <v>256</v>
      </c>
    </row>
    <row r="59" spans="2:4" x14ac:dyDescent="0.25">
      <c r="B59" s="103" t="s">
        <v>76</v>
      </c>
      <c r="C59" s="3">
        <v>950803050</v>
      </c>
      <c r="D59" s="115" t="s">
        <v>257</v>
      </c>
    </row>
    <row r="60" spans="2:4" x14ac:dyDescent="0.25">
      <c r="B60" s="104" t="s">
        <v>100</v>
      </c>
      <c r="C60" s="3">
        <v>1000612851</v>
      </c>
      <c r="D60" s="115" t="s">
        <v>258</v>
      </c>
    </row>
    <row r="61" spans="2:4" x14ac:dyDescent="0.25">
      <c r="B61" s="103" t="s">
        <v>34</v>
      </c>
      <c r="C61" s="3">
        <v>1018404578</v>
      </c>
      <c r="D61" s="115" t="s">
        <v>259</v>
      </c>
    </row>
    <row r="62" spans="2:4" x14ac:dyDescent="0.25">
      <c r="B62" s="103" t="s">
        <v>47</v>
      </c>
      <c r="C62" s="3">
        <v>1018431871</v>
      </c>
      <c r="D62" s="115" t="s">
        <v>260</v>
      </c>
    </row>
    <row r="63" spans="2:4" x14ac:dyDescent="0.25">
      <c r="B63" s="103" t="s">
        <v>37</v>
      </c>
      <c r="C63" s="3">
        <v>1019014592</v>
      </c>
      <c r="D63" s="115" t="s">
        <v>261</v>
      </c>
    </row>
    <row r="64" spans="2:4" x14ac:dyDescent="0.25">
      <c r="B64" s="104" t="s">
        <v>96</v>
      </c>
      <c r="C64" s="3">
        <v>1021632705</v>
      </c>
      <c r="D64" s="115" t="s">
        <v>262</v>
      </c>
    </row>
    <row r="65" spans="2:4" x14ac:dyDescent="0.25">
      <c r="B65" s="104" t="s">
        <v>109</v>
      </c>
      <c r="C65" s="3">
        <v>93092408149</v>
      </c>
      <c r="D65" s="115" t="s">
        <v>263</v>
      </c>
    </row>
    <row r="66" spans="2:4" x14ac:dyDescent="0.25">
      <c r="B66" s="103" t="s">
        <v>85</v>
      </c>
      <c r="C66" s="3">
        <v>94042703367</v>
      </c>
      <c r="D66" s="115" t="s">
        <v>264</v>
      </c>
    </row>
    <row r="67" spans="2:4" x14ac:dyDescent="0.25">
      <c r="B67" s="103" t="s">
        <v>89</v>
      </c>
      <c r="C67" s="3">
        <v>96101909201</v>
      </c>
      <c r="D67" s="115" t="s">
        <v>265</v>
      </c>
    </row>
    <row r="68" spans="2:4" x14ac:dyDescent="0.25">
      <c r="B68" s="104" t="s">
        <v>97</v>
      </c>
      <c r="C68" s="3">
        <v>99101222188412</v>
      </c>
      <c r="D68" s="115" t="s">
        <v>266</v>
      </c>
    </row>
    <row r="69" spans="2:4" ht="15.75" thickBot="1" x14ac:dyDescent="0.3">
      <c r="B69" s="105" t="s">
        <v>97</v>
      </c>
      <c r="C69" s="106">
        <v>99101222188492</v>
      </c>
      <c r="D69" s="116" t="s">
        <v>267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7"/>
  <sheetViews>
    <sheetView workbookViewId="0">
      <selection activeCell="G22" sqref="G22"/>
    </sheetView>
  </sheetViews>
  <sheetFormatPr baseColWidth="10" defaultRowHeight="15" x14ac:dyDescent="0.25"/>
  <cols>
    <col min="1" max="1" width="12.7109375" customWidth="1"/>
    <col min="2" max="2" width="15.28515625" customWidth="1"/>
    <col min="3" max="3" width="14.5703125" customWidth="1"/>
    <col min="4" max="5" width="15.28515625" customWidth="1"/>
    <col min="6" max="6" width="18.28515625" customWidth="1"/>
    <col min="7" max="7" width="13.140625" bestFit="1" customWidth="1"/>
    <col min="8" max="8" width="19.5703125" customWidth="1"/>
    <col min="10" max="10" width="11.85546875" hidden="1" customWidth="1"/>
  </cols>
  <sheetData>
    <row r="1" spans="1:11" s="46" customFormat="1" ht="14.25" customHeight="1" thickBot="1" x14ac:dyDescent="0.3">
      <c r="A1" s="117"/>
      <c r="B1" s="117"/>
      <c r="C1" s="117"/>
      <c r="D1" s="117"/>
      <c r="E1" s="117"/>
      <c r="F1" s="117"/>
      <c r="I1" s="17"/>
      <c r="J1" s="55"/>
      <c r="K1" s="17"/>
    </row>
    <row r="2" spans="1:11" s="46" customFormat="1" ht="14.25" customHeight="1" x14ac:dyDescent="0.25">
      <c r="A2" s="96" t="s">
        <v>171</v>
      </c>
      <c r="B2" s="93" t="s">
        <v>197</v>
      </c>
      <c r="C2" s="93" t="s">
        <v>188</v>
      </c>
      <c r="D2" s="152" t="s">
        <v>273</v>
      </c>
      <c r="E2" s="55"/>
      <c r="F2" s="117" t="s">
        <v>276</v>
      </c>
      <c r="I2" s="17"/>
      <c r="J2" s="55"/>
      <c r="K2" s="17"/>
    </row>
    <row r="3" spans="1:11" s="46" customFormat="1" ht="14.25" customHeight="1" x14ac:dyDescent="0.25">
      <c r="A3" s="88" t="s">
        <v>161</v>
      </c>
      <c r="B3" s="63">
        <v>225423</v>
      </c>
      <c r="C3" s="62">
        <v>767162</v>
      </c>
      <c r="D3" s="154">
        <f>C3+B3</f>
        <v>992585</v>
      </c>
      <c r="E3" s="17"/>
      <c r="F3" s="162" t="s">
        <v>274</v>
      </c>
      <c r="I3" s="17"/>
      <c r="J3" s="55"/>
      <c r="K3" s="17"/>
    </row>
    <row r="4" spans="1:11" s="46" customFormat="1" ht="14.25" customHeight="1" thickBot="1" x14ac:dyDescent="0.3">
      <c r="A4" s="89" t="s">
        <v>118</v>
      </c>
      <c r="B4" s="91">
        <v>152545</v>
      </c>
      <c r="C4" s="90">
        <v>526985</v>
      </c>
      <c r="D4" s="155">
        <f>C4+B4</f>
        <v>679530</v>
      </c>
      <c r="E4" s="45"/>
      <c r="F4" s="156" t="s">
        <v>277</v>
      </c>
      <c r="I4" s="17"/>
      <c r="J4" s="55"/>
      <c r="K4" s="17"/>
    </row>
    <row r="5" spans="1:11" s="46" customFormat="1" ht="14.25" customHeight="1" x14ac:dyDescent="0.25">
      <c r="A5" s="117"/>
      <c r="B5" s="117"/>
      <c r="C5" s="117"/>
      <c r="D5" s="117"/>
      <c r="E5" s="117"/>
      <c r="F5" s="117"/>
      <c r="I5" s="17"/>
      <c r="J5" s="55"/>
      <c r="K5" s="17"/>
    </row>
    <row r="6" spans="1:11" s="46" customFormat="1" x14ac:dyDescent="0.25">
      <c r="A6" s="117"/>
      <c r="B6" s="117"/>
      <c r="C6" s="117"/>
      <c r="D6" s="117"/>
      <c r="E6" s="117"/>
      <c r="F6" s="117"/>
      <c r="I6" s="17"/>
      <c r="J6" s="55"/>
      <c r="K6" s="17"/>
    </row>
    <row r="7" spans="1:11" ht="15.75" thickBot="1" x14ac:dyDescent="0.3">
      <c r="A7" s="53"/>
      <c r="B7" s="53"/>
      <c r="C7" s="53"/>
      <c r="D7" s="53"/>
      <c r="E7" s="53"/>
      <c r="F7" s="151"/>
      <c r="I7" s="17"/>
      <c r="J7" s="55"/>
      <c r="K7" s="17"/>
    </row>
    <row r="8" spans="1:11" x14ac:dyDescent="0.25">
      <c r="A8" s="203" t="s">
        <v>279</v>
      </c>
      <c r="B8" s="204"/>
      <c r="C8" s="204"/>
      <c r="D8" s="204"/>
      <c r="E8" s="202"/>
      <c r="F8" s="157"/>
      <c r="I8" s="17"/>
      <c r="J8" s="17"/>
      <c r="K8" s="17"/>
    </row>
    <row r="9" spans="1:11" ht="24" x14ac:dyDescent="0.25">
      <c r="A9" s="87" t="s">
        <v>171</v>
      </c>
      <c r="B9" s="86" t="s">
        <v>166</v>
      </c>
      <c r="C9" s="86" t="s">
        <v>169</v>
      </c>
      <c r="D9" s="86" t="s">
        <v>188</v>
      </c>
      <c r="E9" s="100" t="s">
        <v>275</v>
      </c>
      <c r="F9" s="17"/>
    </row>
    <row r="10" spans="1:11" x14ac:dyDescent="0.25">
      <c r="A10" s="88" t="s">
        <v>161</v>
      </c>
      <c r="B10" s="62">
        <v>1.2</v>
      </c>
      <c r="C10" s="63">
        <v>1</v>
      </c>
      <c r="D10" s="62">
        <v>767162</v>
      </c>
      <c r="E10" s="153">
        <f>D10*C10*B10</f>
        <v>920594.4</v>
      </c>
      <c r="H10" s="150"/>
    </row>
    <row r="11" spans="1:11" ht="15.75" thickBot="1" x14ac:dyDescent="0.3">
      <c r="A11" s="89" t="s">
        <v>118</v>
      </c>
      <c r="B11" s="90">
        <v>6.4</v>
      </c>
      <c r="C11" s="91">
        <v>3.1</v>
      </c>
      <c r="D11" s="90">
        <v>152545</v>
      </c>
      <c r="E11" s="153">
        <f>D11*C11*B11</f>
        <v>3026492.8000000003</v>
      </c>
      <c r="G11" s="46"/>
      <c r="H11" s="150"/>
      <c r="I11" s="46"/>
      <c r="J11" s="46"/>
      <c r="K11" s="46"/>
    </row>
    <row r="12" spans="1:11" x14ac:dyDescent="0.25">
      <c r="A12" s="61"/>
      <c r="B12" s="61"/>
      <c r="C12" s="61"/>
      <c r="D12" s="61"/>
      <c r="E12" s="61"/>
      <c r="F12" s="61"/>
      <c r="G12" s="46"/>
      <c r="H12" s="46"/>
      <c r="I12" s="46"/>
      <c r="J12" s="46"/>
      <c r="K12" s="46"/>
    </row>
    <row r="13" spans="1:11" x14ac:dyDescent="0.25">
      <c r="A13" s="207" t="s">
        <v>278</v>
      </c>
      <c r="B13" s="207"/>
      <c r="C13" s="207"/>
      <c r="D13" s="207"/>
      <c r="E13" s="207"/>
      <c r="F13" s="207"/>
    </row>
    <row r="14" spans="1:11" ht="32.25" customHeight="1" x14ac:dyDescent="0.25">
      <c r="A14" s="207"/>
      <c r="B14" s="207"/>
      <c r="C14" s="207"/>
      <c r="D14" s="207"/>
      <c r="E14" s="207"/>
      <c r="F14" s="207"/>
    </row>
    <row r="15" spans="1:11" x14ac:dyDescent="0.25">
      <c r="A15" s="215" t="s">
        <v>198</v>
      </c>
      <c r="B15" s="215"/>
      <c r="C15" s="101">
        <f>(E11-E10)/E10</f>
        <v>2.2875420489196983</v>
      </c>
      <c r="D15" s="61"/>
      <c r="E15" s="61"/>
      <c r="F15" s="61"/>
      <c r="H15" s="150"/>
    </row>
    <row r="16" spans="1:11" s="164" customFormat="1" ht="36" customHeight="1" x14ac:dyDescent="0.25">
      <c r="A16" s="212" t="s">
        <v>191</v>
      </c>
      <c r="B16" s="212"/>
      <c r="C16" s="212"/>
      <c r="D16" s="212"/>
      <c r="E16" s="212"/>
      <c r="F16" s="212"/>
      <c r="G16" s="212"/>
      <c r="I16" s="165"/>
      <c r="J16" s="166"/>
      <c r="K16" s="165"/>
    </row>
    <row r="17" spans="1:7" x14ac:dyDescent="0.25">
      <c r="A17" s="207"/>
      <c r="B17" s="207"/>
      <c r="C17" s="207"/>
      <c r="D17" s="207"/>
      <c r="E17" s="207"/>
      <c r="F17" s="207"/>
    </row>
    <row r="18" spans="1:7" x14ac:dyDescent="0.25">
      <c r="A18" s="207"/>
      <c r="B18" s="207"/>
      <c r="C18" s="207"/>
      <c r="D18" s="207"/>
      <c r="E18" s="207"/>
      <c r="F18" s="207"/>
    </row>
    <row r="19" spans="1:7" x14ac:dyDescent="0.25">
      <c r="A19" s="158" t="s">
        <v>280</v>
      </c>
      <c r="B19" s="158" t="s">
        <v>118</v>
      </c>
      <c r="C19" s="158" t="s">
        <v>119</v>
      </c>
      <c r="D19" s="117"/>
      <c r="E19" s="54" t="s">
        <v>282</v>
      </c>
      <c r="F19" s="160">
        <v>497000</v>
      </c>
    </row>
    <row r="20" spans="1:7" x14ac:dyDescent="0.25">
      <c r="A20" s="54" t="s">
        <v>181</v>
      </c>
      <c r="B20" s="148">
        <f>16866*0.25*3.1</f>
        <v>13071.15</v>
      </c>
      <c r="C20" s="148">
        <f>16866*0.25*1</f>
        <v>4216.5</v>
      </c>
      <c r="D20" s="117"/>
      <c r="E20" s="54" t="s">
        <v>283</v>
      </c>
      <c r="F20" s="160">
        <v>515000</v>
      </c>
    </row>
    <row r="21" spans="1:7" x14ac:dyDescent="0.25">
      <c r="A21" s="117"/>
      <c r="B21" s="117"/>
      <c r="C21" s="117"/>
      <c r="D21" s="117"/>
      <c r="E21" s="54" t="s">
        <v>284</v>
      </c>
      <c r="F21" s="160">
        <v>506000</v>
      </c>
    </row>
    <row r="22" spans="1:7" x14ac:dyDescent="0.25">
      <c r="E22" s="54" t="s">
        <v>281</v>
      </c>
      <c r="F22" s="161">
        <f>506000/30</f>
        <v>16866.666666666668</v>
      </c>
      <c r="G22" s="159"/>
    </row>
    <row r="23" spans="1:7" x14ac:dyDescent="0.25">
      <c r="C23" s="53"/>
      <c r="D23" s="53"/>
      <c r="E23" s="53"/>
      <c r="F23" s="53"/>
    </row>
    <row r="24" spans="1:7" x14ac:dyDescent="0.25">
      <c r="C24" s="53"/>
      <c r="D24" s="53"/>
      <c r="E24" s="53"/>
      <c r="F24" s="53"/>
    </row>
    <row r="25" spans="1:7" ht="15.75" thickBot="1" x14ac:dyDescent="0.3"/>
    <row r="26" spans="1:7" ht="15.75" thickBot="1" x14ac:dyDescent="0.3">
      <c r="A26" s="210" t="s">
        <v>286</v>
      </c>
      <c r="B26" s="211"/>
      <c r="C26" s="211"/>
      <c r="D26" s="211"/>
      <c r="E26" s="163"/>
    </row>
    <row r="27" spans="1:7" x14ac:dyDescent="0.25">
      <c r="A27" s="96" t="s">
        <v>171</v>
      </c>
      <c r="B27" s="93" t="s">
        <v>13</v>
      </c>
      <c r="C27" s="93" t="s">
        <v>285</v>
      </c>
      <c r="D27" s="93" t="s">
        <v>194</v>
      </c>
      <c r="E27" s="97" t="s">
        <v>170</v>
      </c>
    </row>
    <row r="28" spans="1:7" x14ac:dyDescent="0.25">
      <c r="A28" s="88" t="s">
        <v>161</v>
      </c>
      <c r="B28" s="62">
        <v>225423</v>
      </c>
      <c r="C28" s="63">
        <v>1</v>
      </c>
      <c r="D28" s="81">
        <f>C28*B28</f>
        <v>225423</v>
      </c>
      <c r="E28" s="208">
        <f>(D29-D28)</f>
        <v>1408230.5</v>
      </c>
    </row>
    <row r="29" spans="1:7" ht="15.75" thickBot="1" x14ac:dyDescent="0.3">
      <c r="A29" s="89" t="s">
        <v>118</v>
      </c>
      <c r="B29" s="90">
        <v>526985</v>
      </c>
      <c r="C29" s="91">
        <v>3.1</v>
      </c>
      <c r="D29" s="98">
        <f>C29*B29</f>
        <v>1633653.5</v>
      </c>
      <c r="E29" s="209"/>
    </row>
    <row r="30" spans="1:7" x14ac:dyDescent="0.25">
      <c r="A30" s="61"/>
      <c r="B30" s="61"/>
      <c r="C30" s="61"/>
      <c r="D30" s="61"/>
      <c r="E30" s="61"/>
      <c r="F30" s="61"/>
    </row>
    <row r="31" spans="1:7" x14ac:dyDescent="0.25">
      <c r="A31" s="207" t="s">
        <v>196</v>
      </c>
      <c r="B31" s="207"/>
      <c r="C31" s="207"/>
      <c r="D31" s="207"/>
      <c r="E31" s="207"/>
      <c r="F31" s="207"/>
    </row>
    <row r="32" spans="1:7" x14ac:dyDescent="0.25">
      <c r="A32" s="207"/>
      <c r="B32" s="207"/>
      <c r="C32" s="207"/>
      <c r="D32" s="207"/>
      <c r="E32" s="207"/>
      <c r="F32" s="207"/>
    </row>
    <row r="33" spans="1:11" x14ac:dyDescent="0.25">
      <c r="A33" s="61"/>
      <c r="B33" s="61"/>
      <c r="C33" s="61"/>
      <c r="D33" s="61"/>
      <c r="E33" s="61"/>
      <c r="F33" s="61"/>
    </row>
    <row r="34" spans="1:11" x14ac:dyDescent="0.25">
      <c r="A34" s="207" t="s">
        <v>195</v>
      </c>
      <c r="B34" s="207"/>
      <c r="C34" s="207"/>
      <c r="D34" s="207"/>
      <c r="E34" s="207"/>
      <c r="F34" s="207"/>
    </row>
    <row r="35" spans="1:11" x14ac:dyDescent="0.25">
      <c r="A35" s="207"/>
      <c r="B35" s="207"/>
      <c r="C35" s="207"/>
      <c r="D35" s="207"/>
      <c r="E35" s="207"/>
      <c r="F35" s="207"/>
    </row>
    <row r="37" spans="1:11" ht="15.75" thickBot="1" x14ac:dyDescent="0.3"/>
    <row r="38" spans="1:11" x14ac:dyDescent="0.25">
      <c r="A38" s="92"/>
      <c r="B38" s="94" t="s">
        <v>174</v>
      </c>
      <c r="C38" s="94" t="s">
        <v>173</v>
      </c>
      <c r="D38" s="201" t="s">
        <v>172</v>
      </c>
      <c r="E38" s="202"/>
      <c r="F38" s="53"/>
      <c r="G38" s="71" t="s">
        <v>174</v>
      </c>
      <c r="H38" s="54" t="s">
        <v>175</v>
      </c>
      <c r="I38" s="54" t="s">
        <v>176</v>
      </c>
      <c r="J38" s="54"/>
      <c r="K38" s="54" t="s">
        <v>177</v>
      </c>
    </row>
    <row r="39" spans="1:11" x14ac:dyDescent="0.25">
      <c r="A39" s="83" t="s">
        <v>161</v>
      </c>
      <c r="B39" s="54">
        <v>575000</v>
      </c>
      <c r="C39" s="54">
        <v>340587.5</v>
      </c>
      <c r="D39" s="213">
        <f>C39-B39</f>
        <v>-234412.5</v>
      </c>
      <c r="E39" s="214"/>
      <c r="F39" s="53"/>
      <c r="G39" s="54" t="s">
        <v>161</v>
      </c>
      <c r="H39" s="54">
        <v>600000</v>
      </c>
      <c r="I39" s="54">
        <v>550000</v>
      </c>
      <c r="J39" s="54"/>
      <c r="K39" s="54">
        <v>575000</v>
      </c>
    </row>
    <row r="40" spans="1:11" ht="15.75" thickBot="1" x14ac:dyDescent="0.3">
      <c r="A40" s="84" t="s">
        <v>118</v>
      </c>
      <c r="B40" s="85">
        <v>33665</v>
      </c>
      <c r="C40" s="95">
        <v>71082.5</v>
      </c>
      <c r="D40" s="205">
        <f>C40-B40</f>
        <v>37417.5</v>
      </c>
      <c r="E40" s="206"/>
      <c r="F40" s="61"/>
      <c r="G40" s="54" t="s">
        <v>118</v>
      </c>
      <c r="H40" s="60">
        <v>35000</v>
      </c>
      <c r="I40" s="60">
        <v>32330</v>
      </c>
      <c r="J40" s="54"/>
      <c r="K40" s="54">
        <v>33665</v>
      </c>
    </row>
    <row r="41" spans="1:11" x14ac:dyDescent="0.25">
      <c r="A41" s="61"/>
      <c r="B41" s="61"/>
      <c r="C41" s="61"/>
      <c r="D41" s="61"/>
      <c r="E41" s="61"/>
      <c r="F41" s="61"/>
      <c r="G41" s="46"/>
      <c r="H41" s="46"/>
    </row>
    <row r="42" spans="1:11" x14ac:dyDescent="0.25">
      <c r="A42" s="53"/>
      <c r="B42" s="53"/>
      <c r="C42" s="53"/>
      <c r="D42" s="53"/>
      <c r="E42" s="53"/>
      <c r="F42" s="53"/>
    </row>
    <row r="43" spans="1:11" x14ac:dyDescent="0.25">
      <c r="A43" s="207" t="s">
        <v>184</v>
      </c>
      <c r="B43" s="207"/>
      <c r="C43" s="207"/>
      <c r="D43" s="207"/>
      <c r="E43" s="207"/>
      <c r="F43" s="207"/>
    </row>
    <row r="44" spans="1:11" x14ac:dyDescent="0.25">
      <c r="A44" s="207"/>
      <c r="B44" s="207"/>
      <c r="C44" s="207"/>
      <c r="D44" s="207"/>
      <c r="E44" s="207"/>
      <c r="F44" s="207"/>
    </row>
    <row r="45" spans="1:11" x14ac:dyDescent="0.25">
      <c r="A45" s="53"/>
      <c r="B45" s="53"/>
      <c r="C45" s="53"/>
      <c r="D45" s="53"/>
      <c r="E45" s="53"/>
      <c r="F45" s="53"/>
    </row>
    <row r="46" spans="1:11" x14ac:dyDescent="0.25">
      <c r="A46" s="207" t="s">
        <v>178</v>
      </c>
      <c r="B46" s="207"/>
      <c r="C46" s="207"/>
      <c r="D46" s="207"/>
      <c r="E46" s="207"/>
      <c r="F46" s="207"/>
    </row>
    <row r="47" spans="1:11" x14ac:dyDescent="0.25">
      <c r="A47" s="207"/>
      <c r="B47" s="207"/>
      <c r="C47" s="207"/>
      <c r="D47" s="207"/>
      <c r="E47" s="207"/>
      <c r="F47" s="207"/>
    </row>
  </sheetData>
  <mergeCells count="14">
    <mergeCell ref="A26:D26"/>
    <mergeCell ref="A16:G16"/>
    <mergeCell ref="D39:E39"/>
    <mergeCell ref="A15:B15"/>
    <mergeCell ref="D38:E38"/>
    <mergeCell ref="A8:E8"/>
    <mergeCell ref="D40:E40"/>
    <mergeCell ref="A43:F44"/>
    <mergeCell ref="A46:F47"/>
    <mergeCell ref="E28:E29"/>
    <mergeCell ref="A13:F14"/>
    <mergeCell ref="A17:F18"/>
    <mergeCell ref="A31:F32"/>
    <mergeCell ref="A34:F3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MENU</vt:lpstr>
      <vt:lpstr>1. Ptes PE</vt:lpstr>
      <vt:lpstr>2. CUP _PE filtra</vt:lpstr>
      <vt:lpstr>3. Ptes CUP </vt:lpstr>
      <vt:lpstr>4. PE filtra</vt:lpstr>
      <vt:lpstr>5. CUP filtra</vt:lpstr>
      <vt:lpstr>6.RAT</vt:lpstr>
      <vt:lpstr>7. Costos</vt:lpstr>
      <vt:lpstr>8. CProgr PE</vt:lpstr>
      <vt:lpstr>9. CProgr CUP</vt:lpstr>
      <vt:lpstr>BDPACIENTES</vt:lpstr>
      <vt:lpstr>10. Analisis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D'hane Pauline Molina</dc:creator>
  <cp:lastModifiedBy>Dhane Molina</cp:lastModifiedBy>
  <cp:lastPrinted>2012-01-30T03:50:42Z</cp:lastPrinted>
  <dcterms:created xsi:type="dcterms:W3CDTF">2010-09-24T16:10:02Z</dcterms:created>
  <dcterms:modified xsi:type="dcterms:W3CDTF">2012-03-06T02:58:29Z</dcterms:modified>
</cp:coreProperties>
</file>