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3"/>
  <workbookPr/>
  <mc:AlternateContent xmlns:mc="http://schemas.openxmlformats.org/markup-compatibility/2006">
    <mc:Choice Requires="x15">
      <x15ac:absPath xmlns:x15ac="http://schemas.microsoft.com/office/spreadsheetml/2010/11/ac" url="/Users/pablorobles/Documents/Gestión_cultural/Especialización/Región_Guavio/"/>
    </mc:Choice>
  </mc:AlternateContent>
  <xr:revisionPtr revIDLastSave="0" documentId="8_{9F784BD4-E28C-DE42-8F87-05E4C6079487}" xr6:coauthVersionLast="46" xr6:coauthVersionMax="46" xr10:uidLastSave="{00000000-0000-0000-0000-000000000000}"/>
  <bookViews>
    <workbookView xWindow="0" yWindow="500" windowWidth="21880" windowHeight="17480" activeTab="5" xr2:uid="{00000000-000D-0000-FFFF-FFFF00000000}"/>
  </bookViews>
  <sheets>
    <sheet name="Unidades de medida" sheetId="10" r:id="rId1"/>
    <sheet name="Momento 0" sheetId="11" r:id="rId2"/>
    <sheet name="Momento 1" sheetId="4" r:id="rId3"/>
    <sheet name="Momento 2" sheetId="7" r:id="rId4"/>
    <sheet name="Momento 3" sheetId="8" r:id="rId5"/>
    <sheet name="Momento 4 + Final" sheetId="9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5" i="4" l="1"/>
  <c r="N11" i="7"/>
  <c r="N10" i="7"/>
  <c r="N9" i="7"/>
  <c r="N8" i="7"/>
  <c r="N6" i="7"/>
  <c r="N5" i="7"/>
  <c r="N4" i="7"/>
  <c r="N3" i="7"/>
  <c r="N2" i="7"/>
  <c r="N10" i="11"/>
  <c r="N12" i="11" s="1"/>
  <c r="N13" i="11" s="1"/>
  <c r="N14" i="11" s="1"/>
  <c r="N33" i="9" s="1"/>
  <c r="N4" i="11"/>
  <c r="N3" i="11"/>
  <c r="N7" i="11"/>
  <c r="N5" i="11"/>
  <c r="N2" i="11"/>
  <c r="N31" i="8" l="1"/>
  <c r="N29" i="8"/>
  <c r="M29" i="8"/>
  <c r="N10" i="4"/>
  <c r="N23" i="9"/>
  <c r="N22" i="9"/>
  <c r="N21" i="9"/>
  <c r="N19" i="9"/>
  <c r="N18" i="9"/>
  <c r="N17" i="9"/>
  <c r="M26" i="9"/>
  <c r="N26" i="9" s="1"/>
  <c r="N2" i="9"/>
  <c r="N25" i="9"/>
  <c r="M24" i="9"/>
  <c r="N24" i="9" s="1"/>
  <c r="N16" i="9"/>
  <c r="N15" i="9"/>
  <c r="N14" i="9"/>
  <c r="N12" i="9"/>
  <c r="N11" i="9"/>
  <c r="N10" i="9"/>
  <c r="N9" i="9"/>
  <c r="N8" i="9"/>
  <c r="N7" i="9"/>
  <c r="N5" i="9"/>
  <c r="N4" i="9"/>
  <c r="N3" i="9"/>
  <c r="N45" i="8"/>
  <c r="N27" i="8"/>
  <c r="M27" i="8"/>
  <c r="N28" i="8"/>
  <c r="N32" i="8"/>
  <c r="M56" i="8"/>
  <c r="N56" i="8" s="1"/>
  <c r="M54" i="8"/>
  <c r="N54" i="8" s="1"/>
  <c r="N26" i="8"/>
  <c r="M26" i="8"/>
  <c r="N46" i="8"/>
  <c r="N43" i="8"/>
  <c r="M43" i="8"/>
  <c r="N41" i="8"/>
  <c r="M41" i="8"/>
  <c r="M40" i="8"/>
  <c r="N40" i="8" s="1"/>
  <c r="N11" i="8"/>
  <c r="N5" i="8"/>
  <c r="N6" i="8"/>
  <c r="N8" i="8"/>
  <c r="N9" i="8"/>
  <c r="N10" i="8"/>
  <c r="N4" i="8"/>
  <c r="N3" i="8"/>
  <c r="N2" i="8"/>
  <c r="N57" i="8" s="1"/>
  <c r="O10" i="7"/>
  <c r="O9" i="7"/>
  <c r="O8" i="7"/>
  <c r="O6" i="7"/>
  <c r="O5" i="7"/>
  <c r="O4" i="7"/>
  <c r="O3" i="7"/>
  <c r="O11" i="7" s="1"/>
  <c r="O12" i="7" s="1"/>
  <c r="O2" i="7"/>
  <c r="N13" i="4"/>
  <c r="N12" i="4"/>
  <c r="E20" i="10"/>
  <c r="E19" i="10"/>
  <c r="E7" i="10"/>
  <c r="E2" i="10"/>
  <c r="N9" i="4"/>
  <c r="N8" i="4"/>
  <c r="N7" i="4"/>
  <c r="N5" i="4"/>
  <c r="N4" i="4"/>
  <c r="N3" i="4"/>
  <c r="N2" i="4"/>
  <c r="N27" i="9" l="1"/>
  <c r="N28" i="9" s="1"/>
  <c r="N29" i="9" s="1"/>
  <c r="N37" i="9" s="1"/>
  <c r="N58" i="8"/>
  <c r="N59" i="8" s="1"/>
  <c r="N36" i="9" s="1"/>
  <c r="O13" i="7"/>
  <c r="N35" i="9" s="1"/>
  <c r="N17" i="4"/>
  <c r="N18" i="4" s="1"/>
  <c r="N19" i="4" s="1"/>
  <c r="N34" i="9" s="1"/>
  <c r="N38" i="9" s="1"/>
</calcChain>
</file>

<file path=xl/sharedStrings.xml><?xml version="1.0" encoding="utf-8"?>
<sst xmlns="http://schemas.openxmlformats.org/spreadsheetml/2006/main" count="447" uniqueCount="141">
  <si>
    <t>Definición de municipios por consultor.</t>
  </si>
  <si>
    <t>Inicio de aproximaciones con los directores de Casas de cultura para la socialización  del proyecto.</t>
  </si>
  <si>
    <t>Definición de población objetivo, por municipio.</t>
  </si>
  <si>
    <t>Apertura de convocatoria, por municipio, de los actores culturales que deseen formar parte del proyecto.</t>
  </si>
  <si>
    <t>Aplicación de fichas a los actores culturales participantes, por municipio, vía telefónica/virtual.</t>
  </si>
  <si>
    <t>Organización, tabulación y procesamiento de la información obtenida en la aplicación de fichas.</t>
  </si>
  <si>
    <t>Análisis frente a los datos obtenidos en la aplicación de fichas - Solo equipo consultor.</t>
  </si>
  <si>
    <t>Envío de análisis a la población objetivo de cada municipio, a cargo de cada consultor (a).</t>
  </si>
  <si>
    <t>Desarrollo de talleres para la socialización, la profundización y el análisis colectivo de  los resultados obtenidos en la ficha.</t>
  </si>
  <si>
    <t>Observaciones</t>
  </si>
  <si>
    <t>Generación y envío de instrumentos de comunicación para la correcta comprensión del ejercicio y de la ficha.</t>
  </si>
  <si>
    <t>Preparación de población objetivo para aplicación de ficha, a través de entrevistas.</t>
  </si>
  <si>
    <t>Desarrollo de talleres para la ubicación y registro de posibles actividades para operacionalizar los escenarios de prospectiva.</t>
  </si>
  <si>
    <t>Gran total</t>
  </si>
  <si>
    <t>Actividades</t>
  </si>
  <si>
    <t>Requerimientos</t>
  </si>
  <si>
    <t>Compra</t>
  </si>
  <si>
    <t>Papelería</t>
  </si>
  <si>
    <t>Primer  momento</t>
  </si>
  <si>
    <t>Planeación de la intervención</t>
  </si>
  <si>
    <t>Duración 
por mes</t>
  </si>
  <si>
    <t>Alquiler</t>
  </si>
  <si>
    <t>Cantidad 
por sesión</t>
  </si>
  <si>
    <t>Número de
sesiones</t>
  </si>
  <si>
    <t>Cantidad total
por actividad</t>
  </si>
  <si>
    <t>Precio 
unitario</t>
  </si>
  <si>
    <t>Precio 
total</t>
  </si>
  <si>
    <t>Servicio de internet</t>
  </si>
  <si>
    <t>NA</t>
  </si>
  <si>
    <t>Desarrollo de trámites de comunicación comunitaria: Firma y envío de formatos de participación, actas de compromiso y formatos de uso de imagen.</t>
  </si>
  <si>
    <t>X</t>
  </si>
  <si>
    <t>Computador portátil</t>
  </si>
  <si>
    <t>Uso de servicios públicos</t>
  </si>
  <si>
    <t>Servicio de telefonía celular</t>
  </si>
  <si>
    <t>Pago de servicios de difusión por municipio</t>
  </si>
  <si>
    <t>P.Básico</t>
  </si>
  <si>
    <t>Persona de apoyo que va de casa en casa de los participantes, cada semana, recordando cada actividad, recogiendo dudas e inquietudes.</t>
  </si>
  <si>
    <t>Se espera que, por municipio, 
se sumen 30 personas participantes, en promedio.</t>
  </si>
  <si>
    <t>Desarrollo de cartas para enviar a los municipios.</t>
  </si>
  <si>
    <t>Envío de cartas y formatos 
a los municipios (Ida y regreso).</t>
  </si>
  <si>
    <t>Honorarios para aliado 
en municipio.</t>
  </si>
  <si>
    <t>Servicio de correo certificado.</t>
  </si>
  <si>
    <t>Impresora + scanner</t>
  </si>
  <si>
    <t>Actividades 
y costos</t>
  </si>
  <si>
    <t xml:space="preserve">Honorarios por consultor </t>
  </si>
  <si>
    <t>Honorarios totales, que incluyen el costo de seguridad social.</t>
  </si>
  <si>
    <t>Alquiler + Uso de mobiliario</t>
  </si>
  <si>
    <t>Segundo momento</t>
  </si>
  <si>
    <t>Recolección de datos por medio de fichas</t>
  </si>
  <si>
    <t>Consolidación de listas de 
participantes por municipio.</t>
  </si>
  <si>
    <t>Honorarios para diseñador</t>
  </si>
  <si>
    <t>Honorarios para aliado en 
cada municipio</t>
  </si>
  <si>
    <t>Llamadas por municipio, por parte de cada consultor, a cada uno de sus participantes, para dialogar sobre el proyecto y sus generalidades, así como de las actiivdades que vienen y sus resultados.</t>
  </si>
  <si>
    <t>Tercer momento</t>
  </si>
  <si>
    <t>Encuentros de socialización y configuración de contenidos para cada escenario prospectivo</t>
  </si>
  <si>
    <t>Contratación de un asistente
administrativo.</t>
  </si>
  <si>
    <t>Envío de análisis impreso a la población  (Ida).</t>
  </si>
  <si>
    <t>Llamadas para recibir devolución de análisis impreso a la población  (Teléfono).</t>
  </si>
  <si>
    <t>Pago de servicios de difusión 
por municipio</t>
  </si>
  <si>
    <t>Honorarios para aliado en municipio,
por actividad</t>
  </si>
  <si>
    <t>Transporte
 (Ida y vuelta: Bogotá/Municipio/Bogotá)</t>
  </si>
  <si>
    <t>Viáticos
(Alimentación + costos de transacción
en territorio)</t>
  </si>
  <si>
    <t xml:space="preserve">Desarrollo de macrotaller virtual, con todos los actores culturales participantes de todos los municipios, para la socialización. </t>
  </si>
  <si>
    <t>Recargas para personas participantes,
por municipios.</t>
  </si>
  <si>
    <t>Se otorgarán recargas de internet, para
atender cada taller virtual, a cada 
participante. Son 30, en promedio,
por municipio.</t>
  </si>
  <si>
    <t>Cuarto momento</t>
  </si>
  <si>
    <t>Desarrollo de Informe Final de todo el proyecto</t>
  </si>
  <si>
    <t>Evento de Rendición de cuentas y presentación 
final del proyecto:
- Rendición de cuentas administrativas
- Presentación de resultados por fase
- Presentación de resultados finales
- Presentación de cronograma y 
establecimiento de compromisos proyectivos</t>
  </si>
  <si>
    <t>Uso de servicios otros</t>
  </si>
  <si>
    <t>Lapiceros</t>
  </si>
  <si>
    <t>Resma de papel</t>
  </si>
  <si>
    <t>Cuaderno</t>
  </si>
  <si>
    <t>Agenda</t>
  </si>
  <si>
    <t>Papelería - Paquete inicial</t>
  </si>
  <si>
    <t>Desglose - Gastos de papelería</t>
  </si>
  <si>
    <t>Cartucho de tinta para impresora</t>
  </si>
  <si>
    <t>Pauta en emisora comunitaria</t>
  </si>
  <si>
    <t>Mensaje perifoneado por día</t>
  </si>
  <si>
    <t>7 días</t>
  </si>
  <si>
    <t>Desglose - Gastos de difusión</t>
  </si>
  <si>
    <r>
      <t xml:space="preserve">Gastos de papelería - Paquete </t>
    </r>
    <r>
      <rPr>
        <b/>
        <i/>
        <sz val="11"/>
        <color theme="1"/>
        <rFont val="Calibri Light"/>
        <family val="2"/>
        <scheme val="major"/>
      </rPr>
      <t>inicial</t>
    </r>
  </si>
  <si>
    <r>
      <t>Gastos de papelería - Paquete</t>
    </r>
    <r>
      <rPr>
        <b/>
        <i/>
        <sz val="11"/>
        <color theme="1"/>
        <rFont val="Calibri Light"/>
        <family val="2"/>
        <scheme val="major"/>
      </rPr>
      <t xml:space="preserve"> adicional</t>
    </r>
  </si>
  <si>
    <t>Perifoneo en municipios (por municipio)</t>
  </si>
  <si>
    <t xml:space="preserve">No se contabiliza.
Se utiliza el paquete inicial. </t>
  </si>
  <si>
    <t>Servicio semanal de perifoneo</t>
  </si>
  <si>
    <t>Pauta semanal en la emisora comunitaria. 
Solo 2 municipios cuentan con emisora comunitaria.</t>
  </si>
  <si>
    <t>Honorarios para aliado - Apoyo en recordación, relación, 
entrega y recolección de documentos.</t>
  </si>
  <si>
    <t>1 mes</t>
  </si>
  <si>
    <t>1 mes - Incluye costo de seguridad social</t>
  </si>
  <si>
    <t>SubTotal</t>
  </si>
  <si>
    <t>10% de imprevistos</t>
  </si>
  <si>
    <t>Generación de 6 piezas gráficas para mejor comprensión de participantes:
2 para generalidades del proyecto + 
2 para explicación de fichas + 2 explicación de posibles resultados.
Incluye costo de seguridad social - OPS</t>
  </si>
  <si>
    <t>Apoyo para transcripción de audios y demás acciones administrativas.</t>
  </si>
  <si>
    <t>Paquete inicial</t>
  </si>
  <si>
    <t>Papelería - Paquete adicional</t>
  </si>
  <si>
    <t>No se contabiliza.
Se utiliza el paquete adicional</t>
  </si>
  <si>
    <t>Se otorgarán recargas de internet, para
atender cada taller virtual, a cada 
participante. Son 30, en promedio,
por municipio.
Se recargan $10.000 por persona</t>
  </si>
  <si>
    <t>Pauta comercial por día</t>
  </si>
  <si>
    <r>
      <t xml:space="preserve">Para </t>
    </r>
    <r>
      <rPr>
        <b/>
        <i/>
        <sz val="11"/>
        <color theme="1"/>
        <rFont val="Calibri Light"/>
        <family val="2"/>
        <scheme val="major"/>
      </rPr>
      <t>taller virtual</t>
    </r>
    <r>
      <rPr>
        <sz val="11"/>
        <color theme="1"/>
        <rFont val="Calibri Light"/>
        <family val="2"/>
        <scheme val="major"/>
      </rPr>
      <t>: 
1 por municipio, para 8 municipios.
Perifooneo para 8 mpios.
Pauta radial para 2 mpios.</t>
    </r>
  </si>
  <si>
    <t>Pago de servicios de difusión 
por municipio.</t>
  </si>
  <si>
    <t>Honorarios para aliado en municipio,
por actividad.</t>
  </si>
  <si>
    <t>Viáticos
(Alimentación + costos de transacción en territorio)</t>
  </si>
  <si>
    <r>
      <t xml:space="preserve">Para taller </t>
    </r>
    <r>
      <rPr>
        <b/>
        <i/>
        <sz val="11"/>
        <color theme="1"/>
        <rFont val="Calibri Light"/>
        <family val="2"/>
        <scheme val="major"/>
      </rPr>
      <t>presencial</t>
    </r>
    <r>
      <rPr>
        <sz val="11"/>
        <color theme="1"/>
        <rFont val="Calibri Light"/>
        <family val="2"/>
        <scheme val="major"/>
      </rPr>
      <t>: 
1 por municipio, para 8 municipios.
Los honorarios del aliado en municipio
ya están contabilizados.</t>
    </r>
  </si>
  <si>
    <r>
      <t>Para taller</t>
    </r>
    <r>
      <rPr>
        <b/>
        <i/>
        <sz val="11"/>
        <color theme="1"/>
        <rFont val="Calibri Light"/>
        <family val="2"/>
        <scheme val="major"/>
      </rPr>
      <t xml:space="preserve"> virtual</t>
    </r>
    <r>
      <rPr>
        <sz val="11"/>
        <color theme="1"/>
        <rFont val="Calibri Light"/>
        <family val="2"/>
        <scheme val="major"/>
      </rPr>
      <t>: 1 por municipio, 
para 8 municipios.
Total perifoneo + pauta radial</t>
    </r>
  </si>
  <si>
    <r>
      <t xml:space="preserve">Para taller </t>
    </r>
    <r>
      <rPr>
        <b/>
        <i/>
        <sz val="11"/>
        <color theme="1"/>
        <rFont val="Calibri Light"/>
        <family val="2"/>
        <scheme val="major"/>
      </rPr>
      <t>presencial</t>
    </r>
    <r>
      <rPr>
        <sz val="11"/>
        <color theme="1"/>
        <rFont val="Calibri Light"/>
        <family val="2"/>
        <scheme val="major"/>
      </rPr>
      <t>: 1 por municipio, 
para 8 municipios.</t>
    </r>
  </si>
  <si>
    <r>
      <t xml:space="preserve">Para taller </t>
    </r>
    <r>
      <rPr>
        <b/>
        <i/>
        <sz val="11"/>
        <color theme="1"/>
        <rFont val="Calibri Light"/>
        <family val="2"/>
        <scheme val="major"/>
      </rPr>
      <t>virtual</t>
    </r>
    <r>
      <rPr>
        <sz val="11"/>
        <color theme="1"/>
        <rFont val="Calibri Light"/>
        <family val="2"/>
        <scheme val="major"/>
      </rPr>
      <t>: 
1 por municipio, para 8 municipios.
Servicios de difusión perifoneo + 
pauta radial
Los honorarios del aliado en municipio
ya están contabilizados.</t>
    </r>
  </si>
  <si>
    <t>1 paq.
Por semana</t>
  </si>
  <si>
    <t>1 paq. Por
 semana</t>
  </si>
  <si>
    <t>Servicios de difusión perifoneo + 
pauta radial - Por municipio.</t>
  </si>
  <si>
    <t>Un (1) aliado por municipio.</t>
  </si>
  <si>
    <t>Costos finales</t>
  </si>
  <si>
    <t>Desglose - Honorarios aliado en municipio</t>
  </si>
  <si>
    <t>Precio total
por mes</t>
  </si>
  <si>
    <t>Precio 
total (2 meses)</t>
  </si>
  <si>
    <t>Honorarios para aliado en municipio</t>
  </si>
  <si>
    <t>Momento de iniciación</t>
  </si>
  <si>
    <t>Alistamiento de la intervención</t>
  </si>
  <si>
    <t>Nuevas aproximaciones con los directores de Casas de cultura para la socialización  del proyecto.</t>
  </si>
  <si>
    <t>Reunión de reconocimiento, presentación 
del proyecto y esbozo de líneas
 generales de trabajo.</t>
  </si>
  <si>
    <t>Momento 0</t>
  </si>
  <si>
    <t>Momento 1</t>
  </si>
  <si>
    <t>Momento 2</t>
  </si>
  <si>
    <t>Momento 3</t>
  </si>
  <si>
    <t>Momento 4</t>
  </si>
  <si>
    <t>Total - Momento 4</t>
  </si>
  <si>
    <t>Total - Momento 3</t>
  </si>
  <si>
    <t>Total - Momento 2</t>
  </si>
  <si>
    <t>Total - Momento 1</t>
  </si>
  <si>
    <t>Total - Momento 0</t>
  </si>
  <si>
    <t>Desarrollo de grupo focal con directores de casas de la cultura.</t>
  </si>
  <si>
    <t>Búsqueda, consolidación y procesamiento de datos del territorio a abordar:
Revisión bibliográfica, revisión de bases de datos, procesamiento de datos en MIC MAC para establecimiento de primeros escenarios prospectivos.</t>
  </si>
  <si>
    <t>Costos multiplicados por 4, por ser 4 consultores en el equipo.</t>
  </si>
  <si>
    <t>Activida
des 
y costos</t>
  </si>
  <si>
    <t>Persona de apoyo que va de 
casa en casa, de cada participante, que recoge las firmas y las envía al equipo consultor. 
No se contabiliza. Esta labor está dentro de sus gestiones, por el mes de contrato.</t>
  </si>
  <si>
    <r>
      <rPr>
        <b/>
        <i/>
        <sz val="11"/>
        <color theme="1"/>
        <rFont val="Calibri Light"/>
        <family val="2"/>
        <scheme val="major"/>
      </rPr>
      <t xml:space="preserve">Para ampliar: </t>
    </r>
    <r>
      <rPr>
        <sz val="11"/>
        <color theme="1"/>
        <rFont val="Calibri Light"/>
        <family val="2"/>
        <scheme val="major"/>
      </rPr>
      <t>Cada consultor se comunica telefónicamente con cada uno de los participantes de los municipios asignados, para aplicar las encuestas.</t>
    </r>
  </si>
  <si>
    <r>
      <t xml:space="preserve">Para ampliar: </t>
    </r>
    <r>
      <rPr>
        <sz val="11"/>
        <color theme="1"/>
        <rFont val="Calibri Light"/>
        <family val="2"/>
        <scheme val="major"/>
      </rPr>
      <t>Cada consultor trabaja este aspecto en solitario.</t>
    </r>
  </si>
  <si>
    <r>
      <t xml:space="preserve">Para ampliar: </t>
    </r>
    <r>
      <rPr>
        <sz val="11"/>
        <color theme="1"/>
        <rFont val="Calibri Light"/>
        <family val="2"/>
        <scheme val="major"/>
      </rPr>
      <t>Se realizarán dos reuniones del equipo consultor para compartir resultados, lo que no afectará los costos.</t>
    </r>
  </si>
  <si>
    <t>Cantidad total por actividad</t>
  </si>
  <si>
    <t>Desarrollo de cronograma a largo plazo, con actividades por cada escenario prospectivo, fechas tentativas, actores dolientes, costos aproxmados y mapa de posibles financiadores.</t>
  </si>
  <si>
    <t>Desarrollo de productos para la rendición de cuentas</t>
  </si>
  <si>
    <t>Se otorgarán recargas de internet, para
atender cada taller virtual, a cada 
participante. Son 30, en promedio,
por municipio.
Se recargan $10.000 
por persona.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</si>
</sst>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;[Red]\-&quot;$&quot;\ #,##0"/>
    <numFmt numFmtId="165" formatCode="_-&quot;$&quot;\ * #,##0_-;\-&quot;$&quot;\ * #,##0_-;_-&quot;$&quot;\ * &quot;-&quot;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i/>
      <sz val="11"/>
      <color theme="1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b/>
      <i/>
      <sz val="12"/>
      <color theme="1"/>
      <name val="Calibri Light"/>
      <family val="2"/>
      <scheme val="major"/>
    </font>
    <font>
      <b/>
      <i/>
      <sz val="10"/>
      <color theme="1"/>
      <name val="Calibri Light"/>
      <family val="2"/>
      <scheme val="major"/>
    </font>
    <font>
      <b/>
      <i/>
      <u/>
      <sz val="14"/>
      <color theme="1"/>
      <name val="Calibri Light"/>
      <family val="2"/>
      <scheme val="major"/>
    </font>
    <font>
      <sz val="30"/>
      <color theme="1"/>
      <name val="Calibri Light"/>
      <family val="2"/>
      <scheme val="major"/>
    </font>
    <font>
      <b/>
      <i/>
      <sz val="16"/>
      <color theme="1"/>
      <name val="Calibri Light"/>
      <family val="2"/>
      <scheme val="major"/>
    </font>
    <font>
      <b/>
      <i/>
      <u/>
      <sz val="16"/>
      <color theme="1"/>
      <name val="Calibri Light"/>
      <family val="2"/>
      <scheme val="major"/>
    </font>
    <font>
      <sz val="14"/>
      <color theme="1"/>
      <name val="Calibri Light"/>
      <family val="2"/>
      <scheme val="major"/>
    </font>
    <font>
      <b/>
      <sz val="13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8"/>
      <color theme="1"/>
      <name val="Calibri Light"/>
      <family val="2"/>
      <scheme val="major"/>
    </font>
    <font>
      <b/>
      <i/>
      <u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25"/>
      <color theme="1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279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165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3" fillId="5" borderId="25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vertical="center"/>
    </xf>
    <xf numFmtId="0" fontId="4" fillId="0" borderId="9" xfId="0" applyFont="1" applyBorder="1" applyAlignment="1">
      <alignment horizontal="center" vertical="center" wrapText="1"/>
    </xf>
    <xf numFmtId="165" fontId="3" fillId="5" borderId="25" xfId="1" applyFont="1" applyFill="1" applyBorder="1" applyAlignment="1">
      <alignment horizontal="center" vertical="center" wrapText="1"/>
    </xf>
    <xf numFmtId="165" fontId="4" fillId="0" borderId="1" xfId="1" applyFont="1" applyBorder="1" applyAlignment="1">
      <alignment horizontal="center" vertical="center"/>
    </xf>
    <xf numFmtId="165" fontId="4" fillId="0" borderId="15" xfId="1" applyFont="1" applyBorder="1" applyAlignment="1">
      <alignment horizontal="center" vertical="center"/>
    </xf>
    <xf numFmtId="165" fontId="4" fillId="0" borderId="0" xfId="1" applyFont="1" applyAlignment="1">
      <alignment horizontal="center" vertical="center"/>
    </xf>
    <xf numFmtId="165" fontId="3" fillId="5" borderId="27" xfId="1" applyFont="1" applyFill="1" applyBorder="1" applyAlignment="1">
      <alignment horizontal="center" vertical="center" wrapText="1"/>
    </xf>
    <xf numFmtId="165" fontId="4" fillId="0" borderId="13" xfId="1" applyFont="1" applyBorder="1" applyAlignment="1">
      <alignment horizontal="center" vertical="center"/>
    </xf>
    <xf numFmtId="165" fontId="4" fillId="0" borderId="16" xfId="1" applyFont="1" applyBorder="1" applyAlignment="1">
      <alignment horizontal="center" vertical="center"/>
    </xf>
    <xf numFmtId="165" fontId="4" fillId="0" borderId="11" xfId="1" applyFont="1" applyBorder="1" applyAlignment="1">
      <alignment vertical="center"/>
    </xf>
    <xf numFmtId="165" fontId="4" fillId="0" borderId="10" xfId="1" applyFont="1" applyBorder="1" applyAlignment="1">
      <alignment horizontal="center" vertical="center" wrapText="1"/>
    </xf>
    <xf numFmtId="165" fontId="4" fillId="0" borderId="4" xfId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/>
    </xf>
    <xf numFmtId="164" fontId="4" fillId="0" borderId="16" xfId="0" applyNumberFormat="1" applyFont="1" applyBorder="1" applyAlignment="1">
      <alignment horizontal="center" vertical="center"/>
    </xf>
    <xf numFmtId="165" fontId="4" fillId="0" borderId="2" xfId="1" applyFont="1" applyBorder="1" applyAlignment="1">
      <alignment horizontal="center" vertical="center"/>
    </xf>
    <xf numFmtId="165" fontId="4" fillId="0" borderId="33" xfId="1" applyFont="1" applyBorder="1" applyAlignment="1">
      <alignment horizontal="center" vertical="center"/>
    </xf>
    <xf numFmtId="165" fontId="3" fillId="2" borderId="22" xfId="1" applyFont="1" applyFill="1" applyBorder="1" applyAlignment="1">
      <alignment horizontal="center" vertical="center" wrapText="1"/>
    </xf>
    <xf numFmtId="165" fontId="3" fillId="2" borderId="23" xfId="1" applyFont="1" applyFill="1" applyBorder="1" applyAlignment="1">
      <alignment horizontal="center" vertical="center" wrapText="1"/>
    </xf>
    <xf numFmtId="165" fontId="4" fillId="0" borderId="37" xfId="1" applyFont="1" applyBorder="1" applyAlignment="1">
      <alignment vertical="center"/>
    </xf>
    <xf numFmtId="165" fontId="4" fillId="0" borderId="6" xfId="1" applyFont="1" applyBorder="1" applyAlignment="1">
      <alignment horizontal="center" vertical="center"/>
    </xf>
    <xf numFmtId="165" fontId="4" fillId="0" borderId="3" xfId="1" applyFont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165" fontId="3" fillId="4" borderId="22" xfId="1" applyFont="1" applyFill="1" applyBorder="1" applyAlignment="1">
      <alignment horizontal="center" vertical="center" wrapText="1"/>
    </xf>
    <xf numFmtId="165" fontId="3" fillId="4" borderId="23" xfId="1" applyFont="1" applyFill="1" applyBorder="1" applyAlignment="1">
      <alignment horizontal="center" vertical="center" wrapText="1"/>
    </xf>
    <xf numFmtId="165" fontId="4" fillId="0" borderId="13" xfId="1" applyFont="1" applyFill="1" applyBorder="1" applyAlignment="1">
      <alignment horizontal="center" vertical="center"/>
    </xf>
    <xf numFmtId="165" fontId="4" fillId="0" borderId="13" xfId="1" applyFont="1" applyFill="1" applyBorder="1" applyAlignment="1">
      <alignment horizontal="center" vertical="center" wrapText="1"/>
    </xf>
    <xf numFmtId="165" fontId="4" fillId="0" borderId="11" xfId="1" applyFont="1" applyBorder="1" applyAlignment="1">
      <alignment horizontal="center" vertical="center"/>
    </xf>
    <xf numFmtId="165" fontId="4" fillId="0" borderId="1" xfId="1" applyFont="1" applyBorder="1" applyAlignment="1">
      <alignment horizontal="center" vertical="center" wrapText="1"/>
    </xf>
    <xf numFmtId="165" fontId="4" fillId="0" borderId="13" xfId="1" applyFont="1" applyBorder="1" applyAlignment="1">
      <alignment horizontal="center" vertical="center" wrapText="1"/>
    </xf>
    <xf numFmtId="165" fontId="4" fillId="0" borderId="13" xfId="0" applyNumberFormat="1" applyFont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 wrapText="1"/>
    </xf>
    <xf numFmtId="0" fontId="3" fillId="3" borderId="38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165" fontId="3" fillId="2" borderId="38" xfId="1" applyFont="1" applyFill="1" applyBorder="1" applyAlignment="1">
      <alignment horizontal="center" vertical="center" wrapText="1"/>
    </xf>
    <xf numFmtId="165" fontId="4" fillId="0" borderId="1" xfId="1" applyFont="1" applyBorder="1" applyAlignment="1">
      <alignment vertical="center"/>
    </xf>
    <xf numFmtId="165" fontId="4" fillId="0" borderId="1" xfId="1" applyFont="1" applyBorder="1" applyAlignment="1">
      <alignment horizontal="right" vertical="center"/>
    </xf>
    <xf numFmtId="0" fontId="13" fillId="0" borderId="12" xfId="0" applyFont="1" applyBorder="1" applyAlignment="1">
      <alignment horizontal="center" vertical="center"/>
    </xf>
    <xf numFmtId="165" fontId="13" fillId="0" borderId="13" xfId="0" applyNumberFormat="1" applyFont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165" fontId="6" fillId="6" borderId="16" xfId="0" applyNumberFormat="1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 textRotation="90"/>
    </xf>
    <xf numFmtId="0" fontId="15" fillId="5" borderId="25" xfId="0" applyFont="1" applyFill="1" applyBorder="1" applyAlignment="1">
      <alignment horizontal="center" vertical="center" textRotation="90" wrapText="1"/>
    </xf>
    <xf numFmtId="0" fontId="16" fillId="5" borderId="25" xfId="0" applyFont="1" applyFill="1" applyBorder="1" applyAlignment="1">
      <alignment horizontal="center" vertical="center" textRotation="90" wrapText="1"/>
    </xf>
    <xf numFmtId="0" fontId="18" fillId="0" borderId="9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 wrapText="1"/>
    </xf>
    <xf numFmtId="165" fontId="18" fillId="0" borderId="11" xfId="1" applyFont="1" applyBorder="1" applyAlignment="1">
      <alignment vertical="center"/>
    </xf>
    <xf numFmtId="165" fontId="18" fillId="0" borderId="10" xfId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165" fontId="18" fillId="0" borderId="1" xfId="1" applyFont="1" applyBorder="1" applyAlignment="1">
      <alignment horizontal="center" vertical="center"/>
    </xf>
    <xf numFmtId="165" fontId="18" fillId="0" borderId="13" xfId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165" fontId="18" fillId="0" borderId="2" xfId="1" applyFont="1" applyBorder="1" applyAlignment="1">
      <alignment horizontal="center" vertical="center"/>
    </xf>
    <xf numFmtId="165" fontId="18" fillId="0" borderId="33" xfId="1" applyFont="1" applyBorder="1" applyAlignment="1">
      <alignment horizontal="center" vertical="center"/>
    </xf>
    <xf numFmtId="0" fontId="16" fillId="5" borderId="25" xfId="0" applyFont="1" applyFill="1" applyBorder="1" applyAlignment="1">
      <alignment horizontal="center" vertical="center" textRotation="90"/>
    </xf>
    <xf numFmtId="0" fontId="16" fillId="0" borderId="0" xfId="0" applyFont="1" applyAlignment="1">
      <alignment horizontal="center" vertical="center"/>
    </xf>
    <xf numFmtId="0" fontId="15" fillId="5" borderId="26" xfId="0" applyFont="1" applyFill="1" applyBorder="1" applyAlignment="1">
      <alignment horizontal="center" vertical="center" wrapText="1"/>
    </xf>
    <xf numFmtId="0" fontId="15" fillId="5" borderId="25" xfId="0" applyFont="1" applyFill="1" applyBorder="1" applyAlignment="1">
      <alignment horizontal="center" vertical="center"/>
    </xf>
    <xf numFmtId="0" fontId="15" fillId="5" borderId="25" xfId="0" applyFont="1" applyFill="1" applyBorder="1" applyAlignment="1">
      <alignment horizontal="center" vertical="center" wrapText="1"/>
    </xf>
    <xf numFmtId="165" fontId="15" fillId="5" borderId="25" xfId="1" applyFont="1" applyFill="1" applyBorder="1" applyAlignment="1">
      <alignment horizontal="center" vertical="center" wrapText="1"/>
    </xf>
    <xf numFmtId="165" fontId="15" fillId="5" borderId="27" xfId="1" applyFont="1" applyFill="1" applyBorder="1" applyAlignment="1">
      <alignment horizontal="center" vertical="center" wrapText="1"/>
    </xf>
    <xf numFmtId="0" fontId="16" fillId="2" borderId="22" xfId="0" applyFont="1" applyFill="1" applyBorder="1" applyAlignment="1">
      <alignment horizontal="center" vertical="center" textRotation="90"/>
    </xf>
    <xf numFmtId="0" fontId="16" fillId="2" borderId="22" xfId="0" applyFont="1" applyFill="1" applyBorder="1" applyAlignment="1">
      <alignment horizontal="center" vertical="center" textRotation="90" wrapText="1"/>
    </xf>
    <xf numFmtId="0" fontId="16" fillId="2" borderId="38" xfId="0" applyFont="1" applyFill="1" applyBorder="1" applyAlignment="1">
      <alignment horizontal="center" vertical="center" textRotation="90" wrapText="1"/>
    </xf>
    <xf numFmtId="0" fontId="16" fillId="4" borderId="22" xfId="0" applyFont="1" applyFill="1" applyBorder="1" applyAlignment="1">
      <alignment horizontal="center" vertical="center" textRotation="90"/>
    </xf>
    <xf numFmtId="0" fontId="16" fillId="4" borderId="22" xfId="0" applyFont="1" applyFill="1" applyBorder="1" applyAlignment="1">
      <alignment horizontal="center" vertical="center" textRotation="90" wrapText="1"/>
    </xf>
    <xf numFmtId="0" fontId="16" fillId="3" borderId="22" xfId="0" applyFont="1" applyFill="1" applyBorder="1" applyAlignment="1">
      <alignment horizontal="center" vertical="center" textRotation="90"/>
    </xf>
    <xf numFmtId="0" fontId="16" fillId="3" borderId="22" xfId="0" applyFont="1" applyFill="1" applyBorder="1" applyAlignment="1">
      <alignment horizontal="center" vertical="center" textRotation="90" wrapTex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165" fontId="4" fillId="0" borderId="34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5" fontId="4" fillId="0" borderId="13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65" fontId="4" fillId="0" borderId="2" xfId="1" applyFont="1" applyBorder="1" applyAlignment="1">
      <alignment horizontal="center" vertical="center"/>
    </xf>
    <xf numFmtId="165" fontId="4" fillId="0" borderId="4" xfId="1" applyFont="1" applyBorder="1" applyAlignment="1">
      <alignment horizontal="center" vertical="center"/>
    </xf>
    <xf numFmtId="165" fontId="5" fillId="0" borderId="6" xfId="1" applyFont="1" applyBorder="1" applyAlignment="1">
      <alignment horizontal="right" vertical="center"/>
    </xf>
    <xf numFmtId="165" fontId="5" fillId="0" borderId="7" xfId="1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5" fillId="0" borderId="1" xfId="1" applyFont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textRotation="90"/>
    </xf>
    <xf numFmtId="0" fontId="9" fillId="0" borderId="17" xfId="0" applyFont="1" applyBorder="1" applyAlignment="1">
      <alignment horizontal="center" vertical="center" textRotation="90"/>
    </xf>
    <xf numFmtId="0" fontId="9" fillId="0" borderId="4" xfId="0" applyFont="1" applyBorder="1" applyAlignment="1">
      <alignment horizontal="center" vertical="center" textRotation="90"/>
    </xf>
    <xf numFmtId="0" fontId="14" fillId="0" borderId="2" xfId="0" applyFont="1" applyBorder="1" applyAlignment="1">
      <alignment horizontal="center" vertical="center" textRotation="90"/>
    </xf>
    <xf numFmtId="0" fontId="14" fillId="0" borderId="17" xfId="0" applyFont="1" applyBorder="1" applyAlignment="1">
      <alignment horizontal="center" vertical="center" textRotation="90"/>
    </xf>
    <xf numFmtId="0" fontId="14" fillId="0" borderId="4" xfId="0" applyFont="1" applyBorder="1" applyAlignment="1">
      <alignment horizontal="center" vertical="center" textRotation="90"/>
    </xf>
    <xf numFmtId="0" fontId="10" fillId="0" borderId="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textRotation="90" wrapText="1"/>
    </xf>
    <xf numFmtId="165" fontId="4" fillId="0" borderId="1" xfId="1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5" fillId="5" borderId="25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textRotation="90" wrapText="1"/>
    </xf>
    <xf numFmtId="0" fontId="16" fillId="5" borderId="3" xfId="0" applyFont="1" applyFill="1" applyBorder="1" applyAlignment="1">
      <alignment horizontal="center" vertical="center" textRotation="90"/>
    </xf>
    <xf numFmtId="0" fontId="17" fillId="0" borderId="26" xfId="0" applyFont="1" applyBorder="1" applyAlignment="1">
      <alignment horizontal="center" vertical="center" textRotation="90"/>
    </xf>
    <xf numFmtId="0" fontId="17" fillId="0" borderId="29" xfId="0" applyFont="1" applyBorder="1" applyAlignment="1">
      <alignment horizontal="center" vertical="center" textRotation="90"/>
    </xf>
    <xf numFmtId="0" fontId="17" fillId="0" borderId="30" xfId="0" applyFont="1" applyBorder="1" applyAlignment="1">
      <alignment horizontal="center" vertical="center" textRotation="90"/>
    </xf>
    <xf numFmtId="0" fontId="15" fillId="0" borderId="25" xfId="0" applyFont="1" applyBorder="1" applyAlignment="1">
      <alignment horizontal="center" vertical="center" textRotation="90"/>
    </xf>
    <xf numFmtId="0" fontId="15" fillId="0" borderId="17" xfId="0" applyFont="1" applyBorder="1" applyAlignment="1">
      <alignment horizontal="center" vertical="center" textRotation="90"/>
    </xf>
    <xf numFmtId="0" fontId="15" fillId="0" borderId="31" xfId="0" applyFont="1" applyBorder="1" applyAlignment="1">
      <alignment horizontal="center" vertical="center" textRotation="90"/>
    </xf>
    <xf numFmtId="0" fontId="19" fillId="0" borderId="25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18" fillId="0" borderId="25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165" fontId="18" fillId="0" borderId="2" xfId="1" applyFont="1" applyBorder="1" applyAlignment="1">
      <alignment horizontal="center" vertical="center"/>
    </xf>
    <xf numFmtId="165" fontId="18" fillId="0" borderId="4" xfId="1" applyFont="1" applyBorder="1" applyAlignment="1">
      <alignment horizontal="center" vertical="center"/>
    </xf>
    <xf numFmtId="165" fontId="18" fillId="0" borderId="33" xfId="1" applyFont="1" applyBorder="1" applyAlignment="1">
      <alignment horizontal="center" vertical="center"/>
    </xf>
    <xf numFmtId="165" fontId="18" fillId="0" borderId="34" xfId="1" applyFont="1" applyBorder="1" applyAlignment="1">
      <alignment horizontal="center" vertical="center"/>
    </xf>
    <xf numFmtId="165" fontId="8" fillId="0" borderId="1" xfId="1" applyFont="1" applyBorder="1" applyAlignment="1">
      <alignment horizontal="right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 wrapText="1"/>
    </xf>
    <xf numFmtId="0" fontId="18" fillId="0" borderId="18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 wrapText="1"/>
    </xf>
    <xf numFmtId="0" fontId="18" fillId="0" borderId="20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165" fontId="5" fillId="0" borderId="42" xfId="1" applyFont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textRotation="90" wrapText="1"/>
    </xf>
    <xf numFmtId="0" fontId="7" fillId="2" borderId="17" xfId="0" applyFont="1" applyFill="1" applyBorder="1" applyAlignment="1">
      <alignment horizontal="center" vertical="center" textRotation="90" wrapText="1"/>
    </xf>
    <xf numFmtId="0" fontId="7" fillId="2" borderId="31" xfId="0" applyFont="1" applyFill="1" applyBorder="1" applyAlignment="1">
      <alignment horizontal="center" vertical="center" textRotation="90" wrapText="1"/>
    </xf>
    <xf numFmtId="165" fontId="4" fillId="0" borderId="33" xfId="1" applyFont="1" applyBorder="1" applyAlignment="1">
      <alignment horizontal="center" vertical="center"/>
    </xf>
    <xf numFmtId="165" fontId="4" fillId="0" borderId="34" xfId="1" applyFont="1" applyBorder="1" applyAlignment="1">
      <alignment horizontal="center" vertical="center"/>
    </xf>
    <xf numFmtId="0" fontId="16" fillId="2" borderId="21" xfId="0" applyFont="1" applyFill="1" applyBorder="1" applyAlignment="1">
      <alignment horizontal="center" vertical="center" wrapText="1"/>
    </xf>
    <xf numFmtId="0" fontId="16" fillId="2" borderId="2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wrapText="1"/>
    </xf>
    <xf numFmtId="0" fontId="4" fillId="0" borderId="17" xfId="0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 textRotation="90"/>
    </xf>
    <xf numFmtId="0" fontId="6" fillId="0" borderId="4" xfId="0" applyFont="1" applyBorder="1" applyAlignment="1">
      <alignment horizontal="center" vertical="center" textRotation="90"/>
    </xf>
    <xf numFmtId="0" fontId="6" fillId="0" borderId="1" xfId="0" applyFont="1" applyBorder="1" applyAlignment="1">
      <alignment horizontal="center" vertical="center" textRotation="90"/>
    </xf>
    <xf numFmtId="0" fontId="10" fillId="0" borderId="2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6" fillId="4" borderId="21" xfId="0" applyFont="1" applyFill="1" applyBorder="1" applyAlignment="1">
      <alignment horizontal="center" vertical="center" textRotation="90" wrapText="1"/>
    </xf>
    <xf numFmtId="0" fontId="16" fillId="4" borderId="22" xfId="0" applyFont="1" applyFill="1" applyBorder="1" applyAlignment="1">
      <alignment horizontal="center" vertical="center" textRotation="90"/>
    </xf>
    <xf numFmtId="0" fontId="3" fillId="4" borderId="22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textRotation="90"/>
    </xf>
    <xf numFmtId="0" fontId="12" fillId="0" borderId="12" xfId="0" applyFont="1" applyBorder="1" applyAlignment="1">
      <alignment horizontal="center" vertical="center" textRotation="90"/>
    </xf>
    <xf numFmtId="0" fontId="12" fillId="0" borderId="14" xfId="0" applyFont="1" applyBorder="1" applyAlignment="1">
      <alignment horizontal="center" vertical="center" textRotation="90"/>
    </xf>
    <xf numFmtId="0" fontId="11" fillId="0" borderId="9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 wrapText="1"/>
    </xf>
    <xf numFmtId="0" fontId="11" fillId="0" borderId="15" xfId="0" applyFont="1" applyBorder="1" applyAlignment="1">
      <alignment horizontal="center" vertical="center" textRotation="90" wrapText="1"/>
    </xf>
    <xf numFmtId="0" fontId="10" fillId="0" borderId="9" xfId="1" applyNumberFormat="1" applyFont="1" applyBorder="1" applyAlignment="1">
      <alignment horizontal="center" vertical="center" textRotation="90"/>
    </xf>
    <xf numFmtId="0" fontId="10" fillId="0" borderId="1" xfId="1" applyNumberFormat="1" applyFont="1" applyBorder="1" applyAlignment="1">
      <alignment horizontal="center" vertical="center" textRotation="90"/>
    </xf>
    <xf numFmtId="0" fontId="10" fillId="0" borderId="15" xfId="1" applyNumberFormat="1" applyFont="1" applyBorder="1" applyAlignment="1">
      <alignment horizontal="center" vertical="center" textRotation="90"/>
    </xf>
    <xf numFmtId="0" fontId="4" fillId="0" borderId="15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165" fontId="4" fillId="0" borderId="33" xfId="1" applyFont="1" applyFill="1" applyBorder="1" applyAlignment="1">
      <alignment horizontal="center" vertical="center"/>
    </xf>
    <xf numFmtId="165" fontId="4" fillId="0" borderId="34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165" fontId="5" fillId="0" borderId="4" xfId="1" applyFont="1" applyBorder="1" applyAlignment="1">
      <alignment horizontal="right" vertical="center"/>
    </xf>
    <xf numFmtId="0" fontId="16" fillId="3" borderId="21" xfId="0" applyFont="1" applyFill="1" applyBorder="1" applyAlignment="1">
      <alignment horizontal="center" vertical="center" textRotation="90" wrapText="1"/>
    </xf>
    <xf numFmtId="0" fontId="16" fillId="3" borderId="22" xfId="0" applyFont="1" applyFill="1" applyBorder="1" applyAlignment="1">
      <alignment horizontal="center" vertical="center" textRotation="90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10" fillId="0" borderId="25" xfId="1" applyNumberFormat="1" applyFont="1" applyBorder="1" applyAlignment="1">
      <alignment horizontal="center" vertical="center" textRotation="90"/>
    </xf>
    <xf numFmtId="0" fontId="10" fillId="0" borderId="17" xfId="1" applyNumberFormat="1" applyFont="1" applyBorder="1" applyAlignment="1">
      <alignment horizontal="center" vertical="center" textRotation="90"/>
    </xf>
    <xf numFmtId="0" fontId="10" fillId="0" borderId="31" xfId="1" applyNumberFormat="1" applyFont="1" applyBorder="1" applyAlignment="1">
      <alignment horizontal="center" vertical="center" textRotation="90"/>
    </xf>
    <xf numFmtId="0" fontId="11" fillId="0" borderId="26" xfId="0" applyFont="1" applyBorder="1" applyAlignment="1">
      <alignment horizontal="center" vertical="center" textRotation="90" wrapText="1"/>
    </xf>
    <xf numFmtId="0" fontId="11" fillId="0" borderId="29" xfId="0" applyFont="1" applyBorder="1" applyAlignment="1">
      <alignment horizontal="center" vertical="center" textRotation="90" wrapText="1"/>
    </xf>
    <xf numFmtId="0" fontId="11" fillId="0" borderId="30" xfId="0" applyFont="1" applyBorder="1" applyAlignment="1">
      <alignment horizontal="center" vertical="center" textRotation="90" wrapText="1"/>
    </xf>
    <xf numFmtId="0" fontId="12" fillId="0" borderId="32" xfId="0" applyFont="1" applyBorder="1" applyAlignment="1">
      <alignment horizontal="center" vertical="center" textRotation="90"/>
    </xf>
    <xf numFmtId="0" fontId="12" fillId="0" borderId="5" xfId="0" applyFont="1" applyBorder="1" applyAlignment="1">
      <alignment horizontal="center" vertical="center" textRotation="90"/>
    </xf>
    <xf numFmtId="0" fontId="12" fillId="0" borderId="24" xfId="0" applyFont="1" applyBorder="1" applyAlignment="1">
      <alignment horizontal="center" vertical="center" textRotation="90"/>
    </xf>
    <xf numFmtId="0" fontId="4" fillId="0" borderId="32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textRotation="90" wrapText="1"/>
    </xf>
    <xf numFmtId="0" fontId="7" fillId="2" borderId="12" xfId="0" applyFont="1" applyFill="1" applyBorder="1" applyAlignment="1">
      <alignment horizontal="center" vertical="center" textRotation="90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0"/>
  <sheetViews>
    <sheetView workbookViewId="0">
      <selection activeCell="A2" sqref="A2:A6"/>
    </sheetView>
  </sheetViews>
  <sheetFormatPr baseColWidth="10" defaultColWidth="11.5" defaultRowHeight="15" x14ac:dyDescent="0.2"/>
  <cols>
    <col min="1" max="1" width="57.5" style="10" customWidth="1"/>
    <col min="2" max="2" width="36.33203125" style="10" customWidth="1"/>
    <col min="3" max="3" width="11.5" style="10"/>
    <col min="4" max="4" width="13.1640625" style="10" bestFit="1" customWidth="1"/>
    <col min="5" max="5" width="14.83203125" style="10" customWidth="1"/>
    <col min="6" max="6" width="6.1640625" style="10" customWidth="1"/>
    <col min="7" max="16384" width="11.5" style="10"/>
  </cols>
  <sheetData>
    <row r="1" spans="1:5" ht="17" thickBot="1" x14ac:dyDescent="0.25">
      <c r="A1" s="114" t="s">
        <v>74</v>
      </c>
      <c r="B1" s="115"/>
      <c r="C1" s="115"/>
      <c r="D1" s="115"/>
      <c r="E1" s="116"/>
    </row>
    <row r="2" spans="1:5" x14ac:dyDescent="0.2">
      <c r="A2" s="120" t="s">
        <v>80</v>
      </c>
      <c r="B2" s="15" t="s">
        <v>69</v>
      </c>
      <c r="C2" s="15">
        <v>2</v>
      </c>
      <c r="D2" s="47">
        <v>6000</v>
      </c>
      <c r="E2" s="123">
        <f>SUM(D2:D6)</f>
        <v>106000</v>
      </c>
    </row>
    <row r="3" spans="1:5" x14ac:dyDescent="0.2">
      <c r="A3" s="121"/>
      <c r="B3" s="14" t="s">
        <v>70</v>
      </c>
      <c r="C3" s="14">
        <v>1</v>
      </c>
      <c r="D3" s="39">
        <v>15000</v>
      </c>
      <c r="E3" s="124"/>
    </row>
    <row r="4" spans="1:5" x14ac:dyDescent="0.2">
      <c r="A4" s="121"/>
      <c r="B4" s="14" t="s">
        <v>71</v>
      </c>
      <c r="C4" s="14">
        <v>1</v>
      </c>
      <c r="D4" s="39">
        <v>5000</v>
      </c>
      <c r="E4" s="124"/>
    </row>
    <row r="5" spans="1:5" x14ac:dyDescent="0.2">
      <c r="A5" s="121"/>
      <c r="B5" s="14" t="s">
        <v>72</v>
      </c>
      <c r="C5" s="14">
        <v>1</v>
      </c>
      <c r="D5" s="39">
        <v>20000</v>
      </c>
      <c r="E5" s="124"/>
    </row>
    <row r="6" spans="1:5" ht="16" x14ac:dyDescent="0.2">
      <c r="A6" s="121"/>
      <c r="B6" s="13" t="s">
        <v>75</v>
      </c>
      <c r="C6" s="14">
        <v>1</v>
      </c>
      <c r="D6" s="39">
        <v>60000</v>
      </c>
      <c r="E6" s="124"/>
    </row>
    <row r="7" spans="1:5" x14ac:dyDescent="0.2">
      <c r="A7" s="121" t="s">
        <v>81</v>
      </c>
      <c r="B7" s="14" t="s">
        <v>93</v>
      </c>
      <c r="C7" s="14">
        <v>1</v>
      </c>
      <c r="D7" s="39">
        <v>106000</v>
      </c>
      <c r="E7" s="125">
        <f>SUM(D7:D10)</f>
        <v>187000</v>
      </c>
    </row>
    <row r="8" spans="1:5" x14ac:dyDescent="0.2">
      <c r="A8" s="121"/>
      <c r="B8" s="14" t="s">
        <v>69</v>
      </c>
      <c r="C8" s="14">
        <v>2</v>
      </c>
      <c r="D8" s="39">
        <v>6000</v>
      </c>
      <c r="E8" s="125"/>
    </row>
    <row r="9" spans="1:5" x14ac:dyDescent="0.2">
      <c r="A9" s="121"/>
      <c r="B9" s="14" t="s">
        <v>70</v>
      </c>
      <c r="C9" s="14">
        <v>1</v>
      </c>
      <c r="D9" s="39">
        <v>15000</v>
      </c>
      <c r="E9" s="124"/>
    </row>
    <row r="10" spans="1:5" ht="17" thickBot="1" x14ac:dyDescent="0.25">
      <c r="A10" s="122"/>
      <c r="B10" s="30" t="s">
        <v>75</v>
      </c>
      <c r="C10" s="8">
        <v>1</v>
      </c>
      <c r="D10" s="40">
        <v>60000</v>
      </c>
      <c r="E10" s="126"/>
    </row>
    <row r="12" spans="1:5" ht="16" thickBot="1" x14ac:dyDescent="0.25"/>
    <row r="13" spans="1:5" ht="16" x14ac:dyDescent="0.2">
      <c r="A13" s="117" t="s">
        <v>111</v>
      </c>
      <c r="B13" s="118"/>
      <c r="C13" s="118"/>
      <c r="D13" s="118"/>
      <c r="E13" s="119"/>
    </row>
    <row r="14" spans="1:5" ht="33" thickBot="1" x14ac:dyDescent="0.25">
      <c r="A14" s="9" t="s">
        <v>86</v>
      </c>
      <c r="B14" s="8" t="s">
        <v>88</v>
      </c>
      <c r="C14" s="8" t="s">
        <v>87</v>
      </c>
      <c r="D14" s="40">
        <v>1250000</v>
      </c>
      <c r="E14" s="44">
        <v>1250000</v>
      </c>
    </row>
    <row r="17" spans="1:5" ht="16" thickBot="1" x14ac:dyDescent="0.25"/>
    <row r="18" spans="1:5" ht="16" x14ac:dyDescent="0.2">
      <c r="A18" s="117" t="s">
        <v>79</v>
      </c>
      <c r="B18" s="118"/>
      <c r="C18" s="118"/>
      <c r="D18" s="118"/>
      <c r="E18" s="119"/>
    </row>
    <row r="19" spans="1:5" ht="16" x14ac:dyDescent="0.2">
      <c r="A19" s="7" t="s">
        <v>82</v>
      </c>
      <c r="B19" s="13" t="s">
        <v>77</v>
      </c>
      <c r="C19" s="14" t="s">
        <v>78</v>
      </c>
      <c r="D19" s="48">
        <v>20000</v>
      </c>
      <c r="E19" s="49">
        <f>D19*7</f>
        <v>140000</v>
      </c>
    </row>
    <row r="20" spans="1:5" ht="16" thickBot="1" x14ac:dyDescent="0.25">
      <c r="A20" s="50" t="s">
        <v>76</v>
      </c>
      <c r="B20" s="8" t="s">
        <v>97</v>
      </c>
      <c r="C20" s="8" t="s">
        <v>78</v>
      </c>
      <c r="D20" s="51">
        <v>50000</v>
      </c>
      <c r="E20" s="52">
        <f>D20*7</f>
        <v>350000</v>
      </c>
    </row>
  </sheetData>
  <mergeCells count="7">
    <mergeCell ref="A1:E1"/>
    <mergeCell ref="A13:E13"/>
    <mergeCell ref="A18:E18"/>
    <mergeCell ref="A2:A6"/>
    <mergeCell ref="A7:A10"/>
    <mergeCell ref="E2:E6"/>
    <mergeCell ref="E7:E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4"/>
  <sheetViews>
    <sheetView workbookViewId="0">
      <selection sqref="A1:B1"/>
    </sheetView>
  </sheetViews>
  <sheetFormatPr baseColWidth="10" defaultColWidth="11.5" defaultRowHeight="15" x14ac:dyDescent="0.2"/>
  <cols>
    <col min="1" max="1" width="5.1640625" style="10" bestFit="1" customWidth="1"/>
    <col min="2" max="2" width="4.6640625" style="10" bestFit="1" customWidth="1"/>
    <col min="3" max="3" width="10.1640625" style="10" customWidth="1"/>
    <col min="4" max="4" width="29.6640625" style="10" customWidth="1"/>
    <col min="5" max="5" width="2.33203125" style="10" customWidth="1"/>
    <col min="6" max="6" width="24.5" style="10" bestFit="1" customWidth="1"/>
    <col min="7" max="8" width="4" style="10" bestFit="1" customWidth="1"/>
    <col min="9" max="9" width="5.6640625" style="10" bestFit="1" customWidth="1"/>
    <col min="10" max="10" width="8.1640625" style="10" bestFit="1" customWidth="1"/>
    <col min="11" max="11" width="10.5" style="10" bestFit="1" customWidth="1"/>
    <col min="12" max="12" width="22.33203125" style="10" customWidth="1"/>
    <col min="13" max="13" width="13.1640625" style="41" bestFit="1" customWidth="1"/>
    <col min="14" max="14" width="14.33203125" style="41" bestFit="1" customWidth="1"/>
    <col min="15" max="16384" width="11.5" style="10"/>
  </cols>
  <sheetData>
    <row r="1" spans="1:14" s="11" customFormat="1" ht="54" thickBot="1" x14ac:dyDescent="0.25">
      <c r="A1" s="151" t="s">
        <v>132</v>
      </c>
      <c r="B1" s="152"/>
      <c r="C1" s="25" t="s">
        <v>20</v>
      </c>
      <c r="D1" s="26" t="s">
        <v>14</v>
      </c>
      <c r="E1" s="153" t="s">
        <v>15</v>
      </c>
      <c r="F1" s="153"/>
      <c r="G1" s="81" t="s">
        <v>16</v>
      </c>
      <c r="H1" s="81" t="s">
        <v>21</v>
      </c>
      <c r="I1" s="82" t="s">
        <v>22</v>
      </c>
      <c r="J1" s="82" t="s">
        <v>23</v>
      </c>
      <c r="K1" s="82" t="s">
        <v>24</v>
      </c>
      <c r="L1" s="27" t="s">
        <v>9</v>
      </c>
      <c r="M1" s="38" t="s">
        <v>25</v>
      </c>
      <c r="N1" s="42" t="s">
        <v>26</v>
      </c>
    </row>
    <row r="2" spans="1:14" s="11" customFormat="1" ht="48" x14ac:dyDescent="0.2">
      <c r="A2" s="140" t="s">
        <v>115</v>
      </c>
      <c r="B2" s="143" t="s">
        <v>116</v>
      </c>
      <c r="C2" s="146">
        <v>1</v>
      </c>
      <c r="D2" s="139" t="s">
        <v>118</v>
      </c>
      <c r="E2" s="154" t="s">
        <v>44</v>
      </c>
      <c r="F2" s="155"/>
      <c r="G2" s="17" t="s">
        <v>30</v>
      </c>
      <c r="H2" s="17"/>
      <c r="I2" s="134" t="s">
        <v>28</v>
      </c>
      <c r="J2" s="134" t="s">
        <v>28</v>
      </c>
      <c r="K2" s="134" t="s">
        <v>28</v>
      </c>
      <c r="L2" s="37" t="s">
        <v>45</v>
      </c>
      <c r="M2" s="75">
        <v>4000000</v>
      </c>
      <c r="N2" s="66">
        <f>M2*4</f>
        <v>16000000</v>
      </c>
    </row>
    <row r="3" spans="1:14" ht="16" x14ac:dyDescent="0.2">
      <c r="A3" s="141"/>
      <c r="B3" s="144"/>
      <c r="C3" s="147"/>
      <c r="D3" s="139"/>
      <c r="E3" s="149" t="s">
        <v>35</v>
      </c>
      <c r="F3" s="18" t="s">
        <v>31</v>
      </c>
      <c r="G3" s="17"/>
      <c r="H3" s="17" t="s">
        <v>30</v>
      </c>
      <c r="I3" s="135"/>
      <c r="J3" s="135"/>
      <c r="K3" s="135"/>
      <c r="L3" s="131" t="s">
        <v>131</v>
      </c>
      <c r="M3" s="39">
        <v>75000</v>
      </c>
      <c r="N3" s="39">
        <f>M3*4</f>
        <v>300000</v>
      </c>
    </row>
    <row r="4" spans="1:14" ht="16" x14ac:dyDescent="0.2">
      <c r="A4" s="141"/>
      <c r="B4" s="144"/>
      <c r="C4" s="147"/>
      <c r="D4" s="139"/>
      <c r="E4" s="149"/>
      <c r="F4" s="18" t="s">
        <v>42</v>
      </c>
      <c r="G4" s="17"/>
      <c r="H4" s="17" t="s">
        <v>30</v>
      </c>
      <c r="I4" s="135"/>
      <c r="J4" s="135"/>
      <c r="K4" s="135"/>
      <c r="L4" s="132"/>
      <c r="M4" s="39">
        <v>75000</v>
      </c>
      <c r="N4" s="39">
        <f>M4*4</f>
        <v>300000</v>
      </c>
    </row>
    <row r="5" spans="1:14" ht="16" x14ac:dyDescent="0.2">
      <c r="A5" s="141"/>
      <c r="B5" s="144"/>
      <c r="C5" s="147"/>
      <c r="D5" s="139"/>
      <c r="E5" s="149"/>
      <c r="F5" s="18" t="s">
        <v>46</v>
      </c>
      <c r="G5" s="17"/>
      <c r="H5" s="17" t="s">
        <v>30</v>
      </c>
      <c r="I5" s="135"/>
      <c r="J5" s="135"/>
      <c r="K5" s="135"/>
      <c r="L5" s="132"/>
      <c r="M5" s="150">
        <v>150000</v>
      </c>
      <c r="N5" s="150">
        <f>M5*4</f>
        <v>600000</v>
      </c>
    </row>
    <row r="6" spans="1:14" ht="16" x14ac:dyDescent="0.2">
      <c r="A6" s="141"/>
      <c r="B6" s="144"/>
      <c r="C6" s="147"/>
      <c r="D6" s="139" t="s">
        <v>1</v>
      </c>
      <c r="E6" s="149"/>
      <c r="F6" s="18" t="s">
        <v>68</v>
      </c>
      <c r="G6" s="17" t="s">
        <v>30</v>
      </c>
      <c r="H6" s="17"/>
      <c r="I6" s="135"/>
      <c r="J6" s="135"/>
      <c r="K6" s="135"/>
      <c r="L6" s="132"/>
      <c r="M6" s="150"/>
      <c r="N6" s="150"/>
    </row>
    <row r="7" spans="1:14" ht="16" x14ac:dyDescent="0.2">
      <c r="A7" s="141"/>
      <c r="B7" s="144"/>
      <c r="C7" s="147"/>
      <c r="D7" s="139"/>
      <c r="E7" s="149"/>
      <c r="F7" s="18" t="s">
        <v>33</v>
      </c>
      <c r="G7" s="17" t="s">
        <v>30</v>
      </c>
      <c r="H7" s="17"/>
      <c r="I7" s="136"/>
      <c r="J7" s="136"/>
      <c r="K7" s="136"/>
      <c r="L7" s="132"/>
      <c r="M7" s="39">
        <v>51300</v>
      </c>
      <c r="N7" s="39">
        <f>M7*5</f>
        <v>256500</v>
      </c>
    </row>
    <row r="8" spans="1:14" x14ac:dyDescent="0.2">
      <c r="A8" s="141"/>
      <c r="B8" s="144"/>
      <c r="C8" s="147"/>
      <c r="D8" s="139" t="s">
        <v>129</v>
      </c>
      <c r="E8" s="149"/>
      <c r="F8" s="139" t="s">
        <v>27</v>
      </c>
      <c r="G8" s="137" t="s">
        <v>30</v>
      </c>
      <c r="H8" s="137"/>
      <c r="I8" s="137">
        <v>1</v>
      </c>
      <c r="J8" s="137">
        <v>1</v>
      </c>
      <c r="K8" s="137">
        <v>1</v>
      </c>
      <c r="L8" s="132"/>
      <c r="M8" s="127">
        <v>137000</v>
      </c>
      <c r="N8" s="127">
        <v>137000</v>
      </c>
    </row>
    <row r="9" spans="1:14" ht="24" customHeight="1" x14ac:dyDescent="0.2">
      <c r="A9" s="141"/>
      <c r="B9" s="144"/>
      <c r="C9" s="147"/>
      <c r="D9" s="139"/>
      <c r="E9" s="149"/>
      <c r="F9" s="139"/>
      <c r="G9" s="137"/>
      <c r="H9" s="137"/>
      <c r="I9" s="137"/>
      <c r="J9" s="137"/>
      <c r="K9" s="137"/>
      <c r="L9" s="132"/>
      <c r="M9" s="128"/>
      <c r="N9" s="128"/>
    </row>
    <row r="10" spans="1:14" ht="21.75" customHeight="1" x14ac:dyDescent="0.2">
      <c r="A10" s="141"/>
      <c r="B10" s="144"/>
      <c r="C10" s="147"/>
      <c r="D10" s="139" t="s">
        <v>130</v>
      </c>
      <c r="E10" s="149"/>
      <c r="F10" s="139" t="s">
        <v>73</v>
      </c>
      <c r="G10" s="137" t="s">
        <v>30</v>
      </c>
      <c r="H10" s="137"/>
      <c r="I10" s="137" t="s">
        <v>28</v>
      </c>
      <c r="J10" s="137" t="s">
        <v>28</v>
      </c>
      <c r="K10" s="137" t="s">
        <v>28</v>
      </c>
      <c r="L10" s="132"/>
      <c r="M10" s="127">
        <v>106000</v>
      </c>
      <c r="N10" s="127">
        <f>M10*4</f>
        <v>424000</v>
      </c>
    </row>
    <row r="11" spans="1:14" ht="104.25" customHeight="1" x14ac:dyDescent="0.2">
      <c r="A11" s="142"/>
      <c r="B11" s="145"/>
      <c r="C11" s="148"/>
      <c r="D11" s="139"/>
      <c r="E11" s="149"/>
      <c r="F11" s="139"/>
      <c r="G11" s="137"/>
      <c r="H11" s="137"/>
      <c r="I11" s="137"/>
      <c r="J11" s="137"/>
      <c r="K11" s="137"/>
      <c r="L11" s="133"/>
      <c r="M11" s="128"/>
      <c r="N11" s="128"/>
    </row>
    <row r="12" spans="1:14" x14ac:dyDescent="0.2">
      <c r="L12" s="138" t="s">
        <v>89</v>
      </c>
      <c r="M12" s="138"/>
      <c r="N12" s="39">
        <f>SUM(N2:N11)</f>
        <v>18017500</v>
      </c>
    </row>
    <row r="13" spans="1:14" x14ac:dyDescent="0.2">
      <c r="L13" s="138" t="s">
        <v>90</v>
      </c>
      <c r="M13" s="138"/>
      <c r="N13" s="39">
        <f>N12*0.1</f>
        <v>1801750</v>
      </c>
    </row>
    <row r="14" spans="1:14" x14ac:dyDescent="0.2">
      <c r="L14" s="129" t="s">
        <v>128</v>
      </c>
      <c r="M14" s="130"/>
      <c r="N14" s="47">
        <f>SUM(N12:N13)</f>
        <v>19819250</v>
      </c>
    </row>
  </sheetData>
  <mergeCells count="36">
    <mergeCell ref="A1:B1"/>
    <mergeCell ref="E1:F1"/>
    <mergeCell ref="D2:D5"/>
    <mergeCell ref="E2:F2"/>
    <mergeCell ref="F10:F11"/>
    <mergeCell ref="F8:F9"/>
    <mergeCell ref="N5:N6"/>
    <mergeCell ref="D6:D7"/>
    <mergeCell ref="D8:D9"/>
    <mergeCell ref="M5:M6"/>
    <mergeCell ref="D10:D11"/>
    <mergeCell ref="A2:A11"/>
    <mergeCell ref="B2:B11"/>
    <mergeCell ref="C2:C11"/>
    <mergeCell ref="E3:E11"/>
    <mergeCell ref="G8:G9"/>
    <mergeCell ref="G10:G11"/>
    <mergeCell ref="H8:H9"/>
    <mergeCell ref="H10:H11"/>
    <mergeCell ref="I10:I11"/>
    <mergeCell ref="I8:I9"/>
    <mergeCell ref="I2:I7"/>
    <mergeCell ref="J2:J7"/>
    <mergeCell ref="K10:K11"/>
    <mergeCell ref="K8:K9"/>
    <mergeCell ref="K2:K7"/>
    <mergeCell ref="J10:J11"/>
    <mergeCell ref="J8:J9"/>
    <mergeCell ref="N10:N11"/>
    <mergeCell ref="M10:M11"/>
    <mergeCell ref="M8:M9"/>
    <mergeCell ref="N8:N9"/>
    <mergeCell ref="L14:M14"/>
    <mergeCell ref="L3:L11"/>
    <mergeCell ref="L13:M13"/>
    <mergeCell ref="L12:M12"/>
  </mergeCells>
  <pageMargins left="0.7" right="0.7" top="0.75" bottom="0.75" header="0.3" footer="0.3"/>
  <pageSetup paperSize="5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9"/>
  <sheetViews>
    <sheetView zoomScale="110" zoomScaleNormal="110" workbookViewId="0">
      <pane ySplit="1" topLeftCell="A12" activePane="bottomLeft" state="frozen"/>
      <selection activeCell="C1" sqref="C1"/>
      <selection pane="bottomLeft" sqref="A1:B1"/>
    </sheetView>
  </sheetViews>
  <sheetFormatPr baseColWidth="10" defaultColWidth="11.5" defaultRowHeight="15" x14ac:dyDescent="0.2"/>
  <cols>
    <col min="1" max="1" width="3.5" style="5" bestFit="1" customWidth="1"/>
    <col min="2" max="2" width="3.33203125" style="5" bestFit="1" customWidth="1"/>
    <col min="3" max="3" width="10.1640625" style="5" customWidth="1"/>
    <col min="4" max="4" width="23.83203125" style="5" customWidth="1"/>
    <col min="5" max="5" width="3.1640625" style="5" customWidth="1"/>
    <col min="6" max="6" width="23.33203125" style="5" customWidth="1"/>
    <col min="7" max="8" width="3.1640625" style="5" bestFit="1" customWidth="1"/>
    <col min="9" max="9" width="9.5" style="5" bestFit="1" customWidth="1"/>
    <col min="10" max="10" width="10" style="5" bestFit="1" customWidth="1"/>
    <col min="11" max="11" width="11.83203125" style="5" bestFit="1" customWidth="1"/>
    <col min="12" max="12" width="24.1640625" style="5" customWidth="1"/>
    <col min="13" max="13" width="15.33203125" style="41" bestFit="1" customWidth="1"/>
    <col min="14" max="14" width="14.33203125" style="41" bestFit="1" customWidth="1"/>
    <col min="15" max="16384" width="11.5" style="5"/>
  </cols>
  <sheetData>
    <row r="1" spans="1:14" s="101" customFormat="1" ht="51.75" customHeight="1" thickBot="1" x14ac:dyDescent="0.25">
      <c r="A1" s="158" t="s">
        <v>43</v>
      </c>
      <c r="B1" s="159"/>
      <c r="C1" s="102" t="s">
        <v>20</v>
      </c>
      <c r="D1" s="103" t="s">
        <v>14</v>
      </c>
      <c r="E1" s="156" t="s">
        <v>15</v>
      </c>
      <c r="F1" s="156"/>
      <c r="G1" s="100" t="s">
        <v>16</v>
      </c>
      <c r="H1" s="100" t="s">
        <v>21</v>
      </c>
      <c r="I1" s="83" t="s">
        <v>22</v>
      </c>
      <c r="J1" s="83" t="s">
        <v>23</v>
      </c>
      <c r="K1" s="83" t="s">
        <v>24</v>
      </c>
      <c r="L1" s="104" t="s">
        <v>9</v>
      </c>
      <c r="M1" s="105" t="s">
        <v>25</v>
      </c>
      <c r="N1" s="106" t="s">
        <v>26</v>
      </c>
    </row>
    <row r="2" spans="1:14" s="88" customFormat="1" ht="30" x14ac:dyDescent="0.2">
      <c r="A2" s="160" t="s">
        <v>18</v>
      </c>
      <c r="B2" s="163" t="s">
        <v>19</v>
      </c>
      <c r="C2" s="166">
        <v>1</v>
      </c>
      <c r="D2" s="177" t="s">
        <v>0</v>
      </c>
      <c r="E2" s="169" t="s">
        <v>44</v>
      </c>
      <c r="F2" s="170"/>
      <c r="G2" s="84" t="s">
        <v>30</v>
      </c>
      <c r="H2" s="84"/>
      <c r="I2" s="193" t="s">
        <v>28</v>
      </c>
      <c r="J2" s="193" t="s">
        <v>28</v>
      </c>
      <c r="K2" s="193">
        <v>4</v>
      </c>
      <c r="L2" s="85" t="s">
        <v>45</v>
      </c>
      <c r="M2" s="86">
        <v>4000000</v>
      </c>
      <c r="N2" s="87">
        <f>M2*4</f>
        <v>16000000</v>
      </c>
    </row>
    <row r="3" spans="1:14" s="93" customFormat="1" x14ac:dyDescent="0.2">
      <c r="A3" s="161"/>
      <c r="B3" s="164"/>
      <c r="C3" s="167"/>
      <c r="D3" s="178"/>
      <c r="E3" s="176" t="s">
        <v>35</v>
      </c>
      <c r="F3" s="89" t="s">
        <v>31</v>
      </c>
      <c r="G3" s="90"/>
      <c r="H3" s="90" t="s">
        <v>30</v>
      </c>
      <c r="I3" s="186"/>
      <c r="J3" s="186"/>
      <c r="K3" s="186"/>
      <c r="L3" s="185" t="s">
        <v>131</v>
      </c>
      <c r="M3" s="91">
        <v>75000</v>
      </c>
      <c r="N3" s="92">
        <f>M3*4</f>
        <v>300000</v>
      </c>
    </row>
    <row r="4" spans="1:14" s="93" customFormat="1" x14ac:dyDescent="0.2">
      <c r="A4" s="161"/>
      <c r="B4" s="164"/>
      <c r="C4" s="167"/>
      <c r="D4" s="178"/>
      <c r="E4" s="176"/>
      <c r="F4" s="89" t="s">
        <v>42</v>
      </c>
      <c r="G4" s="90"/>
      <c r="H4" s="90" t="s">
        <v>30</v>
      </c>
      <c r="I4" s="186"/>
      <c r="J4" s="186"/>
      <c r="K4" s="186"/>
      <c r="L4" s="186"/>
      <c r="M4" s="91">
        <v>75000</v>
      </c>
      <c r="N4" s="92">
        <f>M4*K2</f>
        <v>300000</v>
      </c>
    </row>
    <row r="5" spans="1:14" s="93" customFormat="1" x14ac:dyDescent="0.2">
      <c r="A5" s="161"/>
      <c r="B5" s="164"/>
      <c r="C5" s="167"/>
      <c r="D5" s="179"/>
      <c r="E5" s="176"/>
      <c r="F5" s="89" t="s">
        <v>46</v>
      </c>
      <c r="G5" s="90"/>
      <c r="H5" s="90" t="s">
        <v>30</v>
      </c>
      <c r="I5" s="186"/>
      <c r="J5" s="186"/>
      <c r="K5" s="186"/>
      <c r="L5" s="186"/>
      <c r="M5" s="180">
        <v>150000</v>
      </c>
      <c r="N5" s="182">
        <f>M5*4</f>
        <v>600000</v>
      </c>
    </row>
    <row r="6" spans="1:14" s="93" customFormat="1" ht="25.5" customHeight="1" x14ac:dyDescent="0.2">
      <c r="A6" s="161"/>
      <c r="B6" s="164"/>
      <c r="C6" s="167"/>
      <c r="D6" s="157" t="s">
        <v>117</v>
      </c>
      <c r="E6" s="176"/>
      <c r="F6" s="89" t="s">
        <v>68</v>
      </c>
      <c r="G6" s="90" t="s">
        <v>30</v>
      </c>
      <c r="H6" s="90"/>
      <c r="I6" s="186"/>
      <c r="J6" s="186"/>
      <c r="K6" s="186"/>
      <c r="L6" s="186"/>
      <c r="M6" s="181"/>
      <c r="N6" s="183"/>
    </row>
    <row r="7" spans="1:14" s="93" customFormat="1" ht="29.25" customHeight="1" x14ac:dyDescent="0.2">
      <c r="A7" s="161"/>
      <c r="B7" s="164"/>
      <c r="C7" s="167"/>
      <c r="D7" s="157"/>
      <c r="E7" s="176"/>
      <c r="F7" s="89" t="s">
        <v>33</v>
      </c>
      <c r="G7" s="90" t="s">
        <v>30</v>
      </c>
      <c r="H7" s="90"/>
      <c r="I7" s="186"/>
      <c r="J7" s="186"/>
      <c r="K7" s="186"/>
      <c r="L7" s="186"/>
      <c r="M7" s="91">
        <v>51300</v>
      </c>
      <c r="N7" s="92">
        <f>M7*5</f>
        <v>256500</v>
      </c>
    </row>
    <row r="8" spans="1:14" s="93" customFormat="1" x14ac:dyDescent="0.2">
      <c r="A8" s="161"/>
      <c r="B8" s="164"/>
      <c r="C8" s="167"/>
      <c r="D8" s="157" t="s">
        <v>2</v>
      </c>
      <c r="E8" s="176"/>
      <c r="F8" s="89" t="s">
        <v>27</v>
      </c>
      <c r="G8" s="90" t="s">
        <v>30</v>
      </c>
      <c r="H8" s="90"/>
      <c r="I8" s="186"/>
      <c r="J8" s="186"/>
      <c r="K8" s="186"/>
      <c r="L8" s="186"/>
      <c r="M8" s="91">
        <v>137000</v>
      </c>
      <c r="N8" s="92">
        <f>M8*4</f>
        <v>548000</v>
      </c>
    </row>
    <row r="9" spans="1:14" s="93" customFormat="1" x14ac:dyDescent="0.2">
      <c r="A9" s="161"/>
      <c r="B9" s="164"/>
      <c r="C9" s="167"/>
      <c r="D9" s="157"/>
      <c r="E9" s="176"/>
      <c r="F9" s="89" t="s">
        <v>94</v>
      </c>
      <c r="G9" s="90" t="s">
        <v>30</v>
      </c>
      <c r="H9" s="90"/>
      <c r="I9" s="186"/>
      <c r="J9" s="186"/>
      <c r="K9" s="187"/>
      <c r="L9" s="187"/>
      <c r="M9" s="91">
        <v>187000</v>
      </c>
      <c r="N9" s="92">
        <f>M9*4</f>
        <v>748000</v>
      </c>
    </row>
    <row r="10" spans="1:14" s="93" customFormat="1" ht="75" x14ac:dyDescent="0.2">
      <c r="A10" s="161"/>
      <c r="B10" s="164"/>
      <c r="C10" s="167"/>
      <c r="D10" s="157" t="s">
        <v>3</v>
      </c>
      <c r="E10" s="157" t="s">
        <v>51</v>
      </c>
      <c r="F10" s="157"/>
      <c r="G10" s="90"/>
      <c r="H10" s="90" t="s">
        <v>30</v>
      </c>
      <c r="I10" s="186"/>
      <c r="J10" s="186"/>
      <c r="K10" s="192">
        <v>8</v>
      </c>
      <c r="L10" s="94" t="s">
        <v>36</v>
      </c>
      <c r="M10" s="180">
        <v>1250000</v>
      </c>
      <c r="N10" s="182">
        <f>M10*8</f>
        <v>10000000</v>
      </c>
    </row>
    <row r="11" spans="1:14" s="93" customFormat="1" ht="45" x14ac:dyDescent="0.2">
      <c r="A11" s="161"/>
      <c r="B11" s="164"/>
      <c r="C11" s="167"/>
      <c r="D11" s="157"/>
      <c r="E11" s="157"/>
      <c r="F11" s="157"/>
      <c r="G11" s="90"/>
      <c r="H11" s="90" t="s">
        <v>30</v>
      </c>
      <c r="I11" s="186"/>
      <c r="J11" s="186"/>
      <c r="K11" s="187"/>
      <c r="L11" s="94" t="s">
        <v>37</v>
      </c>
      <c r="M11" s="181"/>
      <c r="N11" s="183"/>
    </row>
    <row r="12" spans="1:14" s="93" customFormat="1" x14ac:dyDescent="0.2">
      <c r="A12" s="161"/>
      <c r="B12" s="164"/>
      <c r="C12" s="167"/>
      <c r="D12" s="157"/>
      <c r="E12" s="188" t="s">
        <v>34</v>
      </c>
      <c r="F12" s="189"/>
      <c r="G12" s="192" t="s">
        <v>30</v>
      </c>
      <c r="H12" s="192"/>
      <c r="I12" s="186"/>
      <c r="J12" s="186"/>
      <c r="K12" s="95"/>
      <c r="L12" s="94" t="s">
        <v>84</v>
      </c>
      <c r="M12" s="91">
        <v>140000</v>
      </c>
      <c r="N12" s="92">
        <f>M12*8</f>
        <v>1120000</v>
      </c>
    </row>
    <row r="13" spans="1:14" s="93" customFormat="1" ht="60" x14ac:dyDescent="0.2">
      <c r="A13" s="161"/>
      <c r="B13" s="164"/>
      <c r="C13" s="167"/>
      <c r="D13" s="157"/>
      <c r="E13" s="190"/>
      <c r="F13" s="191"/>
      <c r="G13" s="187"/>
      <c r="H13" s="187"/>
      <c r="I13" s="186"/>
      <c r="J13" s="186"/>
      <c r="K13" s="90">
        <v>8</v>
      </c>
      <c r="L13" s="94" t="s">
        <v>85</v>
      </c>
      <c r="M13" s="91">
        <v>350000</v>
      </c>
      <c r="N13" s="92">
        <f>M13*2</f>
        <v>700000</v>
      </c>
    </row>
    <row r="14" spans="1:14" s="93" customFormat="1" ht="44" x14ac:dyDescent="0.2">
      <c r="A14" s="161"/>
      <c r="B14" s="164"/>
      <c r="C14" s="167"/>
      <c r="D14" s="157" t="s">
        <v>29</v>
      </c>
      <c r="E14" s="12" t="s">
        <v>35</v>
      </c>
      <c r="F14" s="89" t="s">
        <v>38</v>
      </c>
      <c r="G14" s="90"/>
      <c r="H14" s="90" t="s">
        <v>30</v>
      </c>
      <c r="I14" s="186"/>
      <c r="J14" s="186"/>
      <c r="K14" s="192">
        <v>8</v>
      </c>
      <c r="L14" s="94" t="s">
        <v>83</v>
      </c>
      <c r="M14" s="91">
        <v>0</v>
      </c>
      <c r="N14" s="92">
        <v>0</v>
      </c>
    </row>
    <row r="15" spans="1:14" s="93" customFormat="1" x14ac:dyDescent="0.2">
      <c r="A15" s="161"/>
      <c r="B15" s="164"/>
      <c r="C15" s="167"/>
      <c r="D15" s="157"/>
      <c r="E15" s="171" t="s">
        <v>39</v>
      </c>
      <c r="F15" s="172"/>
      <c r="G15" s="90"/>
      <c r="H15" s="90" t="s">
        <v>30</v>
      </c>
      <c r="I15" s="186"/>
      <c r="J15" s="186"/>
      <c r="K15" s="187"/>
      <c r="L15" s="94" t="s">
        <v>41</v>
      </c>
      <c r="M15" s="91">
        <v>12000</v>
      </c>
      <c r="N15" s="92">
        <f>M15*8*2</f>
        <v>192000</v>
      </c>
    </row>
    <row r="16" spans="1:14" s="93" customFormat="1" ht="106" thickBot="1" x14ac:dyDescent="0.25">
      <c r="A16" s="162"/>
      <c r="B16" s="165"/>
      <c r="C16" s="168"/>
      <c r="D16" s="175"/>
      <c r="E16" s="173" t="s">
        <v>40</v>
      </c>
      <c r="F16" s="174"/>
      <c r="G16" s="96"/>
      <c r="H16" s="96" t="s">
        <v>30</v>
      </c>
      <c r="I16" s="194"/>
      <c r="J16" s="194"/>
      <c r="K16" s="96">
        <v>8</v>
      </c>
      <c r="L16" s="97" t="s">
        <v>133</v>
      </c>
      <c r="M16" s="98">
        <v>0</v>
      </c>
      <c r="N16" s="99">
        <v>0</v>
      </c>
    </row>
    <row r="17" spans="12:14" s="93" customFormat="1" ht="14" x14ac:dyDescent="0.2">
      <c r="L17" s="184" t="s">
        <v>89</v>
      </c>
      <c r="M17" s="184"/>
      <c r="N17" s="91">
        <f>SUM(N2:N16)</f>
        <v>30764500</v>
      </c>
    </row>
    <row r="18" spans="12:14" s="93" customFormat="1" ht="14" x14ac:dyDescent="0.2">
      <c r="L18" s="184" t="s">
        <v>90</v>
      </c>
      <c r="M18" s="184"/>
      <c r="N18" s="91">
        <f>N17*0.1</f>
        <v>3076450</v>
      </c>
    </row>
    <row r="19" spans="12:14" s="93" customFormat="1" ht="14" x14ac:dyDescent="0.2">
      <c r="L19" s="184" t="s">
        <v>127</v>
      </c>
      <c r="M19" s="184"/>
      <c r="N19" s="91">
        <f>SUM(N17:N18)</f>
        <v>33840950</v>
      </c>
    </row>
  </sheetData>
  <mergeCells count="31">
    <mergeCell ref="L18:M18"/>
    <mergeCell ref="L19:M19"/>
    <mergeCell ref="E12:F13"/>
    <mergeCell ref="G12:G13"/>
    <mergeCell ref="H12:H13"/>
    <mergeCell ref="I2:I16"/>
    <mergeCell ref="J2:J16"/>
    <mergeCell ref="K2:K9"/>
    <mergeCell ref="K10:K11"/>
    <mergeCell ref="K14:K15"/>
    <mergeCell ref="M5:M6"/>
    <mergeCell ref="N5:N6"/>
    <mergeCell ref="M10:M11"/>
    <mergeCell ref="N10:N11"/>
    <mergeCell ref="L17:M17"/>
    <mergeCell ref="L3:L9"/>
    <mergeCell ref="E1:F1"/>
    <mergeCell ref="D10:D13"/>
    <mergeCell ref="E10:F11"/>
    <mergeCell ref="A1:B1"/>
    <mergeCell ref="D8:D9"/>
    <mergeCell ref="D6:D7"/>
    <mergeCell ref="A2:A16"/>
    <mergeCell ref="B2:B16"/>
    <mergeCell ref="C2:C16"/>
    <mergeCell ref="E2:F2"/>
    <mergeCell ref="E15:F15"/>
    <mergeCell ref="E16:F16"/>
    <mergeCell ref="D14:D16"/>
    <mergeCell ref="E3:E9"/>
    <mergeCell ref="D2:D5"/>
  </mergeCells>
  <pageMargins left="0.7" right="0.7" top="0.75" bottom="0.75" header="0.3" footer="0.3"/>
  <pageSetup paperSize="5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O13"/>
  <sheetViews>
    <sheetView workbookViewId="0">
      <pane ySplit="1" topLeftCell="A5" activePane="bottomLeft" state="frozen"/>
      <selection pane="bottomLeft" activeCell="A13" sqref="A13"/>
    </sheetView>
  </sheetViews>
  <sheetFormatPr baseColWidth="10" defaultColWidth="11.5" defaultRowHeight="15" x14ac:dyDescent="0.2"/>
  <cols>
    <col min="1" max="1" width="5.1640625" style="5" bestFit="1" customWidth="1"/>
    <col min="2" max="2" width="4.6640625" style="5" bestFit="1" customWidth="1"/>
    <col min="3" max="3" width="5.1640625" style="5" bestFit="1" customWidth="1"/>
    <col min="4" max="4" width="27.83203125" style="5" customWidth="1"/>
    <col min="5" max="5" width="3.1640625" style="5" customWidth="1"/>
    <col min="6" max="6" width="20" style="5" customWidth="1"/>
    <col min="7" max="8" width="3" style="5" bestFit="1" customWidth="1"/>
    <col min="9" max="10" width="5.1640625" style="5" bestFit="1" customWidth="1"/>
    <col min="11" max="11" width="7.33203125" style="5" bestFit="1" customWidth="1"/>
    <col min="12" max="12" width="24.83203125" style="5" customWidth="1"/>
    <col min="13" max="13" width="13.1640625" style="41" bestFit="1" customWidth="1"/>
    <col min="14" max="14" width="16.5" style="41" customWidth="1"/>
    <col min="15" max="15" width="16" style="41" bestFit="1" customWidth="1"/>
    <col min="16" max="16384" width="11.5" style="5"/>
  </cols>
  <sheetData>
    <row r="1" spans="1:15" s="11" customFormat="1" ht="44" thickBot="1" x14ac:dyDescent="0.25">
      <c r="A1" s="208" t="s">
        <v>43</v>
      </c>
      <c r="B1" s="209"/>
      <c r="C1" s="109" t="s">
        <v>20</v>
      </c>
      <c r="D1" s="60" t="s">
        <v>14</v>
      </c>
      <c r="E1" s="210" t="s">
        <v>15</v>
      </c>
      <c r="F1" s="210"/>
      <c r="G1" s="107" t="s">
        <v>16</v>
      </c>
      <c r="H1" s="107" t="s">
        <v>21</v>
      </c>
      <c r="I1" s="108" t="s">
        <v>22</v>
      </c>
      <c r="J1" s="108" t="s">
        <v>23</v>
      </c>
      <c r="K1" s="108" t="s">
        <v>137</v>
      </c>
      <c r="L1" s="24" t="s">
        <v>9</v>
      </c>
      <c r="M1" s="55" t="s">
        <v>25</v>
      </c>
      <c r="N1" s="74" t="s">
        <v>112</v>
      </c>
      <c r="O1" s="56" t="s">
        <v>113</v>
      </c>
    </row>
    <row r="2" spans="1:15" s="11" customFormat="1" ht="32" x14ac:dyDescent="0.2">
      <c r="A2" s="142" t="s">
        <v>47</v>
      </c>
      <c r="B2" s="216" t="s">
        <v>48</v>
      </c>
      <c r="C2" s="218">
        <v>2</v>
      </c>
      <c r="D2" s="221" t="s">
        <v>11</v>
      </c>
      <c r="E2" s="211" t="s">
        <v>44</v>
      </c>
      <c r="F2" s="212"/>
      <c r="G2" s="31" t="s">
        <v>30</v>
      </c>
      <c r="H2" s="31"/>
      <c r="I2" s="202" t="s">
        <v>28</v>
      </c>
      <c r="J2" s="202" t="s">
        <v>28</v>
      </c>
      <c r="K2" s="31">
        <v>4</v>
      </c>
      <c r="L2" s="32" t="s">
        <v>49</v>
      </c>
      <c r="M2" s="45">
        <v>4000000</v>
      </c>
      <c r="N2" s="57">
        <f>M2*4</f>
        <v>16000000</v>
      </c>
      <c r="O2" s="46">
        <f>M2*4*2</f>
        <v>32000000</v>
      </c>
    </row>
    <row r="3" spans="1:15" ht="160" x14ac:dyDescent="0.2">
      <c r="A3" s="215"/>
      <c r="B3" s="217"/>
      <c r="C3" s="219"/>
      <c r="D3" s="200"/>
      <c r="E3" s="222" t="s">
        <v>50</v>
      </c>
      <c r="F3" s="223"/>
      <c r="G3" s="4" t="s">
        <v>30</v>
      </c>
      <c r="H3" s="4"/>
      <c r="I3" s="197"/>
      <c r="J3" s="197"/>
      <c r="K3" s="4">
        <v>1</v>
      </c>
      <c r="L3" s="3" t="s">
        <v>91</v>
      </c>
      <c r="M3" s="39">
        <v>600000</v>
      </c>
      <c r="N3" s="58">
        <f>M3*1</f>
        <v>600000</v>
      </c>
      <c r="O3" s="43">
        <f>M3*2</f>
        <v>1200000</v>
      </c>
    </row>
    <row r="4" spans="1:15" ht="112" x14ac:dyDescent="0.2">
      <c r="A4" s="215"/>
      <c r="B4" s="217"/>
      <c r="C4" s="219"/>
      <c r="D4" s="200" t="s">
        <v>10</v>
      </c>
      <c r="E4" s="203" t="s">
        <v>35</v>
      </c>
      <c r="F4" s="3" t="s">
        <v>31</v>
      </c>
      <c r="G4" s="4"/>
      <c r="H4" s="4" t="s">
        <v>30</v>
      </c>
      <c r="I4" s="197"/>
      <c r="J4" s="197"/>
      <c r="K4" s="196">
        <v>2</v>
      </c>
      <c r="L4" s="3" t="s">
        <v>52</v>
      </c>
      <c r="M4" s="39">
        <v>75000</v>
      </c>
      <c r="N4" s="58">
        <f>M4*4</f>
        <v>300000</v>
      </c>
      <c r="O4" s="43">
        <f>M4*4*2</f>
        <v>600000</v>
      </c>
    </row>
    <row r="5" spans="1:15" ht="16" x14ac:dyDescent="0.2">
      <c r="A5" s="215"/>
      <c r="B5" s="217"/>
      <c r="C5" s="219"/>
      <c r="D5" s="200"/>
      <c r="E5" s="204"/>
      <c r="F5" s="3" t="s">
        <v>42</v>
      </c>
      <c r="G5" s="4"/>
      <c r="H5" s="4" t="s">
        <v>30</v>
      </c>
      <c r="I5" s="197"/>
      <c r="J5" s="197"/>
      <c r="K5" s="197"/>
      <c r="L5" s="4" t="s">
        <v>28</v>
      </c>
      <c r="M5" s="39">
        <v>75000</v>
      </c>
      <c r="N5" s="58">
        <f>M5*4</f>
        <v>300000</v>
      </c>
      <c r="O5" s="43">
        <f>M5*4*2</f>
        <v>600000</v>
      </c>
    </row>
    <row r="6" spans="1:15" ht="96" x14ac:dyDescent="0.2">
      <c r="A6" s="215"/>
      <c r="B6" s="217"/>
      <c r="C6" s="219"/>
      <c r="D6" s="33" t="s">
        <v>4</v>
      </c>
      <c r="E6" s="204"/>
      <c r="F6" s="3" t="s">
        <v>46</v>
      </c>
      <c r="G6" s="4"/>
      <c r="H6" s="4" t="s">
        <v>30</v>
      </c>
      <c r="I6" s="197"/>
      <c r="J6" s="197"/>
      <c r="K6" s="197"/>
      <c r="L6" s="3" t="s">
        <v>134</v>
      </c>
      <c r="M6" s="127">
        <v>150000</v>
      </c>
      <c r="N6" s="127">
        <f>M6*4</f>
        <v>600000</v>
      </c>
      <c r="O6" s="206">
        <f>M6*4*2</f>
        <v>1200000</v>
      </c>
    </row>
    <row r="7" spans="1:15" ht="16" x14ac:dyDescent="0.2">
      <c r="A7" s="215"/>
      <c r="B7" s="217"/>
      <c r="C7" s="219"/>
      <c r="D7" s="200" t="s">
        <v>5</v>
      </c>
      <c r="E7" s="204"/>
      <c r="F7" s="3" t="s">
        <v>32</v>
      </c>
      <c r="G7" s="4" t="s">
        <v>30</v>
      </c>
      <c r="H7" s="4"/>
      <c r="I7" s="197"/>
      <c r="J7" s="197"/>
      <c r="K7" s="197"/>
      <c r="L7" s="220" t="s">
        <v>135</v>
      </c>
      <c r="M7" s="128"/>
      <c r="N7" s="128"/>
      <c r="O7" s="207"/>
    </row>
    <row r="8" spans="1:15" ht="32" x14ac:dyDescent="0.2">
      <c r="A8" s="215"/>
      <c r="B8" s="217"/>
      <c r="C8" s="219"/>
      <c r="D8" s="200"/>
      <c r="E8" s="204"/>
      <c r="F8" s="3" t="s">
        <v>33</v>
      </c>
      <c r="G8" s="4" t="s">
        <v>30</v>
      </c>
      <c r="H8" s="4"/>
      <c r="I8" s="198"/>
      <c r="J8" s="198"/>
      <c r="K8" s="198"/>
      <c r="L8" s="198"/>
      <c r="M8" s="39">
        <v>51300</v>
      </c>
      <c r="N8" s="58">
        <f>M8*4</f>
        <v>205200</v>
      </c>
      <c r="O8" s="43">
        <f>M8*4*2</f>
        <v>410400</v>
      </c>
    </row>
    <row r="9" spans="1:15" ht="16" x14ac:dyDescent="0.2">
      <c r="A9" s="215"/>
      <c r="B9" s="217"/>
      <c r="C9" s="219"/>
      <c r="D9" s="200" t="s">
        <v>6</v>
      </c>
      <c r="E9" s="204"/>
      <c r="F9" s="3" t="s">
        <v>27</v>
      </c>
      <c r="G9" s="4" t="s">
        <v>30</v>
      </c>
      <c r="H9" s="16"/>
      <c r="I9" s="196">
        <v>2</v>
      </c>
      <c r="J9" s="196">
        <v>2</v>
      </c>
      <c r="K9" s="196">
        <v>2</v>
      </c>
      <c r="L9" s="213" t="s">
        <v>136</v>
      </c>
      <c r="M9" s="39">
        <v>137000</v>
      </c>
      <c r="N9" s="58">
        <f>M9*4</f>
        <v>548000</v>
      </c>
      <c r="O9" s="43">
        <f>M9*4*2</f>
        <v>1096000</v>
      </c>
    </row>
    <row r="10" spans="1:15" ht="17" thickBot="1" x14ac:dyDescent="0.25">
      <c r="A10" s="215"/>
      <c r="B10" s="217"/>
      <c r="C10" s="219"/>
      <c r="D10" s="201"/>
      <c r="E10" s="205"/>
      <c r="F10" s="34" t="s">
        <v>73</v>
      </c>
      <c r="G10" s="35" t="s">
        <v>30</v>
      </c>
      <c r="H10" s="36"/>
      <c r="I10" s="199"/>
      <c r="J10" s="199"/>
      <c r="K10" s="199"/>
      <c r="L10" s="214"/>
      <c r="M10" s="53">
        <v>106000</v>
      </c>
      <c r="N10" s="59">
        <f>M10*4</f>
        <v>424000</v>
      </c>
      <c r="O10" s="54">
        <f>M10*4*2</f>
        <v>848000</v>
      </c>
    </row>
    <row r="11" spans="1:15" x14ac:dyDescent="0.2">
      <c r="L11" s="138" t="s">
        <v>89</v>
      </c>
      <c r="M11" s="138"/>
      <c r="N11" s="76">
        <f>SUM(N4:N10)</f>
        <v>2377200</v>
      </c>
      <c r="O11" s="39">
        <f>SUM(O2:O10)</f>
        <v>37954400</v>
      </c>
    </row>
    <row r="12" spans="1:15" x14ac:dyDescent="0.2">
      <c r="L12" s="129" t="s">
        <v>90</v>
      </c>
      <c r="M12" s="195"/>
      <c r="N12" s="130"/>
      <c r="O12" s="39">
        <f>O11*0.1</f>
        <v>3795440</v>
      </c>
    </row>
    <row r="13" spans="1:15" x14ac:dyDescent="0.2">
      <c r="L13" s="129" t="s">
        <v>126</v>
      </c>
      <c r="M13" s="195"/>
      <c r="N13" s="130"/>
      <c r="O13" s="39">
        <f>SUM(O11:O12)</f>
        <v>41749840</v>
      </c>
    </row>
  </sheetData>
  <mergeCells count="26">
    <mergeCell ref="O6:O7"/>
    <mergeCell ref="L11:M11"/>
    <mergeCell ref="A1:B1"/>
    <mergeCell ref="E1:F1"/>
    <mergeCell ref="E2:F2"/>
    <mergeCell ref="M6:M7"/>
    <mergeCell ref="L9:L10"/>
    <mergeCell ref="A2:A10"/>
    <mergeCell ref="B2:B10"/>
    <mergeCell ref="C2:C10"/>
    <mergeCell ref="L7:L8"/>
    <mergeCell ref="J2:J8"/>
    <mergeCell ref="D2:D3"/>
    <mergeCell ref="E3:F3"/>
    <mergeCell ref="D4:D5"/>
    <mergeCell ref="D9:D10"/>
    <mergeCell ref="D7:D8"/>
    <mergeCell ref="I2:I8"/>
    <mergeCell ref="E4:E10"/>
    <mergeCell ref="L12:N12"/>
    <mergeCell ref="L13:N13"/>
    <mergeCell ref="K4:K8"/>
    <mergeCell ref="I9:I10"/>
    <mergeCell ref="J9:J10"/>
    <mergeCell ref="K9:K10"/>
    <mergeCell ref="N6:N7"/>
  </mergeCells>
  <pageMargins left="0.7" right="0.7" top="0.75" bottom="0.75" header="0.3" footer="0.3"/>
  <pageSetup paperSize="5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59"/>
  <sheetViews>
    <sheetView workbookViewId="0">
      <pane ySplit="1" topLeftCell="A2" activePane="bottomLeft" state="frozen"/>
      <selection activeCell="C1" sqref="C1"/>
      <selection pane="bottomLeft" activeCell="D1" sqref="D1"/>
    </sheetView>
  </sheetViews>
  <sheetFormatPr baseColWidth="10" defaultColWidth="11.5" defaultRowHeight="15" x14ac:dyDescent="0.2"/>
  <cols>
    <col min="1" max="1" width="4" style="10" customWidth="1"/>
    <col min="2" max="2" width="3.83203125" style="10" customWidth="1"/>
    <col min="3" max="3" width="6.5" style="10" customWidth="1"/>
    <col min="4" max="4" width="25.5" style="10" customWidth="1"/>
    <col min="5" max="5" width="3.1640625" style="10" customWidth="1"/>
    <col min="6" max="6" width="25.83203125" style="10" bestFit="1" customWidth="1"/>
    <col min="7" max="8" width="3" style="10" bestFit="1" customWidth="1"/>
    <col min="9" max="9" width="7.6640625" style="10" bestFit="1" customWidth="1"/>
    <col min="10" max="10" width="7.33203125" style="10" bestFit="1" customWidth="1"/>
    <col min="11" max="11" width="9.5" style="10" bestFit="1" customWidth="1"/>
    <col min="12" max="12" width="29" style="10" customWidth="1"/>
    <col min="13" max="13" width="15.33203125" style="41" bestFit="1" customWidth="1"/>
    <col min="14" max="14" width="14.33203125" style="41" bestFit="1" customWidth="1"/>
    <col min="15" max="16384" width="11.5" style="10"/>
  </cols>
  <sheetData>
    <row r="1" spans="1:14" s="19" customFormat="1" ht="44" thickBot="1" x14ac:dyDescent="0.25">
      <c r="A1" s="225" t="s">
        <v>43</v>
      </c>
      <c r="B1" s="226"/>
      <c r="C1" s="111" t="s">
        <v>20</v>
      </c>
      <c r="D1" s="23" t="s">
        <v>14</v>
      </c>
      <c r="E1" s="227" t="s">
        <v>15</v>
      </c>
      <c r="F1" s="227"/>
      <c r="G1" s="110" t="s">
        <v>16</v>
      </c>
      <c r="H1" s="110" t="s">
        <v>21</v>
      </c>
      <c r="I1" s="111" t="s">
        <v>22</v>
      </c>
      <c r="J1" s="111" t="s">
        <v>23</v>
      </c>
      <c r="K1" s="111" t="s">
        <v>24</v>
      </c>
      <c r="L1" s="22" t="s">
        <v>9</v>
      </c>
      <c r="M1" s="61" t="s">
        <v>25</v>
      </c>
      <c r="N1" s="62" t="s">
        <v>26</v>
      </c>
    </row>
    <row r="2" spans="1:14" s="11" customFormat="1" ht="32" x14ac:dyDescent="0.2">
      <c r="A2" s="230" t="s">
        <v>53</v>
      </c>
      <c r="B2" s="233" t="s">
        <v>54</v>
      </c>
      <c r="C2" s="236">
        <v>1.75</v>
      </c>
      <c r="D2" s="224" t="s">
        <v>7</v>
      </c>
      <c r="E2" s="228" t="s">
        <v>44</v>
      </c>
      <c r="F2" s="229"/>
      <c r="G2" s="28"/>
      <c r="H2" s="6" t="s">
        <v>30</v>
      </c>
      <c r="I2" s="31">
        <v>4</v>
      </c>
      <c r="J2" s="31" t="s">
        <v>28</v>
      </c>
      <c r="K2" s="31" t="s">
        <v>28</v>
      </c>
      <c r="L2" s="29" t="s">
        <v>45</v>
      </c>
      <c r="M2" s="65">
        <v>4000000</v>
      </c>
      <c r="N2" s="46">
        <f>M2*4*1.75</f>
        <v>28000000</v>
      </c>
    </row>
    <row r="3" spans="1:14" s="11" customFormat="1" ht="32" x14ac:dyDescent="0.2">
      <c r="A3" s="231"/>
      <c r="B3" s="234"/>
      <c r="C3" s="237"/>
      <c r="D3" s="139"/>
      <c r="E3" s="154" t="s">
        <v>55</v>
      </c>
      <c r="F3" s="154"/>
      <c r="G3" s="15" t="s">
        <v>30</v>
      </c>
      <c r="H3" s="14"/>
      <c r="I3" s="4">
        <v>1</v>
      </c>
      <c r="J3" s="4" t="s">
        <v>28</v>
      </c>
      <c r="K3" s="4" t="s">
        <v>28</v>
      </c>
      <c r="L3" s="13" t="s">
        <v>92</v>
      </c>
      <c r="M3" s="2">
        <v>1500000</v>
      </c>
      <c r="N3" s="64">
        <f>M3*1*1.75</f>
        <v>2625000</v>
      </c>
    </row>
    <row r="4" spans="1:14" ht="16" x14ac:dyDescent="0.2">
      <c r="A4" s="231"/>
      <c r="B4" s="234"/>
      <c r="C4" s="237"/>
      <c r="D4" s="139"/>
      <c r="E4" s="149" t="s">
        <v>35</v>
      </c>
      <c r="F4" s="3" t="s">
        <v>31</v>
      </c>
      <c r="G4" s="4"/>
      <c r="H4" s="4" t="s">
        <v>30</v>
      </c>
      <c r="I4" s="4">
        <v>4</v>
      </c>
      <c r="J4" s="196" t="s">
        <v>28</v>
      </c>
      <c r="K4" s="196" t="s">
        <v>28</v>
      </c>
      <c r="L4" s="196" t="s">
        <v>28</v>
      </c>
      <c r="M4" s="39">
        <v>75000</v>
      </c>
      <c r="N4" s="63">
        <f>M4*4*1.75</f>
        <v>525000</v>
      </c>
    </row>
    <row r="5" spans="1:14" ht="16" x14ac:dyDescent="0.2">
      <c r="A5" s="231"/>
      <c r="B5" s="234"/>
      <c r="C5" s="237"/>
      <c r="D5" s="139"/>
      <c r="E5" s="149"/>
      <c r="F5" s="3" t="s">
        <v>42</v>
      </c>
      <c r="G5" s="4"/>
      <c r="H5" s="4" t="s">
        <v>30</v>
      </c>
      <c r="I5" s="4">
        <v>4</v>
      </c>
      <c r="J5" s="197"/>
      <c r="K5" s="197"/>
      <c r="L5" s="197"/>
      <c r="M5" s="39">
        <v>75000</v>
      </c>
      <c r="N5" s="63">
        <f t="shared" ref="N5:N10" si="0">M5*4*1.75</f>
        <v>525000</v>
      </c>
    </row>
    <row r="6" spans="1:14" ht="16" x14ac:dyDescent="0.2">
      <c r="A6" s="231"/>
      <c r="B6" s="234"/>
      <c r="C6" s="237"/>
      <c r="D6" s="139"/>
      <c r="E6" s="149"/>
      <c r="F6" s="3" t="s">
        <v>46</v>
      </c>
      <c r="G6" s="4"/>
      <c r="H6" s="4" t="s">
        <v>30</v>
      </c>
      <c r="I6" s="4">
        <v>4</v>
      </c>
      <c r="J6" s="197"/>
      <c r="K6" s="197"/>
      <c r="L6" s="197"/>
      <c r="M6" s="127">
        <v>150000</v>
      </c>
      <c r="N6" s="241">
        <f t="shared" si="0"/>
        <v>1050000</v>
      </c>
    </row>
    <row r="7" spans="1:14" ht="16" x14ac:dyDescent="0.2">
      <c r="A7" s="231"/>
      <c r="B7" s="234"/>
      <c r="C7" s="237"/>
      <c r="D7" s="139"/>
      <c r="E7" s="149"/>
      <c r="F7" s="3" t="s">
        <v>32</v>
      </c>
      <c r="G7" s="4"/>
      <c r="H7" s="4" t="s">
        <v>30</v>
      </c>
      <c r="I7" s="4">
        <v>4</v>
      </c>
      <c r="J7" s="197"/>
      <c r="K7" s="197"/>
      <c r="L7" s="197"/>
      <c r="M7" s="128"/>
      <c r="N7" s="242"/>
    </row>
    <row r="8" spans="1:14" ht="16" x14ac:dyDescent="0.2">
      <c r="A8" s="231"/>
      <c r="B8" s="234"/>
      <c r="C8" s="237"/>
      <c r="D8" s="139"/>
      <c r="E8" s="149"/>
      <c r="F8" s="3" t="s">
        <v>33</v>
      </c>
      <c r="G8" s="4" t="s">
        <v>30</v>
      </c>
      <c r="H8" s="4"/>
      <c r="I8" s="4">
        <v>4</v>
      </c>
      <c r="J8" s="197"/>
      <c r="K8" s="197"/>
      <c r="L8" s="197"/>
      <c r="M8" s="39">
        <v>51300</v>
      </c>
      <c r="N8" s="63">
        <f t="shared" si="0"/>
        <v>359100</v>
      </c>
    </row>
    <row r="9" spans="1:14" ht="16" x14ac:dyDescent="0.2">
      <c r="A9" s="231"/>
      <c r="B9" s="234"/>
      <c r="C9" s="237"/>
      <c r="D9" s="139"/>
      <c r="E9" s="149"/>
      <c r="F9" s="3" t="s">
        <v>27</v>
      </c>
      <c r="G9" s="4" t="s">
        <v>30</v>
      </c>
      <c r="H9" s="4"/>
      <c r="I9" s="4">
        <v>4</v>
      </c>
      <c r="J9" s="197"/>
      <c r="K9" s="197"/>
      <c r="L9" s="197"/>
      <c r="M9" s="39">
        <v>137000</v>
      </c>
      <c r="N9" s="63">
        <f t="shared" si="0"/>
        <v>959000</v>
      </c>
    </row>
    <row r="10" spans="1:14" ht="16" x14ac:dyDescent="0.2">
      <c r="A10" s="231"/>
      <c r="B10" s="234"/>
      <c r="C10" s="237"/>
      <c r="D10" s="139"/>
      <c r="E10" s="149"/>
      <c r="F10" s="3" t="s">
        <v>94</v>
      </c>
      <c r="G10" s="4" t="s">
        <v>30</v>
      </c>
      <c r="H10" s="4"/>
      <c r="I10" s="4">
        <v>4</v>
      </c>
      <c r="J10" s="198"/>
      <c r="K10" s="198"/>
      <c r="L10" s="198"/>
      <c r="M10" s="2">
        <v>187000</v>
      </c>
      <c r="N10" s="63">
        <f t="shared" si="0"/>
        <v>1309000</v>
      </c>
    </row>
    <row r="11" spans="1:14" ht="16" x14ac:dyDescent="0.2">
      <c r="A11" s="231"/>
      <c r="B11" s="234"/>
      <c r="C11" s="237"/>
      <c r="D11" s="139"/>
      <c r="E11" s="154" t="s">
        <v>56</v>
      </c>
      <c r="F11" s="137"/>
      <c r="G11" s="4"/>
      <c r="H11" s="4" t="s">
        <v>30</v>
      </c>
      <c r="I11" s="4">
        <v>8</v>
      </c>
      <c r="J11" s="4" t="s">
        <v>28</v>
      </c>
      <c r="K11" s="4">
        <v>8</v>
      </c>
      <c r="L11" s="13" t="s">
        <v>41</v>
      </c>
      <c r="M11" s="39">
        <v>12000</v>
      </c>
      <c r="N11" s="43">
        <f>M11*8</f>
        <v>96000</v>
      </c>
    </row>
    <row r="12" spans="1:14" ht="16" x14ac:dyDescent="0.2">
      <c r="A12" s="231"/>
      <c r="B12" s="234"/>
      <c r="C12" s="237"/>
      <c r="D12" s="154" t="s">
        <v>57</v>
      </c>
      <c r="E12" s="149" t="s">
        <v>35</v>
      </c>
      <c r="F12" s="3" t="s">
        <v>31</v>
      </c>
      <c r="G12" s="4"/>
      <c r="H12" s="4" t="s">
        <v>30</v>
      </c>
      <c r="I12" s="196" t="s">
        <v>28</v>
      </c>
      <c r="J12" s="196" t="s">
        <v>28</v>
      </c>
      <c r="K12" s="196" t="s">
        <v>28</v>
      </c>
      <c r="L12" s="243" t="s">
        <v>95</v>
      </c>
      <c r="M12" s="39">
        <v>0</v>
      </c>
      <c r="N12" s="43">
        <v>0</v>
      </c>
    </row>
    <row r="13" spans="1:14" ht="16" x14ac:dyDescent="0.2">
      <c r="A13" s="231"/>
      <c r="B13" s="234"/>
      <c r="C13" s="237"/>
      <c r="D13" s="154"/>
      <c r="E13" s="149"/>
      <c r="F13" s="3" t="s">
        <v>42</v>
      </c>
      <c r="G13" s="4"/>
      <c r="H13" s="4" t="s">
        <v>30</v>
      </c>
      <c r="I13" s="197"/>
      <c r="J13" s="197"/>
      <c r="K13" s="197"/>
      <c r="L13" s="197"/>
      <c r="M13" s="39">
        <v>0</v>
      </c>
      <c r="N13" s="43">
        <v>0</v>
      </c>
    </row>
    <row r="14" spans="1:14" ht="16" x14ac:dyDescent="0.2">
      <c r="A14" s="231"/>
      <c r="B14" s="234"/>
      <c r="C14" s="237"/>
      <c r="D14" s="154"/>
      <c r="E14" s="149"/>
      <c r="F14" s="3" t="s">
        <v>46</v>
      </c>
      <c r="G14" s="4"/>
      <c r="H14" s="4" t="s">
        <v>30</v>
      </c>
      <c r="I14" s="197"/>
      <c r="J14" s="197"/>
      <c r="K14" s="197"/>
      <c r="L14" s="197"/>
      <c r="M14" s="39">
        <v>0</v>
      </c>
      <c r="N14" s="43">
        <v>0</v>
      </c>
    </row>
    <row r="15" spans="1:14" ht="16" x14ac:dyDescent="0.2">
      <c r="A15" s="231"/>
      <c r="B15" s="234"/>
      <c r="C15" s="237"/>
      <c r="D15" s="154"/>
      <c r="E15" s="149"/>
      <c r="F15" s="3" t="s">
        <v>32</v>
      </c>
      <c r="G15" s="4"/>
      <c r="H15" s="4" t="s">
        <v>30</v>
      </c>
      <c r="I15" s="197"/>
      <c r="J15" s="197"/>
      <c r="K15" s="197"/>
      <c r="L15" s="197"/>
      <c r="M15" s="39">
        <v>0</v>
      </c>
      <c r="N15" s="43">
        <v>0</v>
      </c>
    </row>
    <row r="16" spans="1:14" ht="16" x14ac:dyDescent="0.2">
      <c r="A16" s="231"/>
      <c r="B16" s="234"/>
      <c r="C16" s="237"/>
      <c r="D16" s="154"/>
      <c r="E16" s="149"/>
      <c r="F16" s="3" t="s">
        <v>33</v>
      </c>
      <c r="G16" s="4" t="s">
        <v>30</v>
      </c>
      <c r="H16" s="4"/>
      <c r="I16" s="197"/>
      <c r="J16" s="197"/>
      <c r="K16" s="197"/>
      <c r="L16" s="197"/>
      <c r="M16" s="39">
        <v>0</v>
      </c>
      <c r="N16" s="43">
        <v>0</v>
      </c>
    </row>
    <row r="17" spans="1:14" ht="16" x14ac:dyDescent="0.2">
      <c r="A17" s="231"/>
      <c r="B17" s="234"/>
      <c r="C17" s="237"/>
      <c r="D17" s="154"/>
      <c r="E17" s="149"/>
      <c r="F17" s="3" t="s">
        <v>27</v>
      </c>
      <c r="G17" s="4" t="s">
        <v>30</v>
      </c>
      <c r="H17" s="4"/>
      <c r="I17" s="197"/>
      <c r="J17" s="197"/>
      <c r="K17" s="197"/>
      <c r="L17" s="197"/>
      <c r="M17" s="39">
        <v>0</v>
      </c>
      <c r="N17" s="43">
        <v>0</v>
      </c>
    </row>
    <row r="18" spans="1:14" ht="16" x14ac:dyDescent="0.2">
      <c r="A18" s="231"/>
      <c r="B18" s="234"/>
      <c r="C18" s="237"/>
      <c r="D18" s="154"/>
      <c r="E18" s="149"/>
      <c r="F18" s="3" t="s">
        <v>94</v>
      </c>
      <c r="G18" s="4" t="s">
        <v>30</v>
      </c>
      <c r="H18" s="4"/>
      <c r="I18" s="198"/>
      <c r="J18" s="198"/>
      <c r="K18" s="198"/>
      <c r="L18" s="198"/>
      <c r="M18" s="39">
        <v>0</v>
      </c>
      <c r="N18" s="43">
        <v>0</v>
      </c>
    </row>
    <row r="19" spans="1:14" ht="16" x14ac:dyDescent="0.2">
      <c r="A19" s="231"/>
      <c r="B19" s="234"/>
      <c r="C19" s="237"/>
      <c r="D19" s="139" t="s">
        <v>8</v>
      </c>
      <c r="E19" s="149" t="s">
        <v>35</v>
      </c>
      <c r="F19" s="3" t="s">
        <v>31</v>
      </c>
      <c r="G19" s="4"/>
      <c r="H19" s="4" t="s">
        <v>30</v>
      </c>
      <c r="I19" s="196" t="s">
        <v>28</v>
      </c>
      <c r="J19" s="196" t="s">
        <v>28</v>
      </c>
      <c r="K19" s="196" t="s">
        <v>28</v>
      </c>
      <c r="L19" s="243" t="s">
        <v>95</v>
      </c>
      <c r="M19" s="39">
        <v>0</v>
      </c>
      <c r="N19" s="43">
        <v>0</v>
      </c>
    </row>
    <row r="20" spans="1:14" ht="16" x14ac:dyDescent="0.2">
      <c r="A20" s="231"/>
      <c r="B20" s="234"/>
      <c r="C20" s="237"/>
      <c r="D20" s="139"/>
      <c r="E20" s="149"/>
      <c r="F20" s="3" t="s">
        <v>42</v>
      </c>
      <c r="G20" s="14"/>
      <c r="H20" s="4" t="s">
        <v>30</v>
      </c>
      <c r="I20" s="197"/>
      <c r="J20" s="197"/>
      <c r="K20" s="197"/>
      <c r="L20" s="197"/>
      <c r="M20" s="39">
        <v>0</v>
      </c>
      <c r="N20" s="43">
        <v>0</v>
      </c>
    </row>
    <row r="21" spans="1:14" ht="16" x14ac:dyDescent="0.2">
      <c r="A21" s="231"/>
      <c r="B21" s="234"/>
      <c r="C21" s="237"/>
      <c r="D21" s="139"/>
      <c r="E21" s="149"/>
      <c r="F21" s="3" t="s">
        <v>46</v>
      </c>
      <c r="G21" s="14"/>
      <c r="H21" s="4" t="s">
        <v>30</v>
      </c>
      <c r="I21" s="197"/>
      <c r="J21" s="197"/>
      <c r="K21" s="197"/>
      <c r="L21" s="197"/>
      <c r="M21" s="39">
        <v>0</v>
      </c>
      <c r="N21" s="43">
        <v>0</v>
      </c>
    </row>
    <row r="22" spans="1:14" ht="16" x14ac:dyDescent="0.2">
      <c r="A22" s="231"/>
      <c r="B22" s="234"/>
      <c r="C22" s="237"/>
      <c r="D22" s="139"/>
      <c r="E22" s="149"/>
      <c r="F22" s="3" t="s">
        <v>32</v>
      </c>
      <c r="G22" s="14" t="s">
        <v>30</v>
      </c>
      <c r="H22" s="4"/>
      <c r="I22" s="197"/>
      <c r="J22" s="197"/>
      <c r="K22" s="197"/>
      <c r="L22" s="197"/>
      <c r="M22" s="39">
        <v>0</v>
      </c>
      <c r="N22" s="43">
        <v>0</v>
      </c>
    </row>
    <row r="23" spans="1:14" ht="16" x14ac:dyDescent="0.2">
      <c r="A23" s="231"/>
      <c r="B23" s="234"/>
      <c r="C23" s="237"/>
      <c r="D23" s="139"/>
      <c r="E23" s="149"/>
      <c r="F23" s="3" t="s">
        <v>33</v>
      </c>
      <c r="G23" s="14" t="s">
        <v>30</v>
      </c>
      <c r="H23" s="4"/>
      <c r="I23" s="197"/>
      <c r="J23" s="197"/>
      <c r="K23" s="197"/>
      <c r="L23" s="197"/>
      <c r="M23" s="39">
        <v>0</v>
      </c>
      <c r="N23" s="43">
        <v>0</v>
      </c>
    </row>
    <row r="24" spans="1:14" ht="16" x14ac:dyDescent="0.2">
      <c r="A24" s="231"/>
      <c r="B24" s="234"/>
      <c r="C24" s="237"/>
      <c r="D24" s="139"/>
      <c r="E24" s="149"/>
      <c r="F24" s="3" t="s">
        <v>27</v>
      </c>
      <c r="G24" s="14" t="s">
        <v>30</v>
      </c>
      <c r="H24" s="4"/>
      <c r="I24" s="197"/>
      <c r="J24" s="197"/>
      <c r="K24" s="197"/>
      <c r="L24" s="197"/>
      <c r="M24" s="39">
        <v>0</v>
      </c>
      <c r="N24" s="43">
        <v>0</v>
      </c>
    </row>
    <row r="25" spans="1:14" ht="16" x14ac:dyDescent="0.2">
      <c r="A25" s="231"/>
      <c r="B25" s="234"/>
      <c r="C25" s="237"/>
      <c r="D25" s="139"/>
      <c r="E25" s="149"/>
      <c r="F25" s="3" t="s">
        <v>94</v>
      </c>
      <c r="G25" s="14" t="s">
        <v>30</v>
      </c>
      <c r="H25" s="4"/>
      <c r="I25" s="198"/>
      <c r="J25" s="198"/>
      <c r="K25" s="198"/>
      <c r="L25" s="198"/>
      <c r="M25" s="39">
        <v>0</v>
      </c>
      <c r="N25" s="43">
        <v>0</v>
      </c>
    </row>
    <row r="26" spans="1:14" ht="80" x14ac:dyDescent="0.2">
      <c r="A26" s="231"/>
      <c r="B26" s="234"/>
      <c r="C26" s="237"/>
      <c r="D26" s="139"/>
      <c r="E26" s="139" t="s">
        <v>63</v>
      </c>
      <c r="F26" s="139"/>
      <c r="G26" s="14" t="s">
        <v>30</v>
      </c>
      <c r="H26" s="4"/>
      <c r="I26" s="14">
        <v>30</v>
      </c>
      <c r="J26" s="14">
        <v>8</v>
      </c>
      <c r="K26" s="14">
        <v>240</v>
      </c>
      <c r="L26" s="13" t="s">
        <v>64</v>
      </c>
      <c r="M26" s="39">
        <f>I26*10000</f>
        <v>300000</v>
      </c>
      <c r="N26" s="43">
        <f>M26*8</f>
        <v>2400000</v>
      </c>
    </row>
    <row r="27" spans="1:14" x14ac:dyDescent="0.2">
      <c r="A27" s="231"/>
      <c r="B27" s="234"/>
      <c r="C27" s="237"/>
      <c r="D27" s="139"/>
      <c r="E27" s="139" t="s">
        <v>58</v>
      </c>
      <c r="F27" s="139"/>
      <c r="G27" s="14"/>
      <c r="H27" s="4" t="s">
        <v>30</v>
      </c>
      <c r="I27" s="14"/>
      <c r="J27" s="137">
        <v>8</v>
      </c>
      <c r="K27" s="137">
        <v>8</v>
      </c>
      <c r="L27" s="154" t="s">
        <v>103</v>
      </c>
      <c r="M27" s="66">
        <f>150000+340000</f>
        <v>490000</v>
      </c>
      <c r="N27" s="67">
        <f>(150000+340000)*8</f>
        <v>3920000</v>
      </c>
    </row>
    <row r="28" spans="1:14" x14ac:dyDescent="0.2">
      <c r="A28" s="231"/>
      <c r="B28" s="234"/>
      <c r="C28" s="237"/>
      <c r="D28" s="139"/>
      <c r="E28" s="139" t="s">
        <v>114</v>
      </c>
      <c r="F28" s="139"/>
      <c r="G28" s="14"/>
      <c r="H28" s="4" t="s">
        <v>30</v>
      </c>
      <c r="I28" s="14"/>
      <c r="J28" s="137"/>
      <c r="K28" s="137"/>
      <c r="L28" s="137"/>
      <c r="M28" s="39">
        <v>1250000</v>
      </c>
      <c r="N28" s="43">
        <f>M28*8*1.75</f>
        <v>17500000</v>
      </c>
    </row>
    <row r="29" spans="1:14" x14ac:dyDescent="0.2">
      <c r="A29" s="231"/>
      <c r="B29" s="234"/>
      <c r="C29" s="237"/>
      <c r="D29" s="139"/>
      <c r="E29" s="139" t="s">
        <v>34</v>
      </c>
      <c r="F29" s="139"/>
      <c r="G29" s="14"/>
      <c r="H29" s="4" t="s">
        <v>30</v>
      </c>
      <c r="I29" s="14"/>
      <c r="J29" s="137">
        <v>8</v>
      </c>
      <c r="K29" s="137">
        <v>8</v>
      </c>
      <c r="L29" s="154" t="s">
        <v>104</v>
      </c>
      <c r="M29" s="66">
        <f>150000+340000</f>
        <v>490000</v>
      </c>
      <c r="N29" s="67">
        <f>(150000+340000)*8</f>
        <v>3920000</v>
      </c>
    </row>
    <row r="30" spans="1:14" x14ac:dyDescent="0.2">
      <c r="A30" s="231"/>
      <c r="B30" s="234"/>
      <c r="C30" s="237"/>
      <c r="D30" s="139"/>
      <c r="E30" s="139" t="s">
        <v>59</v>
      </c>
      <c r="F30" s="139"/>
      <c r="G30" s="14"/>
      <c r="H30" s="4" t="s">
        <v>30</v>
      </c>
      <c r="I30" s="14"/>
      <c r="J30" s="137"/>
      <c r="K30" s="137"/>
      <c r="L30" s="137"/>
      <c r="M30" s="39">
        <v>0</v>
      </c>
      <c r="N30" s="43">
        <v>0</v>
      </c>
    </row>
    <row r="31" spans="1:14" x14ac:dyDescent="0.2">
      <c r="A31" s="231"/>
      <c r="B31" s="234"/>
      <c r="C31" s="237"/>
      <c r="D31" s="139"/>
      <c r="E31" s="139" t="s">
        <v>60</v>
      </c>
      <c r="F31" s="139"/>
      <c r="G31" s="14"/>
      <c r="H31" s="4" t="s">
        <v>30</v>
      </c>
      <c r="I31" s="14"/>
      <c r="J31" s="137"/>
      <c r="K31" s="137"/>
      <c r="L31" s="137"/>
      <c r="M31" s="39">
        <v>220000</v>
      </c>
      <c r="N31" s="43">
        <f>M31*8</f>
        <v>1760000</v>
      </c>
    </row>
    <row r="32" spans="1:14" x14ac:dyDescent="0.2">
      <c r="A32" s="231"/>
      <c r="B32" s="234"/>
      <c r="C32" s="237"/>
      <c r="D32" s="139"/>
      <c r="E32" s="154" t="s">
        <v>61</v>
      </c>
      <c r="F32" s="137"/>
      <c r="G32" s="14" t="s">
        <v>30</v>
      </c>
      <c r="H32" s="14"/>
      <c r="I32" s="14"/>
      <c r="J32" s="14">
        <v>8</v>
      </c>
      <c r="K32" s="14">
        <v>8</v>
      </c>
      <c r="L32" s="137"/>
      <c r="M32" s="39">
        <v>150000</v>
      </c>
      <c r="N32" s="43">
        <f>M32*8</f>
        <v>1200000</v>
      </c>
    </row>
    <row r="33" spans="1:14" ht="16" x14ac:dyDescent="0.2">
      <c r="A33" s="231"/>
      <c r="B33" s="234"/>
      <c r="C33" s="237"/>
      <c r="D33" s="139" t="s">
        <v>12</v>
      </c>
      <c r="E33" s="149" t="s">
        <v>35</v>
      </c>
      <c r="F33" s="3" t="s">
        <v>31</v>
      </c>
      <c r="G33" s="4"/>
      <c r="H33" s="4" t="s">
        <v>30</v>
      </c>
      <c r="I33" s="196" t="s">
        <v>28</v>
      </c>
      <c r="J33" s="196" t="s">
        <v>28</v>
      </c>
      <c r="K33" s="196" t="s">
        <v>28</v>
      </c>
      <c r="L33" s="243" t="s">
        <v>95</v>
      </c>
      <c r="M33" s="39">
        <v>0</v>
      </c>
      <c r="N33" s="43">
        <v>0</v>
      </c>
    </row>
    <row r="34" spans="1:14" ht="16" x14ac:dyDescent="0.2">
      <c r="A34" s="231"/>
      <c r="B34" s="234"/>
      <c r="C34" s="237"/>
      <c r="D34" s="139"/>
      <c r="E34" s="149"/>
      <c r="F34" s="3" t="s">
        <v>42</v>
      </c>
      <c r="G34" s="14"/>
      <c r="H34" s="4" t="s">
        <v>30</v>
      </c>
      <c r="I34" s="197"/>
      <c r="J34" s="197"/>
      <c r="K34" s="197"/>
      <c r="L34" s="197"/>
      <c r="M34" s="39">
        <v>0</v>
      </c>
      <c r="N34" s="43">
        <v>0</v>
      </c>
    </row>
    <row r="35" spans="1:14" ht="16" x14ac:dyDescent="0.2">
      <c r="A35" s="231"/>
      <c r="B35" s="234"/>
      <c r="C35" s="237"/>
      <c r="D35" s="139"/>
      <c r="E35" s="149"/>
      <c r="F35" s="3" t="s">
        <v>46</v>
      </c>
      <c r="G35" s="14"/>
      <c r="H35" s="4" t="s">
        <v>30</v>
      </c>
      <c r="I35" s="197"/>
      <c r="J35" s="197"/>
      <c r="K35" s="197"/>
      <c r="L35" s="197"/>
      <c r="M35" s="39">
        <v>0</v>
      </c>
      <c r="N35" s="43">
        <v>0</v>
      </c>
    </row>
    <row r="36" spans="1:14" ht="16" x14ac:dyDescent="0.2">
      <c r="A36" s="231"/>
      <c r="B36" s="234"/>
      <c r="C36" s="237"/>
      <c r="D36" s="139"/>
      <c r="E36" s="149"/>
      <c r="F36" s="3" t="s">
        <v>32</v>
      </c>
      <c r="G36" s="14" t="s">
        <v>30</v>
      </c>
      <c r="H36" s="4"/>
      <c r="I36" s="197"/>
      <c r="J36" s="197"/>
      <c r="K36" s="197"/>
      <c r="L36" s="197"/>
      <c r="M36" s="39">
        <v>0</v>
      </c>
      <c r="N36" s="43">
        <v>0</v>
      </c>
    </row>
    <row r="37" spans="1:14" ht="16" x14ac:dyDescent="0.2">
      <c r="A37" s="231"/>
      <c r="B37" s="234"/>
      <c r="C37" s="237"/>
      <c r="D37" s="139"/>
      <c r="E37" s="149"/>
      <c r="F37" s="3" t="s">
        <v>33</v>
      </c>
      <c r="G37" s="14" t="s">
        <v>30</v>
      </c>
      <c r="H37" s="4"/>
      <c r="I37" s="197"/>
      <c r="J37" s="197"/>
      <c r="K37" s="197"/>
      <c r="L37" s="197"/>
      <c r="M37" s="39">
        <v>0</v>
      </c>
      <c r="N37" s="43">
        <v>0</v>
      </c>
    </row>
    <row r="38" spans="1:14" ht="16" x14ac:dyDescent="0.2">
      <c r="A38" s="231"/>
      <c r="B38" s="234"/>
      <c r="C38" s="237"/>
      <c r="D38" s="139"/>
      <c r="E38" s="149"/>
      <c r="F38" s="3" t="s">
        <v>27</v>
      </c>
      <c r="G38" s="14" t="s">
        <v>30</v>
      </c>
      <c r="H38" s="4"/>
      <c r="I38" s="197"/>
      <c r="J38" s="197"/>
      <c r="K38" s="197"/>
      <c r="L38" s="197"/>
      <c r="M38" s="39">
        <v>0</v>
      </c>
      <c r="N38" s="43">
        <v>0</v>
      </c>
    </row>
    <row r="39" spans="1:14" ht="16" x14ac:dyDescent="0.2">
      <c r="A39" s="231"/>
      <c r="B39" s="234"/>
      <c r="C39" s="237"/>
      <c r="D39" s="139"/>
      <c r="E39" s="149"/>
      <c r="F39" s="3" t="s">
        <v>17</v>
      </c>
      <c r="G39" s="14" t="s">
        <v>30</v>
      </c>
      <c r="H39" s="4"/>
      <c r="I39" s="198"/>
      <c r="J39" s="198"/>
      <c r="K39" s="198"/>
      <c r="L39" s="198"/>
      <c r="M39" s="39">
        <v>0</v>
      </c>
      <c r="N39" s="43">
        <v>0</v>
      </c>
    </row>
    <row r="40" spans="1:14" ht="112" x14ac:dyDescent="0.2">
      <c r="A40" s="231"/>
      <c r="B40" s="234"/>
      <c r="C40" s="237"/>
      <c r="D40" s="139"/>
      <c r="E40" s="139" t="s">
        <v>63</v>
      </c>
      <c r="F40" s="139"/>
      <c r="G40" s="14" t="s">
        <v>30</v>
      </c>
      <c r="H40" s="4"/>
      <c r="I40" s="14">
        <v>30</v>
      </c>
      <c r="J40" s="14">
        <v>8</v>
      </c>
      <c r="K40" s="14">
        <v>240</v>
      </c>
      <c r="L40" s="13" t="s">
        <v>96</v>
      </c>
      <c r="M40" s="39">
        <f>30*10000</f>
        <v>300000</v>
      </c>
      <c r="N40" s="43">
        <f>M40*8</f>
        <v>2400000</v>
      </c>
    </row>
    <row r="41" spans="1:14" x14ac:dyDescent="0.2">
      <c r="A41" s="231"/>
      <c r="B41" s="234"/>
      <c r="C41" s="237"/>
      <c r="D41" s="139"/>
      <c r="E41" s="139" t="s">
        <v>99</v>
      </c>
      <c r="F41" s="139"/>
      <c r="G41" s="14" t="s">
        <v>30</v>
      </c>
      <c r="H41" s="14"/>
      <c r="I41" s="4">
        <v>8</v>
      </c>
      <c r="J41" s="14">
        <v>8</v>
      </c>
      <c r="K41" s="14">
        <v>8</v>
      </c>
      <c r="L41" s="154" t="s">
        <v>98</v>
      </c>
      <c r="M41" s="66">
        <f>150000+340000</f>
        <v>490000</v>
      </c>
      <c r="N41" s="67">
        <f>(150000+340000)*8</f>
        <v>3920000</v>
      </c>
    </row>
    <row r="42" spans="1:14" x14ac:dyDescent="0.2">
      <c r="A42" s="231"/>
      <c r="B42" s="234"/>
      <c r="C42" s="237"/>
      <c r="D42" s="139"/>
      <c r="E42" s="139" t="s">
        <v>100</v>
      </c>
      <c r="F42" s="139"/>
      <c r="G42" s="14" t="s">
        <v>30</v>
      </c>
      <c r="H42" s="14"/>
      <c r="I42" s="4">
        <v>8</v>
      </c>
      <c r="J42" s="14">
        <v>8</v>
      </c>
      <c r="K42" s="14">
        <v>8</v>
      </c>
      <c r="L42" s="137"/>
      <c r="M42" s="39">
        <v>0</v>
      </c>
      <c r="N42" s="43">
        <v>0</v>
      </c>
    </row>
    <row r="43" spans="1:14" x14ac:dyDescent="0.2">
      <c r="A43" s="231"/>
      <c r="B43" s="234"/>
      <c r="C43" s="237"/>
      <c r="D43" s="139"/>
      <c r="E43" s="139" t="s">
        <v>58</v>
      </c>
      <c r="F43" s="139"/>
      <c r="G43" s="14" t="s">
        <v>30</v>
      </c>
      <c r="H43" s="14"/>
      <c r="I43" s="4">
        <v>8</v>
      </c>
      <c r="J43" s="14">
        <v>8</v>
      </c>
      <c r="K43" s="137">
        <v>8</v>
      </c>
      <c r="L43" s="154" t="s">
        <v>102</v>
      </c>
      <c r="M43" s="66">
        <f>150000+340000</f>
        <v>490000</v>
      </c>
      <c r="N43" s="67">
        <f>(150000+340000)*8</f>
        <v>3920000</v>
      </c>
    </row>
    <row r="44" spans="1:14" x14ac:dyDescent="0.2">
      <c r="A44" s="231"/>
      <c r="B44" s="234"/>
      <c r="C44" s="237"/>
      <c r="D44" s="139"/>
      <c r="E44" s="139" t="s">
        <v>59</v>
      </c>
      <c r="F44" s="139"/>
      <c r="G44" s="14" t="s">
        <v>30</v>
      </c>
      <c r="H44" s="14"/>
      <c r="I44" s="4">
        <v>8</v>
      </c>
      <c r="J44" s="14">
        <v>8</v>
      </c>
      <c r="K44" s="137"/>
      <c r="L44" s="137"/>
      <c r="M44" s="39">
        <v>0</v>
      </c>
      <c r="N44" s="43">
        <v>0</v>
      </c>
    </row>
    <row r="45" spans="1:14" x14ac:dyDescent="0.2">
      <c r="A45" s="231"/>
      <c r="B45" s="234"/>
      <c r="C45" s="237"/>
      <c r="D45" s="139"/>
      <c r="E45" s="139" t="s">
        <v>60</v>
      </c>
      <c r="F45" s="139"/>
      <c r="G45" s="14" t="s">
        <v>30</v>
      </c>
      <c r="H45" s="14"/>
      <c r="I45" s="4">
        <v>8</v>
      </c>
      <c r="J45" s="14">
        <v>8</v>
      </c>
      <c r="K45" s="137"/>
      <c r="L45" s="137"/>
      <c r="M45" s="39">
        <v>220000</v>
      </c>
      <c r="N45" s="43">
        <f>M45*8</f>
        <v>1760000</v>
      </c>
    </row>
    <row r="46" spans="1:14" x14ac:dyDescent="0.2">
      <c r="A46" s="231"/>
      <c r="B46" s="234"/>
      <c r="C46" s="237"/>
      <c r="D46" s="139"/>
      <c r="E46" s="154" t="s">
        <v>101</v>
      </c>
      <c r="F46" s="137"/>
      <c r="G46" s="14" t="s">
        <v>30</v>
      </c>
      <c r="H46" s="14"/>
      <c r="I46" s="14">
        <v>8</v>
      </c>
      <c r="J46" s="14">
        <v>8</v>
      </c>
      <c r="K46" s="14">
        <v>8</v>
      </c>
      <c r="L46" s="137"/>
      <c r="M46" s="39">
        <v>150000</v>
      </c>
      <c r="N46" s="43">
        <f>M46*8</f>
        <v>1200000</v>
      </c>
    </row>
    <row r="47" spans="1:14" ht="16" x14ac:dyDescent="0.2">
      <c r="A47" s="231"/>
      <c r="B47" s="234"/>
      <c r="C47" s="237"/>
      <c r="D47" s="154" t="s">
        <v>62</v>
      </c>
      <c r="E47" s="149" t="s">
        <v>35</v>
      </c>
      <c r="F47" s="3" t="s">
        <v>31</v>
      </c>
      <c r="G47" s="14"/>
      <c r="H47" s="14" t="s">
        <v>30</v>
      </c>
      <c r="I47" s="196" t="s">
        <v>28</v>
      </c>
      <c r="J47" s="196" t="s">
        <v>28</v>
      </c>
      <c r="K47" s="196" t="s">
        <v>28</v>
      </c>
      <c r="L47" s="131" t="s">
        <v>105</v>
      </c>
      <c r="M47" s="39">
        <v>0</v>
      </c>
      <c r="N47" s="43">
        <v>0</v>
      </c>
    </row>
    <row r="48" spans="1:14" ht="16" x14ac:dyDescent="0.2">
      <c r="A48" s="231"/>
      <c r="B48" s="234"/>
      <c r="C48" s="237"/>
      <c r="D48" s="154"/>
      <c r="E48" s="149"/>
      <c r="F48" s="3" t="s">
        <v>42</v>
      </c>
      <c r="G48" s="14"/>
      <c r="H48" s="14" t="s">
        <v>30</v>
      </c>
      <c r="I48" s="197"/>
      <c r="J48" s="197"/>
      <c r="K48" s="197"/>
      <c r="L48" s="132"/>
      <c r="M48" s="39">
        <v>0</v>
      </c>
      <c r="N48" s="43">
        <v>0</v>
      </c>
    </row>
    <row r="49" spans="1:14" ht="16" x14ac:dyDescent="0.2">
      <c r="A49" s="231"/>
      <c r="B49" s="234"/>
      <c r="C49" s="237"/>
      <c r="D49" s="154"/>
      <c r="E49" s="149"/>
      <c r="F49" s="3" t="s">
        <v>46</v>
      </c>
      <c r="G49" s="14"/>
      <c r="H49" s="14" t="s">
        <v>30</v>
      </c>
      <c r="I49" s="197"/>
      <c r="J49" s="197"/>
      <c r="K49" s="197"/>
      <c r="L49" s="132"/>
      <c r="M49" s="39">
        <v>0</v>
      </c>
      <c r="N49" s="43">
        <v>0</v>
      </c>
    </row>
    <row r="50" spans="1:14" ht="16" x14ac:dyDescent="0.2">
      <c r="A50" s="231"/>
      <c r="B50" s="234"/>
      <c r="C50" s="237"/>
      <c r="D50" s="154"/>
      <c r="E50" s="149"/>
      <c r="F50" s="3" t="s">
        <v>32</v>
      </c>
      <c r="G50" s="14"/>
      <c r="H50" s="14" t="s">
        <v>30</v>
      </c>
      <c r="I50" s="197"/>
      <c r="J50" s="197"/>
      <c r="K50" s="197"/>
      <c r="L50" s="132"/>
      <c r="M50" s="39">
        <v>0</v>
      </c>
      <c r="N50" s="43">
        <v>0</v>
      </c>
    </row>
    <row r="51" spans="1:14" ht="16" x14ac:dyDescent="0.2">
      <c r="A51" s="231"/>
      <c r="B51" s="234"/>
      <c r="C51" s="237"/>
      <c r="D51" s="154"/>
      <c r="E51" s="149"/>
      <c r="F51" s="3" t="s">
        <v>33</v>
      </c>
      <c r="G51" s="14"/>
      <c r="H51" s="14" t="s">
        <v>30</v>
      </c>
      <c r="I51" s="197"/>
      <c r="J51" s="197"/>
      <c r="K51" s="197"/>
      <c r="L51" s="132"/>
      <c r="M51" s="39">
        <v>0</v>
      </c>
      <c r="N51" s="43">
        <v>0</v>
      </c>
    </row>
    <row r="52" spans="1:14" ht="16" x14ac:dyDescent="0.2">
      <c r="A52" s="231"/>
      <c r="B52" s="234"/>
      <c r="C52" s="237"/>
      <c r="D52" s="154"/>
      <c r="E52" s="149"/>
      <c r="F52" s="3" t="s">
        <v>27</v>
      </c>
      <c r="G52" s="14" t="s">
        <v>30</v>
      </c>
      <c r="H52" s="14"/>
      <c r="I52" s="197"/>
      <c r="J52" s="197"/>
      <c r="K52" s="197"/>
      <c r="L52" s="132"/>
      <c r="M52" s="39">
        <v>0</v>
      </c>
      <c r="N52" s="43">
        <v>0</v>
      </c>
    </row>
    <row r="53" spans="1:14" ht="16" x14ac:dyDescent="0.2">
      <c r="A53" s="231"/>
      <c r="B53" s="234"/>
      <c r="C53" s="237"/>
      <c r="D53" s="154"/>
      <c r="E53" s="149"/>
      <c r="F53" s="3" t="s">
        <v>17</v>
      </c>
      <c r="G53" s="14" t="s">
        <v>30</v>
      </c>
      <c r="H53" s="14"/>
      <c r="I53" s="198"/>
      <c r="J53" s="198"/>
      <c r="K53" s="198"/>
      <c r="L53" s="132"/>
      <c r="M53" s="39">
        <v>0</v>
      </c>
      <c r="N53" s="43">
        <v>0</v>
      </c>
    </row>
    <row r="54" spans="1:14" x14ac:dyDescent="0.2">
      <c r="A54" s="231"/>
      <c r="B54" s="234"/>
      <c r="C54" s="237"/>
      <c r="D54" s="154"/>
      <c r="E54" s="139" t="s">
        <v>34</v>
      </c>
      <c r="F54" s="139"/>
      <c r="G54" s="14" t="s">
        <v>30</v>
      </c>
      <c r="H54" s="4"/>
      <c r="I54" s="154" t="s">
        <v>106</v>
      </c>
      <c r="J54" s="137">
        <v>8</v>
      </c>
      <c r="K54" s="137">
        <v>8</v>
      </c>
      <c r="L54" s="132"/>
      <c r="M54" s="39">
        <f>(140000+350000)</f>
        <v>490000</v>
      </c>
      <c r="N54" s="43">
        <f>M54*8</f>
        <v>3920000</v>
      </c>
    </row>
    <row r="55" spans="1:14" x14ac:dyDescent="0.2">
      <c r="A55" s="231"/>
      <c r="B55" s="234"/>
      <c r="C55" s="237"/>
      <c r="D55" s="154"/>
      <c r="E55" s="139" t="s">
        <v>59</v>
      </c>
      <c r="F55" s="139"/>
      <c r="G55" s="14" t="s">
        <v>30</v>
      </c>
      <c r="H55" s="4"/>
      <c r="I55" s="137"/>
      <c r="J55" s="137"/>
      <c r="K55" s="137"/>
      <c r="L55" s="133"/>
      <c r="M55" s="39">
        <v>0</v>
      </c>
      <c r="N55" s="43">
        <v>0</v>
      </c>
    </row>
    <row r="56" spans="1:14" ht="81" thickBot="1" x14ac:dyDescent="0.25">
      <c r="A56" s="232"/>
      <c r="B56" s="235"/>
      <c r="C56" s="238"/>
      <c r="D56" s="240"/>
      <c r="E56" s="239" t="s">
        <v>63</v>
      </c>
      <c r="F56" s="239"/>
      <c r="G56" s="8" t="s">
        <v>30</v>
      </c>
      <c r="H56" s="35"/>
      <c r="I56" s="8">
        <v>30</v>
      </c>
      <c r="J56" s="8">
        <v>8</v>
      </c>
      <c r="K56" s="8">
        <v>240</v>
      </c>
      <c r="L56" s="30" t="s">
        <v>64</v>
      </c>
      <c r="M56" s="40">
        <f>30*10000</f>
        <v>300000</v>
      </c>
      <c r="N56" s="44">
        <f>M56*8</f>
        <v>2400000</v>
      </c>
    </row>
    <row r="57" spans="1:14" x14ac:dyDescent="0.2">
      <c r="L57" s="244" t="s">
        <v>89</v>
      </c>
      <c r="M57" s="244"/>
      <c r="N57" s="47">
        <f>SUM(N2:N56)</f>
        <v>85668100</v>
      </c>
    </row>
    <row r="58" spans="1:14" x14ac:dyDescent="0.2">
      <c r="L58" s="138" t="s">
        <v>90</v>
      </c>
      <c r="M58" s="138"/>
      <c r="N58" s="39">
        <f>N57*0.1</f>
        <v>8566810</v>
      </c>
    </row>
    <row r="59" spans="1:14" x14ac:dyDescent="0.2">
      <c r="L59" s="138" t="s">
        <v>125</v>
      </c>
      <c r="M59" s="138"/>
      <c r="N59" s="39">
        <f>SUM(N57:N58)</f>
        <v>94234910</v>
      </c>
    </row>
  </sheetData>
  <mergeCells count="71">
    <mergeCell ref="L57:M57"/>
    <mergeCell ref="L58:M58"/>
    <mergeCell ref="L59:M59"/>
    <mergeCell ref="I33:I39"/>
    <mergeCell ref="J33:J39"/>
    <mergeCell ref="K33:K39"/>
    <mergeCell ref="L33:L39"/>
    <mergeCell ref="I47:I53"/>
    <mergeCell ref="J47:J53"/>
    <mergeCell ref="K47:K53"/>
    <mergeCell ref="K43:K45"/>
    <mergeCell ref="I12:I18"/>
    <mergeCell ref="J12:J18"/>
    <mergeCell ref="K12:K18"/>
    <mergeCell ref="L12:L18"/>
    <mergeCell ref="I19:I25"/>
    <mergeCell ref="J19:J25"/>
    <mergeCell ref="K19:K25"/>
    <mergeCell ref="L19:L25"/>
    <mergeCell ref="J4:J10"/>
    <mergeCell ref="K4:K10"/>
    <mergeCell ref="L4:L10"/>
    <mergeCell ref="M6:M7"/>
    <mergeCell ref="N6:N7"/>
    <mergeCell ref="L43:L46"/>
    <mergeCell ref="E56:F56"/>
    <mergeCell ref="D47:D56"/>
    <mergeCell ref="L41:L42"/>
    <mergeCell ref="L47:L55"/>
    <mergeCell ref="I54:I55"/>
    <mergeCell ref="E42:F42"/>
    <mergeCell ref="E43:F43"/>
    <mergeCell ref="E44:F44"/>
    <mergeCell ref="E45:F45"/>
    <mergeCell ref="E46:F46"/>
    <mergeCell ref="E54:F54"/>
    <mergeCell ref="J54:J55"/>
    <mergeCell ref="K54:K55"/>
    <mergeCell ref="E55:F55"/>
    <mergeCell ref="E3:F3"/>
    <mergeCell ref="E11:F11"/>
    <mergeCell ref="D2:D11"/>
    <mergeCell ref="A1:B1"/>
    <mergeCell ref="E1:F1"/>
    <mergeCell ref="E2:F2"/>
    <mergeCell ref="A2:A56"/>
    <mergeCell ref="B2:B56"/>
    <mergeCell ref="C2:C56"/>
    <mergeCell ref="E12:E18"/>
    <mergeCell ref="D12:D18"/>
    <mergeCell ref="E19:E25"/>
    <mergeCell ref="E27:F27"/>
    <mergeCell ref="E4:E10"/>
    <mergeCell ref="D33:D46"/>
    <mergeCell ref="E47:E53"/>
    <mergeCell ref="E32:F32"/>
    <mergeCell ref="L29:L32"/>
    <mergeCell ref="D19:D32"/>
    <mergeCell ref="E33:E39"/>
    <mergeCell ref="E41:F41"/>
    <mergeCell ref="E31:F31"/>
    <mergeCell ref="J27:J28"/>
    <mergeCell ref="K27:K28"/>
    <mergeCell ref="J29:J31"/>
    <mergeCell ref="K29:K31"/>
    <mergeCell ref="E28:F28"/>
    <mergeCell ref="L27:L28"/>
    <mergeCell ref="E26:F26"/>
    <mergeCell ref="E29:F29"/>
    <mergeCell ref="E30:F30"/>
    <mergeCell ref="E40:F40"/>
  </mergeCells>
  <pageMargins left="0.7" right="0.7" top="0.75" bottom="0.75" header="0.3" footer="0.3"/>
  <pageSetup paperSize="5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38"/>
  <sheetViews>
    <sheetView tabSelected="1" zoomScaleNormal="100" workbookViewId="0">
      <pane ySplit="1" topLeftCell="A24" activePane="bottomLeft" state="frozen"/>
      <selection pane="bottomLeft" activeCell="F37" sqref="F37"/>
    </sheetView>
  </sheetViews>
  <sheetFormatPr baseColWidth="10" defaultColWidth="11.5" defaultRowHeight="15" x14ac:dyDescent="0.2"/>
  <cols>
    <col min="1" max="1" width="4.83203125" style="10" customWidth="1"/>
    <col min="2" max="2" width="5.33203125" style="10" customWidth="1"/>
    <col min="3" max="3" width="6.6640625" style="10" customWidth="1"/>
    <col min="4" max="4" width="28" style="10" customWidth="1"/>
    <col min="5" max="5" width="3.1640625" style="10" customWidth="1"/>
    <col min="6" max="6" width="24.83203125" style="10" customWidth="1"/>
    <col min="7" max="8" width="3" style="10" bestFit="1" customWidth="1"/>
    <col min="9" max="9" width="6.33203125" style="10" customWidth="1"/>
    <col min="10" max="10" width="6.5" style="10" customWidth="1"/>
    <col min="11" max="11" width="8.83203125" style="10" customWidth="1"/>
    <col min="12" max="12" width="20.5" style="10" customWidth="1"/>
    <col min="13" max="13" width="14.1640625" style="10" bestFit="1" customWidth="1"/>
    <col min="14" max="14" width="22.6640625" style="10" customWidth="1"/>
    <col min="15" max="16384" width="11.5" style="10"/>
  </cols>
  <sheetData>
    <row r="1" spans="1:14" s="19" customFormat="1" ht="55" thickBot="1" x14ac:dyDescent="0.25">
      <c r="A1" s="245" t="s">
        <v>43</v>
      </c>
      <c r="B1" s="246"/>
      <c r="C1" s="113" t="s">
        <v>20</v>
      </c>
      <c r="D1" s="72" t="s">
        <v>14</v>
      </c>
      <c r="E1" s="247" t="s">
        <v>15</v>
      </c>
      <c r="F1" s="248"/>
      <c r="G1" s="112" t="s">
        <v>16</v>
      </c>
      <c r="H1" s="112" t="s">
        <v>21</v>
      </c>
      <c r="I1" s="113" t="s">
        <v>22</v>
      </c>
      <c r="J1" s="113" t="s">
        <v>23</v>
      </c>
      <c r="K1" s="113" t="s">
        <v>24</v>
      </c>
      <c r="L1" s="20" t="s">
        <v>9</v>
      </c>
      <c r="M1" s="20" t="s">
        <v>25</v>
      </c>
      <c r="N1" s="21" t="s">
        <v>26</v>
      </c>
    </row>
    <row r="2" spans="1:14" s="1" customFormat="1" ht="49" thickBot="1" x14ac:dyDescent="0.25">
      <c r="A2" s="69"/>
      <c r="B2" s="70"/>
      <c r="C2" s="71"/>
      <c r="D2" s="73"/>
      <c r="E2" s="278" t="s">
        <v>44</v>
      </c>
      <c r="F2" s="229"/>
      <c r="G2" s="28"/>
      <c r="H2" s="6" t="s">
        <v>30</v>
      </c>
      <c r="I2" s="31">
        <v>4</v>
      </c>
      <c r="J2" s="31" t="s">
        <v>28</v>
      </c>
      <c r="K2" s="31" t="s">
        <v>28</v>
      </c>
      <c r="L2" s="29" t="s">
        <v>45</v>
      </c>
      <c r="M2" s="65">
        <v>4000000</v>
      </c>
      <c r="N2" s="46">
        <f>M2*4*1.25</f>
        <v>20000000</v>
      </c>
    </row>
    <row r="3" spans="1:14" s="11" customFormat="1" ht="16" x14ac:dyDescent="0.2">
      <c r="A3" s="260" t="s">
        <v>65</v>
      </c>
      <c r="B3" s="257" t="s">
        <v>139</v>
      </c>
      <c r="C3" s="254">
        <v>1.25</v>
      </c>
      <c r="D3" s="275" t="s">
        <v>138</v>
      </c>
      <c r="E3" s="273" t="s">
        <v>35</v>
      </c>
      <c r="F3" s="32" t="s">
        <v>31</v>
      </c>
      <c r="G3" s="31"/>
      <c r="H3" s="31" t="s">
        <v>30</v>
      </c>
      <c r="I3" s="263" t="s">
        <v>28</v>
      </c>
      <c r="J3" s="264"/>
      <c r="K3" s="265"/>
      <c r="L3" s="272" t="s">
        <v>28</v>
      </c>
      <c r="M3" s="39">
        <v>75000</v>
      </c>
      <c r="N3" s="63">
        <f>M3*4*1.25</f>
        <v>375000</v>
      </c>
    </row>
    <row r="4" spans="1:14" s="11" customFormat="1" ht="16" x14ac:dyDescent="0.2">
      <c r="A4" s="261"/>
      <c r="B4" s="258"/>
      <c r="C4" s="255"/>
      <c r="D4" s="252"/>
      <c r="E4" s="274"/>
      <c r="F4" s="3" t="s">
        <v>42</v>
      </c>
      <c r="G4" s="4"/>
      <c r="H4" s="4" t="s">
        <v>30</v>
      </c>
      <c r="I4" s="266"/>
      <c r="J4" s="267"/>
      <c r="K4" s="268"/>
      <c r="L4" s="132"/>
      <c r="M4" s="39">
        <v>75000</v>
      </c>
      <c r="N4" s="63">
        <f>M4*4*1.25</f>
        <v>375000</v>
      </c>
    </row>
    <row r="5" spans="1:14" ht="16" x14ac:dyDescent="0.2">
      <c r="A5" s="261"/>
      <c r="B5" s="258"/>
      <c r="C5" s="255"/>
      <c r="D5" s="252"/>
      <c r="E5" s="274"/>
      <c r="F5" s="3" t="s">
        <v>46</v>
      </c>
      <c r="G5" s="4"/>
      <c r="H5" s="4" t="s">
        <v>30</v>
      </c>
      <c r="I5" s="266"/>
      <c r="J5" s="267"/>
      <c r="K5" s="268"/>
      <c r="L5" s="132"/>
      <c r="M5" s="127">
        <v>150000</v>
      </c>
      <c r="N5" s="241">
        <f>M5*4*1.25</f>
        <v>750000</v>
      </c>
    </row>
    <row r="6" spans="1:14" ht="16" x14ac:dyDescent="0.2">
      <c r="A6" s="261"/>
      <c r="B6" s="258"/>
      <c r="C6" s="255"/>
      <c r="D6" s="252"/>
      <c r="E6" s="274"/>
      <c r="F6" s="3" t="s">
        <v>32</v>
      </c>
      <c r="G6" s="4"/>
      <c r="H6" s="4" t="s">
        <v>30</v>
      </c>
      <c r="I6" s="266"/>
      <c r="J6" s="267"/>
      <c r="K6" s="268"/>
      <c r="L6" s="132"/>
      <c r="M6" s="128"/>
      <c r="N6" s="242"/>
    </row>
    <row r="7" spans="1:14" ht="16" x14ac:dyDescent="0.2">
      <c r="A7" s="261"/>
      <c r="B7" s="258"/>
      <c r="C7" s="255"/>
      <c r="D7" s="252"/>
      <c r="E7" s="274"/>
      <c r="F7" s="3" t="s">
        <v>33</v>
      </c>
      <c r="G7" s="4" t="s">
        <v>30</v>
      </c>
      <c r="H7" s="4"/>
      <c r="I7" s="266"/>
      <c r="J7" s="267"/>
      <c r="K7" s="268"/>
      <c r="L7" s="132"/>
      <c r="M7" s="39">
        <v>51300</v>
      </c>
      <c r="N7" s="63">
        <f t="shared" ref="N7:N12" si="0">M7*4*1.25</f>
        <v>256500</v>
      </c>
    </row>
    <row r="8" spans="1:14" ht="16" x14ac:dyDescent="0.2">
      <c r="A8" s="261"/>
      <c r="B8" s="258"/>
      <c r="C8" s="255"/>
      <c r="D8" s="252"/>
      <c r="E8" s="274"/>
      <c r="F8" s="3" t="s">
        <v>27</v>
      </c>
      <c r="G8" s="4" t="s">
        <v>30</v>
      </c>
      <c r="H8" s="4"/>
      <c r="I8" s="266"/>
      <c r="J8" s="267"/>
      <c r="K8" s="268"/>
      <c r="L8" s="132"/>
      <c r="M8" s="39">
        <v>137000</v>
      </c>
      <c r="N8" s="63">
        <f t="shared" si="0"/>
        <v>685000</v>
      </c>
    </row>
    <row r="9" spans="1:14" ht="17" thickBot="1" x14ac:dyDescent="0.25">
      <c r="A9" s="261"/>
      <c r="B9" s="258"/>
      <c r="C9" s="255"/>
      <c r="D9" s="276"/>
      <c r="E9" s="274"/>
      <c r="F9" s="3" t="s">
        <v>73</v>
      </c>
      <c r="G9" s="4" t="s">
        <v>30</v>
      </c>
      <c r="H9" s="4"/>
      <c r="I9" s="269"/>
      <c r="J9" s="270"/>
      <c r="K9" s="271"/>
      <c r="L9" s="133"/>
      <c r="M9" s="2">
        <v>187000</v>
      </c>
      <c r="N9" s="63">
        <f t="shared" si="0"/>
        <v>935000</v>
      </c>
    </row>
    <row r="10" spans="1:14" ht="16" x14ac:dyDescent="0.2">
      <c r="A10" s="261"/>
      <c r="B10" s="258"/>
      <c r="C10" s="255"/>
      <c r="D10" s="277" t="s">
        <v>66</v>
      </c>
      <c r="E10" s="274" t="s">
        <v>35</v>
      </c>
      <c r="F10" s="3" t="s">
        <v>31</v>
      </c>
      <c r="G10" s="4"/>
      <c r="H10" s="4" t="s">
        <v>30</v>
      </c>
      <c r="I10" s="263" t="s">
        <v>28</v>
      </c>
      <c r="J10" s="264"/>
      <c r="K10" s="265"/>
      <c r="L10" s="272" t="s">
        <v>28</v>
      </c>
      <c r="M10" s="39">
        <v>0</v>
      </c>
      <c r="N10" s="63">
        <f t="shared" si="0"/>
        <v>0</v>
      </c>
    </row>
    <row r="11" spans="1:14" ht="16" x14ac:dyDescent="0.2">
      <c r="A11" s="261"/>
      <c r="B11" s="258"/>
      <c r="C11" s="255"/>
      <c r="D11" s="277"/>
      <c r="E11" s="274"/>
      <c r="F11" s="3" t="s">
        <v>42</v>
      </c>
      <c r="G11" s="4"/>
      <c r="H11" s="4" t="s">
        <v>30</v>
      </c>
      <c r="I11" s="266"/>
      <c r="J11" s="267"/>
      <c r="K11" s="268"/>
      <c r="L11" s="132"/>
      <c r="M11" s="39">
        <v>0</v>
      </c>
      <c r="N11" s="63">
        <f t="shared" si="0"/>
        <v>0</v>
      </c>
    </row>
    <row r="12" spans="1:14" ht="16" x14ac:dyDescent="0.2">
      <c r="A12" s="261"/>
      <c r="B12" s="258"/>
      <c r="C12" s="255"/>
      <c r="D12" s="277"/>
      <c r="E12" s="274"/>
      <c r="F12" s="3" t="s">
        <v>46</v>
      </c>
      <c r="G12" s="4"/>
      <c r="H12" s="4" t="s">
        <v>30</v>
      </c>
      <c r="I12" s="266"/>
      <c r="J12" s="267"/>
      <c r="K12" s="268"/>
      <c r="L12" s="132"/>
      <c r="M12" s="127">
        <v>0</v>
      </c>
      <c r="N12" s="241">
        <f t="shared" si="0"/>
        <v>0</v>
      </c>
    </row>
    <row r="13" spans="1:14" ht="16" x14ac:dyDescent="0.2">
      <c r="A13" s="261"/>
      <c r="B13" s="258"/>
      <c r="C13" s="255"/>
      <c r="D13" s="277"/>
      <c r="E13" s="274"/>
      <c r="F13" s="3" t="s">
        <v>32</v>
      </c>
      <c r="G13" s="4"/>
      <c r="H13" s="4" t="s">
        <v>30</v>
      </c>
      <c r="I13" s="266"/>
      <c r="J13" s="267"/>
      <c r="K13" s="268"/>
      <c r="L13" s="132"/>
      <c r="M13" s="128"/>
      <c r="N13" s="242"/>
    </row>
    <row r="14" spans="1:14" ht="16" x14ac:dyDescent="0.2">
      <c r="A14" s="261"/>
      <c r="B14" s="258"/>
      <c r="C14" s="255"/>
      <c r="D14" s="277"/>
      <c r="E14" s="274"/>
      <c r="F14" s="3" t="s">
        <v>33</v>
      </c>
      <c r="G14" s="4" t="s">
        <v>30</v>
      </c>
      <c r="H14" s="4"/>
      <c r="I14" s="266"/>
      <c r="J14" s="267"/>
      <c r="K14" s="268"/>
      <c r="L14" s="132"/>
      <c r="M14" s="39">
        <v>0</v>
      </c>
      <c r="N14" s="63">
        <f t="shared" ref="N14:N19" si="1">M14*4*1.25</f>
        <v>0</v>
      </c>
    </row>
    <row r="15" spans="1:14" ht="16" x14ac:dyDescent="0.2">
      <c r="A15" s="261"/>
      <c r="B15" s="258"/>
      <c r="C15" s="255"/>
      <c r="D15" s="277"/>
      <c r="E15" s="274"/>
      <c r="F15" s="3" t="s">
        <v>27</v>
      </c>
      <c r="G15" s="4" t="s">
        <v>30</v>
      </c>
      <c r="H15" s="4"/>
      <c r="I15" s="266"/>
      <c r="J15" s="267"/>
      <c r="K15" s="268"/>
      <c r="L15" s="132"/>
      <c r="M15" s="39">
        <v>0</v>
      </c>
      <c r="N15" s="63">
        <f t="shared" si="1"/>
        <v>0</v>
      </c>
    </row>
    <row r="16" spans="1:14" ht="17" thickBot="1" x14ac:dyDescent="0.25">
      <c r="A16" s="261"/>
      <c r="B16" s="258"/>
      <c r="C16" s="255"/>
      <c r="D16" s="277"/>
      <c r="E16" s="274"/>
      <c r="F16" s="3" t="s">
        <v>73</v>
      </c>
      <c r="G16" s="4" t="s">
        <v>30</v>
      </c>
      <c r="H16" s="4"/>
      <c r="I16" s="269"/>
      <c r="J16" s="270"/>
      <c r="K16" s="271"/>
      <c r="L16" s="133"/>
      <c r="M16" s="2">
        <v>0</v>
      </c>
      <c r="N16" s="63">
        <f t="shared" si="1"/>
        <v>0</v>
      </c>
    </row>
    <row r="17" spans="1:14" ht="16" x14ac:dyDescent="0.2">
      <c r="A17" s="261"/>
      <c r="B17" s="258"/>
      <c r="C17" s="255"/>
      <c r="D17" s="251" t="s">
        <v>67</v>
      </c>
      <c r="E17" s="274" t="s">
        <v>35</v>
      </c>
      <c r="F17" s="3" t="s">
        <v>31</v>
      </c>
      <c r="G17" s="4"/>
      <c r="H17" s="4" t="s">
        <v>30</v>
      </c>
      <c r="I17" s="263" t="s">
        <v>28</v>
      </c>
      <c r="J17" s="264"/>
      <c r="K17" s="265"/>
      <c r="L17" s="272" t="s">
        <v>28</v>
      </c>
      <c r="M17" s="39">
        <v>0</v>
      </c>
      <c r="N17" s="63">
        <f t="shared" si="1"/>
        <v>0</v>
      </c>
    </row>
    <row r="18" spans="1:14" ht="16" x14ac:dyDescent="0.2">
      <c r="A18" s="261"/>
      <c r="B18" s="258"/>
      <c r="C18" s="255"/>
      <c r="D18" s="252"/>
      <c r="E18" s="274"/>
      <c r="F18" s="3" t="s">
        <v>42</v>
      </c>
      <c r="G18" s="4"/>
      <c r="H18" s="4" t="s">
        <v>30</v>
      </c>
      <c r="I18" s="266"/>
      <c r="J18" s="267"/>
      <c r="K18" s="268"/>
      <c r="L18" s="132"/>
      <c r="M18" s="39">
        <v>0</v>
      </c>
      <c r="N18" s="63">
        <f t="shared" si="1"/>
        <v>0</v>
      </c>
    </row>
    <row r="19" spans="1:14" ht="16" x14ac:dyDescent="0.2">
      <c r="A19" s="261"/>
      <c r="B19" s="258"/>
      <c r="C19" s="255"/>
      <c r="D19" s="252"/>
      <c r="E19" s="274"/>
      <c r="F19" s="3" t="s">
        <v>46</v>
      </c>
      <c r="G19" s="4"/>
      <c r="H19" s="4" t="s">
        <v>30</v>
      </c>
      <c r="I19" s="266"/>
      <c r="J19" s="267"/>
      <c r="K19" s="268"/>
      <c r="L19" s="132"/>
      <c r="M19" s="127">
        <v>0</v>
      </c>
      <c r="N19" s="241">
        <f t="shared" si="1"/>
        <v>0</v>
      </c>
    </row>
    <row r="20" spans="1:14" ht="16" x14ac:dyDescent="0.2">
      <c r="A20" s="261"/>
      <c r="B20" s="258"/>
      <c r="C20" s="255"/>
      <c r="D20" s="252"/>
      <c r="E20" s="274"/>
      <c r="F20" s="3" t="s">
        <v>32</v>
      </c>
      <c r="G20" s="4"/>
      <c r="H20" s="4" t="s">
        <v>30</v>
      </c>
      <c r="I20" s="266"/>
      <c r="J20" s="267"/>
      <c r="K20" s="268"/>
      <c r="L20" s="132"/>
      <c r="M20" s="128"/>
      <c r="N20" s="242"/>
    </row>
    <row r="21" spans="1:14" ht="16" x14ac:dyDescent="0.2">
      <c r="A21" s="261"/>
      <c r="B21" s="258"/>
      <c r="C21" s="255"/>
      <c r="D21" s="252"/>
      <c r="E21" s="274"/>
      <c r="F21" s="3" t="s">
        <v>33</v>
      </c>
      <c r="G21" s="4" t="s">
        <v>30</v>
      </c>
      <c r="H21" s="4"/>
      <c r="I21" s="266"/>
      <c r="J21" s="267"/>
      <c r="K21" s="268"/>
      <c r="L21" s="132"/>
      <c r="M21" s="39">
        <v>0</v>
      </c>
      <c r="N21" s="63">
        <f>M21*4*1.25</f>
        <v>0</v>
      </c>
    </row>
    <row r="22" spans="1:14" ht="16" x14ac:dyDescent="0.2">
      <c r="A22" s="261"/>
      <c r="B22" s="258"/>
      <c r="C22" s="255"/>
      <c r="D22" s="252"/>
      <c r="E22" s="274"/>
      <c r="F22" s="3" t="s">
        <v>27</v>
      </c>
      <c r="G22" s="4" t="s">
        <v>30</v>
      </c>
      <c r="H22" s="4"/>
      <c r="I22" s="266"/>
      <c r="J22" s="267"/>
      <c r="K22" s="268"/>
      <c r="L22" s="132"/>
      <c r="M22" s="39">
        <v>0</v>
      </c>
      <c r="N22" s="63">
        <f>M22*4*1.25</f>
        <v>0</v>
      </c>
    </row>
    <row r="23" spans="1:14" ht="16" x14ac:dyDescent="0.2">
      <c r="A23" s="261"/>
      <c r="B23" s="258"/>
      <c r="C23" s="255"/>
      <c r="D23" s="252"/>
      <c r="E23" s="274"/>
      <c r="F23" s="3" t="s">
        <v>73</v>
      </c>
      <c r="G23" s="4" t="s">
        <v>30</v>
      </c>
      <c r="H23" s="4"/>
      <c r="I23" s="269"/>
      <c r="J23" s="270"/>
      <c r="K23" s="271"/>
      <c r="L23" s="133"/>
      <c r="M23" s="2">
        <v>0</v>
      </c>
      <c r="N23" s="63">
        <f>M23*4*1.25</f>
        <v>0</v>
      </c>
    </row>
    <row r="24" spans="1:14" ht="80" x14ac:dyDescent="0.2">
      <c r="A24" s="261"/>
      <c r="B24" s="258"/>
      <c r="C24" s="255"/>
      <c r="D24" s="252"/>
      <c r="E24" s="200" t="s">
        <v>58</v>
      </c>
      <c r="F24" s="139"/>
      <c r="G24" s="14" t="s">
        <v>30</v>
      </c>
      <c r="H24" s="4"/>
      <c r="I24" s="13" t="s">
        <v>107</v>
      </c>
      <c r="J24" s="137">
        <v>8</v>
      </c>
      <c r="K24" s="137">
        <v>8</v>
      </c>
      <c r="L24" s="13" t="s">
        <v>108</v>
      </c>
      <c r="M24" s="39">
        <f>(140000+350000)</f>
        <v>490000</v>
      </c>
      <c r="N24" s="68">
        <f>M24*8</f>
        <v>3920000</v>
      </c>
    </row>
    <row r="25" spans="1:14" ht="59.25" customHeight="1" x14ac:dyDescent="0.2">
      <c r="A25" s="261"/>
      <c r="B25" s="258"/>
      <c r="C25" s="255"/>
      <c r="D25" s="252"/>
      <c r="E25" s="200" t="s">
        <v>100</v>
      </c>
      <c r="F25" s="139"/>
      <c r="G25" s="14" t="s">
        <v>30</v>
      </c>
      <c r="H25" s="4"/>
      <c r="I25" s="14">
        <v>8</v>
      </c>
      <c r="J25" s="137"/>
      <c r="K25" s="137"/>
      <c r="L25" s="13" t="s">
        <v>109</v>
      </c>
      <c r="M25" s="39">
        <v>1250000</v>
      </c>
      <c r="N25" s="43">
        <f>M25*8*1.75</f>
        <v>17500000</v>
      </c>
    </row>
    <row r="26" spans="1:14" ht="161" thickBot="1" x14ac:dyDescent="0.25">
      <c r="A26" s="262"/>
      <c r="B26" s="259"/>
      <c r="C26" s="256"/>
      <c r="D26" s="253"/>
      <c r="E26" s="201" t="s">
        <v>63</v>
      </c>
      <c r="F26" s="239"/>
      <c r="G26" s="8" t="s">
        <v>30</v>
      </c>
      <c r="H26" s="35"/>
      <c r="I26" s="8">
        <v>30</v>
      </c>
      <c r="J26" s="8">
        <v>8</v>
      </c>
      <c r="K26" s="8">
        <v>240</v>
      </c>
      <c r="L26" s="30" t="s">
        <v>140</v>
      </c>
      <c r="M26" s="40">
        <f>30*10000</f>
        <v>300000</v>
      </c>
      <c r="N26" s="44">
        <f>M26*8</f>
        <v>2400000</v>
      </c>
    </row>
    <row r="27" spans="1:14" x14ac:dyDescent="0.2">
      <c r="L27" s="244" t="s">
        <v>89</v>
      </c>
      <c r="M27" s="244"/>
      <c r="N27" s="47">
        <f>SUM(N2:N26)</f>
        <v>47196500</v>
      </c>
    </row>
    <row r="28" spans="1:14" x14ac:dyDescent="0.2">
      <c r="L28" s="138" t="s">
        <v>90</v>
      </c>
      <c r="M28" s="138"/>
      <c r="N28" s="39">
        <f>N27*0.1</f>
        <v>4719650</v>
      </c>
    </row>
    <row r="29" spans="1:14" x14ac:dyDescent="0.2">
      <c r="L29" s="138" t="s">
        <v>124</v>
      </c>
      <c r="M29" s="138"/>
      <c r="N29" s="39">
        <f>SUM(N27:N28)</f>
        <v>51916150</v>
      </c>
    </row>
    <row r="31" spans="1:14" ht="16" thickBot="1" x14ac:dyDescent="0.25"/>
    <row r="32" spans="1:14" ht="19" x14ac:dyDescent="0.2">
      <c r="M32" s="249" t="s">
        <v>110</v>
      </c>
      <c r="N32" s="250"/>
    </row>
    <row r="33" spans="13:14" ht="19" x14ac:dyDescent="0.2">
      <c r="M33" s="77" t="s">
        <v>119</v>
      </c>
      <c r="N33" s="78">
        <f>'Momento 0'!N14</f>
        <v>19819250</v>
      </c>
    </row>
    <row r="34" spans="13:14" ht="19" x14ac:dyDescent="0.2">
      <c r="M34" s="77" t="s">
        <v>120</v>
      </c>
      <c r="N34" s="78">
        <f>'Momento 1'!N19</f>
        <v>33840950</v>
      </c>
    </row>
    <row r="35" spans="13:14" ht="19" x14ac:dyDescent="0.2">
      <c r="M35" s="77" t="s">
        <v>121</v>
      </c>
      <c r="N35" s="78">
        <f>'Momento 2'!O13</f>
        <v>41749840</v>
      </c>
    </row>
    <row r="36" spans="13:14" ht="19" x14ac:dyDescent="0.2">
      <c r="M36" s="77" t="s">
        <v>122</v>
      </c>
      <c r="N36" s="78">
        <f>'Momento 3'!N59</f>
        <v>94234910</v>
      </c>
    </row>
    <row r="37" spans="13:14" ht="19" x14ac:dyDescent="0.2">
      <c r="M37" s="77" t="s">
        <v>123</v>
      </c>
      <c r="N37" s="78">
        <f>N29</f>
        <v>51916150</v>
      </c>
    </row>
    <row r="38" spans="13:14" ht="20" thickBot="1" x14ac:dyDescent="0.25">
      <c r="M38" s="79" t="s">
        <v>13</v>
      </c>
      <c r="N38" s="80">
        <f>SUM(N33:N37)</f>
        <v>241561100</v>
      </c>
    </row>
  </sheetData>
  <mergeCells count="33">
    <mergeCell ref="L28:M28"/>
    <mergeCell ref="L29:M29"/>
    <mergeCell ref="M5:M6"/>
    <mergeCell ref="N5:N6"/>
    <mergeCell ref="I3:K9"/>
    <mergeCell ref="L3:L9"/>
    <mergeCell ref="I10:K16"/>
    <mergeCell ref="L10:L16"/>
    <mergeCell ref="M12:M13"/>
    <mergeCell ref="N12:N13"/>
    <mergeCell ref="K24:K25"/>
    <mergeCell ref="E26:F26"/>
    <mergeCell ref="D10:D16"/>
    <mergeCell ref="E24:F24"/>
    <mergeCell ref="N19:N20"/>
    <mergeCell ref="E2:F2"/>
    <mergeCell ref="E25:F25"/>
    <mergeCell ref="A1:B1"/>
    <mergeCell ref="E1:F1"/>
    <mergeCell ref="M32:N32"/>
    <mergeCell ref="D17:D26"/>
    <mergeCell ref="C3:C26"/>
    <mergeCell ref="B3:B26"/>
    <mergeCell ref="A3:A26"/>
    <mergeCell ref="L27:M27"/>
    <mergeCell ref="I17:K23"/>
    <mergeCell ref="L17:L23"/>
    <mergeCell ref="M19:M20"/>
    <mergeCell ref="E3:E9"/>
    <mergeCell ref="E10:E16"/>
    <mergeCell ref="D3:D9"/>
    <mergeCell ref="E17:E23"/>
    <mergeCell ref="J24:J25"/>
  </mergeCells>
  <pageMargins left="0.7" right="0.7" top="0.75" bottom="0.75" header="0.3" footer="0.3"/>
  <pageSetup paperSize="5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Unidades de medida</vt:lpstr>
      <vt:lpstr>Momento 0</vt:lpstr>
      <vt:lpstr>Momento 1</vt:lpstr>
      <vt:lpstr>Momento 2</vt:lpstr>
      <vt:lpstr>Momento 3</vt:lpstr>
      <vt:lpstr>Momento 4 +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Avendaño</dc:creator>
  <cp:lastModifiedBy>Microsoft Office User</cp:lastModifiedBy>
  <cp:lastPrinted>2021-06-18T03:19:30Z</cp:lastPrinted>
  <dcterms:created xsi:type="dcterms:W3CDTF">2021-05-21T06:41:30Z</dcterms:created>
  <dcterms:modified xsi:type="dcterms:W3CDTF">2021-09-01T20:30:55Z</dcterms:modified>
</cp:coreProperties>
</file>