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4.xml" ContentType="application/vnd.openxmlformats-officedocument.spreadsheetml.pivotTabl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04" codeName="{00000000-0000-0000-0000-000000000000}"/>
  <workbookPr codeName="ThisWorkbook"/>
  <mc:AlternateContent xmlns:mc="http://schemas.openxmlformats.org/markup-compatibility/2006">
    <mc:Choice Requires="x15">
      <x15ac:absPath xmlns:x15ac="http://schemas.microsoft.com/office/spreadsheetml/2010/11/ac" url="C:\Users\claud\OneDrive\Escritorio\Universidad\proyecto de grado\"/>
    </mc:Choice>
  </mc:AlternateContent>
  <xr:revisionPtr revIDLastSave="18" documentId="13_ncr:1_{C1DD0B99-1812-4AB7-AB5E-2FC4153010F1}" xr6:coauthVersionLast="47" xr6:coauthVersionMax="47" xr10:uidLastSave="{D8304812-B8FA-48B9-B97B-346ACFA2BC8A}"/>
  <bookViews>
    <workbookView xWindow="-108" yWindow="-108" windowWidth="23256" windowHeight="12456" xr2:uid="{00000000-000D-0000-FFFF-FFFF00000000}"/>
  </bookViews>
  <sheets>
    <sheet name="INICIO" sheetId="5" r:id="rId1"/>
    <sheet name="Información Proyectos UPME" sheetId="4" r:id="rId2"/>
    <sheet name="BUSCAR" sheetId="6" r:id="rId3"/>
    <sheet name="MONEDAS" sheetId="7" r:id="rId4"/>
    <sheet name="Graficas" sheetId="8" r:id="rId5"/>
    <sheet name="Graficas 2" sheetId="9" r:id="rId6"/>
    <sheet name="Graficas 3" sheetId="10" r:id="rId7"/>
    <sheet name="Graficas 5" sheetId="14" r:id="rId8"/>
    <sheet name="Hoja1" sheetId="11" r:id="rId9"/>
  </sheets>
  <externalReferences>
    <externalReference r:id="rId10"/>
  </externalReferences>
  <definedNames>
    <definedName name="_xlnm._FilterDatabase" localSheetId="8" hidden="1">Hoja1!$A$1:$C$1072</definedName>
    <definedName name="_xlnm._FilterDatabase" localSheetId="1" hidden="1">'Información Proyectos UPME'!$A$7:$F$7</definedName>
    <definedName name="_xlnm.Print_Area" localSheetId="4">Graficas!$D$2:$F$32</definedName>
    <definedName name="_xlnm.Print_Area" localSheetId="6">'Graficas 3'!$D$3:$J$18</definedName>
    <definedName name="_xlnm.Print_Area" localSheetId="7">'Graficas 5'!$D$1:$Q$20</definedName>
    <definedName name="_xlnm.Print_Area" localSheetId="0">INICIO!$A$11:$H$15</definedName>
    <definedName name="Tipo">'[1]TIPO-NO BORRAR'!$A$39:$A$71</definedName>
  </definedNames>
  <calcPr calcId="191028"/>
  <pivotCaches>
    <pivotCache cacheId="8228" r:id="rId11"/>
    <pivotCache cacheId="8229" r:id="rId12"/>
    <pivotCache cacheId="8230"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79" i="4" l="1"/>
  <c r="D1080" i="4"/>
  <c r="D1081" i="4"/>
  <c r="D1082" i="4"/>
  <c r="D1083" i="4"/>
  <c r="D1084" i="4"/>
  <c r="G1084" i="4" s="1"/>
  <c r="J1084" i="4" s="1"/>
  <c r="D1085" i="4"/>
  <c r="D1086" i="4"/>
  <c r="D1087" i="4"/>
  <c r="D1088" i="4"/>
  <c r="D1089" i="4"/>
  <c r="D1090" i="4"/>
  <c r="D1091" i="4"/>
  <c r="D1092" i="4"/>
  <c r="D1093" i="4"/>
  <c r="D1094" i="4"/>
  <c r="D1095" i="4"/>
  <c r="D1096" i="4"/>
  <c r="D1097" i="4"/>
  <c r="D1098" i="4"/>
  <c r="D1099" i="4"/>
  <c r="D1100" i="4"/>
  <c r="D1101" i="4"/>
  <c r="D1102" i="4"/>
  <c r="D1103" i="4"/>
  <c r="D1104" i="4"/>
  <c r="D1105" i="4"/>
  <c r="D1106" i="4"/>
  <c r="D1107" i="4"/>
  <c r="D1108" i="4"/>
  <c r="D1109" i="4"/>
  <c r="D1110" i="4"/>
  <c r="D1111" i="4"/>
  <c r="D1112" i="4"/>
  <c r="D1113" i="4"/>
  <c r="D1114" i="4"/>
  <c r="I1114" i="4" s="1"/>
  <c r="L1114" i="4" s="1"/>
  <c r="D1115" i="4"/>
  <c r="D1116" i="4"/>
  <c r="D1117" i="4"/>
  <c r="D1118" i="4"/>
  <c r="G1118" i="4" s="1"/>
  <c r="J1118" i="4" s="1"/>
  <c r="D1119" i="4"/>
  <c r="D1120" i="4"/>
  <c r="D1121" i="4"/>
  <c r="D1122" i="4"/>
  <c r="D1123" i="4"/>
  <c r="D1124" i="4"/>
  <c r="D1125" i="4"/>
  <c r="D1126" i="4"/>
  <c r="D1127" i="4"/>
  <c r="D1128" i="4"/>
  <c r="D1129" i="4"/>
  <c r="D1130" i="4"/>
  <c r="G1130" i="4" s="1"/>
  <c r="J1130" i="4" s="1"/>
  <c r="D1131" i="4"/>
  <c r="D1132" i="4"/>
  <c r="D1133" i="4"/>
  <c r="D1134" i="4"/>
  <c r="G1134" i="4" s="1"/>
  <c r="J1134" i="4" s="1"/>
  <c r="D1135" i="4"/>
  <c r="D1136" i="4"/>
  <c r="D1137" i="4"/>
  <c r="G1137" i="4" s="1"/>
  <c r="J1137" i="4" s="1"/>
  <c r="D1138" i="4"/>
  <c r="I1138" i="4" s="1"/>
  <c r="L1138" i="4" s="1"/>
  <c r="D1139" i="4"/>
  <c r="D1140" i="4"/>
  <c r="D1141" i="4"/>
  <c r="G1141" i="4" s="1"/>
  <c r="J1141" i="4" s="1"/>
  <c r="D1142" i="4"/>
  <c r="D1143" i="4"/>
  <c r="D1144" i="4"/>
  <c r="D1145" i="4"/>
  <c r="D1146" i="4"/>
  <c r="D1147" i="4"/>
  <c r="D1148" i="4"/>
  <c r="D1149" i="4"/>
  <c r="D1150" i="4"/>
  <c r="D1151" i="4"/>
  <c r="D1152" i="4"/>
  <c r="D1153" i="4"/>
  <c r="G1153" i="4" s="1"/>
  <c r="J1153" i="4" s="1"/>
  <c r="D1154" i="4"/>
  <c r="I1154" i="4" s="1"/>
  <c r="L1154" i="4" s="1"/>
  <c r="D1155" i="4"/>
  <c r="D1156" i="4"/>
  <c r="D1157" i="4"/>
  <c r="G1157" i="4" s="1"/>
  <c r="J1157" i="4" s="1"/>
  <c r="D1158" i="4"/>
  <c r="D1159" i="4"/>
  <c r="D1160" i="4"/>
  <c r="D1161" i="4"/>
  <c r="I1161" i="4" s="1"/>
  <c r="L1161" i="4" s="1"/>
  <c r="D1162" i="4"/>
  <c r="G1162" i="4" s="1"/>
  <c r="J1162" i="4" s="1"/>
  <c r="D1163" i="4"/>
  <c r="D1164" i="4"/>
  <c r="D1165" i="4"/>
  <c r="I1165" i="4" s="1"/>
  <c r="L1165" i="4" s="1"/>
  <c r="D1166" i="4"/>
  <c r="G1166" i="4" s="1"/>
  <c r="J1166" i="4" s="1"/>
  <c r="D1167" i="4"/>
  <c r="D1168" i="4"/>
  <c r="D1169" i="4"/>
  <c r="I1169" i="4" s="1"/>
  <c r="L1169" i="4" s="1"/>
  <c r="D1170" i="4"/>
  <c r="I1170" i="4" s="1"/>
  <c r="L1170" i="4" s="1"/>
  <c r="D1171" i="4"/>
  <c r="D1172" i="4"/>
  <c r="D1173" i="4"/>
  <c r="D1174" i="4"/>
  <c r="H1174" i="4" s="1"/>
  <c r="K1174" i="4" s="1"/>
  <c r="D1175" i="4"/>
  <c r="D1176" i="4"/>
  <c r="D1177" i="4"/>
  <c r="I1177" i="4" s="1"/>
  <c r="L1177" i="4" s="1"/>
  <c r="D1178" i="4"/>
  <c r="G1178" i="4" s="1"/>
  <c r="J1178" i="4" s="1"/>
  <c r="D1179" i="4"/>
  <c r="D1180" i="4"/>
  <c r="H1180" i="4" s="1"/>
  <c r="K1180" i="4" s="1"/>
  <c r="D1181" i="4"/>
  <c r="H1181" i="4" s="1"/>
  <c r="K1181" i="4" s="1"/>
  <c r="D1182" i="4"/>
  <c r="G1182" i="4" s="1"/>
  <c r="J1182" i="4" s="1"/>
  <c r="D1183" i="4"/>
  <c r="D1184" i="4"/>
  <c r="D1185" i="4"/>
  <c r="G1185" i="4" s="1"/>
  <c r="J1185" i="4" s="1"/>
  <c r="D1186" i="4"/>
  <c r="I1186" i="4" s="1"/>
  <c r="L1186" i="4" s="1"/>
  <c r="D1187" i="4"/>
  <c r="D1188" i="4"/>
  <c r="D1189" i="4"/>
  <c r="H1189" i="4" s="1"/>
  <c r="K1189" i="4" s="1"/>
  <c r="D1190" i="4"/>
  <c r="G1190" i="4" s="1"/>
  <c r="J1190" i="4" s="1"/>
  <c r="D1191" i="4"/>
  <c r="D1192" i="4"/>
  <c r="D1193" i="4"/>
  <c r="H1193" i="4" s="1"/>
  <c r="K1193" i="4" s="1"/>
  <c r="D1194" i="4"/>
  <c r="H1194" i="4" s="1"/>
  <c r="K1194" i="4" s="1"/>
  <c r="D1195" i="4"/>
  <c r="D1196" i="4"/>
  <c r="D1197" i="4"/>
  <c r="G1197" i="4" s="1"/>
  <c r="J1197" i="4" s="1"/>
  <c r="D1198" i="4"/>
  <c r="H1198" i="4" s="1"/>
  <c r="K1198" i="4" s="1"/>
  <c r="D1199" i="4"/>
  <c r="D1200" i="4"/>
  <c r="D1201" i="4"/>
  <c r="I1201" i="4" s="1"/>
  <c r="L1201" i="4" s="1"/>
  <c r="D1202" i="4"/>
  <c r="I1202" i="4" s="1"/>
  <c r="L1202" i="4" s="1"/>
  <c r="D1203" i="4"/>
  <c r="D1204" i="4"/>
  <c r="H1204" i="4" s="1"/>
  <c r="K1204" i="4" s="1"/>
  <c r="D1205" i="4"/>
  <c r="G1205" i="4" s="1"/>
  <c r="J1205" i="4" s="1"/>
  <c r="D1206" i="4"/>
  <c r="H1206" i="4" s="1"/>
  <c r="K1206" i="4" s="1"/>
  <c r="D1207" i="4"/>
  <c r="D1208" i="4"/>
  <c r="D1209" i="4"/>
  <c r="D1210" i="4"/>
  <c r="G1210" i="4" s="1"/>
  <c r="J1210" i="4" s="1"/>
  <c r="D1211" i="4"/>
  <c r="D1212" i="4"/>
  <c r="H1212" i="4" s="1"/>
  <c r="K1212" i="4" s="1"/>
  <c r="D1213" i="4"/>
  <c r="D1214" i="4"/>
  <c r="I1214" i="4" s="1"/>
  <c r="L1214" i="4" s="1"/>
  <c r="D1215" i="4"/>
  <c r="D1216" i="4"/>
  <c r="D1217" i="4"/>
  <c r="D1218" i="4"/>
  <c r="I1218" i="4" s="1"/>
  <c r="L1218" i="4" s="1"/>
  <c r="D1219" i="4"/>
  <c r="D1220" i="4"/>
  <c r="H1220" i="4" s="1"/>
  <c r="K1220" i="4" s="1"/>
  <c r="D1221" i="4"/>
  <c r="H1221" i="4" s="1"/>
  <c r="K1221" i="4" s="1"/>
  <c r="D1222" i="4"/>
  <c r="H1222" i="4" s="1"/>
  <c r="K1222" i="4" s="1"/>
  <c r="D1223" i="4"/>
  <c r="D1224" i="4"/>
  <c r="G1224" i="4" s="1"/>
  <c r="J1224" i="4" s="1"/>
  <c r="D1225" i="4"/>
  <c r="G1225" i="4" s="1"/>
  <c r="J1225" i="4" s="1"/>
  <c r="D1226" i="4"/>
  <c r="G1226" i="4" s="1"/>
  <c r="J1226" i="4" s="1"/>
  <c r="D1227" i="4"/>
  <c r="D1228" i="4"/>
  <c r="H1228" i="4" s="1"/>
  <c r="K1228" i="4" s="1"/>
  <c r="D1229" i="4"/>
  <c r="G1229" i="4" s="1"/>
  <c r="J1229" i="4" s="1"/>
  <c r="D1230" i="4"/>
  <c r="G1230" i="4" s="1"/>
  <c r="J1230" i="4" s="1"/>
  <c r="D1231" i="4"/>
  <c r="D1232" i="4"/>
  <c r="D1233" i="4"/>
  <c r="H1233" i="4" s="1"/>
  <c r="K1233" i="4" s="1"/>
  <c r="D1234" i="4"/>
  <c r="G1234" i="4" s="1"/>
  <c r="J1234" i="4" s="1"/>
  <c r="D1235" i="4"/>
  <c r="D1236" i="4"/>
  <c r="G1236" i="4" s="1"/>
  <c r="J1236" i="4" s="1"/>
  <c r="D1237" i="4"/>
  <c r="G1237" i="4" s="1"/>
  <c r="J1237" i="4" s="1"/>
  <c r="D1238" i="4"/>
  <c r="G1238" i="4" s="1"/>
  <c r="J1238" i="4" s="1"/>
  <c r="D1239" i="4"/>
  <c r="D1240" i="4"/>
  <c r="I1240" i="4" s="1"/>
  <c r="L1240" i="4" s="1"/>
  <c r="D1241" i="4"/>
  <c r="H1241" i="4" s="1"/>
  <c r="K1241" i="4" s="1"/>
  <c r="D1242" i="4"/>
  <c r="G1242" i="4" s="1"/>
  <c r="J1242" i="4" s="1"/>
  <c r="D1243" i="4"/>
  <c r="G1240" i="4"/>
  <c r="J1240" i="4" s="1"/>
  <c r="G1241" i="4"/>
  <c r="J1241" i="4" s="1"/>
  <c r="H1240" i="4"/>
  <c r="K1240" i="4" s="1"/>
  <c r="G1227" i="4"/>
  <c r="J1227" i="4" s="1"/>
  <c r="G1228" i="4"/>
  <c r="J1228" i="4" s="1"/>
  <c r="G1231" i="4"/>
  <c r="J1231" i="4" s="1"/>
  <c r="G1232" i="4"/>
  <c r="J1232" i="4" s="1"/>
  <c r="G1235" i="4"/>
  <c r="G1239" i="4"/>
  <c r="J1239" i="4" s="1"/>
  <c r="H1224" i="4"/>
  <c r="K1224" i="4" s="1"/>
  <c r="H1227" i="4"/>
  <c r="K1227" i="4" s="1"/>
  <c r="H1231" i="4"/>
  <c r="K1231" i="4" s="1"/>
  <c r="H1232" i="4"/>
  <c r="K1232" i="4" s="1"/>
  <c r="H1235" i="4"/>
  <c r="K1235" i="4" s="1"/>
  <c r="H1239" i="4"/>
  <c r="K1239" i="4" s="1"/>
  <c r="I1224" i="4"/>
  <c r="L1224" i="4" s="1"/>
  <c r="I1227" i="4"/>
  <c r="L1227" i="4" s="1"/>
  <c r="I1228" i="4"/>
  <c r="L1228" i="4" s="1"/>
  <c r="I1231" i="4"/>
  <c r="L1231" i="4" s="1"/>
  <c r="I1232" i="4"/>
  <c r="L1232" i="4" s="1"/>
  <c r="I1235" i="4"/>
  <c r="L1235" i="4" s="1"/>
  <c r="I1239" i="4"/>
  <c r="L1239" i="4" s="1"/>
  <c r="J1235" i="4"/>
  <c r="G1220" i="4"/>
  <c r="J1220" i="4" s="1"/>
  <c r="I1220" i="4"/>
  <c r="L1220" i="4" s="1"/>
  <c r="G1203" i="4"/>
  <c r="J1203" i="4" s="1"/>
  <c r="I1207" i="4"/>
  <c r="L1207" i="4" s="1"/>
  <c r="G1215" i="4"/>
  <c r="J1215" i="4" s="1"/>
  <c r="H1219" i="4"/>
  <c r="K1219" i="4" s="1"/>
  <c r="G1204" i="4"/>
  <c r="J1204" i="4" s="1"/>
  <c r="G1207" i="4"/>
  <c r="J1207" i="4" s="1"/>
  <c r="G1208" i="4"/>
  <c r="J1208" i="4" s="1"/>
  <c r="G1211" i="4"/>
  <c r="J1211" i="4" s="1"/>
  <c r="G1212" i="4"/>
  <c r="J1212" i="4" s="1"/>
  <c r="G1216" i="4"/>
  <c r="J1216" i="4" s="1"/>
  <c r="G1219" i="4"/>
  <c r="J1219" i="4" s="1"/>
  <c r="H1207" i="4"/>
  <c r="K1207" i="4" s="1"/>
  <c r="H1208" i="4"/>
  <c r="K1208" i="4" s="1"/>
  <c r="H1211" i="4"/>
  <c r="K1211" i="4" s="1"/>
  <c r="H1215" i="4"/>
  <c r="K1215" i="4" s="1"/>
  <c r="H1216" i="4"/>
  <c r="K1216" i="4" s="1"/>
  <c r="I1203" i="4"/>
  <c r="L1203" i="4" s="1"/>
  <c r="I1208" i="4"/>
  <c r="L1208" i="4" s="1"/>
  <c r="I1211" i="4"/>
  <c r="L1211" i="4" s="1"/>
  <c r="I1212" i="4"/>
  <c r="L1212" i="4" s="1"/>
  <c r="I1215" i="4"/>
  <c r="L1215" i="4" s="1"/>
  <c r="I1216" i="4"/>
  <c r="L1216" i="4" s="1"/>
  <c r="I1219" i="4"/>
  <c r="L1219" i="4" s="1"/>
  <c r="H1183" i="4"/>
  <c r="K1183" i="4" s="1"/>
  <c r="G1184" i="4"/>
  <c r="J1184" i="4" s="1"/>
  <c r="H1195" i="4"/>
  <c r="K1195" i="4" s="1"/>
  <c r="G1183" i="4"/>
  <c r="J1183" i="4" s="1"/>
  <c r="G1195" i="4"/>
  <c r="J1195" i="4" s="1"/>
  <c r="H1201" i="4"/>
  <c r="K1201" i="4" s="1"/>
  <c r="G1179" i="4"/>
  <c r="J1179" i="4" s="1"/>
  <c r="G1180" i="4"/>
  <c r="J1180" i="4" s="1"/>
  <c r="H1179" i="4"/>
  <c r="K1179" i="4" s="1"/>
  <c r="I1179" i="4"/>
  <c r="L1179" i="4" s="1"/>
  <c r="I1180" i="4"/>
  <c r="L1180" i="4" s="1"/>
  <c r="G1160" i="4"/>
  <c r="J1160" i="4" s="1"/>
  <c r="G1135" i="4"/>
  <c r="J1135" i="4" s="1"/>
  <c r="H1139" i="4"/>
  <c r="K1139" i="4" s="1"/>
  <c r="I1143" i="4"/>
  <c r="L1143" i="4" s="1"/>
  <c r="G1147" i="4"/>
  <c r="J1147" i="4" s="1"/>
  <c r="G1151" i="4"/>
  <c r="J1151" i="4" s="1"/>
  <c r="G1155" i="4"/>
  <c r="J1155" i="4" s="1"/>
  <c r="I1159" i="4"/>
  <c r="L1159" i="4" s="1"/>
  <c r="G1143" i="4"/>
  <c r="J1143" i="4" s="1"/>
  <c r="G1159" i="4"/>
  <c r="J1159" i="4" s="1"/>
  <c r="H1143" i="4"/>
  <c r="K1143" i="4" s="1"/>
  <c r="H1147" i="4"/>
  <c r="K1147" i="4" s="1"/>
  <c r="H1151" i="4"/>
  <c r="K1151" i="4" s="1"/>
  <c r="I1135" i="4"/>
  <c r="L1135" i="4" s="1"/>
  <c r="I1139" i="4"/>
  <c r="L1139" i="4" s="1"/>
  <c r="I1147" i="4"/>
  <c r="L1147" i="4" s="1"/>
  <c r="I1155" i="4"/>
  <c r="L1155" i="4" s="1"/>
  <c r="I1096" i="4"/>
  <c r="L1096" i="4" s="1"/>
  <c r="G1119" i="4"/>
  <c r="J1119" i="4" s="1"/>
  <c r="H1124" i="4"/>
  <c r="K1124" i="4" s="1"/>
  <c r="I1107" i="4"/>
  <c r="L1107" i="4" s="1"/>
  <c r="G1080" i="4"/>
  <c r="J1080" i="4" s="1"/>
  <c r="A17" i="9"/>
  <c r="A16" i="9"/>
  <c r="A15" i="9"/>
  <c r="A14" i="9"/>
  <c r="A13" i="9"/>
  <c r="A12" i="9"/>
  <c r="A11" i="9"/>
  <c r="A10" i="9"/>
  <c r="A9" i="9"/>
  <c r="A8" i="9"/>
  <c r="A7" i="9"/>
  <c r="A6" i="9"/>
  <c r="A5" i="9"/>
  <c r="A4" i="9"/>
  <c r="A3" i="9"/>
  <c r="A2" i="9"/>
  <c r="D8" i="4"/>
  <c r="D9" i="4"/>
  <c r="D10" i="4"/>
  <c r="I10" i="4" s="1"/>
  <c r="L10" i="4" s="1"/>
  <c r="D11" i="4"/>
  <c r="I11" i="4" s="1"/>
  <c r="L11" i="4" s="1"/>
  <c r="D12" i="4"/>
  <c r="G12" i="4" s="1"/>
  <c r="J12" i="4" s="1"/>
  <c r="D13" i="4"/>
  <c r="D14" i="4"/>
  <c r="I14" i="4" s="1"/>
  <c r="L14" i="4" s="1"/>
  <c r="D15" i="4"/>
  <c r="H15" i="4" s="1"/>
  <c r="K15" i="4" s="1"/>
  <c r="D16" i="4"/>
  <c r="D17" i="4"/>
  <c r="D18" i="4"/>
  <c r="I18" i="4" s="1"/>
  <c r="L18" i="4" s="1"/>
  <c r="D19" i="4"/>
  <c r="G19" i="4" s="1"/>
  <c r="J19" i="4" s="1"/>
  <c r="D20" i="4"/>
  <c r="H20" i="4" s="1"/>
  <c r="K20" i="4" s="1"/>
  <c r="D21" i="4"/>
  <c r="D22" i="4"/>
  <c r="I22" i="4" s="1"/>
  <c r="L22" i="4" s="1"/>
  <c r="D23" i="4"/>
  <c r="I23" i="4" s="1"/>
  <c r="L23" i="4" s="1"/>
  <c r="D24" i="4"/>
  <c r="D25" i="4"/>
  <c r="H25" i="4" s="1"/>
  <c r="K25" i="4" s="1"/>
  <c r="D26" i="4"/>
  <c r="I26" i="4" s="1"/>
  <c r="L26" i="4" s="1"/>
  <c r="D27" i="4"/>
  <c r="I27" i="4" s="1"/>
  <c r="L27" i="4" s="1"/>
  <c r="D28" i="4"/>
  <c r="D29" i="4"/>
  <c r="D30" i="4"/>
  <c r="I30" i="4" s="1"/>
  <c r="L30" i="4" s="1"/>
  <c r="D31" i="4"/>
  <c r="G31" i="4" s="1"/>
  <c r="J31" i="4" s="1"/>
  <c r="D32" i="4"/>
  <c r="G32" i="4" s="1"/>
  <c r="J32" i="4" s="1"/>
  <c r="D33" i="4"/>
  <c r="H33" i="4" s="1"/>
  <c r="K33" i="4" s="1"/>
  <c r="D34" i="4"/>
  <c r="I34" i="4" s="1"/>
  <c r="L34" i="4" s="1"/>
  <c r="D35" i="4"/>
  <c r="I35" i="4" s="1"/>
  <c r="L35" i="4" s="1"/>
  <c r="D36" i="4"/>
  <c r="I36" i="4" s="1"/>
  <c r="L36" i="4" s="1"/>
  <c r="D37" i="4"/>
  <c r="D38" i="4"/>
  <c r="I38" i="4" s="1"/>
  <c r="L38" i="4" s="1"/>
  <c r="D39" i="4"/>
  <c r="D40" i="4"/>
  <c r="D41" i="4"/>
  <c r="D42" i="4"/>
  <c r="I42" i="4" s="1"/>
  <c r="L42" i="4" s="1"/>
  <c r="D43" i="4"/>
  <c r="I43" i="4" s="1"/>
  <c r="L43" i="4" s="1"/>
  <c r="D44" i="4"/>
  <c r="D45" i="4"/>
  <c r="D46" i="4"/>
  <c r="I46" i="4" s="1"/>
  <c r="L46" i="4" s="1"/>
  <c r="D47" i="4"/>
  <c r="H47" i="4" s="1"/>
  <c r="K47" i="4" s="1"/>
  <c r="D48" i="4"/>
  <c r="D49" i="4"/>
  <c r="D50" i="4"/>
  <c r="I50" i="4" s="1"/>
  <c r="L50" i="4" s="1"/>
  <c r="D51" i="4"/>
  <c r="H51" i="4" s="1"/>
  <c r="K51" i="4" s="1"/>
  <c r="D52" i="4"/>
  <c r="H52" i="4" s="1"/>
  <c r="K52" i="4" s="1"/>
  <c r="D53" i="4"/>
  <c r="H53" i="4" s="1"/>
  <c r="K53" i="4" s="1"/>
  <c r="D54" i="4"/>
  <c r="I54" i="4" s="1"/>
  <c r="L54" i="4" s="1"/>
  <c r="D55" i="4"/>
  <c r="I55" i="4" s="1"/>
  <c r="L55" i="4" s="1"/>
  <c r="D56" i="4"/>
  <c r="D57" i="4"/>
  <c r="D58" i="4"/>
  <c r="I58" i="4" s="1"/>
  <c r="L58" i="4" s="1"/>
  <c r="D59" i="4"/>
  <c r="I59" i="4" s="1"/>
  <c r="L59" i="4" s="1"/>
  <c r="D60" i="4"/>
  <c r="H60" i="4" s="1"/>
  <c r="K60" i="4" s="1"/>
  <c r="D61" i="4"/>
  <c r="H61" i="4" s="1"/>
  <c r="K61" i="4" s="1"/>
  <c r="D62" i="4"/>
  <c r="I62" i="4" s="1"/>
  <c r="L62" i="4" s="1"/>
  <c r="D63" i="4"/>
  <c r="G63" i="4" s="1"/>
  <c r="J63" i="4" s="1"/>
  <c r="D64" i="4"/>
  <c r="G64" i="4" s="1"/>
  <c r="J64" i="4" s="1"/>
  <c r="D65" i="4"/>
  <c r="D66" i="4"/>
  <c r="I66" i="4" s="1"/>
  <c r="L66" i="4" s="1"/>
  <c r="D67" i="4"/>
  <c r="I67" i="4" s="1"/>
  <c r="L67" i="4" s="1"/>
  <c r="D68" i="4"/>
  <c r="I68" i="4" s="1"/>
  <c r="L68" i="4" s="1"/>
  <c r="D69" i="4"/>
  <c r="D70" i="4"/>
  <c r="I70" i="4" s="1"/>
  <c r="L70" i="4" s="1"/>
  <c r="D71" i="4"/>
  <c r="H71" i="4" s="1"/>
  <c r="K71" i="4" s="1"/>
  <c r="D72" i="4"/>
  <c r="D73" i="4"/>
  <c r="D74" i="4"/>
  <c r="I74" i="4" s="1"/>
  <c r="L74" i="4" s="1"/>
  <c r="D75" i="4"/>
  <c r="I75" i="4" s="1"/>
  <c r="L75" i="4" s="1"/>
  <c r="D76" i="4"/>
  <c r="G76" i="4" s="1"/>
  <c r="J76" i="4" s="1"/>
  <c r="D77" i="4"/>
  <c r="D78" i="4"/>
  <c r="I78" i="4" s="1"/>
  <c r="L78" i="4" s="1"/>
  <c r="D79" i="4"/>
  <c r="D80" i="4"/>
  <c r="D81" i="4"/>
  <c r="D82" i="4"/>
  <c r="I82" i="4" s="1"/>
  <c r="L82" i="4" s="1"/>
  <c r="D83" i="4"/>
  <c r="G83" i="4" s="1"/>
  <c r="J83" i="4" s="1"/>
  <c r="D84" i="4"/>
  <c r="H84" i="4" s="1"/>
  <c r="K84" i="4" s="1"/>
  <c r="D85" i="4"/>
  <c r="D86" i="4"/>
  <c r="I86" i="4" s="1"/>
  <c r="L86" i="4" s="1"/>
  <c r="D87" i="4"/>
  <c r="I87" i="4" s="1"/>
  <c r="L87" i="4" s="1"/>
  <c r="D88" i="4"/>
  <c r="D89" i="4"/>
  <c r="H89" i="4" s="1"/>
  <c r="K89" i="4" s="1"/>
  <c r="D90" i="4"/>
  <c r="I90" i="4" s="1"/>
  <c r="L90" i="4" s="1"/>
  <c r="D91" i="4"/>
  <c r="I91" i="4" s="1"/>
  <c r="L91" i="4" s="1"/>
  <c r="D92" i="4"/>
  <c r="D93" i="4"/>
  <c r="D94" i="4"/>
  <c r="I94" i="4" s="1"/>
  <c r="L94" i="4" s="1"/>
  <c r="D95" i="4"/>
  <c r="G95" i="4" s="1"/>
  <c r="J95" i="4" s="1"/>
  <c r="D96" i="4"/>
  <c r="D97" i="4"/>
  <c r="H97" i="4" s="1"/>
  <c r="K97" i="4" s="1"/>
  <c r="D98" i="4"/>
  <c r="I98" i="4" s="1"/>
  <c r="L98" i="4" s="1"/>
  <c r="D99" i="4"/>
  <c r="I99" i="4" s="1"/>
  <c r="L99" i="4" s="1"/>
  <c r="D100" i="4"/>
  <c r="I100" i="4" s="1"/>
  <c r="L100" i="4" s="1"/>
  <c r="D101" i="4"/>
  <c r="D102" i="4"/>
  <c r="I102" i="4" s="1"/>
  <c r="L102" i="4" s="1"/>
  <c r="D103" i="4"/>
  <c r="D104" i="4"/>
  <c r="D105" i="4"/>
  <c r="D106" i="4"/>
  <c r="I106" i="4" s="1"/>
  <c r="L106" i="4" s="1"/>
  <c r="D107" i="4"/>
  <c r="I107" i="4" s="1"/>
  <c r="L107" i="4" s="1"/>
  <c r="D108" i="4"/>
  <c r="D109" i="4"/>
  <c r="D110" i="4"/>
  <c r="I110" i="4" s="1"/>
  <c r="L110" i="4" s="1"/>
  <c r="D111" i="4"/>
  <c r="D112" i="4"/>
  <c r="D113" i="4"/>
  <c r="D114" i="4"/>
  <c r="I114" i="4" s="1"/>
  <c r="L114" i="4" s="1"/>
  <c r="D115" i="4"/>
  <c r="D116" i="4"/>
  <c r="H116" i="4" s="1"/>
  <c r="K116" i="4" s="1"/>
  <c r="D117" i="4"/>
  <c r="H117" i="4" s="1"/>
  <c r="K117" i="4" s="1"/>
  <c r="D118" i="4"/>
  <c r="I118" i="4" s="1"/>
  <c r="L118" i="4" s="1"/>
  <c r="D119" i="4"/>
  <c r="I119" i="4" s="1"/>
  <c r="L119" i="4" s="1"/>
  <c r="D120" i="4"/>
  <c r="I120" i="4" s="1"/>
  <c r="L120" i="4" s="1"/>
  <c r="D121" i="4"/>
  <c r="D122" i="4"/>
  <c r="I122" i="4" s="1"/>
  <c r="L122" i="4" s="1"/>
  <c r="D123" i="4"/>
  <c r="I123" i="4" s="1"/>
  <c r="L123" i="4" s="1"/>
  <c r="D124" i="4"/>
  <c r="D125" i="4"/>
  <c r="H125" i="4" s="1"/>
  <c r="K125" i="4" s="1"/>
  <c r="D126" i="4"/>
  <c r="I126" i="4" s="1"/>
  <c r="L126" i="4" s="1"/>
  <c r="D127" i="4"/>
  <c r="G127" i="4" s="1"/>
  <c r="J127" i="4" s="1"/>
  <c r="D128" i="4"/>
  <c r="D129" i="4"/>
  <c r="D130" i="4"/>
  <c r="I130" i="4" s="1"/>
  <c r="L130" i="4" s="1"/>
  <c r="D131" i="4"/>
  <c r="I131" i="4" s="1"/>
  <c r="L131" i="4" s="1"/>
  <c r="D132" i="4"/>
  <c r="D133" i="4"/>
  <c r="D134" i="4"/>
  <c r="I134" i="4" s="1"/>
  <c r="L134" i="4" s="1"/>
  <c r="D135" i="4"/>
  <c r="D136" i="4"/>
  <c r="D137" i="4"/>
  <c r="D138" i="4"/>
  <c r="I138" i="4" s="1"/>
  <c r="L138" i="4" s="1"/>
  <c r="D139" i="4"/>
  <c r="I139" i="4" s="1"/>
  <c r="L139" i="4" s="1"/>
  <c r="D140" i="4"/>
  <c r="G140" i="4" s="1"/>
  <c r="J140" i="4" s="1"/>
  <c r="D141" i="4"/>
  <c r="D142" i="4"/>
  <c r="I142" i="4" s="1"/>
  <c r="L142" i="4" s="1"/>
  <c r="D143" i="4"/>
  <c r="D144" i="4"/>
  <c r="D145" i="4"/>
  <c r="D146" i="4"/>
  <c r="I146" i="4" s="1"/>
  <c r="L146" i="4" s="1"/>
  <c r="D147" i="4"/>
  <c r="G147" i="4" s="1"/>
  <c r="J147" i="4" s="1"/>
  <c r="D148" i="4"/>
  <c r="D149" i="4"/>
  <c r="D150" i="4"/>
  <c r="I150" i="4" s="1"/>
  <c r="L150" i="4" s="1"/>
  <c r="D151" i="4"/>
  <c r="I151" i="4" s="1"/>
  <c r="L151" i="4" s="1"/>
  <c r="D152" i="4"/>
  <c r="D153" i="4"/>
  <c r="G153" i="4" s="1"/>
  <c r="J153" i="4" s="1"/>
  <c r="D154" i="4"/>
  <c r="I154" i="4" s="1"/>
  <c r="L154" i="4" s="1"/>
  <c r="D155" i="4"/>
  <c r="I155" i="4" s="1"/>
  <c r="L155" i="4" s="1"/>
  <c r="D156" i="4"/>
  <c r="D157" i="4"/>
  <c r="D158" i="4"/>
  <c r="I158" i="4" s="1"/>
  <c r="L158" i="4" s="1"/>
  <c r="D159" i="4"/>
  <c r="G159" i="4" s="1"/>
  <c r="J159" i="4" s="1"/>
  <c r="D160" i="4"/>
  <c r="G160" i="4" s="1"/>
  <c r="J160" i="4" s="1"/>
  <c r="D161" i="4"/>
  <c r="G161" i="4" s="1"/>
  <c r="J161" i="4" s="1"/>
  <c r="D162" i="4"/>
  <c r="I162" i="4" s="1"/>
  <c r="L162" i="4" s="1"/>
  <c r="D163" i="4"/>
  <c r="I163" i="4" s="1"/>
  <c r="L163" i="4" s="1"/>
  <c r="D164" i="4"/>
  <c r="H164" i="4" s="1"/>
  <c r="K164" i="4" s="1"/>
  <c r="D165" i="4"/>
  <c r="D166" i="4"/>
  <c r="I166" i="4" s="1"/>
  <c r="L166" i="4" s="1"/>
  <c r="D167" i="4"/>
  <c r="H167" i="4" s="1"/>
  <c r="K167" i="4" s="1"/>
  <c r="D168" i="4"/>
  <c r="D169" i="4"/>
  <c r="I169" i="4" s="1"/>
  <c r="L169" i="4" s="1"/>
  <c r="D170" i="4"/>
  <c r="I170" i="4" s="1"/>
  <c r="L170" i="4" s="1"/>
  <c r="D171" i="4"/>
  <c r="I171" i="4" s="1"/>
  <c r="L171" i="4" s="1"/>
  <c r="D172" i="4"/>
  <c r="G172" i="4" s="1"/>
  <c r="J172" i="4" s="1"/>
  <c r="D173" i="4"/>
  <c r="D174" i="4"/>
  <c r="I174" i="4" s="1"/>
  <c r="L174" i="4" s="1"/>
  <c r="D175" i="4"/>
  <c r="H175" i="4" s="1"/>
  <c r="K175" i="4" s="1"/>
  <c r="D176" i="4"/>
  <c r="H176" i="4" s="1"/>
  <c r="K176" i="4" s="1"/>
  <c r="D177" i="4"/>
  <c r="D178" i="4"/>
  <c r="I178" i="4" s="1"/>
  <c r="L178" i="4" s="1"/>
  <c r="D179" i="4"/>
  <c r="D180" i="4"/>
  <c r="I180" i="4" s="1"/>
  <c r="L180" i="4" s="1"/>
  <c r="D181" i="4"/>
  <c r="G181" i="4" s="1"/>
  <c r="J181" i="4" s="1"/>
  <c r="D182" i="4"/>
  <c r="I182" i="4" s="1"/>
  <c r="L182" i="4" s="1"/>
  <c r="D183" i="4"/>
  <c r="I183" i="4" s="1"/>
  <c r="L183" i="4" s="1"/>
  <c r="D184" i="4"/>
  <c r="I184" i="4" s="1"/>
  <c r="L184" i="4" s="1"/>
  <c r="D185" i="4"/>
  <c r="D186" i="4"/>
  <c r="I186" i="4" s="1"/>
  <c r="L186" i="4" s="1"/>
  <c r="D187" i="4"/>
  <c r="I187" i="4" s="1"/>
  <c r="L187" i="4" s="1"/>
  <c r="D188" i="4"/>
  <c r="D189" i="4"/>
  <c r="G189" i="4" s="1"/>
  <c r="J189" i="4" s="1"/>
  <c r="D190" i="4"/>
  <c r="I190" i="4" s="1"/>
  <c r="L190" i="4" s="1"/>
  <c r="D191" i="4"/>
  <c r="G191" i="4" s="1"/>
  <c r="J191" i="4" s="1"/>
  <c r="D192" i="4"/>
  <c r="G192" i="4" s="1"/>
  <c r="J192" i="4" s="1"/>
  <c r="D193" i="4"/>
  <c r="D194" i="4"/>
  <c r="I194" i="4" s="1"/>
  <c r="L194" i="4" s="1"/>
  <c r="D195" i="4"/>
  <c r="I195" i="4" s="1"/>
  <c r="L195" i="4" s="1"/>
  <c r="D196" i="4"/>
  <c r="H196" i="4" s="1"/>
  <c r="K196" i="4" s="1"/>
  <c r="D197" i="4"/>
  <c r="D198" i="4"/>
  <c r="I198" i="4" s="1"/>
  <c r="L198" i="4" s="1"/>
  <c r="D199" i="4"/>
  <c r="H199" i="4" s="1"/>
  <c r="K199" i="4" s="1"/>
  <c r="D200" i="4"/>
  <c r="D201" i="4"/>
  <c r="I201" i="4" s="1"/>
  <c r="L201" i="4" s="1"/>
  <c r="D202" i="4"/>
  <c r="I202" i="4" s="1"/>
  <c r="L202" i="4" s="1"/>
  <c r="D203" i="4"/>
  <c r="I203" i="4" s="1"/>
  <c r="L203" i="4" s="1"/>
  <c r="D204" i="4"/>
  <c r="D205" i="4"/>
  <c r="D206" i="4"/>
  <c r="I206" i="4" s="1"/>
  <c r="L206" i="4" s="1"/>
  <c r="D207" i="4"/>
  <c r="H207" i="4" s="1"/>
  <c r="K207" i="4" s="1"/>
  <c r="D208" i="4"/>
  <c r="H208" i="4" s="1"/>
  <c r="K208" i="4" s="1"/>
  <c r="D209" i="4"/>
  <c r="D210" i="4"/>
  <c r="I210" i="4" s="1"/>
  <c r="L210" i="4" s="1"/>
  <c r="D211" i="4"/>
  <c r="G211" i="4" s="1"/>
  <c r="J211" i="4" s="1"/>
  <c r="D212" i="4"/>
  <c r="I212" i="4" s="1"/>
  <c r="L212" i="4" s="1"/>
  <c r="D213" i="4"/>
  <c r="D214" i="4"/>
  <c r="I214" i="4" s="1"/>
  <c r="L214" i="4" s="1"/>
  <c r="D215" i="4"/>
  <c r="I215" i="4" s="1"/>
  <c r="L215" i="4" s="1"/>
  <c r="D216" i="4"/>
  <c r="D217" i="4"/>
  <c r="H217" i="4" s="1"/>
  <c r="K217" i="4" s="1"/>
  <c r="D218" i="4"/>
  <c r="I218" i="4" s="1"/>
  <c r="L218" i="4" s="1"/>
  <c r="D219" i="4"/>
  <c r="I219" i="4" s="1"/>
  <c r="L219" i="4" s="1"/>
  <c r="D220" i="4"/>
  <c r="D221" i="4"/>
  <c r="D222" i="4"/>
  <c r="I222" i="4" s="1"/>
  <c r="L222" i="4" s="1"/>
  <c r="D223" i="4"/>
  <c r="G223" i="4" s="1"/>
  <c r="J223" i="4" s="1"/>
  <c r="D224" i="4"/>
  <c r="I224" i="4" s="1"/>
  <c r="L224" i="4" s="1"/>
  <c r="D225" i="4"/>
  <c r="H225" i="4" s="1"/>
  <c r="K225" i="4" s="1"/>
  <c r="D226" i="4"/>
  <c r="I226" i="4" s="1"/>
  <c r="L226" i="4" s="1"/>
  <c r="D227" i="4"/>
  <c r="I227" i="4" s="1"/>
  <c r="L227" i="4" s="1"/>
  <c r="D228" i="4"/>
  <c r="I228" i="4" s="1"/>
  <c r="L228" i="4" s="1"/>
  <c r="D229" i="4"/>
  <c r="D230" i="4"/>
  <c r="I230" i="4" s="1"/>
  <c r="L230" i="4" s="1"/>
  <c r="D231" i="4"/>
  <c r="D232" i="4"/>
  <c r="D233" i="4"/>
  <c r="G233" i="4" s="1"/>
  <c r="J233" i="4" s="1"/>
  <c r="D234" i="4"/>
  <c r="I234" i="4" s="1"/>
  <c r="L234" i="4" s="1"/>
  <c r="D235" i="4"/>
  <c r="I235" i="4" s="1"/>
  <c r="L235" i="4" s="1"/>
  <c r="D236" i="4"/>
  <c r="I236" i="4" s="1"/>
  <c r="L236" i="4" s="1"/>
  <c r="D237" i="4"/>
  <c r="D238" i="4"/>
  <c r="I238" i="4" s="1"/>
  <c r="L238" i="4" s="1"/>
  <c r="D239" i="4"/>
  <c r="D240" i="4"/>
  <c r="D241" i="4"/>
  <c r="H241" i="4" s="1"/>
  <c r="K241" i="4" s="1"/>
  <c r="D242" i="4"/>
  <c r="I242" i="4" s="1"/>
  <c r="L242" i="4" s="1"/>
  <c r="D243" i="4"/>
  <c r="H243" i="4" s="1"/>
  <c r="K243" i="4" s="1"/>
  <c r="D244" i="4"/>
  <c r="I244" i="4" s="1"/>
  <c r="L244" i="4" s="1"/>
  <c r="D245" i="4"/>
  <c r="G245" i="4" s="1"/>
  <c r="J245" i="4" s="1"/>
  <c r="D246" i="4"/>
  <c r="I246" i="4" s="1"/>
  <c r="L246" i="4" s="1"/>
  <c r="D247" i="4"/>
  <c r="I247" i="4" s="1"/>
  <c r="L247" i="4" s="1"/>
  <c r="D248" i="4"/>
  <c r="I248" i="4" s="1"/>
  <c r="L248" i="4" s="1"/>
  <c r="D249" i="4"/>
  <c r="D250" i="4"/>
  <c r="I250" i="4" s="1"/>
  <c r="L250" i="4" s="1"/>
  <c r="D251" i="4"/>
  <c r="I251" i="4" s="1"/>
  <c r="L251" i="4" s="1"/>
  <c r="D252" i="4"/>
  <c r="D253" i="4"/>
  <c r="G253" i="4" s="1"/>
  <c r="J253" i="4" s="1"/>
  <c r="D254" i="4"/>
  <c r="I254" i="4" s="1"/>
  <c r="L254" i="4" s="1"/>
  <c r="D255" i="4"/>
  <c r="G255" i="4" s="1"/>
  <c r="J255" i="4" s="1"/>
  <c r="D256" i="4"/>
  <c r="H256" i="4" s="1"/>
  <c r="K256" i="4" s="1"/>
  <c r="D257" i="4"/>
  <c r="D258" i="4"/>
  <c r="I258" i="4" s="1"/>
  <c r="L258" i="4" s="1"/>
  <c r="D259" i="4"/>
  <c r="I259" i="4" s="1"/>
  <c r="L259" i="4" s="1"/>
  <c r="D260" i="4"/>
  <c r="G260" i="4" s="1"/>
  <c r="J260" i="4" s="1"/>
  <c r="D261" i="4"/>
  <c r="G261" i="4" s="1"/>
  <c r="J261" i="4" s="1"/>
  <c r="D262" i="4"/>
  <c r="I262" i="4" s="1"/>
  <c r="L262" i="4" s="1"/>
  <c r="D263" i="4"/>
  <c r="D264" i="4"/>
  <c r="D265" i="4"/>
  <c r="I265" i="4" s="1"/>
  <c r="L265" i="4" s="1"/>
  <c r="D266" i="4"/>
  <c r="I266" i="4" s="1"/>
  <c r="L266" i="4" s="1"/>
  <c r="D267" i="4"/>
  <c r="I267" i="4" s="1"/>
  <c r="L267" i="4" s="1"/>
  <c r="D268" i="4"/>
  <c r="I268" i="4" s="1"/>
  <c r="L268" i="4" s="1"/>
  <c r="D269" i="4"/>
  <c r="G269" i="4" s="1"/>
  <c r="J269" i="4" s="1"/>
  <c r="D270" i="4"/>
  <c r="I270" i="4" s="1"/>
  <c r="L270" i="4" s="1"/>
  <c r="D271" i="4"/>
  <c r="D272" i="4"/>
  <c r="D273" i="4"/>
  <c r="D274" i="4"/>
  <c r="I274" i="4" s="1"/>
  <c r="L274" i="4" s="1"/>
  <c r="D275" i="4"/>
  <c r="G275" i="4" s="1"/>
  <c r="J275" i="4" s="1"/>
  <c r="D276" i="4"/>
  <c r="H276" i="4" s="1"/>
  <c r="K276" i="4" s="1"/>
  <c r="D277" i="4"/>
  <c r="D278" i="4"/>
  <c r="I278" i="4" s="1"/>
  <c r="L278" i="4" s="1"/>
  <c r="D279" i="4"/>
  <c r="I279" i="4" s="1"/>
  <c r="L279" i="4" s="1"/>
  <c r="D280" i="4"/>
  <c r="I280" i="4" s="1"/>
  <c r="L280" i="4" s="1"/>
  <c r="D281" i="4"/>
  <c r="H281" i="4" s="1"/>
  <c r="K281" i="4" s="1"/>
  <c r="D282" i="4"/>
  <c r="I282" i="4" s="1"/>
  <c r="L282" i="4" s="1"/>
  <c r="D283" i="4"/>
  <c r="I283" i="4" s="1"/>
  <c r="L283" i="4" s="1"/>
  <c r="D284" i="4"/>
  <c r="H284" i="4" s="1"/>
  <c r="K284" i="4" s="1"/>
  <c r="D285" i="4"/>
  <c r="D286" i="4"/>
  <c r="I286" i="4" s="1"/>
  <c r="L286" i="4" s="1"/>
  <c r="D287" i="4"/>
  <c r="G287" i="4" s="1"/>
  <c r="J287" i="4" s="1"/>
  <c r="D288" i="4"/>
  <c r="G288" i="4" s="1"/>
  <c r="J288" i="4" s="1"/>
  <c r="D289" i="4"/>
  <c r="H289" i="4" s="1"/>
  <c r="K289" i="4" s="1"/>
  <c r="D290" i="4"/>
  <c r="I290" i="4" s="1"/>
  <c r="L290" i="4" s="1"/>
  <c r="D291" i="4"/>
  <c r="I291" i="4" s="1"/>
  <c r="L291" i="4" s="1"/>
  <c r="D292" i="4"/>
  <c r="D293" i="4"/>
  <c r="D294" i="4"/>
  <c r="I294" i="4" s="1"/>
  <c r="L294" i="4" s="1"/>
  <c r="D295" i="4"/>
  <c r="I295" i="4" s="1"/>
  <c r="L295" i="4" s="1"/>
  <c r="D296" i="4"/>
  <c r="I296" i="4" s="1"/>
  <c r="L296" i="4" s="1"/>
  <c r="D297" i="4"/>
  <c r="G297" i="4" s="1"/>
  <c r="J297" i="4" s="1"/>
  <c r="D298" i="4"/>
  <c r="I298" i="4" s="1"/>
  <c r="L298" i="4" s="1"/>
  <c r="D299" i="4"/>
  <c r="I299" i="4" s="1"/>
  <c r="L299" i="4" s="1"/>
  <c r="D300" i="4"/>
  <c r="D301" i="4"/>
  <c r="D302" i="4"/>
  <c r="I302" i="4" s="1"/>
  <c r="L302" i="4" s="1"/>
  <c r="D303" i="4"/>
  <c r="D304" i="4"/>
  <c r="I304" i="4" s="1"/>
  <c r="L304" i="4" s="1"/>
  <c r="D305" i="4"/>
  <c r="H305" i="4" s="1"/>
  <c r="K305" i="4" s="1"/>
  <c r="D306" i="4"/>
  <c r="I306" i="4" s="1"/>
  <c r="L306" i="4" s="1"/>
  <c r="D307" i="4"/>
  <c r="D308" i="4"/>
  <c r="G308" i="4" s="1"/>
  <c r="J308" i="4" s="1"/>
  <c r="D309" i="4"/>
  <c r="G309" i="4" s="1"/>
  <c r="J309" i="4" s="1"/>
  <c r="D310" i="4"/>
  <c r="I310" i="4" s="1"/>
  <c r="L310" i="4" s="1"/>
  <c r="D311" i="4"/>
  <c r="I311" i="4" s="1"/>
  <c r="L311" i="4" s="1"/>
  <c r="D312" i="4"/>
  <c r="I312" i="4" s="1"/>
  <c r="L312" i="4" s="1"/>
  <c r="D313" i="4"/>
  <c r="D314" i="4"/>
  <c r="I314" i="4" s="1"/>
  <c r="L314" i="4" s="1"/>
  <c r="D315" i="4"/>
  <c r="I315" i="4" s="1"/>
  <c r="L315" i="4" s="1"/>
  <c r="D316" i="4"/>
  <c r="G316" i="4" s="1"/>
  <c r="J316" i="4" s="1"/>
  <c r="D317" i="4"/>
  <c r="G317" i="4" s="1"/>
  <c r="J317" i="4" s="1"/>
  <c r="D318" i="4"/>
  <c r="I318" i="4" s="1"/>
  <c r="L318" i="4" s="1"/>
  <c r="D319" i="4"/>
  <c r="G319" i="4" s="1"/>
  <c r="J319" i="4" s="1"/>
  <c r="D320" i="4"/>
  <c r="D321" i="4"/>
  <c r="D322" i="4"/>
  <c r="I322" i="4" s="1"/>
  <c r="L322" i="4" s="1"/>
  <c r="D323" i="4"/>
  <c r="I323" i="4" s="1"/>
  <c r="L323" i="4" s="1"/>
  <c r="D324" i="4"/>
  <c r="D325" i="4"/>
  <c r="G325" i="4" s="1"/>
  <c r="J325" i="4" s="1"/>
  <c r="D326" i="4"/>
  <c r="I326" i="4" s="1"/>
  <c r="L326" i="4" s="1"/>
  <c r="D327" i="4"/>
  <c r="I327" i="4" s="1"/>
  <c r="L327" i="4" s="1"/>
  <c r="D328" i="4"/>
  <c r="D329" i="4"/>
  <c r="I329" i="4" s="1"/>
  <c r="L329" i="4" s="1"/>
  <c r="D330" i="4"/>
  <c r="I330" i="4" s="1"/>
  <c r="L330" i="4" s="1"/>
  <c r="D331" i="4"/>
  <c r="I331" i="4" s="1"/>
  <c r="L331" i="4" s="1"/>
  <c r="D332" i="4"/>
  <c r="D333" i="4"/>
  <c r="G333" i="4" s="1"/>
  <c r="J333" i="4" s="1"/>
  <c r="D334" i="4"/>
  <c r="I334" i="4" s="1"/>
  <c r="L334" i="4" s="1"/>
  <c r="D335" i="4"/>
  <c r="D336" i="4"/>
  <c r="G336" i="4" s="1"/>
  <c r="J336" i="4" s="1"/>
  <c r="D337" i="4"/>
  <c r="D338" i="4"/>
  <c r="I338" i="4" s="1"/>
  <c r="L338" i="4" s="1"/>
  <c r="D339" i="4"/>
  <c r="G339" i="4" s="1"/>
  <c r="J339" i="4" s="1"/>
  <c r="D340" i="4"/>
  <c r="D341" i="4"/>
  <c r="D342" i="4"/>
  <c r="I342" i="4" s="1"/>
  <c r="L342" i="4" s="1"/>
  <c r="D343" i="4"/>
  <c r="D344" i="4"/>
  <c r="I344" i="4" s="1"/>
  <c r="L344" i="4" s="1"/>
  <c r="D345" i="4"/>
  <c r="G345" i="4" s="1"/>
  <c r="J345" i="4" s="1"/>
  <c r="D346" i="4"/>
  <c r="I346" i="4" s="1"/>
  <c r="L346" i="4" s="1"/>
  <c r="D347" i="4"/>
  <c r="I347" i="4" s="1"/>
  <c r="L347" i="4" s="1"/>
  <c r="D348" i="4"/>
  <c r="D349" i="4"/>
  <c r="D350" i="4"/>
  <c r="I350" i="4" s="1"/>
  <c r="L350" i="4" s="1"/>
  <c r="D351" i="4"/>
  <c r="G351" i="4" s="1"/>
  <c r="J351" i="4" s="1"/>
  <c r="D352" i="4"/>
  <c r="D353" i="4"/>
  <c r="D354" i="4"/>
  <c r="I354" i="4" s="1"/>
  <c r="L354" i="4" s="1"/>
  <c r="D355" i="4"/>
  <c r="I355" i="4" s="1"/>
  <c r="L355" i="4" s="1"/>
  <c r="D356" i="4"/>
  <c r="D357" i="4"/>
  <c r="D358" i="4"/>
  <c r="I358" i="4" s="1"/>
  <c r="L358" i="4" s="1"/>
  <c r="D359" i="4"/>
  <c r="I359" i="4" s="1"/>
  <c r="L359" i="4" s="1"/>
  <c r="D360" i="4"/>
  <c r="I360" i="4" s="1"/>
  <c r="L360" i="4" s="1"/>
  <c r="D361" i="4"/>
  <c r="G361" i="4" s="1"/>
  <c r="J361" i="4" s="1"/>
  <c r="D362" i="4"/>
  <c r="I362" i="4" s="1"/>
  <c r="L362" i="4" s="1"/>
  <c r="D363" i="4"/>
  <c r="I363" i="4" s="1"/>
  <c r="L363" i="4" s="1"/>
  <c r="D364" i="4"/>
  <c r="D365" i="4"/>
  <c r="I365" i="4" s="1"/>
  <c r="L365" i="4" s="1"/>
  <c r="D366" i="4"/>
  <c r="I366" i="4" s="1"/>
  <c r="L366" i="4" s="1"/>
  <c r="D367" i="4"/>
  <c r="I367" i="4" s="1"/>
  <c r="L367" i="4" s="1"/>
  <c r="D368" i="4"/>
  <c r="I368" i="4" s="1"/>
  <c r="L368" i="4" s="1"/>
  <c r="D369" i="4"/>
  <c r="H369" i="4" s="1"/>
  <c r="K369" i="4" s="1"/>
  <c r="D370" i="4"/>
  <c r="I370" i="4" s="1"/>
  <c r="L370" i="4" s="1"/>
  <c r="D371" i="4"/>
  <c r="D372" i="4"/>
  <c r="G372" i="4" s="1"/>
  <c r="J372" i="4" s="1"/>
  <c r="D373" i="4"/>
  <c r="D374" i="4"/>
  <c r="I374" i="4" s="1"/>
  <c r="L374" i="4" s="1"/>
  <c r="D375" i="4"/>
  <c r="I375" i="4" s="1"/>
  <c r="L375" i="4" s="1"/>
  <c r="D376" i="4"/>
  <c r="G376" i="4" s="1"/>
  <c r="J376" i="4" s="1"/>
  <c r="D377" i="4"/>
  <c r="G377" i="4" s="1"/>
  <c r="J377" i="4" s="1"/>
  <c r="D378" i="4"/>
  <c r="I378" i="4" s="1"/>
  <c r="L378" i="4" s="1"/>
  <c r="D379" i="4"/>
  <c r="I379" i="4" s="1"/>
  <c r="L379" i="4" s="1"/>
  <c r="D380" i="4"/>
  <c r="D381" i="4"/>
  <c r="D382" i="4"/>
  <c r="I382" i="4" s="1"/>
  <c r="L382" i="4" s="1"/>
  <c r="D383" i="4"/>
  <c r="D384" i="4"/>
  <c r="D385" i="4"/>
  <c r="G385" i="4" s="1"/>
  <c r="J385" i="4" s="1"/>
  <c r="D386" i="4"/>
  <c r="I386" i="4" s="1"/>
  <c r="L386" i="4" s="1"/>
  <c r="D387" i="4"/>
  <c r="I387" i="4" s="1"/>
  <c r="L387" i="4" s="1"/>
  <c r="D388" i="4"/>
  <c r="D389" i="4"/>
  <c r="D390" i="4"/>
  <c r="I390" i="4" s="1"/>
  <c r="L390" i="4" s="1"/>
  <c r="D391" i="4"/>
  <c r="H391" i="4" s="1"/>
  <c r="K391" i="4" s="1"/>
  <c r="D392" i="4"/>
  <c r="D393" i="4"/>
  <c r="I393" i="4" s="1"/>
  <c r="L393" i="4" s="1"/>
  <c r="D394" i="4"/>
  <c r="I394" i="4" s="1"/>
  <c r="L394" i="4" s="1"/>
  <c r="D395" i="4"/>
  <c r="I395" i="4" s="1"/>
  <c r="L395" i="4" s="1"/>
  <c r="D396" i="4"/>
  <c r="D397" i="4"/>
  <c r="I397" i="4" s="1"/>
  <c r="L397" i="4" s="1"/>
  <c r="D398" i="4"/>
  <c r="I398" i="4" s="1"/>
  <c r="L398" i="4" s="1"/>
  <c r="D399" i="4"/>
  <c r="I399" i="4" s="1"/>
  <c r="L399" i="4" s="1"/>
  <c r="D400" i="4"/>
  <c r="D401" i="4"/>
  <c r="D402" i="4"/>
  <c r="I402" i="4" s="1"/>
  <c r="L402" i="4" s="1"/>
  <c r="D403" i="4"/>
  <c r="D404" i="4"/>
  <c r="H404" i="4" s="1"/>
  <c r="K404" i="4" s="1"/>
  <c r="D405" i="4"/>
  <c r="I405" i="4" s="1"/>
  <c r="L405" i="4" s="1"/>
  <c r="D406" i="4"/>
  <c r="I406" i="4" s="1"/>
  <c r="L406" i="4" s="1"/>
  <c r="D407" i="4"/>
  <c r="H407" i="4" s="1"/>
  <c r="K407" i="4" s="1"/>
  <c r="D408" i="4"/>
  <c r="D409" i="4"/>
  <c r="G409" i="4" s="1"/>
  <c r="J409" i="4" s="1"/>
  <c r="D410" i="4"/>
  <c r="I410" i="4" s="1"/>
  <c r="L410" i="4" s="1"/>
  <c r="D411" i="4"/>
  <c r="I411" i="4" s="1"/>
  <c r="L411" i="4" s="1"/>
  <c r="D412" i="4"/>
  <c r="D413" i="4"/>
  <c r="D414" i="4"/>
  <c r="I414" i="4" s="1"/>
  <c r="L414" i="4" s="1"/>
  <c r="D415" i="4"/>
  <c r="H415" i="4" s="1"/>
  <c r="K415" i="4" s="1"/>
  <c r="D416" i="4"/>
  <c r="D417" i="4"/>
  <c r="H417" i="4" s="1"/>
  <c r="K417" i="4" s="1"/>
  <c r="D418" i="4"/>
  <c r="I418" i="4" s="1"/>
  <c r="L418" i="4" s="1"/>
  <c r="D419" i="4"/>
  <c r="I419" i="4" s="1"/>
  <c r="L419" i="4" s="1"/>
  <c r="D420" i="4"/>
  <c r="D421" i="4"/>
  <c r="I421" i="4" s="1"/>
  <c r="L421" i="4" s="1"/>
  <c r="D422" i="4"/>
  <c r="I422" i="4" s="1"/>
  <c r="L422" i="4" s="1"/>
  <c r="D423" i="4"/>
  <c r="I423" i="4" s="1"/>
  <c r="L423" i="4" s="1"/>
  <c r="D424" i="4"/>
  <c r="I424" i="4" s="1"/>
  <c r="L424" i="4" s="1"/>
  <c r="D425" i="4"/>
  <c r="H425" i="4" s="1"/>
  <c r="K425" i="4" s="1"/>
  <c r="D426" i="4"/>
  <c r="I426" i="4" s="1"/>
  <c r="L426" i="4" s="1"/>
  <c r="D427" i="4"/>
  <c r="I427" i="4" s="1"/>
  <c r="L427" i="4" s="1"/>
  <c r="D428" i="4"/>
  <c r="D429" i="4"/>
  <c r="I429" i="4" s="1"/>
  <c r="L429" i="4" s="1"/>
  <c r="D430" i="4"/>
  <c r="I430" i="4" s="1"/>
  <c r="L430" i="4" s="1"/>
  <c r="D431" i="4"/>
  <c r="G431" i="4" s="1"/>
  <c r="J431" i="4" s="1"/>
  <c r="D432" i="4"/>
  <c r="D433" i="4"/>
  <c r="D434" i="4"/>
  <c r="I434" i="4" s="1"/>
  <c r="L434" i="4" s="1"/>
  <c r="D435" i="4"/>
  <c r="D436" i="4"/>
  <c r="I436" i="4" s="1"/>
  <c r="L436" i="4" s="1"/>
  <c r="D437" i="4"/>
  <c r="I437" i="4" s="1"/>
  <c r="L437" i="4" s="1"/>
  <c r="D438" i="4"/>
  <c r="I438" i="4" s="1"/>
  <c r="L438" i="4" s="1"/>
  <c r="D439" i="4"/>
  <c r="I439" i="4" s="1"/>
  <c r="L439" i="4" s="1"/>
  <c r="D440" i="4"/>
  <c r="D441" i="4"/>
  <c r="G441" i="4" s="1"/>
  <c r="J441" i="4" s="1"/>
  <c r="D442" i="4"/>
  <c r="I442" i="4" s="1"/>
  <c r="L442" i="4" s="1"/>
  <c r="D443" i="4"/>
  <c r="I443" i="4" s="1"/>
  <c r="L443" i="4" s="1"/>
  <c r="D444" i="4"/>
  <c r="D445" i="4"/>
  <c r="G445" i="4" s="1"/>
  <c r="J445" i="4" s="1"/>
  <c r="D446" i="4"/>
  <c r="I446" i="4" s="1"/>
  <c r="L446" i="4" s="1"/>
  <c r="D447" i="4"/>
  <c r="H447" i="4" s="1"/>
  <c r="K447" i="4" s="1"/>
  <c r="D448" i="4"/>
  <c r="D449" i="4"/>
  <c r="I449" i="4" s="1"/>
  <c r="L449" i="4" s="1"/>
  <c r="D450" i="4"/>
  <c r="I450" i="4" s="1"/>
  <c r="L450" i="4" s="1"/>
  <c r="D451" i="4"/>
  <c r="I451" i="4" s="1"/>
  <c r="L451" i="4" s="1"/>
  <c r="D452" i="4"/>
  <c r="G452" i="4" s="1"/>
  <c r="J452" i="4" s="1"/>
  <c r="D453" i="4"/>
  <c r="G453" i="4" s="1"/>
  <c r="J453" i="4" s="1"/>
  <c r="D454" i="4"/>
  <c r="I454" i="4" s="1"/>
  <c r="L454" i="4" s="1"/>
  <c r="D455" i="4"/>
  <c r="H455" i="4" s="1"/>
  <c r="K455" i="4" s="1"/>
  <c r="D456" i="4"/>
  <c r="D457" i="4"/>
  <c r="I457" i="4" s="1"/>
  <c r="L457" i="4" s="1"/>
  <c r="D458" i="4"/>
  <c r="I458" i="4" s="1"/>
  <c r="L458" i="4" s="1"/>
  <c r="D459" i="4"/>
  <c r="I459" i="4" s="1"/>
  <c r="L459" i="4" s="1"/>
  <c r="D460" i="4"/>
  <c r="I460" i="4" s="1"/>
  <c r="L460" i="4" s="1"/>
  <c r="D461" i="4"/>
  <c r="I461" i="4" s="1"/>
  <c r="L461" i="4" s="1"/>
  <c r="D462" i="4"/>
  <c r="I462" i="4" s="1"/>
  <c r="L462" i="4" s="1"/>
  <c r="D463" i="4"/>
  <c r="I463" i="4" s="1"/>
  <c r="L463" i="4" s="1"/>
  <c r="D464" i="4"/>
  <c r="D465" i="4"/>
  <c r="I465" i="4" s="1"/>
  <c r="L465" i="4" s="1"/>
  <c r="D466" i="4"/>
  <c r="G466" i="4" s="1"/>
  <c r="J466" i="4" s="1"/>
  <c r="D467" i="4"/>
  <c r="D468" i="4"/>
  <c r="I468" i="4" s="1"/>
  <c r="L468" i="4" s="1"/>
  <c r="D469" i="4"/>
  <c r="I469" i="4" s="1"/>
  <c r="L469" i="4" s="1"/>
  <c r="D470" i="4"/>
  <c r="G470" i="4" s="1"/>
  <c r="J470" i="4" s="1"/>
  <c r="D471" i="4"/>
  <c r="D472" i="4"/>
  <c r="D473" i="4"/>
  <c r="H473" i="4" s="1"/>
  <c r="K473" i="4" s="1"/>
  <c r="D474" i="4"/>
  <c r="D475" i="4"/>
  <c r="D476" i="4"/>
  <c r="D477" i="4"/>
  <c r="H477" i="4" s="1"/>
  <c r="K477" i="4" s="1"/>
  <c r="D478" i="4"/>
  <c r="H478" i="4" s="1"/>
  <c r="K478" i="4" s="1"/>
  <c r="D479" i="4"/>
  <c r="D480" i="4"/>
  <c r="D481" i="4"/>
  <c r="I481" i="4" s="1"/>
  <c r="L481" i="4" s="1"/>
  <c r="D482" i="4"/>
  <c r="G482" i="4" s="1"/>
  <c r="J482" i="4" s="1"/>
  <c r="D483" i="4"/>
  <c r="D484" i="4"/>
  <c r="G484" i="4" s="1"/>
  <c r="J484" i="4" s="1"/>
  <c r="D485" i="4"/>
  <c r="G485" i="4" s="1"/>
  <c r="J485" i="4" s="1"/>
  <c r="D486" i="4"/>
  <c r="I486" i="4" s="1"/>
  <c r="L486" i="4" s="1"/>
  <c r="D487" i="4"/>
  <c r="D488" i="4"/>
  <c r="D489" i="4"/>
  <c r="I489" i="4" s="1"/>
  <c r="L489" i="4" s="1"/>
  <c r="D490" i="4"/>
  <c r="G490" i="4" s="1"/>
  <c r="J490" i="4" s="1"/>
  <c r="D491" i="4"/>
  <c r="D492" i="4"/>
  <c r="D493" i="4"/>
  <c r="G493" i="4" s="1"/>
  <c r="J493" i="4" s="1"/>
  <c r="D494" i="4"/>
  <c r="I494" i="4" s="1"/>
  <c r="L494" i="4" s="1"/>
  <c r="D495" i="4"/>
  <c r="H495" i="4" s="1"/>
  <c r="K495" i="4" s="1"/>
  <c r="D496" i="4"/>
  <c r="D497" i="4"/>
  <c r="G497" i="4" s="1"/>
  <c r="J497" i="4" s="1"/>
  <c r="D498" i="4"/>
  <c r="D499" i="4"/>
  <c r="D500" i="4"/>
  <c r="D501" i="4"/>
  <c r="D502" i="4"/>
  <c r="D503" i="4"/>
  <c r="D504" i="4"/>
  <c r="G504" i="4" s="1"/>
  <c r="J504" i="4" s="1"/>
  <c r="D505" i="4"/>
  <c r="G505" i="4" s="1"/>
  <c r="J505" i="4" s="1"/>
  <c r="D506" i="4"/>
  <c r="I506" i="4" s="1"/>
  <c r="L506" i="4" s="1"/>
  <c r="D507" i="4"/>
  <c r="H507" i="4" s="1"/>
  <c r="K507" i="4" s="1"/>
  <c r="D508" i="4"/>
  <c r="D509" i="4"/>
  <c r="G509" i="4" s="1"/>
  <c r="J509" i="4" s="1"/>
  <c r="D510" i="4"/>
  <c r="I510" i="4" s="1"/>
  <c r="L510" i="4" s="1"/>
  <c r="D511" i="4"/>
  <c r="D512" i="4"/>
  <c r="D513" i="4"/>
  <c r="G513" i="4" s="1"/>
  <c r="J513" i="4" s="1"/>
  <c r="D514" i="4"/>
  <c r="I514" i="4" s="1"/>
  <c r="L514" i="4" s="1"/>
  <c r="D515" i="4"/>
  <c r="D516" i="4"/>
  <c r="D517" i="4"/>
  <c r="G517" i="4" s="1"/>
  <c r="J517" i="4" s="1"/>
  <c r="D518" i="4"/>
  <c r="I518" i="4" s="1"/>
  <c r="L518" i="4" s="1"/>
  <c r="D519" i="4"/>
  <c r="G519" i="4" s="1"/>
  <c r="J519" i="4" s="1"/>
  <c r="D520" i="4"/>
  <c r="G520" i="4" s="1"/>
  <c r="J520" i="4" s="1"/>
  <c r="D521" i="4"/>
  <c r="G521" i="4" s="1"/>
  <c r="J521" i="4" s="1"/>
  <c r="D522" i="4"/>
  <c r="I522" i="4" s="1"/>
  <c r="L522" i="4" s="1"/>
  <c r="D523" i="4"/>
  <c r="I523" i="4" s="1"/>
  <c r="L523" i="4" s="1"/>
  <c r="D524" i="4"/>
  <c r="H524" i="4" s="1"/>
  <c r="K524" i="4" s="1"/>
  <c r="D525" i="4"/>
  <c r="H525" i="4" s="1"/>
  <c r="K525" i="4" s="1"/>
  <c r="D526" i="4"/>
  <c r="H526" i="4" s="1"/>
  <c r="K526" i="4" s="1"/>
  <c r="D527" i="4"/>
  <c r="D528" i="4"/>
  <c r="D529" i="4"/>
  <c r="H529" i="4" s="1"/>
  <c r="K529" i="4" s="1"/>
  <c r="D530" i="4"/>
  <c r="H530" i="4" s="1"/>
  <c r="K530" i="4" s="1"/>
  <c r="D531" i="4"/>
  <c r="H531" i="4" s="1"/>
  <c r="K531" i="4" s="1"/>
  <c r="D532" i="4"/>
  <c r="D533" i="4"/>
  <c r="H533" i="4" s="1"/>
  <c r="K533" i="4" s="1"/>
  <c r="D534" i="4"/>
  <c r="G534" i="4" s="1"/>
  <c r="J534" i="4" s="1"/>
  <c r="D535" i="4"/>
  <c r="D536" i="4"/>
  <c r="D537" i="4"/>
  <c r="I537" i="4" s="1"/>
  <c r="L537" i="4" s="1"/>
  <c r="D538" i="4"/>
  <c r="G538" i="4" s="1"/>
  <c r="J538" i="4" s="1"/>
  <c r="D539" i="4"/>
  <c r="G539" i="4" s="1"/>
  <c r="J539" i="4" s="1"/>
  <c r="D540" i="4"/>
  <c r="D541" i="4"/>
  <c r="I541" i="4" s="1"/>
  <c r="L541" i="4" s="1"/>
  <c r="D542" i="4"/>
  <c r="G542" i="4" s="1"/>
  <c r="J542" i="4" s="1"/>
  <c r="D543" i="4"/>
  <c r="D544" i="4"/>
  <c r="D545" i="4"/>
  <c r="I545" i="4" s="1"/>
  <c r="L545" i="4" s="1"/>
  <c r="D546" i="4"/>
  <c r="D547" i="4"/>
  <c r="G547" i="4" s="1"/>
  <c r="J547" i="4" s="1"/>
  <c r="D548" i="4"/>
  <c r="D549" i="4"/>
  <c r="I549" i="4" s="1"/>
  <c r="L549" i="4" s="1"/>
  <c r="D550" i="4"/>
  <c r="G550" i="4" s="1"/>
  <c r="J550" i="4" s="1"/>
  <c r="D551" i="4"/>
  <c r="D552" i="4"/>
  <c r="D553" i="4"/>
  <c r="I553" i="4" s="1"/>
  <c r="L553" i="4" s="1"/>
  <c r="D554" i="4"/>
  <c r="G554" i="4" s="1"/>
  <c r="J554" i="4" s="1"/>
  <c r="D555" i="4"/>
  <c r="I555" i="4" s="1"/>
  <c r="L555" i="4" s="1"/>
  <c r="D556" i="4"/>
  <c r="D557" i="4"/>
  <c r="H557" i="4" s="1"/>
  <c r="K557" i="4" s="1"/>
  <c r="D558" i="4"/>
  <c r="H558" i="4" s="1"/>
  <c r="K558" i="4" s="1"/>
  <c r="D559" i="4"/>
  <c r="D560" i="4"/>
  <c r="H560" i="4" s="1"/>
  <c r="K560" i="4" s="1"/>
  <c r="D561" i="4"/>
  <c r="H561" i="4" s="1"/>
  <c r="K561" i="4" s="1"/>
  <c r="D562" i="4"/>
  <c r="H562" i="4" s="1"/>
  <c r="K562" i="4" s="1"/>
  <c r="D563" i="4"/>
  <c r="G563" i="4" s="1"/>
  <c r="J563" i="4" s="1"/>
  <c r="D564" i="4"/>
  <c r="D565" i="4"/>
  <c r="G565" i="4" s="1"/>
  <c r="J565" i="4" s="1"/>
  <c r="D566" i="4"/>
  <c r="I566" i="4" s="1"/>
  <c r="L566" i="4" s="1"/>
  <c r="D567" i="4"/>
  <c r="I567" i="4" s="1"/>
  <c r="L567" i="4" s="1"/>
  <c r="D568" i="4"/>
  <c r="D569" i="4"/>
  <c r="G569" i="4" s="1"/>
  <c r="J569" i="4" s="1"/>
  <c r="D570" i="4"/>
  <c r="I570" i="4" s="1"/>
  <c r="L570" i="4" s="1"/>
  <c r="D571" i="4"/>
  <c r="G571" i="4" s="1"/>
  <c r="J571" i="4" s="1"/>
  <c r="D572" i="4"/>
  <c r="D573" i="4"/>
  <c r="I573" i="4" s="1"/>
  <c r="L573" i="4" s="1"/>
  <c r="D574" i="4"/>
  <c r="G574" i="4" s="1"/>
  <c r="J574" i="4" s="1"/>
  <c r="D575" i="4"/>
  <c r="D576" i="4"/>
  <c r="D577" i="4"/>
  <c r="I577" i="4" s="1"/>
  <c r="L577" i="4" s="1"/>
  <c r="D578" i="4"/>
  <c r="D579" i="4"/>
  <c r="H579" i="4" s="1"/>
  <c r="K579" i="4" s="1"/>
  <c r="D580" i="4"/>
  <c r="D581" i="4"/>
  <c r="I581" i="4" s="1"/>
  <c r="L581" i="4" s="1"/>
  <c r="D582" i="4"/>
  <c r="D583" i="4"/>
  <c r="D584" i="4"/>
  <c r="D585" i="4"/>
  <c r="H585" i="4" s="1"/>
  <c r="K585" i="4" s="1"/>
  <c r="D586" i="4"/>
  <c r="D587" i="4"/>
  <c r="D588" i="4"/>
  <c r="D589" i="4"/>
  <c r="H589" i="4" s="1"/>
  <c r="K589" i="4" s="1"/>
  <c r="D590" i="4"/>
  <c r="G590" i="4" s="1"/>
  <c r="J590" i="4" s="1"/>
  <c r="D591" i="4"/>
  <c r="D592" i="4"/>
  <c r="D593" i="4"/>
  <c r="I593" i="4" s="1"/>
  <c r="L593" i="4" s="1"/>
  <c r="D594" i="4"/>
  <c r="G594" i="4" s="1"/>
  <c r="J594" i="4" s="1"/>
  <c r="D595" i="4"/>
  <c r="H595" i="4" s="1"/>
  <c r="K595" i="4" s="1"/>
  <c r="D596" i="4"/>
  <c r="D597" i="4"/>
  <c r="I597" i="4" s="1"/>
  <c r="L597" i="4" s="1"/>
  <c r="D598" i="4"/>
  <c r="G598" i="4" s="1"/>
  <c r="J598" i="4" s="1"/>
  <c r="D599" i="4"/>
  <c r="H599" i="4" s="1"/>
  <c r="K599" i="4" s="1"/>
  <c r="D600" i="4"/>
  <c r="G600" i="4" s="1"/>
  <c r="J600" i="4" s="1"/>
  <c r="D601" i="4"/>
  <c r="G601" i="4" s="1"/>
  <c r="J601" i="4" s="1"/>
  <c r="D602" i="4"/>
  <c r="I602" i="4" s="1"/>
  <c r="L602" i="4" s="1"/>
  <c r="D603" i="4"/>
  <c r="D604" i="4"/>
  <c r="G604" i="4" s="1"/>
  <c r="J604" i="4" s="1"/>
  <c r="D605" i="4"/>
  <c r="G605" i="4" s="1"/>
  <c r="J605" i="4" s="1"/>
  <c r="D606" i="4"/>
  <c r="I606" i="4" s="1"/>
  <c r="L606" i="4" s="1"/>
  <c r="D607" i="4"/>
  <c r="D608" i="4"/>
  <c r="D609" i="4"/>
  <c r="I609" i="4" s="1"/>
  <c r="L609" i="4" s="1"/>
  <c r="D610" i="4"/>
  <c r="G610" i="4" s="1"/>
  <c r="J610" i="4" s="1"/>
  <c r="D611" i="4"/>
  <c r="D612" i="4"/>
  <c r="I612" i="4" s="1"/>
  <c r="L612" i="4" s="1"/>
  <c r="D613" i="4"/>
  <c r="H613" i="4" s="1"/>
  <c r="K613" i="4" s="1"/>
  <c r="D614" i="4"/>
  <c r="H614" i="4" s="1"/>
  <c r="K614" i="4" s="1"/>
  <c r="D615" i="4"/>
  <c r="D616" i="4"/>
  <c r="D617" i="4"/>
  <c r="G617" i="4" s="1"/>
  <c r="J617" i="4" s="1"/>
  <c r="D618" i="4"/>
  <c r="I618" i="4" s="1"/>
  <c r="L618" i="4" s="1"/>
  <c r="D619" i="4"/>
  <c r="D620" i="4"/>
  <c r="D621" i="4"/>
  <c r="I621" i="4" s="1"/>
  <c r="L621" i="4" s="1"/>
  <c r="D622" i="4"/>
  <c r="G622" i="4" s="1"/>
  <c r="J622" i="4" s="1"/>
  <c r="D623" i="4"/>
  <c r="I623" i="4" s="1"/>
  <c r="L623" i="4" s="1"/>
  <c r="D624" i="4"/>
  <c r="G624" i="4" s="1"/>
  <c r="J624" i="4" s="1"/>
  <c r="D625" i="4"/>
  <c r="I625" i="4" s="1"/>
  <c r="L625" i="4" s="1"/>
  <c r="D626" i="4"/>
  <c r="G626" i="4" s="1"/>
  <c r="J626" i="4" s="1"/>
  <c r="D627" i="4"/>
  <c r="I627" i="4" s="1"/>
  <c r="L627" i="4" s="1"/>
  <c r="D628" i="4"/>
  <c r="H628" i="4" s="1"/>
  <c r="K628" i="4" s="1"/>
  <c r="D629" i="4"/>
  <c r="G629" i="4" s="1"/>
  <c r="J629" i="4" s="1"/>
  <c r="D630" i="4"/>
  <c r="D631" i="4"/>
  <c r="D632" i="4"/>
  <c r="D633" i="4"/>
  <c r="I633" i="4" s="1"/>
  <c r="L633" i="4" s="1"/>
  <c r="D634" i="4"/>
  <c r="D635" i="4"/>
  <c r="H635" i="4" s="1"/>
  <c r="K635" i="4" s="1"/>
  <c r="D636" i="4"/>
  <c r="G636" i="4" s="1"/>
  <c r="J636" i="4" s="1"/>
  <c r="D637" i="4"/>
  <c r="D638" i="4"/>
  <c r="D639" i="4"/>
  <c r="D640" i="4"/>
  <c r="I640" i="4" s="1"/>
  <c r="L640" i="4" s="1"/>
  <c r="D641" i="4"/>
  <c r="D642" i="4"/>
  <c r="H642" i="4" s="1"/>
  <c r="K642" i="4" s="1"/>
  <c r="D643" i="4"/>
  <c r="H643" i="4" s="1"/>
  <c r="K643" i="4" s="1"/>
  <c r="D644" i="4"/>
  <c r="D645" i="4"/>
  <c r="I645" i="4" s="1"/>
  <c r="L645" i="4" s="1"/>
  <c r="D646" i="4"/>
  <c r="H646" i="4" s="1"/>
  <c r="K646" i="4" s="1"/>
  <c r="D647" i="4"/>
  <c r="G647" i="4" s="1"/>
  <c r="J647" i="4" s="1"/>
  <c r="D648" i="4"/>
  <c r="G648" i="4" s="1"/>
  <c r="J648" i="4" s="1"/>
  <c r="D649" i="4"/>
  <c r="D650" i="4"/>
  <c r="H650" i="4" s="1"/>
  <c r="K650" i="4" s="1"/>
  <c r="D651" i="4"/>
  <c r="D652" i="4"/>
  <c r="H652" i="4" s="1"/>
  <c r="K652" i="4" s="1"/>
  <c r="D653" i="4"/>
  <c r="D654" i="4"/>
  <c r="G654" i="4" s="1"/>
  <c r="J654" i="4" s="1"/>
  <c r="D655" i="4"/>
  <c r="D656" i="4"/>
  <c r="D657" i="4"/>
  <c r="H657" i="4" s="1"/>
  <c r="K657" i="4" s="1"/>
  <c r="D658" i="4"/>
  <c r="G658" i="4" s="1"/>
  <c r="J658" i="4" s="1"/>
  <c r="D659" i="4"/>
  <c r="D660" i="4"/>
  <c r="H660" i="4" s="1"/>
  <c r="K660" i="4" s="1"/>
  <c r="D661" i="4"/>
  <c r="D662" i="4"/>
  <c r="H662" i="4" s="1"/>
  <c r="K662" i="4" s="1"/>
  <c r="D663" i="4"/>
  <c r="D664" i="4"/>
  <c r="I664" i="4" s="1"/>
  <c r="L664" i="4" s="1"/>
  <c r="D665" i="4"/>
  <c r="H665" i="4" s="1"/>
  <c r="K665" i="4" s="1"/>
  <c r="D666" i="4"/>
  <c r="I666" i="4" s="1"/>
  <c r="L666" i="4" s="1"/>
  <c r="D667" i="4"/>
  <c r="D668" i="4"/>
  <c r="G668" i="4" s="1"/>
  <c r="J668" i="4" s="1"/>
  <c r="D669" i="4"/>
  <c r="H669" i="4" s="1"/>
  <c r="K669" i="4" s="1"/>
  <c r="D670" i="4"/>
  <c r="H670" i="4" s="1"/>
  <c r="K670" i="4" s="1"/>
  <c r="D671" i="4"/>
  <c r="G671" i="4" s="1"/>
  <c r="J671" i="4" s="1"/>
  <c r="D672" i="4"/>
  <c r="D673" i="4"/>
  <c r="H673" i="4" s="1"/>
  <c r="K673" i="4" s="1"/>
  <c r="D674" i="4"/>
  <c r="H674" i="4" s="1"/>
  <c r="K674" i="4" s="1"/>
  <c r="D675" i="4"/>
  <c r="D676" i="4"/>
  <c r="G676" i="4" s="1"/>
  <c r="J676" i="4" s="1"/>
  <c r="D677" i="4"/>
  <c r="D678" i="4"/>
  <c r="I678" i="4" s="1"/>
  <c r="L678" i="4" s="1"/>
  <c r="D679" i="4"/>
  <c r="H679" i="4" s="1"/>
  <c r="K679" i="4" s="1"/>
  <c r="D680" i="4"/>
  <c r="I680" i="4" s="1"/>
  <c r="L680" i="4" s="1"/>
  <c r="D681" i="4"/>
  <c r="D682" i="4"/>
  <c r="G682" i="4" s="1"/>
  <c r="J682" i="4" s="1"/>
  <c r="D683" i="4"/>
  <c r="G683" i="4" s="1"/>
  <c r="J683" i="4" s="1"/>
  <c r="D684" i="4"/>
  <c r="H684" i="4" s="1"/>
  <c r="K684" i="4" s="1"/>
  <c r="D685" i="4"/>
  <c r="D686" i="4"/>
  <c r="G686" i="4" s="1"/>
  <c r="J686" i="4" s="1"/>
  <c r="D687" i="4"/>
  <c r="I687" i="4" s="1"/>
  <c r="L687" i="4" s="1"/>
  <c r="D688" i="4"/>
  <c r="D689" i="4"/>
  <c r="D690" i="4"/>
  <c r="G690" i="4" s="1"/>
  <c r="J690" i="4" s="1"/>
  <c r="D691" i="4"/>
  <c r="D692" i="4"/>
  <c r="G692" i="4" s="1"/>
  <c r="J692" i="4" s="1"/>
  <c r="D693" i="4"/>
  <c r="I693" i="4" s="1"/>
  <c r="L693" i="4" s="1"/>
  <c r="D694" i="4"/>
  <c r="D695" i="4"/>
  <c r="D696" i="4"/>
  <c r="G696" i="4" s="1"/>
  <c r="J696" i="4" s="1"/>
  <c r="D697" i="4"/>
  <c r="D698" i="4"/>
  <c r="G698" i="4" s="1"/>
  <c r="J698" i="4" s="1"/>
  <c r="D699" i="4"/>
  <c r="I699" i="4" s="1"/>
  <c r="L699" i="4" s="1"/>
  <c r="D700" i="4"/>
  <c r="D701" i="4"/>
  <c r="D702" i="4"/>
  <c r="I702" i="4" s="1"/>
  <c r="L702" i="4" s="1"/>
  <c r="D703" i="4"/>
  <c r="H703" i="4" s="1"/>
  <c r="K703" i="4" s="1"/>
  <c r="D704" i="4"/>
  <c r="D705" i="4"/>
  <c r="D706" i="4"/>
  <c r="I706" i="4" s="1"/>
  <c r="L706" i="4" s="1"/>
  <c r="D707" i="4"/>
  <c r="I707" i="4" s="1"/>
  <c r="L707" i="4" s="1"/>
  <c r="D708" i="4"/>
  <c r="D709" i="4"/>
  <c r="D710" i="4"/>
  <c r="I710" i="4" s="1"/>
  <c r="L710" i="4" s="1"/>
  <c r="D711" i="4"/>
  <c r="H711" i="4" s="1"/>
  <c r="K711" i="4" s="1"/>
  <c r="D712" i="4"/>
  <c r="D713" i="4"/>
  <c r="D714" i="4"/>
  <c r="G714" i="4" s="1"/>
  <c r="J714" i="4" s="1"/>
  <c r="D715" i="4"/>
  <c r="D716" i="4"/>
  <c r="D717" i="4"/>
  <c r="G717" i="4" s="1"/>
  <c r="J717" i="4" s="1"/>
  <c r="D718" i="4"/>
  <c r="H718" i="4" s="1"/>
  <c r="K718" i="4" s="1"/>
  <c r="D719" i="4"/>
  <c r="H719" i="4" s="1"/>
  <c r="K719" i="4" s="1"/>
  <c r="D720" i="4"/>
  <c r="I720" i="4" s="1"/>
  <c r="L720" i="4" s="1"/>
  <c r="D721" i="4"/>
  <c r="D722" i="4"/>
  <c r="G722" i="4" s="1"/>
  <c r="J722" i="4" s="1"/>
  <c r="D723" i="4"/>
  <c r="G723" i="4" s="1"/>
  <c r="J723" i="4" s="1"/>
  <c r="D724" i="4"/>
  <c r="H724" i="4" s="1"/>
  <c r="K724" i="4" s="1"/>
  <c r="D725" i="4"/>
  <c r="G725" i="4" s="1"/>
  <c r="J725" i="4" s="1"/>
  <c r="D726" i="4"/>
  <c r="I726" i="4" s="1"/>
  <c r="L726" i="4" s="1"/>
  <c r="D727" i="4"/>
  <c r="D728" i="4"/>
  <c r="H728" i="4" s="1"/>
  <c r="K728" i="4" s="1"/>
  <c r="D729" i="4"/>
  <c r="I729" i="4" s="1"/>
  <c r="L729" i="4" s="1"/>
  <c r="D730" i="4"/>
  <c r="I730" i="4" s="1"/>
  <c r="L730" i="4" s="1"/>
  <c r="D731" i="4"/>
  <c r="D732" i="4"/>
  <c r="D733" i="4"/>
  <c r="I733" i="4" s="1"/>
  <c r="L733" i="4" s="1"/>
  <c r="D734" i="4"/>
  <c r="G734" i="4" s="1"/>
  <c r="J734" i="4" s="1"/>
  <c r="D735" i="4"/>
  <c r="I735" i="4" s="1"/>
  <c r="L735" i="4" s="1"/>
  <c r="D736" i="4"/>
  <c r="D737" i="4"/>
  <c r="H737" i="4" s="1"/>
  <c r="K737" i="4" s="1"/>
  <c r="D738" i="4"/>
  <c r="D739" i="4"/>
  <c r="D740" i="4"/>
  <c r="D741" i="4"/>
  <c r="G741" i="4" s="1"/>
  <c r="J741" i="4" s="1"/>
  <c r="D742" i="4"/>
  <c r="D743" i="4"/>
  <c r="D744" i="4"/>
  <c r="D745" i="4"/>
  <c r="D746" i="4"/>
  <c r="I746" i="4" s="1"/>
  <c r="L746" i="4" s="1"/>
  <c r="D747" i="4"/>
  <c r="D748" i="4"/>
  <c r="I748" i="4" s="1"/>
  <c r="L748" i="4" s="1"/>
  <c r="D749" i="4"/>
  <c r="D750" i="4"/>
  <c r="I750" i="4" s="1"/>
  <c r="L750" i="4" s="1"/>
  <c r="D751" i="4"/>
  <c r="D752" i="4"/>
  <c r="D753" i="4"/>
  <c r="G753" i="4" s="1"/>
  <c r="J753" i="4" s="1"/>
  <c r="D754" i="4"/>
  <c r="D755" i="4"/>
  <c r="G755" i="4" s="1"/>
  <c r="J755" i="4" s="1"/>
  <c r="D756" i="4"/>
  <c r="D757" i="4"/>
  <c r="D758" i="4"/>
  <c r="D759" i="4"/>
  <c r="H759" i="4" s="1"/>
  <c r="K759" i="4" s="1"/>
  <c r="D760" i="4"/>
  <c r="D761" i="4"/>
  <c r="D762" i="4"/>
  <c r="D763" i="4"/>
  <c r="D764" i="4"/>
  <c r="D765" i="4"/>
  <c r="D766" i="4"/>
  <c r="H766" i="4" s="1"/>
  <c r="K766" i="4" s="1"/>
  <c r="D767" i="4"/>
  <c r="D768" i="4"/>
  <c r="D769" i="4"/>
  <c r="I769" i="4" s="1"/>
  <c r="L769" i="4" s="1"/>
  <c r="D770" i="4"/>
  <c r="H770" i="4" s="1"/>
  <c r="K770" i="4" s="1"/>
  <c r="D771" i="4"/>
  <c r="H771" i="4" s="1"/>
  <c r="K771" i="4" s="1"/>
  <c r="D772" i="4"/>
  <c r="D773" i="4"/>
  <c r="D774" i="4"/>
  <c r="D775" i="4"/>
  <c r="I775" i="4" s="1"/>
  <c r="L775" i="4" s="1"/>
  <c r="D776" i="4"/>
  <c r="G776" i="4" s="1"/>
  <c r="J776" i="4" s="1"/>
  <c r="D777" i="4"/>
  <c r="D778" i="4"/>
  <c r="G778" i="4" s="1"/>
  <c r="J778" i="4" s="1"/>
  <c r="D779" i="4"/>
  <c r="D780" i="4"/>
  <c r="G780" i="4" s="1"/>
  <c r="J780" i="4" s="1"/>
  <c r="D781" i="4"/>
  <c r="D782" i="4"/>
  <c r="I782" i="4" s="1"/>
  <c r="L782" i="4" s="1"/>
  <c r="D783" i="4"/>
  <c r="G783" i="4" s="1"/>
  <c r="J783" i="4" s="1"/>
  <c r="D784" i="4"/>
  <c r="G784" i="4" s="1"/>
  <c r="J784" i="4" s="1"/>
  <c r="D785" i="4"/>
  <c r="D786" i="4"/>
  <c r="G786" i="4" s="1"/>
  <c r="J786" i="4" s="1"/>
  <c r="D787" i="4"/>
  <c r="H787" i="4" s="1"/>
  <c r="K787" i="4" s="1"/>
  <c r="D788" i="4"/>
  <c r="G788" i="4" s="1"/>
  <c r="J788" i="4" s="1"/>
  <c r="D789" i="4"/>
  <c r="D790" i="4"/>
  <c r="I790" i="4" s="1"/>
  <c r="L790" i="4" s="1"/>
  <c r="D791" i="4"/>
  <c r="D792" i="4"/>
  <c r="G792" i="4" s="1"/>
  <c r="J792" i="4" s="1"/>
  <c r="D793" i="4"/>
  <c r="D794" i="4"/>
  <c r="G794" i="4" s="1"/>
  <c r="J794" i="4" s="1"/>
  <c r="D795" i="4"/>
  <c r="D796" i="4"/>
  <c r="G796" i="4" s="1"/>
  <c r="J796" i="4" s="1"/>
  <c r="D797" i="4"/>
  <c r="D798" i="4"/>
  <c r="G798" i="4" s="1"/>
  <c r="J798" i="4" s="1"/>
  <c r="D799" i="4"/>
  <c r="D800" i="4"/>
  <c r="D801" i="4"/>
  <c r="D802" i="4"/>
  <c r="I802" i="4" s="1"/>
  <c r="L802" i="4" s="1"/>
  <c r="D803" i="4"/>
  <c r="H803" i="4" s="1"/>
  <c r="K803" i="4" s="1"/>
  <c r="D804" i="4"/>
  <c r="D805" i="4"/>
  <c r="D806" i="4"/>
  <c r="H806" i="4" s="1"/>
  <c r="K806" i="4" s="1"/>
  <c r="D807" i="4"/>
  <c r="D808" i="4"/>
  <c r="D809" i="4"/>
  <c r="I809" i="4" s="1"/>
  <c r="L809" i="4" s="1"/>
  <c r="D810" i="4"/>
  <c r="H810" i="4" s="1"/>
  <c r="K810" i="4" s="1"/>
  <c r="D811" i="4"/>
  <c r="D812" i="4"/>
  <c r="D813" i="4"/>
  <c r="D814" i="4"/>
  <c r="G814" i="4" s="1"/>
  <c r="J814" i="4" s="1"/>
  <c r="D815" i="4"/>
  <c r="I815" i="4" s="1"/>
  <c r="L815" i="4" s="1"/>
  <c r="D816" i="4"/>
  <c r="D817" i="4"/>
  <c r="D818" i="4"/>
  <c r="H818" i="4" s="1"/>
  <c r="K818" i="4" s="1"/>
  <c r="D819" i="4"/>
  <c r="D820" i="4"/>
  <c r="D821" i="4"/>
  <c r="D822" i="4"/>
  <c r="D823" i="4"/>
  <c r="D824" i="4"/>
  <c r="D825" i="4"/>
  <c r="H825" i="4" s="1"/>
  <c r="K825" i="4" s="1"/>
  <c r="D826" i="4"/>
  <c r="H826" i="4" s="1"/>
  <c r="K826" i="4" s="1"/>
  <c r="D827" i="4"/>
  <c r="I827" i="4" s="1"/>
  <c r="L827" i="4" s="1"/>
  <c r="D828" i="4"/>
  <c r="D829" i="4"/>
  <c r="D830" i="4"/>
  <c r="G830" i="4" s="1"/>
  <c r="J830" i="4" s="1"/>
  <c r="D831" i="4"/>
  <c r="D832" i="4"/>
  <c r="D833" i="4"/>
  <c r="D834" i="4"/>
  <c r="D835" i="4"/>
  <c r="D836" i="4"/>
  <c r="D837" i="4"/>
  <c r="D838" i="4"/>
  <c r="I838" i="4" s="1"/>
  <c r="L838" i="4" s="1"/>
  <c r="D839" i="4"/>
  <c r="D840" i="4"/>
  <c r="D841" i="4"/>
  <c r="D842" i="4"/>
  <c r="G842" i="4" s="1"/>
  <c r="J842" i="4" s="1"/>
  <c r="D843" i="4"/>
  <c r="D844" i="4"/>
  <c r="H844" i="4" s="1"/>
  <c r="K844" i="4" s="1"/>
  <c r="D845" i="4"/>
  <c r="I845" i="4" s="1"/>
  <c r="L845" i="4" s="1"/>
  <c r="D846" i="4"/>
  <c r="G846" i="4" s="1"/>
  <c r="J846" i="4" s="1"/>
  <c r="D847" i="4"/>
  <c r="D848" i="4"/>
  <c r="H848" i="4" s="1"/>
  <c r="K848" i="4" s="1"/>
  <c r="D849" i="4"/>
  <c r="D850" i="4"/>
  <c r="I850" i="4" s="1"/>
  <c r="L850" i="4" s="1"/>
  <c r="D851" i="4"/>
  <c r="G851" i="4" s="1"/>
  <c r="J851" i="4" s="1"/>
  <c r="D852" i="4"/>
  <c r="H852" i="4" s="1"/>
  <c r="K852" i="4" s="1"/>
  <c r="D853" i="4"/>
  <c r="D854" i="4"/>
  <c r="I854" i="4" s="1"/>
  <c r="L854" i="4" s="1"/>
  <c r="D855" i="4"/>
  <c r="D856" i="4"/>
  <c r="D857" i="4"/>
  <c r="D858" i="4"/>
  <c r="I858" i="4" s="1"/>
  <c r="L858" i="4" s="1"/>
  <c r="D859" i="4"/>
  <c r="G859" i="4" s="1"/>
  <c r="J859" i="4" s="1"/>
  <c r="D860" i="4"/>
  <c r="D861" i="4"/>
  <c r="G861" i="4" s="1"/>
  <c r="J861" i="4" s="1"/>
  <c r="D862" i="4"/>
  <c r="D863" i="4"/>
  <c r="H863" i="4" s="1"/>
  <c r="K863" i="4" s="1"/>
  <c r="D864" i="4"/>
  <c r="D865" i="4"/>
  <c r="D866" i="4"/>
  <c r="H866" i="4" s="1"/>
  <c r="K866" i="4" s="1"/>
  <c r="D867" i="4"/>
  <c r="D868" i="4"/>
  <c r="D869" i="4"/>
  <c r="D870" i="4"/>
  <c r="I870" i="4" s="1"/>
  <c r="L870" i="4" s="1"/>
  <c r="D871" i="4"/>
  <c r="D872" i="4"/>
  <c r="D873" i="4"/>
  <c r="D874" i="4"/>
  <c r="H874" i="4" s="1"/>
  <c r="K874" i="4" s="1"/>
  <c r="D875" i="4"/>
  <c r="D876" i="4"/>
  <c r="G876" i="4" s="1"/>
  <c r="J876" i="4" s="1"/>
  <c r="D877" i="4"/>
  <c r="H877" i="4" s="1"/>
  <c r="K877" i="4" s="1"/>
  <c r="D878" i="4"/>
  <c r="G878" i="4" s="1"/>
  <c r="J878" i="4" s="1"/>
  <c r="D879" i="4"/>
  <c r="D880" i="4"/>
  <c r="D881" i="4"/>
  <c r="H881" i="4" s="1"/>
  <c r="K881" i="4" s="1"/>
  <c r="D882" i="4"/>
  <c r="D883" i="4"/>
  <c r="I883" i="4" s="1"/>
  <c r="L883" i="4" s="1"/>
  <c r="D884" i="4"/>
  <c r="D885" i="4"/>
  <c r="D886" i="4"/>
  <c r="I886" i="4" s="1"/>
  <c r="L886" i="4" s="1"/>
  <c r="D887" i="4"/>
  <c r="G887" i="4" s="1"/>
  <c r="J887" i="4" s="1"/>
  <c r="D888" i="4"/>
  <c r="D889" i="4"/>
  <c r="H889" i="4" s="1"/>
  <c r="K889" i="4" s="1"/>
  <c r="D890" i="4"/>
  <c r="H890" i="4" s="1"/>
  <c r="K890" i="4" s="1"/>
  <c r="D891" i="4"/>
  <c r="D892" i="4"/>
  <c r="D893" i="4"/>
  <c r="D894" i="4"/>
  <c r="I894" i="4" s="1"/>
  <c r="L894" i="4" s="1"/>
  <c r="D895" i="4"/>
  <c r="I895" i="4" s="1"/>
  <c r="L895" i="4" s="1"/>
  <c r="D896" i="4"/>
  <c r="G896" i="4" s="1"/>
  <c r="J896" i="4" s="1"/>
  <c r="D897" i="4"/>
  <c r="H897" i="4" s="1"/>
  <c r="K897" i="4" s="1"/>
  <c r="D898" i="4"/>
  <c r="H898" i="4" s="1"/>
  <c r="K898" i="4" s="1"/>
  <c r="D899" i="4"/>
  <c r="D900" i="4"/>
  <c r="G900" i="4" s="1"/>
  <c r="J900" i="4" s="1"/>
  <c r="D901" i="4"/>
  <c r="D902" i="4"/>
  <c r="H902" i="4" s="1"/>
  <c r="K902" i="4" s="1"/>
  <c r="D903" i="4"/>
  <c r="D904" i="4"/>
  <c r="H904" i="4" s="1"/>
  <c r="K904" i="4" s="1"/>
  <c r="D905" i="4"/>
  <c r="G905" i="4" s="1"/>
  <c r="J905" i="4" s="1"/>
  <c r="D906" i="4"/>
  <c r="G906" i="4" s="1"/>
  <c r="J906" i="4" s="1"/>
  <c r="D907" i="4"/>
  <c r="I907" i="4" s="1"/>
  <c r="L907" i="4" s="1"/>
  <c r="D908" i="4"/>
  <c r="G908" i="4" s="1"/>
  <c r="J908" i="4" s="1"/>
  <c r="D909" i="4"/>
  <c r="D910" i="4"/>
  <c r="G910" i="4" s="1"/>
  <c r="J910" i="4" s="1"/>
  <c r="D911" i="4"/>
  <c r="D912" i="4"/>
  <c r="D913" i="4"/>
  <c r="G913" i="4" s="1"/>
  <c r="J913" i="4" s="1"/>
  <c r="D914" i="4"/>
  <c r="G914" i="4" s="1"/>
  <c r="J914" i="4" s="1"/>
  <c r="D915" i="4"/>
  <c r="G915" i="4" s="1"/>
  <c r="J915" i="4" s="1"/>
  <c r="D916" i="4"/>
  <c r="I916" i="4" s="1"/>
  <c r="L916" i="4" s="1"/>
  <c r="D917" i="4"/>
  <c r="D918" i="4"/>
  <c r="D919" i="4"/>
  <c r="I919" i="4" s="1"/>
  <c r="L919" i="4" s="1"/>
  <c r="D920" i="4"/>
  <c r="I920" i="4" s="1"/>
  <c r="L920" i="4" s="1"/>
  <c r="D921" i="4"/>
  <c r="D922" i="4"/>
  <c r="I922" i="4" s="1"/>
  <c r="L922" i="4" s="1"/>
  <c r="D923" i="4"/>
  <c r="D924" i="4"/>
  <c r="I924" i="4" s="1"/>
  <c r="L924" i="4" s="1"/>
  <c r="D925" i="4"/>
  <c r="H925" i="4" s="1"/>
  <c r="K925" i="4" s="1"/>
  <c r="D926" i="4"/>
  <c r="I926" i="4" s="1"/>
  <c r="L926" i="4" s="1"/>
  <c r="D927" i="4"/>
  <c r="G927" i="4" s="1"/>
  <c r="J927" i="4" s="1"/>
  <c r="D928" i="4"/>
  <c r="I928" i="4" s="1"/>
  <c r="L928" i="4" s="1"/>
  <c r="D929" i="4"/>
  <c r="G929" i="4" s="1"/>
  <c r="J929" i="4" s="1"/>
  <c r="D930" i="4"/>
  <c r="I930" i="4" s="1"/>
  <c r="L930" i="4" s="1"/>
  <c r="D931" i="4"/>
  <c r="D932" i="4"/>
  <c r="I932" i="4" s="1"/>
  <c r="L932" i="4" s="1"/>
  <c r="D933" i="4"/>
  <c r="G933" i="4" s="1"/>
  <c r="J933" i="4" s="1"/>
  <c r="D934" i="4"/>
  <c r="I934" i="4" s="1"/>
  <c r="L934" i="4" s="1"/>
  <c r="D935" i="4"/>
  <c r="I935" i="4" s="1"/>
  <c r="L935" i="4" s="1"/>
  <c r="D936" i="4"/>
  <c r="H936" i="4" s="1"/>
  <c r="K936" i="4" s="1"/>
  <c r="D937" i="4"/>
  <c r="G937" i="4" s="1"/>
  <c r="J937" i="4" s="1"/>
  <c r="D938" i="4"/>
  <c r="I938" i="4" s="1"/>
  <c r="L938" i="4" s="1"/>
  <c r="D939" i="4"/>
  <c r="H939" i="4" s="1"/>
  <c r="K939" i="4" s="1"/>
  <c r="D940" i="4"/>
  <c r="I940" i="4" s="1"/>
  <c r="L940" i="4" s="1"/>
  <c r="D941" i="4"/>
  <c r="I941" i="4" s="1"/>
  <c r="L941" i="4" s="1"/>
  <c r="D942" i="4"/>
  <c r="G942" i="4" s="1"/>
  <c r="J942" i="4" s="1"/>
  <c r="D943" i="4"/>
  <c r="H943" i="4" s="1"/>
  <c r="K943" i="4" s="1"/>
  <c r="D944" i="4"/>
  <c r="G944" i="4" s="1"/>
  <c r="J944" i="4" s="1"/>
  <c r="D945" i="4"/>
  <c r="I945" i="4" s="1"/>
  <c r="L945" i="4" s="1"/>
  <c r="D946" i="4"/>
  <c r="H946" i="4" s="1"/>
  <c r="K946" i="4" s="1"/>
  <c r="D947" i="4"/>
  <c r="H947" i="4" s="1"/>
  <c r="K947" i="4" s="1"/>
  <c r="D948" i="4"/>
  <c r="I948" i="4" s="1"/>
  <c r="L948" i="4" s="1"/>
  <c r="D949" i="4"/>
  <c r="D950" i="4"/>
  <c r="H950" i="4" s="1"/>
  <c r="K950" i="4" s="1"/>
  <c r="D951" i="4"/>
  <c r="D952" i="4"/>
  <c r="H952" i="4" s="1"/>
  <c r="K952" i="4" s="1"/>
  <c r="D953" i="4"/>
  <c r="G953" i="4" s="1"/>
  <c r="J953" i="4" s="1"/>
  <c r="D954" i="4"/>
  <c r="I954" i="4" s="1"/>
  <c r="L954" i="4" s="1"/>
  <c r="D955" i="4"/>
  <c r="D956" i="4"/>
  <c r="D957" i="4"/>
  <c r="D958" i="4"/>
  <c r="I958" i="4" s="1"/>
  <c r="L958" i="4" s="1"/>
  <c r="D959" i="4"/>
  <c r="D960" i="4"/>
  <c r="D961" i="4"/>
  <c r="D962" i="4"/>
  <c r="G962" i="4" s="1"/>
  <c r="J962" i="4" s="1"/>
  <c r="D963" i="4"/>
  <c r="D964" i="4"/>
  <c r="D965" i="4"/>
  <c r="I965" i="4" s="1"/>
  <c r="L965" i="4" s="1"/>
  <c r="D966" i="4"/>
  <c r="G966" i="4" s="1"/>
  <c r="J966" i="4" s="1"/>
  <c r="D967" i="4"/>
  <c r="G967" i="4" s="1"/>
  <c r="J967" i="4" s="1"/>
  <c r="D968" i="4"/>
  <c r="G968" i="4" s="1"/>
  <c r="J968" i="4" s="1"/>
  <c r="D969" i="4"/>
  <c r="D970" i="4"/>
  <c r="G970" i="4" s="1"/>
  <c r="J970" i="4" s="1"/>
  <c r="D971" i="4"/>
  <c r="D972" i="4"/>
  <c r="H972" i="4" s="1"/>
  <c r="K972" i="4" s="1"/>
  <c r="D973" i="4"/>
  <c r="H973" i="4" s="1"/>
  <c r="K973" i="4" s="1"/>
  <c r="D974" i="4"/>
  <c r="I974" i="4" s="1"/>
  <c r="L974" i="4" s="1"/>
  <c r="D975" i="4"/>
  <c r="G975" i="4" s="1"/>
  <c r="J975" i="4" s="1"/>
  <c r="D976" i="4"/>
  <c r="I976" i="4" s="1"/>
  <c r="L976" i="4" s="1"/>
  <c r="D977" i="4"/>
  <c r="H977" i="4" s="1"/>
  <c r="K977" i="4" s="1"/>
  <c r="D978" i="4"/>
  <c r="H978" i="4" s="1"/>
  <c r="K978" i="4" s="1"/>
  <c r="D979" i="4"/>
  <c r="I979" i="4" s="1"/>
  <c r="L979" i="4" s="1"/>
  <c r="D980" i="4"/>
  <c r="G980" i="4" s="1"/>
  <c r="J980" i="4" s="1"/>
  <c r="D981" i="4"/>
  <c r="H981" i="4" s="1"/>
  <c r="K981" i="4" s="1"/>
  <c r="D982" i="4"/>
  <c r="D983" i="4"/>
  <c r="H983" i="4" s="1"/>
  <c r="K983" i="4" s="1"/>
  <c r="D984" i="4"/>
  <c r="D985" i="4"/>
  <c r="D986" i="4"/>
  <c r="H986" i="4" s="1"/>
  <c r="K986" i="4" s="1"/>
  <c r="D987" i="4"/>
  <c r="H987" i="4" s="1"/>
  <c r="K987" i="4" s="1"/>
  <c r="D988" i="4"/>
  <c r="G988" i="4" s="1"/>
  <c r="J988" i="4" s="1"/>
  <c r="D989" i="4"/>
  <c r="I989" i="4" s="1"/>
  <c r="L989" i="4" s="1"/>
  <c r="D990" i="4"/>
  <c r="D991" i="4"/>
  <c r="H991" i="4" s="1"/>
  <c r="K991" i="4" s="1"/>
  <c r="D992" i="4"/>
  <c r="H992" i="4" s="1"/>
  <c r="K992" i="4" s="1"/>
  <c r="D993" i="4"/>
  <c r="D994" i="4"/>
  <c r="D995" i="4"/>
  <c r="H995" i="4" s="1"/>
  <c r="K995" i="4" s="1"/>
  <c r="D996" i="4"/>
  <c r="G996" i="4" s="1"/>
  <c r="J996" i="4" s="1"/>
  <c r="D997" i="4"/>
  <c r="D998" i="4"/>
  <c r="H998" i="4" s="1"/>
  <c r="K998" i="4" s="1"/>
  <c r="D999" i="4"/>
  <c r="H999" i="4" s="1"/>
  <c r="K999" i="4" s="1"/>
  <c r="D1000" i="4"/>
  <c r="G1000" i="4" s="1"/>
  <c r="J1000" i="4" s="1"/>
  <c r="D1001" i="4"/>
  <c r="D1002" i="4"/>
  <c r="D1003" i="4"/>
  <c r="H1003" i="4" s="1"/>
  <c r="K1003" i="4" s="1"/>
  <c r="D1004" i="4"/>
  <c r="D1005" i="4"/>
  <c r="D1006" i="4"/>
  <c r="H1006" i="4" s="1"/>
  <c r="K1006" i="4" s="1"/>
  <c r="D1007" i="4"/>
  <c r="I1007" i="4" s="1"/>
  <c r="L1007" i="4" s="1"/>
  <c r="D1008" i="4"/>
  <c r="H1008" i="4" s="1"/>
  <c r="K1008" i="4" s="1"/>
  <c r="D1009" i="4"/>
  <c r="D1010" i="4"/>
  <c r="I1010" i="4" s="1"/>
  <c r="L1010" i="4" s="1"/>
  <c r="D1011" i="4"/>
  <c r="D1012" i="4"/>
  <c r="D1013" i="4"/>
  <c r="D1014" i="4"/>
  <c r="I1014" i="4" s="1"/>
  <c r="L1014" i="4" s="1"/>
  <c r="D1015" i="4"/>
  <c r="I1015" i="4" s="1"/>
  <c r="L1015" i="4" s="1"/>
  <c r="D1016" i="4"/>
  <c r="D1017" i="4"/>
  <c r="G1017" i="4" s="1"/>
  <c r="J1017" i="4" s="1"/>
  <c r="D1018" i="4"/>
  <c r="D1019" i="4"/>
  <c r="G1019" i="4" s="1"/>
  <c r="J1019" i="4" s="1"/>
  <c r="D1020" i="4"/>
  <c r="D1021" i="4"/>
  <c r="D1022" i="4"/>
  <c r="I1022" i="4" s="1"/>
  <c r="L1022" i="4" s="1"/>
  <c r="D1023" i="4"/>
  <c r="H1023" i="4" s="1"/>
  <c r="K1023" i="4" s="1"/>
  <c r="D1024" i="4"/>
  <c r="G1024" i="4" s="1"/>
  <c r="J1024" i="4" s="1"/>
  <c r="D1025" i="4"/>
  <c r="H1025" i="4" s="1"/>
  <c r="K1025" i="4" s="1"/>
  <c r="D1026" i="4"/>
  <c r="G1026" i="4" s="1"/>
  <c r="J1026" i="4" s="1"/>
  <c r="D1027" i="4"/>
  <c r="H1027" i="4" s="1"/>
  <c r="K1027" i="4" s="1"/>
  <c r="D1028" i="4"/>
  <c r="G1028" i="4" s="1"/>
  <c r="J1028" i="4" s="1"/>
  <c r="D1029" i="4"/>
  <c r="I1029" i="4" s="1"/>
  <c r="L1029" i="4" s="1"/>
  <c r="D1030" i="4"/>
  <c r="G1030" i="4" s="1"/>
  <c r="J1030" i="4" s="1"/>
  <c r="D1031" i="4"/>
  <c r="H1031" i="4" s="1"/>
  <c r="K1031" i="4" s="1"/>
  <c r="D1032" i="4"/>
  <c r="G1032" i="4" s="1"/>
  <c r="J1032" i="4" s="1"/>
  <c r="D1033" i="4"/>
  <c r="I1033" i="4" s="1"/>
  <c r="L1033" i="4" s="1"/>
  <c r="D1034" i="4"/>
  <c r="D1035" i="4"/>
  <c r="I1035" i="4" s="1"/>
  <c r="L1035" i="4" s="1"/>
  <c r="D1036" i="4"/>
  <c r="D1037" i="4"/>
  <c r="I1037" i="4" s="1"/>
  <c r="L1037" i="4" s="1"/>
  <c r="D1038" i="4"/>
  <c r="G1038" i="4" s="1"/>
  <c r="J1038" i="4" s="1"/>
  <c r="D1039" i="4"/>
  <c r="H1039" i="4" s="1"/>
  <c r="K1039" i="4" s="1"/>
  <c r="D1040" i="4"/>
  <c r="D1041" i="4"/>
  <c r="I1041" i="4" s="1"/>
  <c r="L1041" i="4" s="1"/>
  <c r="D1042" i="4"/>
  <c r="D1043" i="4"/>
  <c r="H1043" i="4" s="1"/>
  <c r="K1043" i="4" s="1"/>
  <c r="D1044" i="4"/>
  <c r="D1045" i="4"/>
  <c r="I1045" i="4" s="1"/>
  <c r="L1045" i="4" s="1"/>
  <c r="D1046" i="4"/>
  <c r="H1046" i="4" s="1"/>
  <c r="K1046" i="4" s="1"/>
  <c r="D1047" i="4"/>
  <c r="D1048" i="4"/>
  <c r="G1048" i="4" s="1"/>
  <c r="J1048" i="4" s="1"/>
  <c r="D1049" i="4"/>
  <c r="H1049" i="4" s="1"/>
  <c r="K1049" i="4" s="1"/>
  <c r="D1050" i="4"/>
  <c r="I1050" i="4" s="1"/>
  <c r="L1050" i="4" s="1"/>
  <c r="D1051" i="4"/>
  <c r="H1051" i="4" s="1"/>
  <c r="K1051" i="4" s="1"/>
  <c r="D1052" i="4"/>
  <c r="H1052" i="4" s="1"/>
  <c r="K1052" i="4" s="1"/>
  <c r="D1053" i="4"/>
  <c r="D1054" i="4"/>
  <c r="I1054" i="4" s="1"/>
  <c r="L1054" i="4" s="1"/>
  <c r="D1055" i="4"/>
  <c r="I1055" i="4" s="1"/>
  <c r="L1055" i="4" s="1"/>
  <c r="D1056" i="4"/>
  <c r="H1056" i="4" s="1"/>
  <c r="K1056" i="4" s="1"/>
  <c r="D1057" i="4"/>
  <c r="D1058" i="4"/>
  <c r="D1059" i="4"/>
  <c r="H1059" i="4" s="1"/>
  <c r="K1059" i="4" s="1"/>
  <c r="D1060" i="4"/>
  <c r="H1060" i="4" s="1"/>
  <c r="K1060" i="4" s="1"/>
  <c r="D1061" i="4"/>
  <c r="D1062" i="4"/>
  <c r="D1063" i="4"/>
  <c r="G1063" i="4" s="1"/>
  <c r="J1063" i="4" s="1"/>
  <c r="D1064" i="4"/>
  <c r="G1064" i="4" s="1"/>
  <c r="J1064" i="4" s="1"/>
  <c r="D1065" i="4"/>
  <c r="G1065" i="4" s="1"/>
  <c r="J1065" i="4" s="1"/>
  <c r="D1066" i="4"/>
  <c r="G1066" i="4" s="1"/>
  <c r="J1066" i="4" s="1"/>
  <c r="D1067" i="4"/>
  <c r="H1067" i="4" s="1"/>
  <c r="K1067" i="4" s="1"/>
  <c r="D1068" i="4"/>
  <c r="H1068" i="4" s="1"/>
  <c r="K1068" i="4" s="1"/>
  <c r="D1069" i="4"/>
  <c r="I1069" i="4" s="1"/>
  <c r="L1069" i="4" s="1"/>
  <c r="D1070" i="4"/>
  <c r="I1070" i="4" s="1"/>
  <c r="L1070" i="4" s="1"/>
  <c r="D1071" i="4"/>
  <c r="I1071" i="4" s="1"/>
  <c r="L1071" i="4" s="1"/>
  <c r="D1072" i="4"/>
  <c r="H1072" i="4" s="1"/>
  <c r="K1072" i="4" s="1"/>
  <c r="D1073" i="4"/>
  <c r="G1073" i="4" s="1"/>
  <c r="J1073" i="4" s="1"/>
  <c r="D1074" i="4"/>
  <c r="D1075" i="4"/>
  <c r="H1075" i="4" s="1"/>
  <c r="K1075" i="4" s="1"/>
  <c r="D1076" i="4"/>
  <c r="H1076" i="4" s="1"/>
  <c r="K1076" i="4" s="1"/>
  <c r="D1077" i="4"/>
  <c r="D1078" i="4"/>
  <c r="I1078" i="4" s="1"/>
  <c r="L1078" i="4" s="1"/>
  <c r="G1071" i="4"/>
  <c r="J1071" i="4" s="1"/>
  <c r="I996" i="4"/>
  <c r="L996" i="4" s="1"/>
  <c r="H953" i="4"/>
  <c r="K953" i="4" s="1"/>
  <c r="H906" i="4"/>
  <c r="K906" i="4" s="1"/>
  <c r="G879" i="4"/>
  <c r="J879" i="4" s="1"/>
  <c r="G836" i="4"/>
  <c r="J836" i="4" s="1"/>
  <c r="I833" i="4"/>
  <c r="L833" i="4" s="1"/>
  <c r="I603" i="4"/>
  <c r="L603" i="4" s="1"/>
  <c r="H479" i="4"/>
  <c r="K479" i="4" s="1"/>
  <c r="H482" i="4"/>
  <c r="K482" i="4" s="1"/>
  <c r="H1" i="7" a="1"/>
  <c r="H1" i="7" s="1"/>
  <c r="H2" i="7" a="1"/>
  <c r="H2" i="7" s="1"/>
  <c r="G1" i="7" a="1"/>
  <c r="G1" i="7" s="1"/>
  <c r="G2" i="7" a="1"/>
  <c r="G2" i="7" s="1"/>
  <c r="A2" i="7"/>
  <c r="B2" i="6"/>
  <c r="I147" i="4"/>
  <c r="L147" i="4" s="1"/>
  <c r="H410" i="4"/>
  <c r="K410" i="4" s="1"/>
  <c r="H18" i="4"/>
  <c r="K18" i="4" s="1"/>
  <c r="H50" i="4"/>
  <c r="K50" i="4" s="1"/>
  <c r="H66" i="4"/>
  <c r="K66" i="4" s="1"/>
  <c r="H82" i="4"/>
  <c r="K82" i="4" s="1"/>
  <c r="H98" i="4"/>
  <c r="K98" i="4" s="1"/>
  <c r="H114" i="4"/>
  <c r="K114" i="4" s="1"/>
  <c r="H130" i="4"/>
  <c r="K130" i="4" s="1"/>
  <c r="H146" i="4"/>
  <c r="K146" i="4" s="1"/>
  <c r="H162" i="4"/>
  <c r="K162" i="4" s="1"/>
  <c r="H178" i="4"/>
  <c r="K178" i="4" s="1"/>
  <c r="H194" i="4"/>
  <c r="K194" i="4" s="1"/>
  <c r="H226" i="4"/>
  <c r="K226" i="4" s="1"/>
  <c r="H242" i="4"/>
  <c r="K242" i="4" s="1"/>
  <c r="H258" i="4"/>
  <c r="K258" i="4" s="1"/>
  <c r="H290" i="4"/>
  <c r="K290" i="4" s="1"/>
  <c r="H338" i="4"/>
  <c r="K338" i="4" s="1"/>
  <c r="H370" i="4"/>
  <c r="K370" i="4" s="1"/>
  <c r="G34" i="4"/>
  <c r="J34" i="4" s="1"/>
  <c r="G86" i="4"/>
  <c r="J86" i="4" s="1"/>
  <c r="G98" i="4"/>
  <c r="J98" i="4" s="1"/>
  <c r="G130" i="4"/>
  <c r="J130" i="4" s="1"/>
  <c r="G162" i="4"/>
  <c r="J162" i="4" s="1"/>
  <c r="G194" i="4"/>
  <c r="J194" i="4" s="1"/>
  <c r="G214" i="4"/>
  <c r="J214" i="4" s="1"/>
  <c r="G246" i="4"/>
  <c r="J246" i="4" s="1"/>
  <c r="G278" i="4"/>
  <c r="J278" i="4" s="1"/>
  <c r="G295" i="4"/>
  <c r="J295" i="4" s="1"/>
  <c r="G315" i="4"/>
  <c r="J315" i="4" s="1"/>
  <c r="G323" i="4"/>
  <c r="J323" i="4" s="1"/>
  <c r="G399" i="4"/>
  <c r="J399" i="4" s="1"/>
  <c r="G463" i="4"/>
  <c r="J463" i="4" s="1"/>
  <c r="F2" i="6"/>
  <c r="E2" i="6"/>
  <c r="D2" i="6"/>
  <c r="C2" i="6"/>
  <c r="A2" i="6"/>
  <c r="M1239" i="4" l="1"/>
  <c r="N1239" i="4" s="1"/>
  <c r="M1235" i="4"/>
  <c r="N1235" i="4" s="1"/>
  <c r="I1229" i="4"/>
  <c r="L1229" i="4" s="1"/>
  <c r="H189" i="4"/>
  <c r="K189" i="4" s="1"/>
  <c r="M1228" i="4"/>
  <c r="O1228" i="4" s="1"/>
  <c r="H1197" i="4"/>
  <c r="K1197" i="4" s="1"/>
  <c r="G1193" i="4"/>
  <c r="J1193" i="4" s="1"/>
  <c r="M1193" i="4" s="1"/>
  <c r="G1181" i="4"/>
  <c r="J1181" i="4" s="1"/>
  <c r="I1221" i="4"/>
  <c r="L1221" i="4" s="1"/>
  <c r="G1233" i="4"/>
  <c r="J1233" i="4" s="1"/>
  <c r="H325" i="4"/>
  <c r="K325" i="4" s="1"/>
  <c r="G1189" i="4"/>
  <c r="J1189" i="4" s="1"/>
  <c r="M1231" i="4"/>
  <c r="M1227" i="4"/>
  <c r="M1232" i="4"/>
  <c r="M1224" i="4"/>
  <c r="G1177" i="4"/>
  <c r="J1177" i="4" s="1"/>
  <c r="H1185" i="4"/>
  <c r="K1185" i="4" s="1"/>
  <c r="G1201" i="4"/>
  <c r="J1201" i="4" s="1"/>
  <c r="M1201" i="4" s="1"/>
  <c r="N1201" i="4" s="1"/>
  <c r="I1233" i="4"/>
  <c r="L1233" i="4" s="1"/>
  <c r="M1233" i="4" s="1"/>
  <c r="H1229" i="4"/>
  <c r="K1229" i="4" s="1"/>
  <c r="H253" i="4"/>
  <c r="K253" i="4" s="1"/>
  <c r="H161" i="4"/>
  <c r="K161" i="4" s="1"/>
  <c r="H1177" i="4"/>
  <c r="K1177" i="4" s="1"/>
  <c r="G1221" i="4"/>
  <c r="J1221" i="4" s="1"/>
  <c r="G461" i="4"/>
  <c r="J461" i="4" s="1"/>
  <c r="H317" i="4"/>
  <c r="K317" i="4" s="1"/>
  <c r="H245" i="4"/>
  <c r="K245" i="4" s="1"/>
  <c r="H181" i="4"/>
  <c r="K181" i="4" s="1"/>
  <c r="H153" i="4"/>
  <c r="K153" i="4" s="1"/>
  <c r="I233" i="4"/>
  <c r="L233" i="4" s="1"/>
  <c r="H497" i="4"/>
  <c r="K497" i="4" s="1"/>
  <c r="M1240" i="4"/>
  <c r="O1240" i="4" s="1"/>
  <c r="G437" i="4"/>
  <c r="J437" i="4" s="1"/>
  <c r="G180" i="4"/>
  <c r="J180" i="4" s="1"/>
  <c r="H345" i="4"/>
  <c r="K345" i="4" s="1"/>
  <c r="H309" i="4"/>
  <c r="K309" i="4" s="1"/>
  <c r="H261" i="4"/>
  <c r="K261" i="4" s="1"/>
  <c r="H244" i="4"/>
  <c r="K244" i="4" s="1"/>
  <c r="I196" i="4"/>
  <c r="L196" i="4" s="1"/>
  <c r="I1193" i="4"/>
  <c r="L1193" i="4" s="1"/>
  <c r="I1237" i="4"/>
  <c r="L1237" i="4" s="1"/>
  <c r="H1237" i="4"/>
  <c r="K1237" i="4" s="1"/>
  <c r="I1241" i="4"/>
  <c r="L1241" i="4" s="1"/>
  <c r="M1241" i="4" s="1"/>
  <c r="G405" i="4"/>
  <c r="J405" i="4" s="1"/>
  <c r="H296" i="4"/>
  <c r="K296" i="4" s="1"/>
  <c r="H36" i="4"/>
  <c r="K36" i="4" s="1"/>
  <c r="I153" i="4"/>
  <c r="L153" i="4" s="1"/>
  <c r="I1185" i="4"/>
  <c r="L1185" i="4" s="1"/>
  <c r="M1185" i="4" s="1"/>
  <c r="I1204" i="4"/>
  <c r="L1204" i="4" s="1"/>
  <c r="M1204" i="4" s="1"/>
  <c r="O1204" i="4" s="1"/>
  <c r="I1236" i="4"/>
  <c r="L1236" i="4" s="1"/>
  <c r="I1225" i="4"/>
  <c r="L1225" i="4" s="1"/>
  <c r="H1236" i="4"/>
  <c r="K1236" i="4" s="1"/>
  <c r="H1225" i="4"/>
  <c r="K1225" i="4" s="1"/>
  <c r="I372" i="4"/>
  <c r="L372" i="4" s="1"/>
  <c r="G52" i="4"/>
  <c r="J52" i="4" s="1"/>
  <c r="G344" i="4"/>
  <c r="J344" i="4" s="1"/>
  <c r="G296" i="4"/>
  <c r="J296" i="4" s="1"/>
  <c r="M296" i="4" s="1"/>
  <c r="G268" i="4"/>
  <c r="J268" i="4" s="1"/>
  <c r="G100" i="4"/>
  <c r="J100" i="4" s="1"/>
  <c r="H368" i="4"/>
  <c r="K368" i="4" s="1"/>
  <c r="H212" i="4"/>
  <c r="K212" i="4" s="1"/>
  <c r="H180" i="4"/>
  <c r="K180" i="4" s="1"/>
  <c r="I1178" i="4"/>
  <c r="L1178" i="4" s="1"/>
  <c r="H1178" i="4"/>
  <c r="K1178" i="4" s="1"/>
  <c r="I1210" i="4"/>
  <c r="L1210" i="4" s="1"/>
  <c r="H1210" i="4"/>
  <c r="K1210" i="4" s="1"/>
  <c r="G424" i="4"/>
  <c r="J424" i="4" s="1"/>
  <c r="G228" i="4"/>
  <c r="J228" i="4" s="1"/>
  <c r="G120" i="4"/>
  <c r="J120" i="4" s="1"/>
  <c r="G404" i="4"/>
  <c r="J404" i="4" s="1"/>
  <c r="G248" i="4"/>
  <c r="J248" i="4" s="1"/>
  <c r="H280" i="4"/>
  <c r="K280" i="4" s="1"/>
  <c r="H228" i="4"/>
  <c r="K228" i="4" s="1"/>
  <c r="I116" i="4"/>
  <c r="L116" i="4" s="1"/>
  <c r="O1235" i="4"/>
  <c r="G1194" i="4"/>
  <c r="J1194" i="4" s="1"/>
  <c r="H1186" i="4"/>
  <c r="K1186" i="4" s="1"/>
  <c r="O1239" i="4"/>
  <c r="I1194" i="4"/>
  <c r="L1194" i="4" s="1"/>
  <c r="I1222" i="4"/>
  <c r="L1222" i="4" s="1"/>
  <c r="I1182" i="4"/>
  <c r="L1182" i="4" s="1"/>
  <c r="H1182" i="4"/>
  <c r="K1182" i="4" s="1"/>
  <c r="G1186" i="4"/>
  <c r="J1186" i="4" s="1"/>
  <c r="G1198" i="4"/>
  <c r="J1198" i="4" s="1"/>
  <c r="I1190" i="4"/>
  <c r="L1190" i="4" s="1"/>
  <c r="H1190" i="4"/>
  <c r="K1190" i="4" s="1"/>
  <c r="G1206" i="4"/>
  <c r="J1206" i="4" s="1"/>
  <c r="G1222" i="4"/>
  <c r="J1222" i="4" s="1"/>
  <c r="I1238" i="4"/>
  <c r="L1238" i="4" s="1"/>
  <c r="I1234" i="4"/>
  <c r="L1234" i="4" s="1"/>
  <c r="I1230" i="4"/>
  <c r="L1230" i="4" s="1"/>
  <c r="I1226" i="4"/>
  <c r="L1226" i="4" s="1"/>
  <c r="H1238" i="4"/>
  <c r="K1238" i="4" s="1"/>
  <c r="H1234" i="4"/>
  <c r="K1234" i="4" s="1"/>
  <c r="H1230" i="4"/>
  <c r="K1230" i="4" s="1"/>
  <c r="H1226" i="4"/>
  <c r="K1226" i="4" s="1"/>
  <c r="I1242" i="4"/>
  <c r="L1242" i="4" s="1"/>
  <c r="H1242" i="4"/>
  <c r="K1242" i="4" s="1"/>
  <c r="I1198" i="4"/>
  <c r="L1198" i="4" s="1"/>
  <c r="G1243" i="4"/>
  <c r="J1243" i="4" s="1"/>
  <c r="I1243" i="4"/>
  <c r="L1243" i="4" s="1"/>
  <c r="G182" i="4"/>
  <c r="J182" i="4" s="1"/>
  <c r="G150" i="4"/>
  <c r="J150" i="4" s="1"/>
  <c r="G118" i="4"/>
  <c r="J118" i="4" s="1"/>
  <c r="G66" i="4"/>
  <c r="J66" i="4" s="1"/>
  <c r="M66" i="4" s="1"/>
  <c r="H306" i="4"/>
  <c r="K306" i="4" s="1"/>
  <c r="H34" i="4"/>
  <c r="K34" i="4" s="1"/>
  <c r="M34" i="4" s="1"/>
  <c r="H458" i="4"/>
  <c r="K458" i="4" s="1"/>
  <c r="H394" i="4"/>
  <c r="K394" i="4" s="1"/>
  <c r="I1151" i="4"/>
  <c r="L1151" i="4" s="1"/>
  <c r="M1151" i="4" s="1"/>
  <c r="O1151" i="4" s="1"/>
  <c r="H1159" i="4"/>
  <c r="K1159" i="4" s="1"/>
  <c r="M1159" i="4" s="1"/>
  <c r="H1135" i="4"/>
  <c r="K1135" i="4" s="1"/>
  <c r="M1135" i="4" s="1"/>
  <c r="N1135" i="4" s="1"/>
  <c r="G1139" i="4"/>
  <c r="J1139" i="4" s="1"/>
  <c r="M1139" i="4" s="1"/>
  <c r="I1174" i="4"/>
  <c r="L1174" i="4" s="1"/>
  <c r="I1197" i="4"/>
  <c r="L1197" i="4" s="1"/>
  <c r="M1197" i="4" s="1"/>
  <c r="I1189" i="4"/>
  <c r="L1189" i="4" s="1"/>
  <c r="I1181" i="4"/>
  <c r="L1181" i="4" s="1"/>
  <c r="H1214" i="4"/>
  <c r="K1214" i="4" s="1"/>
  <c r="H1203" i="4"/>
  <c r="K1203" i="4" s="1"/>
  <c r="M1203" i="4" s="1"/>
  <c r="O1203" i="4" s="1"/>
  <c r="M1220" i="4"/>
  <c r="G290" i="4"/>
  <c r="J290" i="4" s="1"/>
  <c r="G258" i="4"/>
  <c r="J258" i="4" s="1"/>
  <c r="G226" i="4"/>
  <c r="J226" i="4" s="1"/>
  <c r="M226" i="4" s="1"/>
  <c r="G54" i="4"/>
  <c r="J54" i="4" s="1"/>
  <c r="G22" i="4"/>
  <c r="J22" i="4" s="1"/>
  <c r="H354" i="4"/>
  <c r="K354" i="4" s="1"/>
  <c r="H322" i="4"/>
  <c r="K322" i="4" s="1"/>
  <c r="H274" i="4"/>
  <c r="K274" i="4" s="1"/>
  <c r="H210" i="4"/>
  <c r="K210" i="4" s="1"/>
  <c r="H442" i="4"/>
  <c r="K442" i="4" s="1"/>
  <c r="H378" i="4"/>
  <c r="K378" i="4" s="1"/>
  <c r="I1206" i="4"/>
  <c r="L1206" i="4" s="1"/>
  <c r="H1218" i="4"/>
  <c r="K1218" i="4" s="1"/>
  <c r="H1202" i="4"/>
  <c r="K1202" i="4" s="1"/>
  <c r="G1214" i="4"/>
  <c r="J1214" i="4" s="1"/>
  <c r="M1208" i="4"/>
  <c r="O1208" i="4" s="1"/>
  <c r="H1243" i="4"/>
  <c r="K1243" i="4" s="1"/>
  <c r="H426" i="4"/>
  <c r="K426" i="4" s="1"/>
  <c r="G1223" i="4"/>
  <c r="J1223" i="4" s="1"/>
  <c r="H1223" i="4"/>
  <c r="K1223" i="4" s="1"/>
  <c r="I1223" i="4"/>
  <c r="L1223" i="4" s="1"/>
  <c r="G812" i="4"/>
  <c r="J812" i="4" s="1"/>
  <c r="H812" i="4"/>
  <c r="K812" i="4" s="1"/>
  <c r="H568" i="4"/>
  <c r="K568" i="4" s="1"/>
  <c r="I568" i="4"/>
  <c r="L568" i="4" s="1"/>
  <c r="I552" i="4"/>
  <c r="L552" i="4" s="1"/>
  <c r="G552" i="4"/>
  <c r="J552" i="4" s="1"/>
  <c r="G544" i="4"/>
  <c r="J544" i="4" s="1"/>
  <c r="H544" i="4"/>
  <c r="K544" i="4" s="1"/>
  <c r="I544" i="4"/>
  <c r="L544" i="4" s="1"/>
  <c r="I532" i="4"/>
  <c r="L532" i="4" s="1"/>
  <c r="G532" i="4"/>
  <c r="J532" i="4" s="1"/>
  <c r="G516" i="4"/>
  <c r="J516" i="4" s="1"/>
  <c r="I516" i="4"/>
  <c r="L516" i="4" s="1"/>
  <c r="H516" i="4"/>
  <c r="K516" i="4" s="1"/>
  <c r="H512" i="4"/>
  <c r="K512" i="4" s="1"/>
  <c r="G512" i="4"/>
  <c r="J512" i="4" s="1"/>
  <c r="I512" i="4"/>
  <c r="L512" i="4" s="1"/>
  <c r="I500" i="4"/>
  <c r="L500" i="4" s="1"/>
  <c r="H500" i="4"/>
  <c r="K500" i="4" s="1"/>
  <c r="G500" i="4"/>
  <c r="J500" i="4" s="1"/>
  <c r="G488" i="4"/>
  <c r="J488" i="4" s="1"/>
  <c r="I488" i="4"/>
  <c r="L488" i="4" s="1"/>
  <c r="H488" i="4"/>
  <c r="K488" i="4" s="1"/>
  <c r="H480" i="4"/>
  <c r="K480" i="4" s="1"/>
  <c r="G480" i="4"/>
  <c r="J480" i="4" s="1"/>
  <c r="I480" i="4"/>
  <c r="L480" i="4" s="1"/>
  <c r="I472" i="4"/>
  <c r="L472" i="4" s="1"/>
  <c r="G472" i="4"/>
  <c r="J472" i="4" s="1"/>
  <c r="H472" i="4"/>
  <c r="K472" i="4" s="1"/>
  <c r="H452" i="4"/>
  <c r="K452" i="4" s="1"/>
  <c r="I452" i="4"/>
  <c r="L452" i="4" s="1"/>
  <c r="H444" i="4"/>
  <c r="K444" i="4" s="1"/>
  <c r="I444" i="4"/>
  <c r="L444" i="4" s="1"/>
  <c r="H440" i="4"/>
  <c r="K440" i="4" s="1"/>
  <c r="I440" i="4"/>
  <c r="L440" i="4" s="1"/>
  <c r="G440" i="4"/>
  <c r="J440" i="4" s="1"/>
  <c r="I416" i="4"/>
  <c r="L416" i="4" s="1"/>
  <c r="H416" i="4"/>
  <c r="K416" i="4" s="1"/>
  <c r="H412" i="4"/>
  <c r="K412" i="4" s="1"/>
  <c r="I412" i="4"/>
  <c r="L412" i="4" s="1"/>
  <c r="G412" i="4"/>
  <c r="J412" i="4" s="1"/>
  <c r="I408" i="4"/>
  <c r="L408" i="4" s="1"/>
  <c r="H408" i="4"/>
  <c r="K408" i="4" s="1"/>
  <c r="I400" i="4"/>
  <c r="L400" i="4" s="1"/>
  <c r="H400" i="4"/>
  <c r="K400" i="4" s="1"/>
  <c r="G400" i="4"/>
  <c r="J400" i="4" s="1"/>
  <c r="I392" i="4"/>
  <c r="L392" i="4" s="1"/>
  <c r="H392" i="4"/>
  <c r="K392" i="4" s="1"/>
  <c r="I384" i="4"/>
  <c r="L384" i="4" s="1"/>
  <c r="H384" i="4"/>
  <c r="K384" i="4" s="1"/>
  <c r="H380" i="4"/>
  <c r="K380" i="4" s="1"/>
  <c r="I380" i="4"/>
  <c r="L380" i="4" s="1"/>
  <c r="G380" i="4"/>
  <c r="J380" i="4" s="1"/>
  <c r="I352" i="4"/>
  <c r="L352" i="4" s="1"/>
  <c r="H352" i="4"/>
  <c r="K352" i="4" s="1"/>
  <c r="I348" i="4"/>
  <c r="L348" i="4" s="1"/>
  <c r="G348" i="4"/>
  <c r="J348" i="4" s="1"/>
  <c r="G340" i="4"/>
  <c r="J340" i="4" s="1"/>
  <c r="H340" i="4"/>
  <c r="K340" i="4" s="1"/>
  <c r="I332" i="4"/>
  <c r="L332" i="4" s="1"/>
  <c r="G332" i="4"/>
  <c r="J332" i="4" s="1"/>
  <c r="I328" i="4"/>
  <c r="L328" i="4" s="1"/>
  <c r="H328" i="4"/>
  <c r="K328" i="4" s="1"/>
  <c r="I288" i="4"/>
  <c r="L288" i="4" s="1"/>
  <c r="H288" i="4"/>
  <c r="K288" i="4" s="1"/>
  <c r="I252" i="4"/>
  <c r="L252" i="4" s="1"/>
  <c r="H252" i="4"/>
  <c r="K252" i="4" s="1"/>
  <c r="G252" i="4"/>
  <c r="J252" i="4" s="1"/>
  <c r="G240" i="4"/>
  <c r="J240" i="4" s="1"/>
  <c r="I240" i="4"/>
  <c r="L240" i="4" s="1"/>
  <c r="H240" i="4"/>
  <c r="K240" i="4" s="1"/>
  <c r="H188" i="4"/>
  <c r="K188" i="4" s="1"/>
  <c r="G188" i="4"/>
  <c r="J188" i="4" s="1"/>
  <c r="I188" i="4"/>
  <c r="L188" i="4" s="1"/>
  <c r="H156" i="4"/>
  <c r="K156" i="4" s="1"/>
  <c r="I156" i="4"/>
  <c r="L156" i="4" s="1"/>
  <c r="G156" i="4"/>
  <c r="J156" i="4" s="1"/>
  <c r="I152" i="4"/>
  <c r="L152" i="4" s="1"/>
  <c r="H152" i="4"/>
  <c r="K152" i="4" s="1"/>
  <c r="I148" i="4"/>
  <c r="L148" i="4" s="1"/>
  <c r="H148" i="4"/>
  <c r="K148" i="4" s="1"/>
  <c r="I140" i="4"/>
  <c r="L140" i="4" s="1"/>
  <c r="H140" i="4"/>
  <c r="K140" i="4" s="1"/>
  <c r="H132" i="4"/>
  <c r="K132" i="4" s="1"/>
  <c r="I132" i="4"/>
  <c r="L132" i="4" s="1"/>
  <c r="I124" i="4"/>
  <c r="L124" i="4" s="1"/>
  <c r="H124" i="4"/>
  <c r="K124" i="4" s="1"/>
  <c r="G124" i="4"/>
  <c r="J124" i="4" s="1"/>
  <c r="I92" i="4"/>
  <c r="L92" i="4" s="1"/>
  <c r="H92" i="4"/>
  <c r="K92" i="4" s="1"/>
  <c r="G92" i="4"/>
  <c r="J92" i="4" s="1"/>
  <c r="I88" i="4"/>
  <c r="L88" i="4" s="1"/>
  <c r="H88" i="4"/>
  <c r="K88" i="4" s="1"/>
  <c r="I80" i="4"/>
  <c r="L80" i="4" s="1"/>
  <c r="H80" i="4"/>
  <c r="K80" i="4" s="1"/>
  <c r="G80" i="4"/>
  <c r="J80" i="4" s="1"/>
  <c r="H44" i="4"/>
  <c r="K44" i="4" s="1"/>
  <c r="I44" i="4"/>
  <c r="L44" i="4" s="1"/>
  <c r="H40" i="4"/>
  <c r="K40" i="4" s="1"/>
  <c r="I40" i="4"/>
  <c r="L40" i="4" s="1"/>
  <c r="G40" i="4"/>
  <c r="J40" i="4" s="1"/>
  <c r="I32" i="4"/>
  <c r="L32" i="4" s="1"/>
  <c r="H32" i="4"/>
  <c r="K32" i="4" s="1"/>
  <c r="I28" i="4"/>
  <c r="L28" i="4" s="1"/>
  <c r="H28" i="4"/>
  <c r="K28" i="4" s="1"/>
  <c r="G28" i="4"/>
  <c r="J28" i="4" s="1"/>
  <c r="I24" i="4"/>
  <c r="L24" i="4" s="1"/>
  <c r="H24" i="4"/>
  <c r="K24" i="4" s="1"/>
  <c r="I16" i="4"/>
  <c r="L16" i="4" s="1"/>
  <c r="H16" i="4"/>
  <c r="K16" i="4" s="1"/>
  <c r="G16" i="4"/>
  <c r="J16" i="4" s="1"/>
  <c r="I8" i="4"/>
  <c r="L8" i="4" s="1"/>
  <c r="G8" i="4"/>
  <c r="J8" i="4" s="1"/>
  <c r="G1172" i="4"/>
  <c r="J1172" i="4" s="1"/>
  <c r="H1172" i="4"/>
  <c r="K1172" i="4" s="1"/>
  <c r="I1172" i="4"/>
  <c r="L1172" i="4" s="1"/>
  <c r="G1164" i="4"/>
  <c r="J1164" i="4" s="1"/>
  <c r="H1164" i="4"/>
  <c r="K1164" i="4" s="1"/>
  <c r="I1164" i="4"/>
  <c r="L1164" i="4" s="1"/>
  <c r="G1217" i="4"/>
  <c r="J1217" i="4" s="1"/>
  <c r="H1217" i="4"/>
  <c r="K1217" i="4" s="1"/>
  <c r="G1213" i="4"/>
  <c r="J1213" i="4" s="1"/>
  <c r="H1213" i="4"/>
  <c r="K1213" i="4" s="1"/>
  <c r="G444" i="4"/>
  <c r="J444" i="4" s="1"/>
  <c r="G416" i="4"/>
  <c r="J416" i="4" s="1"/>
  <c r="G368" i="4"/>
  <c r="J368" i="4" s="1"/>
  <c r="G280" i="4"/>
  <c r="J280" i="4" s="1"/>
  <c r="G212" i="4"/>
  <c r="J212" i="4" s="1"/>
  <c r="G152" i="4"/>
  <c r="J152" i="4" s="1"/>
  <c r="G132" i="4"/>
  <c r="J132" i="4" s="1"/>
  <c r="G84" i="4"/>
  <c r="J84" i="4" s="1"/>
  <c r="G44" i="4"/>
  <c r="J44" i="4" s="1"/>
  <c r="G24" i="4"/>
  <c r="J24" i="4" s="1"/>
  <c r="H8" i="4"/>
  <c r="K8" i="4" s="1"/>
  <c r="H360" i="4"/>
  <c r="K360" i="4" s="1"/>
  <c r="H344" i="4"/>
  <c r="K344" i="4" s="1"/>
  <c r="H308" i="4"/>
  <c r="K308" i="4" s="1"/>
  <c r="H100" i="4"/>
  <c r="K100" i="4" s="1"/>
  <c r="H460" i="4"/>
  <c r="K460" i="4" s="1"/>
  <c r="H424" i="4"/>
  <c r="K424" i="4" s="1"/>
  <c r="I340" i="4"/>
  <c r="L340" i="4" s="1"/>
  <c r="I256" i="4"/>
  <c r="L256" i="4" s="1"/>
  <c r="I164" i="4"/>
  <c r="L164" i="4" s="1"/>
  <c r="I84" i="4"/>
  <c r="L84" i="4" s="1"/>
  <c r="G408" i="4"/>
  <c r="J408" i="4" s="1"/>
  <c r="G360" i="4"/>
  <c r="J360" i="4" s="1"/>
  <c r="G312" i="4"/>
  <c r="J312" i="4" s="1"/>
  <c r="G224" i="4"/>
  <c r="J224" i="4" s="1"/>
  <c r="G184" i="4"/>
  <c r="J184" i="4" s="1"/>
  <c r="G116" i="4"/>
  <c r="J116" i="4" s="1"/>
  <c r="G36" i="4"/>
  <c r="J36" i="4" s="1"/>
  <c r="H268" i="4"/>
  <c r="K268" i="4" s="1"/>
  <c r="H248" i="4"/>
  <c r="K248" i="4" s="1"/>
  <c r="H224" i="4"/>
  <c r="K224" i="4" s="1"/>
  <c r="H184" i="4"/>
  <c r="K184" i="4" s="1"/>
  <c r="H120" i="4"/>
  <c r="K120" i="4" s="1"/>
  <c r="H68" i="4"/>
  <c r="K68" i="4" s="1"/>
  <c r="I308" i="4"/>
  <c r="L308" i="4" s="1"/>
  <c r="I52" i="4"/>
  <c r="L52" i="4" s="1"/>
  <c r="H532" i="4"/>
  <c r="K532" i="4" s="1"/>
  <c r="H772" i="4"/>
  <c r="K772" i="4" s="1"/>
  <c r="I772" i="4"/>
  <c r="L772" i="4" s="1"/>
  <c r="G704" i="4"/>
  <c r="J704" i="4" s="1"/>
  <c r="I704" i="4"/>
  <c r="L704" i="4" s="1"/>
  <c r="H588" i="4"/>
  <c r="K588" i="4" s="1"/>
  <c r="G588" i="4"/>
  <c r="J588" i="4" s="1"/>
  <c r="H572" i="4"/>
  <c r="K572" i="4" s="1"/>
  <c r="I572" i="4"/>
  <c r="L572" i="4" s="1"/>
  <c r="G572" i="4"/>
  <c r="J572" i="4" s="1"/>
  <c r="I548" i="4"/>
  <c r="L548" i="4" s="1"/>
  <c r="H548" i="4"/>
  <c r="K548" i="4" s="1"/>
  <c r="H540" i="4"/>
  <c r="K540" i="4" s="1"/>
  <c r="I540" i="4"/>
  <c r="L540" i="4" s="1"/>
  <c r="G536" i="4"/>
  <c r="J536" i="4" s="1"/>
  <c r="I536" i="4"/>
  <c r="L536" i="4" s="1"/>
  <c r="H536" i="4"/>
  <c r="K536" i="4" s="1"/>
  <c r="G528" i="4"/>
  <c r="J528" i="4" s="1"/>
  <c r="I528" i="4"/>
  <c r="L528" i="4" s="1"/>
  <c r="H528" i="4"/>
  <c r="K528" i="4" s="1"/>
  <c r="I508" i="4"/>
  <c r="L508" i="4" s="1"/>
  <c r="G508" i="4"/>
  <c r="J508" i="4" s="1"/>
  <c r="H508" i="4"/>
  <c r="K508" i="4" s="1"/>
  <c r="H504" i="4"/>
  <c r="K504" i="4" s="1"/>
  <c r="I504" i="4"/>
  <c r="L504" i="4" s="1"/>
  <c r="H496" i="4"/>
  <c r="K496" i="4" s="1"/>
  <c r="G496" i="4"/>
  <c r="J496" i="4" s="1"/>
  <c r="H492" i="4"/>
  <c r="K492" i="4" s="1"/>
  <c r="G492" i="4"/>
  <c r="J492" i="4" s="1"/>
  <c r="I492" i="4"/>
  <c r="L492" i="4" s="1"/>
  <c r="H484" i="4"/>
  <c r="K484" i="4" s="1"/>
  <c r="I484" i="4"/>
  <c r="L484" i="4" s="1"/>
  <c r="H476" i="4"/>
  <c r="K476" i="4" s="1"/>
  <c r="I476" i="4"/>
  <c r="L476" i="4" s="1"/>
  <c r="H468" i="4"/>
  <c r="K468" i="4" s="1"/>
  <c r="G468" i="4"/>
  <c r="J468" i="4" s="1"/>
  <c r="I464" i="4"/>
  <c r="L464" i="4" s="1"/>
  <c r="H464" i="4"/>
  <c r="K464" i="4" s="1"/>
  <c r="G464" i="4"/>
  <c r="J464" i="4" s="1"/>
  <c r="I456" i="4"/>
  <c r="L456" i="4" s="1"/>
  <c r="G456" i="4"/>
  <c r="J456" i="4" s="1"/>
  <c r="H456" i="4"/>
  <c r="K456" i="4" s="1"/>
  <c r="I448" i="4"/>
  <c r="L448" i="4" s="1"/>
  <c r="H448" i="4"/>
  <c r="K448" i="4" s="1"/>
  <c r="G448" i="4"/>
  <c r="J448" i="4" s="1"/>
  <c r="H436" i="4"/>
  <c r="K436" i="4" s="1"/>
  <c r="G436" i="4"/>
  <c r="J436" i="4" s="1"/>
  <c r="I432" i="4"/>
  <c r="L432" i="4" s="1"/>
  <c r="H432" i="4"/>
  <c r="K432" i="4" s="1"/>
  <c r="G428" i="4"/>
  <c r="J428" i="4" s="1"/>
  <c r="H428" i="4"/>
  <c r="K428" i="4" s="1"/>
  <c r="I428" i="4"/>
  <c r="L428" i="4" s="1"/>
  <c r="H420" i="4"/>
  <c r="K420" i="4" s="1"/>
  <c r="I420" i="4"/>
  <c r="L420" i="4" s="1"/>
  <c r="G420" i="4"/>
  <c r="J420" i="4" s="1"/>
  <c r="I396" i="4"/>
  <c r="L396" i="4" s="1"/>
  <c r="G396" i="4"/>
  <c r="J396" i="4" s="1"/>
  <c r="H388" i="4"/>
  <c r="K388" i="4" s="1"/>
  <c r="G388" i="4"/>
  <c r="J388" i="4" s="1"/>
  <c r="I388" i="4"/>
  <c r="L388" i="4" s="1"/>
  <c r="I376" i="4"/>
  <c r="L376" i="4" s="1"/>
  <c r="H376" i="4"/>
  <c r="K376" i="4" s="1"/>
  <c r="I364" i="4"/>
  <c r="L364" i="4" s="1"/>
  <c r="H364" i="4"/>
  <c r="K364" i="4" s="1"/>
  <c r="G364" i="4"/>
  <c r="J364" i="4" s="1"/>
  <c r="H356" i="4"/>
  <c r="K356" i="4" s="1"/>
  <c r="G356" i="4"/>
  <c r="J356" i="4" s="1"/>
  <c r="I356" i="4"/>
  <c r="L356" i="4" s="1"/>
  <c r="I336" i="4"/>
  <c r="L336" i="4" s="1"/>
  <c r="H336" i="4"/>
  <c r="K336" i="4" s="1"/>
  <c r="H324" i="4"/>
  <c r="K324" i="4" s="1"/>
  <c r="G324" i="4"/>
  <c r="J324" i="4" s="1"/>
  <c r="I324" i="4"/>
  <c r="L324" i="4" s="1"/>
  <c r="I320" i="4"/>
  <c r="L320" i="4" s="1"/>
  <c r="H320" i="4"/>
  <c r="K320" i="4" s="1"/>
  <c r="G320" i="4"/>
  <c r="J320" i="4" s="1"/>
  <c r="I316" i="4"/>
  <c r="L316" i="4" s="1"/>
  <c r="H316" i="4"/>
  <c r="K316" i="4" s="1"/>
  <c r="G300" i="4"/>
  <c r="J300" i="4" s="1"/>
  <c r="I300" i="4"/>
  <c r="L300" i="4" s="1"/>
  <c r="H300" i="4"/>
  <c r="K300" i="4" s="1"/>
  <c r="H292" i="4"/>
  <c r="K292" i="4" s="1"/>
  <c r="I292" i="4"/>
  <c r="L292" i="4" s="1"/>
  <c r="I284" i="4"/>
  <c r="L284" i="4" s="1"/>
  <c r="G284" i="4"/>
  <c r="J284" i="4" s="1"/>
  <c r="I272" i="4"/>
  <c r="L272" i="4" s="1"/>
  <c r="H272" i="4"/>
  <c r="K272" i="4" s="1"/>
  <c r="G272" i="4"/>
  <c r="J272" i="4" s="1"/>
  <c r="I264" i="4"/>
  <c r="L264" i="4" s="1"/>
  <c r="G264" i="4"/>
  <c r="J264" i="4" s="1"/>
  <c r="H264" i="4"/>
  <c r="K264" i="4" s="1"/>
  <c r="I260" i="4"/>
  <c r="L260" i="4" s="1"/>
  <c r="H260" i="4"/>
  <c r="K260" i="4" s="1"/>
  <c r="I232" i="4"/>
  <c r="L232" i="4" s="1"/>
  <c r="H232" i="4"/>
  <c r="K232" i="4" s="1"/>
  <c r="G232" i="4"/>
  <c r="J232" i="4" s="1"/>
  <c r="H220" i="4"/>
  <c r="K220" i="4" s="1"/>
  <c r="I220" i="4"/>
  <c r="L220" i="4" s="1"/>
  <c r="G220" i="4"/>
  <c r="J220" i="4" s="1"/>
  <c r="I216" i="4"/>
  <c r="L216" i="4" s="1"/>
  <c r="H216" i="4"/>
  <c r="K216" i="4" s="1"/>
  <c r="I208" i="4"/>
  <c r="L208" i="4" s="1"/>
  <c r="G208" i="4"/>
  <c r="J208" i="4" s="1"/>
  <c r="I204" i="4"/>
  <c r="L204" i="4" s="1"/>
  <c r="H204" i="4"/>
  <c r="K204" i="4" s="1"/>
  <c r="I200" i="4"/>
  <c r="L200" i="4" s="1"/>
  <c r="G200" i="4"/>
  <c r="J200" i="4" s="1"/>
  <c r="I192" i="4"/>
  <c r="L192" i="4" s="1"/>
  <c r="H192" i="4"/>
  <c r="K192" i="4" s="1"/>
  <c r="I176" i="4"/>
  <c r="L176" i="4" s="1"/>
  <c r="G176" i="4"/>
  <c r="J176" i="4" s="1"/>
  <c r="I172" i="4"/>
  <c r="L172" i="4" s="1"/>
  <c r="H172" i="4"/>
  <c r="K172" i="4" s="1"/>
  <c r="I168" i="4"/>
  <c r="L168" i="4" s="1"/>
  <c r="H168" i="4"/>
  <c r="K168" i="4" s="1"/>
  <c r="G168" i="4"/>
  <c r="J168" i="4" s="1"/>
  <c r="I160" i="4"/>
  <c r="L160" i="4" s="1"/>
  <c r="H160" i="4"/>
  <c r="K160" i="4" s="1"/>
  <c r="I144" i="4"/>
  <c r="L144" i="4" s="1"/>
  <c r="G144" i="4"/>
  <c r="J144" i="4" s="1"/>
  <c r="I136" i="4"/>
  <c r="L136" i="4" s="1"/>
  <c r="G136" i="4"/>
  <c r="J136" i="4" s="1"/>
  <c r="H136" i="4"/>
  <c r="K136" i="4" s="1"/>
  <c r="I128" i="4"/>
  <c r="L128" i="4" s="1"/>
  <c r="H128" i="4"/>
  <c r="K128" i="4" s="1"/>
  <c r="I112" i="4"/>
  <c r="L112" i="4" s="1"/>
  <c r="H112" i="4"/>
  <c r="K112" i="4" s="1"/>
  <c r="G112" i="4"/>
  <c r="J112" i="4" s="1"/>
  <c r="H108" i="4"/>
  <c r="K108" i="4" s="1"/>
  <c r="I108" i="4"/>
  <c r="L108" i="4" s="1"/>
  <c r="H104" i="4"/>
  <c r="K104" i="4" s="1"/>
  <c r="I104" i="4"/>
  <c r="L104" i="4" s="1"/>
  <c r="G104" i="4"/>
  <c r="J104" i="4" s="1"/>
  <c r="I96" i="4"/>
  <c r="L96" i="4" s="1"/>
  <c r="H96" i="4"/>
  <c r="K96" i="4" s="1"/>
  <c r="H76" i="4"/>
  <c r="K76" i="4" s="1"/>
  <c r="I76" i="4"/>
  <c r="L76" i="4" s="1"/>
  <c r="H72" i="4"/>
  <c r="K72" i="4" s="1"/>
  <c r="I72" i="4"/>
  <c r="L72" i="4" s="1"/>
  <c r="G72" i="4"/>
  <c r="J72" i="4" s="1"/>
  <c r="I64" i="4"/>
  <c r="L64" i="4" s="1"/>
  <c r="H64" i="4"/>
  <c r="K64" i="4" s="1"/>
  <c r="I60" i="4"/>
  <c r="L60" i="4" s="1"/>
  <c r="G60" i="4"/>
  <c r="J60" i="4" s="1"/>
  <c r="I56" i="4"/>
  <c r="L56" i="4" s="1"/>
  <c r="H56" i="4"/>
  <c r="K56" i="4" s="1"/>
  <c r="I48" i="4"/>
  <c r="L48" i="4" s="1"/>
  <c r="H48" i="4"/>
  <c r="K48" i="4" s="1"/>
  <c r="G48" i="4"/>
  <c r="J48" i="4" s="1"/>
  <c r="H12" i="4"/>
  <c r="K12" i="4" s="1"/>
  <c r="I12" i="4"/>
  <c r="L12" i="4" s="1"/>
  <c r="M12" i="4" s="1"/>
  <c r="I1176" i="4"/>
  <c r="L1176" i="4" s="1"/>
  <c r="G1176" i="4"/>
  <c r="J1176" i="4" s="1"/>
  <c r="H1176" i="4"/>
  <c r="K1176" i="4" s="1"/>
  <c r="G1168" i="4"/>
  <c r="J1168" i="4" s="1"/>
  <c r="H1168" i="4"/>
  <c r="K1168" i="4" s="1"/>
  <c r="I1168" i="4"/>
  <c r="L1168" i="4" s="1"/>
  <c r="G1209" i="4"/>
  <c r="J1209" i="4" s="1"/>
  <c r="H1209" i="4"/>
  <c r="K1209" i="4" s="1"/>
  <c r="G392" i="4"/>
  <c r="J392" i="4" s="1"/>
  <c r="M392" i="4" s="1"/>
  <c r="G328" i="4"/>
  <c r="J328" i="4" s="1"/>
  <c r="G292" i="4"/>
  <c r="J292" i="4" s="1"/>
  <c r="G244" i="4"/>
  <c r="J244" i="4" s="1"/>
  <c r="M244" i="4" s="1"/>
  <c r="G204" i="4"/>
  <c r="J204" i="4" s="1"/>
  <c r="G164" i="4"/>
  <c r="J164" i="4" s="1"/>
  <c r="G96" i="4"/>
  <c r="J96" i="4" s="1"/>
  <c r="G56" i="4"/>
  <c r="J56" i="4" s="1"/>
  <c r="H372" i="4"/>
  <c r="K372" i="4" s="1"/>
  <c r="G460" i="4"/>
  <c r="J460" i="4" s="1"/>
  <c r="G432" i="4"/>
  <c r="J432" i="4" s="1"/>
  <c r="G384" i="4"/>
  <c r="J384" i="4" s="1"/>
  <c r="G352" i="4"/>
  <c r="J352" i="4" s="1"/>
  <c r="G304" i="4"/>
  <c r="J304" i="4" s="1"/>
  <c r="G276" i="4"/>
  <c r="J276" i="4" s="1"/>
  <c r="G256" i="4"/>
  <c r="J256" i="4" s="1"/>
  <c r="G236" i="4"/>
  <c r="J236" i="4" s="1"/>
  <c r="G216" i="4"/>
  <c r="J216" i="4" s="1"/>
  <c r="G196" i="4"/>
  <c r="J196" i="4" s="1"/>
  <c r="G148" i="4"/>
  <c r="J148" i="4" s="1"/>
  <c r="G128" i="4"/>
  <c r="J128" i="4" s="1"/>
  <c r="G108" i="4"/>
  <c r="J108" i="4" s="1"/>
  <c r="G88" i="4"/>
  <c r="J88" i="4" s="1"/>
  <c r="G68" i="4"/>
  <c r="J68" i="4" s="1"/>
  <c r="M68" i="4" s="1"/>
  <c r="G20" i="4"/>
  <c r="J20" i="4" s="1"/>
  <c r="H348" i="4"/>
  <c r="K348" i="4" s="1"/>
  <c r="H332" i="4"/>
  <c r="K332" i="4" s="1"/>
  <c r="H312" i="4"/>
  <c r="K312" i="4" s="1"/>
  <c r="H304" i="4"/>
  <c r="K304" i="4" s="1"/>
  <c r="H236" i="4"/>
  <c r="K236" i="4" s="1"/>
  <c r="H200" i="4"/>
  <c r="K200" i="4" s="1"/>
  <c r="H144" i="4"/>
  <c r="K144" i="4" s="1"/>
  <c r="H396" i="4"/>
  <c r="K396" i="4" s="1"/>
  <c r="I404" i="4"/>
  <c r="L404" i="4" s="1"/>
  <c r="I276" i="4"/>
  <c r="L276" i="4" s="1"/>
  <c r="I20" i="4"/>
  <c r="L20" i="4" s="1"/>
  <c r="G476" i="4"/>
  <c r="J476" i="4" s="1"/>
  <c r="I496" i="4"/>
  <c r="L496" i="4" s="1"/>
  <c r="G540" i="4"/>
  <c r="J540" i="4" s="1"/>
  <c r="H1118" i="4"/>
  <c r="K1118" i="4" s="1"/>
  <c r="H1199" i="4"/>
  <c r="K1199" i="4" s="1"/>
  <c r="G1199" i="4"/>
  <c r="J1199" i="4" s="1"/>
  <c r="H1191" i="4"/>
  <c r="K1191" i="4" s="1"/>
  <c r="G1191" i="4"/>
  <c r="J1191" i="4" s="1"/>
  <c r="H1187" i="4"/>
  <c r="K1187" i="4" s="1"/>
  <c r="G1187" i="4"/>
  <c r="J1187" i="4" s="1"/>
  <c r="G1102" i="4"/>
  <c r="J1102" i="4" s="1"/>
  <c r="I1102" i="4"/>
  <c r="L1102" i="4" s="1"/>
  <c r="H1098" i="4"/>
  <c r="K1098" i="4" s="1"/>
  <c r="G1098" i="4"/>
  <c r="J1098" i="4" s="1"/>
  <c r="I1098" i="4"/>
  <c r="L1098" i="4" s="1"/>
  <c r="G1086" i="4"/>
  <c r="J1086" i="4" s="1"/>
  <c r="H1086" i="4"/>
  <c r="K1086" i="4" s="1"/>
  <c r="G1082" i="4"/>
  <c r="J1082" i="4" s="1"/>
  <c r="I1082" i="4"/>
  <c r="L1082" i="4" s="1"/>
  <c r="H1082" i="4"/>
  <c r="K1082" i="4" s="1"/>
  <c r="M1216" i="4"/>
  <c r="H1155" i="4"/>
  <c r="K1155" i="4" s="1"/>
  <c r="M1155" i="4" s="1"/>
  <c r="N1155" i="4" s="1"/>
  <c r="M1212" i="4"/>
  <c r="G1218" i="4"/>
  <c r="J1218" i="4" s="1"/>
  <c r="G1202" i="4"/>
  <c r="J1202" i="4" s="1"/>
  <c r="H1170" i="4"/>
  <c r="K1170" i="4" s="1"/>
  <c r="M1219" i="4"/>
  <c r="N1219" i="4" s="1"/>
  <c r="I594" i="4"/>
  <c r="L594" i="4" s="1"/>
  <c r="G1170" i="4"/>
  <c r="J1170" i="4" s="1"/>
  <c r="M1179" i="4"/>
  <c r="O1179" i="4" s="1"/>
  <c r="I526" i="4"/>
  <c r="L526" i="4" s="1"/>
  <c r="G526" i="4"/>
  <c r="J526" i="4" s="1"/>
  <c r="H554" i="4"/>
  <c r="K554" i="4" s="1"/>
  <c r="I1175" i="4"/>
  <c r="L1175" i="4" s="1"/>
  <c r="H1175" i="4"/>
  <c r="K1175" i="4" s="1"/>
  <c r="G1175" i="4"/>
  <c r="J1175" i="4" s="1"/>
  <c r="G421" i="4"/>
  <c r="J421" i="4" s="1"/>
  <c r="H333" i="4"/>
  <c r="K333" i="4" s="1"/>
  <c r="H297" i="4"/>
  <c r="K297" i="4" s="1"/>
  <c r="H269" i="4"/>
  <c r="K269" i="4" s="1"/>
  <c r="H233" i="4"/>
  <c r="K233" i="4" s="1"/>
  <c r="I161" i="4"/>
  <c r="L161" i="4" s="1"/>
  <c r="G545" i="4"/>
  <c r="J545" i="4" s="1"/>
  <c r="M1207" i="4"/>
  <c r="G429" i="4"/>
  <c r="J429" i="4" s="1"/>
  <c r="I369" i="4"/>
  <c r="L369" i="4" s="1"/>
  <c r="I297" i="4"/>
  <c r="L297" i="4" s="1"/>
  <c r="M297" i="4" s="1"/>
  <c r="M1211" i="4"/>
  <c r="G709" i="4"/>
  <c r="J709" i="4" s="1"/>
  <c r="I709" i="4"/>
  <c r="L709" i="4" s="1"/>
  <c r="G433" i="4"/>
  <c r="J433" i="4" s="1"/>
  <c r="I433" i="4"/>
  <c r="L433" i="4" s="1"/>
  <c r="I413" i="4"/>
  <c r="L413" i="4" s="1"/>
  <c r="G413" i="4"/>
  <c r="J413" i="4" s="1"/>
  <c r="G401" i="4"/>
  <c r="J401" i="4" s="1"/>
  <c r="I401" i="4"/>
  <c r="L401" i="4" s="1"/>
  <c r="I373" i="4"/>
  <c r="L373" i="4" s="1"/>
  <c r="H373" i="4"/>
  <c r="K373" i="4" s="1"/>
  <c r="G353" i="4"/>
  <c r="J353" i="4" s="1"/>
  <c r="H353" i="4"/>
  <c r="K353" i="4" s="1"/>
  <c r="G341" i="4"/>
  <c r="J341" i="4" s="1"/>
  <c r="H341" i="4"/>
  <c r="K341" i="4" s="1"/>
  <c r="G337" i="4"/>
  <c r="J337" i="4" s="1"/>
  <c r="I337" i="4"/>
  <c r="L337" i="4" s="1"/>
  <c r="H337" i="4"/>
  <c r="K337" i="4" s="1"/>
  <c r="G329" i="4"/>
  <c r="J329" i="4" s="1"/>
  <c r="H329" i="4"/>
  <c r="K329" i="4" s="1"/>
  <c r="G321" i="4"/>
  <c r="J321" i="4" s="1"/>
  <c r="I321" i="4"/>
  <c r="L321" i="4" s="1"/>
  <c r="H321" i="4"/>
  <c r="K321" i="4" s="1"/>
  <c r="G313" i="4"/>
  <c r="J313" i="4" s="1"/>
  <c r="I313" i="4"/>
  <c r="L313" i="4" s="1"/>
  <c r="H313" i="4"/>
  <c r="K313" i="4" s="1"/>
  <c r="G305" i="4"/>
  <c r="J305" i="4" s="1"/>
  <c r="I305" i="4"/>
  <c r="L305" i="4" s="1"/>
  <c r="G301" i="4"/>
  <c r="J301" i="4" s="1"/>
  <c r="H301" i="4"/>
  <c r="K301" i="4" s="1"/>
  <c r="G293" i="4"/>
  <c r="J293" i="4" s="1"/>
  <c r="H293" i="4"/>
  <c r="K293" i="4" s="1"/>
  <c r="G289" i="4"/>
  <c r="J289" i="4" s="1"/>
  <c r="I289" i="4"/>
  <c r="L289" i="4" s="1"/>
  <c r="G285" i="4"/>
  <c r="J285" i="4" s="1"/>
  <c r="H285" i="4"/>
  <c r="K285" i="4" s="1"/>
  <c r="G281" i="4"/>
  <c r="J281" i="4" s="1"/>
  <c r="I281" i="4"/>
  <c r="L281" i="4" s="1"/>
  <c r="G277" i="4"/>
  <c r="J277" i="4" s="1"/>
  <c r="H277" i="4"/>
  <c r="K277" i="4" s="1"/>
  <c r="G273" i="4"/>
  <c r="J273" i="4" s="1"/>
  <c r="I273" i="4"/>
  <c r="L273" i="4" s="1"/>
  <c r="H273" i="4"/>
  <c r="K273" i="4" s="1"/>
  <c r="G265" i="4"/>
  <c r="J265" i="4" s="1"/>
  <c r="H265" i="4"/>
  <c r="K265" i="4" s="1"/>
  <c r="G257" i="4"/>
  <c r="J257" i="4" s="1"/>
  <c r="I257" i="4"/>
  <c r="L257" i="4" s="1"/>
  <c r="H257" i="4"/>
  <c r="K257" i="4" s="1"/>
  <c r="G249" i="4"/>
  <c r="J249" i="4" s="1"/>
  <c r="I249" i="4"/>
  <c r="L249" i="4" s="1"/>
  <c r="H249" i="4"/>
  <c r="K249" i="4" s="1"/>
  <c r="G241" i="4"/>
  <c r="J241" i="4" s="1"/>
  <c r="I241" i="4"/>
  <c r="L241" i="4" s="1"/>
  <c r="G237" i="4"/>
  <c r="J237" i="4" s="1"/>
  <c r="H237" i="4"/>
  <c r="K237" i="4" s="1"/>
  <c r="G229" i="4"/>
  <c r="J229" i="4" s="1"/>
  <c r="H229" i="4"/>
  <c r="K229" i="4" s="1"/>
  <c r="G225" i="4"/>
  <c r="J225" i="4" s="1"/>
  <c r="I225" i="4"/>
  <c r="L225" i="4" s="1"/>
  <c r="G221" i="4"/>
  <c r="J221" i="4" s="1"/>
  <c r="H221" i="4"/>
  <c r="K221" i="4" s="1"/>
  <c r="G217" i="4"/>
  <c r="J217" i="4" s="1"/>
  <c r="I217" i="4"/>
  <c r="L217" i="4" s="1"/>
  <c r="G213" i="4"/>
  <c r="J213" i="4" s="1"/>
  <c r="H213" i="4"/>
  <c r="K213" i="4" s="1"/>
  <c r="G209" i="4"/>
  <c r="J209" i="4" s="1"/>
  <c r="I209" i="4"/>
  <c r="L209" i="4" s="1"/>
  <c r="H209" i="4"/>
  <c r="K209" i="4" s="1"/>
  <c r="G205" i="4"/>
  <c r="J205" i="4" s="1"/>
  <c r="H205" i="4"/>
  <c r="K205" i="4" s="1"/>
  <c r="G201" i="4"/>
  <c r="J201" i="4" s="1"/>
  <c r="H201" i="4"/>
  <c r="K201" i="4" s="1"/>
  <c r="G197" i="4"/>
  <c r="J197" i="4" s="1"/>
  <c r="H197" i="4"/>
  <c r="K197" i="4" s="1"/>
  <c r="G193" i="4"/>
  <c r="J193" i="4" s="1"/>
  <c r="I193" i="4"/>
  <c r="L193" i="4" s="1"/>
  <c r="H193" i="4"/>
  <c r="K193" i="4" s="1"/>
  <c r="G185" i="4"/>
  <c r="J185" i="4" s="1"/>
  <c r="I185" i="4"/>
  <c r="L185" i="4" s="1"/>
  <c r="H185" i="4"/>
  <c r="K185" i="4" s="1"/>
  <c r="G177" i="4"/>
  <c r="J177" i="4" s="1"/>
  <c r="H177" i="4"/>
  <c r="K177" i="4" s="1"/>
  <c r="I177" i="4"/>
  <c r="L177" i="4" s="1"/>
  <c r="G173" i="4"/>
  <c r="J173" i="4" s="1"/>
  <c r="H173" i="4"/>
  <c r="K173" i="4" s="1"/>
  <c r="G169" i="4"/>
  <c r="J169" i="4" s="1"/>
  <c r="H169" i="4"/>
  <c r="K169" i="4" s="1"/>
  <c r="G165" i="4"/>
  <c r="J165" i="4" s="1"/>
  <c r="I165" i="4"/>
  <c r="L165" i="4" s="1"/>
  <c r="H165" i="4"/>
  <c r="K165" i="4" s="1"/>
  <c r="G157" i="4"/>
  <c r="J157" i="4" s="1"/>
  <c r="I157" i="4"/>
  <c r="L157" i="4" s="1"/>
  <c r="H157" i="4"/>
  <c r="K157" i="4" s="1"/>
  <c r="G149" i="4"/>
  <c r="J149" i="4" s="1"/>
  <c r="I149" i="4"/>
  <c r="L149" i="4" s="1"/>
  <c r="H149" i="4"/>
  <c r="K149" i="4" s="1"/>
  <c r="G145" i="4"/>
  <c r="J145" i="4" s="1"/>
  <c r="I145" i="4"/>
  <c r="L145" i="4" s="1"/>
  <c r="H145" i="4"/>
  <c r="K145" i="4" s="1"/>
  <c r="G141" i="4"/>
  <c r="J141" i="4" s="1"/>
  <c r="I141" i="4"/>
  <c r="L141" i="4" s="1"/>
  <c r="H141" i="4"/>
  <c r="K141" i="4" s="1"/>
  <c r="G137" i="4"/>
  <c r="J137" i="4" s="1"/>
  <c r="I137" i="4"/>
  <c r="L137" i="4" s="1"/>
  <c r="H137" i="4"/>
  <c r="K137" i="4" s="1"/>
  <c r="G133" i="4"/>
  <c r="J133" i="4" s="1"/>
  <c r="I133" i="4"/>
  <c r="L133" i="4" s="1"/>
  <c r="H133" i="4"/>
  <c r="K133" i="4" s="1"/>
  <c r="G129" i="4"/>
  <c r="J129" i="4" s="1"/>
  <c r="H129" i="4"/>
  <c r="K129" i="4" s="1"/>
  <c r="I129" i="4"/>
  <c r="L129" i="4" s="1"/>
  <c r="G125" i="4"/>
  <c r="J125" i="4" s="1"/>
  <c r="I125" i="4"/>
  <c r="L125" i="4" s="1"/>
  <c r="G121" i="4"/>
  <c r="J121" i="4" s="1"/>
  <c r="H121" i="4"/>
  <c r="K121" i="4" s="1"/>
  <c r="I121" i="4"/>
  <c r="L121" i="4" s="1"/>
  <c r="G117" i="4"/>
  <c r="J117" i="4" s="1"/>
  <c r="I117" i="4"/>
  <c r="L117" i="4" s="1"/>
  <c r="G113" i="4"/>
  <c r="J113" i="4" s="1"/>
  <c r="H113" i="4"/>
  <c r="K113" i="4" s="1"/>
  <c r="I113" i="4"/>
  <c r="L113" i="4" s="1"/>
  <c r="G109" i="4"/>
  <c r="J109" i="4" s="1"/>
  <c r="I109" i="4"/>
  <c r="L109" i="4" s="1"/>
  <c r="H109" i="4"/>
  <c r="K109" i="4" s="1"/>
  <c r="G105" i="4"/>
  <c r="J105" i="4" s="1"/>
  <c r="H105" i="4"/>
  <c r="K105" i="4" s="1"/>
  <c r="I105" i="4"/>
  <c r="L105" i="4" s="1"/>
  <c r="G101" i="4"/>
  <c r="J101" i="4" s="1"/>
  <c r="I101" i="4"/>
  <c r="L101" i="4" s="1"/>
  <c r="H101" i="4"/>
  <c r="K101" i="4" s="1"/>
  <c r="G97" i="4"/>
  <c r="J97" i="4" s="1"/>
  <c r="I97" i="4"/>
  <c r="L97" i="4" s="1"/>
  <c r="G93" i="4"/>
  <c r="J93" i="4" s="1"/>
  <c r="I93" i="4"/>
  <c r="L93" i="4" s="1"/>
  <c r="H93" i="4"/>
  <c r="K93" i="4" s="1"/>
  <c r="G89" i="4"/>
  <c r="J89" i="4" s="1"/>
  <c r="I89" i="4"/>
  <c r="L89" i="4" s="1"/>
  <c r="G85" i="4"/>
  <c r="J85" i="4" s="1"/>
  <c r="I85" i="4"/>
  <c r="L85" i="4" s="1"/>
  <c r="H85" i="4"/>
  <c r="K85" i="4" s="1"/>
  <c r="G81" i="4"/>
  <c r="J81" i="4" s="1"/>
  <c r="I81" i="4"/>
  <c r="L81" i="4" s="1"/>
  <c r="H81" i="4"/>
  <c r="K81" i="4" s="1"/>
  <c r="G77" i="4"/>
  <c r="J77" i="4" s="1"/>
  <c r="I77" i="4"/>
  <c r="L77" i="4" s="1"/>
  <c r="H77" i="4"/>
  <c r="K77" i="4" s="1"/>
  <c r="G73" i="4"/>
  <c r="J73" i="4" s="1"/>
  <c r="I73" i="4"/>
  <c r="L73" i="4" s="1"/>
  <c r="H73" i="4"/>
  <c r="K73" i="4" s="1"/>
  <c r="G69" i="4"/>
  <c r="J69" i="4" s="1"/>
  <c r="I69" i="4"/>
  <c r="L69" i="4" s="1"/>
  <c r="H69" i="4"/>
  <c r="K69" i="4" s="1"/>
  <c r="G65" i="4"/>
  <c r="J65" i="4" s="1"/>
  <c r="H65" i="4"/>
  <c r="K65" i="4" s="1"/>
  <c r="I65" i="4"/>
  <c r="L65" i="4" s="1"/>
  <c r="G61" i="4"/>
  <c r="J61" i="4" s="1"/>
  <c r="I61" i="4"/>
  <c r="L61" i="4" s="1"/>
  <c r="G57" i="4"/>
  <c r="J57" i="4" s="1"/>
  <c r="H57" i="4"/>
  <c r="K57" i="4" s="1"/>
  <c r="I57" i="4"/>
  <c r="L57" i="4" s="1"/>
  <c r="G53" i="4"/>
  <c r="J53" i="4" s="1"/>
  <c r="I53" i="4"/>
  <c r="L53" i="4" s="1"/>
  <c r="G49" i="4"/>
  <c r="J49" i="4" s="1"/>
  <c r="H49" i="4"/>
  <c r="K49" i="4" s="1"/>
  <c r="I49" i="4"/>
  <c r="L49" i="4" s="1"/>
  <c r="G45" i="4"/>
  <c r="J45" i="4" s="1"/>
  <c r="I45" i="4"/>
  <c r="L45" i="4" s="1"/>
  <c r="H45" i="4"/>
  <c r="K45" i="4" s="1"/>
  <c r="G41" i="4"/>
  <c r="J41" i="4" s="1"/>
  <c r="H41" i="4"/>
  <c r="K41" i="4" s="1"/>
  <c r="I41" i="4"/>
  <c r="L41" i="4" s="1"/>
  <c r="G37" i="4"/>
  <c r="J37" i="4" s="1"/>
  <c r="I37" i="4"/>
  <c r="L37" i="4" s="1"/>
  <c r="H37" i="4"/>
  <c r="K37" i="4" s="1"/>
  <c r="G33" i="4"/>
  <c r="J33" i="4" s="1"/>
  <c r="I33" i="4"/>
  <c r="L33" i="4" s="1"/>
  <c r="G29" i="4"/>
  <c r="J29" i="4" s="1"/>
  <c r="I29" i="4"/>
  <c r="L29" i="4" s="1"/>
  <c r="H29" i="4"/>
  <c r="K29" i="4" s="1"/>
  <c r="G25" i="4"/>
  <c r="J25" i="4" s="1"/>
  <c r="I25" i="4"/>
  <c r="L25" i="4" s="1"/>
  <c r="G21" i="4"/>
  <c r="J21" i="4" s="1"/>
  <c r="I21" i="4"/>
  <c r="L21" i="4" s="1"/>
  <c r="H21" i="4"/>
  <c r="K21" i="4" s="1"/>
  <c r="G17" i="4"/>
  <c r="J17" i="4" s="1"/>
  <c r="I17" i="4"/>
  <c r="L17" i="4" s="1"/>
  <c r="H17" i="4"/>
  <c r="K17" i="4" s="1"/>
  <c r="G13" i="4"/>
  <c r="J13" i="4" s="1"/>
  <c r="I13" i="4"/>
  <c r="L13" i="4" s="1"/>
  <c r="H13" i="4"/>
  <c r="K13" i="4" s="1"/>
  <c r="G9" i="4"/>
  <c r="J9" i="4" s="1"/>
  <c r="I9" i="4"/>
  <c r="L9" i="4" s="1"/>
  <c r="H9" i="4"/>
  <c r="K9" i="4" s="1"/>
  <c r="G1156" i="4"/>
  <c r="J1156" i="4" s="1"/>
  <c r="I1156" i="4"/>
  <c r="L1156" i="4" s="1"/>
  <c r="G1148" i="4"/>
  <c r="J1148" i="4" s="1"/>
  <c r="H1148" i="4"/>
  <c r="K1148" i="4" s="1"/>
  <c r="I1148" i="4"/>
  <c r="L1148" i="4" s="1"/>
  <c r="G1140" i="4"/>
  <c r="J1140" i="4" s="1"/>
  <c r="H1140" i="4"/>
  <c r="K1140" i="4" s="1"/>
  <c r="I1140" i="4"/>
  <c r="L1140" i="4" s="1"/>
  <c r="M1215" i="4"/>
  <c r="H1205" i="4"/>
  <c r="K1205" i="4" s="1"/>
  <c r="I1130" i="4"/>
  <c r="L1130" i="4" s="1"/>
  <c r="H1134" i="4"/>
  <c r="K1134" i="4" s="1"/>
  <c r="G1174" i="4"/>
  <c r="J1174" i="4" s="1"/>
  <c r="I1217" i="4"/>
  <c r="L1217" i="4" s="1"/>
  <c r="I1213" i="4"/>
  <c r="L1213" i="4" s="1"/>
  <c r="I1209" i="4"/>
  <c r="L1209" i="4" s="1"/>
  <c r="I1205" i="4"/>
  <c r="L1205" i="4" s="1"/>
  <c r="I869" i="4"/>
  <c r="L869" i="4" s="1"/>
  <c r="G869" i="4"/>
  <c r="J869" i="4" s="1"/>
  <c r="H829" i="4"/>
  <c r="K829" i="4" s="1"/>
  <c r="I829" i="4"/>
  <c r="L829" i="4" s="1"/>
  <c r="I821" i="4"/>
  <c r="L821" i="4" s="1"/>
  <c r="G821" i="4"/>
  <c r="J821" i="4" s="1"/>
  <c r="G805" i="4"/>
  <c r="J805" i="4" s="1"/>
  <c r="I805" i="4"/>
  <c r="L805" i="4" s="1"/>
  <c r="H773" i="4"/>
  <c r="K773" i="4" s="1"/>
  <c r="I773" i="4"/>
  <c r="L773" i="4" s="1"/>
  <c r="G773" i="4"/>
  <c r="J773" i="4" s="1"/>
  <c r="H761" i="4"/>
  <c r="K761" i="4" s="1"/>
  <c r="G761" i="4"/>
  <c r="J761" i="4" s="1"/>
  <c r="G749" i="4"/>
  <c r="J749" i="4" s="1"/>
  <c r="H749" i="4"/>
  <c r="K749" i="4" s="1"/>
  <c r="I749" i="4"/>
  <c r="L749" i="4" s="1"/>
  <c r="G737" i="4"/>
  <c r="J737" i="4" s="1"/>
  <c r="I737" i="4"/>
  <c r="L737" i="4" s="1"/>
  <c r="H717" i="4"/>
  <c r="K717" i="4" s="1"/>
  <c r="I717" i="4"/>
  <c r="L717" i="4" s="1"/>
  <c r="H681" i="4"/>
  <c r="K681" i="4" s="1"/>
  <c r="I681" i="4"/>
  <c r="L681" i="4" s="1"/>
  <c r="G677" i="4"/>
  <c r="J677" i="4" s="1"/>
  <c r="H677" i="4"/>
  <c r="K677" i="4" s="1"/>
  <c r="G657" i="4"/>
  <c r="J657" i="4" s="1"/>
  <c r="I657" i="4"/>
  <c r="L657" i="4" s="1"/>
  <c r="I653" i="4"/>
  <c r="L653" i="4" s="1"/>
  <c r="G653" i="4"/>
  <c r="J653" i="4" s="1"/>
  <c r="I641" i="4"/>
  <c r="L641" i="4" s="1"/>
  <c r="G641" i="4"/>
  <c r="J641" i="4" s="1"/>
  <c r="H637" i="4"/>
  <c r="K637" i="4" s="1"/>
  <c r="G637" i="4"/>
  <c r="J637" i="4" s="1"/>
  <c r="I637" i="4"/>
  <c r="L637" i="4" s="1"/>
  <c r="G633" i="4"/>
  <c r="J633" i="4" s="1"/>
  <c r="H633" i="4"/>
  <c r="K633" i="4" s="1"/>
  <c r="G589" i="4"/>
  <c r="J589" i="4" s="1"/>
  <c r="I589" i="4"/>
  <c r="L589" i="4" s="1"/>
  <c r="G501" i="4"/>
  <c r="J501" i="4" s="1"/>
  <c r="H501" i="4"/>
  <c r="K501" i="4" s="1"/>
  <c r="I501" i="4"/>
  <c r="L501" i="4" s="1"/>
  <c r="G473" i="4"/>
  <c r="J473" i="4" s="1"/>
  <c r="I473" i="4"/>
  <c r="L473" i="4" s="1"/>
  <c r="I453" i="4"/>
  <c r="L453" i="4" s="1"/>
  <c r="H453" i="4"/>
  <c r="K453" i="4" s="1"/>
  <c r="I445" i="4"/>
  <c r="L445" i="4" s="1"/>
  <c r="H445" i="4"/>
  <c r="K445" i="4" s="1"/>
  <c r="I389" i="4"/>
  <c r="L389" i="4" s="1"/>
  <c r="H389" i="4"/>
  <c r="K389" i="4" s="1"/>
  <c r="I381" i="4"/>
  <c r="L381" i="4" s="1"/>
  <c r="H381" i="4"/>
  <c r="K381" i="4" s="1"/>
  <c r="G357" i="4"/>
  <c r="J357" i="4" s="1"/>
  <c r="I357" i="4"/>
  <c r="L357" i="4" s="1"/>
  <c r="G349" i="4"/>
  <c r="J349" i="4" s="1"/>
  <c r="I349" i="4"/>
  <c r="L349" i="4" s="1"/>
  <c r="G397" i="4"/>
  <c r="J397" i="4" s="1"/>
  <c r="G381" i="4"/>
  <c r="J381" i="4" s="1"/>
  <c r="G365" i="4"/>
  <c r="J365" i="4" s="1"/>
  <c r="H365" i="4"/>
  <c r="K365" i="4" s="1"/>
  <c r="H357" i="4"/>
  <c r="K357" i="4" s="1"/>
  <c r="H449" i="4"/>
  <c r="K449" i="4" s="1"/>
  <c r="H441" i="4"/>
  <c r="K441" i="4" s="1"/>
  <c r="H433" i="4"/>
  <c r="K433" i="4" s="1"/>
  <c r="H409" i="4"/>
  <c r="K409" i="4" s="1"/>
  <c r="H401" i="4"/>
  <c r="K401" i="4" s="1"/>
  <c r="H385" i="4"/>
  <c r="K385" i="4" s="1"/>
  <c r="I441" i="4"/>
  <c r="L441" i="4" s="1"/>
  <c r="I409" i="4"/>
  <c r="L409" i="4" s="1"/>
  <c r="M409" i="4" s="1"/>
  <c r="I377" i="4"/>
  <c r="L377" i="4" s="1"/>
  <c r="I345" i="4"/>
  <c r="L345" i="4" s="1"/>
  <c r="I497" i="4"/>
  <c r="L497" i="4" s="1"/>
  <c r="H577" i="4"/>
  <c r="K577" i="4" s="1"/>
  <c r="H641" i="4"/>
  <c r="K641" i="4" s="1"/>
  <c r="H653" i="4"/>
  <c r="K653" i="4" s="1"/>
  <c r="G681" i="4"/>
  <c r="J681" i="4" s="1"/>
  <c r="H769" i="4"/>
  <c r="K769" i="4" s="1"/>
  <c r="G769" i="4"/>
  <c r="J769" i="4" s="1"/>
  <c r="H757" i="4"/>
  <c r="K757" i="4" s="1"/>
  <c r="I757" i="4"/>
  <c r="L757" i="4" s="1"/>
  <c r="G745" i="4"/>
  <c r="J745" i="4" s="1"/>
  <c r="H745" i="4"/>
  <c r="K745" i="4" s="1"/>
  <c r="I697" i="4"/>
  <c r="L697" i="4" s="1"/>
  <c r="H697" i="4"/>
  <c r="K697" i="4" s="1"/>
  <c r="G697" i="4"/>
  <c r="J697" i="4" s="1"/>
  <c r="G389" i="4"/>
  <c r="J389" i="4" s="1"/>
  <c r="G373" i="4"/>
  <c r="J373" i="4" s="1"/>
  <c r="G457" i="4"/>
  <c r="J457" i="4" s="1"/>
  <c r="G449" i="4"/>
  <c r="J449" i="4" s="1"/>
  <c r="G425" i="4"/>
  <c r="J425" i="4" s="1"/>
  <c r="G417" i="4"/>
  <c r="J417" i="4" s="1"/>
  <c r="H377" i="4"/>
  <c r="K377" i="4" s="1"/>
  <c r="H349" i="4"/>
  <c r="K349" i="4" s="1"/>
  <c r="H457" i="4"/>
  <c r="K457" i="4" s="1"/>
  <c r="H413" i="4"/>
  <c r="K413" i="4" s="1"/>
  <c r="H393" i="4"/>
  <c r="K393" i="4" s="1"/>
  <c r="I417" i="4"/>
  <c r="L417" i="4" s="1"/>
  <c r="I385" i="4"/>
  <c r="L385" i="4" s="1"/>
  <c r="I353" i="4"/>
  <c r="L353" i="4" s="1"/>
  <c r="G577" i="4"/>
  <c r="J577" i="4" s="1"/>
  <c r="G585" i="4"/>
  <c r="J585" i="4" s="1"/>
  <c r="H693" i="4"/>
  <c r="K693" i="4" s="1"/>
  <c r="H709" i="4"/>
  <c r="K709" i="4" s="1"/>
  <c r="H725" i="4"/>
  <c r="K725" i="4" s="1"/>
  <c r="H805" i="4"/>
  <c r="K805" i="4" s="1"/>
  <c r="I873" i="4"/>
  <c r="L873" i="4" s="1"/>
  <c r="H873" i="4"/>
  <c r="K873" i="4" s="1"/>
  <c r="G865" i="4"/>
  <c r="J865" i="4" s="1"/>
  <c r="I865" i="4"/>
  <c r="L865" i="4" s="1"/>
  <c r="G817" i="4"/>
  <c r="J817" i="4" s="1"/>
  <c r="H817" i="4"/>
  <c r="K817" i="4" s="1"/>
  <c r="I813" i="4"/>
  <c r="L813" i="4" s="1"/>
  <c r="H813" i="4"/>
  <c r="K813" i="4" s="1"/>
  <c r="G813" i="4"/>
  <c r="J813" i="4" s="1"/>
  <c r="G801" i="4"/>
  <c r="J801" i="4" s="1"/>
  <c r="H801" i="4"/>
  <c r="K801" i="4" s="1"/>
  <c r="I801" i="4"/>
  <c r="L801" i="4" s="1"/>
  <c r="I765" i="4"/>
  <c r="L765" i="4" s="1"/>
  <c r="H765" i="4"/>
  <c r="K765" i="4" s="1"/>
  <c r="G765" i="4"/>
  <c r="J765" i="4" s="1"/>
  <c r="H741" i="4"/>
  <c r="K741" i="4" s="1"/>
  <c r="I741" i="4"/>
  <c r="L741" i="4" s="1"/>
  <c r="G721" i="4"/>
  <c r="J721" i="4" s="1"/>
  <c r="H721" i="4"/>
  <c r="K721" i="4" s="1"/>
  <c r="I721" i="4"/>
  <c r="L721" i="4" s="1"/>
  <c r="G713" i="4"/>
  <c r="J713" i="4" s="1"/>
  <c r="H713" i="4"/>
  <c r="K713" i="4" s="1"/>
  <c r="G705" i="4"/>
  <c r="J705" i="4" s="1"/>
  <c r="I705" i="4"/>
  <c r="L705" i="4" s="1"/>
  <c r="G701" i="4"/>
  <c r="J701" i="4" s="1"/>
  <c r="H701" i="4"/>
  <c r="K701" i="4" s="1"/>
  <c r="I701" i="4"/>
  <c r="L701" i="4" s="1"/>
  <c r="I685" i="4"/>
  <c r="L685" i="4" s="1"/>
  <c r="G685" i="4"/>
  <c r="J685" i="4" s="1"/>
  <c r="H685" i="4"/>
  <c r="K685" i="4" s="1"/>
  <c r="G393" i="4"/>
  <c r="J393" i="4" s="1"/>
  <c r="M393" i="4" s="1"/>
  <c r="G369" i="4"/>
  <c r="J369" i="4" s="1"/>
  <c r="H361" i="4"/>
  <c r="K361" i="4" s="1"/>
  <c r="H461" i="4"/>
  <c r="K461" i="4" s="1"/>
  <c r="H437" i="4"/>
  <c r="K437" i="4" s="1"/>
  <c r="H429" i="4"/>
  <c r="K429" i="4" s="1"/>
  <c r="H421" i="4"/>
  <c r="K421" i="4" s="1"/>
  <c r="H405" i="4"/>
  <c r="K405" i="4" s="1"/>
  <c r="H397" i="4"/>
  <c r="K397" i="4" s="1"/>
  <c r="I425" i="4"/>
  <c r="L425" i="4" s="1"/>
  <c r="I361" i="4"/>
  <c r="L361" i="4" s="1"/>
  <c r="M361" i="4" s="1"/>
  <c r="H545" i="4"/>
  <c r="K545" i="4" s="1"/>
  <c r="I585" i="4"/>
  <c r="L585" i="4" s="1"/>
  <c r="G693" i="4"/>
  <c r="J693" i="4" s="1"/>
  <c r="H705" i="4"/>
  <c r="K705" i="4" s="1"/>
  <c r="I761" i="4"/>
  <c r="L761" i="4" s="1"/>
  <c r="G1200" i="4"/>
  <c r="J1200" i="4" s="1"/>
  <c r="H1200" i="4"/>
  <c r="K1200" i="4" s="1"/>
  <c r="I1200" i="4"/>
  <c r="L1200" i="4" s="1"/>
  <c r="G1196" i="4"/>
  <c r="J1196" i="4" s="1"/>
  <c r="H1196" i="4"/>
  <c r="K1196" i="4" s="1"/>
  <c r="I1196" i="4"/>
  <c r="L1196" i="4" s="1"/>
  <c r="G1192" i="4"/>
  <c r="J1192" i="4" s="1"/>
  <c r="H1192" i="4"/>
  <c r="K1192" i="4" s="1"/>
  <c r="I1192" i="4"/>
  <c r="L1192" i="4" s="1"/>
  <c r="G1188" i="4"/>
  <c r="J1188" i="4" s="1"/>
  <c r="H1188" i="4"/>
  <c r="K1188" i="4" s="1"/>
  <c r="I1188" i="4"/>
  <c r="L1188" i="4" s="1"/>
  <c r="I768" i="4"/>
  <c r="L768" i="4" s="1"/>
  <c r="H768" i="4"/>
  <c r="K768" i="4" s="1"/>
  <c r="G744" i="4"/>
  <c r="J744" i="4" s="1"/>
  <c r="H744" i="4"/>
  <c r="K744" i="4" s="1"/>
  <c r="I740" i="4"/>
  <c r="L740" i="4" s="1"/>
  <c r="G740" i="4"/>
  <c r="J740" i="4" s="1"/>
  <c r="I716" i="4"/>
  <c r="L716" i="4" s="1"/>
  <c r="G716" i="4"/>
  <c r="J716" i="4" s="1"/>
  <c r="G712" i="4"/>
  <c r="J712" i="4" s="1"/>
  <c r="H712" i="4"/>
  <c r="K712" i="4" s="1"/>
  <c r="H632" i="4"/>
  <c r="K632" i="4" s="1"/>
  <c r="I632" i="4"/>
  <c r="L632" i="4" s="1"/>
  <c r="H648" i="4"/>
  <c r="K648" i="4" s="1"/>
  <c r="I728" i="4"/>
  <c r="L728" i="4" s="1"/>
  <c r="I744" i="4"/>
  <c r="L744" i="4" s="1"/>
  <c r="G768" i="4"/>
  <c r="J768" i="4" s="1"/>
  <c r="G1171" i="4"/>
  <c r="J1171" i="4" s="1"/>
  <c r="H1171" i="4"/>
  <c r="K1171" i="4" s="1"/>
  <c r="I1171" i="4"/>
  <c r="L1171" i="4" s="1"/>
  <c r="G1167" i="4"/>
  <c r="J1167" i="4" s="1"/>
  <c r="H1167" i="4"/>
  <c r="K1167" i="4" s="1"/>
  <c r="I1167" i="4"/>
  <c r="L1167" i="4" s="1"/>
  <c r="G1163" i="4"/>
  <c r="J1163" i="4" s="1"/>
  <c r="H1163" i="4"/>
  <c r="K1163" i="4" s="1"/>
  <c r="I1163" i="4"/>
  <c r="L1163" i="4" s="1"/>
  <c r="I341" i="4"/>
  <c r="L341" i="4" s="1"/>
  <c r="I333" i="4"/>
  <c r="L333" i="4" s="1"/>
  <c r="I325" i="4"/>
  <c r="L325" i="4" s="1"/>
  <c r="M325" i="4" s="1"/>
  <c r="I317" i="4"/>
  <c r="L317" i="4" s="1"/>
  <c r="I309" i="4"/>
  <c r="L309" i="4" s="1"/>
  <c r="I301" i="4"/>
  <c r="L301" i="4" s="1"/>
  <c r="I293" i="4"/>
  <c r="L293" i="4" s="1"/>
  <c r="I285" i="4"/>
  <c r="L285" i="4" s="1"/>
  <c r="I277" i="4"/>
  <c r="L277" i="4" s="1"/>
  <c r="I269" i="4"/>
  <c r="L269" i="4" s="1"/>
  <c r="I261" i="4"/>
  <c r="L261" i="4" s="1"/>
  <c r="I253" i="4"/>
  <c r="L253" i="4" s="1"/>
  <c r="I245" i="4"/>
  <c r="L245" i="4" s="1"/>
  <c r="I237" i="4"/>
  <c r="L237" i="4" s="1"/>
  <c r="I229" i="4"/>
  <c r="L229" i="4" s="1"/>
  <c r="I221" i="4"/>
  <c r="L221" i="4" s="1"/>
  <c r="I213" i="4"/>
  <c r="L213" i="4" s="1"/>
  <c r="I205" i="4"/>
  <c r="L205" i="4" s="1"/>
  <c r="I197" i="4"/>
  <c r="L197" i="4" s="1"/>
  <c r="I189" i="4"/>
  <c r="L189" i="4" s="1"/>
  <c r="I181" i="4"/>
  <c r="L181" i="4" s="1"/>
  <c r="I173" i="4"/>
  <c r="L173" i="4" s="1"/>
  <c r="G652" i="4"/>
  <c r="J652" i="4" s="1"/>
  <c r="I712" i="4"/>
  <c r="L712" i="4" s="1"/>
  <c r="H916" i="4"/>
  <c r="K916" i="4" s="1"/>
  <c r="I1184" i="4"/>
  <c r="L1184" i="4" s="1"/>
  <c r="I1162" i="4"/>
  <c r="L1162" i="4" s="1"/>
  <c r="H1162" i="4"/>
  <c r="K1162" i="4" s="1"/>
  <c r="M1180" i="4"/>
  <c r="N1180" i="4" s="1"/>
  <c r="I1199" i="4"/>
  <c r="L1199" i="4" s="1"/>
  <c r="I1195" i="4"/>
  <c r="L1195" i="4" s="1"/>
  <c r="M1195" i="4" s="1"/>
  <c r="I1191" i="4"/>
  <c r="L1191" i="4" s="1"/>
  <c r="I1187" i="4"/>
  <c r="L1187" i="4" s="1"/>
  <c r="I1183" i="4"/>
  <c r="L1183" i="4" s="1"/>
  <c r="M1183" i="4" s="1"/>
  <c r="H1184" i="4"/>
  <c r="K1184" i="4" s="1"/>
  <c r="I1118" i="4"/>
  <c r="L1118" i="4" s="1"/>
  <c r="H1114" i="4"/>
  <c r="K1114" i="4" s="1"/>
  <c r="G1114" i="4"/>
  <c r="J1114" i="4" s="1"/>
  <c r="I1166" i="4"/>
  <c r="L1166" i="4" s="1"/>
  <c r="H1166" i="4"/>
  <c r="K1166" i="4" s="1"/>
  <c r="G354" i="4"/>
  <c r="J354" i="4" s="1"/>
  <c r="H374" i="4"/>
  <c r="K374" i="4" s="1"/>
  <c r="H358" i="4"/>
  <c r="K358" i="4" s="1"/>
  <c r="H342" i="4"/>
  <c r="K342" i="4" s="1"/>
  <c r="H326" i="4"/>
  <c r="K326" i="4" s="1"/>
  <c r="H310" i="4"/>
  <c r="K310" i="4" s="1"/>
  <c r="H294" i="4"/>
  <c r="K294" i="4" s="1"/>
  <c r="H278" i="4"/>
  <c r="K278" i="4" s="1"/>
  <c r="M278" i="4" s="1"/>
  <c r="H262" i="4"/>
  <c r="K262" i="4" s="1"/>
  <c r="H246" i="4"/>
  <c r="K246" i="4" s="1"/>
  <c r="M246" i="4" s="1"/>
  <c r="H230" i="4"/>
  <c r="K230" i="4" s="1"/>
  <c r="H214" i="4"/>
  <c r="K214" i="4" s="1"/>
  <c r="M214" i="4" s="1"/>
  <c r="H198" i="4"/>
  <c r="K198" i="4" s="1"/>
  <c r="H182" i="4"/>
  <c r="K182" i="4" s="1"/>
  <c r="H166" i="4"/>
  <c r="K166" i="4" s="1"/>
  <c r="H150" i="4"/>
  <c r="K150" i="4" s="1"/>
  <c r="H134" i="4"/>
  <c r="K134" i="4" s="1"/>
  <c r="H118" i="4"/>
  <c r="K118" i="4" s="1"/>
  <c r="M118" i="4" s="1"/>
  <c r="H102" i="4"/>
  <c r="K102" i="4" s="1"/>
  <c r="H86" i="4"/>
  <c r="K86" i="4" s="1"/>
  <c r="M86" i="4" s="1"/>
  <c r="H70" i="4"/>
  <c r="K70" i="4" s="1"/>
  <c r="H54" i="4"/>
  <c r="K54" i="4" s="1"/>
  <c r="M54" i="4" s="1"/>
  <c r="H38" i="4"/>
  <c r="K38" i="4" s="1"/>
  <c r="H22" i="4"/>
  <c r="K22" i="4" s="1"/>
  <c r="H462" i="4"/>
  <c r="K462" i="4" s="1"/>
  <c r="H446" i="4"/>
  <c r="K446" i="4" s="1"/>
  <c r="H430" i="4"/>
  <c r="K430" i="4" s="1"/>
  <c r="H414" i="4"/>
  <c r="K414" i="4" s="1"/>
  <c r="H398" i="4"/>
  <c r="K398" i="4" s="1"/>
  <c r="H382" i="4"/>
  <c r="K382" i="4" s="1"/>
  <c r="G478" i="4"/>
  <c r="J478" i="4" s="1"/>
  <c r="I490" i="4"/>
  <c r="L490" i="4" s="1"/>
  <c r="H566" i="4"/>
  <c r="K566" i="4" s="1"/>
  <c r="G646" i="4"/>
  <c r="J646" i="4" s="1"/>
  <c r="I714" i="4"/>
  <c r="L714" i="4" s="1"/>
  <c r="I818" i="4"/>
  <c r="L818" i="4" s="1"/>
  <c r="G1010" i="4"/>
  <c r="J1010" i="4" s="1"/>
  <c r="H1130" i="4"/>
  <c r="K1130" i="4" s="1"/>
  <c r="H1102" i="4"/>
  <c r="K1102" i="4" s="1"/>
  <c r="G322" i="4"/>
  <c r="J322" i="4" s="1"/>
  <c r="G294" i="4"/>
  <c r="J294" i="4" s="1"/>
  <c r="G274" i="4"/>
  <c r="J274" i="4" s="1"/>
  <c r="G262" i="4"/>
  <c r="J262" i="4" s="1"/>
  <c r="G242" i="4"/>
  <c r="J242" i="4" s="1"/>
  <c r="M242" i="4" s="1"/>
  <c r="G230" i="4"/>
  <c r="J230" i="4" s="1"/>
  <c r="G210" i="4"/>
  <c r="J210" i="4" s="1"/>
  <c r="G198" i="4"/>
  <c r="J198" i="4" s="1"/>
  <c r="G178" i="4"/>
  <c r="J178" i="4" s="1"/>
  <c r="M178" i="4" s="1"/>
  <c r="G166" i="4"/>
  <c r="J166" i="4" s="1"/>
  <c r="G146" i="4"/>
  <c r="J146" i="4" s="1"/>
  <c r="M146" i="4" s="1"/>
  <c r="G134" i="4"/>
  <c r="J134" i="4" s="1"/>
  <c r="G114" i="4"/>
  <c r="J114" i="4" s="1"/>
  <c r="M114" i="4" s="1"/>
  <c r="G102" i="4"/>
  <c r="J102" i="4" s="1"/>
  <c r="G82" i="4"/>
  <c r="J82" i="4" s="1"/>
  <c r="M82" i="4" s="1"/>
  <c r="G70" i="4"/>
  <c r="J70" i="4" s="1"/>
  <c r="G50" i="4"/>
  <c r="J50" i="4" s="1"/>
  <c r="M50" i="4" s="1"/>
  <c r="G38" i="4"/>
  <c r="J38" i="4" s="1"/>
  <c r="G18" i="4"/>
  <c r="J18" i="4" s="1"/>
  <c r="M18" i="4" s="1"/>
  <c r="H362" i="4"/>
  <c r="K362" i="4" s="1"/>
  <c r="H346" i="4"/>
  <c r="K346" i="4" s="1"/>
  <c r="H330" i="4"/>
  <c r="K330" i="4" s="1"/>
  <c r="H314" i="4"/>
  <c r="K314" i="4" s="1"/>
  <c r="H298" i="4"/>
  <c r="K298" i="4" s="1"/>
  <c r="H282" i="4"/>
  <c r="K282" i="4" s="1"/>
  <c r="H266" i="4"/>
  <c r="K266" i="4" s="1"/>
  <c r="H250" i="4"/>
  <c r="K250" i="4" s="1"/>
  <c r="H234" i="4"/>
  <c r="K234" i="4" s="1"/>
  <c r="H218" i="4"/>
  <c r="K218" i="4" s="1"/>
  <c r="H202" i="4"/>
  <c r="K202" i="4" s="1"/>
  <c r="H186" i="4"/>
  <c r="K186" i="4" s="1"/>
  <c r="H170" i="4"/>
  <c r="K170" i="4" s="1"/>
  <c r="H154" i="4"/>
  <c r="K154" i="4" s="1"/>
  <c r="H138" i="4"/>
  <c r="K138" i="4" s="1"/>
  <c r="H122" i="4"/>
  <c r="K122" i="4" s="1"/>
  <c r="H106" i="4"/>
  <c r="K106" i="4" s="1"/>
  <c r="H90" i="4"/>
  <c r="K90" i="4" s="1"/>
  <c r="H74" i="4"/>
  <c r="K74" i="4" s="1"/>
  <c r="H58" i="4"/>
  <c r="K58" i="4" s="1"/>
  <c r="H42" i="4"/>
  <c r="K42" i="4" s="1"/>
  <c r="H26" i="4"/>
  <c r="K26" i="4" s="1"/>
  <c r="H10" i="4"/>
  <c r="K10" i="4" s="1"/>
  <c r="H450" i="4"/>
  <c r="K450" i="4" s="1"/>
  <c r="H434" i="4"/>
  <c r="K434" i="4" s="1"/>
  <c r="H418" i="4"/>
  <c r="K418" i="4" s="1"/>
  <c r="H402" i="4"/>
  <c r="K402" i="4" s="1"/>
  <c r="H386" i="4"/>
  <c r="K386" i="4" s="1"/>
  <c r="I466" i="4"/>
  <c r="L466" i="4" s="1"/>
  <c r="G486" i="4"/>
  <c r="J486" i="4" s="1"/>
  <c r="I598" i="4"/>
  <c r="L598" i="4" s="1"/>
  <c r="I590" i="4"/>
  <c r="L590" i="4" s="1"/>
  <c r="G614" i="4"/>
  <c r="J614" i="4" s="1"/>
  <c r="H622" i="4"/>
  <c r="K622" i="4" s="1"/>
  <c r="H698" i="4"/>
  <c r="K698" i="4" s="1"/>
  <c r="H782" i="4"/>
  <c r="K782" i="4" s="1"/>
  <c r="I817" i="4"/>
  <c r="L817" i="4" s="1"/>
  <c r="G829" i="4"/>
  <c r="J829" i="4" s="1"/>
  <c r="H838" i="4"/>
  <c r="K838" i="4" s="1"/>
  <c r="G954" i="4"/>
  <c r="J954" i="4" s="1"/>
  <c r="I1134" i="4"/>
  <c r="L1134" i="4" s="1"/>
  <c r="I1086" i="4"/>
  <c r="L1086" i="4" s="1"/>
  <c r="G342" i="4"/>
  <c r="J342" i="4" s="1"/>
  <c r="G306" i="4"/>
  <c r="J306" i="4" s="1"/>
  <c r="G358" i="4"/>
  <c r="J358" i="4" s="1"/>
  <c r="M358" i="4" s="1"/>
  <c r="G338" i="4"/>
  <c r="J338" i="4" s="1"/>
  <c r="M338" i="4" s="1"/>
  <c r="G326" i="4"/>
  <c r="J326" i="4" s="1"/>
  <c r="G310" i="4"/>
  <c r="J310" i="4" s="1"/>
  <c r="M310" i="4" s="1"/>
  <c r="H366" i="4"/>
  <c r="K366" i="4" s="1"/>
  <c r="H350" i="4"/>
  <c r="K350" i="4" s="1"/>
  <c r="H334" i="4"/>
  <c r="K334" i="4" s="1"/>
  <c r="H318" i="4"/>
  <c r="K318" i="4" s="1"/>
  <c r="H302" i="4"/>
  <c r="K302" i="4" s="1"/>
  <c r="H286" i="4"/>
  <c r="K286" i="4" s="1"/>
  <c r="H270" i="4"/>
  <c r="K270" i="4" s="1"/>
  <c r="H254" i="4"/>
  <c r="K254" i="4" s="1"/>
  <c r="H238" i="4"/>
  <c r="K238" i="4" s="1"/>
  <c r="H222" i="4"/>
  <c r="K222" i="4" s="1"/>
  <c r="H206" i="4"/>
  <c r="K206" i="4" s="1"/>
  <c r="H190" i="4"/>
  <c r="K190" i="4" s="1"/>
  <c r="H174" i="4"/>
  <c r="K174" i="4" s="1"/>
  <c r="H158" i="4"/>
  <c r="K158" i="4" s="1"/>
  <c r="H142" i="4"/>
  <c r="K142" i="4" s="1"/>
  <c r="H126" i="4"/>
  <c r="K126" i="4" s="1"/>
  <c r="H110" i="4"/>
  <c r="K110" i="4" s="1"/>
  <c r="H94" i="4"/>
  <c r="K94" i="4" s="1"/>
  <c r="H78" i="4"/>
  <c r="K78" i="4" s="1"/>
  <c r="H62" i="4"/>
  <c r="K62" i="4" s="1"/>
  <c r="H46" i="4"/>
  <c r="K46" i="4" s="1"/>
  <c r="H30" i="4"/>
  <c r="K30" i="4" s="1"/>
  <c r="H14" i="4"/>
  <c r="K14" i="4" s="1"/>
  <c r="H454" i="4"/>
  <c r="K454" i="4" s="1"/>
  <c r="H438" i="4"/>
  <c r="K438" i="4" s="1"/>
  <c r="H422" i="4"/>
  <c r="K422" i="4" s="1"/>
  <c r="H406" i="4"/>
  <c r="K406" i="4" s="1"/>
  <c r="H390" i="4"/>
  <c r="K390" i="4" s="1"/>
  <c r="H494" i="4"/>
  <c r="K494" i="4" s="1"/>
  <c r="H514" i="4"/>
  <c r="K514" i="4" s="1"/>
  <c r="H522" i="4"/>
  <c r="K522" i="4" s="1"/>
  <c r="G530" i="4"/>
  <c r="J530" i="4" s="1"/>
  <c r="H590" i="4"/>
  <c r="K590" i="4" s="1"/>
  <c r="G602" i="4"/>
  <c r="J602" i="4" s="1"/>
  <c r="I610" i="4"/>
  <c r="L610" i="4" s="1"/>
  <c r="I646" i="4"/>
  <c r="L646" i="4" s="1"/>
  <c r="M646" i="4" s="1"/>
  <c r="H678" i="4"/>
  <c r="K678" i="4" s="1"/>
  <c r="H795" i="4"/>
  <c r="K795" i="4" s="1"/>
  <c r="G795" i="4"/>
  <c r="J795" i="4" s="1"/>
  <c r="H747" i="4"/>
  <c r="K747" i="4" s="1"/>
  <c r="I747" i="4"/>
  <c r="L747" i="4" s="1"/>
  <c r="G747" i="4"/>
  <c r="J747" i="4" s="1"/>
  <c r="I607" i="4"/>
  <c r="L607" i="4" s="1"/>
  <c r="G607" i="4"/>
  <c r="J607" i="4" s="1"/>
  <c r="I591" i="4"/>
  <c r="L591" i="4" s="1"/>
  <c r="H591" i="4"/>
  <c r="K591" i="4" s="1"/>
  <c r="G543" i="4"/>
  <c r="J543" i="4" s="1"/>
  <c r="H543" i="4"/>
  <c r="K543" i="4" s="1"/>
  <c r="I543" i="4"/>
  <c r="L543" i="4" s="1"/>
  <c r="H503" i="4"/>
  <c r="K503" i="4" s="1"/>
  <c r="I503" i="4"/>
  <c r="L503" i="4" s="1"/>
  <c r="H499" i="4"/>
  <c r="K499" i="4" s="1"/>
  <c r="G499" i="4"/>
  <c r="J499" i="4" s="1"/>
  <c r="I435" i="4"/>
  <c r="L435" i="4" s="1"/>
  <c r="G435" i="4"/>
  <c r="J435" i="4" s="1"/>
  <c r="I403" i="4"/>
  <c r="L403" i="4" s="1"/>
  <c r="G403" i="4"/>
  <c r="J403" i="4" s="1"/>
  <c r="I383" i="4"/>
  <c r="L383" i="4" s="1"/>
  <c r="G383" i="4"/>
  <c r="J383" i="4" s="1"/>
  <c r="I371" i="4"/>
  <c r="L371" i="4" s="1"/>
  <c r="G371" i="4"/>
  <c r="J371" i="4" s="1"/>
  <c r="G343" i="4"/>
  <c r="J343" i="4" s="1"/>
  <c r="I343" i="4"/>
  <c r="L343" i="4" s="1"/>
  <c r="I335" i="4"/>
  <c r="L335" i="4" s="1"/>
  <c r="G335" i="4"/>
  <c r="J335" i="4" s="1"/>
  <c r="G307" i="4"/>
  <c r="J307" i="4" s="1"/>
  <c r="I307" i="4"/>
  <c r="L307" i="4" s="1"/>
  <c r="G303" i="4"/>
  <c r="J303" i="4" s="1"/>
  <c r="I303" i="4"/>
  <c r="L303" i="4" s="1"/>
  <c r="I231" i="4"/>
  <c r="L231" i="4" s="1"/>
  <c r="G231" i="4"/>
  <c r="J231" i="4" s="1"/>
  <c r="I143" i="4"/>
  <c r="L143" i="4" s="1"/>
  <c r="G143" i="4"/>
  <c r="J143" i="4" s="1"/>
  <c r="I135" i="4"/>
  <c r="L135" i="4" s="1"/>
  <c r="G135" i="4"/>
  <c r="J135" i="4" s="1"/>
  <c r="G115" i="4"/>
  <c r="J115" i="4" s="1"/>
  <c r="I115" i="4"/>
  <c r="L115" i="4" s="1"/>
  <c r="G111" i="4"/>
  <c r="J111" i="4" s="1"/>
  <c r="I111" i="4"/>
  <c r="L111" i="4" s="1"/>
  <c r="I103" i="4"/>
  <c r="L103" i="4" s="1"/>
  <c r="G103" i="4"/>
  <c r="J103" i="4" s="1"/>
  <c r="I79" i="4"/>
  <c r="L79" i="4" s="1"/>
  <c r="G79" i="4"/>
  <c r="J79" i="4" s="1"/>
  <c r="I39" i="4"/>
  <c r="L39" i="4" s="1"/>
  <c r="G39" i="4"/>
  <c r="J39" i="4" s="1"/>
  <c r="G355" i="4"/>
  <c r="J355" i="4" s="1"/>
  <c r="G327" i="4"/>
  <c r="J327" i="4" s="1"/>
  <c r="G259" i="4"/>
  <c r="J259" i="4" s="1"/>
  <c r="G251" i="4"/>
  <c r="J251" i="4" s="1"/>
  <c r="G195" i="4"/>
  <c r="J195" i="4" s="1"/>
  <c r="I339" i="4"/>
  <c r="L339" i="4" s="1"/>
  <c r="H1128" i="4"/>
  <c r="K1128" i="4" s="1"/>
  <c r="G1128" i="4"/>
  <c r="J1128" i="4" s="1"/>
  <c r="I1128" i="4"/>
  <c r="L1128" i="4" s="1"/>
  <c r="I1120" i="4"/>
  <c r="L1120" i="4" s="1"/>
  <c r="G1120" i="4"/>
  <c r="J1120" i="4" s="1"/>
  <c r="H1120" i="4"/>
  <c r="K1120" i="4" s="1"/>
  <c r="I1112" i="4"/>
  <c r="L1112" i="4" s="1"/>
  <c r="G1112" i="4"/>
  <c r="J1112" i="4" s="1"/>
  <c r="H1112" i="4"/>
  <c r="K1112" i="4" s="1"/>
  <c r="I1104" i="4"/>
  <c r="L1104" i="4" s="1"/>
  <c r="G1104" i="4"/>
  <c r="J1104" i="4" s="1"/>
  <c r="H1104" i="4"/>
  <c r="K1104" i="4" s="1"/>
  <c r="G1096" i="4"/>
  <c r="J1096" i="4" s="1"/>
  <c r="H1096" i="4"/>
  <c r="K1096" i="4" s="1"/>
  <c r="G1088" i="4"/>
  <c r="J1088" i="4" s="1"/>
  <c r="H1088" i="4"/>
  <c r="K1088" i="4" s="1"/>
  <c r="G1161" i="4"/>
  <c r="J1161" i="4" s="1"/>
  <c r="H1161" i="4"/>
  <c r="K1161" i="4" s="1"/>
  <c r="G367" i="4"/>
  <c r="J367" i="4" s="1"/>
  <c r="H375" i="4"/>
  <c r="K375" i="4" s="1"/>
  <c r="H367" i="4"/>
  <c r="K367" i="4" s="1"/>
  <c r="H359" i="4"/>
  <c r="K359" i="4" s="1"/>
  <c r="H351" i="4"/>
  <c r="K351" i="4" s="1"/>
  <c r="H343" i="4"/>
  <c r="K343" i="4" s="1"/>
  <c r="H335" i="4"/>
  <c r="K335" i="4" s="1"/>
  <c r="H327" i="4"/>
  <c r="K327" i="4" s="1"/>
  <c r="H319" i="4"/>
  <c r="K319" i="4" s="1"/>
  <c r="H311" i="4"/>
  <c r="K311" i="4" s="1"/>
  <c r="H299" i="4"/>
  <c r="K299" i="4" s="1"/>
  <c r="H291" i="4"/>
  <c r="K291" i="4" s="1"/>
  <c r="H279" i="4"/>
  <c r="K279" i="4" s="1"/>
  <c r="H275" i="4"/>
  <c r="K275" i="4" s="1"/>
  <c r="H267" i="4"/>
  <c r="K267" i="4" s="1"/>
  <c r="H259" i="4"/>
  <c r="K259" i="4" s="1"/>
  <c r="H251" i="4"/>
  <c r="K251" i="4" s="1"/>
  <c r="H235" i="4"/>
  <c r="K235" i="4" s="1"/>
  <c r="H227" i="4"/>
  <c r="K227" i="4" s="1"/>
  <c r="H219" i="4"/>
  <c r="K219" i="4" s="1"/>
  <c r="H211" i="4"/>
  <c r="K211" i="4" s="1"/>
  <c r="H191" i="4"/>
  <c r="K191" i="4" s="1"/>
  <c r="H183" i="4"/>
  <c r="K183" i="4" s="1"/>
  <c r="H159" i="4"/>
  <c r="K159" i="4" s="1"/>
  <c r="H151" i="4"/>
  <c r="K151" i="4" s="1"/>
  <c r="H143" i="4"/>
  <c r="K143" i="4" s="1"/>
  <c r="H139" i="4"/>
  <c r="K139" i="4" s="1"/>
  <c r="H135" i="4"/>
  <c r="K135" i="4" s="1"/>
  <c r="H131" i="4"/>
  <c r="K131" i="4" s="1"/>
  <c r="H123" i="4"/>
  <c r="K123" i="4" s="1"/>
  <c r="H119" i="4"/>
  <c r="K119" i="4" s="1"/>
  <c r="H115" i="4"/>
  <c r="K115" i="4" s="1"/>
  <c r="H111" i="4"/>
  <c r="K111" i="4" s="1"/>
  <c r="H107" i="4"/>
  <c r="K107" i="4" s="1"/>
  <c r="H103" i="4"/>
  <c r="K103" i="4" s="1"/>
  <c r="H99" i="4"/>
  <c r="K99" i="4" s="1"/>
  <c r="H95" i="4"/>
  <c r="K95" i="4" s="1"/>
  <c r="H91" i="4"/>
  <c r="K91" i="4" s="1"/>
  <c r="H87" i="4"/>
  <c r="K87" i="4" s="1"/>
  <c r="H83" i="4"/>
  <c r="K83" i="4" s="1"/>
  <c r="H79" i="4"/>
  <c r="K79" i="4" s="1"/>
  <c r="H75" i="4"/>
  <c r="K75" i="4" s="1"/>
  <c r="H67" i="4"/>
  <c r="K67" i="4" s="1"/>
  <c r="H63" i="4"/>
  <c r="K63" i="4" s="1"/>
  <c r="H59" i="4"/>
  <c r="K59" i="4" s="1"/>
  <c r="H55" i="4"/>
  <c r="K55" i="4" s="1"/>
  <c r="H43" i="4"/>
  <c r="K43" i="4" s="1"/>
  <c r="H39" i="4"/>
  <c r="K39" i="4" s="1"/>
  <c r="H35" i="4"/>
  <c r="K35" i="4" s="1"/>
  <c r="H31" i="4"/>
  <c r="K31" i="4" s="1"/>
  <c r="H27" i="4"/>
  <c r="K27" i="4" s="1"/>
  <c r="H23" i="4"/>
  <c r="K23" i="4" s="1"/>
  <c r="H19" i="4"/>
  <c r="K19" i="4" s="1"/>
  <c r="H11" i="4"/>
  <c r="K11" i="4" s="1"/>
  <c r="H463" i="4"/>
  <c r="K463" i="4" s="1"/>
  <c r="M463" i="4" s="1"/>
  <c r="H459" i="4"/>
  <c r="K459" i="4" s="1"/>
  <c r="H451" i="4"/>
  <c r="K451" i="4" s="1"/>
  <c r="H443" i="4"/>
  <c r="K443" i="4" s="1"/>
  <c r="H439" i="4"/>
  <c r="K439" i="4" s="1"/>
  <c r="H435" i="4"/>
  <c r="K435" i="4" s="1"/>
  <c r="H431" i="4"/>
  <c r="K431" i="4" s="1"/>
  <c r="H427" i="4"/>
  <c r="K427" i="4" s="1"/>
  <c r="H423" i="4"/>
  <c r="K423" i="4" s="1"/>
  <c r="H419" i="4"/>
  <c r="K419" i="4" s="1"/>
  <c r="H411" i="4"/>
  <c r="K411" i="4" s="1"/>
  <c r="H403" i="4"/>
  <c r="K403" i="4" s="1"/>
  <c r="H399" i="4"/>
  <c r="K399" i="4" s="1"/>
  <c r="M399" i="4" s="1"/>
  <c r="H395" i="4"/>
  <c r="K395" i="4" s="1"/>
  <c r="H387" i="4"/>
  <c r="K387" i="4" s="1"/>
  <c r="H383" i="4"/>
  <c r="K383" i="4" s="1"/>
  <c r="H379" i="4"/>
  <c r="K379" i="4" s="1"/>
  <c r="I351" i="4"/>
  <c r="L351" i="4" s="1"/>
  <c r="I275" i="4"/>
  <c r="L275" i="4" s="1"/>
  <c r="I19" i="4"/>
  <c r="L19" i="4" s="1"/>
  <c r="G1152" i="4"/>
  <c r="J1152" i="4" s="1"/>
  <c r="H1152" i="4"/>
  <c r="K1152" i="4" s="1"/>
  <c r="I1152" i="4"/>
  <c r="L1152" i="4" s="1"/>
  <c r="G1144" i="4"/>
  <c r="J1144" i="4" s="1"/>
  <c r="H1144" i="4"/>
  <c r="K1144" i="4" s="1"/>
  <c r="I1144" i="4"/>
  <c r="L1144" i="4" s="1"/>
  <c r="I1136" i="4"/>
  <c r="L1136" i="4" s="1"/>
  <c r="H1136" i="4"/>
  <c r="K1136" i="4" s="1"/>
  <c r="H903" i="4"/>
  <c r="K903" i="4" s="1"/>
  <c r="G903" i="4"/>
  <c r="J903" i="4" s="1"/>
  <c r="H847" i="4"/>
  <c r="K847" i="4" s="1"/>
  <c r="G847" i="4"/>
  <c r="J847" i="4" s="1"/>
  <c r="G759" i="4"/>
  <c r="J759" i="4" s="1"/>
  <c r="I759" i="4"/>
  <c r="L759" i="4" s="1"/>
  <c r="I727" i="4"/>
  <c r="L727" i="4" s="1"/>
  <c r="H727" i="4"/>
  <c r="K727" i="4" s="1"/>
  <c r="G703" i="4"/>
  <c r="J703" i="4" s="1"/>
  <c r="I703" i="4"/>
  <c r="L703" i="4" s="1"/>
  <c r="I691" i="4"/>
  <c r="L691" i="4" s="1"/>
  <c r="G691" i="4"/>
  <c r="J691" i="4" s="1"/>
  <c r="H667" i="4"/>
  <c r="K667" i="4" s="1"/>
  <c r="G667" i="4"/>
  <c r="J667" i="4" s="1"/>
  <c r="I667" i="4"/>
  <c r="L667" i="4" s="1"/>
  <c r="G619" i="4"/>
  <c r="J619" i="4" s="1"/>
  <c r="H619" i="4"/>
  <c r="K619" i="4" s="1"/>
  <c r="I619" i="4"/>
  <c r="L619" i="4" s="1"/>
  <c r="G611" i="4"/>
  <c r="J611" i="4" s="1"/>
  <c r="H611" i="4"/>
  <c r="K611" i="4" s="1"/>
  <c r="G587" i="4"/>
  <c r="J587" i="4" s="1"/>
  <c r="H587" i="4"/>
  <c r="K587" i="4" s="1"/>
  <c r="G535" i="4"/>
  <c r="J535" i="4" s="1"/>
  <c r="H535" i="4"/>
  <c r="K535" i="4" s="1"/>
  <c r="H527" i="4"/>
  <c r="K527" i="4" s="1"/>
  <c r="I527" i="4"/>
  <c r="L527" i="4" s="1"/>
  <c r="G511" i="4"/>
  <c r="J511" i="4" s="1"/>
  <c r="H511" i="4"/>
  <c r="K511" i="4" s="1"/>
  <c r="I511" i="4"/>
  <c r="L511" i="4" s="1"/>
  <c r="I487" i="4"/>
  <c r="L487" i="4" s="1"/>
  <c r="H487" i="4"/>
  <c r="K487" i="4" s="1"/>
  <c r="G479" i="4"/>
  <c r="J479" i="4" s="1"/>
  <c r="I479" i="4"/>
  <c r="L479" i="4" s="1"/>
  <c r="G455" i="4"/>
  <c r="J455" i="4" s="1"/>
  <c r="I455" i="4"/>
  <c r="L455" i="4" s="1"/>
  <c r="M455" i="4" s="1"/>
  <c r="I447" i="4"/>
  <c r="L447" i="4" s="1"/>
  <c r="G447" i="4"/>
  <c r="J447" i="4" s="1"/>
  <c r="G415" i="4"/>
  <c r="J415" i="4" s="1"/>
  <c r="I415" i="4"/>
  <c r="L415" i="4" s="1"/>
  <c r="G407" i="4"/>
  <c r="J407" i="4" s="1"/>
  <c r="I407" i="4"/>
  <c r="L407" i="4" s="1"/>
  <c r="G391" i="4"/>
  <c r="J391" i="4" s="1"/>
  <c r="I391" i="4"/>
  <c r="L391" i="4" s="1"/>
  <c r="I271" i="4"/>
  <c r="L271" i="4" s="1"/>
  <c r="G271" i="4"/>
  <c r="J271" i="4" s="1"/>
  <c r="I263" i="4"/>
  <c r="L263" i="4" s="1"/>
  <c r="G263" i="4"/>
  <c r="J263" i="4" s="1"/>
  <c r="G243" i="4"/>
  <c r="J243" i="4" s="1"/>
  <c r="I243" i="4"/>
  <c r="L243" i="4" s="1"/>
  <c r="G239" i="4"/>
  <c r="J239" i="4" s="1"/>
  <c r="I239" i="4"/>
  <c r="L239" i="4" s="1"/>
  <c r="I207" i="4"/>
  <c r="L207" i="4" s="1"/>
  <c r="G207" i="4"/>
  <c r="J207" i="4" s="1"/>
  <c r="I199" i="4"/>
  <c r="L199" i="4" s="1"/>
  <c r="G199" i="4"/>
  <c r="J199" i="4" s="1"/>
  <c r="G179" i="4"/>
  <c r="J179" i="4" s="1"/>
  <c r="I179" i="4"/>
  <c r="L179" i="4" s="1"/>
  <c r="G175" i="4"/>
  <c r="J175" i="4" s="1"/>
  <c r="I175" i="4"/>
  <c r="L175" i="4" s="1"/>
  <c r="I167" i="4"/>
  <c r="L167" i="4" s="1"/>
  <c r="G167" i="4"/>
  <c r="J167" i="4" s="1"/>
  <c r="I71" i="4"/>
  <c r="L71" i="4" s="1"/>
  <c r="G71" i="4"/>
  <c r="J71" i="4" s="1"/>
  <c r="G51" i="4"/>
  <c r="J51" i="4" s="1"/>
  <c r="I51" i="4"/>
  <c r="L51" i="4" s="1"/>
  <c r="G47" i="4"/>
  <c r="J47" i="4" s="1"/>
  <c r="I47" i="4"/>
  <c r="L47" i="4" s="1"/>
  <c r="I15" i="4"/>
  <c r="L15" i="4" s="1"/>
  <c r="G15" i="4"/>
  <c r="J15" i="4" s="1"/>
  <c r="I1173" i="4"/>
  <c r="L1173" i="4" s="1"/>
  <c r="H1173" i="4"/>
  <c r="K1173" i="4" s="1"/>
  <c r="G1173" i="4"/>
  <c r="J1173" i="4" s="1"/>
  <c r="G419" i="4"/>
  <c r="J419" i="4" s="1"/>
  <c r="G347" i="4"/>
  <c r="J347" i="4" s="1"/>
  <c r="G187" i="4"/>
  <c r="J187" i="4" s="1"/>
  <c r="G131" i="4"/>
  <c r="J131" i="4" s="1"/>
  <c r="G123" i="4"/>
  <c r="J123" i="4" s="1"/>
  <c r="G67" i="4"/>
  <c r="J67" i="4" s="1"/>
  <c r="G59" i="4"/>
  <c r="J59" i="4" s="1"/>
  <c r="I431" i="4"/>
  <c r="L431" i="4" s="1"/>
  <c r="I83" i="4"/>
  <c r="L83" i="4" s="1"/>
  <c r="I795" i="4"/>
  <c r="L795" i="4" s="1"/>
  <c r="G1132" i="4"/>
  <c r="J1132" i="4" s="1"/>
  <c r="I1132" i="4"/>
  <c r="L1132" i="4" s="1"/>
  <c r="H1132" i="4"/>
  <c r="K1132" i="4" s="1"/>
  <c r="G1124" i="4"/>
  <c r="J1124" i="4" s="1"/>
  <c r="I1124" i="4"/>
  <c r="L1124" i="4" s="1"/>
  <c r="G1116" i="4"/>
  <c r="J1116" i="4" s="1"/>
  <c r="H1116" i="4"/>
  <c r="K1116" i="4" s="1"/>
  <c r="H1108" i="4"/>
  <c r="K1108" i="4" s="1"/>
  <c r="I1108" i="4"/>
  <c r="L1108" i="4" s="1"/>
  <c r="G1108" i="4"/>
  <c r="J1108" i="4" s="1"/>
  <c r="H1100" i="4"/>
  <c r="K1100" i="4" s="1"/>
  <c r="I1100" i="4"/>
  <c r="L1100" i="4" s="1"/>
  <c r="G1092" i="4"/>
  <c r="J1092" i="4" s="1"/>
  <c r="H1092" i="4"/>
  <c r="K1092" i="4" s="1"/>
  <c r="I1092" i="4"/>
  <c r="L1092" i="4" s="1"/>
  <c r="I1084" i="4"/>
  <c r="L1084" i="4" s="1"/>
  <c r="H1084" i="4"/>
  <c r="K1084" i="4" s="1"/>
  <c r="G359" i="4"/>
  <c r="J359" i="4" s="1"/>
  <c r="H371" i="4"/>
  <c r="K371" i="4" s="1"/>
  <c r="H363" i="4"/>
  <c r="K363" i="4" s="1"/>
  <c r="H355" i="4"/>
  <c r="K355" i="4" s="1"/>
  <c r="M355" i="4" s="1"/>
  <c r="H347" i="4"/>
  <c r="K347" i="4" s="1"/>
  <c r="H339" i="4"/>
  <c r="K339" i="4" s="1"/>
  <c r="H331" i="4"/>
  <c r="K331" i="4" s="1"/>
  <c r="H323" i="4"/>
  <c r="K323" i="4" s="1"/>
  <c r="M323" i="4" s="1"/>
  <c r="H315" i="4"/>
  <c r="K315" i="4" s="1"/>
  <c r="M315" i="4" s="1"/>
  <c r="H307" i="4"/>
  <c r="K307" i="4" s="1"/>
  <c r="H303" i="4"/>
  <c r="K303" i="4" s="1"/>
  <c r="H295" i="4"/>
  <c r="K295" i="4" s="1"/>
  <c r="M295" i="4" s="1"/>
  <c r="H287" i="4"/>
  <c r="K287" i="4" s="1"/>
  <c r="H283" i="4"/>
  <c r="K283" i="4" s="1"/>
  <c r="H271" i="4"/>
  <c r="K271" i="4" s="1"/>
  <c r="H263" i="4"/>
  <c r="K263" i="4" s="1"/>
  <c r="H255" i="4"/>
  <c r="K255" i="4" s="1"/>
  <c r="H247" i="4"/>
  <c r="K247" i="4" s="1"/>
  <c r="H239" i="4"/>
  <c r="K239" i="4" s="1"/>
  <c r="H231" i="4"/>
  <c r="K231" i="4" s="1"/>
  <c r="H223" i="4"/>
  <c r="K223" i="4" s="1"/>
  <c r="H215" i="4"/>
  <c r="K215" i="4" s="1"/>
  <c r="H203" i="4"/>
  <c r="K203" i="4" s="1"/>
  <c r="H195" i="4"/>
  <c r="K195" i="4" s="1"/>
  <c r="H187" i="4"/>
  <c r="K187" i="4" s="1"/>
  <c r="H179" i="4"/>
  <c r="K179" i="4" s="1"/>
  <c r="H171" i="4"/>
  <c r="K171" i="4" s="1"/>
  <c r="H163" i="4"/>
  <c r="K163" i="4" s="1"/>
  <c r="H155" i="4"/>
  <c r="K155" i="4" s="1"/>
  <c r="H147" i="4"/>
  <c r="K147" i="4" s="1"/>
  <c r="M147" i="4" s="1"/>
  <c r="H127" i="4"/>
  <c r="K127" i="4" s="1"/>
  <c r="G451" i="4"/>
  <c r="J451" i="4" s="1"/>
  <c r="G387" i="4"/>
  <c r="J387" i="4" s="1"/>
  <c r="G291" i="4"/>
  <c r="J291" i="4" s="1"/>
  <c r="G283" i="4"/>
  <c r="J283" i="4" s="1"/>
  <c r="G227" i="4"/>
  <c r="J227" i="4" s="1"/>
  <c r="G219" i="4"/>
  <c r="J219" i="4" s="1"/>
  <c r="G163" i="4"/>
  <c r="J163" i="4" s="1"/>
  <c r="G155" i="4"/>
  <c r="J155" i="4" s="1"/>
  <c r="G99" i="4"/>
  <c r="J99" i="4" s="1"/>
  <c r="G91" i="4"/>
  <c r="J91" i="4" s="1"/>
  <c r="M91" i="4" s="1"/>
  <c r="G35" i="4"/>
  <c r="J35" i="4" s="1"/>
  <c r="G27" i="4"/>
  <c r="J27" i="4" s="1"/>
  <c r="I211" i="4"/>
  <c r="L211" i="4" s="1"/>
  <c r="I563" i="4"/>
  <c r="L563" i="4" s="1"/>
  <c r="I571" i="4"/>
  <c r="L571" i="4" s="1"/>
  <c r="I1079" i="4"/>
  <c r="L1079" i="4" s="1"/>
  <c r="H1079" i="4"/>
  <c r="K1079" i="4" s="1"/>
  <c r="I1116" i="4"/>
  <c r="L1116" i="4" s="1"/>
  <c r="G1100" i="4"/>
  <c r="J1100" i="4" s="1"/>
  <c r="H1156" i="4"/>
  <c r="K1156" i="4" s="1"/>
  <c r="G1169" i="4"/>
  <c r="J1169" i="4" s="1"/>
  <c r="G1165" i="4"/>
  <c r="J1165" i="4" s="1"/>
  <c r="I846" i="4"/>
  <c r="L846" i="4" s="1"/>
  <c r="H1160" i="4"/>
  <c r="K1160" i="4" s="1"/>
  <c r="H1169" i="4"/>
  <c r="K1169" i="4" s="1"/>
  <c r="H1165" i="4"/>
  <c r="K1165" i="4" s="1"/>
  <c r="H798" i="4"/>
  <c r="K798" i="4" s="1"/>
  <c r="I810" i="4"/>
  <c r="L810" i="4" s="1"/>
  <c r="H971" i="4"/>
  <c r="K971" i="4" s="1"/>
  <c r="G971" i="4"/>
  <c r="J971" i="4" s="1"/>
  <c r="G907" i="4"/>
  <c r="J907" i="4" s="1"/>
  <c r="H907" i="4"/>
  <c r="K907" i="4" s="1"/>
  <c r="G899" i="4"/>
  <c r="J899" i="4" s="1"/>
  <c r="I899" i="4"/>
  <c r="L899" i="4" s="1"/>
  <c r="H899" i="4"/>
  <c r="K899" i="4" s="1"/>
  <c r="H891" i="4"/>
  <c r="K891" i="4" s="1"/>
  <c r="G891" i="4"/>
  <c r="J891" i="4" s="1"/>
  <c r="H879" i="4"/>
  <c r="K879" i="4" s="1"/>
  <c r="I879" i="4"/>
  <c r="L879" i="4" s="1"/>
  <c r="G871" i="4"/>
  <c r="J871" i="4" s="1"/>
  <c r="H871" i="4"/>
  <c r="K871" i="4" s="1"/>
  <c r="I843" i="4"/>
  <c r="L843" i="4" s="1"/>
  <c r="H843" i="4"/>
  <c r="K843" i="4" s="1"/>
  <c r="G843" i="4"/>
  <c r="J843" i="4" s="1"/>
  <c r="G831" i="4"/>
  <c r="J831" i="4" s="1"/>
  <c r="H831" i="4"/>
  <c r="K831" i="4" s="1"/>
  <c r="I831" i="4"/>
  <c r="L831" i="4" s="1"/>
  <c r="G823" i="4"/>
  <c r="J823" i="4" s="1"/>
  <c r="I823" i="4"/>
  <c r="L823" i="4" s="1"/>
  <c r="H823" i="4"/>
  <c r="K823" i="4" s="1"/>
  <c r="G751" i="4"/>
  <c r="J751" i="4" s="1"/>
  <c r="H751" i="4"/>
  <c r="K751" i="4" s="1"/>
  <c r="G743" i="4"/>
  <c r="J743" i="4" s="1"/>
  <c r="I743" i="4"/>
  <c r="L743" i="4" s="1"/>
  <c r="G735" i="4"/>
  <c r="J735" i="4" s="1"/>
  <c r="H735" i="4"/>
  <c r="K735" i="4" s="1"/>
  <c r="H723" i="4"/>
  <c r="K723" i="4" s="1"/>
  <c r="I723" i="4"/>
  <c r="L723" i="4" s="1"/>
  <c r="H715" i="4"/>
  <c r="K715" i="4" s="1"/>
  <c r="G715" i="4"/>
  <c r="J715" i="4" s="1"/>
  <c r="I683" i="4"/>
  <c r="L683" i="4" s="1"/>
  <c r="H683" i="4"/>
  <c r="K683" i="4" s="1"/>
  <c r="H675" i="4"/>
  <c r="K675" i="4" s="1"/>
  <c r="I675" i="4"/>
  <c r="L675" i="4" s="1"/>
  <c r="G663" i="4"/>
  <c r="J663" i="4" s="1"/>
  <c r="H663" i="4"/>
  <c r="K663" i="4" s="1"/>
  <c r="I655" i="4"/>
  <c r="L655" i="4" s="1"/>
  <c r="H655" i="4"/>
  <c r="K655" i="4" s="1"/>
  <c r="G651" i="4"/>
  <c r="J651" i="4" s="1"/>
  <c r="I651" i="4"/>
  <c r="L651" i="4" s="1"/>
  <c r="G639" i="4"/>
  <c r="J639" i="4" s="1"/>
  <c r="H639" i="4"/>
  <c r="K639" i="4" s="1"/>
  <c r="H631" i="4"/>
  <c r="K631" i="4" s="1"/>
  <c r="G631" i="4"/>
  <c r="J631" i="4" s="1"/>
  <c r="G623" i="4"/>
  <c r="J623" i="4" s="1"/>
  <c r="H623" i="4"/>
  <c r="K623" i="4" s="1"/>
  <c r="G599" i="4"/>
  <c r="J599" i="4" s="1"/>
  <c r="I599" i="4"/>
  <c r="L599" i="4" s="1"/>
  <c r="I519" i="4"/>
  <c r="L519" i="4" s="1"/>
  <c r="H519" i="4"/>
  <c r="K519" i="4" s="1"/>
  <c r="G495" i="4"/>
  <c r="J495" i="4" s="1"/>
  <c r="I495" i="4"/>
  <c r="L495" i="4" s="1"/>
  <c r="H491" i="4"/>
  <c r="K491" i="4" s="1"/>
  <c r="G491" i="4"/>
  <c r="J491" i="4" s="1"/>
  <c r="I491" i="4"/>
  <c r="L491" i="4" s="1"/>
  <c r="I1047" i="4"/>
  <c r="L1047" i="4" s="1"/>
  <c r="G1047" i="4"/>
  <c r="J1047" i="4" s="1"/>
  <c r="H927" i="4"/>
  <c r="K927" i="4" s="1"/>
  <c r="I927" i="4"/>
  <c r="L927" i="4" s="1"/>
  <c r="H919" i="4"/>
  <c r="K919" i="4" s="1"/>
  <c r="G919" i="4"/>
  <c r="J919" i="4" s="1"/>
  <c r="I911" i="4"/>
  <c r="L911" i="4" s="1"/>
  <c r="G911" i="4"/>
  <c r="J911" i="4" s="1"/>
  <c r="H911" i="4"/>
  <c r="K911" i="4" s="1"/>
  <c r="H875" i="4"/>
  <c r="K875" i="4" s="1"/>
  <c r="G875" i="4"/>
  <c r="J875" i="4" s="1"/>
  <c r="G863" i="4"/>
  <c r="J863" i="4" s="1"/>
  <c r="I863" i="4"/>
  <c r="L863" i="4" s="1"/>
  <c r="I859" i="4"/>
  <c r="L859" i="4" s="1"/>
  <c r="H859" i="4"/>
  <c r="K859" i="4" s="1"/>
  <c r="H855" i="4"/>
  <c r="K855" i="4" s="1"/>
  <c r="I855" i="4"/>
  <c r="L855" i="4" s="1"/>
  <c r="G855" i="4"/>
  <c r="J855" i="4" s="1"/>
  <c r="G835" i="4"/>
  <c r="J835" i="4" s="1"/>
  <c r="I835" i="4"/>
  <c r="L835" i="4" s="1"/>
  <c r="H811" i="4"/>
  <c r="K811" i="4" s="1"/>
  <c r="I811" i="4"/>
  <c r="L811" i="4" s="1"/>
  <c r="H807" i="4"/>
  <c r="K807" i="4" s="1"/>
  <c r="I807" i="4"/>
  <c r="L807" i="4" s="1"/>
  <c r="H799" i="4"/>
  <c r="K799" i="4" s="1"/>
  <c r="G799" i="4"/>
  <c r="J799" i="4" s="1"/>
  <c r="I799" i="4"/>
  <c r="L799" i="4" s="1"/>
  <c r="H791" i="4"/>
  <c r="K791" i="4" s="1"/>
  <c r="I791" i="4"/>
  <c r="L791" i="4" s="1"/>
  <c r="H779" i="4"/>
  <c r="K779" i="4" s="1"/>
  <c r="I779" i="4"/>
  <c r="L779" i="4" s="1"/>
  <c r="I771" i="4"/>
  <c r="L771" i="4" s="1"/>
  <c r="G771" i="4"/>
  <c r="J771" i="4" s="1"/>
  <c r="G763" i="4"/>
  <c r="J763" i="4" s="1"/>
  <c r="H763" i="4"/>
  <c r="K763" i="4" s="1"/>
  <c r="H755" i="4"/>
  <c r="K755" i="4" s="1"/>
  <c r="I755" i="4"/>
  <c r="L755" i="4" s="1"/>
  <c r="H695" i="4"/>
  <c r="K695" i="4" s="1"/>
  <c r="G695" i="4"/>
  <c r="J695" i="4" s="1"/>
  <c r="H615" i="4"/>
  <c r="K615" i="4" s="1"/>
  <c r="G615" i="4"/>
  <c r="J615" i="4" s="1"/>
  <c r="I615" i="4"/>
  <c r="L615" i="4" s="1"/>
  <c r="G603" i="4"/>
  <c r="J603" i="4" s="1"/>
  <c r="H603" i="4"/>
  <c r="K603" i="4" s="1"/>
  <c r="H583" i="4"/>
  <c r="K583" i="4" s="1"/>
  <c r="I583" i="4"/>
  <c r="L583" i="4" s="1"/>
  <c r="G575" i="4"/>
  <c r="J575" i="4" s="1"/>
  <c r="I575" i="4"/>
  <c r="L575" i="4" s="1"/>
  <c r="H575" i="4"/>
  <c r="K575" i="4" s="1"/>
  <c r="G551" i="4"/>
  <c r="J551" i="4" s="1"/>
  <c r="I551" i="4"/>
  <c r="L551" i="4" s="1"/>
  <c r="G515" i="4"/>
  <c r="J515" i="4" s="1"/>
  <c r="H515" i="4"/>
  <c r="K515" i="4" s="1"/>
  <c r="I515" i="4"/>
  <c r="L515" i="4" s="1"/>
  <c r="G483" i="4"/>
  <c r="J483" i="4" s="1"/>
  <c r="H483" i="4"/>
  <c r="K483" i="4" s="1"/>
  <c r="I483" i="4"/>
  <c r="L483" i="4" s="1"/>
  <c r="H475" i="4"/>
  <c r="K475" i="4" s="1"/>
  <c r="G475" i="4"/>
  <c r="J475" i="4" s="1"/>
  <c r="G471" i="4"/>
  <c r="J471" i="4" s="1"/>
  <c r="H471" i="4"/>
  <c r="K471" i="4" s="1"/>
  <c r="G467" i="4"/>
  <c r="J467" i="4" s="1"/>
  <c r="I467" i="4"/>
  <c r="L467" i="4" s="1"/>
  <c r="G439" i="4"/>
  <c r="J439" i="4" s="1"/>
  <c r="G423" i="4"/>
  <c r="J423" i="4" s="1"/>
  <c r="G375" i="4"/>
  <c r="J375" i="4" s="1"/>
  <c r="I319" i="4"/>
  <c r="L319" i="4" s="1"/>
  <c r="I287" i="4"/>
  <c r="L287" i="4" s="1"/>
  <c r="I255" i="4"/>
  <c r="L255" i="4" s="1"/>
  <c r="M255" i="4" s="1"/>
  <c r="I223" i="4"/>
  <c r="L223" i="4" s="1"/>
  <c r="I191" i="4"/>
  <c r="L191" i="4" s="1"/>
  <c r="I159" i="4"/>
  <c r="L159" i="4" s="1"/>
  <c r="I127" i="4"/>
  <c r="L127" i="4" s="1"/>
  <c r="I95" i="4"/>
  <c r="L95" i="4" s="1"/>
  <c r="I63" i="4"/>
  <c r="L63" i="4" s="1"/>
  <c r="I31" i="4"/>
  <c r="L31" i="4" s="1"/>
  <c r="I471" i="4"/>
  <c r="L471" i="4" s="1"/>
  <c r="G487" i="4"/>
  <c r="J487" i="4" s="1"/>
  <c r="I499" i="4"/>
  <c r="L499" i="4" s="1"/>
  <c r="I507" i="4"/>
  <c r="L507" i="4" s="1"/>
  <c r="G507" i="4"/>
  <c r="J507" i="4" s="1"/>
  <c r="H523" i="4"/>
  <c r="K523" i="4" s="1"/>
  <c r="H551" i="4"/>
  <c r="K551" i="4" s="1"/>
  <c r="H563" i="4"/>
  <c r="K563" i="4" s="1"/>
  <c r="H555" i="4"/>
  <c r="K555" i="4" s="1"/>
  <c r="H571" i="4"/>
  <c r="K571" i="4" s="1"/>
  <c r="G567" i="4"/>
  <c r="J567" i="4" s="1"/>
  <c r="G579" i="4"/>
  <c r="J579" i="4" s="1"/>
  <c r="I587" i="4"/>
  <c r="L587" i="4" s="1"/>
  <c r="G583" i="4"/>
  <c r="J583" i="4" s="1"/>
  <c r="I643" i="4"/>
  <c r="L643" i="4" s="1"/>
  <c r="H651" i="4"/>
  <c r="K651" i="4" s="1"/>
  <c r="I715" i="4"/>
  <c r="L715" i="4" s="1"/>
  <c r="G791" i="4"/>
  <c r="J791" i="4" s="1"/>
  <c r="I803" i="4"/>
  <c r="L803" i="4" s="1"/>
  <c r="G811" i="4"/>
  <c r="J811" i="4" s="1"/>
  <c r="H815" i="4"/>
  <c r="K815" i="4" s="1"/>
  <c r="G815" i="4"/>
  <c r="J815" i="4" s="1"/>
  <c r="I851" i="4"/>
  <c r="L851" i="4" s="1"/>
  <c r="I875" i="4"/>
  <c r="L875" i="4" s="1"/>
  <c r="I939" i="4"/>
  <c r="L939" i="4" s="1"/>
  <c r="I1031" i="4"/>
  <c r="L1031" i="4" s="1"/>
  <c r="H1123" i="4"/>
  <c r="K1123" i="4" s="1"/>
  <c r="G1123" i="4"/>
  <c r="J1123" i="4" s="1"/>
  <c r="I1123" i="4"/>
  <c r="L1123" i="4" s="1"/>
  <c r="H1119" i="4"/>
  <c r="K1119" i="4" s="1"/>
  <c r="I1119" i="4"/>
  <c r="L1119" i="4" s="1"/>
  <c r="H1107" i="4"/>
  <c r="K1107" i="4" s="1"/>
  <c r="G1107" i="4"/>
  <c r="J1107" i="4" s="1"/>
  <c r="H1103" i="4"/>
  <c r="K1103" i="4" s="1"/>
  <c r="G1103" i="4"/>
  <c r="J1103" i="4" s="1"/>
  <c r="I1103" i="4"/>
  <c r="L1103" i="4" s="1"/>
  <c r="H1091" i="4"/>
  <c r="K1091" i="4" s="1"/>
  <c r="I1091" i="4"/>
  <c r="L1091" i="4" s="1"/>
  <c r="G1091" i="4"/>
  <c r="J1091" i="4" s="1"/>
  <c r="H1087" i="4"/>
  <c r="K1087" i="4" s="1"/>
  <c r="G1087" i="4"/>
  <c r="J1087" i="4" s="1"/>
  <c r="I1087" i="4"/>
  <c r="L1087" i="4" s="1"/>
  <c r="M1143" i="4"/>
  <c r="O1143" i="4" s="1"/>
  <c r="H1011" i="4"/>
  <c r="K1011" i="4" s="1"/>
  <c r="I1011" i="4"/>
  <c r="L1011" i="4" s="1"/>
  <c r="G931" i="4"/>
  <c r="J931" i="4" s="1"/>
  <c r="H931" i="4"/>
  <c r="K931" i="4" s="1"/>
  <c r="I923" i="4"/>
  <c r="L923" i="4" s="1"/>
  <c r="H923" i="4"/>
  <c r="K923" i="4" s="1"/>
  <c r="G923" i="4"/>
  <c r="J923" i="4" s="1"/>
  <c r="G895" i="4"/>
  <c r="J895" i="4" s="1"/>
  <c r="H895" i="4"/>
  <c r="K895" i="4" s="1"/>
  <c r="G883" i="4"/>
  <c r="J883" i="4" s="1"/>
  <c r="H883" i="4"/>
  <c r="K883" i="4" s="1"/>
  <c r="H867" i="4"/>
  <c r="K867" i="4" s="1"/>
  <c r="G867" i="4"/>
  <c r="J867" i="4" s="1"/>
  <c r="I867" i="4"/>
  <c r="L867" i="4" s="1"/>
  <c r="H839" i="4"/>
  <c r="K839" i="4" s="1"/>
  <c r="G839" i="4"/>
  <c r="J839" i="4" s="1"/>
  <c r="H827" i="4"/>
  <c r="K827" i="4" s="1"/>
  <c r="G827" i="4"/>
  <c r="J827" i="4" s="1"/>
  <c r="G819" i="4"/>
  <c r="J819" i="4" s="1"/>
  <c r="I819" i="4"/>
  <c r="L819" i="4" s="1"/>
  <c r="H819" i="4"/>
  <c r="K819" i="4" s="1"/>
  <c r="I787" i="4"/>
  <c r="L787" i="4" s="1"/>
  <c r="G787" i="4"/>
  <c r="J787" i="4" s="1"/>
  <c r="G775" i="4"/>
  <c r="J775" i="4" s="1"/>
  <c r="H775" i="4"/>
  <c r="K775" i="4" s="1"/>
  <c r="H767" i="4"/>
  <c r="K767" i="4" s="1"/>
  <c r="I767" i="4"/>
  <c r="L767" i="4" s="1"/>
  <c r="G767" i="4"/>
  <c r="J767" i="4" s="1"/>
  <c r="G739" i="4"/>
  <c r="J739" i="4" s="1"/>
  <c r="H739" i="4"/>
  <c r="K739" i="4" s="1"/>
  <c r="I739" i="4"/>
  <c r="L739" i="4" s="1"/>
  <c r="I731" i="4"/>
  <c r="L731" i="4" s="1"/>
  <c r="G731" i="4"/>
  <c r="J731" i="4" s="1"/>
  <c r="H731" i="4"/>
  <c r="K731" i="4" s="1"/>
  <c r="G719" i="4"/>
  <c r="J719" i="4" s="1"/>
  <c r="I719" i="4"/>
  <c r="L719" i="4" s="1"/>
  <c r="I711" i="4"/>
  <c r="L711" i="4" s="1"/>
  <c r="G711" i="4"/>
  <c r="J711" i="4" s="1"/>
  <c r="G707" i="4"/>
  <c r="J707" i="4" s="1"/>
  <c r="H707" i="4"/>
  <c r="K707" i="4" s="1"/>
  <c r="H699" i="4"/>
  <c r="K699" i="4" s="1"/>
  <c r="G699" i="4"/>
  <c r="J699" i="4" s="1"/>
  <c r="G687" i="4"/>
  <c r="J687" i="4" s="1"/>
  <c r="H687" i="4"/>
  <c r="K687" i="4" s="1"/>
  <c r="G679" i="4"/>
  <c r="J679" i="4" s="1"/>
  <c r="I679" i="4"/>
  <c r="L679" i="4" s="1"/>
  <c r="H671" i="4"/>
  <c r="K671" i="4" s="1"/>
  <c r="I671" i="4"/>
  <c r="L671" i="4" s="1"/>
  <c r="G659" i="4"/>
  <c r="J659" i="4" s="1"/>
  <c r="H659" i="4"/>
  <c r="K659" i="4" s="1"/>
  <c r="I659" i="4"/>
  <c r="L659" i="4" s="1"/>
  <c r="H647" i="4"/>
  <c r="K647" i="4" s="1"/>
  <c r="I647" i="4"/>
  <c r="L647" i="4" s="1"/>
  <c r="I635" i="4"/>
  <c r="L635" i="4" s="1"/>
  <c r="G635" i="4"/>
  <c r="J635" i="4" s="1"/>
  <c r="G627" i="4"/>
  <c r="J627" i="4" s="1"/>
  <c r="H627" i="4"/>
  <c r="K627" i="4" s="1"/>
  <c r="G595" i="4"/>
  <c r="J595" i="4" s="1"/>
  <c r="I595" i="4"/>
  <c r="L595" i="4" s="1"/>
  <c r="G559" i="4"/>
  <c r="J559" i="4" s="1"/>
  <c r="H559" i="4"/>
  <c r="K559" i="4" s="1"/>
  <c r="I559" i="4"/>
  <c r="L559" i="4" s="1"/>
  <c r="I547" i="4"/>
  <c r="L547" i="4" s="1"/>
  <c r="H547" i="4"/>
  <c r="K547" i="4" s="1"/>
  <c r="H539" i="4"/>
  <c r="K539" i="4" s="1"/>
  <c r="I539" i="4"/>
  <c r="L539" i="4" s="1"/>
  <c r="G531" i="4"/>
  <c r="J531" i="4" s="1"/>
  <c r="I531" i="4"/>
  <c r="L531" i="4" s="1"/>
  <c r="G459" i="4"/>
  <c r="J459" i="4" s="1"/>
  <c r="G443" i="4"/>
  <c r="J443" i="4" s="1"/>
  <c r="G427" i="4"/>
  <c r="J427" i="4" s="1"/>
  <c r="G411" i="4"/>
  <c r="J411" i="4" s="1"/>
  <c r="G395" i="4"/>
  <c r="J395" i="4" s="1"/>
  <c r="G379" i="4"/>
  <c r="J379" i="4" s="1"/>
  <c r="G363" i="4"/>
  <c r="J363" i="4" s="1"/>
  <c r="G331" i="4"/>
  <c r="J331" i="4" s="1"/>
  <c r="G311" i="4"/>
  <c r="J311" i="4" s="1"/>
  <c r="G299" i="4"/>
  <c r="J299" i="4" s="1"/>
  <c r="G279" i="4"/>
  <c r="J279" i="4" s="1"/>
  <c r="G267" i="4"/>
  <c r="J267" i="4" s="1"/>
  <c r="G247" i="4"/>
  <c r="J247" i="4" s="1"/>
  <c r="G235" i="4"/>
  <c r="J235" i="4" s="1"/>
  <c r="G215" i="4"/>
  <c r="J215" i="4" s="1"/>
  <c r="G203" i="4"/>
  <c r="J203" i="4" s="1"/>
  <c r="G183" i="4"/>
  <c r="J183" i="4" s="1"/>
  <c r="G171" i="4"/>
  <c r="J171" i="4" s="1"/>
  <c r="G151" i="4"/>
  <c r="J151" i="4" s="1"/>
  <c r="G139" i="4"/>
  <c r="J139" i="4" s="1"/>
  <c r="G119" i="4"/>
  <c r="J119" i="4" s="1"/>
  <c r="G107" i="4"/>
  <c r="J107" i="4" s="1"/>
  <c r="G87" i="4"/>
  <c r="J87" i="4" s="1"/>
  <c r="G75" i="4"/>
  <c r="J75" i="4" s="1"/>
  <c r="G55" i="4"/>
  <c r="J55" i="4" s="1"/>
  <c r="G43" i="4"/>
  <c r="J43" i="4" s="1"/>
  <c r="G23" i="4"/>
  <c r="J23" i="4" s="1"/>
  <c r="G11" i="4"/>
  <c r="J11" i="4" s="1"/>
  <c r="H467" i="4"/>
  <c r="K467" i="4" s="1"/>
  <c r="I475" i="4"/>
  <c r="L475" i="4" s="1"/>
  <c r="G503" i="4"/>
  <c r="J503" i="4" s="1"/>
  <c r="G523" i="4"/>
  <c r="J523" i="4" s="1"/>
  <c r="G527" i="4"/>
  <c r="J527" i="4" s="1"/>
  <c r="I535" i="4"/>
  <c r="L535" i="4" s="1"/>
  <c r="G555" i="4"/>
  <c r="J555" i="4" s="1"/>
  <c r="H567" i="4"/>
  <c r="K567" i="4" s="1"/>
  <c r="I579" i="4"/>
  <c r="L579" i="4" s="1"/>
  <c r="G591" i="4"/>
  <c r="J591" i="4" s="1"/>
  <c r="H607" i="4"/>
  <c r="K607" i="4" s="1"/>
  <c r="I611" i="4"/>
  <c r="L611" i="4" s="1"/>
  <c r="I639" i="4"/>
  <c r="L639" i="4" s="1"/>
  <c r="I631" i="4"/>
  <c r="L631" i="4" s="1"/>
  <c r="G643" i="4"/>
  <c r="J643" i="4" s="1"/>
  <c r="G655" i="4"/>
  <c r="J655" i="4" s="1"/>
  <c r="I663" i="4"/>
  <c r="L663" i="4" s="1"/>
  <c r="G675" i="4"/>
  <c r="J675" i="4" s="1"/>
  <c r="H691" i="4"/>
  <c r="K691" i="4" s="1"/>
  <c r="I695" i="4"/>
  <c r="L695" i="4" s="1"/>
  <c r="G727" i="4"/>
  <c r="J727" i="4" s="1"/>
  <c r="H743" i="4"/>
  <c r="K743" i="4" s="1"/>
  <c r="I751" i="4"/>
  <c r="L751" i="4" s="1"/>
  <c r="I763" i="4"/>
  <c r="L763" i="4" s="1"/>
  <c r="I783" i="4"/>
  <c r="L783" i="4" s="1"/>
  <c r="H783" i="4"/>
  <c r="K783" i="4" s="1"/>
  <c r="G779" i="4"/>
  <c r="J779" i="4" s="1"/>
  <c r="G803" i="4"/>
  <c r="J803" i="4" s="1"/>
  <c r="G807" i="4"/>
  <c r="J807" i="4" s="1"/>
  <c r="H851" i="4"/>
  <c r="K851" i="4" s="1"/>
  <c r="I871" i="4"/>
  <c r="L871" i="4" s="1"/>
  <c r="I891" i="4"/>
  <c r="L891" i="4" s="1"/>
  <c r="I931" i="4"/>
  <c r="L931" i="4" s="1"/>
  <c r="H1074" i="4"/>
  <c r="K1074" i="4" s="1"/>
  <c r="G1074" i="4"/>
  <c r="J1074" i="4" s="1"/>
  <c r="G1042" i="4"/>
  <c r="J1042" i="4" s="1"/>
  <c r="H1042" i="4"/>
  <c r="K1042" i="4" s="1"/>
  <c r="H982" i="4"/>
  <c r="K982" i="4" s="1"/>
  <c r="G982" i="4"/>
  <c r="J982" i="4" s="1"/>
  <c r="H790" i="4"/>
  <c r="K790" i="4" s="1"/>
  <c r="G790" i="4"/>
  <c r="J790" i="4" s="1"/>
  <c r="H666" i="4"/>
  <c r="K666" i="4" s="1"/>
  <c r="G666" i="4"/>
  <c r="J666" i="4" s="1"/>
  <c r="H850" i="4"/>
  <c r="K850" i="4" s="1"/>
  <c r="H878" i="4"/>
  <c r="K878" i="4" s="1"/>
  <c r="I1088" i="4"/>
  <c r="L1088" i="4" s="1"/>
  <c r="M1147" i="4"/>
  <c r="O1147" i="4" s="1"/>
  <c r="G1136" i="4"/>
  <c r="J1136" i="4" s="1"/>
  <c r="I1160" i="4"/>
  <c r="L1160" i="4" s="1"/>
  <c r="I881" i="4"/>
  <c r="L881" i="4" s="1"/>
  <c r="G1158" i="4"/>
  <c r="J1158" i="4" s="1"/>
  <c r="H1158" i="4"/>
  <c r="K1158" i="4" s="1"/>
  <c r="I1158" i="4"/>
  <c r="L1158" i="4" s="1"/>
  <c r="G1150" i="4"/>
  <c r="J1150" i="4" s="1"/>
  <c r="H1150" i="4"/>
  <c r="K1150" i="4" s="1"/>
  <c r="I1150" i="4"/>
  <c r="L1150" i="4" s="1"/>
  <c r="G1146" i="4"/>
  <c r="J1146" i="4" s="1"/>
  <c r="H1146" i="4"/>
  <c r="K1146" i="4" s="1"/>
  <c r="I1146" i="4"/>
  <c r="L1146" i="4" s="1"/>
  <c r="G1142" i="4"/>
  <c r="J1142" i="4" s="1"/>
  <c r="H1142" i="4"/>
  <c r="K1142" i="4" s="1"/>
  <c r="I1142" i="4"/>
  <c r="L1142" i="4" s="1"/>
  <c r="G1012" i="4"/>
  <c r="J1012" i="4" s="1"/>
  <c r="H1012" i="4"/>
  <c r="K1012" i="4" s="1"/>
  <c r="I1012" i="4"/>
  <c r="L1012" i="4" s="1"/>
  <c r="G1004" i="4"/>
  <c r="J1004" i="4" s="1"/>
  <c r="I1004" i="4"/>
  <c r="L1004" i="4" s="1"/>
  <c r="H964" i="4"/>
  <c r="K964" i="4" s="1"/>
  <c r="G964" i="4"/>
  <c r="J964" i="4" s="1"/>
  <c r="G960" i="4"/>
  <c r="J960" i="4" s="1"/>
  <c r="H960" i="4"/>
  <c r="K960" i="4" s="1"/>
  <c r="G892" i="4"/>
  <c r="J892" i="4" s="1"/>
  <c r="H892" i="4"/>
  <c r="K892" i="4" s="1"/>
  <c r="I888" i="4"/>
  <c r="L888" i="4" s="1"/>
  <c r="G888" i="4"/>
  <c r="J888" i="4" s="1"/>
  <c r="G884" i="4"/>
  <c r="J884" i="4" s="1"/>
  <c r="I884" i="4"/>
  <c r="L884" i="4" s="1"/>
  <c r="G880" i="4"/>
  <c r="J880" i="4" s="1"/>
  <c r="I880" i="4"/>
  <c r="L880" i="4" s="1"/>
  <c r="H872" i="4"/>
  <c r="K872" i="4" s="1"/>
  <c r="G872" i="4"/>
  <c r="J872" i="4" s="1"/>
  <c r="H868" i="4"/>
  <c r="K868" i="4" s="1"/>
  <c r="G868" i="4"/>
  <c r="J868" i="4" s="1"/>
  <c r="G864" i="4"/>
  <c r="J864" i="4" s="1"/>
  <c r="I864" i="4"/>
  <c r="L864" i="4" s="1"/>
  <c r="H840" i="4"/>
  <c r="K840" i="4" s="1"/>
  <c r="I840" i="4"/>
  <c r="L840" i="4" s="1"/>
  <c r="H836" i="4"/>
  <c r="K836" i="4" s="1"/>
  <c r="I836" i="4"/>
  <c r="L836" i="4" s="1"/>
  <c r="H832" i="4"/>
  <c r="K832" i="4" s="1"/>
  <c r="G832" i="4"/>
  <c r="J832" i="4" s="1"/>
  <c r="I832" i="4"/>
  <c r="L832" i="4" s="1"/>
  <c r="H828" i="4"/>
  <c r="K828" i="4" s="1"/>
  <c r="I828" i="4"/>
  <c r="L828" i="4" s="1"/>
  <c r="G828" i="4"/>
  <c r="J828" i="4" s="1"/>
  <c r="H824" i="4"/>
  <c r="K824" i="4" s="1"/>
  <c r="I824" i="4"/>
  <c r="L824" i="4" s="1"/>
  <c r="G824" i="4"/>
  <c r="J824" i="4" s="1"/>
  <c r="I820" i="4"/>
  <c r="L820" i="4" s="1"/>
  <c r="H820" i="4"/>
  <c r="K820" i="4" s="1"/>
  <c r="I816" i="4"/>
  <c r="L816" i="4" s="1"/>
  <c r="G816" i="4"/>
  <c r="J816" i="4" s="1"/>
  <c r="G808" i="4"/>
  <c r="J808" i="4" s="1"/>
  <c r="I808" i="4"/>
  <c r="L808" i="4" s="1"/>
  <c r="I804" i="4"/>
  <c r="L804" i="4" s="1"/>
  <c r="G804" i="4"/>
  <c r="J804" i="4" s="1"/>
  <c r="H804" i="4"/>
  <c r="K804" i="4" s="1"/>
  <c r="G800" i="4"/>
  <c r="J800" i="4" s="1"/>
  <c r="I800" i="4"/>
  <c r="L800" i="4" s="1"/>
  <c r="H800" i="4"/>
  <c r="K800" i="4" s="1"/>
  <c r="I764" i="4"/>
  <c r="L764" i="4" s="1"/>
  <c r="H764" i="4"/>
  <c r="K764" i="4" s="1"/>
  <c r="G764" i="4"/>
  <c r="J764" i="4" s="1"/>
  <c r="I760" i="4"/>
  <c r="L760" i="4" s="1"/>
  <c r="H760" i="4"/>
  <c r="K760" i="4" s="1"/>
  <c r="I756" i="4"/>
  <c r="L756" i="4" s="1"/>
  <c r="H756" i="4"/>
  <c r="K756" i="4" s="1"/>
  <c r="I752" i="4"/>
  <c r="L752" i="4" s="1"/>
  <c r="G752" i="4"/>
  <c r="J752" i="4" s="1"/>
  <c r="H752" i="4"/>
  <c r="K752" i="4" s="1"/>
  <c r="H736" i="4"/>
  <c r="K736" i="4" s="1"/>
  <c r="G736" i="4"/>
  <c r="J736" i="4" s="1"/>
  <c r="H732" i="4"/>
  <c r="K732" i="4" s="1"/>
  <c r="G732" i="4"/>
  <c r="J732" i="4" s="1"/>
  <c r="I732" i="4"/>
  <c r="L732" i="4" s="1"/>
  <c r="H720" i="4"/>
  <c r="K720" i="4" s="1"/>
  <c r="G720" i="4"/>
  <c r="J720" i="4" s="1"/>
  <c r="G708" i="4"/>
  <c r="J708" i="4" s="1"/>
  <c r="I708" i="4"/>
  <c r="L708" i="4" s="1"/>
  <c r="H708" i="4"/>
  <c r="K708" i="4" s="1"/>
  <c r="I700" i="4"/>
  <c r="L700" i="4" s="1"/>
  <c r="H700" i="4"/>
  <c r="K700" i="4" s="1"/>
  <c r="H688" i="4"/>
  <c r="K688" i="4" s="1"/>
  <c r="I688" i="4"/>
  <c r="L688" i="4" s="1"/>
  <c r="I684" i="4"/>
  <c r="L684" i="4" s="1"/>
  <c r="G684" i="4"/>
  <c r="J684" i="4" s="1"/>
  <c r="G680" i="4"/>
  <c r="J680" i="4" s="1"/>
  <c r="H680" i="4"/>
  <c r="K680" i="4" s="1"/>
  <c r="G672" i="4"/>
  <c r="J672" i="4" s="1"/>
  <c r="H672" i="4"/>
  <c r="K672" i="4" s="1"/>
  <c r="G660" i="4"/>
  <c r="J660" i="4" s="1"/>
  <c r="I660" i="4"/>
  <c r="L660" i="4" s="1"/>
  <c r="H656" i="4"/>
  <c r="K656" i="4" s="1"/>
  <c r="G656" i="4"/>
  <c r="J656" i="4" s="1"/>
  <c r="I656" i="4"/>
  <c r="L656" i="4" s="1"/>
  <c r="H644" i="4"/>
  <c r="K644" i="4" s="1"/>
  <c r="I644" i="4"/>
  <c r="L644" i="4" s="1"/>
  <c r="G640" i="4"/>
  <c r="J640" i="4" s="1"/>
  <c r="H640" i="4"/>
  <c r="K640" i="4" s="1"/>
  <c r="H636" i="4"/>
  <c r="K636" i="4" s="1"/>
  <c r="I636" i="4"/>
  <c r="L636" i="4" s="1"/>
  <c r="H624" i="4"/>
  <c r="K624" i="4" s="1"/>
  <c r="I624" i="4"/>
  <c r="L624" i="4" s="1"/>
  <c r="H620" i="4"/>
  <c r="K620" i="4" s="1"/>
  <c r="G620" i="4"/>
  <c r="J620" i="4" s="1"/>
  <c r="G616" i="4"/>
  <c r="J616" i="4" s="1"/>
  <c r="H616" i="4"/>
  <c r="K616" i="4" s="1"/>
  <c r="H612" i="4"/>
  <c r="K612" i="4" s="1"/>
  <c r="G612" i="4"/>
  <c r="J612" i="4" s="1"/>
  <c r="H608" i="4"/>
  <c r="K608" i="4" s="1"/>
  <c r="G608" i="4"/>
  <c r="J608" i="4" s="1"/>
  <c r="H604" i="4"/>
  <c r="K604" i="4" s="1"/>
  <c r="I604" i="4"/>
  <c r="L604" i="4" s="1"/>
  <c r="H600" i="4"/>
  <c r="K600" i="4" s="1"/>
  <c r="I600" i="4"/>
  <c r="L600" i="4" s="1"/>
  <c r="H596" i="4"/>
  <c r="K596" i="4" s="1"/>
  <c r="I596" i="4"/>
  <c r="L596" i="4" s="1"/>
  <c r="G596" i="4"/>
  <c r="J596" i="4" s="1"/>
  <c r="H592" i="4"/>
  <c r="K592" i="4" s="1"/>
  <c r="G592" i="4"/>
  <c r="J592" i="4" s="1"/>
  <c r="I592" i="4"/>
  <c r="L592" i="4" s="1"/>
  <c r="G584" i="4"/>
  <c r="J584" i="4" s="1"/>
  <c r="I584" i="4"/>
  <c r="L584" i="4" s="1"/>
  <c r="H584" i="4"/>
  <c r="K584" i="4" s="1"/>
  <c r="G580" i="4"/>
  <c r="J580" i="4" s="1"/>
  <c r="I580" i="4"/>
  <c r="L580" i="4" s="1"/>
  <c r="H576" i="4"/>
  <c r="K576" i="4" s="1"/>
  <c r="I576" i="4"/>
  <c r="L576" i="4" s="1"/>
  <c r="I564" i="4"/>
  <c r="L564" i="4" s="1"/>
  <c r="G564" i="4"/>
  <c r="J564" i="4" s="1"/>
  <c r="H564" i="4"/>
  <c r="K564" i="4" s="1"/>
  <c r="G560" i="4"/>
  <c r="J560" i="4" s="1"/>
  <c r="I560" i="4"/>
  <c r="L560" i="4" s="1"/>
  <c r="H556" i="4"/>
  <c r="K556" i="4" s="1"/>
  <c r="I556" i="4"/>
  <c r="L556" i="4" s="1"/>
  <c r="G556" i="4"/>
  <c r="J556" i="4" s="1"/>
  <c r="G524" i="4"/>
  <c r="J524" i="4" s="1"/>
  <c r="H552" i="4"/>
  <c r="K552" i="4" s="1"/>
  <c r="G576" i="4"/>
  <c r="J576" i="4" s="1"/>
  <c r="I588" i="4"/>
  <c r="L588" i="4" s="1"/>
  <c r="I620" i="4"/>
  <c r="L620" i="4" s="1"/>
  <c r="I628" i="4"/>
  <c r="L628" i="4" s="1"/>
  <c r="G628" i="4"/>
  <c r="J628" i="4" s="1"/>
  <c r="G632" i="4"/>
  <c r="J632" i="4" s="1"/>
  <c r="I652" i="4"/>
  <c r="L652" i="4" s="1"/>
  <c r="G664" i="4"/>
  <c r="J664" i="4" s="1"/>
  <c r="H668" i="4"/>
  <c r="K668" i="4" s="1"/>
  <c r="G700" i="4"/>
  <c r="J700" i="4" s="1"/>
  <c r="H704" i="4"/>
  <c r="K704" i="4" s="1"/>
  <c r="M704" i="4" s="1"/>
  <c r="H716" i="4"/>
  <c r="K716" i="4" s="1"/>
  <c r="H748" i="4"/>
  <c r="K748" i="4" s="1"/>
  <c r="G756" i="4"/>
  <c r="J756" i="4" s="1"/>
  <c r="G760" i="4"/>
  <c r="J760" i="4" s="1"/>
  <c r="G772" i="4"/>
  <c r="J772" i="4" s="1"/>
  <c r="G1154" i="4"/>
  <c r="J1154" i="4" s="1"/>
  <c r="H1154" i="4"/>
  <c r="K1154" i="4" s="1"/>
  <c r="I520" i="4"/>
  <c r="L520" i="4" s="1"/>
  <c r="H520" i="4"/>
  <c r="K520" i="4" s="1"/>
  <c r="I524" i="4"/>
  <c r="L524" i="4" s="1"/>
  <c r="G548" i="4"/>
  <c r="J548" i="4" s="1"/>
  <c r="G568" i="4"/>
  <c r="J568" i="4" s="1"/>
  <c r="M568" i="4" s="1"/>
  <c r="H580" i="4"/>
  <c r="K580" i="4" s="1"/>
  <c r="I608" i="4"/>
  <c r="L608" i="4" s="1"/>
  <c r="G644" i="4"/>
  <c r="J644" i="4" s="1"/>
  <c r="I676" i="4"/>
  <c r="L676" i="4" s="1"/>
  <c r="G688" i="4"/>
  <c r="J688" i="4" s="1"/>
  <c r="I724" i="4"/>
  <c r="L724" i="4" s="1"/>
  <c r="I736" i="4"/>
  <c r="L736" i="4" s="1"/>
  <c r="H740" i="4"/>
  <c r="K740" i="4" s="1"/>
  <c r="H816" i="4"/>
  <c r="K816" i="4" s="1"/>
  <c r="G820" i="4"/>
  <c r="J820" i="4" s="1"/>
  <c r="I844" i="4"/>
  <c r="L844" i="4" s="1"/>
  <c r="G1138" i="4"/>
  <c r="J1138" i="4" s="1"/>
  <c r="H1138" i="4"/>
  <c r="K1138" i="4" s="1"/>
  <c r="H894" i="4"/>
  <c r="K894" i="4" s="1"/>
  <c r="H930" i="4"/>
  <c r="K930" i="4" s="1"/>
  <c r="I1038" i="4"/>
  <c r="L1038" i="4" s="1"/>
  <c r="G1131" i="4"/>
  <c r="J1131" i="4" s="1"/>
  <c r="H1131" i="4"/>
  <c r="K1131" i="4" s="1"/>
  <c r="I1131" i="4"/>
  <c r="L1131" i="4" s="1"/>
  <c r="G1127" i="4"/>
  <c r="J1127" i="4" s="1"/>
  <c r="H1127" i="4"/>
  <c r="K1127" i="4" s="1"/>
  <c r="I1127" i="4"/>
  <c r="L1127" i="4" s="1"/>
  <c r="G1115" i="4"/>
  <c r="J1115" i="4" s="1"/>
  <c r="H1115" i="4"/>
  <c r="K1115" i="4" s="1"/>
  <c r="I1115" i="4"/>
  <c r="L1115" i="4" s="1"/>
  <c r="G1111" i="4"/>
  <c r="J1111" i="4" s="1"/>
  <c r="H1111" i="4"/>
  <c r="K1111" i="4" s="1"/>
  <c r="I1111" i="4"/>
  <c r="L1111" i="4" s="1"/>
  <c r="G1099" i="4"/>
  <c r="J1099" i="4" s="1"/>
  <c r="H1099" i="4"/>
  <c r="K1099" i="4" s="1"/>
  <c r="I1099" i="4"/>
  <c r="L1099" i="4" s="1"/>
  <c r="G1095" i="4"/>
  <c r="J1095" i="4" s="1"/>
  <c r="H1095" i="4"/>
  <c r="K1095" i="4" s="1"/>
  <c r="I1095" i="4"/>
  <c r="L1095" i="4" s="1"/>
  <c r="G1083" i="4"/>
  <c r="J1083" i="4" s="1"/>
  <c r="H1083" i="4"/>
  <c r="K1083" i="4" s="1"/>
  <c r="I1083" i="4"/>
  <c r="L1083" i="4" s="1"/>
  <c r="H1157" i="4"/>
  <c r="K1157" i="4" s="1"/>
  <c r="I1157" i="4"/>
  <c r="L1157" i="4" s="1"/>
  <c r="H1153" i="4"/>
  <c r="K1153" i="4" s="1"/>
  <c r="I1153" i="4"/>
  <c r="L1153" i="4" s="1"/>
  <c r="H1149" i="4"/>
  <c r="K1149" i="4" s="1"/>
  <c r="I1149" i="4"/>
  <c r="L1149" i="4" s="1"/>
  <c r="H1145" i="4"/>
  <c r="K1145" i="4" s="1"/>
  <c r="I1145" i="4"/>
  <c r="L1145" i="4" s="1"/>
  <c r="H1141" i="4"/>
  <c r="K1141" i="4" s="1"/>
  <c r="I1141" i="4"/>
  <c r="L1141" i="4" s="1"/>
  <c r="H1137" i="4"/>
  <c r="K1137" i="4" s="1"/>
  <c r="I1137" i="4"/>
  <c r="L1137" i="4" s="1"/>
  <c r="G1126" i="4"/>
  <c r="J1126" i="4" s="1"/>
  <c r="H1126" i="4"/>
  <c r="K1126" i="4" s="1"/>
  <c r="I1126" i="4"/>
  <c r="L1126" i="4" s="1"/>
  <c r="G1122" i="4"/>
  <c r="J1122" i="4" s="1"/>
  <c r="H1122" i="4"/>
  <c r="K1122" i="4" s="1"/>
  <c r="I1122" i="4"/>
  <c r="L1122" i="4" s="1"/>
  <c r="G1110" i="4"/>
  <c r="J1110" i="4" s="1"/>
  <c r="H1110" i="4"/>
  <c r="K1110" i="4" s="1"/>
  <c r="I1110" i="4"/>
  <c r="L1110" i="4" s="1"/>
  <c r="G1106" i="4"/>
  <c r="J1106" i="4" s="1"/>
  <c r="H1106" i="4"/>
  <c r="K1106" i="4" s="1"/>
  <c r="I1106" i="4"/>
  <c r="L1106" i="4" s="1"/>
  <c r="G1094" i="4"/>
  <c r="J1094" i="4" s="1"/>
  <c r="H1094" i="4"/>
  <c r="K1094" i="4" s="1"/>
  <c r="I1094" i="4"/>
  <c r="L1094" i="4" s="1"/>
  <c r="G1090" i="4"/>
  <c r="J1090" i="4" s="1"/>
  <c r="H1090" i="4"/>
  <c r="K1090" i="4" s="1"/>
  <c r="I1090" i="4"/>
  <c r="L1090" i="4" s="1"/>
  <c r="G1145" i="4"/>
  <c r="J1145" i="4" s="1"/>
  <c r="G866" i="4"/>
  <c r="J866" i="4" s="1"/>
  <c r="I874" i="4"/>
  <c r="L874" i="4" s="1"/>
  <c r="G894" i="4"/>
  <c r="J894" i="4" s="1"/>
  <c r="I910" i="4"/>
  <c r="L910" i="4" s="1"/>
  <c r="I970" i="4"/>
  <c r="L970" i="4" s="1"/>
  <c r="G1149" i="4"/>
  <c r="J1149" i="4" s="1"/>
  <c r="G1133" i="4"/>
  <c r="J1133" i="4" s="1"/>
  <c r="H1133" i="4"/>
  <c r="K1133" i="4" s="1"/>
  <c r="I1133" i="4"/>
  <c r="L1133" i="4" s="1"/>
  <c r="G1129" i="4"/>
  <c r="J1129" i="4" s="1"/>
  <c r="H1129" i="4"/>
  <c r="K1129" i="4" s="1"/>
  <c r="I1129" i="4"/>
  <c r="L1129" i="4" s="1"/>
  <c r="G1125" i="4"/>
  <c r="J1125" i="4" s="1"/>
  <c r="H1125" i="4"/>
  <c r="K1125" i="4" s="1"/>
  <c r="I1125" i="4"/>
  <c r="L1125" i="4" s="1"/>
  <c r="G1121" i="4"/>
  <c r="J1121" i="4" s="1"/>
  <c r="H1121" i="4"/>
  <c r="K1121" i="4" s="1"/>
  <c r="I1121" i="4"/>
  <c r="L1121" i="4" s="1"/>
  <c r="G1117" i="4"/>
  <c r="J1117" i="4" s="1"/>
  <c r="H1117" i="4"/>
  <c r="K1117" i="4" s="1"/>
  <c r="I1117" i="4"/>
  <c r="L1117" i="4" s="1"/>
  <c r="G1113" i="4"/>
  <c r="J1113" i="4" s="1"/>
  <c r="H1113" i="4"/>
  <c r="K1113" i="4" s="1"/>
  <c r="I1113" i="4"/>
  <c r="L1113" i="4" s="1"/>
  <c r="G1109" i="4"/>
  <c r="J1109" i="4" s="1"/>
  <c r="H1109" i="4"/>
  <c r="K1109" i="4" s="1"/>
  <c r="I1109" i="4"/>
  <c r="L1109" i="4" s="1"/>
  <c r="G1105" i="4"/>
  <c r="J1105" i="4" s="1"/>
  <c r="H1105" i="4"/>
  <c r="K1105" i="4" s="1"/>
  <c r="I1105" i="4"/>
  <c r="L1105" i="4" s="1"/>
  <c r="G1101" i="4"/>
  <c r="J1101" i="4" s="1"/>
  <c r="H1101" i="4"/>
  <c r="K1101" i="4" s="1"/>
  <c r="I1101" i="4"/>
  <c r="L1101" i="4" s="1"/>
  <c r="G1097" i="4"/>
  <c r="J1097" i="4" s="1"/>
  <c r="H1097" i="4"/>
  <c r="K1097" i="4" s="1"/>
  <c r="I1097" i="4"/>
  <c r="L1097" i="4" s="1"/>
  <c r="G1093" i="4"/>
  <c r="J1093" i="4" s="1"/>
  <c r="H1093" i="4"/>
  <c r="K1093" i="4" s="1"/>
  <c r="I1093" i="4"/>
  <c r="L1093" i="4" s="1"/>
  <c r="G1089" i="4"/>
  <c r="J1089" i="4" s="1"/>
  <c r="H1089" i="4"/>
  <c r="K1089" i="4" s="1"/>
  <c r="I1089" i="4"/>
  <c r="L1089" i="4" s="1"/>
  <c r="G1085" i="4"/>
  <c r="J1085" i="4" s="1"/>
  <c r="H1085" i="4"/>
  <c r="K1085" i="4" s="1"/>
  <c r="I1085" i="4"/>
  <c r="L1085" i="4" s="1"/>
  <c r="G514" i="4"/>
  <c r="J514" i="4" s="1"/>
  <c r="G510" i="4"/>
  <c r="J510" i="4" s="1"/>
  <c r="G506" i="4"/>
  <c r="J506" i="4" s="1"/>
  <c r="H518" i="4"/>
  <c r="K518" i="4" s="1"/>
  <c r="I538" i="4"/>
  <c r="L538" i="4" s="1"/>
  <c r="I550" i="4"/>
  <c r="L550" i="4" s="1"/>
  <c r="H550" i="4"/>
  <c r="K550" i="4" s="1"/>
  <c r="H570" i="4"/>
  <c r="K570" i="4" s="1"/>
  <c r="H598" i="4"/>
  <c r="K598" i="4" s="1"/>
  <c r="H610" i="4"/>
  <c r="K610" i="4" s="1"/>
  <c r="H626" i="4"/>
  <c r="K626" i="4" s="1"/>
  <c r="H690" i="4"/>
  <c r="K690" i="4" s="1"/>
  <c r="H710" i="4"/>
  <c r="K710" i="4" s="1"/>
  <c r="H706" i="4"/>
  <c r="K706" i="4" s="1"/>
  <c r="H702" i="4"/>
  <c r="K702" i="4" s="1"/>
  <c r="G706" i="4"/>
  <c r="J706" i="4" s="1"/>
  <c r="H726" i="4"/>
  <c r="K726" i="4" s="1"/>
  <c r="I798" i="4"/>
  <c r="L798" i="4" s="1"/>
  <c r="G782" i="4"/>
  <c r="J782" i="4" s="1"/>
  <c r="G826" i="4"/>
  <c r="J826" i="4" s="1"/>
  <c r="G850" i="4"/>
  <c r="J850" i="4" s="1"/>
  <c r="H858" i="4"/>
  <c r="K858" i="4" s="1"/>
  <c r="G874" i="4"/>
  <c r="J874" i="4" s="1"/>
  <c r="I914" i="4"/>
  <c r="L914" i="4" s="1"/>
  <c r="H910" i="4"/>
  <c r="K910" i="4" s="1"/>
  <c r="H942" i="4"/>
  <c r="K942" i="4" s="1"/>
  <c r="I950" i="4"/>
  <c r="L950" i="4" s="1"/>
  <c r="H970" i="4"/>
  <c r="K970" i="4" s="1"/>
  <c r="G1006" i="4"/>
  <c r="J1006" i="4" s="1"/>
  <c r="H1017" i="4"/>
  <c r="K1017" i="4" s="1"/>
  <c r="H1054" i="4"/>
  <c r="K1054" i="4" s="1"/>
  <c r="G1054" i="4"/>
  <c r="J1054" i="4" s="1"/>
  <c r="H618" i="4"/>
  <c r="K618" i="4" s="1"/>
  <c r="I622" i="4"/>
  <c r="L622" i="4" s="1"/>
  <c r="I698" i="4"/>
  <c r="L698" i="4" s="1"/>
  <c r="H714" i="4"/>
  <c r="K714" i="4" s="1"/>
  <c r="M714" i="4" s="1"/>
  <c r="G718" i="4"/>
  <c r="J718" i="4" s="1"/>
  <c r="G750" i="4"/>
  <c r="J750" i="4" s="1"/>
  <c r="G802" i="4"/>
  <c r="J802" i="4" s="1"/>
  <c r="I806" i="4"/>
  <c r="L806" i="4" s="1"/>
  <c r="G818" i="4"/>
  <c r="J818" i="4" s="1"/>
  <c r="I866" i="4"/>
  <c r="L866" i="4" s="1"/>
  <c r="G902" i="4"/>
  <c r="J902" i="4" s="1"/>
  <c r="H954" i="4"/>
  <c r="K954" i="4" s="1"/>
  <c r="G950" i="4"/>
  <c r="J950" i="4" s="1"/>
  <c r="I1006" i="4"/>
  <c r="L1006" i="4" s="1"/>
  <c r="H1010" i="4"/>
  <c r="K1010" i="4" s="1"/>
  <c r="I1026" i="4"/>
  <c r="L1026" i="4" s="1"/>
  <c r="H1038" i="4"/>
  <c r="K1038" i="4" s="1"/>
  <c r="H1070" i="4"/>
  <c r="K1070" i="4" s="1"/>
  <c r="H1057" i="4"/>
  <c r="K1057" i="4" s="1"/>
  <c r="G1057" i="4"/>
  <c r="J1057" i="4" s="1"/>
  <c r="H1080" i="4"/>
  <c r="K1080" i="4" s="1"/>
  <c r="G1079" i="4"/>
  <c r="J1079" i="4" s="1"/>
  <c r="G730" i="4"/>
  <c r="J730" i="4" s="1"/>
  <c r="G1078" i="4"/>
  <c r="J1078" i="4" s="1"/>
  <c r="H1078" i="4"/>
  <c r="K1078" i="4" s="1"/>
  <c r="G1062" i="4"/>
  <c r="J1062" i="4" s="1"/>
  <c r="H1062" i="4"/>
  <c r="K1062" i="4" s="1"/>
  <c r="I1062" i="4"/>
  <c r="L1062" i="4" s="1"/>
  <c r="G1034" i="4"/>
  <c r="J1034" i="4" s="1"/>
  <c r="I1034" i="4"/>
  <c r="L1034" i="4" s="1"/>
  <c r="H1018" i="4"/>
  <c r="K1018" i="4" s="1"/>
  <c r="I1018" i="4"/>
  <c r="L1018" i="4" s="1"/>
  <c r="I1002" i="4"/>
  <c r="L1002" i="4" s="1"/>
  <c r="G1002" i="4"/>
  <c r="J1002" i="4" s="1"/>
  <c r="H990" i="4"/>
  <c r="K990" i="4" s="1"/>
  <c r="I990" i="4"/>
  <c r="L990" i="4" s="1"/>
  <c r="I946" i="4"/>
  <c r="L946" i="4" s="1"/>
  <c r="G946" i="4"/>
  <c r="J946" i="4" s="1"/>
  <c r="G926" i="4"/>
  <c r="J926" i="4" s="1"/>
  <c r="H926" i="4"/>
  <c r="K926" i="4" s="1"/>
  <c r="H886" i="4"/>
  <c r="K886" i="4" s="1"/>
  <c r="G886" i="4"/>
  <c r="J886" i="4" s="1"/>
  <c r="H822" i="4"/>
  <c r="K822" i="4" s="1"/>
  <c r="I822" i="4"/>
  <c r="L822" i="4" s="1"/>
  <c r="H814" i="4"/>
  <c r="K814" i="4" s="1"/>
  <c r="I814" i="4"/>
  <c r="L814" i="4" s="1"/>
  <c r="G774" i="4"/>
  <c r="J774" i="4" s="1"/>
  <c r="I774" i="4"/>
  <c r="L774" i="4" s="1"/>
  <c r="G770" i="4"/>
  <c r="J770" i="4" s="1"/>
  <c r="I770" i="4"/>
  <c r="L770" i="4" s="1"/>
  <c r="H762" i="4"/>
  <c r="K762" i="4" s="1"/>
  <c r="I762" i="4"/>
  <c r="L762" i="4" s="1"/>
  <c r="G754" i="4"/>
  <c r="J754" i="4" s="1"/>
  <c r="H754" i="4"/>
  <c r="K754" i="4" s="1"/>
  <c r="I754" i="4"/>
  <c r="L754" i="4" s="1"/>
  <c r="G742" i="4"/>
  <c r="J742" i="4" s="1"/>
  <c r="H742" i="4"/>
  <c r="K742" i="4" s="1"/>
  <c r="I742" i="4"/>
  <c r="L742" i="4" s="1"/>
  <c r="G738" i="4"/>
  <c r="J738" i="4" s="1"/>
  <c r="H738" i="4"/>
  <c r="K738" i="4" s="1"/>
  <c r="I738" i="4"/>
  <c r="L738" i="4" s="1"/>
  <c r="G674" i="4"/>
  <c r="J674" i="4" s="1"/>
  <c r="I674" i="4"/>
  <c r="L674" i="4" s="1"/>
  <c r="G634" i="4"/>
  <c r="J634" i="4" s="1"/>
  <c r="H634" i="4"/>
  <c r="K634" i="4" s="1"/>
  <c r="I634" i="4"/>
  <c r="L634" i="4" s="1"/>
  <c r="G630" i="4"/>
  <c r="J630" i="4" s="1"/>
  <c r="H630" i="4"/>
  <c r="K630" i="4" s="1"/>
  <c r="I630" i="4"/>
  <c r="L630" i="4" s="1"/>
  <c r="G586" i="4"/>
  <c r="J586" i="4" s="1"/>
  <c r="H586" i="4"/>
  <c r="K586" i="4" s="1"/>
  <c r="I586" i="4"/>
  <c r="L586" i="4" s="1"/>
  <c r="G582" i="4"/>
  <c r="J582" i="4" s="1"/>
  <c r="H582" i="4"/>
  <c r="K582" i="4" s="1"/>
  <c r="I582" i="4"/>
  <c r="L582" i="4" s="1"/>
  <c r="G578" i="4"/>
  <c r="J578" i="4" s="1"/>
  <c r="H578" i="4"/>
  <c r="K578" i="4" s="1"/>
  <c r="I578" i="4"/>
  <c r="L578" i="4" s="1"/>
  <c r="G546" i="4"/>
  <c r="J546" i="4" s="1"/>
  <c r="H546" i="4"/>
  <c r="K546" i="4" s="1"/>
  <c r="I546" i="4"/>
  <c r="L546" i="4" s="1"/>
  <c r="G474" i="4"/>
  <c r="J474" i="4" s="1"/>
  <c r="H474" i="4"/>
  <c r="K474" i="4" s="1"/>
  <c r="I474" i="4"/>
  <c r="L474" i="4" s="1"/>
  <c r="G462" i="4"/>
  <c r="J462" i="4" s="1"/>
  <c r="G458" i="4"/>
  <c r="J458" i="4" s="1"/>
  <c r="G450" i="4"/>
  <c r="J450" i="4" s="1"/>
  <c r="G446" i="4"/>
  <c r="J446" i="4" s="1"/>
  <c r="G438" i="4"/>
  <c r="J438" i="4" s="1"/>
  <c r="G434" i="4"/>
  <c r="J434" i="4" s="1"/>
  <c r="G426" i="4"/>
  <c r="J426" i="4" s="1"/>
  <c r="G422" i="4"/>
  <c r="J422" i="4" s="1"/>
  <c r="G418" i="4"/>
  <c r="J418" i="4" s="1"/>
  <c r="G410" i="4"/>
  <c r="J410" i="4" s="1"/>
  <c r="M410" i="4" s="1"/>
  <c r="G402" i="4"/>
  <c r="J402" i="4" s="1"/>
  <c r="G394" i="4"/>
  <c r="J394" i="4" s="1"/>
  <c r="G386" i="4"/>
  <c r="J386" i="4" s="1"/>
  <c r="G378" i="4"/>
  <c r="J378" i="4" s="1"/>
  <c r="G374" i="4"/>
  <c r="J374" i="4" s="1"/>
  <c r="M374" i="4" s="1"/>
  <c r="G366" i="4"/>
  <c r="J366" i="4" s="1"/>
  <c r="G362" i="4"/>
  <c r="J362" i="4" s="1"/>
  <c r="G314" i="4"/>
  <c r="J314" i="4" s="1"/>
  <c r="G282" i="4"/>
  <c r="J282" i="4" s="1"/>
  <c r="G234" i="4"/>
  <c r="J234" i="4" s="1"/>
  <c r="G218" i="4"/>
  <c r="J218" i="4" s="1"/>
  <c r="G186" i="4"/>
  <c r="J186" i="4" s="1"/>
  <c r="G170" i="4"/>
  <c r="J170" i="4" s="1"/>
  <c r="G106" i="4"/>
  <c r="J106" i="4" s="1"/>
  <c r="G90" i="4"/>
  <c r="J90" i="4" s="1"/>
  <c r="G58" i="4"/>
  <c r="J58" i="4" s="1"/>
  <c r="G42" i="4"/>
  <c r="J42" i="4" s="1"/>
  <c r="G26" i="4"/>
  <c r="J26" i="4" s="1"/>
  <c r="H466" i="4"/>
  <c r="K466" i="4" s="1"/>
  <c r="I470" i="4"/>
  <c r="L470" i="4" s="1"/>
  <c r="H490" i="4"/>
  <c r="K490" i="4" s="1"/>
  <c r="H506" i="4"/>
  <c r="K506" i="4" s="1"/>
  <c r="G522" i="4"/>
  <c r="J522" i="4" s="1"/>
  <c r="I534" i="4"/>
  <c r="L534" i="4" s="1"/>
  <c r="H538" i="4"/>
  <c r="K538" i="4" s="1"/>
  <c r="I558" i="4"/>
  <c r="L558" i="4" s="1"/>
  <c r="G558" i="4"/>
  <c r="J558" i="4" s="1"/>
  <c r="G570" i="4"/>
  <c r="J570" i="4" s="1"/>
  <c r="G566" i="4"/>
  <c r="J566" i="4" s="1"/>
  <c r="I574" i="4"/>
  <c r="L574" i="4" s="1"/>
  <c r="G606" i="4"/>
  <c r="J606" i="4" s="1"/>
  <c r="G618" i="4"/>
  <c r="J618" i="4" s="1"/>
  <c r="G642" i="4"/>
  <c r="J642" i="4" s="1"/>
  <c r="G670" i="4"/>
  <c r="J670" i="4" s="1"/>
  <c r="G678" i="4"/>
  <c r="J678" i="4" s="1"/>
  <c r="G746" i="4"/>
  <c r="J746" i="4" s="1"/>
  <c r="I766" i="4"/>
  <c r="L766" i="4" s="1"/>
  <c r="H774" i="4"/>
  <c r="K774" i="4" s="1"/>
  <c r="H802" i="4"/>
  <c r="K802" i="4" s="1"/>
  <c r="G806" i="4"/>
  <c r="J806" i="4" s="1"/>
  <c r="I826" i="4"/>
  <c r="L826" i="4" s="1"/>
  <c r="H846" i="4"/>
  <c r="K846" i="4" s="1"/>
  <c r="H854" i="4"/>
  <c r="K854" i="4" s="1"/>
  <c r="G858" i="4"/>
  <c r="J858" i="4" s="1"/>
  <c r="I890" i="4"/>
  <c r="L890" i="4" s="1"/>
  <c r="G890" i="4"/>
  <c r="J890" i="4" s="1"/>
  <c r="H922" i="4"/>
  <c r="K922" i="4" s="1"/>
  <c r="H962" i="4"/>
  <c r="K962" i="4" s="1"/>
  <c r="I966" i="4"/>
  <c r="L966" i="4" s="1"/>
  <c r="G978" i="4"/>
  <c r="J978" i="4" s="1"/>
  <c r="I998" i="4"/>
  <c r="L998" i="4" s="1"/>
  <c r="H1002" i="4"/>
  <c r="K1002" i="4" s="1"/>
  <c r="G998" i="4"/>
  <c r="J998" i="4" s="1"/>
  <c r="H1034" i="4"/>
  <c r="K1034" i="4" s="1"/>
  <c r="H1050" i="4"/>
  <c r="K1050" i="4" s="1"/>
  <c r="H969" i="4"/>
  <c r="K969" i="4" s="1"/>
  <c r="G969" i="4"/>
  <c r="J969" i="4" s="1"/>
  <c r="I969" i="4"/>
  <c r="L969" i="4" s="1"/>
  <c r="H957" i="4"/>
  <c r="K957" i="4" s="1"/>
  <c r="G957" i="4"/>
  <c r="J957" i="4" s="1"/>
  <c r="I957" i="4"/>
  <c r="L957" i="4" s="1"/>
  <c r="G949" i="4"/>
  <c r="J949" i="4" s="1"/>
  <c r="H949" i="4"/>
  <c r="K949" i="4" s="1"/>
  <c r="I929" i="4"/>
  <c r="L929" i="4" s="1"/>
  <c r="H929" i="4"/>
  <c r="K929" i="4" s="1"/>
  <c r="I921" i="4"/>
  <c r="L921" i="4" s="1"/>
  <c r="H921" i="4"/>
  <c r="K921" i="4" s="1"/>
  <c r="G917" i="4"/>
  <c r="J917" i="4" s="1"/>
  <c r="H917" i="4"/>
  <c r="K917" i="4" s="1"/>
  <c r="I917" i="4"/>
  <c r="L917" i="4" s="1"/>
  <c r="I913" i="4"/>
  <c r="L913" i="4" s="1"/>
  <c r="H913" i="4"/>
  <c r="K913" i="4" s="1"/>
  <c r="G909" i="4"/>
  <c r="J909" i="4" s="1"/>
  <c r="H909" i="4"/>
  <c r="K909" i="4" s="1"/>
  <c r="I909" i="4"/>
  <c r="L909" i="4" s="1"/>
  <c r="H905" i="4"/>
  <c r="K905" i="4" s="1"/>
  <c r="I905" i="4"/>
  <c r="L905" i="4" s="1"/>
  <c r="H893" i="4"/>
  <c r="K893" i="4" s="1"/>
  <c r="G893" i="4"/>
  <c r="J893" i="4" s="1"/>
  <c r="G877" i="4"/>
  <c r="J877" i="4" s="1"/>
  <c r="I877" i="4"/>
  <c r="L877" i="4" s="1"/>
  <c r="H857" i="4"/>
  <c r="K857" i="4" s="1"/>
  <c r="G857" i="4"/>
  <c r="J857" i="4" s="1"/>
  <c r="I853" i="4"/>
  <c r="L853" i="4" s="1"/>
  <c r="G853" i="4"/>
  <c r="J853" i="4" s="1"/>
  <c r="H849" i="4"/>
  <c r="K849" i="4" s="1"/>
  <c r="G849" i="4"/>
  <c r="J849" i="4" s="1"/>
  <c r="I849" i="4"/>
  <c r="L849" i="4" s="1"/>
  <c r="H845" i="4"/>
  <c r="K845" i="4" s="1"/>
  <c r="G845" i="4"/>
  <c r="J845" i="4" s="1"/>
  <c r="H841" i="4"/>
  <c r="K841" i="4" s="1"/>
  <c r="G841" i="4"/>
  <c r="J841" i="4" s="1"/>
  <c r="H837" i="4"/>
  <c r="K837" i="4" s="1"/>
  <c r="I837" i="4"/>
  <c r="L837" i="4" s="1"/>
  <c r="G837" i="4"/>
  <c r="J837" i="4" s="1"/>
  <c r="H833" i="4"/>
  <c r="K833" i="4" s="1"/>
  <c r="G833" i="4"/>
  <c r="J833" i="4" s="1"/>
  <c r="I825" i="4"/>
  <c r="L825" i="4" s="1"/>
  <c r="G825" i="4"/>
  <c r="J825" i="4" s="1"/>
  <c r="G809" i="4"/>
  <c r="J809" i="4" s="1"/>
  <c r="H809" i="4"/>
  <c r="K809" i="4" s="1"/>
  <c r="G797" i="4"/>
  <c r="J797" i="4" s="1"/>
  <c r="H797" i="4"/>
  <c r="K797" i="4" s="1"/>
  <c r="I797" i="4"/>
  <c r="L797" i="4" s="1"/>
  <c r="G793" i="4"/>
  <c r="J793" i="4" s="1"/>
  <c r="H793" i="4"/>
  <c r="K793" i="4" s="1"/>
  <c r="I793" i="4"/>
  <c r="L793" i="4" s="1"/>
  <c r="G789" i="4"/>
  <c r="J789" i="4" s="1"/>
  <c r="H789" i="4"/>
  <c r="K789" i="4" s="1"/>
  <c r="I789" i="4"/>
  <c r="L789" i="4" s="1"/>
  <c r="G785" i="4"/>
  <c r="J785" i="4" s="1"/>
  <c r="H785" i="4"/>
  <c r="K785" i="4" s="1"/>
  <c r="I785" i="4"/>
  <c r="L785" i="4" s="1"/>
  <c r="G781" i="4"/>
  <c r="J781" i="4" s="1"/>
  <c r="H781" i="4"/>
  <c r="K781" i="4" s="1"/>
  <c r="I781" i="4"/>
  <c r="L781" i="4" s="1"/>
  <c r="G777" i="4"/>
  <c r="J777" i="4" s="1"/>
  <c r="H777" i="4"/>
  <c r="K777" i="4" s="1"/>
  <c r="I777" i="4"/>
  <c r="L777" i="4" s="1"/>
  <c r="H753" i="4"/>
  <c r="K753" i="4" s="1"/>
  <c r="I753" i="4"/>
  <c r="L753" i="4" s="1"/>
  <c r="G733" i="4"/>
  <c r="J733" i="4" s="1"/>
  <c r="H733" i="4"/>
  <c r="K733" i="4" s="1"/>
  <c r="G729" i="4"/>
  <c r="J729" i="4" s="1"/>
  <c r="H729" i="4"/>
  <c r="K729" i="4" s="1"/>
  <c r="G689" i="4"/>
  <c r="J689" i="4" s="1"/>
  <c r="H689" i="4"/>
  <c r="K689" i="4" s="1"/>
  <c r="I689" i="4"/>
  <c r="L689" i="4" s="1"/>
  <c r="G673" i="4"/>
  <c r="J673" i="4" s="1"/>
  <c r="I673" i="4"/>
  <c r="L673" i="4" s="1"/>
  <c r="G669" i="4"/>
  <c r="J669" i="4" s="1"/>
  <c r="I669" i="4"/>
  <c r="L669" i="4" s="1"/>
  <c r="G665" i="4"/>
  <c r="J665" i="4" s="1"/>
  <c r="I665" i="4"/>
  <c r="L665" i="4" s="1"/>
  <c r="G661" i="4"/>
  <c r="J661" i="4" s="1"/>
  <c r="I661" i="4"/>
  <c r="L661" i="4" s="1"/>
  <c r="G649" i="4"/>
  <c r="J649" i="4" s="1"/>
  <c r="I649" i="4"/>
  <c r="L649" i="4" s="1"/>
  <c r="G645" i="4"/>
  <c r="J645" i="4" s="1"/>
  <c r="H645" i="4"/>
  <c r="K645" i="4" s="1"/>
  <c r="I629" i="4"/>
  <c r="L629" i="4" s="1"/>
  <c r="H629" i="4"/>
  <c r="K629" i="4" s="1"/>
  <c r="G625" i="4"/>
  <c r="J625" i="4" s="1"/>
  <c r="H625" i="4"/>
  <c r="K625" i="4" s="1"/>
  <c r="G621" i="4"/>
  <c r="J621" i="4" s="1"/>
  <c r="H621" i="4"/>
  <c r="K621" i="4" s="1"/>
  <c r="I617" i="4"/>
  <c r="L617" i="4" s="1"/>
  <c r="H617" i="4"/>
  <c r="K617" i="4" s="1"/>
  <c r="G613" i="4"/>
  <c r="J613" i="4" s="1"/>
  <c r="I613" i="4"/>
  <c r="L613" i="4" s="1"/>
  <c r="G609" i="4"/>
  <c r="J609" i="4" s="1"/>
  <c r="H609" i="4"/>
  <c r="K609" i="4" s="1"/>
  <c r="I605" i="4"/>
  <c r="L605" i="4" s="1"/>
  <c r="H605" i="4"/>
  <c r="K605" i="4" s="1"/>
  <c r="I601" i="4"/>
  <c r="L601" i="4" s="1"/>
  <c r="H601" i="4"/>
  <c r="K601" i="4" s="1"/>
  <c r="G597" i="4"/>
  <c r="J597" i="4" s="1"/>
  <c r="H597" i="4"/>
  <c r="K597" i="4" s="1"/>
  <c r="G593" i="4"/>
  <c r="J593" i="4" s="1"/>
  <c r="H593" i="4"/>
  <c r="K593" i="4" s="1"/>
  <c r="G581" i="4"/>
  <c r="J581" i="4" s="1"/>
  <c r="H581" i="4"/>
  <c r="K581" i="4" s="1"/>
  <c r="G573" i="4"/>
  <c r="J573" i="4" s="1"/>
  <c r="H573" i="4"/>
  <c r="K573" i="4" s="1"/>
  <c r="I569" i="4"/>
  <c r="L569" i="4" s="1"/>
  <c r="H569" i="4"/>
  <c r="K569" i="4" s="1"/>
  <c r="I565" i="4"/>
  <c r="L565" i="4" s="1"/>
  <c r="H565" i="4"/>
  <c r="K565" i="4" s="1"/>
  <c r="G561" i="4"/>
  <c r="J561" i="4" s="1"/>
  <c r="I561" i="4"/>
  <c r="L561" i="4" s="1"/>
  <c r="G557" i="4"/>
  <c r="J557" i="4" s="1"/>
  <c r="I557" i="4"/>
  <c r="L557" i="4" s="1"/>
  <c r="G553" i="4"/>
  <c r="J553" i="4" s="1"/>
  <c r="H553" i="4"/>
  <c r="K553" i="4" s="1"/>
  <c r="G549" i="4"/>
  <c r="J549" i="4" s="1"/>
  <c r="H549" i="4"/>
  <c r="K549" i="4" s="1"/>
  <c r="G541" i="4"/>
  <c r="J541" i="4" s="1"/>
  <c r="H541" i="4"/>
  <c r="K541" i="4" s="1"/>
  <c r="G537" i="4"/>
  <c r="J537" i="4" s="1"/>
  <c r="H537" i="4"/>
  <c r="K537" i="4" s="1"/>
  <c r="G533" i="4"/>
  <c r="J533" i="4" s="1"/>
  <c r="I533" i="4"/>
  <c r="L533" i="4" s="1"/>
  <c r="G529" i="4"/>
  <c r="J529" i="4" s="1"/>
  <c r="I529" i="4"/>
  <c r="L529" i="4" s="1"/>
  <c r="G525" i="4"/>
  <c r="J525" i="4" s="1"/>
  <c r="I525" i="4"/>
  <c r="L525" i="4" s="1"/>
  <c r="I521" i="4"/>
  <c r="L521" i="4" s="1"/>
  <c r="H521" i="4"/>
  <c r="K521" i="4" s="1"/>
  <c r="I517" i="4"/>
  <c r="L517" i="4" s="1"/>
  <c r="H517" i="4"/>
  <c r="K517" i="4" s="1"/>
  <c r="I513" i="4"/>
  <c r="L513" i="4" s="1"/>
  <c r="H513" i="4"/>
  <c r="K513" i="4" s="1"/>
  <c r="I509" i="4"/>
  <c r="L509" i="4" s="1"/>
  <c r="H509" i="4"/>
  <c r="K509" i="4" s="1"/>
  <c r="I505" i="4"/>
  <c r="L505" i="4" s="1"/>
  <c r="H505" i="4"/>
  <c r="K505" i="4" s="1"/>
  <c r="I493" i="4"/>
  <c r="L493" i="4" s="1"/>
  <c r="H493" i="4"/>
  <c r="K493" i="4" s="1"/>
  <c r="G489" i="4"/>
  <c r="J489" i="4" s="1"/>
  <c r="H489" i="4"/>
  <c r="K489" i="4" s="1"/>
  <c r="I485" i="4"/>
  <c r="L485" i="4" s="1"/>
  <c r="H485" i="4"/>
  <c r="K485" i="4" s="1"/>
  <c r="G481" i="4"/>
  <c r="J481" i="4" s="1"/>
  <c r="H481" i="4"/>
  <c r="K481" i="4" s="1"/>
  <c r="G477" i="4"/>
  <c r="J477" i="4" s="1"/>
  <c r="I477" i="4"/>
  <c r="L477" i="4" s="1"/>
  <c r="G469" i="4"/>
  <c r="J469" i="4" s="1"/>
  <c r="H469" i="4"/>
  <c r="K469" i="4" s="1"/>
  <c r="G465" i="4"/>
  <c r="J465" i="4" s="1"/>
  <c r="H465" i="4"/>
  <c r="K465" i="4" s="1"/>
  <c r="H1066" i="4"/>
  <c r="K1066" i="4" s="1"/>
  <c r="I1066" i="4"/>
  <c r="L1066" i="4" s="1"/>
  <c r="G1058" i="4"/>
  <c r="J1058" i="4" s="1"/>
  <c r="H1058" i="4"/>
  <c r="K1058" i="4" s="1"/>
  <c r="I1058" i="4"/>
  <c r="L1058" i="4" s="1"/>
  <c r="G1046" i="4"/>
  <c r="J1046" i="4" s="1"/>
  <c r="I1046" i="4"/>
  <c r="L1046" i="4" s="1"/>
  <c r="H1030" i="4"/>
  <c r="K1030" i="4" s="1"/>
  <c r="I1030" i="4"/>
  <c r="L1030" i="4" s="1"/>
  <c r="G1022" i="4"/>
  <c r="J1022" i="4" s="1"/>
  <c r="H1022" i="4"/>
  <c r="K1022" i="4" s="1"/>
  <c r="G1014" i="4"/>
  <c r="J1014" i="4" s="1"/>
  <c r="H1014" i="4"/>
  <c r="K1014" i="4" s="1"/>
  <c r="H994" i="4"/>
  <c r="K994" i="4" s="1"/>
  <c r="I994" i="4"/>
  <c r="L994" i="4" s="1"/>
  <c r="G986" i="4"/>
  <c r="J986" i="4" s="1"/>
  <c r="I986" i="4"/>
  <c r="L986" i="4" s="1"/>
  <c r="H974" i="4"/>
  <c r="K974" i="4" s="1"/>
  <c r="G974" i="4"/>
  <c r="J974" i="4" s="1"/>
  <c r="H958" i="4"/>
  <c r="K958" i="4" s="1"/>
  <c r="G958" i="4"/>
  <c r="J958" i="4" s="1"/>
  <c r="G938" i="4"/>
  <c r="J938" i="4" s="1"/>
  <c r="H938" i="4"/>
  <c r="K938" i="4" s="1"/>
  <c r="G934" i="4"/>
  <c r="J934" i="4" s="1"/>
  <c r="H934" i="4"/>
  <c r="K934" i="4" s="1"/>
  <c r="G918" i="4"/>
  <c r="J918" i="4" s="1"/>
  <c r="H918" i="4"/>
  <c r="K918" i="4" s="1"/>
  <c r="I918" i="4"/>
  <c r="L918" i="4" s="1"/>
  <c r="G882" i="4"/>
  <c r="J882" i="4" s="1"/>
  <c r="H882" i="4"/>
  <c r="K882" i="4" s="1"/>
  <c r="G870" i="4"/>
  <c r="J870" i="4" s="1"/>
  <c r="H870" i="4"/>
  <c r="K870" i="4" s="1"/>
  <c r="G862" i="4"/>
  <c r="J862" i="4" s="1"/>
  <c r="I862" i="4"/>
  <c r="L862" i="4" s="1"/>
  <c r="H862" i="4"/>
  <c r="K862" i="4" s="1"/>
  <c r="H842" i="4"/>
  <c r="K842" i="4" s="1"/>
  <c r="I842" i="4"/>
  <c r="L842" i="4" s="1"/>
  <c r="H834" i="4"/>
  <c r="K834" i="4" s="1"/>
  <c r="I834" i="4"/>
  <c r="L834" i="4" s="1"/>
  <c r="G834" i="4"/>
  <c r="J834" i="4" s="1"/>
  <c r="H830" i="4"/>
  <c r="K830" i="4" s="1"/>
  <c r="I830" i="4"/>
  <c r="L830" i="4" s="1"/>
  <c r="G758" i="4"/>
  <c r="J758" i="4" s="1"/>
  <c r="I758" i="4"/>
  <c r="L758" i="4" s="1"/>
  <c r="H758" i="4"/>
  <c r="K758" i="4" s="1"/>
  <c r="H722" i="4"/>
  <c r="K722" i="4" s="1"/>
  <c r="I722" i="4"/>
  <c r="L722" i="4" s="1"/>
  <c r="H694" i="4"/>
  <c r="K694" i="4" s="1"/>
  <c r="G694" i="4"/>
  <c r="J694" i="4" s="1"/>
  <c r="H686" i="4"/>
  <c r="K686" i="4" s="1"/>
  <c r="I686" i="4"/>
  <c r="L686" i="4" s="1"/>
  <c r="H682" i="4"/>
  <c r="K682" i="4" s="1"/>
  <c r="I682" i="4"/>
  <c r="L682" i="4" s="1"/>
  <c r="G662" i="4"/>
  <c r="J662" i="4" s="1"/>
  <c r="I662" i="4"/>
  <c r="L662" i="4" s="1"/>
  <c r="G638" i="4"/>
  <c r="J638" i="4" s="1"/>
  <c r="H638" i="4"/>
  <c r="K638" i="4" s="1"/>
  <c r="I638" i="4"/>
  <c r="L638" i="4" s="1"/>
  <c r="G502" i="4"/>
  <c r="J502" i="4" s="1"/>
  <c r="H502" i="4"/>
  <c r="K502" i="4" s="1"/>
  <c r="I502" i="4"/>
  <c r="L502" i="4" s="1"/>
  <c r="G498" i="4"/>
  <c r="J498" i="4" s="1"/>
  <c r="H498" i="4"/>
  <c r="K498" i="4" s="1"/>
  <c r="I498" i="4"/>
  <c r="L498" i="4" s="1"/>
  <c r="G454" i="4"/>
  <c r="J454" i="4" s="1"/>
  <c r="G442" i="4"/>
  <c r="J442" i="4" s="1"/>
  <c r="G430" i="4"/>
  <c r="J430" i="4" s="1"/>
  <c r="G414" i="4"/>
  <c r="J414" i="4" s="1"/>
  <c r="G406" i="4"/>
  <c r="J406" i="4" s="1"/>
  <c r="G398" i="4"/>
  <c r="J398" i="4" s="1"/>
  <c r="G390" i="4"/>
  <c r="J390" i="4" s="1"/>
  <c r="G382" i="4"/>
  <c r="J382" i="4" s="1"/>
  <c r="G370" i="4"/>
  <c r="J370" i="4" s="1"/>
  <c r="M370" i="4" s="1"/>
  <c r="G346" i="4"/>
  <c r="J346" i="4" s="1"/>
  <c r="G330" i="4"/>
  <c r="J330" i="4" s="1"/>
  <c r="G298" i="4"/>
  <c r="J298" i="4" s="1"/>
  <c r="G266" i="4"/>
  <c r="J266" i="4" s="1"/>
  <c r="G250" i="4"/>
  <c r="J250" i="4" s="1"/>
  <c r="G202" i="4"/>
  <c r="J202" i="4" s="1"/>
  <c r="G154" i="4"/>
  <c r="J154" i="4" s="1"/>
  <c r="G138" i="4"/>
  <c r="J138" i="4" s="1"/>
  <c r="G122" i="4"/>
  <c r="J122" i="4" s="1"/>
  <c r="G74" i="4"/>
  <c r="J74" i="4" s="1"/>
  <c r="G10" i="4"/>
  <c r="J10" i="4" s="1"/>
  <c r="G518" i="4"/>
  <c r="J518" i="4" s="1"/>
  <c r="I530" i="4"/>
  <c r="L530" i="4" s="1"/>
  <c r="I542" i="4"/>
  <c r="L542" i="4" s="1"/>
  <c r="G350" i="4"/>
  <c r="J350" i="4" s="1"/>
  <c r="G334" i="4"/>
  <c r="J334" i="4" s="1"/>
  <c r="G318" i="4"/>
  <c r="J318" i="4" s="1"/>
  <c r="G302" i="4"/>
  <c r="J302" i="4" s="1"/>
  <c r="G286" i="4"/>
  <c r="J286" i="4" s="1"/>
  <c r="G270" i="4"/>
  <c r="J270" i="4" s="1"/>
  <c r="G254" i="4"/>
  <c r="J254" i="4" s="1"/>
  <c r="G238" i="4"/>
  <c r="J238" i="4" s="1"/>
  <c r="G222" i="4"/>
  <c r="J222" i="4" s="1"/>
  <c r="G206" i="4"/>
  <c r="J206" i="4" s="1"/>
  <c r="G190" i="4"/>
  <c r="J190" i="4" s="1"/>
  <c r="G174" i="4"/>
  <c r="J174" i="4" s="1"/>
  <c r="G158" i="4"/>
  <c r="J158" i="4" s="1"/>
  <c r="G142" i="4"/>
  <c r="J142" i="4" s="1"/>
  <c r="G126" i="4"/>
  <c r="J126" i="4" s="1"/>
  <c r="G110" i="4"/>
  <c r="J110" i="4" s="1"/>
  <c r="G94" i="4"/>
  <c r="J94" i="4" s="1"/>
  <c r="G78" i="4"/>
  <c r="J78" i="4" s="1"/>
  <c r="G62" i="4"/>
  <c r="J62" i="4" s="1"/>
  <c r="G46" i="4"/>
  <c r="J46" i="4" s="1"/>
  <c r="G30" i="4"/>
  <c r="J30" i="4" s="1"/>
  <c r="G14" i="4"/>
  <c r="J14" i="4" s="1"/>
  <c r="H470" i="4"/>
  <c r="K470" i="4" s="1"/>
  <c r="I478" i="4"/>
  <c r="L478" i="4" s="1"/>
  <c r="I482" i="4"/>
  <c r="L482" i="4" s="1"/>
  <c r="M482" i="4" s="1"/>
  <c r="H486" i="4"/>
  <c r="K486" i="4" s="1"/>
  <c r="G494" i="4"/>
  <c r="J494" i="4" s="1"/>
  <c r="H510" i="4"/>
  <c r="K510" i="4" s="1"/>
  <c r="H534" i="4"/>
  <c r="K534" i="4" s="1"/>
  <c r="H542" i="4"/>
  <c r="K542" i="4" s="1"/>
  <c r="I554" i="4"/>
  <c r="L554" i="4" s="1"/>
  <c r="M554" i="4" s="1"/>
  <c r="I562" i="4"/>
  <c r="L562" i="4" s="1"/>
  <c r="G562" i="4"/>
  <c r="J562" i="4" s="1"/>
  <c r="H574" i="4"/>
  <c r="K574" i="4" s="1"/>
  <c r="H594" i="4"/>
  <c r="K594" i="4" s="1"/>
  <c r="H602" i="4"/>
  <c r="K602" i="4" s="1"/>
  <c r="H606" i="4"/>
  <c r="K606" i="4" s="1"/>
  <c r="I614" i="4"/>
  <c r="L614" i="4" s="1"/>
  <c r="I626" i="4"/>
  <c r="L626" i="4" s="1"/>
  <c r="I642" i="4"/>
  <c r="L642" i="4" s="1"/>
  <c r="I650" i="4"/>
  <c r="L650" i="4" s="1"/>
  <c r="H649" i="4"/>
  <c r="K649" i="4" s="1"/>
  <c r="G650" i="4"/>
  <c r="J650" i="4" s="1"/>
  <c r="I658" i="4"/>
  <c r="L658" i="4" s="1"/>
  <c r="I654" i="4"/>
  <c r="L654" i="4" s="1"/>
  <c r="H658" i="4"/>
  <c r="K658" i="4" s="1"/>
  <c r="H654" i="4"/>
  <c r="K654" i="4" s="1"/>
  <c r="H661" i="4"/>
  <c r="K661" i="4" s="1"/>
  <c r="I670" i="4"/>
  <c r="L670" i="4" s="1"/>
  <c r="I677" i="4"/>
  <c r="L677" i="4" s="1"/>
  <c r="I690" i="4"/>
  <c r="L690" i="4" s="1"/>
  <c r="I694" i="4"/>
  <c r="L694" i="4" s="1"/>
  <c r="I713" i="4"/>
  <c r="L713" i="4" s="1"/>
  <c r="G710" i="4"/>
  <c r="J710" i="4" s="1"/>
  <c r="G702" i="4"/>
  <c r="J702" i="4" s="1"/>
  <c r="I718" i="4"/>
  <c r="L718" i="4" s="1"/>
  <c r="I725" i="4"/>
  <c r="L725" i="4" s="1"/>
  <c r="H730" i="4"/>
  <c r="K730" i="4" s="1"/>
  <c r="G726" i="4"/>
  <c r="J726" i="4" s="1"/>
  <c r="I734" i="4"/>
  <c r="L734" i="4" s="1"/>
  <c r="H734" i="4"/>
  <c r="K734" i="4" s="1"/>
  <c r="I745" i="4"/>
  <c r="L745" i="4" s="1"/>
  <c r="H746" i="4"/>
  <c r="K746" i="4" s="1"/>
  <c r="H750" i="4"/>
  <c r="K750" i="4" s="1"/>
  <c r="G757" i="4"/>
  <c r="J757" i="4" s="1"/>
  <c r="G766" i="4"/>
  <c r="J766" i="4" s="1"/>
  <c r="G762" i="4"/>
  <c r="J762" i="4" s="1"/>
  <c r="I794" i="4"/>
  <c r="L794" i="4" s="1"/>
  <c r="I786" i="4"/>
  <c r="L786" i="4" s="1"/>
  <c r="I778" i="4"/>
  <c r="L778" i="4" s="1"/>
  <c r="H794" i="4"/>
  <c r="K794" i="4" s="1"/>
  <c r="H786" i="4"/>
  <c r="K786" i="4" s="1"/>
  <c r="H778" i="4"/>
  <c r="K778" i="4" s="1"/>
  <c r="G810" i="4"/>
  <c r="J810" i="4" s="1"/>
  <c r="H821" i="4"/>
  <c r="K821" i="4" s="1"/>
  <c r="G822" i="4"/>
  <c r="J822" i="4" s="1"/>
  <c r="I841" i="4"/>
  <c r="L841" i="4" s="1"/>
  <c r="G838" i="4"/>
  <c r="J838" i="4" s="1"/>
  <c r="G854" i="4"/>
  <c r="J854" i="4" s="1"/>
  <c r="I861" i="4"/>
  <c r="L861" i="4" s="1"/>
  <c r="G873" i="4"/>
  <c r="J873" i="4" s="1"/>
  <c r="I878" i="4"/>
  <c r="L878" i="4" s="1"/>
  <c r="I882" i="4"/>
  <c r="L882" i="4" s="1"/>
  <c r="I898" i="4"/>
  <c r="L898" i="4" s="1"/>
  <c r="G898" i="4"/>
  <c r="J898" i="4" s="1"/>
  <c r="I902" i="4"/>
  <c r="L902" i="4" s="1"/>
  <c r="I906" i="4"/>
  <c r="L906" i="4" s="1"/>
  <c r="M906" i="4" s="1"/>
  <c r="H914" i="4"/>
  <c r="K914" i="4" s="1"/>
  <c r="G930" i="4"/>
  <c r="J930" i="4" s="1"/>
  <c r="G922" i="4"/>
  <c r="J922" i="4" s="1"/>
  <c r="M922" i="4" s="1"/>
  <c r="I942" i="4"/>
  <c r="L942" i="4" s="1"/>
  <c r="I962" i="4"/>
  <c r="L962" i="4" s="1"/>
  <c r="H966" i="4"/>
  <c r="K966" i="4" s="1"/>
  <c r="I978" i="4"/>
  <c r="L978" i="4" s="1"/>
  <c r="I982" i="4"/>
  <c r="L982" i="4" s="1"/>
  <c r="G990" i="4"/>
  <c r="J990" i="4" s="1"/>
  <c r="G994" i="4"/>
  <c r="J994" i="4" s="1"/>
  <c r="H1026" i="4"/>
  <c r="K1026" i="4" s="1"/>
  <c r="G1018" i="4"/>
  <c r="J1018" i="4" s="1"/>
  <c r="I1042" i="4"/>
  <c r="L1042" i="4" s="1"/>
  <c r="G1050" i="4"/>
  <c r="J1050" i="4" s="1"/>
  <c r="I1074" i="4"/>
  <c r="L1074" i="4" s="1"/>
  <c r="G1070" i="4"/>
  <c r="J1070" i="4" s="1"/>
  <c r="H1081" i="4"/>
  <c r="K1081" i="4" s="1"/>
  <c r="G1081" i="4"/>
  <c r="J1081" i="4" s="1"/>
  <c r="I1081" i="4"/>
  <c r="L1081" i="4" s="1"/>
  <c r="I616" i="4"/>
  <c r="L616" i="4" s="1"/>
  <c r="I648" i="4"/>
  <c r="L648" i="4" s="1"/>
  <c r="H664" i="4"/>
  <c r="K664" i="4" s="1"/>
  <c r="I668" i="4"/>
  <c r="L668" i="4" s="1"/>
  <c r="I672" i="4"/>
  <c r="L672" i="4" s="1"/>
  <c r="H676" i="4"/>
  <c r="K676" i="4" s="1"/>
  <c r="I692" i="4"/>
  <c r="L692" i="4" s="1"/>
  <c r="H692" i="4"/>
  <c r="K692" i="4" s="1"/>
  <c r="G728" i="4"/>
  <c r="J728" i="4" s="1"/>
  <c r="M728" i="4" s="1"/>
  <c r="G724" i="4"/>
  <c r="J724" i="4" s="1"/>
  <c r="G748" i="4"/>
  <c r="J748" i="4" s="1"/>
  <c r="I796" i="4"/>
  <c r="L796" i="4" s="1"/>
  <c r="I792" i="4"/>
  <c r="L792" i="4" s="1"/>
  <c r="I788" i="4"/>
  <c r="L788" i="4" s="1"/>
  <c r="I784" i="4"/>
  <c r="L784" i="4" s="1"/>
  <c r="I780" i="4"/>
  <c r="L780" i="4" s="1"/>
  <c r="I776" i="4"/>
  <c r="L776" i="4" s="1"/>
  <c r="H796" i="4"/>
  <c r="K796" i="4" s="1"/>
  <c r="H792" i="4"/>
  <c r="K792" i="4" s="1"/>
  <c r="H788" i="4"/>
  <c r="K788" i="4" s="1"/>
  <c r="H784" i="4"/>
  <c r="K784" i="4" s="1"/>
  <c r="H780" i="4"/>
  <c r="K780" i="4" s="1"/>
  <c r="H776" i="4"/>
  <c r="K776" i="4" s="1"/>
  <c r="H808" i="4"/>
  <c r="K808" i="4" s="1"/>
  <c r="I812" i="4"/>
  <c r="L812" i="4" s="1"/>
  <c r="I848" i="4"/>
  <c r="L848" i="4" s="1"/>
  <c r="G848" i="4"/>
  <c r="J848" i="4" s="1"/>
  <c r="G844" i="4"/>
  <c r="J844" i="4" s="1"/>
  <c r="G840" i="4"/>
  <c r="J840" i="4" s="1"/>
  <c r="I852" i="4"/>
  <c r="L852" i="4" s="1"/>
  <c r="G904" i="4"/>
  <c r="J904" i="4" s="1"/>
  <c r="I908" i="4"/>
  <c r="L908" i="4" s="1"/>
  <c r="I964" i="4"/>
  <c r="L964" i="4" s="1"/>
  <c r="I968" i="4"/>
  <c r="L968" i="4" s="1"/>
  <c r="H1004" i="4"/>
  <c r="K1004" i="4" s="1"/>
  <c r="I1080" i="4"/>
  <c r="L1080" i="4" s="1"/>
  <c r="H835" i="4"/>
  <c r="K835" i="4" s="1"/>
  <c r="I847" i="4"/>
  <c r="L847" i="4" s="1"/>
  <c r="I839" i="4"/>
  <c r="L839" i="4" s="1"/>
  <c r="I887" i="4"/>
  <c r="L887" i="4" s="1"/>
  <c r="H887" i="4"/>
  <c r="K887" i="4" s="1"/>
  <c r="I903" i="4"/>
  <c r="L903" i="4" s="1"/>
  <c r="G939" i="4"/>
  <c r="J939" i="4" s="1"/>
  <c r="I971" i="4"/>
  <c r="L971" i="4" s="1"/>
  <c r="G976" i="4"/>
  <c r="J976" i="4" s="1"/>
  <c r="I999" i="4"/>
  <c r="L999" i="4" s="1"/>
  <c r="H1015" i="4"/>
  <c r="K1015" i="4" s="1"/>
  <c r="G1007" i="4"/>
  <c r="J1007" i="4" s="1"/>
  <c r="I1032" i="4"/>
  <c r="L1032" i="4" s="1"/>
  <c r="I1075" i="4"/>
  <c r="L1075" i="4" s="1"/>
  <c r="G1015" i="4"/>
  <c r="J1015" i="4" s="1"/>
  <c r="M1015" i="4" s="1"/>
  <c r="G995" i="4"/>
  <c r="J995" i="4" s="1"/>
  <c r="I915" i="4"/>
  <c r="L915" i="4" s="1"/>
  <c r="H915" i="4"/>
  <c r="K915" i="4" s="1"/>
  <c r="G987" i="4"/>
  <c r="J987" i="4" s="1"/>
  <c r="G1031" i="4"/>
  <c r="J1031" i="4" s="1"/>
  <c r="H853" i="4"/>
  <c r="K853" i="4" s="1"/>
  <c r="I857" i="4"/>
  <c r="L857" i="4" s="1"/>
  <c r="H861" i="4"/>
  <c r="K861" i="4" s="1"/>
  <c r="H865" i="4"/>
  <c r="K865" i="4" s="1"/>
  <c r="I872" i="4"/>
  <c r="L872" i="4" s="1"/>
  <c r="I868" i="4"/>
  <c r="L868" i="4" s="1"/>
  <c r="H869" i="4"/>
  <c r="K869" i="4" s="1"/>
  <c r="H888" i="4"/>
  <c r="K888" i="4" s="1"/>
  <c r="H884" i="4"/>
  <c r="K884" i="4" s="1"/>
  <c r="G889" i="4"/>
  <c r="J889" i="4" s="1"/>
  <c r="I897" i="4"/>
  <c r="L897" i="4" s="1"/>
  <c r="I893" i="4"/>
  <c r="L893" i="4" s="1"/>
  <c r="H900" i="4"/>
  <c r="K900" i="4" s="1"/>
  <c r="I904" i="4"/>
  <c r="L904" i="4" s="1"/>
  <c r="H948" i="4"/>
  <c r="K948" i="4" s="1"/>
  <c r="I960" i="4"/>
  <c r="L960" i="4" s="1"/>
  <c r="I953" i="4"/>
  <c r="L953" i="4" s="1"/>
  <c r="M953" i="4" s="1"/>
  <c r="H968" i="4"/>
  <c r="K968" i="4" s="1"/>
  <c r="H976" i="4"/>
  <c r="K976" i="4" s="1"/>
  <c r="G972" i="4"/>
  <c r="J972" i="4" s="1"/>
  <c r="H864" i="4"/>
  <c r="K864" i="4" s="1"/>
  <c r="H880" i="4"/>
  <c r="K880" i="4" s="1"/>
  <c r="I900" i="4"/>
  <c r="L900" i="4" s="1"/>
  <c r="I896" i="4"/>
  <c r="L896" i="4" s="1"/>
  <c r="I892" i="4"/>
  <c r="L892" i="4" s="1"/>
  <c r="H940" i="4"/>
  <c r="K940" i="4" s="1"/>
  <c r="I952" i="4"/>
  <c r="L952" i="4" s="1"/>
  <c r="G952" i="4"/>
  <c r="J952" i="4" s="1"/>
  <c r="I972" i="4"/>
  <c r="L972" i="4" s="1"/>
  <c r="H996" i="4"/>
  <c r="K996" i="4" s="1"/>
  <c r="M996" i="4" s="1"/>
  <c r="H1077" i="4"/>
  <c r="K1077" i="4" s="1"/>
  <c r="I1077" i="4"/>
  <c r="L1077" i="4" s="1"/>
  <c r="G1077" i="4"/>
  <c r="J1077" i="4" s="1"/>
  <c r="G1061" i="4"/>
  <c r="J1061" i="4" s="1"/>
  <c r="I1061" i="4"/>
  <c r="L1061" i="4" s="1"/>
  <c r="G1049" i="4"/>
  <c r="J1049" i="4" s="1"/>
  <c r="I1049" i="4"/>
  <c r="L1049" i="4" s="1"/>
  <c r="G1045" i="4"/>
  <c r="J1045" i="4" s="1"/>
  <c r="H1045" i="4"/>
  <c r="K1045" i="4" s="1"/>
  <c r="H1037" i="4"/>
  <c r="K1037" i="4" s="1"/>
  <c r="G1037" i="4"/>
  <c r="J1037" i="4" s="1"/>
  <c r="G1021" i="4"/>
  <c r="J1021" i="4" s="1"/>
  <c r="H1021" i="4"/>
  <c r="K1021" i="4" s="1"/>
  <c r="I1021" i="4"/>
  <c r="L1021" i="4" s="1"/>
  <c r="H989" i="4"/>
  <c r="K989" i="4" s="1"/>
  <c r="G989" i="4"/>
  <c r="J989" i="4" s="1"/>
  <c r="G961" i="4"/>
  <c r="J961" i="4" s="1"/>
  <c r="H961" i="4"/>
  <c r="K961" i="4" s="1"/>
  <c r="I961" i="4"/>
  <c r="L961" i="4" s="1"/>
  <c r="H937" i="4"/>
  <c r="K937" i="4" s="1"/>
  <c r="I937" i="4"/>
  <c r="L937" i="4" s="1"/>
  <c r="I933" i="4"/>
  <c r="L933" i="4" s="1"/>
  <c r="H933" i="4"/>
  <c r="K933" i="4" s="1"/>
  <c r="G901" i="4"/>
  <c r="J901" i="4" s="1"/>
  <c r="H901" i="4"/>
  <c r="K901" i="4" s="1"/>
  <c r="I901" i="4"/>
  <c r="L901" i="4" s="1"/>
  <c r="G885" i="4"/>
  <c r="J885" i="4" s="1"/>
  <c r="I885" i="4"/>
  <c r="L885" i="4" s="1"/>
  <c r="H1064" i="4"/>
  <c r="K1064" i="4" s="1"/>
  <c r="I1064" i="4"/>
  <c r="L1064" i="4" s="1"/>
  <c r="G1052" i="4"/>
  <c r="J1052" i="4" s="1"/>
  <c r="I1052" i="4"/>
  <c r="L1052" i="4" s="1"/>
  <c r="H1048" i="4"/>
  <c r="K1048" i="4" s="1"/>
  <c r="I1048" i="4"/>
  <c r="L1048" i="4" s="1"/>
  <c r="G1040" i="4"/>
  <c r="J1040" i="4" s="1"/>
  <c r="I1040" i="4"/>
  <c r="L1040" i="4" s="1"/>
  <c r="G1036" i="4"/>
  <c r="J1036" i="4" s="1"/>
  <c r="H1036" i="4"/>
  <c r="K1036" i="4" s="1"/>
  <c r="I1036" i="4"/>
  <c r="L1036" i="4" s="1"/>
  <c r="I1028" i="4"/>
  <c r="L1028" i="4" s="1"/>
  <c r="H1028" i="4"/>
  <c r="K1028" i="4" s="1"/>
  <c r="I1020" i="4"/>
  <c r="L1020" i="4" s="1"/>
  <c r="H1020" i="4"/>
  <c r="K1020" i="4" s="1"/>
  <c r="G1016" i="4"/>
  <c r="J1016" i="4" s="1"/>
  <c r="H1016" i="4"/>
  <c r="K1016" i="4" s="1"/>
  <c r="I1016" i="4"/>
  <c r="L1016" i="4" s="1"/>
  <c r="H1000" i="4"/>
  <c r="K1000" i="4" s="1"/>
  <c r="I1000" i="4"/>
  <c r="L1000" i="4" s="1"/>
  <c r="I984" i="4"/>
  <c r="L984" i="4" s="1"/>
  <c r="G984" i="4"/>
  <c r="J984" i="4" s="1"/>
  <c r="H984" i="4"/>
  <c r="K984" i="4" s="1"/>
  <c r="G956" i="4"/>
  <c r="J956" i="4" s="1"/>
  <c r="H956" i="4"/>
  <c r="K956" i="4" s="1"/>
  <c r="I956" i="4"/>
  <c r="L956" i="4" s="1"/>
  <c r="I936" i="4"/>
  <c r="L936" i="4" s="1"/>
  <c r="G936" i="4"/>
  <c r="J936" i="4" s="1"/>
  <c r="H912" i="4"/>
  <c r="K912" i="4" s="1"/>
  <c r="I912" i="4"/>
  <c r="L912" i="4" s="1"/>
  <c r="G860" i="4"/>
  <c r="J860" i="4" s="1"/>
  <c r="H860" i="4"/>
  <c r="K860" i="4" s="1"/>
  <c r="I860" i="4"/>
  <c r="L860" i="4" s="1"/>
  <c r="G856" i="4"/>
  <c r="J856" i="4" s="1"/>
  <c r="H856" i="4"/>
  <c r="K856" i="4" s="1"/>
  <c r="I856" i="4"/>
  <c r="L856" i="4" s="1"/>
  <c r="I696" i="4"/>
  <c r="L696" i="4" s="1"/>
  <c r="H696" i="4"/>
  <c r="K696" i="4" s="1"/>
  <c r="G852" i="4"/>
  <c r="J852" i="4" s="1"/>
  <c r="I876" i="4"/>
  <c r="H876" i="4"/>
  <c r="K876" i="4" s="1"/>
  <c r="G881" i="4"/>
  <c r="J881" i="4" s="1"/>
  <c r="H885" i="4"/>
  <c r="K885" i="4" s="1"/>
  <c r="I889" i="4"/>
  <c r="L889" i="4" s="1"/>
  <c r="H896" i="4"/>
  <c r="K896" i="4" s="1"/>
  <c r="G897" i="4"/>
  <c r="J897" i="4" s="1"/>
  <c r="H908" i="4"/>
  <c r="K908" i="4" s="1"/>
  <c r="G916" i="4"/>
  <c r="J916" i="4" s="1"/>
  <c r="G912" i="4"/>
  <c r="J912" i="4" s="1"/>
  <c r="G921" i="4"/>
  <c r="J921" i="4" s="1"/>
  <c r="G940" i="4"/>
  <c r="J940" i="4" s="1"/>
  <c r="G948" i="4"/>
  <c r="J948" i="4" s="1"/>
  <c r="I949" i="4"/>
  <c r="L949" i="4" s="1"/>
  <c r="I1017" i="4"/>
  <c r="L1017" i="4" s="1"/>
  <c r="G1020" i="4"/>
  <c r="J1020" i="4" s="1"/>
  <c r="H1032" i="4"/>
  <c r="K1032" i="4" s="1"/>
  <c r="H1040" i="4"/>
  <c r="K1040" i="4" s="1"/>
  <c r="I1057" i="4"/>
  <c r="L1057" i="4" s="1"/>
  <c r="H1061" i="4"/>
  <c r="K1061" i="4" s="1"/>
  <c r="I987" i="4"/>
  <c r="L987" i="4" s="1"/>
  <c r="G991" i="4"/>
  <c r="J991" i="4" s="1"/>
  <c r="I1027" i="4"/>
  <c r="L1027" i="4" s="1"/>
  <c r="H1035" i="4"/>
  <c r="K1035" i="4" s="1"/>
  <c r="G1035" i="4"/>
  <c r="J1035" i="4" s="1"/>
  <c r="I1051" i="4"/>
  <c r="L1051" i="4" s="1"/>
  <c r="G1059" i="4"/>
  <c r="J1059" i="4" s="1"/>
  <c r="H1071" i="4"/>
  <c r="K1071" i="4" s="1"/>
  <c r="M1071" i="4" s="1"/>
  <c r="G1075" i="4"/>
  <c r="J1075" i="4" s="1"/>
  <c r="M1075" i="4" s="1"/>
  <c r="I967" i="4"/>
  <c r="H967" i="4"/>
  <c r="K967" i="4" s="1"/>
  <c r="H1007" i="4"/>
  <c r="K1007" i="4" s="1"/>
  <c r="G999" i="4"/>
  <c r="J999" i="4" s="1"/>
  <c r="I1023" i="4"/>
  <c r="L1023" i="4" s="1"/>
  <c r="G1023" i="4"/>
  <c r="J1023" i="4" s="1"/>
  <c r="H1047" i="4"/>
  <c r="K1047" i="4" s="1"/>
  <c r="G1051" i="4"/>
  <c r="J1051" i="4" s="1"/>
  <c r="I1059" i="4"/>
  <c r="H1073" i="4"/>
  <c r="K1073" i="4" s="1"/>
  <c r="I1073" i="4"/>
  <c r="L1073" i="4" s="1"/>
  <c r="G1069" i="4"/>
  <c r="J1069" i="4" s="1"/>
  <c r="H1069" i="4"/>
  <c r="I1065" i="4"/>
  <c r="L1065" i="4" s="1"/>
  <c r="H1065" i="4"/>
  <c r="K1065" i="4" s="1"/>
  <c r="G1053" i="4"/>
  <c r="J1053" i="4" s="1"/>
  <c r="H1053" i="4"/>
  <c r="I1053" i="4"/>
  <c r="L1053" i="4" s="1"/>
  <c r="H1041" i="4"/>
  <c r="K1041" i="4" s="1"/>
  <c r="G1041" i="4"/>
  <c r="J1041" i="4" s="1"/>
  <c r="H1033" i="4"/>
  <c r="K1033" i="4" s="1"/>
  <c r="G1033" i="4"/>
  <c r="J1033" i="4" s="1"/>
  <c r="G1029" i="4"/>
  <c r="J1029" i="4" s="1"/>
  <c r="H1029" i="4"/>
  <c r="K1029" i="4" s="1"/>
  <c r="G1025" i="4"/>
  <c r="I1025" i="4"/>
  <c r="L1025" i="4" s="1"/>
  <c r="G1013" i="4"/>
  <c r="J1013" i="4" s="1"/>
  <c r="H1013" i="4"/>
  <c r="K1013" i="4" s="1"/>
  <c r="I1013" i="4"/>
  <c r="G1009" i="4"/>
  <c r="J1009" i="4" s="1"/>
  <c r="H1009" i="4"/>
  <c r="K1009" i="4" s="1"/>
  <c r="I1009" i="4"/>
  <c r="L1009" i="4" s="1"/>
  <c r="G1005" i="4"/>
  <c r="J1005" i="4" s="1"/>
  <c r="H1005" i="4"/>
  <c r="K1005" i="4" s="1"/>
  <c r="I1005" i="4"/>
  <c r="L1005" i="4" s="1"/>
  <c r="G1001" i="4"/>
  <c r="J1001" i="4" s="1"/>
  <c r="H1001" i="4"/>
  <c r="I1001" i="4"/>
  <c r="L1001" i="4" s="1"/>
  <c r="G997" i="4"/>
  <c r="J997" i="4" s="1"/>
  <c r="H997" i="4"/>
  <c r="K997" i="4" s="1"/>
  <c r="I997" i="4"/>
  <c r="G993" i="4"/>
  <c r="J993" i="4" s="1"/>
  <c r="H993" i="4"/>
  <c r="K993" i="4" s="1"/>
  <c r="I993" i="4"/>
  <c r="L993" i="4" s="1"/>
  <c r="G985" i="4"/>
  <c r="I985" i="4"/>
  <c r="L985" i="4" s="1"/>
  <c r="H985" i="4"/>
  <c r="K985" i="4" s="1"/>
  <c r="G981" i="4"/>
  <c r="J981" i="4" s="1"/>
  <c r="I981" i="4"/>
  <c r="L981" i="4" s="1"/>
  <c r="G977" i="4"/>
  <c r="J977" i="4" s="1"/>
  <c r="I977" i="4"/>
  <c r="L977" i="4" s="1"/>
  <c r="G973" i="4"/>
  <c r="J973" i="4" s="1"/>
  <c r="I973" i="4"/>
  <c r="L973" i="4" s="1"/>
  <c r="G965" i="4"/>
  <c r="J965" i="4" s="1"/>
  <c r="H965" i="4"/>
  <c r="K965" i="4" s="1"/>
  <c r="H945" i="4"/>
  <c r="K945" i="4" s="1"/>
  <c r="G945" i="4"/>
  <c r="H941" i="4"/>
  <c r="K941" i="4" s="1"/>
  <c r="G941" i="4"/>
  <c r="J941" i="4" s="1"/>
  <c r="G925" i="4"/>
  <c r="J925" i="4" s="1"/>
  <c r="I925" i="4"/>
  <c r="I983" i="4"/>
  <c r="L983" i="4" s="1"/>
  <c r="G983" i="4"/>
  <c r="J983" i="4" s="1"/>
  <c r="I991" i="4"/>
  <c r="L991" i="4" s="1"/>
  <c r="I995" i="4"/>
  <c r="G1011" i="4"/>
  <c r="J1011" i="4" s="1"/>
  <c r="G1027" i="4"/>
  <c r="J1027" i="4" s="1"/>
  <c r="I1043" i="4"/>
  <c r="L1043" i="4" s="1"/>
  <c r="G1043" i="4"/>
  <c r="J1043" i="4" s="1"/>
  <c r="G1076" i="4"/>
  <c r="J1076" i="4" s="1"/>
  <c r="I1076" i="4"/>
  <c r="L1076" i="4" s="1"/>
  <c r="G1072" i="4"/>
  <c r="J1072" i="4" s="1"/>
  <c r="I1072" i="4"/>
  <c r="G1068" i="4"/>
  <c r="J1068" i="4" s="1"/>
  <c r="I1068" i="4"/>
  <c r="L1068" i="4" s="1"/>
  <c r="G1060" i="4"/>
  <c r="J1060" i="4" s="1"/>
  <c r="I1060" i="4"/>
  <c r="G1056" i="4"/>
  <c r="J1056" i="4" s="1"/>
  <c r="I1056" i="4"/>
  <c r="L1056" i="4" s="1"/>
  <c r="G1044" i="4"/>
  <c r="J1044" i="4" s="1"/>
  <c r="H1044" i="4"/>
  <c r="I1044" i="4"/>
  <c r="L1044" i="4" s="1"/>
  <c r="I1024" i="4"/>
  <c r="L1024" i="4" s="1"/>
  <c r="H1024" i="4"/>
  <c r="K1024" i="4" s="1"/>
  <c r="G1008" i="4"/>
  <c r="I1008" i="4"/>
  <c r="L1008" i="4" s="1"/>
  <c r="G992" i="4"/>
  <c r="J992" i="4" s="1"/>
  <c r="I992" i="4"/>
  <c r="L992" i="4" s="1"/>
  <c r="I988" i="4"/>
  <c r="H988" i="4"/>
  <c r="K988" i="4" s="1"/>
  <c r="H980" i="4"/>
  <c r="K980" i="4" s="1"/>
  <c r="I980" i="4"/>
  <c r="L980" i="4" s="1"/>
  <c r="H944" i="4"/>
  <c r="I944" i="4"/>
  <c r="L944" i="4" s="1"/>
  <c r="G932" i="4"/>
  <c r="J932" i="4" s="1"/>
  <c r="H932" i="4"/>
  <c r="K932" i="4" s="1"/>
  <c r="G928" i="4"/>
  <c r="J928" i="4" s="1"/>
  <c r="H928" i="4"/>
  <c r="K928" i="4" s="1"/>
  <c r="G924" i="4"/>
  <c r="J924" i="4" s="1"/>
  <c r="H924" i="4"/>
  <c r="K924" i="4" s="1"/>
  <c r="G920" i="4"/>
  <c r="H920" i="4"/>
  <c r="K920" i="4" s="1"/>
  <c r="G1067" i="4"/>
  <c r="I1067" i="4"/>
  <c r="L1067" i="4" s="1"/>
  <c r="H1063" i="4"/>
  <c r="K1063" i="4" s="1"/>
  <c r="I1063" i="4"/>
  <c r="L1063" i="4" s="1"/>
  <c r="G1055" i="4"/>
  <c r="H1055" i="4"/>
  <c r="K1055" i="4" s="1"/>
  <c r="G1039" i="4"/>
  <c r="J1039" i="4" s="1"/>
  <c r="I1039" i="4"/>
  <c r="L1039" i="4" s="1"/>
  <c r="H1019" i="4"/>
  <c r="I1019" i="4"/>
  <c r="L1019" i="4" s="1"/>
  <c r="G1003" i="4"/>
  <c r="J1003" i="4" s="1"/>
  <c r="I1003" i="4"/>
  <c r="L1003" i="4" s="1"/>
  <c r="H979" i="4"/>
  <c r="G979" i="4"/>
  <c r="J979" i="4" s="1"/>
  <c r="H975" i="4"/>
  <c r="K975" i="4" s="1"/>
  <c r="I975" i="4"/>
  <c r="L975" i="4" s="1"/>
  <c r="G963" i="4"/>
  <c r="H963" i="4"/>
  <c r="K963" i="4" s="1"/>
  <c r="I963" i="4"/>
  <c r="L963" i="4" s="1"/>
  <c r="G959" i="4"/>
  <c r="J959" i="4" s="1"/>
  <c r="H959" i="4"/>
  <c r="I959" i="4"/>
  <c r="L959" i="4" s="1"/>
  <c r="G955" i="4"/>
  <c r="J955" i="4" s="1"/>
  <c r="H955" i="4"/>
  <c r="K955" i="4" s="1"/>
  <c r="I955" i="4"/>
  <c r="G951" i="4"/>
  <c r="J951" i="4" s="1"/>
  <c r="H951" i="4"/>
  <c r="K951" i="4" s="1"/>
  <c r="I951" i="4"/>
  <c r="L951" i="4" s="1"/>
  <c r="G947" i="4"/>
  <c r="I947" i="4"/>
  <c r="L947" i="4" s="1"/>
  <c r="G943" i="4"/>
  <c r="J943" i="4" s="1"/>
  <c r="I943" i="4"/>
  <c r="L943" i="4" s="1"/>
  <c r="H935" i="4"/>
  <c r="G935" i="4"/>
  <c r="J935" i="4" s="1"/>
  <c r="M253" i="4"/>
  <c r="M288" i="4"/>
  <c r="M258" i="4"/>
  <c r="M192" i="4"/>
  <c r="M290" i="4"/>
  <c r="M194" i="4"/>
  <c r="M162" i="4"/>
  <c r="M130" i="4"/>
  <c r="M98" i="4"/>
  <c r="M189" i="4" l="1"/>
  <c r="M545" i="4"/>
  <c r="M725" i="4"/>
  <c r="M233" i="4"/>
  <c r="N233" i="4" s="1"/>
  <c r="M1170" i="4"/>
  <c r="M404" i="4"/>
  <c r="N404" i="4" s="1"/>
  <c r="M348" i="4"/>
  <c r="M108" i="4"/>
  <c r="N108" i="4" s="1"/>
  <c r="M64" i="4"/>
  <c r="M160" i="4"/>
  <c r="O160" i="4" s="1"/>
  <c r="M316" i="4"/>
  <c r="M336" i="4"/>
  <c r="O336" i="4" s="1"/>
  <c r="M376" i="4"/>
  <c r="M268" i="4"/>
  <c r="O268" i="4" s="1"/>
  <c r="M444" i="4"/>
  <c r="M933" i="4"/>
  <c r="N933" i="4" s="1"/>
  <c r="M882" i="4"/>
  <c r="M854" i="4"/>
  <c r="O854" i="4" s="1"/>
  <c r="M830" i="4"/>
  <c r="M372" i="4"/>
  <c r="N372" i="4" s="1"/>
  <c r="M184" i="4"/>
  <c r="M36" i="4"/>
  <c r="N36" i="4" s="1"/>
  <c r="M40" i="4"/>
  <c r="M1229" i="4"/>
  <c r="O1229" i="4" s="1"/>
  <c r="M427" i="4"/>
  <c r="M223" i="4"/>
  <c r="O223" i="4" s="1"/>
  <c r="M102" i="4"/>
  <c r="M544" i="4"/>
  <c r="N544" i="4" s="1"/>
  <c r="M20" i="4"/>
  <c r="M148" i="4"/>
  <c r="O148" i="4" s="1"/>
  <c r="M144" i="4"/>
  <c r="M176" i="4"/>
  <c r="O176" i="4" s="1"/>
  <c r="M208" i="4"/>
  <c r="M436" i="4"/>
  <c r="O436" i="4" s="1"/>
  <c r="M308" i="4"/>
  <c r="M248" i="4"/>
  <c r="O248" i="4" s="1"/>
  <c r="M424" i="4"/>
  <c r="M167" i="4"/>
  <c r="N167" i="4" s="1"/>
  <c r="M705" i="4"/>
  <c r="M741" i="4"/>
  <c r="O741" i="4" s="1"/>
  <c r="M813" i="4"/>
  <c r="M457" i="4"/>
  <c r="O457" i="4" s="1"/>
  <c r="M769" i="4"/>
  <c r="M377" i="4"/>
  <c r="N377" i="4" s="1"/>
  <c r="M93" i="4"/>
  <c r="M117" i="4"/>
  <c r="O117" i="4" s="1"/>
  <c r="M289" i="4"/>
  <c r="M337" i="4"/>
  <c r="N337" i="4" s="1"/>
  <c r="M204" i="4"/>
  <c r="M378" i="4"/>
  <c r="O378" i="4" s="1"/>
  <c r="M245" i="4"/>
  <c r="M180" i="4"/>
  <c r="O180" i="4" s="1"/>
  <c r="M317" i="4"/>
  <c r="O317" i="4" s="1"/>
  <c r="M161" i="4"/>
  <c r="O161" i="4" s="1"/>
  <c r="M322" i="4"/>
  <c r="M56" i="4"/>
  <c r="O56" i="4" s="1"/>
  <c r="M1181" i="4"/>
  <c r="O1181" i="4" s="1"/>
  <c r="M76" i="4"/>
  <c r="O76" i="4" s="1"/>
  <c r="M52" i="4"/>
  <c r="M312" i="4"/>
  <c r="O312" i="4" s="1"/>
  <c r="M472" i="4"/>
  <c r="O472" i="4" s="1"/>
  <c r="M1189" i="4"/>
  <c r="N1189" i="4" s="1"/>
  <c r="M1221" i="4"/>
  <c r="N1221" i="4" s="1"/>
  <c r="M1186" i="4"/>
  <c r="O1186" i="4" s="1"/>
  <c r="M1237" i="4"/>
  <c r="O1237" i="4" s="1"/>
  <c r="N1203" i="4"/>
  <c r="M1118" i="4"/>
  <c r="N1118" i="4" s="1"/>
  <c r="M1225" i="4"/>
  <c r="N1225" i="4" s="1"/>
  <c r="N1228" i="4"/>
  <c r="M458" i="4"/>
  <c r="O458" i="4" s="1"/>
  <c r="M362" i="4"/>
  <c r="O362" i="4" s="1"/>
  <c r="M166" i="4"/>
  <c r="O166" i="4" s="1"/>
  <c r="M236" i="4"/>
  <c r="O236" i="4" s="1"/>
  <c r="M216" i="4"/>
  <c r="N216" i="4" s="1"/>
  <c r="M304" i="4"/>
  <c r="O304" i="4" s="1"/>
  <c r="M460" i="4"/>
  <c r="O460" i="4" s="1"/>
  <c r="M164" i="4"/>
  <c r="O164" i="4" s="1"/>
  <c r="M128" i="4"/>
  <c r="O128" i="4" s="1"/>
  <c r="M172" i="4"/>
  <c r="O172" i="4" s="1"/>
  <c r="M260" i="4"/>
  <c r="N260" i="4" s="1"/>
  <c r="M284" i="4"/>
  <c r="O284" i="4" s="1"/>
  <c r="M396" i="4"/>
  <c r="O396" i="4" s="1"/>
  <c r="M456" i="4"/>
  <c r="O456" i="4" s="1"/>
  <c r="M476" i="4"/>
  <c r="N476" i="4" s="1"/>
  <c r="M492" i="4"/>
  <c r="O492" i="4" s="1"/>
  <c r="M504" i="4"/>
  <c r="O504" i="4" s="1"/>
  <c r="M572" i="4"/>
  <c r="O572" i="4" s="1"/>
  <c r="M120" i="4"/>
  <c r="O120" i="4" s="1"/>
  <c r="M84" i="4"/>
  <c r="O84" i="4" s="1"/>
  <c r="M212" i="4"/>
  <c r="O212" i="4" s="1"/>
  <c r="M24" i="4"/>
  <c r="O24" i="4" s="1"/>
  <c r="M156" i="4"/>
  <c r="N156" i="4" s="1"/>
  <c r="M380" i="4"/>
  <c r="O380" i="4" s="1"/>
  <c r="M412" i="4"/>
  <c r="O412" i="4" s="1"/>
  <c r="M512" i="4"/>
  <c r="O512" i="4" s="1"/>
  <c r="M1210" i="4"/>
  <c r="N1210" i="4" s="1"/>
  <c r="M478" i="4"/>
  <c r="N478" i="4" s="1"/>
  <c r="M430" i="4"/>
  <c r="O430" i="4" s="1"/>
  <c r="M954" i="4"/>
  <c r="O954" i="4" s="1"/>
  <c r="M210" i="4"/>
  <c r="N210" i="4" s="1"/>
  <c r="M382" i="4"/>
  <c r="O382" i="4" s="1"/>
  <c r="M693" i="4"/>
  <c r="O693" i="4" s="1"/>
  <c r="M449" i="4"/>
  <c r="O449" i="4" s="1"/>
  <c r="M209" i="4"/>
  <c r="N209" i="4" s="1"/>
  <c r="N1240" i="4"/>
  <c r="M1177" i="4"/>
  <c r="N1177" i="4" s="1"/>
  <c r="M494" i="4"/>
  <c r="N494" i="4" s="1"/>
  <c r="M434" i="4"/>
  <c r="O434" i="4" s="1"/>
  <c r="M522" i="4"/>
  <c r="N522" i="4" s="1"/>
  <c r="M206" i="4"/>
  <c r="O206" i="4" s="1"/>
  <c r="M138" i="4"/>
  <c r="N138" i="4" s="1"/>
  <c r="M38" i="4"/>
  <c r="N38" i="4" s="1"/>
  <c r="M230" i="4"/>
  <c r="O230" i="4" s="1"/>
  <c r="M181" i="4"/>
  <c r="N181" i="4" s="1"/>
  <c r="M309" i="4"/>
  <c r="O309" i="4" s="1"/>
  <c r="M369" i="4"/>
  <c r="O369" i="4" s="1"/>
  <c r="M585" i="4"/>
  <c r="O585" i="4" s="1"/>
  <c r="M145" i="4"/>
  <c r="O145" i="4" s="1"/>
  <c r="M614" i="4"/>
  <c r="O614" i="4" s="1"/>
  <c r="M678" i="4"/>
  <c r="O678" i="4" s="1"/>
  <c r="M438" i="4"/>
  <c r="O438" i="4" s="1"/>
  <c r="M344" i="4"/>
  <c r="O344" i="4" s="1"/>
  <c r="M437" i="4"/>
  <c r="O437" i="4" s="1"/>
  <c r="M153" i="4"/>
  <c r="N153" i="4" s="1"/>
  <c r="O1233" i="4"/>
  <c r="N1233" i="4"/>
  <c r="O1224" i="4"/>
  <c r="N1224" i="4"/>
  <c r="M1178" i="4"/>
  <c r="O1178" i="4" s="1"/>
  <c r="N1232" i="4"/>
  <c r="O1232" i="4"/>
  <c r="M594" i="4"/>
  <c r="O594" i="4" s="1"/>
  <c r="M865" i="4"/>
  <c r="N865" i="4" s="1"/>
  <c r="M416" i="4"/>
  <c r="N416" i="4" s="1"/>
  <c r="M1236" i="4"/>
  <c r="N1236" i="4" s="1"/>
  <c r="M261" i="4"/>
  <c r="O261" i="4" s="1"/>
  <c r="M405" i="4"/>
  <c r="O405" i="4" s="1"/>
  <c r="M461" i="4"/>
  <c r="N461" i="4" s="1"/>
  <c r="M1190" i="4"/>
  <c r="N1190" i="4" s="1"/>
  <c r="O1227" i="4"/>
  <c r="N1227" i="4"/>
  <c r="N1231" i="4"/>
  <c r="O1231" i="4"/>
  <c r="M1130" i="4"/>
  <c r="M318" i="4"/>
  <c r="N318" i="4" s="1"/>
  <c r="M379" i="4"/>
  <c r="O379" i="4" s="1"/>
  <c r="M423" i="4"/>
  <c r="O423" i="4" s="1"/>
  <c r="M354" i="4"/>
  <c r="N354" i="4" s="1"/>
  <c r="M1202" i="4"/>
  <c r="N1202" i="4" s="1"/>
  <c r="N1241" i="4"/>
  <c r="O1241" i="4"/>
  <c r="M190" i="4"/>
  <c r="N190" i="4" s="1"/>
  <c r="M442" i="4"/>
  <c r="O442" i="4" s="1"/>
  <c r="M43" i="4"/>
  <c r="O43" i="4" s="1"/>
  <c r="M299" i="4"/>
  <c r="N299" i="4" s="1"/>
  <c r="N1237" i="4"/>
  <c r="M14" i="4"/>
  <c r="O14" i="4" s="1"/>
  <c r="M78" i="4"/>
  <c r="O78" i="4" s="1"/>
  <c r="M142" i="4"/>
  <c r="O142" i="4" s="1"/>
  <c r="M910" i="4"/>
  <c r="N910" i="4" s="1"/>
  <c r="M119" i="4"/>
  <c r="O119" i="4" s="1"/>
  <c r="M183" i="4"/>
  <c r="O183" i="4" s="1"/>
  <c r="M247" i="4"/>
  <c r="O247" i="4" s="1"/>
  <c r="M563" i="4"/>
  <c r="O563" i="4" s="1"/>
  <c r="M31" i="4"/>
  <c r="N31" i="4" s="1"/>
  <c r="M287" i="4"/>
  <c r="O287" i="4" s="1"/>
  <c r="M439" i="4"/>
  <c r="N439" i="4" s="1"/>
  <c r="M691" i="4"/>
  <c r="O691" i="4" s="1"/>
  <c r="M367" i="4"/>
  <c r="N367" i="4" s="1"/>
  <c r="M514" i="4"/>
  <c r="O514" i="4" s="1"/>
  <c r="M829" i="4"/>
  <c r="O829" i="4" s="1"/>
  <c r="M22" i="4"/>
  <c r="O22" i="4" s="1"/>
  <c r="M150" i="4"/>
  <c r="O150" i="4" s="1"/>
  <c r="M342" i="4"/>
  <c r="N342" i="4" s="1"/>
  <c r="M712" i="4"/>
  <c r="O712" i="4" s="1"/>
  <c r="M768" i="4"/>
  <c r="N768" i="4" s="1"/>
  <c r="M497" i="4"/>
  <c r="O497" i="4" s="1"/>
  <c r="M433" i="4"/>
  <c r="N433" i="4" s="1"/>
  <c r="M48" i="4"/>
  <c r="O48" i="4" s="1"/>
  <c r="M60" i="4"/>
  <c r="O60" i="4" s="1"/>
  <c r="M72" i="4"/>
  <c r="O72" i="4" s="1"/>
  <c r="M104" i="4"/>
  <c r="N104" i="4" s="1"/>
  <c r="M112" i="4"/>
  <c r="N112" i="4" s="1"/>
  <c r="M136" i="4"/>
  <c r="O136" i="4" s="1"/>
  <c r="M168" i="4"/>
  <c r="O168" i="4" s="1"/>
  <c r="M220" i="4"/>
  <c r="N220" i="4" s="1"/>
  <c r="M232" i="4"/>
  <c r="O232" i="4" s="1"/>
  <c r="M264" i="4"/>
  <c r="O264" i="4" s="1"/>
  <c r="M272" i="4"/>
  <c r="O272" i="4" s="1"/>
  <c r="M300" i="4"/>
  <c r="N300" i="4" s="1"/>
  <c r="M320" i="4"/>
  <c r="M324" i="4"/>
  <c r="O324" i="4" s="1"/>
  <c r="M356" i="4"/>
  <c r="O356" i="4" s="1"/>
  <c r="M364" i="4"/>
  <c r="N364" i="4" s="1"/>
  <c r="M388" i="4"/>
  <c r="M420" i="4"/>
  <c r="O420" i="4" s="1"/>
  <c r="M428" i="4"/>
  <c r="O428" i="4" s="1"/>
  <c r="M448" i="4"/>
  <c r="O448" i="4" s="1"/>
  <c r="M464" i="4"/>
  <c r="M468" i="4"/>
  <c r="N468" i="4" s="1"/>
  <c r="M484" i="4"/>
  <c r="N484" i="4" s="1"/>
  <c r="M508" i="4"/>
  <c r="N508" i="4" s="1"/>
  <c r="M528" i="4"/>
  <c r="N528" i="4" s="1"/>
  <c r="M536" i="4"/>
  <c r="O536" i="4" s="1"/>
  <c r="M224" i="4"/>
  <c r="O224" i="4" s="1"/>
  <c r="M116" i="4"/>
  <c r="N116" i="4" s="1"/>
  <c r="M360" i="4"/>
  <c r="M256" i="4"/>
  <c r="O256" i="4" s="1"/>
  <c r="M100" i="4"/>
  <c r="N100" i="4" s="1"/>
  <c r="M8" i="4"/>
  <c r="O8" i="4" s="1"/>
  <c r="M132" i="4"/>
  <c r="O132" i="4" s="1"/>
  <c r="M16" i="4"/>
  <c r="O16" i="4" s="1"/>
  <c r="M28" i="4"/>
  <c r="N28" i="4" s="1"/>
  <c r="M32" i="4"/>
  <c r="N32" i="4" s="1"/>
  <c r="M44" i="4"/>
  <c r="M80" i="4"/>
  <c r="O80" i="4" s="1"/>
  <c r="M92" i="4"/>
  <c r="O92" i="4" s="1"/>
  <c r="M124" i="4"/>
  <c r="O124" i="4" s="1"/>
  <c r="M140" i="4"/>
  <c r="M152" i="4"/>
  <c r="O152" i="4" s="1"/>
  <c r="M188" i="4"/>
  <c r="O188" i="4" s="1"/>
  <c r="M240" i="4"/>
  <c r="N240" i="4" s="1"/>
  <c r="M252" i="4"/>
  <c r="O252" i="4" s="1"/>
  <c r="M340" i="4"/>
  <c r="O340" i="4" s="1"/>
  <c r="M352" i="4"/>
  <c r="O352" i="4" s="1"/>
  <c r="M384" i="4"/>
  <c r="O384" i="4" s="1"/>
  <c r="M400" i="4"/>
  <c r="O400" i="4" s="1"/>
  <c r="M408" i="4"/>
  <c r="N408" i="4" s="1"/>
  <c r="M440" i="4"/>
  <c r="O440" i="4" s="1"/>
  <c r="M452" i="4"/>
  <c r="O452" i="4" s="1"/>
  <c r="M480" i="4"/>
  <c r="M488" i="4"/>
  <c r="N488" i="4" s="1"/>
  <c r="M500" i="4"/>
  <c r="O500" i="4" s="1"/>
  <c r="M516" i="4"/>
  <c r="O516" i="4" s="1"/>
  <c r="M532" i="4"/>
  <c r="N532" i="4" s="1"/>
  <c r="M1206" i="4"/>
  <c r="O1206" i="4" s="1"/>
  <c r="M1052" i="4"/>
  <c r="O1052" i="4" s="1"/>
  <c r="M915" i="4"/>
  <c r="N915" i="4" s="1"/>
  <c r="M10" i="4"/>
  <c r="M446" i="4"/>
  <c r="O446" i="4" s="1"/>
  <c r="M191" i="4"/>
  <c r="N191" i="4" s="1"/>
  <c r="M859" i="4"/>
  <c r="N859" i="4" s="1"/>
  <c r="M27" i="4"/>
  <c r="O27" i="4" s="1"/>
  <c r="M155" i="4"/>
  <c r="O155" i="4" s="1"/>
  <c r="M283" i="4"/>
  <c r="O283" i="4" s="1"/>
  <c r="M303" i="4"/>
  <c r="N303" i="4" s="1"/>
  <c r="M67" i="4"/>
  <c r="M419" i="4"/>
  <c r="O419" i="4" s="1"/>
  <c r="M39" i="4"/>
  <c r="N39" i="4" s="1"/>
  <c r="M83" i="4"/>
  <c r="O83" i="4" s="1"/>
  <c r="M115" i="4"/>
  <c r="N115" i="4" s="1"/>
  <c r="M219" i="4"/>
  <c r="N219" i="4" s="1"/>
  <c r="M327" i="4"/>
  <c r="O327" i="4" s="1"/>
  <c r="M359" i="4"/>
  <c r="O359" i="4" s="1"/>
  <c r="M103" i="4"/>
  <c r="M335" i="4"/>
  <c r="N335" i="4" s="1"/>
  <c r="M466" i="4"/>
  <c r="N466" i="4" s="1"/>
  <c r="M697" i="4"/>
  <c r="O697" i="4" s="1"/>
  <c r="M345" i="4"/>
  <c r="O345" i="4" s="1"/>
  <c r="M9" i="4"/>
  <c r="N9" i="4" s="1"/>
  <c r="M29" i="4"/>
  <c r="O29" i="4" s="1"/>
  <c r="M41" i="4"/>
  <c r="O41" i="4" s="1"/>
  <c r="M97" i="4"/>
  <c r="N97" i="4" s="1"/>
  <c r="M133" i="4"/>
  <c r="O133" i="4" s="1"/>
  <c r="M169" i="4"/>
  <c r="O169" i="4" s="1"/>
  <c r="M201" i="4"/>
  <c r="O201" i="4" s="1"/>
  <c r="M217" i="4"/>
  <c r="O217" i="4" s="1"/>
  <c r="M225" i="4"/>
  <c r="O225" i="4" s="1"/>
  <c r="M237" i="4"/>
  <c r="O237" i="4" s="1"/>
  <c r="M305" i="4"/>
  <c r="N305" i="4" s="1"/>
  <c r="M1102" i="4"/>
  <c r="M540" i="4"/>
  <c r="N540" i="4" s="1"/>
  <c r="M332" i="4"/>
  <c r="O332" i="4" s="1"/>
  <c r="M88" i="4"/>
  <c r="N88" i="4" s="1"/>
  <c r="M196" i="4"/>
  <c r="M432" i="4"/>
  <c r="O432" i="4" s="1"/>
  <c r="M1176" i="4"/>
  <c r="N1176" i="4" s="1"/>
  <c r="M1214" i="4"/>
  <c r="N1214" i="4" s="1"/>
  <c r="M1194" i="4"/>
  <c r="O1194" i="4" s="1"/>
  <c r="M280" i="4"/>
  <c r="O280" i="4" s="1"/>
  <c r="M228" i="4"/>
  <c r="O228" i="4" s="1"/>
  <c r="M195" i="4"/>
  <c r="O195" i="4" s="1"/>
  <c r="N1139" i="4"/>
  <c r="O1139" i="4"/>
  <c r="M175" i="4"/>
  <c r="N175" i="4" s="1"/>
  <c r="M709" i="4"/>
  <c r="O709" i="4" s="1"/>
  <c r="N1212" i="4"/>
  <c r="O1212" i="4"/>
  <c r="M276" i="4"/>
  <c r="O276" i="4" s="1"/>
  <c r="N1193" i="4"/>
  <c r="O1193" i="4"/>
  <c r="M346" i="4"/>
  <c r="M277" i="4"/>
  <c r="O277" i="4" s="1"/>
  <c r="M341" i="4"/>
  <c r="O341" i="4" s="1"/>
  <c r="M1191" i="4"/>
  <c r="N1191" i="4" s="1"/>
  <c r="M685" i="4"/>
  <c r="O685" i="4" s="1"/>
  <c r="M817" i="4"/>
  <c r="O817" i="4" s="1"/>
  <c r="M385" i="4"/>
  <c r="O385" i="4" s="1"/>
  <c r="M328" i="4"/>
  <c r="O328" i="4" s="1"/>
  <c r="M772" i="4"/>
  <c r="O772" i="4" s="1"/>
  <c r="M552" i="4"/>
  <c r="O552" i="4" s="1"/>
  <c r="M90" i="4"/>
  <c r="N90" i="4" s="1"/>
  <c r="M418" i="4"/>
  <c r="N418" i="4" s="1"/>
  <c r="M319" i="4"/>
  <c r="O319" i="4" s="1"/>
  <c r="M394" i="4"/>
  <c r="N394" i="4" s="1"/>
  <c r="N1143" i="4"/>
  <c r="M643" i="4"/>
  <c r="O643" i="4" s="1"/>
  <c r="M163" i="4"/>
  <c r="O163" i="4" s="1"/>
  <c r="M274" i="4"/>
  <c r="M744" i="4"/>
  <c r="O744" i="4" s="1"/>
  <c r="M53" i="4"/>
  <c r="O53" i="4" s="1"/>
  <c r="N1204" i="4"/>
  <c r="O1221" i="4"/>
  <c r="M96" i="4"/>
  <c r="O96" i="4" s="1"/>
  <c r="M200" i="4"/>
  <c r="O200" i="4" s="1"/>
  <c r="M292" i="4"/>
  <c r="N292" i="4" s="1"/>
  <c r="M368" i="4"/>
  <c r="M218" i="4"/>
  <c r="O218" i="4" s="1"/>
  <c r="M660" i="4"/>
  <c r="N660" i="4" s="1"/>
  <c r="M755" i="4"/>
  <c r="O755" i="4" s="1"/>
  <c r="M683" i="4"/>
  <c r="M879" i="4"/>
  <c r="N879" i="4" s="1"/>
  <c r="M899" i="4"/>
  <c r="N899" i="4" s="1"/>
  <c r="M294" i="4"/>
  <c r="N294" i="4" s="1"/>
  <c r="M333" i="4"/>
  <c r="M681" i="4"/>
  <c r="O681" i="4" s="1"/>
  <c r="M441" i="4"/>
  <c r="N441" i="4" s="1"/>
  <c r="M365" i="4"/>
  <c r="O365" i="4" s="1"/>
  <c r="M349" i="4"/>
  <c r="O349" i="4" s="1"/>
  <c r="M381" i="4"/>
  <c r="N381" i="4" s="1"/>
  <c r="M445" i="4"/>
  <c r="N445" i="4" s="1"/>
  <c r="M473" i="4"/>
  <c r="O473" i="4" s="1"/>
  <c r="M633" i="4"/>
  <c r="O633" i="4" s="1"/>
  <c r="M641" i="4"/>
  <c r="O641" i="4" s="1"/>
  <c r="M657" i="4"/>
  <c r="N657" i="4" s="1"/>
  <c r="M737" i="4"/>
  <c r="O737" i="4" s="1"/>
  <c r="M749" i="4"/>
  <c r="O749" i="4" s="1"/>
  <c r="M773" i="4"/>
  <c r="N773" i="4" s="1"/>
  <c r="M21" i="4"/>
  <c r="O21" i="4" s="1"/>
  <c r="M25" i="4"/>
  <c r="O25" i="4" s="1"/>
  <c r="M33" i="4"/>
  <c r="O33" i="4" s="1"/>
  <c r="M45" i="4"/>
  <c r="O45" i="4" s="1"/>
  <c r="M49" i="4"/>
  <c r="O49" i="4" s="1"/>
  <c r="M57" i="4"/>
  <c r="O57" i="4" s="1"/>
  <c r="M69" i="4"/>
  <c r="O69" i="4" s="1"/>
  <c r="M77" i="4"/>
  <c r="O77" i="4" s="1"/>
  <c r="M85" i="4"/>
  <c r="O85" i="4" s="1"/>
  <c r="M109" i="4"/>
  <c r="O109" i="4" s="1"/>
  <c r="M121" i="4"/>
  <c r="M149" i="4"/>
  <c r="N149" i="4" s="1"/>
  <c r="M185" i="4"/>
  <c r="O185" i="4" s="1"/>
  <c r="M229" i="4"/>
  <c r="O229" i="4" s="1"/>
  <c r="M241" i="4"/>
  <c r="N241" i="4" s="1"/>
  <c r="M257" i="4"/>
  <c r="O257" i="4" s="1"/>
  <c r="M285" i="4"/>
  <c r="O285" i="4" s="1"/>
  <c r="M293" i="4"/>
  <c r="O293" i="4" s="1"/>
  <c r="M329" i="4"/>
  <c r="N329" i="4" s="1"/>
  <c r="M269" i="4"/>
  <c r="N269" i="4" s="1"/>
  <c r="M526" i="4"/>
  <c r="O526" i="4" s="1"/>
  <c r="M182" i="4"/>
  <c r="O182" i="4" s="1"/>
  <c r="M1226" i="4"/>
  <c r="M1222" i="4"/>
  <c r="N1222" i="4" s="1"/>
  <c r="M1230" i="4"/>
  <c r="O1230" i="4" s="1"/>
  <c r="M1234" i="4"/>
  <c r="O1234" i="4" s="1"/>
  <c r="M1166" i="4"/>
  <c r="M1238" i="4"/>
  <c r="O1238" i="4" s="1"/>
  <c r="M1182" i="4"/>
  <c r="O1182" i="4" s="1"/>
  <c r="M1213" i="4"/>
  <c r="O1213" i="4" s="1"/>
  <c r="M1218" i="4"/>
  <c r="O1218" i="4" s="1"/>
  <c r="M1174" i="4"/>
  <c r="O1174" i="4" s="1"/>
  <c r="M1198" i="4"/>
  <c r="M1116" i="4"/>
  <c r="O1116" i="4" s="1"/>
  <c r="M1242" i="4"/>
  <c r="N1242" i="4" s="1"/>
  <c r="O1159" i="4"/>
  <c r="N1159" i="4"/>
  <c r="M1217" i="4"/>
  <c r="O1217" i="4" s="1"/>
  <c r="N1208" i="4"/>
  <c r="M1243" i="4"/>
  <c r="N1243" i="4" s="1"/>
  <c r="O1201" i="4"/>
  <c r="M1156" i="4"/>
  <c r="O1156" i="4" s="1"/>
  <c r="M1086" i="4"/>
  <c r="O1086" i="4" s="1"/>
  <c r="M1209" i="4"/>
  <c r="O1209" i="4" s="1"/>
  <c r="M1082" i="4"/>
  <c r="O1082" i="4" s="1"/>
  <c r="M1098" i="4"/>
  <c r="N1098" i="4" s="1"/>
  <c r="M1168" i="4"/>
  <c r="O1168" i="4" s="1"/>
  <c r="M1164" i="4"/>
  <c r="O1164" i="4" s="1"/>
  <c r="M1172" i="4"/>
  <c r="M469" i="4"/>
  <c r="O469" i="4" s="1"/>
  <c r="N1206" i="4"/>
  <c r="N1185" i="4"/>
  <c r="O1185" i="4"/>
  <c r="N1197" i="4"/>
  <c r="O1197" i="4"/>
  <c r="M486" i="4"/>
  <c r="N486" i="4" s="1"/>
  <c r="M622" i="4"/>
  <c r="N622" i="4" s="1"/>
  <c r="M371" i="4"/>
  <c r="M1114" i="4"/>
  <c r="N1114" i="4" s="1"/>
  <c r="M881" i="4"/>
  <c r="O881" i="4" s="1"/>
  <c r="M395" i="4"/>
  <c r="N395" i="4" s="1"/>
  <c r="M940" i="4"/>
  <c r="N940" i="4" s="1"/>
  <c r="M904" i="4"/>
  <c r="N904" i="4" s="1"/>
  <c r="M30" i="4"/>
  <c r="O30" i="4" s="1"/>
  <c r="M94" i="4"/>
  <c r="O94" i="4" s="1"/>
  <c r="M158" i="4"/>
  <c r="M222" i="4"/>
  <c r="O222" i="4" s="1"/>
  <c r="M286" i="4"/>
  <c r="N286" i="4" s="1"/>
  <c r="M350" i="4"/>
  <c r="O350" i="4" s="1"/>
  <c r="M154" i="4"/>
  <c r="N154" i="4" s="1"/>
  <c r="M298" i="4"/>
  <c r="O298" i="4" s="1"/>
  <c r="M414" i="4"/>
  <c r="N414" i="4" s="1"/>
  <c r="M26" i="4"/>
  <c r="O26" i="4" s="1"/>
  <c r="M106" i="4"/>
  <c r="N106" i="4" s="1"/>
  <c r="M234" i="4"/>
  <c r="N234" i="4" s="1"/>
  <c r="M366" i="4"/>
  <c r="O366" i="4" s="1"/>
  <c r="M422" i="4"/>
  <c r="N422" i="4" s="1"/>
  <c r="M139" i="4"/>
  <c r="M267" i="4"/>
  <c r="O267" i="4" s="1"/>
  <c r="M499" i="4"/>
  <c r="O499" i="4" s="1"/>
  <c r="M403" i="4"/>
  <c r="O403" i="4" s="1"/>
  <c r="M143" i="4"/>
  <c r="N143" i="4" s="1"/>
  <c r="M339" i="4"/>
  <c r="O339" i="4" s="1"/>
  <c r="M306" i="4"/>
  <c r="O306" i="4" s="1"/>
  <c r="N1179" i="4"/>
  <c r="M357" i="4"/>
  <c r="O357" i="4" s="1"/>
  <c r="M453" i="4"/>
  <c r="O453" i="4" s="1"/>
  <c r="M589" i="4"/>
  <c r="O589" i="4" s="1"/>
  <c r="M637" i="4"/>
  <c r="N637" i="4" s="1"/>
  <c r="M717" i="4"/>
  <c r="M1223" i="4"/>
  <c r="O1220" i="4"/>
  <c r="N1220" i="4"/>
  <c r="M459" i="4"/>
  <c r="O459" i="4" s="1"/>
  <c r="M1007" i="4"/>
  <c r="N1007" i="4" s="1"/>
  <c r="M1020" i="4"/>
  <c r="N1020" i="4" s="1"/>
  <c r="M1037" i="4"/>
  <c r="N1037" i="4" s="1"/>
  <c r="M1049" i="4"/>
  <c r="N1049" i="4" s="1"/>
  <c r="M972" i="4"/>
  <c r="O972" i="4" s="1"/>
  <c r="M812" i="4"/>
  <c r="O812" i="4" s="1"/>
  <c r="M648" i="4"/>
  <c r="N648" i="4" s="1"/>
  <c r="M602" i="4"/>
  <c r="O602" i="4" s="1"/>
  <c r="M46" i="4"/>
  <c r="N46" i="4" s="1"/>
  <c r="M110" i="4"/>
  <c r="O110" i="4" s="1"/>
  <c r="M174" i="4"/>
  <c r="O174" i="4" s="1"/>
  <c r="M238" i="4"/>
  <c r="O238" i="4" s="1"/>
  <c r="M302" i="4"/>
  <c r="O302" i="4" s="1"/>
  <c r="M42" i="4"/>
  <c r="O42" i="4" s="1"/>
  <c r="M170" i="4"/>
  <c r="O170" i="4" s="1"/>
  <c r="M282" i="4"/>
  <c r="M426" i="4"/>
  <c r="N426" i="4" s="1"/>
  <c r="M87" i="4"/>
  <c r="O87" i="4" s="1"/>
  <c r="M215" i="4"/>
  <c r="O215" i="4" s="1"/>
  <c r="M227" i="4"/>
  <c r="N227" i="4" s="1"/>
  <c r="M1092" i="4"/>
  <c r="N1092" i="4" s="1"/>
  <c r="M187" i="4"/>
  <c r="O187" i="4" s="1"/>
  <c r="M406" i="4"/>
  <c r="O406" i="4" s="1"/>
  <c r="M270" i="4"/>
  <c r="N270" i="4" s="1"/>
  <c r="M334" i="4"/>
  <c r="O334" i="4" s="1"/>
  <c r="M266" i="4"/>
  <c r="O266" i="4" s="1"/>
  <c r="M1171" i="4"/>
  <c r="O1171" i="4" s="1"/>
  <c r="M761" i="4"/>
  <c r="O761" i="4" s="1"/>
  <c r="M721" i="4"/>
  <c r="O721" i="4" s="1"/>
  <c r="M413" i="4"/>
  <c r="O413" i="4" s="1"/>
  <c r="M417" i="4"/>
  <c r="O417" i="4" s="1"/>
  <c r="M373" i="4"/>
  <c r="O373" i="4" s="1"/>
  <c r="M1140" i="4"/>
  <c r="N1140" i="4" s="1"/>
  <c r="M1148" i="4"/>
  <c r="O1148" i="4" s="1"/>
  <c r="M13" i="4"/>
  <c r="O13" i="4" s="1"/>
  <c r="M17" i="4"/>
  <c r="M37" i="4"/>
  <c r="O37" i="4" s="1"/>
  <c r="M61" i="4"/>
  <c r="O61" i="4" s="1"/>
  <c r="M65" i="4"/>
  <c r="O65" i="4" s="1"/>
  <c r="M81" i="4"/>
  <c r="M89" i="4"/>
  <c r="N89" i="4" s="1"/>
  <c r="M101" i="4"/>
  <c r="O101" i="4" s="1"/>
  <c r="M105" i="4"/>
  <c r="O105" i="4" s="1"/>
  <c r="M113" i="4"/>
  <c r="M125" i="4"/>
  <c r="N125" i="4" s="1"/>
  <c r="M129" i="4"/>
  <c r="O129" i="4" s="1"/>
  <c r="M165" i="4"/>
  <c r="O165" i="4" s="1"/>
  <c r="M177" i="4"/>
  <c r="N177" i="4" s="1"/>
  <c r="M197" i="4"/>
  <c r="O197" i="4" s="1"/>
  <c r="M265" i="4"/>
  <c r="O265" i="4" s="1"/>
  <c r="M401" i="4"/>
  <c r="O401" i="4" s="1"/>
  <c r="M429" i="4"/>
  <c r="N1181" i="4"/>
  <c r="M846" i="4"/>
  <c r="O846" i="4" s="1"/>
  <c r="M1187" i="4"/>
  <c r="N1187" i="4" s="1"/>
  <c r="M496" i="4"/>
  <c r="O496" i="4" s="1"/>
  <c r="M205" i="4"/>
  <c r="M421" i="4"/>
  <c r="O421" i="4" s="1"/>
  <c r="M818" i="4"/>
  <c r="N818" i="4" s="1"/>
  <c r="M610" i="4"/>
  <c r="O610" i="4" s="1"/>
  <c r="M628" i="4"/>
  <c r="O628" i="4" s="1"/>
  <c r="M627" i="4"/>
  <c r="O627" i="4" s="1"/>
  <c r="M647" i="4"/>
  <c r="O647" i="4" s="1"/>
  <c r="M775" i="4"/>
  <c r="O775" i="4" s="1"/>
  <c r="M895" i="4"/>
  <c r="M651" i="4"/>
  <c r="O651" i="4" s="1"/>
  <c r="M159" i="4"/>
  <c r="N159" i="4" s="1"/>
  <c r="M495" i="4"/>
  <c r="O495" i="4" s="1"/>
  <c r="M599" i="4"/>
  <c r="M723" i="4"/>
  <c r="N723" i="4" s="1"/>
  <c r="M271" i="4"/>
  <c r="N271" i="4" s="1"/>
  <c r="M1084" i="4"/>
  <c r="N1084" i="4" s="1"/>
  <c r="M1124" i="4"/>
  <c r="N1124" i="4" s="1"/>
  <c r="M15" i="4"/>
  <c r="O15" i="4" s="1"/>
  <c r="M213" i="4"/>
  <c r="O213" i="4" s="1"/>
  <c r="O1216" i="4"/>
  <c r="N1216" i="4"/>
  <c r="M202" i="4"/>
  <c r="N202" i="4" s="1"/>
  <c r="M490" i="4"/>
  <c r="O490" i="4" s="1"/>
  <c r="M821" i="4"/>
  <c r="N821" i="4" s="1"/>
  <c r="M702" i="4"/>
  <c r="O702" i="4" s="1"/>
  <c r="M626" i="4"/>
  <c r="N626" i="4" s="1"/>
  <c r="M1066" i="4"/>
  <c r="M481" i="4"/>
  <c r="O481" i="4" s="1"/>
  <c r="M489" i="4"/>
  <c r="N489" i="4" s="1"/>
  <c r="M505" i="4"/>
  <c r="O505" i="4" s="1"/>
  <c r="M513" i="4"/>
  <c r="O513" i="4" s="1"/>
  <c r="M521" i="4"/>
  <c r="O521" i="4" s="1"/>
  <c r="M529" i="4"/>
  <c r="N529" i="4" s="1"/>
  <c r="M537" i="4"/>
  <c r="N537" i="4" s="1"/>
  <c r="M549" i="4"/>
  <c r="M557" i="4"/>
  <c r="O557" i="4" s="1"/>
  <c r="M565" i="4"/>
  <c r="O565" i="4" s="1"/>
  <c r="M573" i="4"/>
  <c r="N573" i="4" s="1"/>
  <c r="M593" i="4"/>
  <c r="O593" i="4" s="1"/>
  <c r="M601" i="4"/>
  <c r="O601" i="4" s="1"/>
  <c r="M609" i="4"/>
  <c r="O609" i="4" s="1"/>
  <c r="M617" i="4"/>
  <c r="N617" i="4" s="1"/>
  <c r="M625" i="4"/>
  <c r="O625" i="4" s="1"/>
  <c r="M645" i="4"/>
  <c r="O645" i="4" s="1"/>
  <c r="M669" i="4"/>
  <c r="O669" i="4" s="1"/>
  <c r="M913" i="4"/>
  <c r="N913" i="4" s="1"/>
  <c r="M598" i="4"/>
  <c r="N598" i="4" s="1"/>
  <c r="M894" i="4"/>
  <c r="O894" i="4" s="1"/>
  <c r="M1088" i="4"/>
  <c r="N1088" i="4" s="1"/>
  <c r="M607" i="4"/>
  <c r="O607" i="4" s="1"/>
  <c r="M23" i="4"/>
  <c r="M595" i="4"/>
  <c r="O595" i="4" s="1"/>
  <c r="M63" i="4"/>
  <c r="N63" i="4" s="1"/>
  <c r="M291" i="4"/>
  <c r="O291" i="4" s="1"/>
  <c r="M1205" i="4"/>
  <c r="O1205" i="4" s="1"/>
  <c r="M74" i="4"/>
  <c r="N74" i="4" s="1"/>
  <c r="M330" i="4"/>
  <c r="N330" i="4" s="1"/>
  <c r="M402" i="4"/>
  <c r="N402" i="4" s="1"/>
  <c r="M869" i="4"/>
  <c r="N869" i="4" s="1"/>
  <c r="M838" i="4"/>
  <c r="O838" i="4" s="1"/>
  <c r="M698" i="4"/>
  <c r="O698" i="4" s="1"/>
  <c r="M548" i="4"/>
  <c r="O548" i="4" s="1"/>
  <c r="M632" i="4"/>
  <c r="O632" i="4" s="1"/>
  <c r="M588" i="4"/>
  <c r="N588" i="4" s="1"/>
  <c r="M783" i="4"/>
  <c r="O783" i="4" s="1"/>
  <c r="M539" i="4"/>
  <c r="O539" i="4" s="1"/>
  <c r="M679" i="4"/>
  <c r="M699" i="4"/>
  <c r="O699" i="4" s="1"/>
  <c r="M711" i="4"/>
  <c r="N711" i="4" s="1"/>
  <c r="M827" i="4"/>
  <c r="O827" i="4" s="1"/>
  <c r="M1031" i="4"/>
  <c r="N1031" i="4" s="1"/>
  <c r="M590" i="4"/>
  <c r="O590" i="4" s="1"/>
  <c r="M1199" i="4"/>
  <c r="N1199" i="4" s="1"/>
  <c r="M1132" i="4"/>
  <c r="O1132" i="4" s="1"/>
  <c r="M55" i="4"/>
  <c r="M123" i="4"/>
  <c r="O123" i="4" s="1"/>
  <c r="M311" i="4"/>
  <c r="O311" i="4" s="1"/>
  <c r="M375" i="4"/>
  <c r="O375" i="4" s="1"/>
  <c r="M1104" i="4"/>
  <c r="N1104" i="4" s="1"/>
  <c r="M251" i="4"/>
  <c r="N251" i="4" s="1"/>
  <c r="M1162" i="4"/>
  <c r="N1162" i="4" s="1"/>
  <c r="M454" i="4"/>
  <c r="N454" i="4" s="1"/>
  <c r="M386" i="4"/>
  <c r="M462" i="4"/>
  <c r="N462" i="4" s="1"/>
  <c r="M70" i="4"/>
  <c r="O70" i="4" s="1"/>
  <c r="M134" i="4"/>
  <c r="N134" i="4" s="1"/>
  <c r="M198" i="4"/>
  <c r="M262" i="4"/>
  <c r="N262" i="4" s="1"/>
  <c r="M326" i="4"/>
  <c r="O326" i="4" s="1"/>
  <c r="M1070" i="4"/>
  <c r="N1070" i="4" s="1"/>
  <c r="M534" i="4"/>
  <c r="O534" i="4" s="1"/>
  <c r="M770" i="4"/>
  <c r="O770" i="4" s="1"/>
  <c r="M814" i="4"/>
  <c r="N814" i="4" s="1"/>
  <c r="M886" i="4"/>
  <c r="O886" i="4" s="1"/>
  <c r="M946" i="4"/>
  <c r="N946" i="4" s="1"/>
  <c r="M1137" i="4"/>
  <c r="O1137" i="4" s="1"/>
  <c r="M1153" i="4"/>
  <c r="O1153" i="4" s="1"/>
  <c r="M1107" i="4"/>
  <c r="N1107" i="4" s="1"/>
  <c r="M795" i="4"/>
  <c r="O795" i="4" s="1"/>
  <c r="M425" i="4"/>
  <c r="O425" i="4" s="1"/>
  <c r="M745" i="4"/>
  <c r="N745" i="4" s="1"/>
  <c r="M1134" i="4"/>
  <c r="N1134" i="4" s="1"/>
  <c r="M73" i="4"/>
  <c r="O73" i="4" s="1"/>
  <c r="M137" i="4"/>
  <c r="N137" i="4" s="1"/>
  <c r="M141" i="4"/>
  <c r="M157" i="4"/>
  <c r="O157" i="4" s="1"/>
  <c r="M173" i="4"/>
  <c r="N173" i="4" s="1"/>
  <c r="M193" i="4"/>
  <c r="O193" i="4" s="1"/>
  <c r="M221" i="4"/>
  <c r="N221" i="4" s="1"/>
  <c r="M249" i="4"/>
  <c r="N249" i="4" s="1"/>
  <c r="M273" i="4"/>
  <c r="O273" i="4" s="1"/>
  <c r="M281" i="4"/>
  <c r="O281" i="4" s="1"/>
  <c r="M301" i="4"/>
  <c r="O301" i="4" s="1"/>
  <c r="M313" i="4"/>
  <c r="O313" i="4" s="1"/>
  <c r="M321" i="4"/>
  <c r="O321" i="4" s="1"/>
  <c r="O1219" i="4"/>
  <c r="M912" i="4"/>
  <c r="N912" i="4" s="1"/>
  <c r="M896" i="4"/>
  <c r="O896" i="4" s="1"/>
  <c r="M696" i="4"/>
  <c r="O696" i="4" s="1"/>
  <c r="M1048" i="4"/>
  <c r="O1048" i="4" s="1"/>
  <c r="M1064" i="4"/>
  <c r="N1064" i="4" s="1"/>
  <c r="M523" i="4"/>
  <c r="O523" i="4" s="1"/>
  <c r="M807" i="4"/>
  <c r="O807" i="4" s="1"/>
  <c r="M663" i="4"/>
  <c r="O663" i="4" s="1"/>
  <c r="M743" i="4"/>
  <c r="M831" i="4"/>
  <c r="O831" i="4" s="1"/>
  <c r="M971" i="4"/>
  <c r="O971" i="4" s="1"/>
  <c r="M171" i="4"/>
  <c r="O171" i="4" s="1"/>
  <c r="M331" i="4"/>
  <c r="O331" i="4" s="1"/>
  <c r="M1108" i="4"/>
  <c r="N1108" i="4" s="1"/>
  <c r="M347" i="4"/>
  <c r="O347" i="4" s="1"/>
  <c r="M179" i="4"/>
  <c r="N179" i="4" s="1"/>
  <c r="M207" i="4"/>
  <c r="O207" i="4" s="1"/>
  <c r="M243" i="4"/>
  <c r="N243" i="4" s="1"/>
  <c r="M727" i="4"/>
  <c r="O727" i="4" s="1"/>
  <c r="M363" i="4"/>
  <c r="N363" i="4" s="1"/>
  <c r="N1211" i="4"/>
  <c r="O1211" i="4"/>
  <c r="M816" i="4"/>
  <c r="M631" i="4"/>
  <c r="O631" i="4" s="1"/>
  <c r="M535" i="4"/>
  <c r="O535" i="4" s="1"/>
  <c r="M107" i="4"/>
  <c r="O107" i="4" s="1"/>
  <c r="M235" i="4"/>
  <c r="M443" i="4"/>
  <c r="O443" i="4" s="1"/>
  <c r="M659" i="4"/>
  <c r="O659" i="4" s="1"/>
  <c r="M739" i="4"/>
  <c r="O739" i="4" s="1"/>
  <c r="M883" i="4"/>
  <c r="M923" i="4"/>
  <c r="O923" i="4" s="1"/>
  <c r="M1119" i="4"/>
  <c r="N1119" i="4" s="1"/>
  <c r="M851" i="4"/>
  <c r="O851" i="4" s="1"/>
  <c r="M467" i="4"/>
  <c r="M475" i="4"/>
  <c r="O475" i="4" s="1"/>
  <c r="M551" i="4"/>
  <c r="N551" i="4" s="1"/>
  <c r="M823" i="4"/>
  <c r="M810" i="4"/>
  <c r="M275" i="4"/>
  <c r="N275" i="4" s="1"/>
  <c r="M387" i="4"/>
  <c r="O387" i="4" s="1"/>
  <c r="M431" i="4"/>
  <c r="M451" i="4"/>
  <c r="M19" i="4"/>
  <c r="O19" i="4" s="1"/>
  <c r="M59" i="4"/>
  <c r="O59" i="4" s="1"/>
  <c r="M95" i="4"/>
  <c r="M131" i="4"/>
  <c r="M211" i="4"/>
  <c r="O211" i="4" s="1"/>
  <c r="M279" i="4"/>
  <c r="O279" i="4" s="1"/>
  <c r="M351" i="4"/>
  <c r="M1161" i="4"/>
  <c r="N1161" i="4" s="1"/>
  <c r="M1096" i="4"/>
  <c r="O1096" i="4" s="1"/>
  <c r="M1128" i="4"/>
  <c r="N1128" i="4" s="1"/>
  <c r="M259" i="4"/>
  <c r="M79" i="4"/>
  <c r="M135" i="4"/>
  <c r="N135" i="4" s="1"/>
  <c r="M231" i="4"/>
  <c r="N231" i="4" s="1"/>
  <c r="M343" i="4"/>
  <c r="O343" i="4" s="1"/>
  <c r="M383" i="4"/>
  <c r="M435" i="4"/>
  <c r="O435" i="4" s="1"/>
  <c r="M503" i="4"/>
  <c r="O503" i="4" s="1"/>
  <c r="M1184" i="4"/>
  <c r="O1184" i="4" s="1"/>
  <c r="M1188" i="4"/>
  <c r="O1188" i="4" s="1"/>
  <c r="N1215" i="4"/>
  <c r="O1215" i="4"/>
  <c r="N1207" i="4"/>
  <c r="O1207" i="4"/>
  <c r="M1041" i="4"/>
  <c r="N1041" i="4" s="1"/>
  <c r="M1026" i="4"/>
  <c r="O1026" i="4" s="1"/>
  <c r="M716" i="4"/>
  <c r="O716" i="4" s="1"/>
  <c r="M680" i="4"/>
  <c r="M872" i="4"/>
  <c r="N872" i="4" s="1"/>
  <c r="M892" i="4"/>
  <c r="O892" i="4" s="1"/>
  <c r="M47" i="4"/>
  <c r="M71" i="4"/>
  <c r="M199" i="4"/>
  <c r="O199" i="4" s="1"/>
  <c r="M263" i="4"/>
  <c r="N263" i="4" s="1"/>
  <c r="M391" i="4"/>
  <c r="O391" i="4" s="1"/>
  <c r="M415" i="4"/>
  <c r="M487" i="4"/>
  <c r="O487" i="4" s="1"/>
  <c r="M667" i="4"/>
  <c r="O667" i="4" s="1"/>
  <c r="M1144" i="4"/>
  <c r="M652" i="4"/>
  <c r="M1163" i="4"/>
  <c r="O1163" i="4" s="1"/>
  <c r="M1167" i="4"/>
  <c r="N1167" i="4" s="1"/>
  <c r="M389" i="4"/>
  <c r="O389" i="4" s="1"/>
  <c r="M501" i="4"/>
  <c r="M653" i="4"/>
  <c r="N653" i="4" s="1"/>
  <c r="M677" i="4"/>
  <c r="N677" i="4" s="1"/>
  <c r="M805" i="4"/>
  <c r="O805" i="4" s="1"/>
  <c r="M916" i="4"/>
  <c r="M847" i="4"/>
  <c r="N847" i="4" s="1"/>
  <c r="M861" i="4"/>
  <c r="N861" i="4" s="1"/>
  <c r="M750" i="4"/>
  <c r="M902" i="4"/>
  <c r="M802" i="4"/>
  <c r="O802" i="4" s="1"/>
  <c r="M524" i="4"/>
  <c r="O524" i="4" s="1"/>
  <c r="M611" i="4"/>
  <c r="O611" i="4" s="1"/>
  <c r="M11" i="4"/>
  <c r="M75" i="4"/>
  <c r="N75" i="4" s="1"/>
  <c r="M815" i="4"/>
  <c r="O815" i="4" s="1"/>
  <c r="M919" i="4"/>
  <c r="O919" i="4" s="1"/>
  <c r="M51" i="4"/>
  <c r="M407" i="4"/>
  <c r="O407" i="4" s="1"/>
  <c r="M447" i="4"/>
  <c r="N447" i="4" s="1"/>
  <c r="M479" i="4"/>
  <c r="N479" i="4" s="1"/>
  <c r="M511" i="4"/>
  <c r="M701" i="4"/>
  <c r="N701" i="4" s="1"/>
  <c r="M765" i="4"/>
  <c r="N765" i="4" s="1"/>
  <c r="M801" i="4"/>
  <c r="O801" i="4" s="1"/>
  <c r="M353" i="4"/>
  <c r="M577" i="4"/>
  <c r="N577" i="4" s="1"/>
  <c r="M397" i="4"/>
  <c r="O397" i="4" s="1"/>
  <c r="M1175" i="4"/>
  <c r="N1183" i="4"/>
  <c r="O1183" i="4"/>
  <c r="M390" i="4"/>
  <c r="O390" i="4" s="1"/>
  <c r="M254" i="4"/>
  <c r="N254" i="4" s="1"/>
  <c r="M122" i="4"/>
  <c r="O122" i="4" s="1"/>
  <c r="M398" i="4"/>
  <c r="O398" i="4" s="1"/>
  <c r="M974" i="4"/>
  <c r="O974" i="4" s="1"/>
  <c r="M729" i="4"/>
  <c r="O729" i="4" s="1"/>
  <c r="M543" i="4"/>
  <c r="O543" i="4" s="1"/>
  <c r="N1195" i="4"/>
  <c r="O1195" i="4"/>
  <c r="M1200" i="4"/>
  <c r="M239" i="4"/>
  <c r="O239" i="4" s="1"/>
  <c r="M111" i="4"/>
  <c r="O111" i="4" s="1"/>
  <c r="M126" i="4"/>
  <c r="O126" i="4" s="1"/>
  <c r="M250" i="4"/>
  <c r="N250" i="4" s="1"/>
  <c r="M994" i="4"/>
  <c r="M785" i="4"/>
  <c r="O785" i="4" s="1"/>
  <c r="M186" i="4"/>
  <c r="O186" i="4" s="1"/>
  <c r="M782" i="4"/>
  <c r="N782" i="4" s="1"/>
  <c r="M887" i="4"/>
  <c r="M776" i="4"/>
  <c r="N776" i="4" s="1"/>
  <c r="M784" i="4"/>
  <c r="O784" i="4" s="1"/>
  <c r="M664" i="4"/>
  <c r="O664" i="4" s="1"/>
  <c r="M878" i="4"/>
  <c r="O1155" i="4"/>
  <c r="M1131" i="4"/>
  <c r="O1131" i="4" s="1"/>
  <c r="M740" i="4"/>
  <c r="O740" i="4" s="1"/>
  <c r="M520" i="4"/>
  <c r="O520" i="4" s="1"/>
  <c r="N1151" i="4"/>
  <c r="M756" i="4"/>
  <c r="O756" i="4" s="1"/>
  <c r="N1147" i="4"/>
  <c r="M600" i="4"/>
  <c r="N600" i="4" s="1"/>
  <c r="M608" i="4"/>
  <c r="O608" i="4" s="1"/>
  <c r="M624" i="4"/>
  <c r="O624" i="4" s="1"/>
  <c r="M672" i="4"/>
  <c r="O672" i="4" s="1"/>
  <c r="M708" i="4"/>
  <c r="O708" i="4" s="1"/>
  <c r="M800" i="4"/>
  <c r="O800" i="4" s="1"/>
  <c r="M836" i="4"/>
  <c r="O836" i="4" s="1"/>
  <c r="M964" i="4"/>
  <c r="O964" i="4" s="1"/>
  <c r="M1136" i="4"/>
  <c r="N1136" i="4" s="1"/>
  <c r="M790" i="4"/>
  <c r="O790" i="4" s="1"/>
  <c r="M891" i="4"/>
  <c r="N891" i="4" s="1"/>
  <c r="M803" i="4"/>
  <c r="O803" i="4" s="1"/>
  <c r="M763" i="4"/>
  <c r="O763" i="4" s="1"/>
  <c r="M695" i="4"/>
  <c r="O695" i="4" s="1"/>
  <c r="M567" i="4"/>
  <c r="O567" i="4" s="1"/>
  <c r="M203" i="4"/>
  <c r="N203" i="4" s="1"/>
  <c r="M411" i="4"/>
  <c r="M559" i="4"/>
  <c r="O559" i="4" s="1"/>
  <c r="M731" i="4"/>
  <c r="O731" i="4" s="1"/>
  <c r="M867" i="4"/>
  <c r="O867" i="4" s="1"/>
  <c r="M1087" i="4"/>
  <c r="N1087" i="4" s="1"/>
  <c r="M127" i="4"/>
  <c r="N127" i="4" s="1"/>
  <c r="M799" i="4"/>
  <c r="N799" i="4" s="1"/>
  <c r="O1180" i="4"/>
  <c r="M1196" i="4"/>
  <c r="M1011" i="4"/>
  <c r="O1011" i="4" s="1"/>
  <c r="M62" i="4"/>
  <c r="O62" i="4" s="1"/>
  <c r="M753" i="4"/>
  <c r="N753" i="4" s="1"/>
  <c r="M570" i="4"/>
  <c r="O570" i="4" s="1"/>
  <c r="M58" i="4"/>
  <c r="O58" i="4" s="1"/>
  <c r="M314" i="4"/>
  <c r="O314" i="4" s="1"/>
  <c r="M724" i="4"/>
  <c r="M873" i="4"/>
  <c r="O873" i="4" s="1"/>
  <c r="M757" i="4"/>
  <c r="N757" i="4" s="1"/>
  <c r="M713" i="4"/>
  <c r="O713" i="4" s="1"/>
  <c r="M517" i="4"/>
  <c r="O517" i="4" s="1"/>
  <c r="M541" i="4"/>
  <c r="O541" i="4" s="1"/>
  <c r="M597" i="4"/>
  <c r="O597" i="4" s="1"/>
  <c r="M629" i="4"/>
  <c r="O629" i="4" s="1"/>
  <c r="M665" i="4"/>
  <c r="O665" i="4" s="1"/>
  <c r="M736" i="4"/>
  <c r="O736" i="4" s="1"/>
  <c r="M576" i="4"/>
  <c r="O576" i="4" s="1"/>
  <c r="M560" i="4"/>
  <c r="O560" i="4" s="1"/>
  <c r="M592" i="4"/>
  <c r="N592" i="4" s="1"/>
  <c r="M604" i="4"/>
  <c r="N604" i="4" s="1"/>
  <c r="M612" i="4"/>
  <c r="O612" i="4" s="1"/>
  <c r="M620" i="4"/>
  <c r="O620" i="4" s="1"/>
  <c r="M636" i="4"/>
  <c r="N636" i="4" s="1"/>
  <c r="M720" i="4"/>
  <c r="O720" i="4" s="1"/>
  <c r="M760" i="4"/>
  <c r="O760" i="4" s="1"/>
  <c r="M666" i="4"/>
  <c r="N666" i="4" s="1"/>
  <c r="M779" i="4"/>
  <c r="O779" i="4" s="1"/>
  <c r="M635" i="4"/>
  <c r="O635" i="4" s="1"/>
  <c r="M787" i="4"/>
  <c r="O787" i="4" s="1"/>
  <c r="M1091" i="4"/>
  <c r="N1091" i="4" s="1"/>
  <c r="M875" i="4"/>
  <c r="M603" i="4"/>
  <c r="O603" i="4" s="1"/>
  <c r="M927" i="4"/>
  <c r="O927" i="4" s="1"/>
  <c r="M1192" i="4"/>
  <c r="M746" i="4"/>
  <c r="M470" i="4"/>
  <c r="O470" i="4" s="1"/>
  <c r="M1002" i="4"/>
  <c r="O1002" i="4" s="1"/>
  <c r="M530" i="4"/>
  <c r="O530" i="4" s="1"/>
  <c r="M1010" i="4"/>
  <c r="O1010" i="4" s="1"/>
  <c r="M692" i="4"/>
  <c r="O692" i="4" s="1"/>
  <c r="M580" i="4"/>
  <c r="O580" i="4" s="1"/>
  <c r="M596" i="4"/>
  <c r="N596" i="4" s="1"/>
  <c r="M684" i="4"/>
  <c r="O684" i="4" s="1"/>
  <c r="M732" i="4"/>
  <c r="O732" i="4" s="1"/>
  <c r="M752" i="4"/>
  <c r="N752" i="4" s="1"/>
  <c r="M820" i="4"/>
  <c r="O820" i="4" s="1"/>
  <c r="M832" i="4"/>
  <c r="O832" i="4" s="1"/>
  <c r="M840" i="4"/>
  <c r="N840" i="4" s="1"/>
  <c r="M888" i="4"/>
  <c r="O888" i="4" s="1"/>
  <c r="M960" i="4"/>
  <c r="O960" i="4" s="1"/>
  <c r="M1012" i="4"/>
  <c r="N1012" i="4" s="1"/>
  <c r="M1074" i="4"/>
  <c r="N1074" i="4" s="1"/>
  <c r="M555" i="4"/>
  <c r="N555" i="4" s="1"/>
  <c r="M151" i="4"/>
  <c r="N151" i="4" s="1"/>
  <c r="M547" i="4"/>
  <c r="O547" i="4" s="1"/>
  <c r="M671" i="4"/>
  <c r="O671" i="4" s="1"/>
  <c r="M931" i="4"/>
  <c r="O931" i="4" s="1"/>
  <c r="M579" i="4"/>
  <c r="N579" i="4" s="1"/>
  <c r="M471" i="4"/>
  <c r="O471" i="4" s="1"/>
  <c r="M835" i="4"/>
  <c r="O835" i="4" s="1"/>
  <c r="M911" i="4"/>
  <c r="O911" i="4" s="1"/>
  <c r="M571" i="4"/>
  <c r="N571" i="4" s="1"/>
  <c r="M35" i="4"/>
  <c r="N35" i="4" s="1"/>
  <c r="M307" i="4"/>
  <c r="N307" i="4" s="1"/>
  <c r="M1100" i="4"/>
  <c r="N1100" i="4" s="1"/>
  <c r="M527" i="4"/>
  <c r="O527" i="4" s="1"/>
  <c r="M587" i="4"/>
  <c r="N587" i="4" s="1"/>
  <c r="M619" i="4"/>
  <c r="O619" i="4" s="1"/>
  <c r="M703" i="4"/>
  <c r="O703" i="4" s="1"/>
  <c r="M759" i="4"/>
  <c r="N759" i="4" s="1"/>
  <c r="M1152" i="4"/>
  <c r="N1152" i="4" s="1"/>
  <c r="M99" i="4"/>
  <c r="O99" i="4" s="1"/>
  <c r="M1112" i="4"/>
  <c r="N1112" i="4" s="1"/>
  <c r="M1120" i="4"/>
  <c r="N1120" i="4" s="1"/>
  <c r="M591" i="4"/>
  <c r="O591" i="4" s="1"/>
  <c r="M747" i="4"/>
  <c r="O747" i="4" s="1"/>
  <c r="M968" i="4"/>
  <c r="O968" i="4" s="1"/>
  <c r="M852" i="4"/>
  <c r="O852" i="4" s="1"/>
  <c r="M676" i="4"/>
  <c r="O676" i="4" s="1"/>
  <c r="M655" i="4"/>
  <c r="O655" i="4" s="1"/>
  <c r="M1050" i="4"/>
  <c r="O1050" i="4" s="1"/>
  <c r="M930" i="4"/>
  <c r="O930" i="4" s="1"/>
  <c r="M841" i="4"/>
  <c r="O841" i="4" s="1"/>
  <c r="M778" i="4"/>
  <c r="O778" i="4" s="1"/>
  <c r="M734" i="4"/>
  <c r="O734" i="4" s="1"/>
  <c r="M654" i="4"/>
  <c r="O654" i="4" s="1"/>
  <c r="M650" i="4"/>
  <c r="O650" i="4" s="1"/>
  <c r="M606" i="4"/>
  <c r="O606" i="4" s="1"/>
  <c r="M498" i="4"/>
  <c r="O498" i="4" s="1"/>
  <c r="M502" i="4"/>
  <c r="O502" i="4" s="1"/>
  <c r="M638" i="4"/>
  <c r="O638" i="4" s="1"/>
  <c r="M682" i="4"/>
  <c r="O682" i="4" s="1"/>
  <c r="M842" i="4"/>
  <c r="O842" i="4" s="1"/>
  <c r="M934" i="4"/>
  <c r="O934" i="4" s="1"/>
  <c r="M958" i="4"/>
  <c r="O958" i="4" s="1"/>
  <c r="M986" i="4"/>
  <c r="O986" i="4" s="1"/>
  <c r="M1014" i="4"/>
  <c r="M1030" i="4"/>
  <c r="O1030" i="4" s="1"/>
  <c r="M1058" i="4"/>
  <c r="O1058" i="4" s="1"/>
  <c r="M689" i="4"/>
  <c r="N689" i="4" s="1"/>
  <c r="M733" i="4"/>
  <c r="N733" i="4" s="1"/>
  <c r="M777" i="4"/>
  <c r="O777" i="4" s="1"/>
  <c r="M781" i="4"/>
  <c r="O781" i="4" s="1"/>
  <c r="M797" i="4"/>
  <c r="N797" i="4" s="1"/>
  <c r="M825" i="4"/>
  <c r="O825" i="4" s="1"/>
  <c r="M837" i="4"/>
  <c r="O837" i="4" s="1"/>
  <c r="M849" i="4"/>
  <c r="O849" i="4" s="1"/>
  <c r="M893" i="4"/>
  <c r="O893" i="4" s="1"/>
  <c r="M909" i="4"/>
  <c r="O909" i="4" s="1"/>
  <c r="M921" i="4"/>
  <c r="O921" i="4" s="1"/>
  <c r="M1034" i="4"/>
  <c r="O1034" i="4" s="1"/>
  <c r="M978" i="4"/>
  <c r="O978" i="4" s="1"/>
  <c r="M670" i="4"/>
  <c r="O670" i="4" s="1"/>
  <c r="M574" i="4"/>
  <c r="O574" i="4" s="1"/>
  <c r="M558" i="4"/>
  <c r="O558" i="4" s="1"/>
  <c r="M506" i="4"/>
  <c r="O506" i="4" s="1"/>
  <c r="M578" i="4"/>
  <c r="O578" i="4" s="1"/>
  <c r="M634" i="4"/>
  <c r="O634" i="4" s="1"/>
  <c r="M738" i="4"/>
  <c r="O738" i="4" s="1"/>
  <c r="M742" i="4"/>
  <c r="N742" i="4" s="1"/>
  <c r="M822" i="4"/>
  <c r="O822" i="4" s="1"/>
  <c r="M990" i="4"/>
  <c r="O990" i="4" s="1"/>
  <c r="M1078" i="4"/>
  <c r="N1078" i="4" s="1"/>
  <c r="M950" i="4"/>
  <c r="O950" i="4" s="1"/>
  <c r="M850" i="4"/>
  <c r="N850" i="4" s="1"/>
  <c r="M1173" i="4"/>
  <c r="N1173" i="4" s="1"/>
  <c r="M939" i="4"/>
  <c r="O939" i="4" s="1"/>
  <c r="M962" i="4"/>
  <c r="N962" i="4" s="1"/>
  <c r="M794" i="4"/>
  <c r="O794" i="4" s="1"/>
  <c r="M661" i="4"/>
  <c r="O661" i="4" s="1"/>
  <c r="M658" i="4"/>
  <c r="N658" i="4" s="1"/>
  <c r="M542" i="4"/>
  <c r="O542" i="4" s="1"/>
  <c r="M662" i="4"/>
  <c r="O662" i="4" s="1"/>
  <c r="M686" i="4"/>
  <c r="O686" i="4" s="1"/>
  <c r="M722" i="4"/>
  <c r="N722" i="4" s="1"/>
  <c r="M862" i="4"/>
  <c r="O862" i="4" s="1"/>
  <c r="M938" i="4"/>
  <c r="O938" i="4" s="1"/>
  <c r="M1022" i="4"/>
  <c r="N1022" i="4" s="1"/>
  <c r="M1046" i="4"/>
  <c r="N1046" i="4" s="1"/>
  <c r="M809" i="4"/>
  <c r="O809" i="4" s="1"/>
  <c r="M833" i="4"/>
  <c r="O833" i="4" s="1"/>
  <c r="M877" i="4"/>
  <c r="O877" i="4" s="1"/>
  <c r="M905" i="4"/>
  <c r="O905" i="4" s="1"/>
  <c r="M929" i="4"/>
  <c r="O929" i="4" s="1"/>
  <c r="M957" i="4"/>
  <c r="O957" i="4" s="1"/>
  <c r="M998" i="4"/>
  <c r="O998" i="4" s="1"/>
  <c r="M566" i="4"/>
  <c r="N566" i="4" s="1"/>
  <c r="M450" i="4"/>
  <c r="N450" i="4" s="1"/>
  <c r="M1079" i="4"/>
  <c r="N1079" i="4" s="1"/>
  <c r="M1057" i="4"/>
  <c r="O1057" i="4" s="1"/>
  <c r="M806" i="4"/>
  <c r="N806" i="4" s="1"/>
  <c r="M618" i="4"/>
  <c r="O618" i="4" s="1"/>
  <c r="M914" i="4"/>
  <c r="O914" i="4" s="1"/>
  <c r="M690" i="4"/>
  <c r="N690" i="4" s="1"/>
  <c r="M518" i="4"/>
  <c r="N518" i="4" s="1"/>
  <c r="M1157" i="4"/>
  <c r="O1157" i="4" s="1"/>
  <c r="M556" i="4"/>
  <c r="O556" i="4" s="1"/>
  <c r="M584" i="4"/>
  <c r="O584" i="4" s="1"/>
  <c r="M1160" i="4"/>
  <c r="N1160" i="4" s="1"/>
  <c r="M987" i="4"/>
  <c r="N987" i="4" s="1"/>
  <c r="M948" i="4"/>
  <c r="O948" i="4" s="1"/>
  <c r="M1028" i="4"/>
  <c r="O1028" i="4" s="1"/>
  <c r="M1040" i="4"/>
  <c r="O1040" i="4" s="1"/>
  <c r="M937" i="4"/>
  <c r="O937" i="4" s="1"/>
  <c r="M880" i="4"/>
  <c r="N880" i="4" s="1"/>
  <c r="M868" i="4"/>
  <c r="N868" i="4" s="1"/>
  <c r="M857" i="4"/>
  <c r="O857" i="4" s="1"/>
  <c r="M903" i="4"/>
  <c r="O903" i="4" s="1"/>
  <c r="M826" i="4"/>
  <c r="O826" i="4" s="1"/>
  <c r="M844" i="4"/>
  <c r="O844" i="4" s="1"/>
  <c r="M644" i="4"/>
  <c r="N644" i="4" s="1"/>
  <c r="M748" i="4"/>
  <c r="O748" i="4" s="1"/>
  <c r="O1135" i="4"/>
  <c r="N1170" i="4"/>
  <c r="O1170" i="4"/>
  <c r="M700" i="4"/>
  <c r="N700" i="4" s="1"/>
  <c r="M975" i="4"/>
  <c r="O975" i="4" s="1"/>
  <c r="M1039" i="4"/>
  <c r="M1063" i="4"/>
  <c r="O1063" i="4" s="1"/>
  <c r="M982" i="4"/>
  <c r="N982" i="4" s="1"/>
  <c r="M798" i="4"/>
  <c r="O798" i="4" s="1"/>
  <c r="M1145" i="4"/>
  <c r="N1145" i="4" s="1"/>
  <c r="M1099" i="4"/>
  <c r="N1099" i="4" s="1"/>
  <c r="M640" i="4"/>
  <c r="N640" i="4" s="1"/>
  <c r="M824" i="4"/>
  <c r="O824" i="4" s="1"/>
  <c r="M1165" i="4"/>
  <c r="M1051" i="4"/>
  <c r="N1051" i="4" s="1"/>
  <c r="M1006" i="4"/>
  <c r="N1006" i="4" s="1"/>
  <c r="M726" i="4"/>
  <c r="O726" i="4" s="1"/>
  <c r="M710" i="4"/>
  <c r="N710" i="4" s="1"/>
  <c r="M874" i="4"/>
  <c r="O874" i="4" s="1"/>
  <c r="M531" i="4"/>
  <c r="O531" i="4" s="1"/>
  <c r="M687" i="4"/>
  <c r="N687" i="4" s="1"/>
  <c r="M707" i="4"/>
  <c r="O707" i="4" s="1"/>
  <c r="M719" i="4"/>
  <c r="N719" i="4" s="1"/>
  <c r="M767" i="4"/>
  <c r="O767" i="4" s="1"/>
  <c r="M819" i="4"/>
  <c r="O819" i="4" s="1"/>
  <c r="M1103" i="4"/>
  <c r="N1103" i="4" s="1"/>
  <c r="M1123" i="4"/>
  <c r="N1123" i="4" s="1"/>
  <c r="M507" i="4"/>
  <c r="O507" i="4" s="1"/>
  <c r="M483" i="4"/>
  <c r="M515" i="4"/>
  <c r="O515" i="4" s="1"/>
  <c r="M575" i="4"/>
  <c r="O575" i="4" s="1"/>
  <c r="M583" i="4"/>
  <c r="O583" i="4" s="1"/>
  <c r="M615" i="4"/>
  <c r="N615" i="4" s="1"/>
  <c r="M771" i="4"/>
  <c r="O771" i="4" s="1"/>
  <c r="M791" i="4"/>
  <c r="O791" i="4" s="1"/>
  <c r="M811" i="4"/>
  <c r="O811" i="4" s="1"/>
  <c r="M855" i="4"/>
  <c r="N855" i="4" s="1"/>
  <c r="M863" i="4"/>
  <c r="O863" i="4" s="1"/>
  <c r="M491" i="4"/>
  <c r="O491" i="4" s="1"/>
  <c r="M519" i="4"/>
  <c r="O519" i="4" s="1"/>
  <c r="M623" i="4"/>
  <c r="O623" i="4" s="1"/>
  <c r="M639" i="4"/>
  <c r="O639" i="4" s="1"/>
  <c r="M675" i="4"/>
  <c r="O675" i="4" s="1"/>
  <c r="M715" i="4"/>
  <c r="O715" i="4" s="1"/>
  <c r="M735" i="4"/>
  <c r="O735" i="4" s="1"/>
  <c r="M751" i="4"/>
  <c r="O751" i="4" s="1"/>
  <c r="M843" i="4"/>
  <c r="O843" i="4" s="1"/>
  <c r="M871" i="4"/>
  <c r="O871" i="4" s="1"/>
  <c r="M907" i="4"/>
  <c r="O907" i="4" s="1"/>
  <c r="M1169" i="4"/>
  <c r="N874" i="4"/>
  <c r="M1042" i="4"/>
  <c r="O1042" i="4" s="1"/>
  <c r="M538" i="4"/>
  <c r="N538" i="4" s="1"/>
  <c r="M582" i="4"/>
  <c r="O582" i="4" s="1"/>
  <c r="M674" i="4"/>
  <c r="O674" i="4" s="1"/>
  <c r="M970" i="4"/>
  <c r="O970" i="4" s="1"/>
  <c r="M866" i="4"/>
  <c r="O866" i="4" s="1"/>
  <c r="M1090" i="4"/>
  <c r="N1090" i="4" s="1"/>
  <c r="M1122" i="4"/>
  <c r="O1122" i="4" s="1"/>
  <c r="M1141" i="4"/>
  <c r="O1141" i="4" s="1"/>
  <c r="M1083" i="4"/>
  <c r="O1083" i="4" s="1"/>
  <c r="M1095" i="4"/>
  <c r="O1095" i="4" s="1"/>
  <c r="M1111" i="4"/>
  <c r="N1111" i="4" s="1"/>
  <c r="M1115" i="4"/>
  <c r="N1115" i="4" s="1"/>
  <c r="M1127" i="4"/>
  <c r="O1127" i="4" s="1"/>
  <c r="M1038" i="4"/>
  <c r="O1038" i="4" s="1"/>
  <c r="M1138" i="4"/>
  <c r="N1138" i="4" s="1"/>
  <c r="M1043" i="4"/>
  <c r="N1043" i="4" s="1"/>
  <c r="M973" i="4"/>
  <c r="O973" i="4" s="1"/>
  <c r="M1027" i="4"/>
  <c r="O1027" i="4" s="1"/>
  <c r="M808" i="4"/>
  <c r="N808" i="4" s="1"/>
  <c r="M668" i="4"/>
  <c r="O668" i="4" s="1"/>
  <c r="M1110" i="4"/>
  <c r="M564" i="4"/>
  <c r="O564" i="4" s="1"/>
  <c r="M616" i="4"/>
  <c r="O616" i="4" s="1"/>
  <c r="M656" i="4"/>
  <c r="O656" i="4" s="1"/>
  <c r="M688" i="4"/>
  <c r="O688" i="4" s="1"/>
  <c r="M764" i="4"/>
  <c r="N764" i="4" s="1"/>
  <c r="M804" i="4"/>
  <c r="N804" i="4" s="1"/>
  <c r="M828" i="4"/>
  <c r="N828" i="4" s="1"/>
  <c r="M864" i="4"/>
  <c r="O864" i="4" s="1"/>
  <c r="M884" i="4"/>
  <c r="O884" i="4" s="1"/>
  <c r="M1146" i="4"/>
  <c r="O1146" i="4" s="1"/>
  <c r="M1047" i="4"/>
  <c r="O1047" i="4" s="1"/>
  <c r="M839" i="4"/>
  <c r="O839" i="4" s="1"/>
  <c r="M1004" i="4"/>
  <c r="N1004" i="4" s="1"/>
  <c r="M1054" i="4"/>
  <c r="O1054" i="4" s="1"/>
  <c r="M1017" i="4"/>
  <c r="O1017" i="4" s="1"/>
  <c r="M858" i="4"/>
  <c r="N858" i="4" s="1"/>
  <c r="M706" i="4"/>
  <c r="O706" i="4" s="1"/>
  <c r="M550" i="4"/>
  <c r="O550" i="4" s="1"/>
  <c r="M889" i="4"/>
  <c r="O889" i="4" s="1"/>
  <c r="N1116" i="4"/>
  <c r="M928" i="4"/>
  <c r="O928" i="4" s="1"/>
  <c r="M981" i="4"/>
  <c r="O981" i="4" s="1"/>
  <c r="M1033" i="4"/>
  <c r="N1033" i="4" s="1"/>
  <c r="M898" i="4"/>
  <c r="N898" i="4" s="1"/>
  <c r="M786" i="4"/>
  <c r="O786" i="4" s="1"/>
  <c r="M718" i="4"/>
  <c r="N718" i="4" s="1"/>
  <c r="M694" i="4"/>
  <c r="O694" i="4" s="1"/>
  <c r="M562" i="4"/>
  <c r="N562" i="4" s="1"/>
  <c r="M510" i="4"/>
  <c r="O510" i="4" s="1"/>
  <c r="M758" i="4"/>
  <c r="N758" i="4" s="1"/>
  <c r="M834" i="4"/>
  <c r="N834" i="4" s="1"/>
  <c r="M870" i="4"/>
  <c r="O870" i="4" s="1"/>
  <c r="M918" i="4"/>
  <c r="N918" i="4" s="1"/>
  <c r="M465" i="4"/>
  <c r="O465" i="4" s="1"/>
  <c r="M477" i="4"/>
  <c r="O477" i="4" s="1"/>
  <c r="M485" i="4"/>
  <c r="O485" i="4" s="1"/>
  <c r="M493" i="4"/>
  <c r="N493" i="4" s="1"/>
  <c r="M509" i="4"/>
  <c r="O509" i="4" s="1"/>
  <c r="M525" i="4"/>
  <c r="O525" i="4" s="1"/>
  <c r="M533" i="4"/>
  <c r="N533" i="4" s="1"/>
  <c r="M553" i="4"/>
  <c r="N553" i="4" s="1"/>
  <c r="M561" i="4"/>
  <c r="O561" i="4" s="1"/>
  <c r="M569" i="4"/>
  <c r="O569" i="4" s="1"/>
  <c r="M581" i="4"/>
  <c r="O581" i="4" s="1"/>
  <c r="M605" i="4"/>
  <c r="N605" i="4" s="1"/>
  <c r="M613" i="4"/>
  <c r="N613" i="4" s="1"/>
  <c r="M621" i="4"/>
  <c r="O621" i="4" s="1"/>
  <c r="M673" i="4"/>
  <c r="O673" i="4" s="1"/>
  <c r="M789" i="4"/>
  <c r="O789" i="4" s="1"/>
  <c r="M793" i="4"/>
  <c r="O793" i="4" s="1"/>
  <c r="M845" i="4"/>
  <c r="N845" i="4" s="1"/>
  <c r="M917" i="4"/>
  <c r="N917" i="4" s="1"/>
  <c r="M969" i="4"/>
  <c r="O969" i="4" s="1"/>
  <c r="M890" i="4"/>
  <c r="O890" i="4" s="1"/>
  <c r="M474" i="4"/>
  <c r="O474" i="4" s="1"/>
  <c r="M546" i="4"/>
  <c r="O546" i="4" s="1"/>
  <c r="M586" i="4"/>
  <c r="N586" i="4" s="1"/>
  <c r="M630" i="4"/>
  <c r="N630" i="4" s="1"/>
  <c r="M754" i="4"/>
  <c r="N754" i="4" s="1"/>
  <c r="M926" i="4"/>
  <c r="O926" i="4" s="1"/>
  <c r="M1129" i="4"/>
  <c r="N1129" i="4" s="1"/>
  <c r="M1154" i="4"/>
  <c r="M1142" i="4"/>
  <c r="M1080" i="4"/>
  <c r="O1080" i="4" s="1"/>
  <c r="M788" i="4"/>
  <c r="N788" i="4" s="1"/>
  <c r="M780" i="4"/>
  <c r="N780" i="4" s="1"/>
  <c r="M796" i="4"/>
  <c r="O796" i="4" s="1"/>
  <c r="M942" i="4"/>
  <c r="O942" i="4" s="1"/>
  <c r="M1106" i="4"/>
  <c r="M1158" i="4"/>
  <c r="M924" i="4"/>
  <c r="O924" i="4" s="1"/>
  <c r="M932" i="4"/>
  <c r="O932" i="4" s="1"/>
  <c r="M980" i="4"/>
  <c r="N980" i="4" s="1"/>
  <c r="M1024" i="4"/>
  <c r="O1024" i="4" s="1"/>
  <c r="M1076" i="4"/>
  <c r="N1076" i="4" s="1"/>
  <c r="M983" i="4"/>
  <c r="O983" i="4" s="1"/>
  <c r="M941" i="4"/>
  <c r="N941" i="4" s="1"/>
  <c r="M977" i="4"/>
  <c r="N977" i="4" s="1"/>
  <c r="M1029" i="4"/>
  <c r="O1029" i="4" s="1"/>
  <c r="M1073" i="4"/>
  <c r="N1073" i="4" s="1"/>
  <c r="M949" i="4"/>
  <c r="O949" i="4" s="1"/>
  <c r="M956" i="4"/>
  <c r="O956" i="4" s="1"/>
  <c r="M1016" i="4"/>
  <c r="O1016" i="4" s="1"/>
  <c r="M952" i="4"/>
  <c r="O952" i="4" s="1"/>
  <c r="M848" i="4"/>
  <c r="O848" i="4" s="1"/>
  <c r="M1089" i="4"/>
  <c r="N1089" i="4" s="1"/>
  <c r="M1149" i="4"/>
  <c r="M1094" i="4"/>
  <c r="M1126" i="4"/>
  <c r="M1150" i="4"/>
  <c r="M943" i="4"/>
  <c r="N943" i="4" s="1"/>
  <c r="M1003" i="4"/>
  <c r="O1003" i="4" s="1"/>
  <c r="M1056" i="4"/>
  <c r="O1056" i="4" s="1"/>
  <c r="M1068" i="4"/>
  <c r="O1068" i="4" s="1"/>
  <c r="M965" i="4"/>
  <c r="O965" i="4" s="1"/>
  <c r="M1009" i="4"/>
  <c r="O1009" i="4" s="1"/>
  <c r="M1065" i="4"/>
  <c r="N1065" i="4" s="1"/>
  <c r="M1023" i="4"/>
  <c r="N1023" i="4" s="1"/>
  <c r="M1035" i="4"/>
  <c r="N1035" i="4" s="1"/>
  <c r="M1032" i="4"/>
  <c r="O1032" i="4" s="1"/>
  <c r="M936" i="4"/>
  <c r="O936" i="4" s="1"/>
  <c r="M1000" i="4"/>
  <c r="O1000" i="4" s="1"/>
  <c r="M885" i="4"/>
  <c r="N885" i="4" s="1"/>
  <c r="M901" i="4"/>
  <c r="O901" i="4" s="1"/>
  <c r="M989" i="4"/>
  <c r="O989" i="4" s="1"/>
  <c r="M1021" i="4"/>
  <c r="O1021" i="4" s="1"/>
  <c r="M1045" i="4"/>
  <c r="O1045" i="4" s="1"/>
  <c r="M1061" i="4"/>
  <c r="O1061" i="4" s="1"/>
  <c r="M999" i="4"/>
  <c r="O999" i="4" s="1"/>
  <c r="M1105" i="4"/>
  <c r="M1121" i="4"/>
  <c r="M649" i="4"/>
  <c r="O649" i="4" s="1"/>
  <c r="M853" i="4"/>
  <c r="O853" i="4" s="1"/>
  <c r="M966" i="4"/>
  <c r="O966" i="4" s="1"/>
  <c r="M766" i="4"/>
  <c r="O766" i="4" s="1"/>
  <c r="M642" i="4"/>
  <c r="N642" i="4" s="1"/>
  <c r="M762" i="4"/>
  <c r="N762" i="4" s="1"/>
  <c r="M774" i="4"/>
  <c r="O774" i="4" s="1"/>
  <c r="M1018" i="4"/>
  <c r="N1018" i="4" s="1"/>
  <c r="M1062" i="4"/>
  <c r="O1062" i="4" s="1"/>
  <c r="M730" i="4"/>
  <c r="O730" i="4" s="1"/>
  <c r="M1085" i="4"/>
  <c r="M1101" i="4"/>
  <c r="M1117" i="4"/>
  <c r="M1133" i="4"/>
  <c r="M908" i="4"/>
  <c r="O908" i="4" s="1"/>
  <c r="M1097" i="4"/>
  <c r="M1113" i="4"/>
  <c r="M951" i="4"/>
  <c r="N951" i="4" s="1"/>
  <c r="M1005" i="4"/>
  <c r="O1005" i="4" s="1"/>
  <c r="M991" i="4"/>
  <c r="N991" i="4" s="1"/>
  <c r="M860" i="4"/>
  <c r="N860" i="4" s="1"/>
  <c r="M984" i="4"/>
  <c r="O984" i="4" s="1"/>
  <c r="M1036" i="4"/>
  <c r="O1036" i="4" s="1"/>
  <c r="M961" i="4"/>
  <c r="O961" i="4" s="1"/>
  <c r="M1077" i="4"/>
  <c r="O1077" i="4" s="1"/>
  <c r="M900" i="4"/>
  <c r="N900" i="4" s="1"/>
  <c r="M976" i="4"/>
  <c r="O976" i="4" s="1"/>
  <c r="M897" i="4"/>
  <c r="N897" i="4" s="1"/>
  <c r="M792" i="4"/>
  <c r="O792" i="4" s="1"/>
  <c r="M1093" i="4"/>
  <c r="M1109" i="4"/>
  <c r="M1125" i="4"/>
  <c r="L876" i="4"/>
  <c r="M876" i="4" s="1"/>
  <c r="J920" i="4"/>
  <c r="M920" i="4" s="1"/>
  <c r="K944" i="4"/>
  <c r="M944" i="4" s="1"/>
  <c r="L988" i="4"/>
  <c r="M988" i="4" s="1"/>
  <c r="J1008" i="4"/>
  <c r="M1008" i="4" s="1"/>
  <c r="K1044" i="4"/>
  <c r="M1044" i="4" s="1"/>
  <c r="L1060" i="4"/>
  <c r="M1060" i="4" s="1"/>
  <c r="L1072" i="4"/>
  <c r="M1072" i="4" s="1"/>
  <c r="L995" i="4"/>
  <c r="M995" i="4" s="1"/>
  <c r="L925" i="4"/>
  <c r="M925" i="4" s="1"/>
  <c r="J945" i="4"/>
  <c r="M945" i="4" s="1"/>
  <c r="J985" i="4"/>
  <c r="M985" i="4" s="1"/>
  <c r="L997" i="4"/>
  <c r="M997" i="4" s="1"/>
  <c r="K1001" i="4"/>
  <c r="M1001" i="4" s="1"/>
  <c r="L1013" i="4"/>
  <c r="M1013" i="4" s="1"/>
  <c r="J1025" i="4"/>
  <c r="M1025" i="4" s="1"/>
  <c r="K1053" i="4"/>
  <c r="M1053" i="4" s="1"/>
  <c r="K1069" i="4"/>
  <c r="M1069" i="4" s="1"/>
  <c r="L1059" i="4"/>
  <c r="M1059" i="4" s="1"/>
  <c r="L967" i="4"/>
  <c r="M967" i="4" s="1"/>
  <c r="K935" i="4"/>
  <c r="M935" i="4" s="1"/>
  <c r="J947" i="4"/>
  <c r="M947" i="4" s="1"/>
  <c r="L955" i="4"/>
  <c r="M955" i="4" s="1"/>
  <c r="K959" i="4"/>
  <c r="M959" i="4" s="1"/>
  <c r="J963" i="4"/>
  <c r="M963" i="4" s="1"/>
  <c r="N963" i="4" s="1"/>
  <c r="K979" i="4"/>
  <c r="M979" i="4" s="1"/>
  <c r="K1019" i="4"/>
  <c r="M1019" i="4" s="1"/>
  <c r="N1019" i="4" s="1"/>
  <c r="J1055" i="4"/>
  <c r="M1055" i="4" s="1"/>
  <c r="J1067" i="4"/>
  <c r="M1067" i="4" s="1"/>
  <c r="O1067" i="4" s="1"/>
  <c r="M1081" i="4"/>
  <c r="M856" i="4"/>
  <c r="M992" i="4"/>
  <c r="M993" i="4"/>
  <c r="N30" i="4"/>
  <c r="O12" i="4"/>
  <c r="N12" i="4"/>
  <c r="N152" i="4"/>
  <c r="N255" i="4"/>
  <c r="O255" i="4"/>
  <c r="N16" i="4"/>
  <c r="O108" i="4"/>
  <c r="N57" i="4"/>
  <c r="N472" i="4"/>
  <c r="N854" i="4"/>
  <c r="O883" i="4"/>
  <c r="N883" i="4"/>
  <c r="O916" i="4"/>
  <c r="N916" i="4"/>
  <c r="O34" i="4"/>
  <c r="N34" i="4"/>
  <c r="O66" i="4"/>
  <c r="N66" i="4"/>
  <c r="O82" i="4"/>
  <c r="N82" i="4"/>
  <c r="O98" i="4"/>
  <c r="N98" i="4"/>
  <c r="O114" i="4"/>
  <c r="N114" i="4"/>
  <c r="O130" i="4"/>
  <c r="N130" i="4"/>
  <c r="O146" i="4"/>
  <c r="N146" i="4"/>
  <c r="O162" i="4"/>
  <c r="N162" i="4"/>
  <c r="O178" i="4"/>
  <c r="N178" i="4"/>
  <c r="O194" i="4"/>
  <c r="N194" i="4"/>
  <c r="O226" i="4"/>
  <c r="N226" i="4"/>
  <c r="O246" i="4"/>
  <c r="N246" i="4"/>
  <c r="N14" i="4"/>
  <c r="N206" i="4"/>
  <c r="O278" i="4"/>
  <c r="N278" i="4"/>
  <c r="N212" i="4"/>
  <c r="O288" i="4"/>
  <c r="N288" i="4"/>
  <c r="N51" i="4"/>
  <c r="O51" i="4"/>
  <c r="O189" i="4"/>
  <c r="N189" i="4"/>
  <c r="O468" i="4"/>
  <c r="O501" i="4"/>
  <c r="N501" i="4"/>
  <c r="N563" i="4"/>
  <c r="N647" i="4"/>
  <c r="O918" i="4"/>
  <c r="O1037" i="4"/>
  <c r="O953" i="4"/>
  <c r="N953" i="4"/>
  <c r="O50" i="4"/>
  <c r="N50" i="4"/>
  <c r="O54" i="4"/>
  <c r="N54" i="4"/>
  <c r="O86" i="4"/>
  <c r="N86" i="4"/>
  <c r="O102" i="4"/>
  <c r="N102" i="4"/>
  <c r="O118" i="4"/>
  <c r="N118" i="4"/>
  <c r="O214" i="4"/>
  <c r="N214" i="4"/>
  <c r="N230" i="4"/>
  <c r="O250" i="4"/>
  <c r="O184" i="4"/>
  <c r="N184" i="4"/>
  <c r="N228" i="4"/>
  <c r="O316" i="4"/>
  <c r="N316" i="4"/>
  <c r="O219" i="4"/>
  <c r="O451" i="4"/>
  <c r="N451" i="4"/>
  <c r="O414" i="4"/>
  <c r="O131" i="4"/>
  <c r="N131" i="4"/>
  <c r="N201" i="4"/>
  <c r="O466" i="4"/>
  <c r="N492" i="4"/>
  <c r="N536" i="4"/>
  <c r="N590" i="4"/>
  <c r="N646" i="4"/>
  <c r="O646" i="4"/>
  <c r="O714" i="4"/>
  <c r="N714" i="4"/>
  <c r="O768" i="4"/>
  <c r="O810" i="4"/>
  <c r="N810" i="4"/>
  <c r="O18" i="4"/>
  <c r="N18" i="4"/>
  <c r="O90" i="4"/>
  <c r="O318" i="4"/>
  <c r="O338" i="4"/>
  <c r="N338" i="4"/>
  <c r="O20" i="4"/>
  <c r="N20" i="4"/>
  <c r="O52" i="4"/>
  <c r="N52" i="4"/>
  <c r="O192" i="4"/>
  <c r="N192" i="4"/>
  <c r="N256" i="4"/>
  <c r="O296" i="4"/>
  <c r="N296" i="4"/>
  <c r="O71" i="4"/>
  <c r="N71" i="4"/>
  <c r="O28" i="4"/>
  <c r="N84" i="4"/>
  <c r="O144" i="4"/>
  <c r="N144" i="4"/>
  <c r="O204" i="4"/>
  <c r="N204" i="4"/>
  <c r="O292" i="4"/>
  <c r="O235" i="4"/>
  <c r="N235" i="4"/>
  <c r="O392" i="4"/>
  <c r="N392" i="4"/>
  <c r="O376" i="4"/>
  <c r="N376" i="4"/>
  <c r="O424" i="4"/>
  <c r="N424" i="4"/>
  <c r="N358" i="4"/>
  <c r="O358" i="4"/>
  <c r="N147" i="4"/>
  <c r="O147" i="4"/>
  <c r="O323" i="4"/>
  <c r="N323" i="4"/>
  <c r="O455" i="4"/>
  <c r="N455" i="4"/>
  <c r="N245" i="4"/>
  <c r="O245" i="4"/>
  <c r="O233" i="4"/>
  <c r="O9" i="4"/>
  <c r="N61" i="4"/>
  <c r="O93" i="4"/>
  <c r="N93" i="4"/>
  <c r="O325" i="4"/>
  <c r="N325" i="4"/>
  <c r="O383" i="4"/>
  <c r="N383" i="4"/>
  <c r="O415" i="4"/>
  <c r="N415" i="4"/>
  <c r="O242" i="4"/>
  <c r="N242" i="4"/>
  <c r="N446" i="4"/>
  <c r="O484" i="4"/>
  <c r="O488" i="4"/>
  <c r="N504" i="4"/>
  <c r="N517" i="4"/>
  <c r="O522" i="4"/>
  <c r="O568" i="4"/>
  <c r="N568" i="4"/>
  <c r="O545" i="4"/>
  <c r="N545" i="4"/>
  <c r="N607" i="4"/>
  <c r="N614" i="4"/>
  <c r="N495" i="4"/>
  <c r="N645" i="4"/>
  <c r="O636" i="4"/>
  <c r="O705" i="4"/>
  <c r="N705" i="4"/>
  <c r="O704" i="4"/>
  <c r="N704" i="4"/>
  <c r="O725" i="4"/>
  <c r="N725" i="4"/>
  <c r="O773" i="4"/>
  <c r="O769" i="4"/>
  <c r="N769" i="4"/>
  <c r="O816" i="4"/>
  <c r="N816" i="4"/>
  <c r="O813" i="4"/>
  <c r="N813" i="4"/>
  <c r="O782" i="4"/>
  <c r="O879" i="4"/>
  <c r="N894" i="4"/>
  <c r="O922" i="4"/>
  <c r="N922" i="4"/>
  <c r="O652" i="4"/>
  <c r="N652" i="4"/>
  <c r="O1020" i="4"/>
  <c r="O1015" i="4"/>
  <c r="N1015" i="4"/>
  <c r="N1071" i="4"/>
  <c r="O1071" i="4"/>
  <c r="O342" i="4"/>
  <c r="N336" i="4"/>
  <c r="N79" i="4"/>
  <c r="O79" i="4"/>
  <c r="O258" i="4"/>
  <c r="N258" i="4"/>
  <c r="O64" i="4"/>
  <c r="N64" i="4"/>
  <c r="O216" i="4"/>
  <c r="O244" i="4"/>
  <c r="N244" i="4"/>
  <c r="O300" i="4"/>
  <c r="O91" i="4"/>
  <c r="N91" i="4"/>
  <c r="N187" i="4"/>
  <c r="O355" i="4"/>
  <c r="N355" i="4"/>
  <c r="N419" i="4"/>
  <c r="O348" i="4"/>
  <c r="N348" i="4"/>
  <c r="N380" i="4"/>
  <c r="N432" i="4"/>
  <c r="O463" i="4"/>
  <c r="N463" i="4"/>
  <c r="O249" i="4"/>
  <c r="O297" i="4"/>
  <c r="N297" i="4"/>
  <c r="O393" i="4"/>
  <c r="N393" i="4"/>
  <c r="N29" i="4"/>
  <c r="O289" i="4"/>
  <c r="N289" i="4"/>
  <c r="O467" i="4"/>
  <c r="N467" i="4"/>
  <c r="O370" i="4"/>
  <c r="N370" i="4"/>
  <c r="O478" i="4"/>
  <c r="O493" i="4"/>
  <c r="O511" i="4"/>
  <c r="N511" i="4"/>
  <c r="N497" i="4"/>
  <c r="O537" i="4"/>
  <c r="O554" i="4"/>
  <c r="N554" i="4"/>
  <c r="O588" i="4"/>
  <c r="N601" i="4"/>
  <c r="N672" i="4"/>
  <c r="N693" i="4"/>
  <c r="O728" i="4"/>
  <c r="N728" i="4"/>
  <c r="N803" i="4"/>
  <c r="O821" i="4"/>
  <c r="N786" i="4"/>
  <c r="O830" i="4"/>
  <c r="N830" i="4"/>
  <c r="N882" i="4"/>
  <c r="O882" i="4"/>
  <c r="O933" i="4"/>
  <c r="N1075" i="4"/>
  <c r="O1075" i="4"/>
  <c r="O290" i="4"/>
  <c r="N290" i="4"/>
  <c r="O310" i="4"/>
  <c r="N310" i="4"/>
  <c r="O346" i="4"/>
  <c r="N346" i="4"/>
  <c r="O36" i="4"/>
  <c r="O208" i="4"/>
  <c r="N208" i="4"/>
  <c r="N276" i="4"/>
  <c r="O11" i="4"/>
  <c r="N11" i="4"/>
  <c r="O39" i="4"/>
  <c r="N87" i="4"/>
  <c r="O167" i="4"/>
  <c r="N215" i="4"/>
  <c r="O295" i="4"/>
  <c r="N295" i="4"/>
  <c r="O40" i="4"/>
  <c r="N40" i="4"/>
  <c r="O68" i="4"/>
  <c r="N68" i="4"/>
  <c r="O100" i="4"/>
  <c r="N188" i="4"/>
  <c r="N280" i="4"/>
  <c r="O308" i="4"/>
  <c r="N308" i="4"/>
  <c r="N340" i="4"/>
  <c r="O203" i="4"/>
  <c r="O315" i="4"/>
  <c r="N315" i="4"/>
  <c r="N444" i="4"/>
  <c r="O444" i="4"/>
  <c r="O427" i="4"/>
  <c r="N427" i="4"/>
  <c r="N352" i="4"/>
  <c r="O408" i="4"/>
  <c r="N440" i="4"/>
  <c r="O374" i="4"/>
  <c r="N374" i="4"/>
  <c r="N161" i="4"/>
  <c r="O269" i="4"/>
  <c r="O361" i="4"/>
  <c r="N361" i="4"/>
  <c r="O409" i="4"/>
  <c r="N409" i="4"/>
  <c r="N457" i="4"/>
  <c r="N101" i="4"/>
  <c r="O181" i="4"/>
  <c r="O253" i="4"/>
  <c r="N253" i="4"/>
  <c r="O353" i="4"/>
  <c r="N353" i="4"/>
  <c r="O367" i="4"/>
  <c r="O399" i="4"/>
  <c r="N399" i="4"/>
  <c r="O322" i="4"/>
  <c r="N322" i="4"/>
  <c r="N378" i="4"/>
  <c r="O410" i="4"/>
  <c r="N410" i="4"/>
  <c r="N438" i="4"/>
  <c r="O482" i="4"/>
  <c r="N482" i="4"/>
  <c r="O494" i="4"/>
  <c r="N516" i="4"/>
  <c r="O586" i="4"/>
  <c r="N680" i="4"/>
  <c r="O680" i="4"/>
  <c r="N744" i="4"/>
  <c r="N761" i="4"/>
  <c r="O859" i="4"/>
  <c r="O906" i="4"/>
  <c r="N906" i="4"/>
  <c r="O902" i="4"/>
  <c r="N902" i="4"/>
  <c r="O910" i="4"/>
  <c r="O996" i="4"/>
  <c r="N996" i="4"/>
  <c r="N964" i="4"/>
  <c r="N954" i="4"/>
  <c r="N827" i="4" l="1"/>
  <c r="N514" i="4"/>
  <c r="O486" i="4"/>
  <c r="N287" i="4"/>
  <c r="N867" i="4"/>
  <c r="N665" i="4"/>
  <c r="O381" i="4"/>
  <c r="N42" i="4"/>
  <c r="O303" i="4"/>
  <c r="N166" i="4"/>
  <c r="N413" i="4"/>
  <c r="N589" i="4"/>
  <c r="N681" i="4"/>
  <c r="O305" i="4"/>
  <c r="O433" i="4"/>
  <c r="O88" i="4"/>
  <c r="N218" i="4"/>
  <c r="O461" i="4"/>
  <c r="N266" i="4"/>
  <c r="O416" i="4"/>
  <c r="N1132" i="4"/>
  <c r="N1036" i="4"/>
  <c r="N881" i="4"/>
  <c r="N582" i="4"/>
  <c r="O508" i="4"/>
  <c r="N195" i="4"/>
  <c r="O240" i="4"/>
  <c r="N740" i="4"/>
  <c r="N664" i="4"/>
  <c r="N306" i="4"/>
  <c r="N359" i="4"/>
  <c r="O149" i="4"/>
  <c r="N257" i="4"/>
  <c r="N366" i="4"/>
  <c r="O364" i="4"/>
  <c r="O32" i="4"/>
  <c r="N96" i="4"/>
  <c r="O286" i="4"/>
  <c r="O753" i="4"/>
  <c r="N641" i="4"/>
  <c r="N560" i="4"/>
  <c r="N129" i="4"/>
  <c r="N77" i="4"/>
  <c r="N45" i="4"/>
  <c r="N385" i="4"/>
  <c r="O220" i="4"/>
  <c r="N812" i="4"/>
  <c r="N499" i="4"/>
  <c r="N265" i="4"/>
  <c r="O372" i="4"/>
  <c r="N110" i="4"/>
  <c r="N452" i="4"/>
  <c r="N1148" i="4"/>
  <c r="N1229" i="4"/>
  <c r="O617" i="4"/>
  <c r="N43" i="4"/>
  <c r="O104" i="4"/>
  <c r="O913" i="4"/>
  <c r="O915" i="4"/>
  <c r="O1070" i="4"/>
  <c r="O116" i="4"/>
  <c r="N384" i="4"/>
  <c r="N678" i="4"/>
  <c r="O573" i="4"/>
  <c r="O377" i="4"/>
  <c r="O626" i="4"/>
  <c r="O210" i="4"/>
  <c r="O1091" i="4"/>
  <c r="O711" i="4"/>
  <c r="N412" i="4"/>
  <c r="N13" i="4"/>
  <c r="O395" i="4"/>
  <c r="N148" i="4"/>
  <c r="N128" i="4"/>
  <c r="N268" i="4"/>
  <c r="N160" i="4"/>
  <c r="N170" i="4"/>
  <c r="N1171" i="4"/>
  <c r="O1189" i="4"/>
  <c r="O404" i="4"/>
  <c r="N643" i="4"/>
  <c r="N117" i="4"/>
  <c r="N430" i="4"/>
  <c r="N436" i="4"/>
  <c r="O1064" i="4"/>
  <c r="N145" i="4"/>
  <c r="N396" i="4"/>
  <c r="N344" i="4"/>
  <c r="N26" i="4"/>
  <c r="N223" i="4"/>
  <c r="N458" i="4"/>
  <c r="N76" i="4"/>
  <c r="O1190" i="4"/>
  <c r="O622" i="4"/>
  <c r="N85" i="4"/>
  <c r="O1041" i="4"/>
  <c r="O899" i="4"/>
  <c r="O445" i="4"/>
  <c r="N185" i="4"/>
  <c r="O299" i="4"/>
  <c r="O660" i="4"/>
  <c r="O1177" i="4"/>
  <c r="O544" i="4"/>
  <c r="N520" i="4"/>
  <c r="N500" i="4"/>
  <c r="N1027" i="4"/>
  <c r="N272" i="4"/>
  <c r="N92" i="4"/>
  <c r="N119" i="4"/>
  <c r="O31" i="4"/>
  <c r="N168" i="4"/>
  <c r="O912" i="4"/>
  <c r="O175" i="4"/>
  <c r="O234" i="4"/>
  <c r="N1038" i="4"/>
  <c r="O723" i="4"/>
  <c r="N150" i="4"/>
  <c r="O260" i="4"/>
  <c r="O1145" i="4"/>
  <c r="N1047" i="4"/>
  <c r="O577" i="4"/>
  <c r="N33" i="4"/>
  <c r="N267" i="4"/>
  <c r="N224" i="4"/>
  <c r="O156" i="4"/>
  <c r="N72" i="4"/>
  <c r="N1052" i="4"/>
  <c r="O191" i="4"/>
  <c r="N169" i="4"/>
  <c r="N332" i="4"/>
  <c r="O868" i="4"/>
  <c r="N428" i="4"/>
  <c r="N283" i="4"/>
  <c r="N56" i="4"/>
  <c r="N496" i="4"/>
  <c r="N237" i="4"/>
  <c r="N327" i="4"/>
  <c r="O489" i="4"/>
  <c r="N356" i="4"/>
  <c r="N1186" i="4"/>
  <c r="O1202" i="4"/>
  <c r="O1176" i="4"/>
  <c r="O814" i="4"/>
  <c r="O701" i="4"/>
  <c r="N669" i="4"/>
  <c r="N460" i="4"/>
  <c r="O337" i="4"/>
  <c r="O38" i="4"/>
  <c r="N832" i="4"/>
  <c r="N741" i="4"/>
  <c r="O153" i="4"/>
  <c r="N176" i="4"/>
  <c r="N756" i="4"/>
  <c r="B2" i="7"/>
  <c r="C2" i="7" s="1"/>
  <c r="O1031" i="4"/>
  <c r="O666" i="4"/>
  <c r="O476" i="4"/>
  <c r="N405" i="4"/>
  <c r="N312" i="4"/>
  <c r="O869" i="4"/>
  <c r="N180" i="4"/>
  <c r="N120" i="4"/>
  <c r="O865" i="4"/>
  <c r="N248" i="4"/>
  <c r="O173" i="4"/>
  <c r="O294" i="4"/>
  <c r="O1210" i="4"/>
  <c r="O1225" i="4"/>
  <c r="N737" i="4"/>
  <c r="N369" i="4"/>
  <c r="N772" i="4"/>
  <c r="N602" i="4"/>
  <c r="N491" i="4"/>
  <c r="N685" i="4"/>
  <c r="N434" i="4"/>
  <c r="N319" i="4"/>
  <c r="O209" i="4"/>
  <c r="N755" i="4"/>
  <c r="N1178" i="4"/>
  <c r="N969" i="4"/>
  <c r="N928" i="4"/>
  <c r="N708" i="4"/>
  <c r="N585" i="4"/>
  <c r="O540" i="4"/>
  <c r="N924" i="4"/>
  <c r="N789" i="4"/>
  <c r="O605" i="4"/>
  <c r="O241" i="4"/>
  <c r="N339" i="4"/>
  <c r="O1007" i="4"/>
  <c r="N691" i="4"/>
  <c r="N324" i="4"/>
  <c r="N136" i="4"/>
  <c r="N22" i="4"/>
  <c r="N379" i="4"/>
  <c r="N420" i="4"/>
  <c r="N155" i="4"/>
  <c r="N164" i="4"/>
  <c r="N80" i="4"/>
  <c r="N382" i="4"/>
  <c r="N317" i="4"/>
  <c r="O335" i="4"/>
  <c r="N550" i="4"/>
  <c r="N513" i="4"/>
  <c r="N133" i="4"/>
  <c r="N264" i="4"/>
  <c r="N60" i="4"/>
  <c r="N1029" i="4"/>
  <c r="N552" i="4"/>
  <c r="N197" i="4"/>
  <c r="N236" i="4"/>
  <c r="N284" i="4"/>
  <c r="N688" i="4"/>
  <c r="O553" i="4"/>
  <c r="O190" i="4"/>
  <c r="O1129" i="4"/>
  <c r="O1187" i="4"/>
  <c r="N632" i="4"/>
  <c r="N570" i="4"/>
  <c r="N69" i="4"/>
  <c r="N225" i="4"/>
  <c r="N510" i="4"/>
  <c r="O426" i="4"/>
  <c r="O1076" i="4"/>
  <c r="N628" i="4"/>
  <c r="O394" i="4"/>
  <c r="O1118" i="4"/>
  <c r="O1012" i="4"/>
  <c r="O137" i="4"/>
  <c r="O1065" i="4"/>
  <c r="N200" i="4"/>
  <c r="N172" i="4"/>
  <c r="O418" i="4"/>
  <c r="O1236" i="4"/>
  <c r="N936" i="4"/>
  <c r="N309" i="4"/>
  <c r="O63" i="4"/>
  <c r="N572" i="4"/>
  <c r="N437" i="4"/>
  <c r="O441" i="4"/>
  <c r="N684" i="4"/>
  <c r="N456" i="4"/>
  <c r="O138" i="4"/>
  <c r="N712" i="4"/>
  <c r="O719" i="4"/>
  <c r="N512" i="4"/>
  <c r="O1088" i="4"/>
  <c r="N1213" i="4"/>
  <c r="O1222" i="4"/>
  <c r="N948" i="4"/>
  <c r="O762" i="4"/>
  <c r="N663" i="4"/>
  <c r="N999" i="4"/>
  <c r="N702" i="4"/>
  <c r="N304" i="4"/>
  <c r="N871" i="4"/>
  <c r="N474" i="4"/>
  <c r="N1063" i="4"/>
  <c r="N449" i="4"/>
  <c r="O330" i="4"/>
  <c r="N547" i="4"/>
  <c r="N471" i="4"/>
  <c r="N400" i="4"/>
  <c r="N24" i="4"/>
  <c r="N362" i="4"/>
  <c r="N1056" i="4"/>
  <c r="O1049" i="4"/>
  <c r="N661" i="4"/>
  <c r="O529" i="4"/>
  <c r="N53" i="4"/>
  <c r="N435" i="4"/>
  <c r="O135" i="4"/>
  <c r="N974" i="4"/>
  <c r="O587" i="4"/>
  <c r="O270" i="4"/>
  <c r="N849" i="4"/>
  <c r="N698" i="4"/>
  <c r="O363" i="4"/>
  <c r="O106" i="4"/>
  <c r="O1006" i="4"/>
  <c r="N442" i="4"/>
  <c r="N111" i="4"/>
  <c r="N1095" i="4"/>
  <c r="O1090" i="4"/>
  <c r="O1173" i="4"/>
  <c r="N1182" i="4"/>
  <c r="O1098" i="4"/>
  <c r="N1028" i="4"/>
  <c r="N972" i="4"/>
  <c r="N620" i="4"/>
  <c r="O479" i="4"/>
  <c r="N610" i="4"/>
  <c r="N302" i="4"/>
  <c r="N843" i="4"/>
  <c r="O657" i="4"/>
  <c r="N328" i="4"/>
  <c r="N298" i="4"/>
  <c r="O125" i="4"/>
  <c r="N222" i="4"/>
  <c r="N721" i="4"/>
  <c r="N526" i="4"/>
  <c r="O221" i="4"/>
  <c r="O1087" i="4"/>
  <c r="N301" i="4"/>
  <c r="N732" i="4"/>
  <c r="O402" i="4"/>
  <c r="N713" i="4"/>
  <c r="N285" i="4"/>
  <c r="N21" i="4"/>
  <c r="O46" i="4"/>
  <c r="O1243" i="4"/>
  <c r="N775" i="4"/>
  <c r="N453" i="4"/>
  <c r="N49" i="4"/>
  <c r="O904" i="4"/>
  <c r="N844" i="4"/>
  <c r="N629" i="4"/>
  <c r="N277" i="4"/>
  <c r="O532" i="4"/>
  <c r="O89" i="4"/>
  <c r="O891" i="4"/>
  <c r="N748" i="4"/>
  <c r="O764" i="4"/>
  <c r="N345" i="4"/>
  <c r="N207" i="4"/>
  <c r="N763" i="4"/>
  <c r="O745" i="4"/>
  <c r="N539" i="4"/>
  <c r="O202" i="4"/>
  <c r="O600" i="4"/>
  <c r="N211" i="4"/>
  <c r="N1230" i="4"/>
  <c r="N1014" i="4"/>
  <c r="O1014" i="4"/>
  <c r="O875" i="4"/>
  <c r="N875" i="4"/>
  <c r="O724" i="4"/>
  <c r="N724" i="4"/>
  <c r="N429" i="4"/>
  <c r="O429" i="4"/>
  <c r="N113" i="4"/>
  <c r="O113" i="4"/>
  <c r="O17" i="4"/>
  <c r="N17" i="4"/>
  <c r="N282" i="4"/>
  <c r="O282" i="4"/>
  <c r="O154" i="4"/>
  <c r="O483" i="4"/>
  <c r="N483" i="4"/>
  <c r="N750" i="4"/>
  <c r="O750" i="4"/>
  <c r="N1144" i="4"/>
  <c r="O1144" i="4"/>
  <c r="O47" i="4"/>
  <c r="N47" i="4"/>
  <c r="N259" i="4"/>
  <c r="O259" i="4"/>
  <c r="N351" i="4"/>
  <c r="O351" i="4"/>
  <c r="N95" i="4"/>
  <c r="O95" i="4"/>
  <c r="N431" i="4"/>
  <c r="O431" i="4"/>
  <c r="O823" i="4"/>
  <c r="N823" i="4"/>
  <c r="O743" i="4"/>
  <c r="N743" i="4"/>
  <c r="O141" i="4"/>
  <c r="N141" i="4"/>
  <c r="N1086" i="4"/>
  <c r="O198" i="4"/>
  <c r="N198" i="4"/>
  <c r="O386" i="4"/>
  <c r="N386" i="4"/>
  <c r="O55" i="4"/>
  <c r="N55" i="4"/>
  <c r="O679" i="4"/>
  <c r="N679" i="4"/>
  <c r="O23" i="4"/>
  <c r="N23" i="4"/>
  <c r="O549" i="4"/>
  <c r="N549" i="4"/>
  <c r="O1066" i="4"/>
  <c r="N1066" i="4"/>
  <c r="O599" i="4"/>
  <c r="N599" i="4"/>
  <c r="O895" i="4"/>
  <c r="N895" i="4"/>
  <c r="O205" i="4"/>
  <c r="N205" i="4"/>
  <c r="N1168" i="4"/>
  <c r="N1198" i="4"/>
  <c r="O1198" i="4"/>
  <c r="N1166" i="4"/>
  <c r="O1166" i="4"/>
  <c r="N1226" i="4"/>
  <c r="O1226" i="4"/>
  <c r="O121" i="4"/>
  <c r="N121" i="4"/>
  <c r="O333" i="4"/>
  <c r="N333" i="4"/>
  <c r="O683" i="4"/>
  <c r="N683" i="4"/>
  <c r="O368" i="4"/>
  <c r="N368" i="4"/>
  <c r="O274" i="4"/>
  <c r="N274" i="4"/>
  <c r="N1194" i="4"/>
  <c r="N983" i="4"/>
  <c r="N829" i="4"/>
  <c r="N469" i="4"/>
  <c r="N357" i="4"/>
  <c r="N261" i="4"/>
  <c r="N132" i="4"/>
  <c r="N633" i="4"/>
  <c r="N625" i="4"/>
  <c r="O97" i="4"/>
  <c r="N349" i="4"/>
  <c r="O940" i="4"/>
  <c r="N779" i="4"/>
  <c r="N729" i="4"/>
  <c r="O177" i="4"/>
  <c r="O254" i="4"/>
  <c r="O528" i="4"/>
  <c r="N48" i="4"/>
  <c r="N749" i="4"/>
  <c r="N373" i="4"/>
  <c r="N142" i="4"/>
  <c r="N1153" i="4"/>
  <c r="O746" i="4"/>
  <c r="N746" i="4"/>
  <c r="N1039" i="4"/>
  <c r="O1039" i="4"/>
  <c r="O81" i="4"/>
  <c r="N81" i="4"/>
  <c r="O717" i="4"/>
  <c r="N717" i="4"/>
  <c r="O139" i="4"/>
  <c r="N139" i="4"/>
  <c r="O158" i="4"/>
  <c r="N158" i="4"/>
  <c r="O371" i="4"/>
  <c r="N371" i="4"/>
  <c r="O196" i="4"/>
  <c r="N196" i="4"/>
  <c r="O1102" i="4"/>
  <c r="N1102" i="4"/>
  <c r="O103" i="4"/>
  <c r="N103" i="4"/>
  <c r="O67" i="4"/>
  <c r="N67" i="4"/>
  <c r="O10" i="4"/>
  <c r="N10" i="4"/>
  <c r="O480" i="4"/>
  <c r="N480" i="4"/>
  <c r="O140" i="4"/>
  <c r="N140" i="4"/>
  <c r="O44" i="4"/>
  <c r="N44" i="4"/>
  <c r="N360" i="4"/>
  <c r="O360" i="4"/>
  <c r="O464" i="4"/>
  <c r="N464" i="4"/>
  <c r="O388" i="4"/>
  <c r="N388" i="4"/>
  <c r="O320" i="4"/>
  <c r="N320" i="4"/>
  <c r="N1130" i="4"/>
  <c r="O1130" i="4"/>
  <c r="N247" i="4"/>
  <c r="N232" i="4"/>
  <c r="O439" i="4"/>
  <c r="O112" i="4"/>
  <c r="N817" i="4"/>
  <c r="N594" i="4"/>
  <c r="N490" i="4"/>
  <c r="O227" i="4"/>
  <c r="O115" i="4"/>
  <c r="N107" i="4"/>
  <c r="N252" i="4"/>
  <c r="N968" i="4"/>
  <c r="N217" i="4"/>
  <c r="N27" i="4"/>
  <c r="O598" i="4"/>
  <c r="N498" i="4"/>
  <c r="N331" i="4"/>
  <c r="N593" i="4"/>
  <c r="O329" i="4"/>
  <c r="O592" i="4"/>
  <c r="O143" i="4"/>
  <c r="N794" i="4"/>
  <c r="O354" i="4"/>
  <c r="O411" i="4"/>
  <c r="N411" i="4"/>
  <c r="O878" i="4"/>
  <c r="N878" i="4"/>
  <c r="O887" i="4"/>
  <c r="N887" i="4"/>
  <c r="O994" i="4"/>
  <c r="N994" i="4"/>
  <c r="N1234" i="4"/>
  <c r="N1077" i="4"/>
  <c r="N971" i="4"/>
  <c r="N846" i="4"/>
  <c r="O759" i="4"/>
  <c r="O571" i="4"/>
  <c r="N401" i="4"/>
  <c r="N213" i="4"/>
  <c r="N783" i="4"/>
  <c r="N654" i="4"/>
  <c r="N83" i="4"/>
  <c r="N41" i="4"/>
  <c r="O159" i="4"/>
  <c r="O1022" i="4"/>
  <c r="N777" i="4"/>
  <c r="N584" i="4"/>
  <c r="N25" i="4"/>
  <c r="N293" i="4"/>
  <c r="N403" i="4"/>
  <c r="O271" i="4"/>
  <c r="N124" i="4"/>
  <c r="N932" i="4"/>
  <c r="N697" i="4"/>
  <c r="N674" i="4"/>
  <c r="N365" i="4"/>
  <c r="N321" i="4"/>
  <c r="N182" i="4"/>
  <c r="N975" i="4"/>
  <c r="O880" i="4"/>
  <c r="N109" i="4"/>
  <c r="N174" i="4"/>
  <c r="N791" i="4"/>
  <c r="N709" i="4"/>
  <c r="N574" i="4"/>
  <c r="N183" i="4"/>
  <c r="N78" i="4"/>
  <c r="N1174" i="4"/>
  <c r="O1199" i="4"/>
  <c r="N1209" i="4"/>
  <c r="O1214" i="4"/>
  <c r="O788" i="4"/>
  <c r="N1054" i="4"/>
  <c r="N575" i="4"/>
  <c r="N565" i="4"/>
  <c r="N406" i="4"/>
  <c r="N105" i="4"/>
  <c r="N890" i="4"/>
  <c r="N686" i="4"/>
  <c r="N473" i="4"/>
  <c r="N423" i="4"/>
  <c r="N341" i="4"/>
  <c r="N65" i="4"/>
  <c r="N956" i="4"/>
  <c r="N675" i="4"/>
  <c r="O648" i="4"/>
  <c r="N163" i="4"/>
  <c r="N229" i="4"/>
  <c r="N165" i="4"/>
  <c r="O422" i="4"/>
  <c r="N864" i="4"/>
  <c r="N634" i="4"/>
  <c r="N609" i="4"/>
  <c r="N73" i="4"/>
  <c r="N448" i="4"/>
  <c r="N94" i="4"/>
  <c r="O946" i="4"/>
  <c r="O818" i="4"/>
  <c r="O637" i="4"/>
  <c r="N350" i="4"/>
  <c r="N417" i="4"/>
  <c r="N8" i="4"/>
  <c r="N59" i="4"/>
  <c r="O1167" i="4"/>
  <c r="N1238" i="4"/>
  <c r="N793" i="4"/>
  <c r="O718" i="4"/>
  <c r="N603" i="4"/>
  <c r="N534" i="4"/>
  <c r="O1073" i="4"/>
  <c r="N502" i="4"/>
  <c r="N998" i="4"/>
  <c r="N696" i="4"/>
  <c r="O1111" i="4"/>
  <c r="N1205" i="4"/>
  <c r="N1164" i="4"/>
  <c r="N375" i="4"/>
  <c r="O134" i="4"/>
  <c r="N1030" i="4"/>
  <c r="N852" i="4"/>
  <c r="O179" i="4"/>
  <c r="N239" i="4"/>
  <c r="N837" i="4"/>
  <c r="O579" i="4"/>
  <c r="N171" i="4"/>
  <c r="N291" i="4"/>
  <c r="O847" i="4"/>
  <c r="N37" i="4"/>
  <c r="N334" i="4"/>
  <c r="N281" i="4"/>
  <c r="N1156" i="4"/>
  <c r="O1120" i="4"/>
  <c r="N1137" i="4"/>
  <c r="O1191" i="4"/>
  <c r="N921" i="4"/>
  <c r="N720" i="4"/>
  <c r="O690" i="4"/>
  <c r="O454" i="4"/>
  <c r="N193" i="4"/>
  <c r="N443" i="4"/>
  <c r="O275" i="4"/>
  <c r="N1048" i="4"/>
  <c r="N1003" i="4"/>
  <c r="N930" i="4"/>
  <c r="N770" i="4"/>
  <c r="N527" i="4"/>
  <c r="N475" i="4"/>
  <c r="N1057" i="4"/>
  <c r="N934" i="4"/>
  <c r="N802" i="4"/>
  <c r="O596" i="4"/>
  <c r="N425" i="4"/>
  <c r="O151" i="4"/>
  <c r="N548" i="4"/>
  <c r="N505" i="4"/>
  <c r="N1009" i="4"/>
  <c r="N877" i="4"/>
  <c r="O1092" i="4"/>
  <c r="N1217" i="4"/>
  <c r="N1218" i="4"/>
  <c r="N1011" i="4"/>
  <c r="N990" i="4"/>
  <c r="N873" i="4"/>
  <c r="N800" i="4"/>
  <c r="O75" i="4"/>
  <c r="N923" i="4"/>
  <c r="O644" i="4"/>
  <c r="O1140" i="4"/>
  <c r="O653" i="4"/>
  <c r="O1136" i="4"/>
  <c r="O1084" i="4"/>
  <c r="O1123" i="4"/>
  <c r="O1124" i="4"/>
  <c r="O1104" i="4"/>
  <c r="N1188" i="4"/>
  <c r="O1242" i="4"/>
  <c r="O1161" i="4"/>
  <c r="N1082" i="4"/>
  <c r="N1096" i="4"/>
  <c r="O1172" i="4"/>
  <c r="N1172" i="4"/>
  <c r="N1223" i="4"/>
  <c r="O1223" i="4"/>
  <c r="O1033" i="4"/>
  <c r="O1004" i="4"/>
  <c r="N760" i="4"/>
  <c r="N19" i="4"/>
  <c r="N199" i="4"/>
  <c r="O262" i="4"/>
  <c r="N952" i="4"/>
  <c r="O752" i="4"/>
  <c r="N238" i="4"/>
  <c r="O450" i="4"/>
  <c r="O251" i="4"/>
  <c r="N487" i="4"/>
  <c r="O462" i="4"/>
  <c r="O872" i="4"/>
  <c r="N407" i="4"/>
  <c r="N459" i="4"/>
  <c r="N631" i="4"/>
  <c r="O1114" i="4"/>
  <c r="N1163" i="4"/>
  <c r="N694" i="4"/>
  <c r="N931" i="4"/>
  <c r="O642" i="4"/>
  <c r="O828" i="4"/>
  <c r="O555" i="4"/>
  <c r="N655" i="4"/>
  <c r="O1115" i="4"/>
  <c r="N465" i="4"/>
  <c r="N1024" i="4"/>
  <c r="N970" i="4"/>
  <c r="N893" i="4"/>
  <c r="N889" i="4"/>
  <c r="N831" i="4"/>
  <c r="N805" i="4"/>
  <c r="N391" i="4"/>
  <c r="N389" i="4"/>
  <c r="O1051" i="4"/>
  <c r="N557" i="4"/>
  <c r="N523" i="4"/>
  <c r="N506" i="4"/>
  <c r="N481" i="4"/>
  <c r="O243" i="4"/>
  <c r="N123" i="4"/>
  <c r="O74" i="4"/>
  <c r="N157" i="4"/>
  <c r="N421" i="4"/>
  <c r="O797" i="4"/>
  <c r="N313" i="4"/>
  <c r="N62" i="4"/>
  <c r="N986" i="4"/>
  <c r="O1108" i="4"/>
  <c r="O1107" i="4"/>
  <c r="N1141" i="4"/>
  <c r="O1134" i="4"/>
  <c r="O758" i="4"/>
  <c r="N919" i="4"/>
  <c r="N668" i="4"/>
  <c r="N651" i="4"/>
  <c r="N627" i="4"/>
  <c r="N611" i="4"/>
  <c r="N561" i="4"/>
  <c r="N509" i="4"/>
  <c r="N343" i="4"/>
  <c r="O962" i="4"/>
  <c r="O982" i="4"/>
  <c r="N896" i="4"/>
  <c r="N716" i="4"/>
  <c r="N699" i="4"/>
  <c r="N595" i="4"/>
  <c r="N521" i="4"/>
  <c r="N838" i="4"/>
  <c r="N851" i="4"/>
  <c r="N682" i="4"/>
  <c r="N597" i="4"/>
  <c r="N186" i="4"/>
  <c r="O780" i="4"/>
  <c r="O757" i="4"/>
  <c r="N886" i="4"/>
  <c r="N801" i="4"/>
  <c r="N15" i="4"/>
  <c r="N1131" i="4"/>
  <c r="O1138" i="4"/>
  <c r="N739" i="4"/>
  <c r="N1184" i="4"/>
  <c r="O900" i="4"/>
  <c r="N567" i="4"/>
  <c r="N981" i="4"/>
  <c r="N839" i="4"/>
  <c r="O630" i="4"/>
  <c r="N515" i="4"/>
  <c r="O613" i="4"/>
  <c r="N747" i="4"/>
  <c r="N639" i="4"/>
  <c r="O799" i="4"/>
  <c r="N1000" i="4"/>
  <c r="O1103" i="4"/>
  <c r="N1021" i="4"/>
  <c r="O861" i="4"/>
  <c r="N785" i="4"/>
  <c r="N727" i="4"/>
  <c r="N1068" i="4"/>
  <c r="O1046" i="4"/>
  <c r="N70" i="4"/>
  <c r="N792" i="4"/>
  <c r="N273" i="4"/>
  <c r="N558" i="4"/>
  <c r="O1152" i="4"/>
  <c r="O1023" i="4"/>
  <c r="O35" i="4"/>
  <c r="N795" i="4"/>
  <c r="N781" i="4"/>
  <c r="N766" i="4"/>
  <c r="O566" i="4"/>
  <c r="O860" i="4"/>
  <c r="O834" i="4"/>
  <c r="N656" i="4"/>
  <c r="O855" i="4"/>
  <c r="O977" i="4"/>
  <c r="N738" i="4"/>
  <c r="O677" i="4"/>
  <c r="N638" i="4"/>
  <c r="N541" i="4"/>
  <c r="N311" i="4"/>
  <c r="O231" i="4"/>
  <c r="O551" i="4"/>
  <c r="O263" i="4"/>
  <c r="O1018" i="4"/>
  <c r="N807" i="4"/>
  <c r="N347" i="4"/>
  <c r="N621" i="4"/>
  <c r="O1099" i="4"/>
  <c r="O1160" i="4"/>
  <c r="O1162" i="4"/>
  <c r="N726" i="4"/>
  <c r="N706" i="4"/>
  <c r="N525" i="4"/>
  <c r="N866" i="4"/>
  <c r="O840" i="4"/>
  <c r="N326" i="4"/>
  <c r="O806" i="4"/>
  <c r="N1026" i="4"/>
  <c r="O845" i="4"/>
  <c r="O615" i="4"/>
  <c r="N397" i="4"/>
  <c r="N530" i="4"/>
  <c r="N503" i="4"/>
  <c r="N390" i="4"/>
  <c r="N477" i="4"/>
  <c r="O1074" i="4"/>
  <c r="N569" i="4"/>
  <c r="O447" i="4"/>
  <c r="N387" i="4"/>
  <c r="N790" i="4"/>
  <c r="N736" i="4"/>
  <c r="N583" i="4"/>
  <c r="N635" i="4"/>
  <c r="O658" i="4"/>
  <c r="N659" i="4"/>
  <c r="N564" i="4"/>
  <c r="N1040" i="4"/>
  <c r="O808" i="4"/>
  <c r="O754" i="4"/>
  <c r="O722" i="4"/>
  <c r="N695" i="4"/>
  <c r="N667" i="4"/>
  <c r="N650" i="4"/>
  <c r="N591" i="4"/>
  <c r="N559" i="4"/>
  <c r="N524" i="4"/>
  <c r="N531" i="4"/>
  <c r="O518" i="4"/>
  <c r="N543" i="4"/>
  <c r="N535" i="4"/>
  <c r="N470" i="4"/>
  <c r="N122" i="4"/>
  <c r="N58" i="4"/>
  <c r="N857" i="4"/>
  <c r="N958" i="4"/>
  <c r="N1058" i="4"/>
  <c r="N1034" i="4"/>
  <c r="N939" i="4"/>
  <c r="N507" i="4"/>
  <c r="O1078" i="4"/>
  <c r="N1062" i="4"/>
  <c r="O742" i="4"/>
  <c r="N862" i="4"/>
  <c r="N676" i="4"/>
  <c r="N606" i="4"/>
  <c r="N1017" i="4"/>
  <c r="N815" i="4"/>
  <c r="O765" i="4"/>
  <c r="N671" i="4"/>
  <c r="O640" i="4"/>
  <c r="O951" i="4"/>
  <c r="N908" i="4"/>
  <c r="N767" i="4"/>
  <c r="O127" i="4"/>
  <c r="N884" i="4"/>
  <c r="O776" i="4"/>
  <c r="N811" i="4"/>
  <c r="N715" i="4"/>
  <c r="N608" i="4"/>
  <c r="O604" i="4"/>
  <c r="N796" i="4"/>
  <c r="N892" i="4"/>
  <c r="N835" i="4"/>
  <c r="N519" i="4"/>
  <c r="N905" i="4"/>
  <c r="N841" i="4"/>
  <c r="O687" i="4"/>
  <c r="N649" i="4"/>
  <c r="N279" i="4"/>
  <c r="O1128" i="4"/>
  <c r="O1119" i="4"/>
  <c r="O941" i="4"/>
  <c r="N1122" i="4"/>
  <c r="O1175" i="4"/>
  <c r="N1175" i="4"/>
  <c r="N542" i="4"/>
  <c r="N901" i="4"/>
  <c r="N735" i="4"/>
  <c r="O689" i="4"/>
  <c r="N624" i="4"/>
  <c r="N398" i="4"/>
  <c r="N950" i="4"/>
  <c r="N1010" i="4"/>
  <c r="N976" i="4"/>
  <c r="N966" i="4"/>
  <c r="N623" i="4"/>
  <c r="N787" i="4"/>
  <c r="N778" i="4"/>
  <c r="N619" i="4"/>
  <c r="N576" i="4"/>
  <c r="N314" i="4"/>
  <c r="N126" i="4"/>
  <c r="N1061" i="4"/>
  <c r="N612" i="4"/>
  <c r="N99" i="4"/>
  <c r="O1089" i="4"/>
  <c r="O1200" i="4"/>
  <c r="N1200" i="4"/>
  <c r="N903" i="4"/>
  <c r="O1043" i="4"/>
  <c r="N1005" i="4"/>
  <c r="N888" i="4"/>
  <c r="N819" i="4"/>
  <c r="N809" i="4"/>
  <c r="N731" i="4"/>
  <c r="N1002" i="4"/>
  <c r="O987" i="4"/>
  <c r="N784" i="4"/>
  <c r="N580" i="4"/>
  <c r="O562" i="4"/>
  <c r="N1042" i="4"/>
  <c r="N1032" i="4"/>
  <c r="N927" i="4"/>
  <c r="N911" i="4"/>
  <c r="N836" i="4"/>
  <c r="N929" i="4"/>
  <c r="N907" i="4"/>
  <c r="N978" i="4"/>
  <c r="N774" i="4"/>
  <c r="O700" i="4"/>
  <c r="N618" i="4"/>
  <c r="O307" i="4"/>
  <c r="N937" i="4"/>
  <c r="N1157" i="4"/>
  <c r="O1196" i="4"/>
  <c r="N1196" i="4"/>
  <c r="N616" i="4"/>
  <c r="O1192" i="4"/>
  <c r="N1192" i="4"/>
  <c r="N1050" i="4"/>
  <c r="N914" i="4"/>
  <c r="O885" i="4"/>
  <c r="N826" i="4"/>
  <c r="N825" i="4"/>
  <c r="N662" i="4"/>
  <c r="O538" i="4"/>
  <c r="N863" i="4"/>
  <c r="N842" i="4"/>
  <c r="N824" i="4"/>
  <c r="N820" i="4"/>
  <c r="N707" i="4"/>
  <c r="N670" i="4"/>
  <c r="N949" i="4"/>
  <c r="N909" i="4"/>
  <c r="N798" i="4"/>
  <c r="N822" i="4"/>
  <c r="O804" i="4"/>
  <c r="N556" i="4"/>
  <c r="N957" i="4"/>
  <c r="N833" i="4"/>
  <c r="N960" i="4"/>
  <c r="O858" i="4"/>
  <c r="N751" i="4"/>
  <c r="N730" i="4"/>
  <c r="N578" i="4"/>
  <c r="N1045" i="4"/>
  <c r="N771" i="4"/>
  <c r="N734" i="4"/>
  <c r="N703" i="4"/>
  <c r="N692" i="4"/>
  <c r="O733" i="4"/>
  <c r="O710" i="4"/>
  <c r="O533" i="4"/>
  <c r="N1083" i="4"/>
  <c r="O1112" i="4"/>
  <c r="N973" i="4"/>
  <c r="N938" i="4"/>
  <c r="O850" i="4"/>
  <c r="O897" i="4"/>
  <c r="O917" i="4"/>
  <c r="N1080" i="4"/>
  <c r="N1127" i="4"/>
  <c r="O1079" i="4"/>
  <c r="O1100" i="4"/>
  <c r="O1165" i="4"/>
  <c r="N1165" i="4"/>
  <c r="O1169" i="4"/>
  <c r="N1169" i="4"/>
  <c r="N1001" i="4"/>
  <c r="O1001" i="4"/>
  <c r="N984" i="4"/>
  <c r="N989" i="4"/>
  <c r="N1016" i="4"/>
  <c r="N1146" i="4"/>
  <c r="O1110" i="4"/>
  <c r="N1110" i="4"/>
  <c r="N935" i="4"/>
  <c r="O935" i="4"/>
  <c r="N1069" i="4"/>
  <c r="O1069" i="4"/>
  <c r="N925" i="4"/>
  <c r="O925" i="4"/>
  <c r="O1044" i="4"/>
  <c r="N1044" i="4"/>
  <c r="N673" i="4"/>
  <c r="N546" i="4"/>
  <c r="N942" i="4"/>
  <c r="N581" i="4"/>
  <c r="O991" i="4"/>
  <c r="O1150" i="4"/>
  <c r="N1150" i="4"/>
  <c r="O1142" i="4"/>
  <c r="N1142" i="4"/>
  <c r="N848" i="4"/>
  <c r="O943" i="4"/>
  <c r="N870" i="4"/>
  <c r="N853" i="4"/>
  <c r="N485" i="4"/>
  <c r="N961" i="4"/>
  <c r="O1035" i="4"/>
  <c r="O980" i="4"/>
  <c r="N965" i="4"/>
  <c r="N926" i="4"/>
  <c r="O898" i="4"/>
  <c r="N1067" i="4"/>
  <c r="N1126" i="4"/>
  <c r="O1126" i="4"/>
  <c r="O1149" i="4"/>
  <c r="N1149" i="4"/>
  <c r="O1106" i="4"/>
  <c r="N1106" i="4"/>
  <c r="O1154" i="4"/>
  <c r="N1154" i="4"/>
  <c r="N1094" i="4"/>
  <c r="O1094" i="4"/>
  <c r="O1158" i="4"/>
  <c r="N1158" i="4"/>
  <c r="O1025" i="4"/>
  <c r="N1025" i="4"/>
  <c r="O985" i="4"/>
  <c r="N985" i="4"/>
  <c r="O955" i="4"/>
  <c r="N955" i="4"/>
  <c r="O1072" i="4"/>
  <c r="N1072" i="4"/>
  <c r="O967" i="4"/>
  <c r="N967" i="4"/>
  <c r="O988" i="4"/>
  <c r="N988" i="4"/>
  <c r="O1113" i="4"/>
  <c r="N1113" i="4"/>
  <c r="N1117" i="4"/>
  <c r="O1117" i="4"/>
  <c r="O1125" i="4"/>
  <c r="N1125" i="4"/>
  <c r="O1097" i="4"/>
  <c r="N1097" i="4"/>
  <c r="N1101" i="4"/>
  <c r="O1101" i="4"/>
  <c r="O1121" i="4"/>
  <c r="N1121" i="4"/>
  <c r="O1109" i="4"/>
  <c r="N1109" i="4"/>
  <c r="N1085" i="4"/>
  <c r="O1085" i="4"/>
  <c r="N1105" i="4"/>
  <c r="O1105" i="4"/>
  <c r="O1093" i="4"/>
  <c r="N1093" i="4"/>
  <c r="O1133" i="4"/>
  <c r="N1133" i="4"/>
  <c r="O1055" i="4"/>
  <c r="N1055" i="4"/>
  <c r="N997" i="4"/>
  <c r="O997" i="4"/>
  <c r="N1008" i="4"/>
  <c r="O1008" i="4"/>
  <c r="O947" i="4"/>
  <c r="N947" i="4"/>
  <c r="O1013" i="4"/>
  <c r="N1013" i="4"/>
  <c r="O1060" i="4"/>
  <c r="N1060" i="4"/>
  <c r="O876" i="4"/>
  <c r="N876" i="4"/>
  <c r="O959" i="4"/>
  <c r="N959" i="4"/>
  <c r="N1053" i="4"/>
  <c r="O1053" i="4"/>
  <c r="O995" i="4"/>
  <c r="N995" i="4"/>
  <c r="N920" i="4"/>
  <c r="O920" i="4"/>
  <c r="O979" i="4"/>
  <c r="N979" i="4"/>
  <c r="O1059" i="4"/>
  <c r="N1059" i="4"/>
  <c r="N945" i="4"/>
  <c r="O945" i="4"/>
  <c r="O944" i="4"/>
  <c r="N944" i="4"/>
  <c r="O963" i="4"/>
  <c r="O1019" i="4"/>
  <c r="N1081" i="4"/>
  <c r="O1081" i="4"/>
  <c r="N856" i="4"/>
  <c r="O856" i="4"/>
  <c r="O993" i="4"/>
  <c r="N993" i="4"/>
  <c r="O992" i="4"/>
  <c r="N992" i="4"/>
  <c r="D2" i="7"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1"/>
        </ext>
      </extLst>
    </bk>
    <bk>
      <extLst>
        <ext uri="{3e2802c4-a4d2-4d8b-9148-e3be6c30e623}">
          <xlrd:rvb i="3"/>
        </ext>
      </extLst>
    </bk>
  </futureMetadata>
  <cellMetadata count="1">
    <bk>
      <rc t="1" v="0"/>
    </bk>
  </cellMetadata>
  <valueMetadata count="2">
    <bk>
      <rc t="2" v="0"/>
    </bk>
    <bk>
      <rc t="2" v="1"/>
    </bk>
  </valueMetadata>
</metadata>
</file>

<file path=xl/sharedStrings.xml><?xml version="1.0" encoding="utf-8"?>
<sst xmlns="http://schemas.openxmlformats.org/spreadsheetml/2006/main" count="2594" uniqueCount="1973">
  <si>
    <t>MODELO</t>
  </si>
  <si>
    <t>Fecha</t>
  </si>
  <si>
    <t>Cantidad de paneles</t>
  </si>
  <si>
    <t>COP [$]</t>
  </si>
  <si>
    <t>Nombre Proyecto</t>
  </si>
  <si>
    <t>LATAMSOLAR LA LOMA</t>
  </si>
  <si>
    <t>Capacidad MW</t>
  </si>
  <si>
    <t>EUROS [€]</t>
  </si>
  <si>
    <t>Empresa</t>
  </si>
  <si>
    <t>EGP FOTOVOLTAICA LA LOMA SAS</t>
  </si>
  <si>
    <t>FPO</t>
  </si>
  <si>
    <t>USD [$]</t>
  </si>
  <si>
    <t>Euros</t>
  </si>
  <si>
    <t>Vidrio</t>
  </si>
  <si>
    <t>Dólar</t>
  </si>
  <si>
    <t>Silicio</t>
  </si>
  <si>
    <t>Aluminio</t>
  </si>
  <si>
    <t>Peso del vidrio [Kg]</t>
  </si>
  <si>
    <t>Peso del Silicio [Kg]</t>
  </si>
  <si>
    <t>peso del aluminio [Kg]</t>
  </si>
  <si>
    <t>precio del vidrio [$]</t>
  </si>
  <si>
    <t>precio del silio [$]</t>
  </si>
  <si>
    <t>precio del aluminio [$]</t>
  </si>
  <si>
    <t>Valor Total del reciclaje de la planta</t>
  </si>
  <si>
    <t>Valor Euros [€]</t>
  </si>
  <si>
    <t>Valor Dolares [$]</t>
  </si>
  <si>
    <t>CELSIA SOLAR ESPINAL</t>
  </si>
  <si>
    <t>CELSIA COLOMBIA</t>
  </si>
  <si>
    <t>ENERGÍA SOLAR BODEGA INSEPET</t>
  </si>
  <si>
    <t>INSEPET S.A.S.</t>
  </si>
  <si>
    <t>CASA MUNERA YERBABONITA</t>
  </si>
  <si>
    <t>OSCAR ALONSO MUNERA SALAZAR</t>
  </si>
  <si>
    <t>PROYECTO FOTOVOLTÁICO DE RYMEL</t>
  </si>
  <si>
    <t xml:space="preserve">RYMEL INGENIERÍA ELÉCTRICA S.A.S. </t>
  </si>
  <si>
    <t>SISTEMA FOTOVOLTÁICO ONGRID</t>
  </si>
  <si>
    <t>PLANTA DE SACRIFICIO DE AVES ROSA BLANCA S.AS.</t>
  </si>
  <si>
    <t>ENERGÍA SOLAR FOTOVOLTÁICA DE 15 KW SISTEMA ON GRID</t>
  </si>
  <si>
    <t>ESE HOSPITAL EMIRO QUINTERO CAÑIZARES</t>
  </si>
  <si>
    <t>SISTEMA DE ENERGÍA SOLAR FOTOVOLTÁICA ON GRID</t>
  </si>
  <si>
    <t>PEDRO PARADA ISCALA</t>
  </si>
  <si>
    <t>SISTEMA DE ENERGÍA SOLAR FOTOVOLTÁICA ON GRID GALPÓN B</t>
  </si>
  <si>
    <t>LEONARDO PARADA ISCALA</t>
  </si>
  <si>
    <t>SISTEMA DE ENERGÍA SOLAR FOTOVOLTÁICA "HIBRIDO"</t>
  </si>
  <si>
    <t>JAIRO DE JESÚS CONTRERAS RINCÓN</t>
  </si>
  <si>
    <t>SISTEMA DE ENERGÍA SOLAR FOTOVOLTÁICA OFF GRID</t>
  </si>
  <si>
    <t>JUAN VICENTE ACEVEDO PÉREZ</t>
  </si>
  <si>
    <t>DATECSA 1</t>
  </si>
  <si>
    <t>DATECSA S.A.</t>
  </si>
  <si>
    <t>SISTEMA FOTOVOLTÁICO VALORCON</t>
  </si>
  <si>
    <t>SOLARMACHT S.A. E.S.P.</t>
  </si>
  <si>
    <t>MANANTIAL</t>
  </si>
  <si>
    <t>GREEN CARIBBEAN S.A.S.</t>
  </si>
  <si>
    <t>BODEGA PARQUE INDUSTRIAL</t>
  </si>
  <si>
    <t>SAUFER SOLUCIONES LTDA</t>
  </si>
  <si>
    <t>ALCALDÍA</t>
  </si>
  <si>
    <t>LABORATORIO CLÍNICO</t>
  </si>
  <si>
    <t>PLANTA AGUAS RESIDUALES PUNTA CANOA</t>
  </si>
  <si>
    <t>ESPELLA SUCURSAL COLOMBIA</t>
  </si>
  <si>
    <t>CASA RESIDENCIAL ISLAS CARTAGENA CERCA A BARÚ</t>
  </si>
  <si>
    <t>SISTEMA FOTOVOLTÁICO 90 kWp ARTESA</t>
  </si>
  <si>
    <t>ARTESA S.A.S.</t>
  </si>
  <si>
    <t>LACTEOS EL CURAL</t>
  </si>
  <si>
    <t>INGENIERÍA SOSTENIBLE</t>
  </si>
  <si>
    <t>GENERADOR SOLAR ENERGITEL</t>
  </si>
  <si>
    <t>ENERGITEL S.A.</t>
  </si>
  <si>
    <t>SISTEMA FOTOVOLTÁICO PARA SITIO AISLADO</t>
  </si>
  <si>
    <t>ENERGY CARIBE GROUP S.A.</t>
  </si>
  <si>
    <t>HOTEL LUNA NUEVA</t>
  </si>
  <si>
    <t>XUÉSOLAR S.A.S.</t>
  </si>
  <si>
    <t>PLANTA SOLAR EYP ITAGÜI</t>
  </si>
  <si>
    <t>ENERGÍA Y POTENCIA S.A.</t>
  </si>
  <si>
    <t>SOLUCIONES FOTOVOLTÁICAS CHOCÓ</t>
  </si>
  <si>
    <t>FUSIÓN LATAM COLOMBIA S.A.S.</t>
  </si>
  <si>
    <t>PARQUE LA RESERVA, ETAPA D</t>
  </si>
  <si>
    <t>EPSA S.A. E.S.P.</t>
  </si>
  <si>
    <t>SOLAR OFICINA VATIA</t>
  </si>
  <si>
    <t>VATIA S.A. E.S.P.</t>
  </si>
  <si>
    <t>SISTEMA PV 10KWp A INSTALAR EN UN COLEGIO</t>
  </si>
  <si>
    <t>CODENSA S.A. E.S.P.</t>
  </si>
  <si>
    <t>PROYECTO FOTOVOLTÁICO CELSIA SOLAR BOLIVAR</t>
  </si>
  <si>
    <t>RESIDENCIAL VILLEA CAMPESTRE</t>
  </si>
  <si>
    <t>INGECO GREEN S.A.S.</t>
  </si>
  <si>
    <t>SISTEMA DE AUTOGENERACIÓN KOOMBEA</t>
  </si>
  <si>
    <t>KOOMBEA S.A.S.</t>
  </si>
  <si>
    <t>SISTEMA DE AUTOGENERACIÓN BEVGO</t>
  </si>
  <si>
    <t>MEICO S.A</t>
  </si>
  <si>
    <t>BICI PARK SOSTENIBLE</t>
  </si>
  <si>
    <t>SUN SUPPLY S.A.S</t>
  </si>
  <si>
    <t>CEA PISCINA CASA-FINCA</t>
  </si>
  <si>
    <t>CEA POZOS</t>
  </si>
  <si>
    <t>BATERÍAS MEJÍA</t>
  </si>
  <si>
    <t>SHANNY 81</t>
  </si>
  <si>
    <t>ENERGÍAS RENOVABLES DE AMÉRICA S.A.S.</t>
  </si>
  <si>
    <t>HANGAR INTERNACIONAL EJECUTIVA DE AVIACIÓN</t>
  </si>
  <si>
    <t>CENTRO DE CONVENCIONES CARTAGENA</t>
  </si>
  <si>
    <t>COLGENER 1</t>
  </si>
  <si>
    <t>COLGENER S.A.</t>
  </si>
  <si>
    <t>COLGENER 2</t>
  </si>
  <si>
    <t>UNIVERSIDAD AUTÓNOMA DE OCCIDENTE</t>
  </si>
  <si>
    <t>INTERGRAFIC DE OCCIDENTE S.A.</t>
  </si>
  <si>
    <t>PROYECTO TECNOGLASS - SOLARTEC</t>
  </si>
  <si>
    <t>TECNOGLASS S.A.</t>
  </si>
  <si>
    <t>CONDOMINIO MONTECARLO</t>
  </si>
  <si>
    <t>PROELRED S.A.S.</t>
  </si>
  <si>
    <t>VALLEDUPAR PLANTA 5</t>
  </si>
  <si>
    <t>OFICINA PRINCIPAL ANS COMUNICACIONES</t>
  </si>
  <si>
    <t>EMPRESA MUNICIPAL DE SERVICIOS PÚBLICOS DOMICILIARIOS DE PIEDECUESTA E.S.P.</t>
  </si>
  <si>
    <t>LADRILLERA ANDINA S.A.</t>
  </si>
  <si>
    <t>LAURELES - CONSTRUCTORA LOS ALPES</t>
  </si>
  <si>
    <t>CONFECCIONES LEADER SAS</t>
  </si>
  <si>
    <t>NATUREZZA - CONSTRUCTORA LOS ALPES</t>
  </si>
  <si>
    <t>DECADA 10 EN TODO S.A.S.</t>
  </si>
  <si>
    <t>PROYECTO SIDA S.A</t>
  </si>
  <si>
    <t>PROYECTO DILLANCOL</t>
  </si>
  <si>
    <t>PROYECTO SOLAR CORPAS I</t>
  </si>
  <si>
    <t>PROYECTO SOLAR CORPAS I SAS</t>
  </si>
  <si>
    <t>SISTEMAS FOTOVOLTÁICOS EN TRES ESTACIONES DE SERVICIO TERPEL</t>
  </si>
  <si>
    <t xml:space="preserve">SMARTSOLAR S.A.S. </t>
  </si>
  <si>
    <t>SURTITODO CÚCUTA</t>
  </si>
  <si>
    <t>COMPAÑÍA COMERCIAL UNIVERSAL S.A.S.</t>
  </si>
  <si>
    <t>SOLAR - SEDE TERMINAL</t>
  </si>
  <si>
    <t>TELEBUCARAMANGA S.A. E.S.P.</t>
  </si>
  <si>
    <t>MANANTIAL 2</t>
  </si>
  <si>
    <t>MANANTIAL 3</t>
  </si>
  <si>
    <t>SOLAR -TRES AVE MARÍA</t>
  </si>
  <si>
    <t>METROTEL S.A. E.S.P.</t>
  </si>
  <si>
    <t>BLUE POINT INDUSTRIAL 70 Kw</t>
  </si>
  <si>
    <t>BLUE POINT ENERGY S.A.S.</t>
  </si>
  <si>
    <t>OFICINA ATS 1</t>
  </si>
  <si>
    <t>ENERGÍA COLOMBIANA DEL SUR S.A.S.</t>
  </si>
  <si>
    <t>AVICOLA SANTA ELENA</t>
  </si>
  <si>
    <t>AUTOGENERACIÓN CULTIVO TILAPIA</t>
  </si>
  <si>
    <t>SOCIEDAD AGROINDUSTRIAL RVG LTDA</t>
  </si>
  <si>
    <t>AGROINDUSTRIAL 3C</t>
  </si>
  <si>
    <t>COMPAÑÍA AGROINDUSTRIAL Y COMERCIAL 3C LTDA</t>
  </si>
  <si>
    <t>SISTEMAS FOTOVOLTÁICOS CUATRO SUCURSALES DEL BANCO DAVIVIENDA</t>
  </si>
  <si>
    <t>BANCO DAVIVIENDA S.A. - SMARTSOLAR S.A.S.</t>
  </si>
  <si>
    <t>SEDE ADMINISTRATIVA Y BODEGA DE OFFIMEDICA</t>
  </si>
  <si>
    <t>OFFIMEDICA S.A.</t>
  </si>
  <si>
    <t>MÓNICA CRUZ S.A.S.</t>
  </si>
  <si>
    <t>ARGOS MULALO - CANTERA LA CALERA - PILOTO</t>
  </si>
  <si>
    <t>RAMEDICAS</t>
  </si>
  <si>
    <t>CARMEN DEL PILAR ESCOBAR BUSTOS</t>
  </si>
  <si>
    <t>COMFANDI GUADALUPE</t>
  </si>
  <si>
    <t>COMFANDI EL PRADO</t>
  </si>
  <si>
    <t>ALAMBRES Y CABLES TÉCNICOS ALCATEK S.A.</t>
  </si>
  <si>
    <t>PRONAVICOLA S.A.</t>
  </si>
  <si>
    <t>SEMINARIO EL TABLOIDE</t>
  </si>
  <si>
    <t>FERRETERÍA HERNANDO OROZCO Y COMPAÑÍA</t>
  </si>
  <si>
    <t>BLANCO Y NEGRO MASIVO</t>
  </si>
  <si>
    <t>FRISBY</t>
  </si>
  <si>
    <t>HOTEL EL PEÑÓN</t>
  </si>
  <si>
    <t>HOTEK GHL STYLE</t>
  </si>
  <si>
    <t>AUTOTROPICAL</t>
  </si>
  <si>
    <t>GLOBALEM S.A.S.</t>
  </si>
  <si>
    <t>BOSQUES DE CAJICÁ ETAPA 1</t>
  </si>
  <si>
    <t>CONSTRUIMOS CONPROPIEDAD S.A.S.</t>
  </si>
  <si>
    <t>CASA FAMILIAR CAMPESTRE</t>
  </si>
  <si>
    <t>SKY ENERGY S.A.S.</t>
  </si>
  <si>
    <t>SISTEMA FOTOVOLTAICO OLEODUCTO BICENTENARIO</t>
  </si>
  <si>
    <t>OLEODUCTO BICENTENARIO DE COLOMBIA S.A.S.</t>
  </si>
  <si>
    <t>SAMANES DEL CASTILLO</t>
  </si>
  <si>
    <t>GRUPO PORTUARIO - BPG ZONA FRANCA - OPP GRANELERA</t>
  </si>
  <si>
    <t>HOTEL  TORRE MAR</t>
  </si>
  <si>
    <t>CASA JAIRO VILLARRAGA</t>
  </si>
  <si>
    <t>OCEANO VERDE</t>
  </si>
  <si>
    <t>ACACIAS DEL CASTILLO</t>
  </si>
  <si>
    <t>LLANURAS DEL CASTILLO</t>
  </si>
  <si>
    <t>ROBLES DEL CASTILLO</t>
  </si>
  <si>
    <t>CEIBAS DEL CASTILLO</t>
  </si>
  <si>
    <t>CEDROS DEL CASTILLO</t>
  </si>
  <si>
    <t>HOTEL COSMOS</t>
  </si>
  <si>
    <t>FANANCIERA COMULTRASAN-SABANA DE TORRES</t>
  </si>
  <si>
    <t>FINANCIERA COMULTRASAN LTDA</t>
  </si>
  <si>
    <t>MICROCIRCUITO SOSTENIBLE</t>
  </si>
  <si>
    <t>MICROCIRCUITOS S.A.</t>
  </si>
  <si>
    <t>ALMACÉN No. 9 PEREIRA</t>
  </si>
  <si>
    <t>ALMACÉN No. 8 MANIZALES</t>
  </si>
  <si>
    <t>FINCA ALTAZOR</t>
  </si>
  <si>
    <t>EPAM S.A.  E.S.P.</t>
  </si>
  <si>
    <t>SISTEMA DE GENERACIÓN DE ENERGÍA SOLAR FOTOVOLTÁICA.</t>
  </si>
  <si>
    <t>INVESA S.A.</t>
  </si>
  <si>
    <t>PROYECTO FOTOVOLTÁICO CELSIA SOLAR CHICAMOCHA 5</t>
  </si>
  <si>
    <t>CHALET PRADOMAR</t>
  </si>
  <si>
    <t>CARLOS IVÁN SILVA CORREDOR</t>
  </si>
  <si>
    <t>PROYECTO FOTOVOLTÁICO CELSIA SOLAR YUMBO</t>
  </si>
  <si>
    <t>BODEGA SOLARTEC EN AMPLIACIÓN, ES WINDOWS, ALUTIONS</t>
  </si>
  <si>
    <t>SISTEMA SOLAR 127.26 kW DC PALMAACEITE S.A.</t>
  </si>
  <si>
    <t>PALMACEITE S.A.</t>
  </si>
  <si>
    <t>SISTEMA SOLAR 149.94 kW DC ACEITES S.A.</t>
  </si>
  <si>
    <t>ACEITES S.A.</t>
  </si>
  <si>
    <t>GUAYMARAL AUTOCONSUMO</t>
  </si>
  <si>
    <t>BALIVEL S.A.S.</t>
  </si>
  <si>
    <t>GRANJA SAN PACHO - TRIPLE A</t>
  </si>
  <si>
    <t>REA SOLAR COLOMBIA S.A.S</t>
  </si>
  <si>
    <t>SOLAR UNISPAN PALMASECA</t>
  </si>
  <si>
    <t>SOLAR TT ARMENIA</t>
  </si>
  <si>
    <t>SOLUCIÓN GRID TIE DE 1 kWp PARA VIVIENDA RUITOQUE</t>
  </si>
  <si>
    <t>SOLAR SOLUTIONS GROUP S.A.S.</t>
  </si>
  <si>
    <t>UNIDAD MOVIL DONACIÓN DE SANGRE</t>
  </si>
  <si>
    <t>HIGUERA ESCALANTE  &amp; CIA</t>
  </si>
  <si>
    <t>CONJUNTO RESIDENCIAL SANTORINO</t>
  </si>
  <si>
    <t>BOSQUES DE LA FONTANA</t>
  </si>
  <si>
    <t>TERMINAL DE TRANSPORTES DE POPAYÁN</t>
  </si>
  <si>
    <t>PROYECTO BIOCOLFONDOS</t>
  </si>
  <si>
    <t>GRUPO ZICAV S.A.S.</t>
  </si>
  <si>
    <t>VIVIENDA RURAL AUSPICIADO POR FUNDACIÓN MAMONAL</t>
  </si>
  <si>
    <t>PROYECTO SOLAR CEPS FASE 1</t>
  </si>
  <si>
    <t>CEPS ENGINEERING S.A.S.</t>
  </si>
  <si>
    <t>SOLAR AMERICAN BUSINESS SCHOOL</t>
  </si>
  <si>
    <t>INSTITUTO TÉCNICO AMERICAN BUSINESS SCHOOL</t>
  </si>
  <si>
    <t>SISTEMA DE RESPALDO SERVIDORES AMERICANA DE TECNOLOGÍA Y COMUNICACIONES S.A.S.</t>
  </si>
  <si>
    <t>AMERICANA DE TECNOLOGÍA Y COMUNICACIONES S.A.S.</t>
  </si>
  <si>
    <t>CASA DEL VIENTO</t>
  </si>
  <si>
    <t>GRAN ESPIRITU S.A.S.</t>
  </si>
  <si>
    <t>BODEGA 10C, PARQUE INDUSTRIAL SAN DIEGO.</t>
  </si>
  <si>
    <t>BECQUEREL S.A.S.</t>
  </si>
  <si>
    <t>MINCA</t>
  </si>
  <si>
    <t>COL - APA - 440kW - CE047</t>
  </si>
  <si>
    <t>AUTOCONSUMO HACIENDA FONTANAR CEREZO 34</t>
  </si>
  <si>
    <t>WILMAR RENÉ OCHOA URIBE</t>
  </si>
  <si>
    <t>AUTOCONSUMO JORGE CARDONA</t>
  </si>
  <si>
    <t>JORGE CARDONA</t>
  </si>
  <si>
    <t>SUCURSAL DAVIVIENDA SAN ANDRÉS</t>
  </si>
  <si>
    <t>SUCURSAL DAVIVIENDA CIUDAD JARDÍN</t>
  </si>
  <si>
    <t>TIENDA ALKOSTO BARRANQUILLA</t>
  </si>
  <si>
    <t>COLOMBIANA DE COMERCIO S.A. CORBETA Y/O ALKOSTO</t>
  </si>
  <si>
    <t>INTERAMERICANO</t>
  </si>
  <si>
    <t>GASES DEL CARIBE SOLAR</t>
  </si>
  <si>
    <t>PROMIGAS SEDE SOLAR 2</t>
  </si>
  <si>
    <t>SISTEMA FOTOVOLTAICO INTERCONECTADO 7 kWp - LA VIENA</t>
  </si>
  <si>
    <t>NEGOCIOS ATENEA S.A.S.</t>
  </si>
  <si>
    <t>SISTEMA SOLAR LA TALANQUERA</t>
  </si>
  <si>
    <t>BIOPODER S.A.S.</t>
  </si>
  <si>
    <t>SOLAR AGROPEZ</t>
  </si>
  <si>
    <t>SISTEMA COMBINADO DE GENERACIÓN  HOTEL CONRAD KARIBANA</t>
  </si>
  <si>
    <t>INMOBILIARIA KARIBANA S.A.S.</t>
  </si>
  <si>
    <t>FINCA EL EDÉN</t>
  </si>
  <si>
    <t>YOLANDA ENCISO PATIÑO</t>
  </si>
  <si>
    <t>SOLUCIONES FOTOVOLTAICAS VEREDAS CAÑO NUEVO Y TISLÓ</t>
  </si>
  <si>
    <t>HG INGENIERÍA  CONSTRUCCIONES S.A.S.</t>
  </si>
  <si>
    <t>SISTEMA FOTOVOLTAICO METROPOLITANO CC</t>
  </si>
  <si>
    <t>SOLUCIONES FOTOVOLTAICAS INDIVIDUALES DE 750 Wp</t>
  </si>
  <si>
    <t>UNIÓN TEMPORAL HG SOLAR SYSTEMS</t>
  </si>
  <si>
    <t>SOLUCIONES FOTOVOLTAICAS VEREDAS CORAZÓN, QUEBRADA BONITA Y TICOLE</t>
  </si>
  <si>
    <t>SISTEMA SOLAR EDIFICIO FUREL MEDELLÍN</t>
  </si>
  <si>
    <t>FUREL S.A.</t>
  </si>
  <si>
    <t>SISTEMA SOLAR CCJ PLAZA</t>
  </si>
  <si>
    <t>POTRILLOS 27</t>
  </si>
  <si>
    <t>ELMER WILSON ALEGRÍA SÁENZ</t>
  </si>
  <si>
    <t>PROYECTO NACIONAL DE CONECTIVIDAD DE ALTA VELOCIDAD</t>
  </si>
  <si>
    <t>UNIÓN TEMPORAL GENERACIÓN DE ENERGÍA PARA EL DESARROLLO DE COLOMBIA</t>
  </si>
  <si>
    <t>PARQUE SOLAR FOTOVOLTAICO CUESTECITAS</t>
  </si>
  <si>
    <t>SOWITEC OPERATION COLOMBIA S.A.S.</t>
  </si>
  <si>
    <t>PS022017 - SANTAFÉ DE ANTIOQUIA</t>
  </si>
  <si>
    <t>LUIS GUILLERMO LOPERA LOPERA</t>
  </si>
  <si>
    <t>EDIFICIO INGENIERÍA CORHUILA</t>
  </si>
  <si>
    <t>CORPORACIÓN UNIVERSITARIA DEL HUILA - CORHUILA</t>
  </si>
  <si>
    <t>SISTEMA GT PLANTA INDURAL 196 kWp</t>
  </si>
  <si>
    <t>INDURAL S.A.</t>
  </si>
  <si>
    <t>PRICESMART BARRANQUILLA</t>
  </si>
  <si>
    <t>PRICESMART COLOMBIA S.A.S.</t>
  </si>
  <si>
    <t>AVICOL - LAS PALMAS</t>
  </si>
  <si>
    <t>AVÍCOLA COLOMBIANA S.A. AVICOL</t>
  </si>
  <si>
    <t>AVICOL - CINCUENTENARIO</t>
  </si>
  <si>
    <t>AVICOL - SAN FELIPE</t>
  </si>
  <si>
    <t>FINCA LA FUENTE</t>
  </si>
  <si>
    <t>SAETA INTERNATIONAL SPORTS WEAR S.A.S.</t>
  </si>
  <si>
    <t>COLIBRY ENERGY #9</t>
  </si>
  <si>
    <t>MGM SUSTANAIBLE ENERGY S.A.S.</t>
  </si>
  <si>
    <t>OPTIMIZACIÓN ENERGÉTICA ALOE &amp; COFFEE</t>
  </si>
  <si>
    <t>PUNTO NET SOLUCIONES LTDA.</t>
  </si>
  <si>
    <t>PLANTA DE INCUBACIÓN SABANALARGA</t>
  </si>
  <si>
    <t>ITALCOL ENERGÍA S.A. E.S.P.</t>
  </si>
  <si>
    <t>ECOPOWER</t>
  </si>
  <si>
    <t>POWER GROUP S.A.S.</t>
  </si>
  <si>
    <t>FINCA EL ESCONDITE</t>
  </si>
  <si>
    <t>HERNANDO RODRÍGUEZ PÉREZ</t>
  </si>
  <si>
    <t>MONTAJE SISTEMA FOTOVOLTAICO DE 150 Kw  PLANTA MAMONAL</t>
  </si>
  <si>
    <t>OIL RECOVERY SYSTEMS ORCO S.A.</t>
  </si>
  <si>
    <t>VILLA ALICIA SOLAR</t>
  </si>
  <si>
    <t xml:space="preserve">GENERADOR SOLAR ON-GRID 12kW </t>
  </si>
  <si>
    <t>SABORES LTDA.</t>
  </si>
  <si>
    <t>COUNTRY PLAZA CC1</t>
  </si>
  <si>
    <t>COUNTRY PLAZA CC2</t>
  </si>
  <si>
    <t>TERCOLSOL 1</t>
  </si>
  <si>
    <t>LIDERPAN SFV</t>
  </si>
  <si>
    <t>ACOMEQ INGENIERÍA</t>
  </si>
  <si>
    <t>ACOMEQ INGENIERÍA LTDA.</t>
  </si>
  <si>
    <t>SEDE VHZ INGENIERIA S.A.S.</t>
  </si>
  <si>
    <t>VHZ INGENIERIA S.A.S.</t>
  </si>
  <si>
    <t>CASA VICTOR OCHOA</t>
  </si>
  <si>
    <t>EPYS Y CIA S.C.A.</t>
  </si>
  <si>
    <t>RESIDENCIA PICACHO DIEGO GARCÍA</t>
  </si>
  <si>
    <t>DIEGO GARCÍA GARCÍA</t>
  </si>
  <si>
    <t>LABORATORIOS ALEJANDRO SANDINO</t>
  </si>
  <si>
    <t>COL ENERGY S.A.S.</t>
  </si>
  <si>
    <t>SISTEMA FOTOVOLTAICO CONECTADO A RED DE 4 kW</t>
  </si>
  <si>
    <t>PERFOTECNICA</t>
  </si>
  <si>
    <t xml:space="preserve">SISTEMA FOTOVOLTAICO 1.8 kW </t>
  </si>
  <si>
    <t>JAIRO BERNAL</t>
  </si>
  <si>
    <t>EDIFICIO SAN JOSÉ</t>
  </si>
  <si>
    <t>CONSTRUIRCA S.A.S.</t>
  </si>
  <si>
    <t>CABAÑAS LOS GUADUALES</t>
  </si>
  <si>
    <t>NEGOCIOS INMOBILIARIOS HUSAI S.A.S.</t>
  </si>
  <si>
    <t>U STORAGE BARRANQUILLA</t>
  </si>
  <si>
    <t>IMPACT HUB BOGOTA</t>
  </si>
  <si>
    <t>SUN SUPPLY S.A.S.</t>
  </si>
  <si>
    <t>MERCATODO FLORALIA</t>
  </si>
  <si>
    <t>COMERCIALIZADORA FLORALIA S.A.</t>
  </si>
  <si>
    <t>MERCATODO FLORESTA</t>
  </si>
  <si>
    <t>NUESTRO MONTERÍA</t>
  </si>
  <si>
    <t>PACTIA BURO 24</t>
  </si>
  <si>
    <t>PLASTICOS ESPECIALES BODEGA 80 Y 90</t>
  </si>
  <si>
    <t>PLASTICOS ESPECIALES S.A.S.</t>
  </si>
  <si>
    <t>PLASTICOS ESPECIALES_PLANTA FLEXIBLES</t>
  </si>
  <si>
    <t>COMESTIBLES ALDOR</t>
  </si>
  <si>
    <t>COMESTIBLES ALDOR S.A.S.</t>
  </si>
  <si>
    <t>SFV DANCALI</t>
  </si>
  <si>
    <t>OFICINAS INGEV S.A.S.</t>
  </si>
  <si>
    <t>INGENIO FINANCIERO GESTIÓN VERDE INGEV S.A.S.</t>
  </si>
  <si>
    <t>FV 85 kW SOLEDAD ATLÁNTICO</t>
  </si>
  <si>
    <t>INNECARIBE S.A.S.</t>
  </si>
  <si>
    <t>BODEGA DE PERFUMES DE LA PLANTA FIRMENICH</t>
  </si>
  <si>
    <t>PARQUE SOLAR COLORADOS I</t>
  </si>
  <si>
    <t>CASTELLANA DE PROYECTOS SOLARES SUCURSAL COLOMBIA</t>
  </si>
  <si>
    <t>PROYECTO GENERACION SOLAR KM+30 EL CARMEN</t>
  </si>
  <si>
    <t>ENERTOTAL S.A E.S.P</t>
  </si>
  <si>
    <t>SISTEMA FV 17 KW PENTHOUSE</t>
  </si>
  <si>
    <t>XANTIA-XAMUELS SAS</t>
  </si>
  <si>
    <t>SISTEMA FV 2.4 KW MESA DE YEGUAS</t>
  </si>
  <si>
    <t>SISTEMA FV 14 KW PUNTA CANGREJO</t>
  </si>
  <si>
    <t>FINCA GOMEZ MORA</t>
  </si>
  <si>
    <t>GRANENERGY SAS</t>
  </si>
  <si>
    <t xml:space="preserve">SISTEMA SOLAR FV PARA AUTOCONSUMO, EDIFICIO CENTRO DE CONTROL, SEDE PROMISION ELECTRIFICADORA DEL HUILA </t>
  </si>
  <si>
    <t>ELECTRIFICADORA DEL HUILA S.A. E.S.P.</t>
  </si>
  <si>
    <t>CASA PAYANDE 3.2 kWp</t>
  </si>
  <si>
    <t>ESTRATEGIA ANDINA S.A.S.</t>
  </si>
  <si>
    <t>FAROCOL DOS</t>
  </si>
  <si>
    <t>FAROCOL DOS S.A.S.</t>
  </si>
  <si>
    <t>SISTEMA SOLAR FOTOVOLTAICO DE  296,40 kW DC PARA CHALLENGER S.A.S.</t>
  </si>
  <si>
    <t>CHALLENGER SAS</t>
  </si>
  <si>
    <t>SISTEMA FV 10.62 KW PUNTA CANGREJO</t>
  </si>
  <si>
    <t>SISTEMA PV 351 kWp INSTALACIONES ITALO</t>
  </si>
  <si>
    <t>PACTIA U STORAGE CARTAGENA</t>
  </si>
  <si>
    <t>PLANTA SOLAR PV ALMACEN No.16 CARTAGO</t>
  </si>
  <si>
    <t>SISTEMAS SOLARES FOTOVOLTAICOS PARA EL SECTOR RURAL EN ZONAS NO INTERCONECTADAS DEL MUNICIPIO DE HATO</t>
  </si>
  <si>
    <t>IMPLEMENTACION DE SISTEMA DE GENERACION DE ENERGIA SOLAR FOTOVOLTAICA DE 21,45 KW</t>
  </si>
  <si>
    <t>TECNOLOGIA INMOBILIARIA SA</t>
  </si>
  <si>
    <t>SOLUCIÓN FOTOVOLTAICA TERMINAL TRANSPORTES ARMENIA</t>
  </si>
  <si>
    <t>TERMINAL DE TRANSPORTES DE ARMENIA S.A.</t>
  </si>
  <si>
    <t>INSTALACION FV SOBRE CUBIERTA LICEO PINO VERDE-25000 KWn</t>
  </si>
  <si>
    <t>EMPRESA DE ENERGÍA DE PEREIRA S.A ESP</t>
  </si>
  <si>
    <t>ENERGÍA SOLAR FOTOVOLTÁICA EN CENTRO TURÍSTICO SIMONA DEL MAR</t>
  </si>
  <si>
    <t>BEATRIZ ELENA DUQUE NARANJO</t>
  </si>
  <si>
    <t>AVÍCOLA SANTA ANITA LA CONQUISTA</t>
  </si>
  <si>
    <t>SISTEMA SOLAR FOTOVOLTAICO CENTRO VACACIONAL CAFAM MELGAR</t>
  </si>
  <si>
    <t>A&amp;I INSTELMEC S.A.S.</t>
  </si>
  <si>
    <t>ITALCOL RIVERPORT PUERTO</t>
  </si>
  <si>
    <t>ITALCOL S.A.</t>
  </si>
  <si>
    <t>SUMINISTRO E INSTALACIÓN DE SISTEMA FOTOVOLTAICO OFF-GRID DE 14.5 KW</t>
  </si>
  <si>
    <t>JARDINES DE LA COLINA LIMITADA</t>
  </si>
  <si>
    <t>CENTRO INTERNACIONAL DE AGRICULTURA TROPICAL CIAT VALLE DEL CAUCA</t>
  </si>
  <si>
    <t>AVÍCOLA SANTA ANITA</t>
  </si>
  <si>
    <t>EDIFICIO EL ESCONDIDO</t>
  </si>
  <si>
    <t>PERUGIA SAS</t>
  </si>
  <si>
    <t xml:space="preserve">SISTEMA SOLAR FV PARA AUTOCONSUMO, EDIFICIO PROMISION ELECTRIFICADORA DEL HUILA SA ESP </t>
  </si>
  <si>
    <t>E.S. PUERTA DE HIERRO</t>
  </si>
  <si>
    <t>GRUPO EDS AUTOGAS SAS</t>
  </si>
  <si>
    <t>PUNTO No.1 DE VENTA LA CONFIANZA 2.16 KWp</t>
  </si>
  <si>
    <t>IVAN GUILLERMO BUENO MELO</t>
  </si>
  <si>
    <t>PLANTA SOLAR CASA MOLM</t>
  </si>
  <si>
    <t>MAURICIO OSWALDO LOZANO MARÍN</t>
  </si>
  <si>
    <t>PLANTA SOLAR TAMANÁ</t>
  </si>
  <si>
    <t xml:space="preserve">INTERNACIONAL DE ELÉCTRICOS </t>
  </si>
  <si>
    <t xml:space="preserve">DATECSA   </t>
  </si>
  <si>
    <t>SISTEMA SOLAR FOTOVOLTAICO IZC MAYORISTA</t>
  </si>
  <si>
    <t>ICZ MAYORISTA SAS</t>
  </si>
  <si>
    <t>AVIMA PLANTA DE INCUBACION GIRARDOT PARA AUTOCONSUMO FOTOVOLTAICO</t>
  </si>
  <si>
    <t>AVICOLA DEL MAGDALENA S.A.</t>
  </si>
  <si>
    <t>PLANTA SOLAR 5,4 KWp JAIRO NEL GUATIBONZA PRECIADO</t>
  </si>
  <si>
    <t xml:space="preserve">JAIRO NEL GUATIBONZA PRECIADO </t>
  </si>
  <si>
    <t>PLANTA SOLAR 1,8 KWp JAIME BARRIOS MEJIA</t>
  </si>
  <si>
    <t>JAIME BARRIOS MEJIA</t>
  </si>
  <si>
    <t>PLANTA SOLAR 37,2 KWp AVENIDA CONSTRUCCIONES SAS</t>
  </si>
  <si>
    <t>AVENIDA CONSTRUCCIONES SAS</t>
  </si>
  <si>
    <t>PLANTA SOLAR 3,6 KWp ALFONSO EDUARDO MONRROY MARQUEZ</t>
  </si>
  <si>
    <t>ALFONSO EDUARDO MONRROY MARQUEZ</t>
  </si>
  <si>
    <t>PLANTA SOLAR 97,8 KWp LOS GUADUALES INVERSIONES SAS</t>
  </si>
  <si>
    <t>LOS GUADUALES INVERSIONES SAS</t>
  </si>
  <si>
    <t>PROYECTO SOLAR DE AUTOCONSUMO DE 4.48 kWp</t>
  </si>
  <si>
    <t>BEATRIZ ANDREA LOAIZA HURTADO</t>
  </si>
  <si>
    <t>SISTEMA SOLAR FOTOVOLTAICO IMPORFENIX</t>
  </si>
  <si>
    <t>IMPORTACIONES Y EXPORTACIONES FENIX SAS</t>
  </si>
  <si>
    <t>INSTALACION FV SOBRE CUBIERTA ORBE -22 KWN</t>
  </si>
  <si>
    <t>INVERSIONES Y PROYECTOS S.A.S.</t>
  </si>
  <si>
    <t>GRANJA PORVENIR PARA AUTOCONSUMO FOTOVOLTAICO</t>
  </si>
  <si>
    <t>GRANJA ESTRELLA DEL MAR AUTOCONSUMO FOTOVOLTAICO</t>
  </si>
  <si>
    <t>GRANJA MORALANDIA PARA AUTOCONSUMO FOTOVOLTAICO</t>
  </si>
  <si>
    <t>PLANTA SOMEX MALAMBO</t>
  </si>
  <si>
    <t>PARQUE SOLAR DEL PACÍFICO</t>
  </si>
  <si>
    <t>SMART CONSULTING GROUP SAS</t>
  </si>
  <si>
    <t>MADREMONTE CASA 21</t>
  </si>
  <si>
    <t>JUAN SEBASTIAN PFEIFFER PULIDO</t>
  </si>
  <si>
    <t>PROYECTO DE GENERACIÓN DE ENERGÍA ELÉCTRICA CON PANELES SOLARES FOTOVOLTAICOS SOBRE LA CUBIERTA DE LA TORRE DE PARQUEADEROS DEL CENTRO COMERCIAL PLAZA DE LAS AMÉRICAS</t>
  </si>
  <si>
    <t>CENTRO COMERCIAL PLAZA DE LAS AMERICAS PH</t>
  </si>
  <si>
    <t>PLANTA SOLAR FOTOVOLTAICA DE INTERCONEXIÓN A RED-EMPRESA TRANSNORTE S.A.</t>
  </si>
  <si>
    <t>BIONERGAS SAS ESP</t>
  </si>
  <si>
    <t>PLANTA SOLAR 4,5 KWP L&amp;M TRANSLOGISTICS SAS</t>
  </si>
  <si>
    <t>L&amp;M TRANSLOGISTICS SAS</t>
  </si>
  <si>
    <t>PLANTA SOLAR 18,6 KWP ALIRIO GIRALDO RAMIREZ</t>
  </si>
  <si>
    <t>INGENIERIA SOSTENIBLE ENERGY AND LIGHTING PROFESSIONALS S.A.S.</t>
  </si>
  <si>
    <t>SISTEMA FOTOVOLTAICO INTERCONECTADO 42,63 KWP-CEIBA GRANDE DE CANAAN</t>
  </si>
  <si>
    <t>CFC &amp; A CONSTRUCCIONES</t>
  </si>
  <si>
    <t>SISTEMA FOTOVOLTAICO INTERCONECTADO 10.44 KWP-ALTOS DE QUIMBAYA 14</t>
  </si>
  <si>
    <t>MARTIN SÁNCHEZ PALMA</t>
  </si>
  <si>
    <t>SISTEMA FOTOVOLTAICO INTERCONECTADO 6,38 KWP-ALTOS DE QUIMBAYA 32</t>
  </si>
  <si>
    <t>JUAN GUILLERMO ESCOBAR BOTERO</t>
  </si>
  <si>
    <t>SISTEMA FOTOVOLTAICO INTERCONECTADO 4,64 KWP-ALTOS DE QUIMBAYA 20</t>
  </si>
  <si>
    <t>JUAN DAVID SANCHEZ ACOSTA</t>
  </si>
  <si>
    <t>SISTEMA FOTOVOLTAICO HIBRIDO 10.44 KWP-EL PEÑON 365</t>
  </si>
  <si>
    <t>DIANA RODRIGUEZ SANDOVAL</t>
  </si>
  <si>
    <t>SISTEMA FOTOVOLTAICO INTERCONECTADO 46,4 KWP-INTEGRA CENTRO DE NEGOCIOS</t>
  </si>
  <si>
    <t>INTEGRA SA</t>
  </si>
  <si>
    <t>GRANJA SOLAR DE CALI</t>
  </si>
  <si>
    <t>EL MANANTIAL</t>
  </si>
  <si>
    <t>PLANTA DE ENERGIA SOLAR FUNSTALL</t>
  </si>
  <si>
    <t>REFEEL  COLOMBIA SAS</t>
  </si>
  <si>
    <t>PROYECTO SOLAR AGRALBA</t>
  </si>
  <si>
    <t>DISTRIBUCIONES AGRALBA S.A.</t>
  </si>
  <si>
    <t>PARQUE SOLAR FOTOVOLTAICO VALLEDUPAR</t>
  </si>
  <si>
    <t>PARQUE SOLAR FOTOVOLTAICO VALLEDUPAR S.A.S</t>
  </si>
  <si>
    <t>LA PALMERA</t>
  </si>
  <si>
    <t>CARLOS ALBERTO RODRÍGUEZ ROJAS</t>
  </si>
  <si>
    <t>SISTEMA SOLAR FOTOVOLTAICO DE 18,29 kW DC PARA QUIMICA ORION S.A.</t>
  </si>
  <si>
    <t>ORION LOGISTICA S.A.S.</t>
  </si>
  <si>
    <t>PARQUE SOLAR FOTOVOLTAICO SABANALARGA</t>
  </si>
  <si>
    <t>PARQUE SOLAR FOTOVOLTAICO SABANALARGA S.A.S</t>
  </si>
  <si>
    <t>ENR COL I</t>
  </si>
  <si>
    <t>ENR COLOMBIA S.A. E.S.P.</t>
  </si>
  <si>
    <t>PROYECTO FOTOVOLTAICO UNIVERSIDAD DE LOS ANDES EDIFICIO JULIO MARIO SANTO DOMINGO</t>
  </si>
  <si>
    <t>SISTEMA SOLAR FV DE AUTOCONSUMO, PARA EL CONCESIONARIO DE AUTOMOVILES CAESCA S.A.S.</t>
  </si>
  <si>
    <t>CAESCA S.A.S.</t>
  </si>
  <si>
    <t>SISTEMA SOLAR FV DE AUTOCONSUMO, PARA EL CENTRO DE DIAGNOSTICO AUTOMOTOR CDA OPTIMO S.A.</t>
  </si>
  <si>
    <t>CENTRO DE DIAGNOSTICO AUTOMOTOR OPTIMO S.A.S.</t>
  </si>
  <si>
    <t>GENERADOR SOLAR DE 1.7 kWp – FRANCO PIZA</t>
  </si>
  <si>
    <t>ENERGIA SOLAR CFA</t>
  </si>
  <si>
    <t>COLIBRI FLOWERS S.A.</t>
  </si>
  <si>
    <t>E.D.S SAN FRANCISCO</t>
  </si>
  <si>
    <t>SODICSA SAS</t>
  </si>
  <si>
    <t>TUTA1280INT</t>
  </si>
  <si>
    <t>MONTAJE SISTEMA FOTOVOLTAICO DE 11,2 KW PTAR URBANIZACION SANTA ANA</t>
  </si>
  <si>
    <t>PROMOTORA LA CANDELARIA S.A.S.</t>
  </si>
  <si>
    <t xml:space="preserve">UNIVERSIDAD JAVERIANA CALI </t>
  </si>
  <si>
    <t>SSFV ON GRID 22,4 KW REPLASANDER</t>
  </si>
  <si>
    <t>REPLASANDER LTDA</t>
  </si>
  <si>
    <t>SISTEMA SOLAR FOTOVOLTAICO CON ALMACENAMIENTO</t>
  </si>
  <si>
    <t>ENERGIA SOLAR CCG</t>
  </si>
  <si>
    <t>INTERASESORES ASESORES EMPRESARIALES ADMINISTRATIVOS</t>
  </si>
  <si>
    <t>PROYECTO DE GENERACION DE ENERGIA ELECTRICA CON PANELES SOLARES FOTOVOLTAICOS SOBRE LA CUBIERTA DEL ALMACEN OLIMPICA - SAO VILLA CAROLINA DE BARRANQUILLA</t>
  </si>
  <si>
    <t>PROYECTO DE GENERACION DE ENERGIA ELECTRICA CON PANELES SOLARES FOTOVOLTAICOS SOBRE LA CUBIERTA DEL ALMACEN OLIMPICA - SAO CIRCUNVALAR DE MONTERIA</t>
  </si>
  <si>
    <t>PROYECTO DE GENERACION DE ENERGIA ELECTRICA CON PANELES SOLARES FOTOVOLTAICOS SOBRE LA CUBIERTA DEL ALMACEN SAO - OLIMPICA   DE RIOHACHA</t>
  </si>
  <si>
    <t>CESAR SOLAR III CASCAJALES</t>
  </si>
  <si>
    <t>CS III  S.A.S. E.S.P.</t>
  </si>
  <si>
    <t>CESAR SOLAR II BOSCONIA</t>
  </si>
  <si>
    <t>CS II BOSCONIA S.A.S.</t>
  </si>
  <si>
    <t>CESAR SOLAR I VALLEDUPAR</t>
  </si>
  <si>
    <t>CS I VALLEDUPAR S.A.S.</t>
  </si>
  <si>
    <t>LADRILLERA VALLEGRES</t>
  </si>
  <si>
    <t>COMPAÑÍA ENERGÉTICA DE OCCIDENTE SAS ESP</t>
  </si>
  <si>
    <t>HOTEL TIERRA DE ORO</t>
  </si>
  <si>
    <t>SSFV BODEGAS COLSOF (ZONA FRANCA METROPOLITANA)</t>
  </si>
  <si>
    <t>COLOMBIANA DE SOFTWARE Y HARDWARE COLSOFT S.A.</t>
  </si>
  <si>
    <t>SISTEMA SOLAR FOTOVOLTAICO CARLOS CABRERA 100 KW</t>
  </si>
  <si>
    <t>CARLOS CABRERA VILLAMIL</t>
  </si>
  <si>
    <t>PROYECTO AMBALEMA 250 MVA</t>
  </si>
  <si>
    <t>DESARROLLO INTEGRAL DE PROYECTOS GLOBAL S.A.S. - DEINPRO GLOBAL</t>
  </si>
  <si>
    <t>EL PASO</t>
  </si>
  <si>
    <t>EL PASO SOLAR S.A.S.</t>
  </si>
  <si>
    <t>SISTEMA SOLAR FOTOVOLTAICO SAUCE 1</t>
  </si>
  <si>
    <t>EMPRESAS PÚBLICAS DE MEDELLIN E.S.P.</t>
  </si>
  <si>
    <t xml:space="preserve">SISTEMA SOLAR FOTOVOLTAICO SAUCE 2 </t>
  </si>
  <si>
    <t>PROMOTORA LOS CAUCHOS S.A.S.</t>
  </si>
  <si>
    <t>PLANTA HARINAGRO BUCARAMANGA PARA AUTOCONSUMO FOTOVOLTAICO</t>
  </si>
  <si>
    <t>PROYECTO DE GENERACIÓN FOTOVOLTAICA SUMINISTRO CENS S.A. E.S.P.</t>
  </si>
  <si>
    <t>CENTRALES ELÉCTRICAS DE NORTE DE SANTANDER S.A. E.S.P.</t>
  </si>
  <si>
    <t>SISTEMA HIBRIDO FV HV TELEVISION INTERCONECTADO</t>
  </si>
  <si>
    <t>IMAS INGENIERIA S.A.S.</t>
  </si>
  <si>
    <t>SISTEMA FOTOVOLTAICO 217.6 KWP 440 VAC CC LA CENTRAL</t>
  </si>
  <si>
    <t>INMUEBLES COMERCIALES SAS</t>
  </si>
  <si>
    <t>CONSTRUCCIÓN, INSTALACION E IMPLEMENTACION DE SOLUCIONES DE ENERGIA VARIOS VEREDAS CARTAGENA DEL CHAIRA</t>
  </si>
  <si>
    <t>UNION TEMPORAL ZNI CAQUETA 2017</t>
  </si>
  <si>
    <t>PLANTA ITALCOL PALMIRA PARA AUTOCONSUMO FOTOVOLTAICO</t>
  </si>
  <si>
    <t>PLANTA BELLINI MADRID PARA AUTOCONSUMO FOTOVOLTAICO</t>
  </si>
  <si>
    <t>CONALBRONCES</t>
  </si>
  <si>
    <t>PLANTA MADROÑO LEBRIJA PARA AUTOCONSUMO FOTOVOLTAICO</t>
  </si>
  <si>
    <t>TRANSFORMADORES CDM</t>
  </si>
  <si>
    <t>PLANTA ITALCOL PEREIRA PARA AUTOCONSUMO FOTOVOLTAICO</t>
  </si>
  <si>
    <t>METREX</t>
  </si>
  <si>
    <t>GLOBAL OFFICE CENTER 24.7 kWp</t>
  </si>
  <si>
    <t>GLOBAL OFFICE CENTER S.A.S.</t>
  </si>
  <si>
    <t>GENERADOR FOTOVOLTAICO DE 30,2 KWP - UNIVERSIDAD SANTO TOMAS</t>
  </si>
  <si>
    <t>CINEC - SOLAR</t>
  </si>
  <si>
    <t>CINEC SOLAR</t>
  </si>
  <si>
    <t>AVICOLA TRIPLE A LA CEIBA PARA AUTOCONSUMO FOTOVOLTAICO</t>
  </si>
  <si>
    <t>PLANTA ITALCOL FUNZA PARA AUTOCONSUMO FOTOVOLTAICO</t>
  </si>
  <si>
    <t>PLANTA ITALCOL GIRÓN 2 PARA AUTOCONSUMO FOTOVOLTAICO</t>
  </si>
  <si>
    <t>PROYECTO SOLAR FOTOVOLTAICO MONTEVIDEO I</t>
  </si>
  <si>
    <t>LEGOLAS INMOBILIARIA S.A.S.</t>
  </si>
  <si>
    <t>PROYECTO SOLAR FOTOVOLTAICO MONTEVIDEO II</t>
  </si>
  <si>
    <t>SISTEMA DE ENERGIA SOLAR FOTOVOLTAICA ZONA FRANCA PARQUE CENTRAL CARTAGENA BOLIVAR</t>
  </si>
  <si>
    <t>GREEN SOLUTIONS GROUP S.A.S.</t>
  </si>
  <si>
    <t>PROYECTO SISTEMA DE GENERACIÓN FOTOVOLTAICO 10 KW SIMA AMBIENTAL</t>
  </si>
  <si>
    <t>SISTEMAS INTEGRALES DE MANEJO AMBIENTAL -SIMA LTDA</t>
  </si>
  <si>
    <t>CONSTRUCCIÓN DEL SISTEMA DE PRODUCCIÓN DE ENERGÍA A PARTIR DE FNCE 60 KWP</t>
  </si>
  <si>
    <t>GRUPO PLANETA AMBIENTAL SAS</t>
  </si>
  <si>
    <t>SISTEMA SOLAR FV PARA AUTOCONSUMO PARA AGROCOSUR</t>
  </si>
  <si>
    <t>RICARDO QUINTERO MOSQUERA</t>
  </si>
  <si>
    <t>GRANJA SOLAR SAN JOSE DE GUADALUPE</t>
  </si>
  <si>
    <t>PSS GLOBAL S.A.S.</t>
  </si>
  <si>
    <t>GRANJA SOLAR LANCEROS</t>
  </si>
  <si>
    <t>ENERTOLIMA INVERSIONES SOCIEDAD POR ACCIONES E.S.P. - ENINSA</t>
  </si>
  <si>
    <t>QUINSA</t>
  </si>
  <si>
    <t>QUIMICA INTEGRADA S.A.</t>
  </si>
  <si>
    <t xml:space="preserve">SISTEMA SOLAR FOTOVOLTAICO SAUCE 3 </t>
  </si>
  <si>
    <t>PROYECTO FOTOVOLTAICO EN PREMEX</t>
  </si>
  <si>
    <t>ENTORIA ENERGY COLOMBIA S.A.S.</t>
  </si>
  <si>
    <t>GRANJA SOLAR SAN FELIPE</t>
  </si>
  <si>
    <t xml:space="preserve">CONSTRUCCION DE SISTEMAS DE ENERGIA SOLAR FOTOVOLTAICA PARA 500 VIVIENDAS RURALES EN LOS RESGUARDOS UNUMA, SARACURE, CAWASI Y SAN LUIS DEL TOMO Y LAS VEREDAS MATAGRANDE, TUPARRO, ASOCORTOMO DEL MUNICIPIO DE CUMARIBO DEPARTAMENTO DEL VICHADA. </t>
  </si>
  <si>
    <t>UNION TEMPORAL SOLARTECH</t>
  </si>
  <si>
    <t>PLANTA DE INCUBACION SAN MARINO SAN GIL PARA AUTOCONSUMO FOTOVOLTAICO</t>
  </si>
  <si>
    <t>VIVA TUNJA</t>
  </si>
  <si>
    <t>VIVA ENVIGADO</t>
  </si>
  <si>
    <t>VIVA LA CEJA</t>
  </si>
  <si>
    <t>GENERADOR FOTOVOLTAICO DE 4 KWP - CASA SANTA JUANA PAOLA DIAZ</t>
  </si>
  <si>
    <t>JORGE CORTES - AV SUBA</t>
  </si>
  <si>
    <t>SUNCOLOMBIA S.A.S.</t>
  </si>
  <si>
    <t>SOLUCIÓN SOLAR FOTOVOLTAICA CONECTADO A RED CON CAPACIDAD DE 28KWP A SER INSTALADOS SOBRE TECHO INCLINADO DE LA FABRICA AGRICOLA HIMALAYA S.A. UBICADA EN LA VIA BITACO LA CUMBRE VALLE DEL CAUCA</t>
  </si>
  <si>
    <t>AGRICOLA HIMALAYA S.A.</t>
  </si>
  <si>
    <t>GENERADOR FOTOVOLTAICO DE 21 KWP - RED AGROVETERINARIA</t>
  </si>
  <si>
    <t>SISTEMA FOTOVOLTAICO # 1 FET 72 KW</t>
  </si>
  <si>
    <t>FLORES EL TRIGAL S.A.S.</t>
  </si>
  <si>
    <t>SISTEMA FOTOVOLTAICO # 2 FET 72 KW</t>
  </si>
  <si>
    <t>SISTEMA FOTOVOLTAICO # 3 FET 72 KW</t>
  </si>
  <si>
    <t>SISTEMA FOTOVOLTAICO # 4 FET 72 KW</t>
  </si>
  <si>
    <t>PLANTA PV 120 KWP GUARNE</t>
  </si>
  <si>
    <t>HERSIC INTERNACIONAL S.A.S.</t>
  </si>
  <si>
    <t>PROYECTO SOLAR FOTOVOLTAICO ESSO INDUSTRIALES 30 KW</t>
  </si>
  <si>
    <t>AZIMUT CONSULTORES S.A.S.</t>
  </si>
  <si>
    <t>ENERGIA SOLAR FOTOVOLTAICA DE CONEXIÓN A RED DE 161,1 KWP PARA LABORATORIOS BAXTER S.A.</t>
  </si>
  <si>
    <t>EFICIENCIA ENERGETICA DE COLOMBIA - ENECO S.A.S.</t>
  </si>
  <si>
    <t>EL TEMPLO</t>
  </si>
  <si>
    <t>CONSTRUCCION DE SISTEMAS DE ENERGIA SOLAR FOTOVOLTAICA EN LAS VEREDAS SAN JOSE , NUEVO PROGRESO, BOCAS DE SANSA, PEÑAS BLANCAS, SARDINATA, EL ROSAL, EL BOSQUE, MONSERRATE BAJO, CURIA BAJO, ANGOSTURAS Y CERRITOS DEL MUNICIPIO DE SAN JUAN DE ARAMA.</t>
  </si>
  <si>
    <t>DICOSELEC S.A.S.</t>
  </si>
  <si>
    <t>COLMEDICA CALLE 93 PARA AUTOCONSUMO FOTOVOLTAICO</t>
  </si>
  <si>
    <t>PLANTA DE AUTOGENERACIÓN DE ENERGIA SOLAR FOTOVOLTAICA PRONALCI S.A.</t>
  </si>
  <si>
    <t>PROCESADORA NACIONAL CIGARRILLERA S.A. - PRONALCI</t>
  </si>
  <si>
    <t>SISTEMA FOTOVOLTAICO 174,08 KWP HC MOSQUERA</t>
  </si>
  <si>
    <t>SODIMAC COLOMBIA S.A</t>
  </si>
  <si>
    <t>PROYECTO FOTOVOLTAICO LA GABRIELA</t>
  </si>
  <si>
    <t>ENERSINC S.A.S.</t>
  </si>
  <si>
    <t xml:space="preserve">TORRE SALUD CENTRO CIAL. LLANO GRANDE </t>
  </si>
  <si>
    <t>CONSTRUCTORA GAMATELO S.A.S.</t>
  </si>
  <si>
    <t>ACUACAR</t>
  </si>
  <si>
    <t>AGUAS DE CARTAGENA S.A. - E.S.P.</t>
  </si>
  <si>
    <t>PARQUE SOLAR FOTOVOLTÁICO PONEDERA</t>
  </si>
  <si>
    <t>PARQUE SOLAR FOTOVOLTÁICO PONEDERA S.A.S.</t>
  </si>
  <si>
    <t>PROYECTO SOLAR INADISA</t>
  </si>
  <si>
    <t>INDUSTRIA ANDINA DE ILUMINACION S.A INADISA</t>
  </si>
  <si>
    <t>PARQUE SOLAR EL TREBOL</t>
  </si>
  <si>
    <t>GRANJA SOLAR CSCI 1 SAS ESP</t>
  </si>
  <si>
    <t>OFICINA GPI</t>
  </si>
  <si>
    <t>GPI CONSTRUCTORES S.A.S.</t>
  </si>
  <si>
    <t>PROYECTO GENERACION FOTOVOLTAICO ON GRID PLANTA METALMECANICA</t>
  </si>
  <si>
    <t>INSUMMA BUSINESS GROUP FARMAVICOLA S.A.</t>
  </si>
  <si>
    <t>PARQUE SOLAR LA LUNA 1</t>
  </si>
  <si>
    <t>SLOANE ENERGY COLOMBIA S.A.S.</t>
  </si>
  <si>
    <t>PARQUE SOLAR LA LUNA 2</t>
  </si>
  <si>
    <t>PARQUE SOLAR LA LUNA 3</t>
  </si>
  <si>
    <t>PARQUE SOLAR LA LUNA 4</t>
  </si>
  <si>
    <t>PARQUE SOLAR LA LUNA 5</t>
  </si>
  <si>
    <t>SISTEMA SOLAR FV PARA AUTOCONSUMO PARA LA VIVIENDA RESIDENCIAL - CARPA INGENIERIA S.A.S.</t>
  </si>
  <si>
    <t>CARPA INGENIERIA S.A.S.</t>
  </si>
  <si>
    <t>PARQUE FOTOVOLTAICO GUAYACANES</t>
  </si>
  <si>
    <t>FOTOVOLTAICO LOS GUAYACANES S.A.S.</t>
  </si>
  <si>
    <t>FOTOVOLTAICA CAMPIÑAS DE COMBIA CASA 25</t>
  </si>
  <si>
    <t>INGENIERIA Y RECICLAJE S.A.S.</t>
  </si>
  <si>
    <t>SUMINISTRO E INSTALACIÓN DE MODULOS FOTOVOLTAICOS INVERSORES Y ELEMENTOS DE CONEXIONADO, DE UN(OS) SISTEMA(S) SOLAR(ES) FOTOVOLTAICO(S) AISLADOS CON RESPALDO DE BATERIAS A SER INSTALADOS EN EL PROYECTO DE ENERGIZACION DE VIVIENDAS RURALES EN LAS VEREDAS P</t>
  </si>
  <si>
    <t>JIMMY GUALTEROS ZAPATA</t>
  </si>
  <si>
    <t>SISTEMA SOLAR FV PARA AUTOCONSUMO PARA LA CAMARA DE COMERCIO DE NEIVA</t>
  </si>
  <si>
    <t>CAMARA DE COMERCIO DE NEIVA</t>
  </si>
  <si>
    <t>SKY SOLUTIONS CASA CAMPESTRE RICAURTE 1</t>
  </si>
  <si>
    <t>SKY SOLUTIONS COLOMBIA S.A.S.</t>
  </si>
  <si>
    <t>SKY SOLUTIONS UNIVERSIDAD BOGOTA 1</t>
  </si>
  <si>
    <t>SKY SOLUTIONS UNIVERSIDAD CHIA 1</t>
  </si>
  <si>
    <t>SKY SOLUTIONS UNIVERSIDAD BOGOTA 2</t>
  </si>
  <si>
    <t>SKY SOLUTIONS EDIFICIO BOGOTA 1</t>
  </si>
  <si>
    <t>SKY SOLUTIONS BODEGA BOGOTA 1</t>
  </si>
  <si>
    <t xml:space="preserve">INYECTADO A LA RED ECOSOLAR </t>
  </si>
  <si>
    <t>ECOSOLAR ENERGY S.A.S.</t>
  </si>
  <si>
    <t>GRANJA SAN MARINO AGRICA PARA AUTOCONSUMO FOTOVOLTAICO</t>
  </si>
  <si>
    <t>GENERADOR FOTOVOLTAICO DE 20 KWP- HOTEL CAFEIRA</t>
  </si>
  <si>
    <t>GRANJA SOLAR MUNICIPIO DE INÍRIDA</t>
  </si>
  <si>
    <t>SOL DE INIRIDA S.A.S. E.S.P</t>
  </si>
  <si>
    <t>CASETAS 3, 13 Y 31 DEL OLEODUCTO BICENTENARIO</t>
  </si>
  <si>
    <t>DISEÑO Y CONSTRUCCIÓN SISTEMAS DE ENERGIA FOTOVOLTAICA PARA VIVIENDAS RURALES DEL MUNICIPIO DE SAN JOSÉ DEL GUAVIARE, DEPARTAMENTO DEL GUAVIARE.</t>
  </si>
  <si>
    <t>FULGOR S.A.S.</t>
  </si>
  <si>
    <t>GEELBE</t>
  </si>
  <si>
    <t>OPEN SOLAR I</t>
  </si>
  <si>
    <t>OPEN SYSTEMS COLOMBIA S.A.S.</t>
  </si>
  <si>
    <t>SISTEMAS FOTOVOLTAICOS PARA CUATRO ESCUELAS DEL PROYECTO EL PASO - CESAR- ENEL GREEN POWER (EGP): OCTAVIO MENDOZA DURÁN, SAN ANGEL, MATA DE QUESO Y LA ESTACIÓN.</t>
  </si>
  <si>
    <t>ENERGIA SOLAR LATTITUDE</t>
  </si>
  <si>
    <t>COLENERGIAS S.A.S.</t>
  </si>
  <si>
    <t>SKY SOLUTIONS FINCA CASANARE 1</t>
  </si>
  <si>
    <t>SKY SOLUTIONS FINCA CASANARE 2</t>
  </si>
  <si>
    <t>SISTEMA SOLAR FOTOVOLTAICO INTERCONECTADO A LA RED (AUTOCONSUMO) PARA EL CENTRO COMERCIAL UNICENTRO DE NEIVA (335 KWP)</t>
  </si>
  <si>
    <t>SKY SOLUTIONS BODEGA CARTAGENA 1</t>
  </si>
  <si>
    <t>SKY SOLUTIONS BODEGA CUCUTA 1</t>
  </si>
  <si>
    <t>SKY SOLUTIONS CENTRO COMERCIAL CUCUTA 1</t>
  </si>
  <si>
    <t>ENERGIA SOLAR LUTAIMA</t>
  </si>
  <si>
    <t>MALL PLAZA EL CASTILLO</t>
  </si>
  <si>
    <t>PLANTA DE INCUBACION SAN MARINO - EL BOLO PARA AUTOCONSUMO FOTOVOLTAICO</t>
  </si>
  <si>
    <t>ELEC SEDE PRINCIPAL SOLAR</t>
  </si>
  <si>
    <t>PRICESMART CHIA</t>
  </si>
  <si>
    <t>PRICESMART PEREIRA</t>
  </si>
  <si>
    <t>PRICESMART CALI ( MENGA)</t>
  </si>
  <si>
    <t>PRICESMART CAÑAS GORDAS</t>
  </si>
  <si>
    <t>PRICESMART MEDELLÍN</t>
  </si>
  <si>
    <t>SISTEMA ENERGÍA SOLAR SEDE INELCO</t>
  </si>
  <si>
    <t>INELCO S.A.S</t>
  </si>
  <si>
    <t>HOTEL RICHMOND SUITES SOLAR</t>
  </si>
  <si>
    <t>SKY SOLUTIONS PLANTA SOLAR GUAJIRA 1</t>
  </si>
  <si>
    <t>SKY SOLUTIONS HOTEL LETICIA 1</t>
  </si>
  <si>
    <t>SISTEMA FOTOVOLTAICO EMPRESA DE LICORES DE CUNDINAMARCA (ELC)</t>
  </si>
  <si>
    <t>07 AUTOGENERACION PV  46,79 KWP AMISALUD</t>
  </si>
  <si>
    <t>AMIGOS DE LA SALUD AMISALUD S.A.S.</t>
  </si>
  <si>
    <t>SKY SOLUTIONS COLEGIO BOGOTA 1</t>
  </si>
  <si>
    <t>SKY SOLUTIONS UNIVERSIDAD BOGOTA 3</t>
  </si>
  <si>
    <t>CONSTRUCCIÓN, INSTALACIÓN E IMPLEMENTACIÓN DE SOLUCIONES SOLARES FOTOVOLTAICAS PARA VIVIENDAS RURALES EN LAS ZONAS NO INTERCONECTADAS DEL MUNICIPIO DE TIERRALTA CORDOBA, EN LAS LOCALIDADES DE KM 40, COLON ALTO, COLON MEDIO, ALTAMIRA, CABECERA CORREGIMENTA</t>
  </si>
  <si>
    <t>CONSORCIO ZNI CORDOBA II</t>
  </si>
  <si>
    <t>PLANTA DE ENERGÍA SOLAR CARAVELA COFFEE</t>
  </si>
  <si>
    <t>CARAVELA COLOMBIA S.A.S.</t>
  </si>
  <si>
    <t>SISTEMA FOTOVOLTAICO ON GRID FINCA LA PUENTE</t>
  </si>
  <si>
    <t>ALFREDO AMAYA HERRERA</t>
  </si>
  <si>
    <t>SISTEMA INYECTADO DE 24KW</t>
  </si>
  <si>
    <t>JUAN CARLOS ORTIZ MANTILLA</t>
  </si>
  <si>
    <t>GEORGE´S NOBLE SCHOOL</t>
  </si>
  <si>
    <t>SISTEMA SOLAR FV DE AUTOCONSUMO INTERCONECTADO A LA RED (GRIED - TIED) PARA LA LADRILLERA ANDINA S.A.</t>
  </si>
  <si>
    <t xml:space="preserve">LADRILLERA ANDINA S.A. </t>
  </si>
  <si>
    <t xml:space="preserve">PLANTA SOLAR 97,5 KWp PISCICOLA BARACALDO S.A.S. </t>
  </si>
  <si>
    <t>PISCICOLA BARACALDO S.A.S.</t>
  </si>
  <si>
    <t>PLANETA VERDE I</t>
  </si>
  <si>
    <t>OSCAR DANIEL MONROY TORRES</t>
  </si>
  <si>
    <t>SISTEMA FV 95 KWP SUPERPLAST</t>
  </si>
  <si>
    <t>INNOVA SOLAR COLOMBIA S.A.S.</t>
  </si>
  <si>
    <t>SISTEMA FV 107 KWP LIDERPAN</t>
  </si>
  <si>
    <t>SKY SOLUTIONS BODEGA BARRANQUILLA 1</t>
  </si>
  <si>
    <t>SISTEMA FV 53,5 KWP CLAN OF SKYS</t>
  </si>
  <si>
    <t>EL SOL BRILLA PARA UNGUIA</t>
  </si>
  <si>
    <t>SUMINISTRO, INSTALACIÓN Y PUESTA EN MARCHA DE SISTEMA SOLAR FOTOVOLTAICO ON GRID DE 61,2KW PARA LAS INSTALACIONES DE PANELES ESTRUCTURALES S.A.S.</t>
  </si>
  <si>
    <t>PANELES ESTRUCTURALES S.A.S</t>
  </si>
  <si>
    <t>PRICESMART BOGOTÁ</t>
  </si>
  <si>
    <t>SISTEMA FV 56.4 KWP SUPERMERCADO LOS MONTES</t>
  </si>
  <si>
    <t xml:space="preserve">FOTOVOLTAICO DULIMA </t>
  </si>
  <si>
    <t>FOTOVOLTAICO DULIMA SAS</t>
  </si>
  <si>
    <t xml:space="preserve">FOTOVOLTAICO YUMA </t>
  </si>
  <si>
    <t>FOTOVOLTAICO YUMA SAS</t>
  </si>
  <si>
    <t>CLUB CAMPESTRE CALI</t>
  </si>
  <si>
    <t>OFIMARCAS S.A.S.</t>
  </si>
  <si>
    <t>SISTEMA SOLAR FOTOVOLTAICO DE AUTOCONSUMO PARA FERRECASTILLO S.A.S. (32KW)</t>
  </si>
  <si>
    <t>FERRECASTILLO S.A.S.</t>
  </si>
  <si>
    <t>SISTEMA SOLAR FOTOVOLTAICO MICROCIRCUITOS</t>
  </si>
  <si>
    <t>SISTEMA SOLAR FV DE AUTOCONSUMO PARA EL EDIFICIO EMPRESARIAL PROHUILA LTDA (193,6KW)</t>
  </si>
  <si>
    <t>PROHUILA LTDA</t>
  </si>
  <si>
    <t>QUIMICA CAUCA</t>
  </si>
  <si>
    <t>QUIMICOS DEL CAUCA S.A.S.</t>
  </si>
  <si>
    <t>SKY SOLUTIONS HOSPITAL CUCUTA 1</t>
  </si>
  <si>
    <t>SKY SOLUTIONS BODEGA BARRANQUILLA 2</t>
  </si>
  <si>
    <t>SKY SOLUTIONS UNIVERSIDAD BOGOTÁ 4</t>
  </si>
  <si>
    <t>SKY SOLUTIONS EDIFICIO BOGOTÁ 2</t>
  </si>
  <si>
    <t>SKY SOLUTIONS BODEGA BOGOTA 2</t>
  </si>
  <si>
    <t>SKY SOLUTIONS UNIVERSIDAD CHIA 2</t>
  </si>
  <si>
    <t>TORRE 2 HMV INGENIEROS</t>
  </si>
  <si>
    <t>HMV INGENIEROS LTDA</t>
  </si>
  <si>
    <t>PLANTA DE INCUBACIÓN SAN MARINO - FLANDES PARA AUTOCONSUMO FOTOVOLTAICO</t>
  </si>
  <si>
    <t>SISTEMA FV 29,7 KWP EL SUPER AUTOSERVICIO</t>
  </si>
  <si>
    <t>SISTEMA FV 29,7 KWP MAKARIZA</t>
  </si>
  <si>
    <t>SISTEMA FV 69 KWP MAS POR MENOS SEDE 27</t>
  </si>
  <si>
    <t>SISTEMA FV 17,81 KWP DANCALI</t>
  </si>
  <si>
    <t>SISTEMA FV 29,7 KWP MAS POR MENOS COMERCIO</t>
  </si>
  <si>
    <t>SISTEMA FV 29,7 KWP CARNES ALAMEDA</t>
  </si>
  <si>
    <t>SISTEMA FV 29,7 KWP SUPERMERCADO LA CANASTA</t>
  </si>
  <si>
    <t>SISTEMA FV 76,6 KWP MAS POR MENOS BARRIO COLOMBIA</t>
  </si>
  <si>
    <t>PLANTA DE AUTOGENERACIÓN DE ENERGIA SOLAR FINCA SAN DIEGO</t>
  </si>
  <si>
    <t>PROYECTO RESIDENCIA ST. REGIS LAGOS</t>
  </si>
  <si>
    <t>MAURICIO JESUS ECHEVERRI CORREA</t>
  </si>
  <si>
    <t>SISTEMA FOTOVOLTAICO WMIMPRESORES 50KWP</t>
  </si>
  <si>
    <t>WM IMPRESORES</t>
  </si>
  <si>
    <t>PLANTA SOLAR ALIVAL</t>
  </si>
  <si>
    <t>ALIMENTOS DEL VALLE S.A.</t>
  </si>
  <si>
    <t>PARQUE SOLAR EMCALI</t>
  </si>
  <si>
    <t>EMPRESAS MUNICIPALES DE CALI E.I.C.E - E.S.P.</t>
  </si>
  <si>
    <t>SISTEMA FOTOVOLTAICO ATADO A LA RED DE 42,84 KWP PARA AUTOGENERACIÓN OFICINA PRINCIPAL PIEDECUESTANA DE SERVICIOS PÚBLICOS  S.A. E.S.P.</t>
  </si>
  <si>
    <t xml:space="preserve">PROYECTO SOLAR CELSA </t>
  </si>
  <si>
    <t>CELSA S.A.S</t>
  </si>
  <si>
    <t>SISTEMA FOTOVOLTAICO LOS FARALLONES</t>
  </si>
  <si>
    <t>ENERGIA SOLAR CMA</t>
  </si>
  <si>
    <t>UNIVERSIDAD EL BOSQUE</t>
  </si>
  <si>
    <t>A GROUP S.A.S.</t>
  </si>
  <si>
    <t>PARQUE FOTOVOLTAICO DINAMARCA</t>
  </si>
  <si>
    <t>LICA ENERGIA RENOVABLE S.A.S.</t>
  </si>
  <si>
    <t>SISTEMA SOLAR FOTOVOLTAICO PLASTICOS CALIBRADOS 104KW</t>
  </si>
  <si>
    <t>PLASTICOS CALIBRADOS S.A.S.</t>
  </si>
  <si>
    <t xml:space="preserve">PARQUE FOTOVOLTAICO FLANDES </t>
  </si>
  <si>
    <t>FOTOVOLTAICO FLANDES SAS</t>
  </si>
  <si>
    <t>OFICO</t>
  </si>
  <si>
    <t>SISTEMA FOTOVOLTAICO EN AVICOLA LA IBAGUEREÑA</t>
  </si>
  <si>
    <t>AVICOLA LA IBAGUEREÑA &amp; CIA S EN C S</t>
  </si>
  <si>
    <t>DELPHI HELIOS 2 TOLIMA</t>
  </si>
  <si>
    <t>DELPHI CAPITAL PARTNERS S.A.S.</t>
  </si>
  <si>
    <t>DELPHI HELIOS 5 CUNDINAMARCA</t>
  </si>
  <si>
    <t>PROYECTO FOTOVOLTAICO SIERRA FLOR</t>
  </si>
  <si>
    <t>SISTEMA FV MINA BELLAVISTA</t>
  </si>
  <si>
    <t>BELLAVISTA COAL S.A.S.</t>
  </si>
  <si>
    <t>GENERADOR FOTOVOLTAICO SUPERMERCADO EL ARRIERO ALEJANDRIA</t>
  </si>
  <si>
    <t>SISTEMA FOTOVOLTAICO EN HACIENDA LA UNION</t>
  </si>
  <si>
    <t>ANA MARIA SAAVEDRA MARTINEZ</t>
  </si>
  <si>
    <t>GENERADOR FOTOVOLTAICO VILLA MARTHA HOTEL PARRILLA BAR</t>
  </si>
  <si>
    <t>LATAMSOLAR EL COPEY</t>
  </si>
  <si>
    <t>LATAMSOLAR ENERGIAS RENOVABLES S.A.S.</t>
  </si>
  <si>
    <t>SISTEMA FOTOVOLTAICO FONANDES SEDE SOPÓ</t>
  </si>
  <si>
    <t>BOSQUES SOLARES DE  COLOMBIA 1</t>
  </si>
  <si>
    <t>BOSQUES SOLARES DE COLOMBIA 1  S.A.S. E.S.P</t>
  </si>
  <si>
    <t>BOSQUES SOLARES DE  COLOMBIA 2</t>
  </si>
  <si>
    <t>BOSQUES SOLARES DE COLOMBIA  2 S.A.S. E.S.P</t>
  </si>
  <si>
    <t>BOSQUES SOLARES DE  COLOMBIA 3</t>
  </si>
  <si>
    <t>BOSQUES SOLARES DE COLOMBIA 3  S.A.S. E.S.P</t>
  </si>
  <si>
    <t>BOSQUES SOLARES DE  COLOMBIA 4</t>
  </si>
  <si>
    <t>BOSQUES SOLARES DE COLOMBIA  4  S.A.S. E.S.P</t>
  </si>
  <si>
    <t>BOSQUES SOLARES DE  COLOMBIA 5</t>
  </si>
  <si>
    <t>BOSQUES SOLARES DE COLOMBIA 5  S.A.S. E.S.P</t>
  </si>
  <si>
    <t>SISTEMA PV CASA 52 EL MONTE</t>
  </si>
  <si>
    <t>HERSIC INTERNATIONAL SAS</t>
  </si>
  <si>
    <t>JUAN MINA</t>
  </si>
  <si>
    <t>RALOS &amp; BLAUD ENERGY COLOMBIA S.A.S</t>
  </si>
  <si>
    <t>BOSQUES SOLARES DE LOS LLANOS 3</t>
  </si>
  <si>
    <t>BOSQUES SOLARES DE LOS LLANOS 3 S.A.S - E.S.P</t>
  </si>
  <si>
    <t>PARQUE SOLAR ATLÁNTICO I</t>
  </si>
  <si>
    <t>ATLÁNTICO I SAS</t>
  </si>
  <si>
    <t>LA SIERRA SOLAR 200 MW</t>
  </si>
  <si>
    <t>INVENERGY RENEWABLES COLOMBIA SAS ESP</t>
  </si>
  <si>
    <t>SISTEMA DE ENERGIA SOLAR FAROCOL 3</t>
  </si>
  <si>
    <t>FAROCOL 3 S.A.S.</t>
  </si>
  <si>
    <t>DELPHI HELIOS 1 META</t>
  </si>
  <si>
    <t>BOSQUES SOLARES DE  COLOMBIA 6</t>
  </si>
  <si>
    <t>BOSQUES SOLARES DE COLOMBIA 6  S.A.S. E.S.P</t>
  </si>
  <si>
    <t>SISTEMA SOLAR FOTOVOLTAICO SAUCE 6 DE 120 KW AC</t>
  </si>
  <si>
    <t xml:space="preserve">PARQUE FOTOVOLTAICO SINCÉ </t>
  </si>
  <si>
    <t>PARQUE FOTOVOLTAICO SINCÉ S.A.S.</t>
  </si>
  <si>
    <t>DELPHI HELIOS 3 CESAR</t>
  </si>
  <si>
    <t>DELPHI HELIOS 4 CESAR</t>
  </si>
  <si>
    <t>CASTAÑOGARCIAQUISQUEYA</t>
  </si>
  <si>
    <t>HUMBERTO CASTAÑO GARCIA</t>
  </si>
  <si>
    <t>SISTEMA SOLAR FOTOVOLTAICO HIBRIDO OFF GRID CON RESPALDO DE LA RED ELECTRICA PARA LA CASA VALHER UBICADA EN EL CONDOMINIO EL IMPERIO, CARMEN DE APICALA-TOLIMA</t>
  </si>
  <si>
    <t>FULLY SAS</t>
  </si>
  <si>
    <t>SISTEMA SOLAR FOTOVOLTAICO DE AUTOCONSUMO PARA LA FINCA EL CIRHUELO (12,2 KW)</t>
  </si>
  <si>
    <t>LUIS EDUARDO SAAVEDRA PINZÓN</t>
  </si>
  <si>
    <t>SISTEMA SOLAR FOTOVOLTAICO DE AUTOCONSUMO PARA LA FINCA EL CAMPAMENTO (30,5 KW)</t>
  </si>
  <si>
    <t>SISTEMA SOLAR FOTOVOLTAICO INTERCONECTADO A LA RED (GRID-TIED) PARA LA SEDE PRINCIPAL DE SERVIAMBIENTAL S.A. E.S.P (10.8 KW)</t>
  </si>
  <si>
    <t>SERVIAMBIENTAL S.A. E.S.P.</t>
  </si>
  <si>
    <t>SISTEMA SOLAR FOTOVOLTAICO INTERCONECTADO DE AUTOCONSUMO PARA CORDOVA SAS (10.8 KW)</t>
  </si>
  <si>
    <t>CORDOVA SAS</t>
  </si>
  <si>
    <t>CASTILLA</t>
  </si>
  <si>
    <t>AES CHIVOR &amp; CIA S.C.A. E.S.P.</t>
  </si>
  <si>
    <t>ALDOR</t>
  </si>
  <si>
    <t>GREEN YELLOW ENERGIA DE COLOMBIA SAS</t>
  </si>
  <si>
    <t>SISTEMA FOTOVOLTAICO PLANTA ABB DOSQUEBRADAS</t>
  </si>
  <si>
    <t>GROUPE SEB RIONEGRO</t>
  </si>
  <si>
    <t>SISTEMA SOLAR FV GRID-TIE 98,64 KWp CALZADO ROMULO</t>
  </si>
  <si>
    <t>SISTEMA FOTOVOLTAICO CANAPRO SEDE MONIQUIRÁ</t>
  </si>
  <si>
    <t>VIVA BARRANQUILLA</t>
  </si>
  <si>
    <t>SAGFV GESOLAR 3</t>
  </si>
  <si>
    <t>GESOLAR S.A.S.</t>
  </si>
  <si>
    <t>SAGFV GESOLAR 1</t>
  </si>
  <si>
    <t>SAGFV GESOLAR 2</t>
  </si>
  <si>
    <t>SISTEMA FOTOVOLTAICO EN HACIENDA JAMAICA VEREDA MONTEGRANDE - ARISOL</t>
  </si>
  <si>
    <t>ARISOL S.A.S.</t>
  </si>
  <si>
    <t>ENERGÍA SOLAR CFC</t>
  </si>
  <si>
    <t>JULIO FONTAN SAS</t>
  </si>
  <si>
    <t>INSTALACION FV SOBRE CUBIERTA CLINALTEC 94 KWN</t>
  </si>
  <si>
    <t>SAN SILVESTRE 3</t>
  </si>
  <si>
    <t>SOLAR PROJECTS DEVELOPERS S.A.S.</t>
  </si>
  <si>
    <t>PLASTICEL</t>
  </si>
  <si>
    <t>PLANTA SOLAR FV CASANARE 1</t>
  </si>
  <si>
    <t>WISE PROJECT S.A.S.</t>
  </si>
  <si>
    <t>PROYECTO FOTOVOLTAICO GOLONDRINA VALLE DEL CAUCA</t>
  </si>
  <si>
    <t>CONSTRUCCIÓN, INSTALACIÓN E IMPLEMENTACIÓN DE SOLUCIONES DE ENERGÍA CONSISTENTES EN SISTEMAS SOLARES FOTOVOLTAICOS INDIVIDUALES PARA VIVIENDAS RURALES DISPERSAS EN LAS VEREDAS EL ESPINAL, LA CRISTALINA, LA UNIÓN, CANADÁ, SAN FRANCISCO, ALBANIA, BAJO AMARO</t>
  </si>
  <si>
    <t>CORAZONES 2</t>
  </si>
  <si>
    <t>VILLAVIEJA</t>
  </si>
  <si>
    <t>CME CONSTRUCCIÓN Y MANUTENCIÓN ELECTROMECANICA S.A.</t>
  </si>
  <si>
    <t>SISTEMA FV 28.05 KWp IGLESIA CENTRO CRISTIANO LOS PINOS</t>
  </si>
  <si>
    <t>SISTEMA FV 24.7 KWp MERKGUSTO</t>
  </si>
  <si>
    <t>SISTEMA FV 113 KWp LOS MONTES</t>
  </si>
  <si>
    <t>SISTEMA FV 27.36 KWp JM ESTRADA</t>
  </si>
  <si>
    <t>SISTEMA FV 26.4 KWp INDUSTRIAS DARWIN</t>
  </si>
  <si>
    <t>SISTEMA SOLAR FV GRID-TIE 10 KWp CALZADO ROMULO</t>
  </si>
  <si>
    <t>SAN MARCOS</t>
  </si>
  <si>
    <t>DATECSA ENERGIA SAS</t>
  </si>
  <si>
    <t>INVAL</t>
  </si>
  <si>
    <t>FUNDICIONES UNIVERSO</t>
  </si>
  <si>
    <t>CONALBRONCES (de DATECSA)</t>
  </si>
  <si>
    <t>URGENCIAS MEDICAS BUGA</t>
  </si>
  <si>
    <t>LOS ALACRANES</t>
  </si>
  <si>
    <t>COLREN I SAS</t>
  </si>
  <si>
    <t>COMFENALCO LA RIVERA TULUA</t>
  </si>
  <si>
    <t>COMFENALCO VALLE DELAGENTE</t>
  </si>
  <si>
    <t>COMFENALCO CLUB CAÑASGORDAS</t>
  </si>
  <si>
    <t>SISTEMA SOLAR FV GRID-TIE 201.45 KWP LABORATORIOS BAXTER</t>
  </si>
  <si>
    <t>COMFENALCO CALLE 5</t>
  </si>
  <si>
    <t>SISTEMA FOTOVOLTAICO ATADO A LA RED DE 103,68 KWP PARA AUTOGENERACIÓN GRUPO ALIMENTICIO ALBA DEL FONCE SAS</t>
  </si>
  <si>
    <t>GRUPO ALIMENTICIO ALBA DEL FONCE SAS</t>
  </si>
  <si>
    <t>AUTOGENERACIÓN MILPA SAMACÁ</t>
  </si>
  <si>
    <t>C.I. MILPA S.A.</t>
  </si>
  <si>
    <t>SISTEMA SOLAR FOTOVOLTAICO INTERCONECTADO DE 600.3 KW-UTP</t>
  </si>
  <si>
    <t>PORVENIR II (SOLAR)</t>
  </si>
  <si>
    <t>PORVENIR III</t>
  </si>
  <si>
    <t>PARQUE FOTOVOLTAICO CANOAS</t>
  </si>
  <si>
    <t>DUE CAPITAL AND SERVICES S.A.S.</t>
  </si>
  <si>
    <t>SISTEMA SOLAR FOTOVOLTAICO TORRE PROTECCION</t>
  </si>
  <si>
    <t>PROMOTORA DE ENERGIAS RENOVABLES SAS</t>
  </si>
  <si>
    <t>SISTEMA SOLAR FOTOVOLTAICO CONECTADO A RED CAÑAVERAL ZARZAL</t>
  </si>
  <si>
    <t>SUPERTIENDAS CAÑAVERAL SA</t>
  </si>
  <si>
    <t>SISTEMA SOLAR FOTOVOLTAICO CONECTADO A RED CAÑAVERAL PALMIRA</t>
  </si>
  <si>
    <t>SISTEMA FOTOVOLTAICO PLANTA COORDINADORA MERCANTIL</t>
  </si>
  <si>
    <t>LATAMSOLAR FOTOVOLTAICA FUNDACION</t>
  </si>
  <si>
    <t>PARQUE SOLAR DICEL</t>
  </si>
  <si>
    <t>SISTEMA SOLAR FOTOVOLTAICO CONECTADO A RED SONORA</t>
  </si>
  <si>
    <t>RED SONORA SAS</t>
  </si>
  <si>
    <t>LATAMSOLAR FUNDACION</t>
  </si>
  <si>
    <t>PLANTA DE GENERACIÓN FV CHAPARRAL</t>
  </si>
  <si>
    <t>J.E. JAIMES INGENIEROS S.A.</t>
  </si>
  <si>
    <t>FRIOGAN LA DORADA</t>
  </si>
  <si>
    <t>FRIOGAN COROZAL</t>
  </si>
  <si>
    <t>FRIOGAN VILLAVICENCIO</t>
  </si>
  <si>
    <t>FRIOGAN SAN CAYETANO</t>
  </si>
  <si>
    <t>BOSQUES SOLARES DE BOLIVAR 506</t>
  </si>
  <si>
    <t>BOSQUES SOLARES DE BOLIVAR 506 S.A.S. E.S.P</t>
  </si>
  <si>
    <t>TECHO SOLAR RELIANZ GALAPA</t>
  </si>
  <si>
    <t>RELIANZ MINING SOLUTIONS S.A.S.</t>
  </si>
  <si>
    <t>TECHO SOLAR HYDRAULIC SYSTEMS GALAPA</t>
  </si>
  <si>
    <t>FINCA PLANTA CIENAGA DE ORO PARA AUTOCONSUMO FOTOVOLTAICO</t>
  </si>
  <si>
    <t>28 AUTOGENERACIÓN PV 66.33 kWp INELCA B 4y5 C</t>
  </si>
  <si>
    <t>INDUSTRIA ELECTRICA DEL CAUCA S.A.S</t>
  </si>
  <si>
    <t>29 AUTOGENERACIÓN PV 11.05 kWp INELCA B 3C</t>
  </si>
  <si>
    <t>GRANJA SOLAR PRADO 50 MW</t>
  </si>
  <si>
    <t>GESINSO SAS</t>
  </si>
  <si>
    <t>CONTEGRAL CARTAGO PARA AUTOCONSUMO FOTOVOLTAICO</t>
  </si>
  <si>
    <t>GENERACIÓN FOTOVOLTAICA HOTEL QUO</t>
  </si>
  <si>
    <t>EDIFICIO MIRADOR DE SANTA MARIA SAS</t>
  </si>
  <si>
    <t>SISTEMA SOLAR FOTOVOLTAICO DE 8.64 KWp CON ENTREGA DE EXCEDENTES</t>
  </si>
  <si>
    <t xml:space="preserve">SMART ECOPOWER S.A.S. </t>
  </si>
  <si>
    <t>SAN SILVESTRE</t>
  </si>
  <si>
    <t>CONSORCIO SOLAR PROJECT DEVELOPERS-INPRELCO</t>
  </si>
  <si>
    <t>BOSQUES SOLARES DE BOLIVAR 507</t>
  </si>
  <si>
    <t>BOSQUES SOLARES DE BOLIVAR 507 S.A.S. E.S.P</t>
  </si>
  <si>
    <t>BOSQUES SOLARES DE LOS LLANOS 1</t>
  </si>
  <si>
    <t>BOSQUES SOLARES DE LOS LLANOS 1 S.A.S - E.S.P</t>
  </si>
  <si>
    <t>BOSQUES SOLARES DE LOS LLANOS 2</t>
  </si>
  <si>
    <t>BOSQUES SOLARES DE LOS LLANOS 2 S.A.S - E.S.P</t>
  </si>
  <si>
    <t>BOSQUES SOLARES DE BOLIVAR 505</t>
  </si>
  <si>
    <t>BOSQUES SOLARES DE BOLIVAR 505 S.A.S. E.S.P</t>
  </si>
  <si>
    <t>SUN FLOWER GAMARRA</t>
  </si>
  <si>
    <t>VH PROYECTOS SAS</t>
  </si>
  <si>
    <t>PLANTA DE GENERACIÓN FV CHAPARRAL CASTAÑAL II 22 MW</t>
  </si>
  <si>
    <t>PARQUE DE GENERACIÓN FOTOVOLTAICA EL DONCELLO</t>
  </si>
  <si>
    <t>PARQUE SOLAR COLOMBIA I SAS ESP</t>
  </si>
  <si>
    <t>PARQUE DE GENERACIÓN FOTOVOLTAICA LA TABLA</t>
  </si>
  <si>
    <t>PARQUE SOLAR COLOMBIA IV SAS ESP</t>
  </si>
  <si>
    <t>PARQUE DE GENERACIÓN FOTOVOLTAICA YAGUARÁ</t>
  </si>
  <si>
    <t>PARQUE SOLAR COLOMBIA II SAS ESP</t>
  </si>
  <si>
    <t>PARQUE SOLAR TIERRA LINDA</t>
  </si>
  <si>
    <t>PARQUE SOLAR TIERRA LINDA SAS</t>
  </si>
  <si>
    <t>GENERACIÓN FOTOVOLTAICA ALIAR-BARLOVENTO</t>
  </si>
  <si>
    <t>GENERACIÓN FOTOVOLTAICA ALIAR-LA FAZENDA</t>
  </si>
  <si>
    <t>GENERACIÓN FOTOVOLTAICA INDUSTRIA LICORERA DE CALDAS</t>
  </si>
  <si>
    <t>PROYECTO FOTOVOLTAICO EN SOCODA</t>
  </si>
  <si>
    <t>GENERACIÓN FOTOVOLTAICA ALIAR-FRIGORIFICO LA FAZENDA</t>
  </si>
  <si>
    <t>PARQUE SOLAR SAN JUAN DEL CESAR 2</t>
  </si>
  <si>
    <t>COLENERGY II SAS ESP</t>
  </si>
  <si>
    <t>PARQUE SOLAR TORO MORENO</t>
  </si>
  <si>
    <t>COLOMENER II S.A.S E.S.P</t>
  </si>
  <si>
    <t>PROYECTO FOTOVOLTÁICO CELSIA SOLAR VALLEDUPAR PLANTA 1</t>
  </si>
  <si>
    <t>PROYECTO FOTOVOLTÁICO CELSIA SOLAR VALLEDUPAR PLANTA 2</t>
  </si>
  <si>
    <t>PROYECTO FOTOVOLTÁICO CELSIA SOLAR VALLEDUPAR PLANTA 3</t>
  </si>
  <si>
    <t>PARQUE SOLAR MARAÑONES I</t>
  </si>
  <si>
    <t>SIERGROUP SAS</t>
  </si>
  <si>
    <t>COPEY DEL VERANO SOLAR</t>
  </si>
  <si>
    <t>VERANO CAPITAL COLOMBIA SAS</t>
  </si>
  <si>
    <t>BOSQUES SOLARES DE BOLIVAR 509</t>
  </si>
  <si>
    <t>BOSQUES SOLARES DE BOLIVAR 509 SAS</t>
  </si>
  <si>
    <t>EPM SOLAR</t>
  </si>
  <si>
    <t>EPM SOLAR SAS ESP</t>
  </si>
  <si>
    <t>GRANJA SOLAR BELMONTE</t>
  </si>
  <si>
    <t>AMANECER SOLAR DE COLOMBIA</t>
  </si>
  <si>
    <t>AMANECER SOLAR DE COLOMBIA SAS ESP</t>
  </si>
  <si>
    <t>COSTEÑA FOTOVOLTÁICA</t>
  </si>
  <si>
    <t>COSTEÑA FOTOVOLTAICA SAS</t>
  </si>
  <si>
    <t>CONSTRUCCIÓN DEL SISTEMA DE PRODUCCIÓN DE ENERGÍA A PARTIR DE FNCE (FOTOVOLTAICA), 30 KWp EN CARNES MANZANARES</t>
  </si>
  <si>
    <t>BIENES RAICES SANTANDER SAS</t>
  </si>
  <si>
    <t>FUNDACIÓN DEL VERANO SOLAR</t>
  </si>
  <si>
    <t>PARQUE DE GENERACIÓN FOTOVOLTAICA ALTAMIRA</t>
  </si>
  <si>
    <t>PARQUE SOLAR COLOMBIA III SAS ESP</t>
  </si>
  <si>
    <t>GRANJA SOLAR MITÚ</t>
  </si>
  <si>
    <t>GENSA S.A. E.S.P.</t>
  </si>
  <si>
    <t>PARQUE DE GENERACIÓN FOTOVOLTAICA LA MINA</t>
  </si>
  <si>
    <t>PARQUE DE GENERACIÓN FOTOVOLTAICA AIPE</t>
  </si>
  <si>
    <t>EL ALTILLO 1</t>
  </si>
  <si>
    <t>PARQUE FOTOVOLTAICO PUERTO BADEL</t>
  </si>
  <si>
    <t>PLANTA SOLAR FOTOVOLTAICO CIMITARRA</t>
  </si>
  <si>
    <t>CIMITARRA SOLAR 1 SAS</t>
  </si>
  <si>
    <t>PARQUE DE GENERACIÓN FOTOVOLTAICA EL SOL</t>
  </si>
  <si>
    <t>PARQUE DE GENERACIÓN FOTOVOLTAICA SANTA TERESA</t>
  </si>
  <si>
    <t>PARQUE SOLAR COLOMBIA VIII S.A.S. E.S.P.</t>
  </si>
  <si>
    <t>PARQUE DE GENERACIÓN FOTOVOLTAICA EL GRAN CHAPARRAL</t>
  </si>
  <si>
    <t>PARQUE SOLAR COLOMBIA XI S.A.S. E.S.P.</t>
  </si>
  <si>
    <t>PARQUE DE GENERACIÓN FOTOVOLTAICA EL GALLEGO</t>
  </si>
  <si>
    <t>PARQUE SOLAR COLOMBIA X S.A.S. E.S.P.</t>
  </si>
  <si>
    <t>PROYECTO EÓLICO MARÍA</t>
  </si>
  <si>
    <t>EÓLICA SIERRA NEVADA S.A.S. E.S.P.</t>
  </si>
  <si>
    <t>VALLEDUPAR PLANTA 4</t>
  </si>
  <si>
    <t>GRANJA SOLAR GUADULUPANA 99.9 MW</t>
  </si>
  <si>
    <t>PROYECTO FOTOVOLTÁICO CELSIA SOLAR CHICAMOCHA 1</t>
  </si>
  <si>
    <t>PROYECTO FOTOVOLTÁICO CELSIA SOLAR CHICAMOCHA 2</t>
  </si>
  <si>
    <t>PROYECTO FOTOVOLTÁICO CELSIA SOLAR CHICAMOCHA 3</t>
  </si>
  <si>
    <t>PROYECTO FOTOVOLTÁICO CELSIA SOLAR CHICAMOCHA 4</t>
  </si>
  <si>
    <t>GRANJA SOLAR REMOLINO 99.9 MW</t>
  </si>
  <si>
    <t>GESTION Y SOPORTE S.A - GESINSO</t>
  </si>
  <si>
    <t>SOLAR LA VICTORIA 1</t>
  </si>
  <si>
    <t>SOLAR LA VICTORIA 2</t>
  </si>
  <si>
    <t>SOLAR LA VICTORIA 3</t>
  </si>
  <si>
    <t>SOLAR LA VICTORIA 4</t>
  </si>
  <si>
    <t>SOLAR LA VICTORIA 5</t>
  </si>
  <si>
    <t>PARQUE DE GENERACIÓN FOTOVOLTAICA EL ZARZAL</t>
  </si>
  <si>
    <t>PARQUE SOLAR COLOMBIA VI SAS ESP</t>
  </si>
  <si>
    <t>PARQUE DE GENERACIÓN FOTOVOLTAICA LA PRIMAVERA</t>
  </si>
  <si>
    <t>PARQUE FOTOVOLTAICO LA GRANJA</t>
  </si>
  <si>
    <t>SAN ANDRÉS-LA CALERA</t>
  </si>
  <si>
    <t>CLEANENERGYLA S.A.S.</t>
  </si>
  <si>
    <t>PARQUE FOTOVOLTAICO VALLE NEGRO</t>
  </si>
  <si>
    <t>PROYECTO SOLAR FOTOVOLTAICO CUMBITA</t>
  </si>
  <si>
    <t>INVERSIONES ENTRE RÍOS S.A.S.</t>
  </si>
  <si>
    <t>PARQUE SOLAR LAS MARGARITAS</t>
  </si>
  <si>
    <t>GREENYELLOW ENERGIA DE COLOMBIA S.A.S.</t>
  </si>
  <si>
    <t>PARQUE DE ENERGÍAS RENOVABLES-ARROYO DE PIEDRA</t>
  </si>
  <si>
    <t>UNIÓN ELÉCTRICA</t>
  </si>
  <si>
    <t>PARQUE SOLAR SAN JUAN DEL CESAR 1</t>
  </si>
  <si>
    <t>COLOMENER VII SAS ESP</t>
  </si>
  <si>
    <t>ARENA Y GRAVAS PARA AUTOCONSUMO FOTOVOLTAICO</t>
  </si>
  <si>
    <t>ARENA Y GRAVAS SAS</t>
  </si>
  <si>
    <t>PARQUE FOTOVOLTAICO LA CALERA</t>
  </si>
  <si>
    <t>PEPSICO FOTOVOLTAICO</t>
  </si>
  <si>
    <t>PEPSICO ALIMENTOS ZF LTDA</t>
  </si>
  <si>
    <t>PARQUE SOLAR BECHARRY</t>
  </si>
  <si>
    <t>COLOMENER III SAS ESP</t>
  </si>
  <si>
    <t>PROYECTO SOLAR COLIBRÍ-TIBITÓ</t>
  </si>
  <si>
    <t>COLIBRÍ ENERGY S.A.S</t>
  </si>
  <si>
    <t>PÉTALO DEL CÓRDOBA I</t>
  </si>
  <si>
    <t>GREEN YELLOW CLIM SOLAR SAS</t>
  </si>
  <si>
    <t>PROYECTO PARQUE SOLAR PUERTO BOYACÁ</t>
  </si>
  <si>
    <t>PARQUE SOLAR CUESTECITAS</t>
  </si>
  <si>
    <t>COLOMBIA SOLAR CORPORACIÓN INTERNACIONAL SAS</t>
  </si>
  <si>
    <t>GRANJA SOLAR PALMASECA</t>
  </si>
  <si>
    <t>ENERGIAS RENOVABLES DELVALLE S.A.S. E.S.P.</t>
  </si>
  <si>
    <t>EUGENIA SOLAR 75 MWp</t>
  </si>
  <si>
    <t>ZAM SOLAR COLOMBIA S.A.S</t>
  </si>
  <si>
    <t>PARQUE SOLAR MAGANGUÉ</t>
  </si>
  <si>
    <t>ENERQ SAS</t>
  </si>
  <si>
    <t>PARQUE SOLAR ALMA</t>
  </si>
  <si>
    <t>EGAL SAS</t>
  </si>
  <si>
    <t>PARQUE SOLAR DON VIZO</t>
  </si>
  <si>
    <t>PARQUE SOLAR PLANETA RICA</t>
  </si>
  <si>
    <t>PARQUE SOLAR PLANETA RICA SAS</t>
  </si>
  <si>
    <t>PLANTA SOLAR FOTOVOLTAICA JACOB</t>
  </si>
  <si>
    <t>COLGEOLICA S.A.S.</t>
  </si>
  <si>
    <t xml:space="preserve"> PLANTA SOLAR FOTOVOLTAICA LA FORTUNA</t>
  </si>
  <si>
    <t xml:space="preserve"> PARQUE SOLAR NUEVO MUNDO</t>
  </si>
  <si>
    <t>EAGLE ENERGY SLU</t>
  </si>
  <si>
    <t>PLANTA SOLAR FOTOVOLTAICA SAN PELAYO</t>
  </si>
  <si>
    <t xml:space="preserve"> PLANTA SOLAR FOTOVOLTAICA SAN SERAPIO</t>
  </si>
  <si>
    <t xml:space="preserve"> PLANTA SOLAR FOTOVOLTAICA SAN ORO</t>
  </si>
  <si>
    <t>LA MANGUITA</t>
  </si>
  <si>
    <t>FERMINAC INT SAS</t>
  </si>
  <si>
    <t xml:space="preserve"> PLANTA SOLAR FOTOVOLTAICA PASACABALLO</t>
  </si>
  <si>
    <t>PARQUE FOTOVOLTAICO LA SIERPE S.A.S.</t>
  </si>
  <si>
    <t>PARQUE SOLAR PUERTO LEGUIZAMO</t>
  </si>
  <si>
    <t xml:space="preserve"> PROYECTO FOTOVOLTAICO TURMEQUÉ</t>
  </si>
  <si>
    <t>ABO WIND RENOVABLES COLOMBIA SAS</t>
  </si>
  <si>
    <t>PROYECTO FOTOVOLTAICO LA ESTRELLA</t>
  </si>
  <si>
    <t>ABO WIND RENOVABLES PROYECTO SEIS SAS ESP</t>
  </si>
  <si>
    <t xml:space="preserve"> PARQUE SOLAR LA PONDEROSA</t>
  </si>
  <si>
    <t xml:space="preserve"> PROYECTO PARQUE SOLAR PV COMPOSTELA</t>
  </si>
  <si>
    <t>GRENERGY COLOMBIA SAS</t>
  </si>
  <si>
    <t>PROYECTO FOTOVOLTAICO SIATA</t>
  </si>
  <si>
    <t>ABO WIND RENOVABLES PROYECTO CUATRO SAS ESP</t>
  </si>
  <si>
    <t>PLANTA FOTOVOLTAICA CARARE</t>
  </si>
  <si>
    <t>ABO WIND RENOVABLES PROYECTO UNO SAS ESP</t>
  </si>
  <si>
    <t>PARQUE SOLAR CANAL DEL DIQUE</t>
  </si>
  <si>
    <t>SURTIDORA DE GASES DEL CARIBE SA ESP</t>
  </si>
  <si>
    <t>GRANJA SOLAR ALDOR</t>
  </si>
  <si>
    <t>PARQUE SOLAR FOTOVOLTAICO SAN JUAN</t>
  </si>
  <si>
    <t>PARQUE SOLAR FOTOVOLTÁICO SAN JUAN S.A.S.</t>
  </si>
  <si>
    <t>PARQUE SOLAR PUERTO BOYACÁ ETAPA 1</t>
  </si>
  <si>
    <t>PARQUE SOLAR PUERTO BOYACÁ ETAPA II</t>
  </si>
  <si>
    <t>PARQUE SOLAR FOTOVOLTAICO GUAYEPO 400 MW, SU LÍNEA DE EVACUACIÓN 500 KV Y BAHÍA DE CONEXIÓN</t>
  </si>
  <si>
    <t>GUAYEPO SOLAR S.A.S.</t>
  </si>
  <si>
    <t>PARQUE SOLAR BAYUNCA No.2</t>
  </si>
  <si>
    <t>PARQUE SOLAR BAYUNCA No.2 SAS</t>
  </si>
  <si>
    <t>PARQUE SOLAR MOKANA</t>
  </si>
  <si>
    <t>PARQUE SOLAR MOKANA SAS</t>
  </si>
  <si>
    <t xml:space="preserve"> SISTEMA FOTOVOLTAICO GRID-TIE DE 17.16 KW PARA TELEMÁTICA LTDA. SEDE 20 DE JULIO YOPAL-CASANARE</t>
  </si>
  <si>
    <t>TELEMATICA LTDA</t>
  </si>
  <si>
    <t>PARQUE SOLAR LA MACARENA</t>
  </si>
  <si>
    <t>PROYECTO SOLAR FOTOVOLTAICO PUERTO BOYACÁ I</t>
  </si>
  <si>
    <t>EMPRESA DE ENERGIA DE BOYACA S.A. E.S.P.</t>
  </si>
  <si>
    <t>PROYECTO SOLAR FOTOVOLTAICO DUITAMA I</t>
  </si>
  <si>
    <t>ATALAYA 1</t>
  </si>
  <si>
    <t>ATALAYA 2</t>
  </si>
  <si>
    <t>GUATIGUARA CHARCOS</t>
  </si>
  <si>
    <t>GUATIGUARA PLANADAS</t>
  </si>
  <si>
    <t>GUATIGUARA RINCÓN</t>
  </si>
  <si>
    <t>PROYECTO DE GENERACIÓN SOLAR SANTA ROSALÍA</t>
  </si>
  <si>
    <t>PROYECTO FOTONORTE</t>
  </si>
  <si>
    <t>ETRA INTERANDINA SA</t>
  </si>
  <si>
    <t>PARQUE SOLAR LERIDA</t>
  </si>
  <si>
    <t>PARQUE SOLAR ALVARADO</t>
  </si>
  <si>
    <t>PLANTA SOLAR MACAREGUA</t>
  </si>
  <si>
    <t xml:space="preserve"> BOSQUES SOLARES DE LOS LLANOS 9</t>
  </si>
  <si>
    <t>BOSQUES SOLARES DE LOS LLANOS 9 SAS ESP</t>
  </si>
  <si>
    <t>PROYECTO SOLAR PV BAYUNCA 1</t>
  </si>
  <si>
    <t>PARQUE SOLAR ZAMBRANO 2</t>
  </si>
  <si>
    <t>COLOMENER IV SAS ESP</t>
  </si>
  <si>
    <t>PROYECTO SOLAR PV BUENAVISTA</t>
  </si>
  <si>
    <t>PROYECTO SOLAR  PV SOL DEL MAR</t>
  </si>
  <si>
    <t>CENTRAL DE GENERACIÓN FOTOVOLTAICA 2 MW LETICIA</t>
  </si>
  <si>
    <t>GERENCIA DE PROYECTOS Y SUMINISTROS DEL AMAZONAS S.A.S. E.S.P.</t>
  </si>
  <si>
    <t>PARQUE SOLAR ZAMBRANO 1</t>
  </si>
  <si>
    <t>SOLUCIONES FOTOVOLTAICAS PARA COMUNIDAD INDIGENA SÁLIBA – RESGUARDOS PARAVARE, MACUCUANA Y SALADILLO – OROCUÉ CASANARE</t>
  </si>
  <si>
    <t>ASOCIACIÓN PROFESIONAL VORÁGINE</t>
  </si>
  <si>
    <t>PARQUE SOLAR LOS GIRASOLES</t>
  </si>
  <si>
    <t>PARQUE SOLAR LOS GIRASOLES S.A.S</t>
  </si>
  <si>
    <t>SOL DE GAMARRITA 3 x 15 MW</t>
  </si>
  <si>
    <t>SOL DE GAMARRITA PV SAS ESP</t>
  </si>
  <si>
    <t>BOSQUES SOLARES DE LOS LLANOS 4</t>
  </si>
  <si>
    <t>BOSQUES SOLARES DE LOS LLANOS 4 S.A.S - E.S.P</t>
  </si>
  <si>
    <t>BOSQUES SOLARES DE LOS LLANOS 5</t>
  </si>
  <si>
    <t>BOSQUES SOLARES DE LOS LLANOS 5 S.A.S - E.S.P</t>
  </si>
  <si>
    <t>PLANTA SOLAR ARENAL (NEHEMÍAS)</t>
  </si>
  <si>
    <t>PLANTA SOLAR NEHEMÍAS SAS</t>
  </si>
  <si>
    <t>GRANJA SOLAR CLIP</t>
  </si>
  <si>
    <t>CSF CONTINUA BARBOSA II 9.9 MW</t>
  </si>
  <si>
    <t>CSF CONTINUA BARBOSA II SAS ESP</t>
  </si>
  <si>
    <t>CSF CONTINUA BARBOSA I 9.9 MW</t>
  </si>
  <si>
    <t>CSF CONTINUA BARBOSA I SAS ESP</t>
  </si>
  <si>
    <t>PARQUE SOLAR FOTOVOLTAICO GUAYACANES 200 MW</t>
  </si>
  <si>
    <t>SAN FERNANDO</t>
  </si>
  <si>
    <t>ALMA SOLAR I</t>
  </si>
  <si>
    <t>SVC E.S.P. S.A.S. ZOMAC</t>
  </si>
  <si>
    <t>CSF CONTINUA CARTAGO 99 MW</t>
  </si>
  <si>
    <t>CSF CARTAGO CONTINUA S.A.S. - E.S.P.</t>
  </si>
  <si>
    <t>AS II POLONUEVO</t>
  </si>
  <si>
    <t>AS II POLONUEVO S.A.S.</t>
  </si>
  <si>
    <t>PLANTA SOLAR URRÁ</t>
  </si>
  <si>
    <t>EMPRESA URRÁ S.A. E.S.P.</t>
  </si>
  <si>
    <t>SOLAR FOTOVOLTAICO FLOTANTE AQUASOL</t>
  </si>
  <si>
    <t>TOLUVIEJO</t>
  </si>
  <si>
    <t>ELAWAN ENERGY COLOMBIA SAS</t>
  </si>
  <si>
    <t>ATLANTICO SOLAR I BARANOA</t>
  </si>
  <si>
    <t>AS I BARANOA S.A.S.</t>
  </si>
  <si>
    <t>RUTA DEL SOL</t>
  </si>
  <si>
    <t>PEQUEÑA CENTRAL HIDROELECTRICA EL GUALI S.A.S. E.S.P.</t>
  </si>
  <si>
    <t>PARQUE SOLAR ATLÁNTICO IV</t>
  </si>
  <si>
    <t>COLOMENER VI S.A.S - E.S.P.</t>
  </si>
  <si>
    <t>PARQUE FOTOVOLTAICO LA CALERA II</t>
  </si>
  <si>
    <t>PARQUE SOLAR PUNTA ASTILLEROS</t>
  </si>
  <si>
    <t>INVERSIONES Y COMERCIALIZADORA TWC SAS</t>
  </si>
  <si>
    <t>CENTRAL HÍBRIDA DEL GUALÍ</t>
  </si>
  <si>
    <t>P.C.H. DEL GUALÍ S.A.S.  E.S.P</t>
  </si>
  <si>
    <t>HELIOS CESAR-OCAÑA 200MWAC</t>
  </si>
  <si>
    <t>SISTEMA FOTOVOLTAICO PLANTA CEMENTOS TEQUENDAMA SUESCA</t>
  </si>
  <si>
    <t>SISTEMA FOTOVOLTAICO PLANTA CARVAJAL GINEBRA</t>
  </si>
  <si>
    <t>SISTEMA FOTOVOLTAICO PLANTA CORONA GIRARDOTA</t>
  </si>
  <si>
    <t>SISTEMA FOTOVOLTAICO PLANTA POSTOBÓN MALAMBO</t>
  </si>
  <si>
    <t>CEDI LATAM</t>
  </si>
  <si>
    <t>PARQUE FOTOVOLTAICO NOBSA I</t>
  </si>
  <si>
    <t>AAGES DEVELOPMENT COLOMBIA SAS ESP</t>
  </si>
  <si>
    <t>PARQUE SOLAR FOTOVOLTAICO FUNDACION</t>
  </si>
  <si>
    <t>PARQUE SOLAR FOTOVOLTAICO FUNDACIÓN SAS</t>
  </si>
  <si>
    <t>SURIA</t>
  </si>
  <si>
    <t>PLANTA SOLAR FOTOVOLTAICA OICATÁ</t>
  </si>
  <si>
    <t>OICATÁ SOLAR 1 SAS</t>
  </si>
  <si>
    <t>PARQUE SOLAR ROLDANILLO</t>
  </si>
  <si>
    <t>ENERGIA SOLAR DEL VALLE DEL CAUCA SAS</t>
  </si>
  <si>
    <t>FV – PR02 COLISEO</t>
  </si>
  <si>
    <t>GRUPO GONFOR S.A.S.</t>
  </si>
  <si>
    <t>PARQUE SOLAR JUANA MARIA I x 9.4 MW</t>
  </si>
  <si>
    <t>JP ENERGY COLOMBIA SAS ESP</t>
  </si>
  <si>
    <t>PARQUE FOTOVOLTAICO NOBSA II</t>
  </si>
  <si>
    <t>SOCHAGOTA DEL VERANO</t>
  </si>
  <si>
    <t>MILA DEL VERANO</t>
  </si>
  <si>
    <t>FIRAVITOBA DEL VERANO</t>
  </si>
  <si>
    <t>PARQUE EÓLICO TRUPILLO</t>
  </si>
  <si>
    <t>EOLICA LA VELA SAS</t>
  </si>
  <si>
    <t>PARQUE SOLAR BUENAVISTA</t>
  </si>
  <si>
    <t>GENERADORA BUENAVISTA SAS</t>
  </si>
  <si>
    <t>TERMOTASAJERO DOS SOLAR</t>
  </si>
  <si>
    <t>TERMOTASAJERO DOS S.A. E.S.P.</t>
  </si>
  <si>
    <t>PUERTOS DE SANTANDER SOLAR</t>
  </si>
  <si>
    <t>ANDES SOLAR III SAS</t>
  </si>
  <si>
    <t>FV-UTCH</t>
  </si>
  <si>
    <t>BARRANCA SOLAR</t>
  </si>
  <si>
    <t>ANDES SOLAR IV S.A.S.</t>
  </si>
  <si>
    <t>FV-ST02 COLISEO MFS 
 FV-ST02 COLISEO MFS 
 FV-ST02 COLISEO MFS</t>
  </si>
  <si>
    <t>FV – PR01 COLISEO CIC</t>
  </si>
  <si>
    <t>SEBASTOSOL</t>
  </si>
  <si>
    <t>SEBASTOSOL SAS ESP</t>
  </si>
  <si>
    <t>NORIA CARACOLITO</t>
  </si>
  <si>
    <t>NORIA ENERGY CARACOLITO SAS</t>
  </si>
  <si>
    <t>PARQUE SOLAR ISABELA</t>
  </si>
  <si>
    <t>BOSQUES SOLARES DE  COLOMBIA</t>
  </si>
  <si>
    <t>BOSQUES SOLARES DE COLOMBIA  S.A.S. E.S.P</t>
  </si>
  <si>
    <t>FORTALECILLAS SOLAR</t>
  </si>
  <si>
    <t>VO RENOVABLES SOL 1 SAS ESP</t>
  </si>
  <si>
    <t>PARQUE SOLAR SAN ISIDRO SAS</t>
  </si>
  <si>
    <t>PARQUE SOLAR ZAPATOCA</t>
  </si>
  <si>
    <t>CAMPO ALEGRE</t>
  </si>
  <si>
    <t>PROYECTO SOLAR FOTOVOLTAICO BOAVITA I</t>
  </si>
  <si>
    <t>LOS CAUCHOS SOLAR</t>
  </si>
  <si>
    <t>GENERADORA SOLAR EL HOBO SAS</t>
  </si>
  <si>
    <t>PROYECTO FOTOVOLTAICO LA TOLÚA</t>
  </si>
  <si>
    <t>PARQUE FOTOVOLTAICO LA TOLÚA SAS</t>
  </si>
  <si>
    <t>VIVA VILLAVICENCIO</t>
  </si>
  <si>
    <t>LAS BRUJAS SOLAR</t>
  </si>
  <si>
    <t>LAS BRUJAS SOLAR SAS</t>
  </si>
  <si>
    <t>BATEAS SOLAR</t>
  </si>
  <si>
    <t>CSF CONTINUA EL FUTURO 500 MW</t>
  </si>
  <si>
    <t>CSF CONTINUA EL FUTURO S.A.S E.S.P</t>
  </si>
  <si>
    <t>PLANTA DE ENERGIA SOLAR FOTOVOLTAICA DE 9.99 MWp PARA AUTOCONSUMO DEL BLOQUE LLANOS 34 - GEOPARK</t>
  </si>
  <si>
    <t>KLARZEN GREEN TECHNOLOGY INC SAS ESP</t>
  </si>
  <si>
    <t>ALEJANDRIA 150 MW</t>
  </si>
  <si>
    <t>PRODIEL COLOMBIA S.A.S.</t>
  </si>
  <si>
    <t>CAMPO ALEGRE 1</t>
  </si>
  <si>
    <t>CAMPO ALEGRE 2</t>
  </si>
  <si>
    <t>PARQUE FOTOVOLTAICO SOL DE INÍRIDA 2</t>
  </si>
  <si>
    <t>SISTEMA FOTOVOLTAICO PLANTA GASEOSAS LUX</t>
  </si>
  <si>
    <t>SISTEMA FOTOVOLTAICO PLANTA CORONA MADRID</t>
  </si>
  <si>
    <t>SISTEMA FOTOVOLTAICO PLANTA GASEOSAS HIPINTO</t>
  </si>
  <si>
    <t>PARQUE SOLAR MUISCAS</t>
  </si>
  <si>
    <t>GRANJA SOLAR SOL&amp;CIELO I</t>
  </si>
  <si>
    <t>SOL &amp; CIELO SAS</t>
  </si>
  <si>
    <t>PARQUE SOLAR ISAMALIA</t>
  </si>
  <si>
    <t>NABUSIMAKE</t>
  </si>
  <si>
    <t>FOTOVOLTAICO SOLAR – ESCOBAL 6</t>
  </si>
  <si>
    <t>CELSIA S.A. E.S.P</t>
  </si>
  <si>
    <t>PARQUE SOLAR FOTOVOLTAICO PERALES 200 MW</t>
  </si>
  <si>
    <t>TW SOLAR SAS</t>
  </si>
  <si>
    <t>PARQUE FOTOVOLTAICO SUNNORTE DE 35 MW</t>
  </si>
  <si>
    <t>GENERSOL SAS</t>
  </si>
  <si>
    <t>PLANTA SOLAR FV ARENOSA</t>
  </si>
  <si>
    <t>RENOVABLES LATAM SUCURSAL COLOMBIA</t>
  </si>
  <si>
    <t>PÉTALO DEL CESAR II</t>
  </si>
  <si>
    <t>BLACK ORCHID SOLAR SAS</t>
  </si>
  <si>
    <t>PARQUE SOLAR LA MEDINA</t>
  </si>
  <si>
    <t>PARQUE SOLAR LA MEDINA SAS</t>
  </si>
  <si>
    <t>PARQUE SOLAR LOS CABALLEROS SAS</t>
  </si>
  <si>
    <t>PÉTALO DEL CÓRDOBA II</t>
  </si>
  <si>
    <t>PARQUE SOLAR FOTOVOLTAICO  BARANOA III 19.9 MW</t>
  </si>
  <si>
    <t>FOTOVOLTAICO CECROPIA SAS</t>
  </si>
  <si>
    <t>PI ÉPSILON – COYAIMA II</t>
  </si>
  <si>
    <t>PI EPSILON PROYECTOS DE INGENIERIA ESPECIALIZADA S.A.S.</t>
  </si>
  <si>
    <t>NEWCO ENERGÍAS RENOVABLES</t>
  </si>
  <si>
    <t>NEWCO ENERGÍAS RENOVABLES SAS ESP</t>
  </si>
  <si>
    <t>PARQUE SOLAR FOTOVOLTAICO SABANALARGA 9.9 MW</t>
  </si>
  <si>
    <t>FOTOVOLTAICO LA CEIBA S.A.S</t>
  </si>
  <si>
    <t>SAN JUAN SOLAR</t>
  </si>
  <si>
    <t>SJ RENOVABLES SUN 1 S.A.S. E.S.P.</t>
  </si>
  <si>
    <t>PARQUE FOTOVOLTAICO PUERTO BOYACÁ</t>
  </si>
  <si>
    <t>ENERLAND 2007 FOTOVOLTAICA SL SUCURSAL COLOMBIA</t>
  </si>
  <si>
    <t>PÉTALO DEL MAMONAL I</t>
  </si>
  <si>
    <t>PARQUE SOLAR FOTOVOLTAICO SAN ALEJO 3 19,9 MW</t>
  </si>
  <si>
    <t>FOTOVOLTAICO MIROLINDO S.A.S</t>
  </si>
  <si>
    <t>PARQUE FOTOVOLTAICO TABEBUIA ROSEA 19,9 MW</t>
  </si>
  <si>
    <t>GREEN ENERGY DS&amp;E S.A.S</t>
  </si>
  <si>
    <t>PARQUE FOTOVOLTAICO POLYERATA 9,9 MW</t>
  </si>
  <si>
    <t>PARQUE FOTOVOLTAICO ZONARIS 9,9 MW</t>
  </si>
  <si>
    <t>PARQUE FOTOVOLTAICO ACACIA 19,9 MW</t>
  </si>
  <si>
    <t>PARQUE FOTOVOLTAICO AMAZILIA 9,9 MW</t>
  </si>
  <si>
    <t>PARQUE SOLAR HOBO</t>
  </si>
  <si>
    <t>PSFV POTRERITOS</t>
  </si>
  <si>
    <t>ACCIONA ENERGÍA COLOMBIA SAS</t>
  </si>
  <si>
    <t>PROYECTO FOTOVOLTAICO PIJAOS</t>
  </si>
  <si>
    <t>ABO WIND RENOVABLES PROYECTO CINCO SAS ESP</t>
  </si>
  <si>
    <t>PARQUE FOTOVOLTAICO LA ESTRELLA</t>
  </si>
  <si>
    <t>PARQUE SOLAR EL ROBLE</t>
  </si>
  <si>
    <t>EL ROBLE SOLAR SAS</t>
  </si>
  <si>
    <t>LA CAYENA</t>
  </si>
  <si>
    <t>LA CAYENA SOLAR SAS</t>
  </si>
  <si>
    <t>PARQUE EÓLICO OFFSHORE DEL ATLÁNTICO</t>
  </si>
  <si>
    <t>ATLANTIC ENERGY GROUP SAS</t>
  </si>
  <si>
    <t>FOTOVOLTAICA YARIGUÍES 200 MW</t>
  </si>
  <si>
    <t>YARIGUIES SOLAR SAS</t>
  </si>
  <si>
    <t>PARQUE SOLAR FOTOVOLTAICO BARANOA 9.9 MW</t>
  </si>
  <si>
    <t>FOTOVOLTAICO EL CARACOLI S.A.S</t>
  </si>
  <si>
    <t>TIKUNA F1, S1</t>
  </si>
  <si>
    <t>PARQUE SOLAR TIKUNA F1 SAS</t>
  </si>
  <si>
    <t>OCOBO I</t>
  </si>
  <si>
    <t>GENERADORA SHANGRI LA SAS</t>
  </si>
  <si>
    <t>COVEÑAS</t>
  </si>
  <si>
    <t>PARQUE SOLAR FOTOVOLTAICO SINCERÍN-GAMBOTE 9,9 MW</t>
  </si>
  <si>
    <t>FOTOVOLTAICO QUETZALES SAS</t>
  </si>
  <si>
    <t>TIKUNA F1, S4</t>
  </si>
  <si>
    <t>TIKUNA F1, S5</t>
  </si>
  <si>
    <t>TIKUNA F1, S2</t>
  </si>
  <si>
    <t>TIKUNA F1, S3</t>
  </si>
  <si>
    <t>SOLAR NAVARRO</t>
  </si>
  <si>
    <t>NEW WORLD ENERGY GROUP LTD</t>
  </si>
  <si>
    <t>PARQUE SOLAR FOTOVOLTAICO EL BALSO 180 MW</t>
  </si>
  <si>
    <t>FOTOVOLTAICO EL BALSO SAS</t>
  </si>
  <si>
    <t>NAIOT</t>
  </si>
  <si>
    <t>SELECTA HOLDING GROUP SA</t>
  </si>
  <si>
    <t>CATAY</t>
  </si>
  <si>
    <t>RUBIALES DEL PACIFICO SAS</t>
  </si>
  <si>
    <t>PARQUE SOLAR FOTOVOLTAICO TERNERA 19,9 MW</t>
  </si>
  <si>
    <t>FOTOVOLTAICO CAMPO VERDE SAS</t>
  </si>
  <si>
    <t>TIKUNA F2, S1</t>
  </si>
  <si>
    <t>TIKUNA F2, S2</t>
  </si>
  <si>
    <t>TIKUNA F2, S3</t>
  </si>
  <si>
    <t>TIKUNA F2, S4</t>
  </si>
  <si>
    <t>TIKUNA F2, S5</t>
  </si>
  <si>
    <t>PLANTA SOLAR FV AMBALEMA</t>
  </si>
  <si>
    <t>OCOBO II</t>
  </si>
  <si>
    <t>OCOBO III</t>
  </si>
  <si>
    <t>CONDOR</t>
  </si>
  <si>
    <t>SISTEMA FOTOVOLTAICO INDUMIL</t>
  </si>
  <si>
    <t>PARQUE SOLAR LAS MESETAS</t>
  </si>
  <si>
    <t>DESARROLLOS ENERGÉTICOS DEL CARIBE SAS</t>
  </si>
  <si>
    <t>HELIOS SAN MARCOS 300 MWAC</t>
  </si>
  <si>
    <t>PARQUE SOLAR FOTOVOLTAICO LOS OCOBOS 19,9 MW</t>
  </si>
  <si>
    <t>FOTOVOLTAICO RIO CLARO 1 SAS</t>
  </si>
  <si>
    <t>PARQUE SOLAR FOTOVOLTAICO LOS ROBLES 19.9 MW</t>
  </si>
  <si>
    <t>FOTOVOLTAICO LOS ROBLES SAS</t>
  </si>
  <si>
    <t>PARQUE SOLAR FOTOVOLTAICO SOLAR ALTAMIRA 90 MW</t>
  </si>
  <si>
    <t>FOTOVOLTAICO ALTAMIRA SAS</t>
  </si>
  <si>
    <t>PARQUE SOLAR FOTOVOLTAICO AZUCENOS 99.9 MW</t>
  </si>
  <si>
    <t>FOTOVOLTAICO LOS AZUCENOS SAS</t>
  </si>
  <si>
    <t>HONDA SOLAR 1</t>
  </si>
  <si>
    <t>BRISAS</t>
  </si>
  <si>
    <t>HELIOS TOLIMA NATAGAIMA 19.9 MW</t>
  </si>
  <si>
    <t>ELECTRYON POWER COLOMBIA SAS</t>
  </si>
  <si>
    <t>HELIOS TULUNI -19.9 MW</t>
  </si>
  <si>
    <t>APULO SOLAR 1</t>
  </si>
  <si>
    <t>APULO SOLAR II</t>
  </si>
  <si>
    <t>HELIOS PUERTO LÓPEZ 15 MW</t>
  </si>
  <si>
    <t>AGUACHICA SOLAR</t>
  </si>
  <si>
    <t>INSTITUTO DE INVESTIGACIÓN Y DESARROLLO EN ENERGÍA Y MATERIALES
ECOEFICIENTES</t>
  </si>
  <si>
    <t>BOSQUES SOLARES DE BOLIVAR 501</t>
  </si>
  <si>
    <t>BOSQUES SOLARES DE BOLIVAR 501 S.A.S. E.S.P</t>
  </si>
  <si>
    <t>BOSQUES SOLARES DE BOLIVAR 500</t>
  </si>
  <si>
    <t>BOSQUES SOLARES DE BOLIVAR 500 S.A.S. E.S.P</t>
  </si>
  <si>
    <t>PLANTA SOLAR FOTOVOLTAICA (SFV) PARA 
INSTALACIÓN EN CAMPO CPE6 – FRONTERA ENERGY</t>
  </si>
  <si>
    <t>PLANTA DE GENERACIÓN SOLAR FOTOVOLTAICA DE
40 MWp PARA LAS INSTALACIONES DE LLANOS NORTE - SIERRACOL</t>
  </si>
  <si>
    <t>BOSQUES SOLARES DE BOLIVAR 502</t>
  </si>
  <si>
    <t>BOSQUES SOLARES DE BOLIVAR 502 S.A.S. E.S.P</t>
  </si>
  <si>
    <t>BOSQUES SOLARES DE BOLIVAR 503</t>
  </si>
  <si>
    <t>BOSQUES SOLARES DE BOLIVAR 503 S.A.S. E.S.P</t>
  </si>
  <si>
    <t>BOSQUES SOLARES DE BOLIVAR 504</t>
  </si>
  <si>
    <t>BOSQUES SOLARES DE BOLIVAR 504 S.A.S. E.S.P</t>
  </si>
  <si>
    <t>HELIOS TOLIMA ESPINAL I (100 MW)</t>
  </si>
  <si>
    <t>HELIOS ESPINAL II (19.9 MW)</t>
  </si>
  <si>
    <t>PLANTA SOLAR FV SUÁREZ</t>
  </si>
  <si>
    <t>RENERGETICA COLOMBIA SAS</t>
  </si>
  <si>
    <t>PLANTA SOLAR LAS PALMERAS</t>
  </si>
  <si>
    <t>GENERADORA SAN JOAQUÍN S.A.S</t>
  </si>
  <si>
    <t>PROYECTO PLANTA SOLAR FOTOVOLTAICA CERRITOS
DE 9.9 MW</t>
  </si>
  <si>
    <t>CERRITOS SOLAR S.A.S E.S.P</t>
  </si>
  <si>
    <t>PLANTA SOLAR SAN ISIDRO 19,09 MW</t>
  </si>
  <si>
    <t>AXIS JC SAS</t>
  </si>
  <si>
    <t>PLANTA SOLAR CALDAS
FOTOVOLTAICA 1,3 MWp/ 959 KWac – CIUDAD PARAÍSO</t>
  </si>
  <si>
    <t>INSTITUTO DE FINANCIAMIENTO, PROMOCIÓN Y DESARROLLO DE MANIZALES -
INFIMANIZALES</t>
  </si>
  <si>
    <t>CAÑAHUATE I</t>
  </si>
  <si>
    <t>DRUMMOND ENERGY INC</t>
  </si>
  <si>
    <t>PARQUE SOLAR SAN JOSÉ</t>
  </si>
  <si>
    <t>SISTEMA DE AUTOGENERACIÓN DE ENERGÍA SOLAR
FOTOVOLTAICA 1,3 MWp/ 959 KWac – CIUDAD PARAÍSO</t>
  </si>
  <si>
    <t>AIR – E SAS ESP</t>
  </si>
  <si>
    <t>PROYECTO EFIGEN C04 x 99</t>
  </si>
  <si>
    <t>EFICIENCIA GENERACIÓN Y ENERGIA SAS</t>
  </si>
  <si>
    <t>PROYECTO EFIGEN C03 x 99</t>
  </si>
  <si>
    <t>PARQUE SOLAR PACANDÉ</t>
  </si>
  <si>
    <t>PARQUE SOLAR PACANDÉ S.A.S. E.S.P.</t>
  </si>
  <si>
    <t>SAN ANGEL ENERGY</t>
  </si>
  <si>
    <t>SKAT INVESTMENT SAS</t>
  </si>
  <si>
    <t>PARQUE SOLAR TERRA I</t>
  </si>
  <si>
    <t>GREENWOOD ENERGY SAS ESP</t>
  </si>
  <si>
    <t>PROYECTO FOTOVOLTAICO ROKRA</t>
  </si>
  <si>
    <t>ABO WIND RENOVABLES PROYECTO OCHO SAS ESP</t>
  </si>
  <si>
    <t>PARQUE SOLAR TERRA II</t>
  </si>
  <si>
    <t>PARQUE SOLAR TERRA III</t>
  </si>
  <si>
    <t>PROYECTO FOTOVOLTAICO NUMBANA</t>
  </si>
  <si>
    <t>ABO WIND RENOVABLES PROYECTO NUEVE SAS ESP</t>
  </si>
  <si>
    <t>CAÑAHUATE II</t>
  </si>
  <si>
    <t>CARACOLÍ I</t>
  </si>
  <si>
    <t>EL JASPE</t>
  </si>
  <si>
    <t>CSF EL JASPE SOLAR SAS</t>
  </si>
  <si>
    <t>PRADO SOLAR 1</t>
  </si>
  <si>
    <t>BRISA SOLAR II</t>
  </si>
  <si>
    <t>PROYECTO SOLAR  PV MONTELÍBANO</t>
  </si>
  <si>
    <t>MONTELIBANO SOLAR S.A.S. E.S.P.</t>
  </si>
  <si>
    <t>PV LA MATA</t>
  </si>
  <si>
    <t>SPK LA MATA S.A.S. E.S.P.</t>
  </si>
  <si>
    <t>PV LA UNIÓN</t>
  </si>
  <si>
    <t>SPK LA UNIÓN S.A.S. E.S.P.</t>
  </si>
  <si>
    <t>PROYECTO PARQUE SOLAR FOTOVOLTAICO TEPUY</t>
  </si>
  <si>
    <t>PARQUE DE GENERACION FOTOVOLTAICA VERSALLES 9.9 MW</t>
  </si>
  <si>
    <t xml:space="preserve">PARQUE SOLAR VII SAS ESP </t>
  </si>
  <si>
    <t>PARQUE DE GENERACIÓN FOTOVOLTAICA DINAMARCA</t>
  </si>
  <si>
    <t>PARQUE DE GENERACIÓN FOTOVOLTAICA ALEJANDRÍA</t>
  </si>
  <si>
    <t>PÉTALO DEL MAGDALENA I</t>
  </si>
  <si>
    <t>PARQUE DE GENERACION FOTOVOLTAICA EL TROPEZON</t>
  </si>
  <si>
    <t>PARQUE DE GENERACIÓN FOTOVOLTAICA LA MENA</t>
  </si>
  <si>
    <t>PARQUE SOLAR COLOMBIA V SAS ESP</t>
  </si>
  <si>
    <t>PARQUE SOLAR FOTOVOLTAICO MANGLARES 99.9 MW.</t>
  </si>
  <si>
    <t xml:space="preserve"> FOTOVOLTAICO ARRAYANES S.A.S.</t>
  </si>
  <si>
    <t>PARQUE SOLAR CAIMÁN CIENAGUERO (antes PARQUE SOLAR CORDOBITA)</t>
  </si>
  <si>
    <t>PARQUE SOLAR BADEL</t>
  </si>
  <si>
    <t>PARQUE SOLAR JOSÉ MARÍA CÓRDOVA</t>
  </si>
  <si>
    <t>CYB CONSTRUCTORES SAS</t>
  </si>
  <si>
    <t>PARQUE SOLAR PORTÓN DEL SOL</t>
  </si>
  <si>
    <t>PARQUE SOLAR PORTÓN DEL SOL SAS</t>
  </si>
  <si>
    <t>PARQUE SOLAR FOTOVOLTAICO TURPIALES 278,6 MW</t>
  </si>
  <si>
    <t>FOTOVOLTAICO TURPIALES SAS</t>
  </si>
  <si>
    <t>PARQUE SOLAR FOTOVOLTAICO BARANOA 19,9 MW</t>
  </si>
  <si>
    <t>FOTOVOLTAICO EL YARUMO S.A.S</t>
  </si>
  <si>
    <t>GRANJA SOLAR GRC</t>
  </si>
  <si>
    <t>ECOPETROL</t>
  </si>
  <si>
    <t>PARQUE SOLAR CARIBE</t>
  </si>
  <si>
    <t>PARQUE SOLAR FOTOVOLTAICO SAN ALEJO 2 19,9 MW</t>
  </si>
  <si>
    <t>FOTOVOLTAICO OCHROMA SAS</t>
  </si>
  <si>
    <t>PARQUE SOLAR FOTOVOLTAICO SAN ALEJO 1 19,9 MW</t>
  </si>
  <si>
    <t>FOTOVOLTAICO SAN ALEJO SAS</t>
  </si>
  <si>
    <t>SOL BOCHICA</t>
  </si>
  <si>
    <t>SOL BOCHICA SAS</t>
  </si>
  <si>
    <t>PARQUE SOLAR FOTOVOLTAICO NISPEROS 19,9 MW</t>
  </si>
  <si>
    <t>PARQUE FOTOVOLTAICO CAMPANO 19.9 MW</t>
  </si>
  <si>
    <t>FOTOVOLTAICO CAMPANO S.A.S.</t>
  </si>
  <si>
    <t>GUALANDAY</t>
  </si>
  <si>
    <t>PARQUE FOTOVOLTAICO GUALANDAY 19,9 MW</t>
  </si>
  <si>
    <t>PARQUE SOLAR FOTOVOLTAICO GUALANDAY SAS</t>
  </si>
  <si>
    <t>PARQUE SOLAR RÍO FRÍO 9,9 MW</t>
  </si>
  <si>
    <t>SISTEMA SOLAR FINCA EL ARCA</t>
  </si>
  <si>
    <t>ANGÉLICA MARÍA RIVEROS GUTIERREZ</t>
  </si>
  <si>
    <t>GRANJA SOLAR TERMOPAIPA</t>
  </si>
  <si>
    <t>GESTION ENERGETICA S.A. E.S.P</t>
  </si>
  <si>
    <t>SOLARAK</t>
  </si>
  <si>
    <t>INVERSORA H.M.C. SAS</t>
  </si>
  <si>
    <t>GUALANDAY QMS 19 MW</t>
  </si>
  <si>
    <t>QUALITY MECHANICAL SOLAR SAS</t>
  </si>
  <si>
    <t>TWIN 1</t>
  </si>
  <si>
    <t>FRANK 100 MW</t>
  </si>
  <si>
    <t>HELIOS TOLIMA NATAGAIMA 50 MW</t>
  </si>
  <si>
    <t>LA CEIBA</t>
  </si>
  <si>
    <t>LA CEIBA SOLAR SAS</t>
  </si>
  <si>
    <t>LA PROSPERIDAD</t>
  </si>
  <si>
    <t>LA PROSPERIDAD SOLAR S.A.S.</t>
  </si>
  <si>
    <t>PARQUE SOLAR FOTOVOLTAICO EMERSOLDO</t>
  </si>
  <si>
    <t>EMDOVIO EICE ESP</t>
  </si>
  <si>
    <t>PARQUE SOLAR SAN JOSÉ (200 MW)</t>
  </si>
  <si>
    <t>GENERADORA SAN JOSÉ SAS</t>
  </si>
  <si>
    <t xml:space="preserve">EL JARDIN </t>
  </si>
  <si>
    <t>DS COLOMBIA 2 SAS</t>
  </si>
  <si>
    <t>PARQUE SOLAR FOTOVOLTAICO LOS PINOS 180 MW</t>
  </si>
  <si>
    <t>SOLAR LOS PINOS SAS</t>
  </si>
  <si>
    <t>LA ESMERALDA</t>
  </si>
  <si>
    <t>ECOPARQUE SOLAR LA CIRA INFANTAS</t>
  </si>
  <si>
    <t>ANDRÓMEDA</t>
  </si>
  <si>
    <t>PARQUE SOLAR ANDRÓMEDA I S.A.S. E.S.P.</t>
  </si>
  <si>
    <t>PLANTA SOLAR EL GUAMO 9,9 MW</t>
  </si>
  <si>
    <t>TECNOLOGÍA SOLAR DE COLOMBIA SAS</t>
  </si>
  <si>
    <t>PARQUE SOLAR SAN MATEO</t>
  </si>
  <si>
    <t>GENERADORA SAN MATEO SAS</t>
  </si>
  <si>
    <t>QMS 9.9 MW</t>
  </si>
  <si>
    <t>LOS MORROSQUILLOS III</t>
  </si>
  <si>
    <t>CATLEYA SOLAR SAS</t>
  </si>
  <si>
    <t>PUERTO WILCHES</t>
  </si>
  <si>
    <t>WILCHES SOLAR 1 SAS</t>
  </si>
  <si>
    <t>UBATÉ PSR1</t>
  </si>
  <si>
    <t>PSR 1 S.A.S.</t>
  </si>
  <si>
    <t>CENTRO SOLAR</t>
  </si>
  <si>
    <t>BUENAVISTA</t>
  </si>
  <si>
    <t>SOL DEL MAR II</t>
  </si>
  <si>
    <t>UVITA</t>
  </si>
  <si>
    <t>BCCY CÓRDOBA SAS ESP</t>
  </si>
  <si>
    <t>PROYECTO FOTOVOLTAICO COROCORA</t>
  </si>
  <si>
    <t>ABO WIND RENOVABLES PROYECTO DIECINUEVE SAS ESP</t>
  </si>
  <si>
    <t>PARQUE SOLAR DEL VALLE</t>
  </si>
  <si>
    <t>GENERADORA DEL VALLE SAS</t>
  </si>
  <si>
    <t>PAIPA II PSR 4</t>
  </si>
  <si>
    <t>PSR 4 SAS</t>
  </si>
  <si>
    <t>PAIPA I PSR 3</t>
  </si>
  <si>
    <t>PSR 3 SAS</t>
  </si>
  <si>
    <t>DOMÉNICA</t>
  </si>
  <si>
    <t>PSR 5 SAS</t>
  </si>
  <si>
    <t>PUBENZA PSR 2</t>
  </si>
  <si>
    <t>PSR 2 SAS</t>
  </si>
  <si>
    <t>PARQUE DE GENERACIÓN SOLAR SAN ORO 2.5 MW</t>
  </si>
  <si>
    <t>PS CORDOBA SAS</t>
  </si>
  <si>
    <t>PLANTA FOTOVOLTAICA ANDES SOLARES 85 MW</t>
  </si>
  <si>
    <t>ANDES SOLARES SAS</t>
  </si>
  <si>
    <t>PLANTA FOTOVOLTAICA SOLAR GUARDIENTERA - PV</t>
  </si>
  <si>
    <t>AMBENER S.A.S.</t>
  </si>
  <si>
    <t>PARQUE DE GENERACIÓN SOLAR SAN PELAYO 2.5 MW</t>
  </si>
  <si>
    <t>PLANTA SOLAR EL ARBOLITO 9.9 MW</t>
  </si>
  <si>
    <t>PARQUE SOLAR FOTOVOLTAICO QUANTUM</t>
  </si>
  <si>
    <t>SOLGER SAS</t>
  </si>
  <si>
    <t>PLANTA SOLAR FOTOVOLTAICA EL BONGO</t>
  </si>
  <si>
    <t>PARQUE SOLAR FOTOVOLTAICO TOLIMA NORTE 50 MW</t>
  </si>
  <si>
    <t>FOTOVOLTAICO TOLIMA NORTE SAS</t>
  </si>
  <si>
    <t>EL COLIBRÍ</t>
  </si>
  <si>
    <t>MASSIVE SOLAR ENERGY COLOMBIA SAS</t>
  </si>
  <si>
    <t>PARQUE SOLAR CENTENARIO</t>
  </si>
  <si>
    <t>GENERACIÓN FOTOVOLTAICA- ALIAR- FAZENDA PRINCIPAL FASE 2
PRINCIPAL- FASE 2</t>
  </si>
  <si>
    <t>AGROPECUARIA ALIAR S.A.</t>
  </si>
  <si>
    <t>PARQUE FOTOVOLTAICO MATAKABI MITU</t>
  </si>
  <si>
    <t>PLANTA SOLAR FOTOVOLTAICA SÁCHICA</t>
  </si>
  <si>
    <t>PS SÁCHICA SAS</t>
  </si>
  <si>
    <t>LAS MARÍAS</t>
  </si>
  <si>
    <t>PROMOTORA Y GENERADORA DE ENERGIAS SOSTENIBLES – PGES S.A.S</t>
  </si>
  <si>
    <t>GRANJA SOLAR LAS MERCEDES</t>
  </si>
  <si>
    <t>SC SOLAR SAN MARTIN 300 MWP</t>
  </si>
  <si>
    <t>SC SOLAR S.A.S</t>
  </si>
  <si>
    <t>PARQUE FOTOVOLTAICO OLD-T</t>
  </si>
  <si>
    <t>TOLÚ VIEJO ENERGÍAS RENOVABLES SAS ESP</t>
  </si>
  <si>
    <t>GRANJA SOLAR CHIVO MONO I</t>
  </si>
  <si>
    <t>AMARAK GUTAMI ENERGY S.A.S. ESP</t>
  </si>
  <si>
    <t>PARQUE FOTOVOLTAICO SGDE</t>
  </si>
  <si>
    <t>SGDE ENERGÍAS RENOVABLES SAS ESP</t>
  </si>
  <si>
    <t xml:space="preserve"> PARQUE FOTOVOLTAICO CRLI</t>
  </si>
  <si>
    <t>CARACOL ENERGÍAS RENOVABLES SAS ESP</t>
  </si>
  <si>
    <t>PARQUE FOTOVOLTAICO PN1</t>
  </si>
  <si>
    <t>PN1 ENERGÍAS RENOVABLES SAS ESP</t>
  </si>
  <si>
    <t>GRANJA SOLAR PALMIRA ORIENTE</t>
  </si>
  <si>
    <t>BOSQUES SOLARES DE LOS LLANOS 6</t>
  </si>
  <si>
    <t>BOSQUES SOLARES DE LOS LLANOS 6 S.A.S - E.S.P</t>
  </si>
  <si>
    <t>LA ORQUÍDEA</t>
  </si>
  <si>
    <t>LA ORQUÍDEA SOLAR S.A.S.</t>
  </si>
  <si>
    <t>PARQUE FOTOVOLTAICO JUMI</t>
  </si>
  <si>
    <t>JUAN MINA ENERGÍAS RENOVABLES SAS</t>
  </si>
  <si>
    <t>GRANJA SOLAR SOLGER</t>
  </si>
  <si>
    <t>GRANJA SOLAR TULUA SUR</t>
  </si>
  <si>
    <t>GRANJA SOLAR EL BALCON</t>
  </si>
  <si>
    <t>GRANJA SOLAR EL TOTUMITO</t>
  </si>
  <si>
    <t>TWIN 2</t>
  </si>
  <si>
    <t>PARQUE SOLAR LA VIRGINIA</t>
  </si>
  <si>
    <t>PARQUE SOLAR ROMOSINUANO</t>
  </si>
  <si>
    <t>CÓRDOBA SOLAR 2 SAS</t>
  </si>
  <si>
    <t>PARQUE SOLAR CHINÚN 350 MW</t>
  </si>
  <si>
    <t>LATAMSOLAR RENOVABLES SAS</t>
  </si>
  <si>
    <t>PROYECTO FOTOVOLTAICO JEQUES</t>
  </si>
  <si>
    <t>ABO WIND RENOVABLES PROYECTO DIECISIETE SAS ESP</t>
  </si>
  <si>
    <t>PROYECTO FOTOVOLTAICO CÓNDOR</t>
  </si>
  <si>
    <t>ABO WIND RENOVABLES PROYECTO DIECISÉIS SAS ESP</t>
  </si>
  <si>
    <t>PV SAHAGÚN 400 MW</t>
  </si>
  <si>
    <t>LATAMSOLAR FOTOVOLTAICA SAHAGUN SOLAR SAS</t>
  </si>
  <si>
    <t>SOL DE SANTANDER</t>
  </si>
  <si>
    <t>PARQUE SOLAR EL ESPINO</t>
  </si>
  <si>
    <t>PLANTA SOLAR SAHAGÚN SAS</t>
  </si>
  <si>
    <t>ATLÁNTICO PHOTOVOLTAIC</t>
  </si>
  <si>
    <t>ATLÁNTICO PHOTOVOLTAIC SAS</t>
  </si>
  <si>
    <t>SOLAR PUERTA DE ORO</t>
  </si>
  <si>
    <t>PARQUE SOLAR PUERTA DE ORO S.A.S.</t>
  </si>
  <si>
    <t>PARQUE FOTOVOLTAICO LIGUSTRO 1 99,9 MW</t>
  </si>
  <si>
    <t>PARQUE SOLAR LIGUSTRO I S.A.S.</t>
  </si>
  <si>
    <t>PARQUE FOTOVOLTAICO TANGARA 99.9 MW</t>
  </si>
  <si>
    <t>PARQUE SOLAR TANGARA S.A.S.</t>
  </si>
  <si>
    <t>PARQUE FOTOVOLTAICO LIGUSTRO 2 99,9 MW</t>
  </si>
  <si>
    <t>PARQUE SOLAR LIGUSTRO II S.A.S.</t>
  </si>
  <si>
    <t>PARQUE SOLAR VALLEDUPAR 100 MW</t>
  </si>
  <si>
    <t>ENEL COLOMBIA SA ESP</t>
  </si>
  <si>
    <t>CSF CONTINUA SAN FELIPE 90 MW</t>
  </si>
  <si>
    <t>CSF SAN FELIPE CONTINUA SAS ESP</t>
  </si>
  <si>
    <t>HELIOS PURNIO 100 MW</t>
  </si>
  <si>
    <t>HELIOS CARRETO 80 MW</t>
  </si>
  <si>
    <t>HELIOS HUILA 1 50 MW</t>
  </si>
  <si>
    <t>BOSQUES SOLARES DE LOS LLANOS 7</t>
  </si>
  <si>
    <t>BOSQUES SOLARES DE LOS LLANOS 7 SAS ESP</t>
  </si>
  <si>
    <t>HELIOS NUEVA ESPERANZA 100 MW</t>
  </si>
  <si>
    <t>HELIOS DUITAMA 19.9 MW</t>
  </si>
  <si>
    <t>HELIOS CABRERA 100 MW</t>
  </si>
  <si>
    <t>PARQUE SOLAR DELTA 3</t>
  </si>
  <si>
    <t>GENERADORA VILLANUEVA SAS</t>
  </si>
  <si>
    <t>PROYECTO FOTOVOLTAICO BOCHICA DE 19.9 MW</t>
  </si>
  <si>
    <t>ABO Wind Renovables Proyecto Tres S.A.S E.S.P</t>
  </si>
  <si>
    <t>PARQUE SOLAR ESTANCIA 3</t>
  </si>
  <si>
    <t>PARQUE SOLAR PORTO 3</t>
  </si>
  <si>
    <t>PÉTALO DEL CESAR 1</t>
  </si>
  <si>
    <t>HELIOS FIRAVITOBA 19.9 MW</t>
  </si>
  <si>
    <t>LEO SOLAR II</t>
  </si>
  <si>
    <t>LEO SOLAR SAS</t>
  </si>
  <si>
    <t>LEO SOLAR I</t>
  </si>
  <si>
    <t>PLANTA SOLAR LA MARTINA 9,9 MW</t>
  </si>
  <si>
    <t>PARQUE SOLAR MALIBU 3</t>
  </si>
  <si>
    <t>BRISA SOLAR III</t>
  </si>
  <si>
    <t>HZ ENERGY S.A.S. E.S.P.</t>
  </si>
  <si>
    <t>PARQUE SOLAR ESTANCIA 2</t>
  </si>
  <si>
    <t>PARQUE SOLAR DELTA 1</t>
  </si>
  <si>
    <t>PARQUE SOLAR FOTOVOLTAICO URABÁ I 9,9 MW</t>
  </si>
  <si>
    <t>URABÁ I S.A.S.</t>
  </si>
  <si>
    <t>PÉTALO DEL MAGDALENA II GUACAMAYAL</t>
  </si>
  <si>
    <t>PARQUE SOLAR FOTOVOLTAICO BUGAMBILES 9,9 MW</t>
  </si>
  <si>
    <t>PARQUE SOLAR FOTOVOLTAICO URABÁ II 19,9 MW</t>
  </si>
  <si>
    <t>URABÁ II S.A.S.</t>
  </si>
  <si>
    <t>PARQUE SOLAR YONDO 2</t>
  </si>
  <si>
    <t>PARQUE SOLAR FOTOVOLTAICO WIMKE</t>
  </si>
  <si>
    <t>PARQUE SOLAR FOTOVOLTAICO WIMKE S.A.S.</t>
  </si>
  <si>
    <t>PROYECTO FOTOVOLTAICO MORICHAL</t>
  </si>
  <si>
    <t>ABO WIND RENOVABLES PROYECTO DOCE SAS ESP</t>
  </si>
  <si>
    <t>AGUACLARA</t>
  </si>
  <si>
    <t>AC RENOVABLES SOL 1 SAS ESP</t>
  </si>
  <si>
    <t>PARQUE SOLAR YONDO 1</t>
  </si>
  <si>
    <t>PARQUE SOLAR YONDO 3</t>
  </si>
  <si>
    <t>PARQUE SOLAR MALIBÚ 1</t>
  </si>
  <si>
    <t>SAN JORGE FOTOVOLTAICO</t>
  </si>
  <si>
    <t>SAN JORGE FOTOVOLTAICO SAS ESP</t>
  </si>
  <si>
    <t>PARQUE SOLAR FOTOVOLTAICO CHICALÁ 9,9 MW</t>
  </si>
  <si>
    <t>FOTOVOLTAICO CHICALA S.A.S.</t>
  </si>
  <si>
    <t>PARQUE SOLAR MALAMBO No.1</t>
  </si>
  <si>
    <t>URIEL SOLAR MALAMBO SAS</t>
  </si>
  <si>
    <t xml:space="preserve"> BOSQUES SOLARES DE LOS LLANOS 8</t>
  </si>
  <si>
    <t>BOSQUES SOLARES DE LOS LLANOS 8 SAS ESP</t>
  </si>
  <si>
    <t>HELIOS TOLIMA LANCEROS 19.9 MW</t>
  </si>
  <si>
    <t>HELIOS TOLIMA GUAMO 19.9 MW</t>
  </si>
  <si>
    <t>HIDROCASANARE 2 MW</t>
  </si>
  <si>
    <t>HIDROCARBUROS DEL CASANARE SAS</t>
  </si>
  <si>
    <t>PARQUE SOLAR FOTOVOLTAICO EL COPEY</t>
  </si>
  <si>
    <t>PARQUE SOLAR FOTOVOLTAICO EL COPEY S.A.S.</t>
  </si>
  <si>
    <t>RODAS 19,9 MW</t>
  </si>
  <si>
    <t>COX ENERGY COLOMBIA  S.A.S</t>
  </si>
  <si>
    <t>PARQUE SOLAR FOTOVOLTAICO MELGAR 180 MW</t>
  </si>
  <si>
    <t>SOLAR EL EDEN SAS</t>
  </si>
  <si>
    <t>PÉTALO DEL SUCRE I</t>
  </si>
  <si>
    <t>DSE PUERTO BOYACÁ</t>
  </si>
  <si>
    <t>DSE PUERTO BOYACÁ SAS</t>
  </si>
  <si>
    <t>YOPALOSA</t>
  </si>
  <si>
    <t>PA RENOVABLES SOL 1 S.A.S. E.S.P.</t>
  </si>
  <si>
    <t>SHANGRI-LA</t>
  </si>
  <si>
    <t>PATRIMONIOS AUTÓNOMOS CREDICORP CAPITAL FIDUCIARIA SA</t>
  </si>
  <si>
    <t>PARQUE SOLAR FOTOVOLTAICO TERNERA 9.9 MW</t>
  </si>
  <si>
    <t>FOTOVOLTAICO LA SIERRA SAS</t>
  </si>
  <si>
    <t>EL PIOJO 1</t>
  </si>
  <si>
    <t>EL PIOJO IV</t>
  </si>
  <si>
    <t>PATRIMONIOS AUTÓNOMOS CREDICORP CAPITAL FIDUCIARIA SA – FAP EL PIOJO</t>
  </si>
  <si>
    <t>EL PIOJO II</t>
  </si>
  <si>
    <t>EL PIOJO III</t>
  </si>
  <si>
    <t>GRANJA AMBIENTE SOLAR</t>
  </si>
  <si>
    <t>AMBIENTE SOLAR S.A.S.</t>
  </si>
  <si>
    <t>PARQUE SOLAR EL CAMPANO 99,9 MW</t>
  </si>
  <si>
    <t>EL CAMPANO SOLAR S.A.S.</t>
  </si>
  <si>
    <t>PARQUE SOLAR PALMITO</t>
  </si>
  <si>
    <t>PARQUE SOLAR SERRANO 1</t>
  </si>
  <si>
    <t>SAN LUIS PARK S.A.S.</t>
  </si>
  <si>
    <t>PARQUE SOLAR SERENO 1</t>
  </si>
  <si>
    <t>PARQUE SOLAR SERRANO 2</t>
  </si>
  <si>
    <t>PARQUE SOLAR FARALLONES 1</t>
  </si>
  <si>
    <t>PARQUE SOLAR MATA REDONDA</t>
  </si>
  <si>
    <t>PARQUE SOLAR MATARREDONDA SAS ESP</t>
  </si>
  <si>
    <t>PARQUE SOLAR FARALLONES 2</t>
  </si>
  <si>
    <t>SAN FRANCISCO PARK S.A.S</t>
  </si>
  <si>
    <t>PARQUE SOLAR MORROSQUILLOS I</t>
  </si>
  <si>
    <t>LOS MORROSQUILLOS SOLAR S.A.S</t>
  </si>
  <si>
    <t>PARQUE SOLAR MORROSQUILLOS II</t>
  </si>
  <si>
    <t>PARQUE SOLAR ROVIRA</t>
  </si>
  <si>
    <t>PLANTA SOLAR ROVIRA S.A.S.</t>
  </si>
  <si>
    <t>SISTEMA FOTOVOLTAICO PLANTA CORONA SOPÓ</t>
  </si>
  <si>
    <t>SISTEMA FOTOVOLTAICO PLANTA CENTRAL CERVECERA</t>
  </si>
  <si>
    <t>ZAINO SOLAR</t>
  </si>
  <si>
    <t>ZAINO SOLAR SAS ESP</t>
  </si>
  <si>
    <t>SOLARVAS</t>
  </si>
  <si>
    <t>SANDALO II</t>
  </si>
  <si>
    <t>GR PARQUE SOLAR SANDALO II SAS ESP</t>
  </si>
  <si>
    <t>TAMARINO</t>
  </si>
  <si>
    <t>TAMARINO COLOMBIA S.A.S.</t>
  </si>
  <si>
    <t>PARQUE SOLAR COSTA 1</t>
  </si>
  <si>
    <t>PARQUE SOLAR VINO 1</t>
  </si>
  <si>
    <t>GENERADORA SAN LORENZO SAS</t>
  </si>
  <si>
    <t>PARQUE SOLAR PUENTE MADERO 3</t>
  </si>
  <si>
    <t>PARQUE SOLAR CALAMAR 2</t>
  </si>
  <si>
    <t>LA VEGA ENERGY S.A.S.</t>
  </si>
  <si>
    <t>PARQUE SOLAR VIAJANO 2</t>
  </si>
  <si>
    <t>PARQUE SOLAR FARALLONES 3</t>
  </si>
  <si>
    <t>PARQUE SOLAR FARALLONES 4</t>
  </si>
  <si>
    <t>PARQUE SOLAR ESTACIÓN 2</t>
  </si>
  <si>
    <t>PARQUE SOLAR ESTACIÓN 1</t>
  </si>
  <si>
    <t>PARQUE SOLAR VINO 2</t>
  </si>
  <si>
    <t>PARQUE SOLAR PUENTE MADERO 4</t>
  </si>
  <si>
    <t>PARQUE SOLAR VERSALLES 3</t>
  </si>
  <si>
    <t>QMS 5.0 MW</t>
  </si>
  <si>
    <t>PARQUE SOLAR FOTOVOLTAICO BAMBU 9.9 MW</t>
  </si>
  <si>
    <t>FOTOVOLTAICO TW EL BAMBU SAS</t>
  </si>
  <si>
    <t>SOLAR LAGUNA</t>
  </si>
  <si>
    <t>PARQUE SOLAR LAGUNA SAS ESP</t>
  </si>
  <si>
    <t>SOLAR HATOGRANDE</t>
  </si>
  <si>
    <t>PARQUE SOLAR HATOGRANDE SAS ESP</t>
  </si>
  <si>
    <t>SOLANGE</t>
  </si>
  <si>
    <t>SOLAXGEN SAS</t>
  </si>
  <si>
    <t>TORTUGA SOLAR</t>
  </si>
  <si>
    <t>LA PLAYA</t>
  </si>
  <si>
    <t>SOLARCOV</t>
  </si>
  <si>
    <t>EL DANUBIO</t>
  </si>
  <si>
    <t>PARQUE SOLAR VENECIA 2</t>
  </si>
  <si>
    <t>PARQUE SOLAR FOTOVOLTAICO GUAYEPO III 200 MW Y SU LINEA DE EVACUACIÓN DE 500 KV</t>
  </si>
  <si>
    <t>GUAYEPO SOLAR III SAS</t>
  </si>
  <si>
    <t>PARQUE SOLAR SAN MATEO 2</t>
  </si>
  <si>
    <t>PARQUE SOLAR VERSALLES 4</t>
  </si>
  <si>
    <t>PARQUE SOLAR SAN ISIDRO 2</t>
  </si>
  <si>
    <t>GENERADORA SAN ISIDRO SAS</t>
  </si>
  <si>
    <t>PARQUE SOLAR COSTA 3</t>
  </si>
  <si>
    <t>GENERADORA SAN NICOLÁS SAS</t>
  </si>
  <si>
    <t>PARQUE SOLAR EL TAMARINDO I</t>
  </si>
  <si>
    <t>EL TAMARINDO SOLAR SAS</t>
  </si>
  <si>
    <t>SOLAR SAHAGÚN</t>
  </si>
  <si>
    <t>PARQUE SOLAR EL TAMARINDO II</t>
  </si>
  <si>
    <t>PLANTA DE GENERACIÓN FOTOVOLTAICA ZAPATOCA I 19,9
MW</t>
  </si>
  <si>
    <t>EMPRESA DE GENERACIÓN Y USO EFICIENTE DE ENERGÍAS RENOVABLES ENERTEV
SAS</t>
  </si>
  <si>
    <t>PLANTA DE GENERACIÓN FOTOVOLTAICA ZAPATOCA II 19,9
MW</t>
  </si>
  <si>
    <t>SOL DE ZAWADY</t>
  </si>
  <si>
    <t>GR PARQUE SOL DE ZAWADY SAS ESP</t>
  </si>
  <si>
    <t>LIZAMA</t>
  </si>
  <si>
    <t>SOLAR LIZAMA SAS</t>
  </si>
  <si>
    <t>PRADERA</t>
  </si>
  <si>
    <t>SOLAR PRADERA SAS</t>
  </si>
  <si>
    <t>PARQUE SOLAR GLOBALEM 1 9.9 MW</t>
  </si>
  <si>
    <t>LA PAZ SOLAR</t>
  </si>
  <si>
    <t>GR PARQUE SOLAR LA PAZ SAS</t>
  </si>
  <si>
    <t>LA IGUANA</t>
  </si>
  <si>
    <t>COLOMBIA ENERGY CLIMATE CORPORATION SAS</t>
  </si>
  <si>
    <t>PARQUE SOLAR HIGUERAS (ANTES DUITAMA)</t>
  </si>
  <si>
    <t>PARQUE SOLAR DUITAMA SAS</t>
  </si>
  <si>
    <t>DARIEN ENERGY</t>
  </si>
  <si>
    <t>CRECIMIENTO Y DESARROLLO POR COLOMBIA SAS</t>
  </si>
  <si>
    <t>TOLÚ SOLAR</t>
  </si>
  <si>
    <t>GR PARQUE SOLAR TOLÚ SAS ESP</t>
  </si>
  <si>
    <t>GRANJA SOLAR ASTURIAS</t>
  </si>
  <si>
    <t>GR PARQUE SOLAR ASTURIAS SAS ESP</t>
  </si>
  <si>
    <t>LA FILIGRANA</t>
  </si>
  <si>
    <t>LA FILIGRANA SOLAR SAS</t>
  </si>
  <si>
    <t>PARQUE SOLAR LOS COLORADOS III</t>
  </si>
  <si>
    <t>LOS COLORADOS SOLAR SAS</t>
  </si>
  <si>
    <t>LOS COLORADOS II</t>
  </si>
  <si>
    <t>BARBADOS 15 MW</t>
  </si>
  <si>
    <t>TENERIFE 9.9 MW</t>
  </si>
  <si>
    <t>CANARIO SOLAR</t>
  </si>
  <si>
    <t>VERDENERGY SAS</t>
  </si>
  <si>
    <t>AZULEJO SOLAR 1</t>
  </si>
  <si>
    <t>AZULEJO SOLAR 2</t>
  </si>
  <si>
    <t>PARQUE SOLAR VALLE DEL CAUCA</t>
  </si>
  <si>
    <t>COLIBRÍ SOLAR</t>
  </si>
  <si>
    <t>ANDES ENERGY SAS BIC</t>
  </si>
  <si>
    <t>HALCÓN SOLAR</t>
  </si>
  <si>
    <t>TANGARA SOLAR</t>
  </si>
  <si>
    <t>BENGALÍ SOLAR 2</t>
  </si>
  <si>
    <t>BENGALÍ SOLAR SAS ESP</t>
  </si>
  <si>
    <t>BENGALÍ SOLAR 1</t>
  </si>
  <si>
    <t>PARQUE SOLAR MALIBÚ 2</t>
  </si>
  <si>
    <t>EL GUAYACÁN</t>
  </si>
  <si>
    <t>EL GUAYACÁN SOLAR SAS</t>
  </si>
  <si>
    <t>PARQUE SOLAR PALERMO 1</t>
  </si>
  <si>
    <t>GON SAS</t>
  </si>
  <si>
    <t>PARQUE SOLAR PALERMO 2</t>
  </si>
  <si>
    <t>BARZALOSA 100 MW</t>
  </si>
  <si>
    <t>BARZALOSA SAS</t>
  </si>
  <si>
    <t>Remisión de conexión Parque Generación Solar Fotovoltaica Los Colorados II 9,9 MW.</t>
  </si>
  <si>
    <t>LOS COLORADOS SOLAR S.A.S.</t>
  </si>
  <si>
    <t>Remisión estudio de conexión planta fotovoltaica La Sierpe 19,99MW</t>
  </si>
  <si>
    <t>PARQUE FOTOVOLTAICO LA SIERPE</t>
  </si>
  <si>
    <t>Solicitud avance de proyectos Bosques Solares de Bolivar 500, 501, 502 en 34,5 kV para la SE Sabanalarga de forma independiente a los proyectos de 115 kV. Todos de 19,9 MW</t>
  </si>
  <si>
    <t>SOLARGREEN</t>
  </si>
  <si>
    <t>Remisión estudio de conexión Planta Solar Morrosquillos I 19,5 MW</t>
  </si>
  <si>
    <t>LOS MORROSQUILLOS SOLAR S.A.S.</t>
  </si>
  <si>
    <t>Remisión estudio de conexión Planta Solar Morrosquillos II 19,5 MW</t>
  </si>
  <si>
    <t>Remisión de estudio de conexión "GR Parque Solar Tucanes" antes Bayunca 1 de 9,9 MW</t>
  </si>
  <si>
    <t>GRENERGY COLOMBIA</t>
  </si>
  <si>
    <t>Concepto estudio de conexión para la generación fotovoltaica CSF CONTINUA San Felipe S.A.S. 90 MW en la subestación de San Felipe 230 kV</t>
  </si>
  <si>
    <t>CSF SAN FELIPE CONTINUA</t>
  </si>
  <si>
    <t>Concepto conexión proyecto de generación ENR COL I de 120.36 MW a la subestación Cuestecitas 220 kV de propiedad de ISA - ESTUDIO DE CONEXIÓN DEL PARQUE SOLAR ENR COL I.</t>
  </si>
  <si>
    <t>NEOEN</t>
  </si>
  <si>
    <t>Remisión estudio de Conexión para proyecto parque solar fotovoltaico Wimke (Tayrona) 76 MW</t>
  </si>
  <si>
    <t>Parque Solar Fotovoltaico Wimke S.A.S.</t>
  </si>
  <si>
    <t>Remisión del estudio de conexión proyectos Celsia Solar Chicamocha 1 19.9 MW ubicados en el municipio de Los Santos, Santander.</t>
  </si>
  <si>
    <t>CELSIA S.A.</t>
  </si>
  <si>
    <t>Solicitud de Conexión - Proyecto "Pétalo del Cesar" (9,9 MW).</t>
  </si>
  <si>
    <t>BLACK ORCHID SOLAR</t>
  </si>
  <si>
    <t>Remisión del estudio de conexión proyectos Celsia Solar Chicamocha 2 19.9 MW ubicados en el municipio de Los Santos, Santander.</t>
  </si>
  <si>
    <t>Remisión del estudio de conexión proyectos Celsia Solar Chicamocha 3 19.9 MW ubicados en el municipio de Los Santos, Santander.</t>
  </si>
  <si>
    <t>Remisión del estudio de conexión proyectos Celsia Solar Chicamocha 4 19.9 MW ubicados en el municipio de Los Santos, Santander.</t>
  </si>
  <si>
    <t>Remisión estudio de conexión del proyecto PV Codazzi 2 19,9 MW a 110 kV de generación fotovoltaica a la subestación Codazzi</t>
  </si>
  <si>
    <t>FONROCHE COLOMBIA</t>
  </si>
  <si>
    <t>Remisión estudio de conexión del proyecto PV Codazzi 1 19,9 MW a 110 kV de generación fotovoltaica a la subestación Codazzi</t>
  </si>
  <si>
    <t>Estudio de conexión CSF CONTINUA Cartago 99 MW</t>
  </si>
  <si>
    <t>CSF CARTAGO CONTINUA</t>
  </si>
  <si>
    <t>Concepto estudio de conexión para la generación fotovoltaica La Sierra Solar 200 MW en la subestación La Sierra 220 kV</t>
  </si>
  <si>
    <t>INVENERGY</t>
  </si>
  <si>
    <t>Concepto estudio de conexión para la generación fotovoltaica Portón del Sol 102 MW en la subestación Purnio 230 kV</t>
  </si>
  <si>
    <t>PARQUE SOLARA PORTÓN DEL SOL S.A.S</t>
  </si>
  <si>
    <t>Concepto de conexión del proyecto de generación Parque Solar Fotovoltaico Fundación.</t>
  </si>
  <si>
    <t>PARQUE SOLAR FOTOVOLTAICO FUNDACION SAS</t>
  </si>
  <si>
    <t>Estudio de conexión Ingenio Pichichi 17 MW</t>
  </si>
  <si>
    <t>INGENIO PICHICHI S.A.</t>
  </si>
  <si>
    <t>Estudio de Conexión "Proyecto Fotovoltaico Paipa I - PSR3 de 88 MW".</t>
  </si>
  <si>
    <t>PSR3</t>
  </si>
  <si>
    <t>Estudio de Conexión "Proyecto Fotovoltaico Paipa II - PSR4 de 72 MW".</t>
  </si>
  <si>
    <t>PSR4</t>
  </si>
  <si>
    <t>Concepto conexión planta de generación fotovoltaica TEPUY 83MW</t>
  </si>
  <si>
    <t>EPM</t>
  </si>
  <si>
    <t>Remisión estudio de conexión Parque Solar la Unión 100MW</t>
  </si>
  <si>
    <t>SOLARPACK</t>
  </si>
  <si>
    <t>Remisión estudio de conexión de los parques de generación solar de 7x19,9 MW a 34,5 kV a la subestación Cerromatoso. Bosques solares de Colombia.</t>
  </si>
  <si>
    <t>Remisión estudio de conexión Parque Solar Zambrano II 15,5 MW</t>
  </si>
  <si>
    <t>COLOMBIA SOLAR CORPORATION INTERNATIONAL</t>
  </si>
  <si>
    <t>Remisión concepto de viabilidad técnica para la conexión de 19,9 MW de generación fotovoltaica a la subestación Juan Mina a nivel de 34,5 kV (Proyecto El Colibrí 19,9 MW).</t>
  </si>
  <si>
    <t>MASSIVE SOLAR ENERGY COLOMBIA</t>
  </si>
  <si>
    <t>Remisión estudio de conexión Parque Solar La Cayena 19,9 MW al barraje 110 kV en la subestación Sincé.</t>
  </si>
  <si>
    <t>LA CAYENA SOLAR S.A.S.</t>
  </si>
  <si>
    <t>Remisión concepto de viabilidad técnica para la conexión de 30 MW de generación fotovoltaica a la subestación Juan Mina a nivel de 110 kV. (Parque Solar Atlántico I)</t>
  </si>
  <si>
    <t>Comentarios a "Solicitud de aclaración Planta Solar La Filigrana 9,9MW" emitida por la UPME bajo el número de radicado 20181520017901</t>
  </si>
  <si>
    <t>CASTELLANA DE PROYECTOS SOLARES</t>
  </si>
  <si>
    <t>Remisión concepto de viabilidad técnica para la conexión de 19,9 MW de generación fotovoltaica a la subestación Baranoa a nivel de 110 kV (Parque Solar Fotovoltaico Baranoa 19,9 MW)</t>
  </si>
  <si>
    <t>FOTOVOLTAICA EL YARUMO S.A.S.</t>
  </si>
  <si>
    <t>Estudio de conexión para la Planta de Generación "La Mata" del promotor Solarpack</t>
  </si>
  <si>
    <t>Remisión estudios de PV Bosques solares de Bolivar 503 y 504. Todos de 19,9 MW</t>
  </si>
  <si>
    <t>Proyecto de generación Solar Guayepo Fase I 200 MW</t>
  </si>
  <si>
    <t>INGENOSTRUM</t>
  </si>
  <si>
    <t>Proyecto de generación Solar Guayepo Fase II 200 MW</t>
  </si>
  <si>
    <t>Parque Solar Fotovoltaico Sabanalarga</t>
  </si>
  <si>
    <t>PARQUE SOLAR FOTOVOLTAICO SABANALARGA S.A.S.</t>
  </si>
  <si>
    <t>Concepto conexión central generación solar Atlantico Photovoltaic SAS, de 199,5 MW a la subestación Sabanalarga 500 kV.</t>
  </si>
  <si>
    <t>ATLANTICO PHOTOVOLTAIC</t>
  </si>
  <si>
    <t>Concepto estudio de conexión del parque solar el Campano 99,9 MW en la subestación Chinú 200 kV</t>
  </si>
  <si>
    <t>Estudio de conexión granja solar Palmaseca 28 MW</t>
  </si>
  <si>
    <t>ENERGÍAS RENOVABLES DEL VALLE</t>
  </si>
  <si>
    <t>Concepto estudio de conexión para el proyecto PLANTA SOLAR FOTOVOLTAICA GUAYACANES 200 MW.</t>
  </si>
  <si>
    <t>TW SOLAR</t>
  </si>
  <si>
    <t>Concepto de Viabilidad Técnica para la conexión de la central de generación Solar de 50 MW "Caracolí I" a la subestación Caracolí 110 kV. (Parque Solar Caracolí)</t>
  </si>
  <si>
    <t>RALOS &amp; BLAUD ENERGY COLOMBIA S.A.S.</t>
  </si>
  <si>
    <t>Concepto técnico sobre la conexión del proyecto Generación Solar de 28 MW Ubaté PSR1 a las redes propiedad de CODENSA</t>
  </si>
  <si>
    <t>PSR1</t>
  </si>
  <si>
    <t>Concepto técnico sobre la conexión del proyecto Planta de generación solar Pubenza PSR2 de 50 MW, en las redes del STR propiedad de CODENSA</t>
  </si>
  <si>
    <t>PSR2</t>
  </si>
  <si>
    <t>Proyecto Generación AWARALA Central Eléctrica 19.9 MW</t>
  </si>
  <si>
    <t xml:space="preserve">AWARALÁ CENTRAL ELÉCTRICA S.A.S. </t>
  </si>
  <si>
    <t>Remisión estudio de conexión Planta Solar El Trebol (Zambrano I) 19,9 MW</t>
  </si>
  <si>
    <t>GRANJA SOLAR CSCI 1 S.A.S E.S.P.</t>
  </si>
  <si>
    <t>Concepto conexión planta fotovoltaica YARIGUÍES 200 MW al SIN</t>
  </si>
  <si>
    <t>YARIGUIES SOLAR</t>
  </si>
  <si>
    <t>Concepto conexión planta fotovoltaica ANDES SOLARES 85 MW al SIN</t>
  </si>
  <si>
    <t>ANDES SOLARES</t>
  </si>
  <si>
    <t>Remisión estudio de conexión Parque de Generación Solar El Tamarindo I 9,9 MW</t>
  </si>
  <si>
    <t>EL TAMARINDO SOLAR S.A.S.</t>
  </si>
  <si>
    <t>Remisión estudio de conexión Parque de Generación Solar Fotovoltaico (PV) El Tamarindo II 9.9 MW</t>
  </si>
  <si>
    <t>Concepto de viabilidad técnica Autogeneración "Celsia Solar Espinal" 9,9 MW</t>
  </si>
  <si>
    <t>Remisión estudio de conexión Parque Fotovoltaico Cordobita 9,9 MW al barraje 13.8 kV en la subestación Río Córdoba.</t>
  </si>
  <si>
    <t>GREEN YELLOW ENERGIA DE COLOMBIA S.A.S.</t>
  </si>
  <si>
    <t>Remisión estudio de conexión Parque Solar Pétalo del Córdoba II 9.9 MW.</t>
  </si>
  <si>
    <t>Remisión estudio de conexión parque solar fotovoltaico Los Ocobos 19,9 MW</t>
  </si>
  <si>
    <t>Solicitud de Registro Proyecto Andes Solar 140 MW (Barranca)</t>
  </si>
  <si>
    <t>ANDES SOLAR IV</t>
  </si>
  <si>
    <t>Remisión concepto de viabilidad ténica para la conexión de 9.9 MW de generación fotovoltaica a la subestación El Carmen a nivel de 13.8 kV. (Parque Solar Los Colorados III 9.9 MW).</t>
  </si>
  <si>
    <t>Concepto estudio de conexión para la generación fotovoltaica PS Puerta de Oro 300 MW en la subestación San Felipe 230 kV</t>
  </si>
  <si>
    <t>PARQUE SOLAR PUERTA DE ORO</t>
  </si>
  <si>
    <t>Remisión estudio de conexión del proyecto Pétalo de Córdoba 9.9 MW a 13.8 kV de generación Fotovoltaica a la subestación Planeta Rica.</t>
  </si>
  <si>
    <t>Estudio de conexión "Parque de Generación Solar Fotovoltaico Oicatá de 9.9 MW".</t>
  </si>
  <si>
    <t>OICATÁ SOLAR S.A.S.</t>
  </si>
  <si>
    <t>Información proyecto solar área GCM (circular 16 de marzo 2017). LATAMSOLAR Fundación. Nabusimake.</t>
  </si>
  <si>
    <t>LATAMSOLAR FOTOVOLTAICA FUNDACIÓN S.A.S.</t>
  </si>
  <si>
    <t>Concepto de viabilidad técnica Planta Fotovoltaica "Granja Solar San Felipe 9,9 MW".</t>
  </si>
  <si>
    <t>ENINSA</t>
  </si>
  <si>
    <t>Concepto viabilidad ténica planta fotovoltaica "Flandes 19,9 MW".</t>
  </si>
  <si>
    <t>Concepto de viabilidad técnica Planta Fotovoltaica "Granja Solar Lanceros 9.9 MW".</t>
  </si>
  <si>
    <t>Remisión del estudio de conexión proyecto CSF Continua Barbosa I y II de 2x 9,9 MW.</t>
  </si>
  <si>
    <t>CONTINUA ENERGIAS POSITIVAS COLOMBIA S.A.S.</t>
  </si>
  <si>
    <t>Remisión del Estudio de Conexión Proyecto Solar Cimitarra 19,9 MW</t>
  </si>
  <si>
    <t>TERMOTASAJERO</t>
  </si>
  <si>
    <t>Remisión del estudio de conexión proyecto de generación solar fotovoltaico Pétalo de Cesar II de 19,9 MW</t>
  </si>
  <si>
    <t>Remisión estudio de conexión proyecto Autogeneración Celsia Solar El Carmelo 9,9 MW.</t>
  </si>
  <si>
    <t>Concepto de viabilidad técnica proyecto de generación Alma Solar 1.</t>
  </si>
  <si>
    <t>SVC ESP SAS</t>
  </si>
  <si>
    <t>Estudio de conexión para proyectos solares en el Norte del Valle del Cauca - Colombia: Solar La Paila 9,9 MW</t>
  </si>
  <si>
    <t>Concepto de viabilidad técnica para la conexión de 9.9 MW de generación solar a la subestación Chinú Planta a nivel de 34.5 kV (Parque Solar Tierra Linda de 9.99 MW)</t>
  </si>
  <si>
    <t>PARQUE SOLAR TIERRA LINDA S.A.S.</t>
  </si>
  <si>
    <t>Concepto de viabilidad técnica para la conexión de 19.9 MW de generación solar fotovoltaica a la subestación Chinú Planta a nivel de 34.5 kV. (Parque solar FV La Tolua 19.9 MW)</t>
  </si>
  <si>
    <t>PARQUE FOTOVOLTAICO LA TOLUA S.A.S.</t>
  </si>
  <si>
    <t>Remisión estudio de conexión del proyecto Planta Fotovoltaica "Jumi" de 9.9 MW a 13.8 kV de generación Fotovoltaica a la subestación Juan Mina.</t>
  </si>
  <si>
    <t>XANTIA-XAMUELS S.A.S</t>
  </si>
  <si>
    <t>Concepto de viabilidad técnica fotovoltaica "Cerritos 9,9 MW".</t>
  </si>
  <si>
    <t>PRODIEL</t>
  </si>
  <si>
    <t>Estudio de conexión para proyectos solares en el Norte del Valle del Cauca - Colombia: Solar La Victoria 1 y 2 2x19.9MW</t>
  </si>
  <si>
    <t>Estudio de conexión para proyectos solares en el Norte del Valle del Cauca - Colombia: Solar Bugalagrande 1 9,9 MW</t>
  </si>
  <si>
    <t>Concepto de viabilidad técnica planta fotovoltaica "Yuma 9,9 MW"</t>
  </si>
  <si>
    <t>Remisión estudio de conexión del proyecto Pétalo de Sucre 9,9 MW a 34,5 kV de generación fotovoltaica a la subestación Coveñas.</t>
  </si>
  <si>
    <t>Concepto de viabilidad Técnica para la conexión de la planta de generación Bosques Solares de los Llanos 6 de 79.6 MW en el corredor de la línea 115 kV Ocoa - Suria presentada por SolarGreen.</t>
  </si>
  <si>
    <t>Remisión estudio de conexión del proyecto Parque de Generación Fotovoltaico Alejandría de 9.9 MW a nivel de 34,5 kV a la subestación Planeta Rica.</t>
  </si>
  <si>
    <t>LICA ENERGÍA RENOVABLES S.A.S</t>
  </si>
  <si>
    <t>Concepto Viabilidad Técnica para la conexión en la línea 34,5 kV Ocoa - Acacías de a planta de generación solar fotovoltaica DELPHI HELIOS 1 META de 16,5 MW de DELPHI CAPITAL PARTNERS S.A.S</t>
  </si>
  <si>
    <t>Concepto estudio de conexiòn del parque fotovoltaico Shangrila 160 MW, en la subestaciòn Ibaguè (Mirolindo) 230 kV</t>
  </si>
  <si>
    <t>OPERADORA RAYO ENERGÍA COLOMBIA S.A.S.</t>
  </si>
  <si>
    <t>Remisión concepto de viabilidad técnica para la conexión de 9,9 MW de generación fotovoltaica PFV CRLI a la subestación Caracolí a nivel de 13,8 kV.</t>
  </si>
  <si>
    <t>Remisión estudio de conexión del proyecto BRS Solar de 60 MW a 110 kV de generación Fotovoltaica a la subestación Sierra Flor.</t>
  </si>
  <si>
    <t>Estudio de conexión para plantas solares "Sol de Gamarrita 1 y 2" del promotor Invenergy Renewables Colombia SAS E.S.P</t>
  </si>
  <si>
    <t>Estudio de conexión para plantas solares "Sol de Gamarrita 3" del promotor Invenergy Renewables Colombia SAS E.S.P</t>
  </si>
  <si>
    <t>Remisión estudio de conexión del proyecto Planta Fotovoltaica PN1 de 9,9 MW a 13,8 kV de generación Fotovoltaica a la subestación Gambote</t>
  </si>
  <si>
    <t>Remisión estudio de conexión del proyecto Planta Fotovoltaica "SGDE" de 9,9 MW a 13,8 kV de generación fotovoltaica a subestación Sabanagrande.</t>
  </si>
  <si>
    <t>Remisión del estudio de conexión proyecto Planta Solar Sabana de Torres 15 MW.</t>
  </si>
  <si>
    <t>Concepto de viabilidad técnica Planta Fotovoltaica " La Medina 9,9 MW".</t>
  </si>
  <si>
    <t>PARQUE SOLAR LA MEDINA S.A.S.</t>
  </si>
  <si>
    <t>Remisión de viabilidad técnica para la conexión del proyecto solar Pétalo del Magdalena I de 9,9 MW a la subestación Zawady de 13,8 kV</t>
  </si>
  <si>
    <t>Concepto de viabilidad técnica Planta Fotovoltaica "Los Caballeros 9,9 MW".</t>
  </si>
  <si>
    <t>PARQUE SOLAR LOS CABALLEROS S.A.S.</t>
  </si>
  <si>
    <t>Estudio de conexión "Parque Solar Atlántico IV 19.9 MW", análisis de beneficio por demanda no atendida.</t>
  </si>
  <si>
    <t>COLOMENER VI S.A.S</t>
  </si>
  <si>
    <t>Remisión del estudio de conexión proyecto Central Fotovoltaica Macaregua 19,9 MW</t>
  </si>
  <si>
    <t>HMV</t>
  </si>
  <si>
    <t>Remisión del estudio de conexión proyecto Planta Solar Puerto Wilches 15 MW</t>
  </si>
  <si>
    <t>Concepto de viabilidad técnica proyecto de generación Alma Solar 2.</t>
  </si>
  <si>
    <t>Remisión  Estudio de conexión Toluviejo 220 kV (150 MW)</t>
  </si>
  <si>
    <t>ELAWAN ENERGY</t>
  </si>
  <si>
    <t>Remisión concepto de viabilidad técnica para la conexión de 40 MW de generación fotovoltaica PFV Tierra Alta a la subestación Tierra Alta a nivel de 110 kV</t>
  </si>
  <si>
    <t>Remisión concepto de viabilidad técnica para la conexión del proyecot de generación Parque Fotovoltaico OLD-T de 9.9 MW a nivel de 13.8 kV a la subestación Toluviejo.</t>
  </si>
  <si>
    <t>Remisión estudio de conexión del proyecto de generación Parque Fotovoltaico Planeta Rica de 19,9 MW a nivel de 110 kV a la subestación Planeta Rica.</t>
  </si>
  <si>
    <t>Parque Solar Planeta Rica S.A.S.</t>
  </si>
  <si>
    <t>Remisión concepto de viabilidad ténica para la conexión del proyecto de generación Parque Solar Urrá de 19.9 MW a nivel de 110 kV a la subestación Urrá.</t>
  </si>
  <si>
    <t>URRÁ S.A. E.S.P.</t>
  </si>
  <si>
    <t>Remisión Concepto de favorabilidad técnica y estudio de conexión del proyecto " Planta Solar Las Marías 99,5 MW".</t>
  </si>
  <si>
    <t>PROMOTORA Y GENERADORA DE ENERGÍAS SOSTENIBLES S.A.S.</t>
  </si>
  <si>
    <t>Parque solar fotovoltaico Juana María 9,4 MW</t>
  </si>
  <si>
    <t>JP ENERGY COLOMBIA S.A.S</t>
  </si>
  <si>
    <t>Remisión del estudio de conexión proyecto Planta Solar Barranquita 9,9 MW</t>
  </si>
  <si>
    <t>Remisión, estudio de conexión Parque Solar Fotovoltaico Sáchica de 9,9 MW</t>
  </si>
  <si>
    <t>COLGEÓLICA S.A.S.</t>
  </si>
  <si>
    <t>Remisión del Estudio de Conexión Proyecto Generación Solar FV La Pradera 40 MW</t>
  </si>
  <si>
    <t>SOLAR PROJECTS DEVELOPERS SAS</t>
  </si>
  <si>
    <t>Estudios de conexión para planta solar "Kairos I, del promotor Obras e Interventoría Colombiana OBRAINCOL SAS.</t>
  </si>
  <si>
    <t>OBRAS E INTERVENTORÍA COLOMBIANA SAS</t>
  </si>
  <si>
    <t>Estudios de conexión para plantas solares "Kairos II y III" del promotor Obras e Interventoría Colombiana OBRAINCOL SAS.</t>
  </si>
  <si>
    <t>Remisión estudio de conexión Parque de Generación Solar Mata Redonda de 25 MW.</t>
  </si>
  <si>
    <t>MARTIFER MPC RENEWABLE ENERGIES DEVELOPMENT</t>
  </si>
  <si>
    <t>Concepto de viabilidad técnica proyecto solar Perales 200 MW.</t>
  </si>
  <si>
    <t>Estudio de conexión Planta Solar SUNNORTE de 35 MW del promotor GENERSOL S.A.S</t>
  </si>
  <si>
    <t>Estudio de conexión para el Parque Solar Fotovoltaico Azucenos del promotor Sociedad de Gestión Grupo TW Solar Colombia S.A.S., TW Solar S.A.S.</t>
  </si>
  <si>
    <t>Remisión concepto de favorabilidad técnica y estudio de conexión del proyecto "Planta de generación solar San Isidro 19.09 MW".</t>
  </si>
  <si>
    <t>AXIS JC S.A.S.</t>
  </si>
  <si>
    <t>Concepto de viavilidad ténica para la conexión en la subestación 34,5 kV San Martín (municipio de San Martín - Meta) de la planta de generación solar fotovoltaica PARQUE DE GENERACIÓN FOTOVOLTAICA EL TROPEZÓN DE 9,9 MW</t>
  </si>
  <si>
    <t>Parque Solar Colombia III S.A.S E.S.P</t>
  </si>
  <si>
    <t>Concepto de viavilidad ténica para la conexión en la subestación 34,5 kV San Juan de Arama (municipio de San Juan de Arama - Meta) de la planta de generación solar fotovoltaica PARQUE DE GENERACIÓN FOTOVOLTAICA DINAMARCA DE 9,9 MW</t>
  </si>
  <si>
    <t>Concepto de viavilidad ténica para la conexión en la subestación 34,5 kV San Juan de Arama (municipio de San Juna de Arama - Meta) de la planta de generación solar fotovoltaica PARQUE DE GENERACIÓN FOTOVOLTAICA VERSALLES DE 9,9 MW</t>
  </si>
  <si>
    <t>Parque Solar Colombia VII S.A.S E.S.P</t>
  </si>
  <si>
    <t>Remisión estudio de conexión Parque de Generación Solar Valle del Sol de 50 MW</t>
  </si>
  <si>
    <t>Concepto de viabilidad técnica planta fotovoltaica Solar Escobal 2 de 19,9 MW  (antes Mirolindo 2 de 19,9 MW)</t>
  </si>
  <si>
    <t>Concepto de viabilidad técnica planta Solar Escobal 1 19,9 MW (Antes Mirolindo 19,9 MW)</t>
  </si>
  <si>
    <t>Concepto de viabilidad técnica planta Solar Escobal 4 (antes fotovoltaica Picaleña 19,9 MW)</t>
  </si>
  <si>
    <t>Concepto de viabilidad técnica planta Solar Escobal 5 19,9 MW (Antes fotovoltaica Salado 19,9 MW)</t>
  </si>
  <si>
    <t>Concepto de viabilidad técnica planta fotovoltaica Solar Escobal 3 de 19,9 MW  (antes Mirolindo III de 19,9 MW)</t>
  </si>
  <si>
    <t>Concepto de Viabilidad técnica Planta Fotovoltaica "Dulima 19.9 MW".</t>
  </si>
  <si>
    <t>Estudio de conexión para el parque solar fotovoltaico Los Girasoles de 9.5 MW</t>
  </si>
  <si>
    <t>Remisión estudio de conexión para la conexión de 9,9 MW de generación Parque Solar Fotovoltaico Sincerín - Gambote a la subestación Gambote a nivel de 34,5 kV.</t>
  </si>
  <si>
    <t>Concepto de viabilidad técnica para la conexión de 9.9MW de generación fotovoltaica “Parque Solar San Francisco” a la subestación Planeta Rica a nivel de 34,5kV.</t>
  </si>
  <si>
    <t>PARQUE SOLAR SAN FRANCISCO S.A.S.</t>
  </si>
  <si>
    <t>Remisión estudio de conexión "Planta Solar Bochica 19,9 MW"</t>
  </si>
  <si>
    <t>ABO WIND RENOVABLES COLOMBIA S.A.S.</t>
  </si>
  <si>
    <t>Conexión Planta Solar Sahagún 400 MW a la futura subestación Sahagún 500 kV.</t>
  </si>
  <si>
    <t>LATAMSOLAR ENERGIAS RENOVABLES</t>
  </si>
  <si>
    <t>Estudio de conexión Parque Solar Fotovoltaico Gualanday 19,9 MW.</t>
  </si>
  <si>
    <t>FOTOVOLTAICO GUALANDAY S.A.S.</t>
  </si>
  <si>
    <t>Remisión de estudio de Conexión para el proyecto solar “ANDRÓMEDA” (100 MW) que se conectará a la subestación Toluviejo 220 kV.</t>
  </si>
  <si>
    <t>MAINSTREAM COLOMBIA S.A.S.</t>
  </si>
  <si>
    <t>Remisión Concepto Aprobatorio Parque Fotovoltaico El Piojo 1 x 9,9  (Piojo 3 x 9.9 MW)</t>
  </si>
  <si>
    <t>Remisión Concepto Aprobatorio Parque Fotovoltaico El Piojo 2 (3 x 9.9 MW)</t>
  </si>
  <si>
    <t>Remisión Concepto Aprobatorio Parque Fotovoltaico El Piojo 3 (3 x 9.9 MW)</t>
  </si>
  <si>
    <t>Remisión del estudio de conexión proyecto Parque Solar Zapatoca 15,5 MW</t>
  </si>
  <si>
    <t>Estudio de Conexión del proyecto Sebastosol 700 MW a la subestación Primavera 500 kV.</t>
  </si>
  <si>
    <t>MINESA S.A.</t>
  </si>
  <si>
    <t>Remisión estudio de conexión de la central de generación solar de 19,5 MW " El Roble" a la subestación Chinú 110 kV</t>
  </si>
  <si>
    <t>Concepto estudio de conexión del proyecto Parque Solar Chinú 350 MW, a la
subestación Chinú 500 kV.</t>
  </si>
  <si>
    <t>Concepto estudio de conexión del proyecto Parque Solar Antares 150 MW,
a la subestación Chinú 220 kV</t>
  </si>
  <si>
    <t>Remisión Estudio de Conexión Proyecto Alejandría 150 MW</t>
  </si>
  <si>
    <t>Viabilidad técnica de Conexión Proyecto generación solar Aguaclara 80 MVA.</t>
  </si>
  <si>
    <t>AC RENOVABLES SOL 1 S.A.S. E.S.P.S</t>
  </si>
  <si>
    <t>Radicación Estudio de Conexión Proyecto Fotovoltaico El Gabán 2 120 MW.</t>
  </si>
  <si>
    <t>Entrega del informe del estudio de conexión del proyecto Parque Solar Orión.</t>
  </si>
  <si>
    <t>Concepto de viavilidad técnica para la conexión de planta de generación solar fotovoltaica de 9,9 MW a la subestación Suria 34,5 kV. (FV Suria)</t>
  </si>
  <si>
    <t>VICTOR HERNANDO RIVERA DIAZ</t>
  </si>
  <si>
    <t>ESTUDIO DE CONEXIÓN 3 PLANTAS SOLARES - BOSQUES SOLARES DE LOS LLANOS - 3x100 MW - EN LA SUBESTACION SURIA 230 KV BSL 7</t>
  </si>
  <si>
    <t>Concepto técnico sobre la conexión del proyecto PLANTA DE GENERACIÓN SOLAR PRODIEL - Barzalosa DE 100 MW, a las redes del STR propiedad de CODENSA.</t>
  </si>
  <si>
    <t>Entrega estudio de conexión parque ACSA Solar 9.8MW Saravena, Arauca</t>
  </si>
  <si>
    <t>Concepto de viabilidad técnica planta fotovoltaica Escobal 6 de 99 MW (Antes Salado 99 MW)</t>
  </si>
  <si>
    <t>Concepto de viabilidad técnica para la conexión de 9.9MW de generación
fotovoltaica “Parque de Generación Solar Jacob Toluviejo” a la subestación Toluviejo a
nivel de 34.5kV</t>
  </si>
  <si>
    <t>Concepto de viavilidad ténica para la conexión en la subestación 34,5 kV Surimena (municipio de San Carlos de Guaroa - Meta) de la planta de generación solar fotovoltaica PARQUE DE GENERACIÓN FOTOVOLTAICA LA MENA DE 19,9 MW (Ahora 9,9 MW)</t>
  </si>
  <si>
    <t>Estudio de Conexión proyecto Parque Solar CSF Continua El Futuro 500 MW,a la subestación La Virginia 500 kV</t>
  </si>
  <si>
    <t>CSF CONTINUA EL FUTURO S.A.S. E.S.P.</t>
  </si>
  <si>
    <t>Parque Solar EMCALI 1 19,9 MW</t>
  </si>
  <si>
    <t>EMCALI</t>
  </si>
  <si>
    <t>Estudio de conexión Parque Solar EMCALI II 50 MW (Antigua Granja Solar Mulaló 70 MW)</t>
  </si>
  <si>
    <t>Estudio de conexión del Sistema Fotovoltaico 9,9 MVA Termoyumbo 34,5 kV</t>
  </si>
  <si>
    <t>POSTOBON</t>
  </si>
  <si>
    <t>Remisión estudio de conexión de 9,9 MW a 13,8 kV de generación Fotovoltaica a la subestación Baranoa. Atlantico Solar II Polo Nuevo</t>
  </si>
  <si>
    <t>TECHNOELITE GREEN ENERGY</t>
  </si>
  <si>
    <t>Remisión estudio de conexión parque generación Fotovoltáica 70 MW a nivel de 110 kV SE El Paso - Electricaribe</t>
  </si>
  <si>
    <t>ENEL GREEN POWER</t>
  </si>
  <si>
    <t>Remisión estudio de conexión proyectos PV LATAM San Juan 1-19,9 MW</t>
  </si>
  <si>
    <t>PSF SAN JUAN</t>
  </si>
  <si>
    <t>Remisión estudio de conexión proyectos PV LATAM San Juan 2-9,9 MW</t>
  </si>
  <si>
    <t>Concepto de Viabilidad Técnica para la conexión de 9,9 MW de generación Fotovoltaica a la subestación Ponedera a nivel 34,5kV.</t>
  </si>
  <si>
    <t>SOWITEC</t>
  </si>
  <si>
    <t>Remisión estudio de conexión de 19,3 MW a 34,5 kV de generación Fotovoltaica a la subestación Baranoa. Atlantico Solar I Polo Nuevo</t>
  </si>
  <si>
    <t>Remisión estudio de conexión del proyecto SOLAR LA LOMA 150 MW de generación Fotovoltaica a la futura suebstación La Loma 500/110 kV</t>
  </si>
  <si>
    <t>Concepto de viabilidad técnica del proyecto Estudio de Conexión de 5 Plantas Solares en la Subestación Puerto Gaitan de Altillanura. (5 plantas) (Bosques Solares de los Llanos)</t>
  </si>
  <si>
    <t>Remisión de conexión PV BOL002 "La Iguana" 19,5MW</t>
  </si>
  <si>
    <t>Remisión de estudio de conexión PV MAG002 "Prosperidad" 19,5 MW.</t>
  </si>
  <si>
    <t>LA PROSPERIDAD SOLAR SAS</t>
  </si>
  <si>
    <t>Concepto de Viabilidad Técnica para la conexión de 19,9MW a 34,5kV de generación Fotovoltaica a la subestación Sincé</t>
  </si>
  <si>
    <t>PARQUE FOTOVOLTAICO SINCE</t>
  </si>
  <si>
    <t>Remisión Estudio de conexión PV Solar Bolivar 9 MW.</t>
  </si>
  <si>
    <t>Concepto estudio de conexión del proyecto solar HELIOS CESAROCAÑA de 200 MW, a la subestación Ocaña 500 kV</t>
  </si>
  <si>
    <t>COP</t>
  </si>
  <si>
    <t>DOLARES</t>
  </si>
  <si>
    <t>EUROS</t>
  </si>
  <si>
    <t>Etiquetas de fila</t>
  </si>
  <si>
    <t>Valor</t>
  </si>
  <si>
    <t>2012</t>
  </si>
  <si>
    <t>2015</t>
  </si>
  <si>
    <t>2016</t>
  </si>
  <si>
    <t>2017</t>
  </si>
  <si>
    <t>2018</t>
  </si>
  <si>
    <t>2019</t>
  </si>
  <si>
    <t>2020</t>
  </si>
  <si>
    <t>2021</t>
  </si>
  <si>
    <t>2022</t>
  </si>
  <si>
    <t>2023</t>
  </si>
  <si>
    <t>2024</t>
  </si>
  <si>
    <t>2025</t>
  </si>
  <si>
    <t>2026</t>
  </si>
  <si>
    <t>2027</t>
  </si>
  <si>
    <t>2028</t>
  </si>
  <si>
    <t>2031</t>
  </si>
  <si>
    <t>Total general</t>
  </si>
  <si>
    <t>Paneles</t>
  </si>
  <si>
    <t>AÑO</t>
  </si>
  <si>
    <t>VALOR</t>
  </si>
  <si>
    <t>Suma de VALOR</t>
  </si>
  <si>
    <t xml:space="preserve">Panel1 </t>
  </si>
  <si>
    <t xml:space="preserve">Panel2 </t>
  </si>
  <si>
    <t>2037</t>
  </si>
  <si>
    <t>2040</t>
  </si>
  <si>
    <t>2041</t>
  </si>
  <si>
    <t>2043</t>
  </si>
  <si>
    <t>2044</t>
  </si>
  <si>
    <t>2045</t>
  </si>
  <si>
    <t>2046</t>
  </si>
  <si>
    <t>2047</t>
  </si>
  <si>
    <t>2048</t>
  </si>
  <si>
    <t>2049</t>
  </si>
  <si>
    <t>2050</t>
  </si>
  <si>
    <t>2051</t>
  </si>
  <si>
    <t>2052</t>
  </si>
  <si>
    <t>2056</t>
  </si>
  <si>
    <t>Panel1</t>
  </si>
  <si>
    <t>Panel2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</si>
</sst>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quot;$&quot;\ #,##0;[Red]\-&quot;$&quot;\ #,##0"/>
    <numFmt numFmtId="165" formatCode="_-&quot;$&quot;\ * #,##0.00_-;\-&quot;$&quot;\ * #,##0.00_-;_-&quot;$&quot;\ * &quot;-&quot;??_-;_-@_-"/>
    <numFmt numFmtId="166" formatCode="_-* #,##0_-;\-* #,##0_-;_-* &quot;-&quot;??_-;_-@_-"/>
    <numFmt numFmtId="167" formatCode="_-&quot;$&quot;\ * #,##0_-;\-&quot;$&quot;\ * #,##0_-;_-&quot;$&quot;\ * &quot;-&quot;??_-;_-@_-"/>
    <numFmt numFmtId="168" formatCode="_([$$-409]* #,##0.00_);_([$$-409]* \(#,##0.00\);_([$$-409]* &quot;-&quot;??_);_(@_)"/>
    <numFmt numFmtId="169" formatCode="_([$€-2]\ * #,##0.00_);_([$€-2]\ * \(#,##0.00\);_([$€-2]\ * &quot;-&quot;??_);_(@_)"/>
    <numFmt numFmtId="170" formatCode="[$$-475]#,##0"/>
    <numFmt numFmtId="171" formatCode="[$€-2]\ #,##0"/>
    <numFmt numFmtId="172" formatCode="_-[$€-2]\ * #,##0.0_-;\-[$€-2]\ * #,##0.0_-;_-[$€-2]\ * &quot;-&quot;??_-;_-@_-"/>
    <numFmt numFmtId="173" formatCode="_-[$USD]\ * #,##0.0_-;\-[$USD]\ * #,##0.0_-;_-[$USD]\ * &quot;-&quot;??_-;_-@_-"/>
    <numFmt numFmtId="174" formatCode="_-[$$-240A]\ * #,##0_-;\-[$$-240A]\ * #,##0_-;_-[$$-240A]\ * &quot;-&quot;??_-;_-@_-"/>
    <numFmt numFmtId="175" formatCode="_-[$€-2]\ * #,##0_-;\-[$€-2]\ * #,##0_-;_-[$€-2]\ * &quot;-&quot;??_-;_-@_-"/>
  </numFmts>
  <fonts count="1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Arial"/>
      <family val="2"/>
    </font>
    <font>
      <sz val="11"/>
      <color rgb="FF000000"/>
      <name val="Arial"/>
      <family val="2"/>
    </font>
    <font>
      <sz val="8"/>
      <color theme="1"/>
      <name val="Comic Sans MS"/>
      <family val="2"/>
    </font>
    <font>
      <sz val="48"/>
      <color theme="1"/>
      <name val="Calibri"/>
      <family val="2"/>
      <scheme val="minor"/>
    </font>
    <font>
      <b/>
      <sz val="11"/>
      <color theme="0"/>
      <name val="Arial"/>
      <family val="2"/>
    </font>
    <font>
      <sz val="10"/>
      <color indexed="8"/>
      <name val="Arial"/>
    </font>
    <font>
      <sz val="11"/>
      <color indexed="8"/>
      <name val="Arial"/>
      <family val="2"/>
    </font>
  </fonts>
  <fills count="12">
    <fill>
      <patternFill patternType="none"/>
    </fill>
    <fill>
      <patternFill patternType="gray125"/>
    </fill>
    <fill>
      <patternFill patternType="solid">
        <fgColor theme="8" tint="0.59999389629810485"/>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4" tint="0.79998168889431442"/>
        <bgColor theme="4" tint="0.79998168889431442"/>
      </patternFill>
    </fill>
    <fill>
      <patternFill patternType="solid">
        <fgColor theme="5" tint="0.79998168889431442"/>
        <bgColor indexed="64"/>
      </patternFill>
    </fill>
    <fill>
      <patternFill patternType="solid">
        <fgColor theme="7" tint="0.59999389629810485"/>
        <bgColor indexed="64"/>
      </patternFill>
    </fill>
    <fill>
      <patternFill patternType="solid">
        <fgColor theme="4" tint="-0.499984740745262"/>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8">
    <xf numFmtId="0" fontId="0" fillId="0" borderId="0"/>
    <xf numFmtId="0" fontId="1" fillId="0" borderId="0"/>
    <xf numFmtId="0" fontId="6" fillId="0" borderId="0"/>
    <xf numFmtId="0" fontId="6"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9" fillId="0" borderId="0"/>
  </cellStyleXfs>
  <cellXfs count="74">
    <xf numFmtId="0" fontId="0" fillId="0" borderId="0" xfId="0"/>
    <xf numFmtId="0" fontId="3" fillId="0" borderId="0" xfId="4" applyFont="1" applyAlignment="1">
      <alignment horizontal="center" vertical="center"/>
    </xf>
    <xf numFmtId="0" fontId="3" fillId="0" borderId="0" xfId="4" applyFont="1" applyAlignment="1">
      <alignment horizontal="center" vertical="center" wrapText="1"/>
    </xf>
    <xf numFmtId="0" fontId="0" fillId="0" borderId="0" xfId="0" applyAlignment="1">
      <alignment horizontal="center"/>
    </xf>
    <xf numFmtId="0" fontId="4" fillId="4" borderId="2" xfId="4" applyFont="1" applyFill="1" applyBorder="1" applyAlignment="1">
      <alignment horizontal="center" vertical="center" wrapText="1"/>
    </xf>
    <xf numFmtId="0" fontId="4" fillId="2" borderId="2" xfId="4" applyFont="1" applyFill="1" applyBorder="1" applyAlignment="1">
      <alignment horizontal="center" vertical="center" wrapText="1"/>
    </xf>
    <xf numFmtId="0" fontId="5" fillId="0" borderId="1" xfId="4" applyFont="1" applyBorder="1" applyAlignment="1">
      <alignment horizontal="center" vertical="center" wrapText="1"/>
    </xf>
    <xf numFmtId="0" fontId="3" fillId="0" borderId="0" xfId="4" applyFont="1" applyAlignment="1">
      <alignment vertical="center" wrapText="1"/>
    </xf>
    <xf numFmtId="0" fontId="4" fillId="4" borderId="1" xfId="4" applyFont="1" applyFill="1" applyBorder="1" applyAlignment="1">
      <alignment horizontal="center" vertical="center" wrapText="1"/>
    </xf>
    <xf numFmtId="0" fontId="4" fillId="2" borderId="1" xfId="4" applyFont="1" applyFill="1" applyBorder="1" applyAlignment="1">
      <alignment horizontal="center" vertical="center" wrapText="1"/>
    </xf>
    <xf numFmtId="0" fontId="4" fillId="0" borderId="0" xfId="4" applyFont="1" applyAlignment="1">
      <alignment horizontal="center" vertical="center" wrapText="1"/>
    </xf>
    <xf numFmtId="14" fontId="5" fillId="5" borderId="1" xfId="4" applyNumberFormat="1" applyFont="1" applyFill="1" applyBorder="1" applyAlignment="1">
      <alignment horizontal="center" vertical="center" wrapText="1"/>
    </xf>
    <xf numFmtId="0" fontId="0" fillId="0" borderId="0" xfId="0" applyAlignment="1">
      <alignment horizontal="right"/>
    </xf>
    <xf numFmtId="0" fontId="4" fillId="0" borderId="0" xfId="4" applyFont="1" applyAlignment="1">
      <alignment horizontal="right" vertical="center" wrapText="1"/>
    </xf>
    <xf numFmtId="0" fontId="3" fillId="5" borderId="1" xfId="4" applyFont="1" applyFill="1" applyBorder="1" applyAlignment="1">
      <alignment horizontal="center" vertical="center" wrapText="1"/>
    </xf>
    <xf numFmtId="0" fontId="5" fillId="5" borderId="1" xfId="4" applyFont="1" applyFill="1" applyBorder="1" applyAlignment="1">
      <alignment horizontal="center" vertical="center" wrapText="1"/>
    </xf>
    <xf numFmtId="14" fontId="4" fillId="4" borderId="1" xfId="4" applyNumberFormat="1" applyFont="1" applyFill="1" applyBorder="1" applyAlignment="1">
      <alignment horizontal="center" vertical="center" wrapText="1"/>
    </xf>
    <xf numFmtId="14" fontId="0" fillId="0" borderId="0" xfId="0" applyNumberFormat="1"/>
    <xf numFmtId="2" fontId="4" fillId="4" borderId="1" xfId="4" applyNumberFormat="1" applyFont="1" applyFill="1" applyBorder="1" applyAlignment="1">
      <alignment horizontal="center" vertical="center" wrapText="1"/>
    </xf>
    <xf numFmtId="2" fontId="4" fillId="2" borderId="1" xfId="4" applyNumberFormat="1" applyFont="1" applyFill="1" applyBorder="1" applyAlignment="1">
      <alignment horizontal="center" vertical="center" wrapText="1"/>
    </xf>
    <xf numFmtId="2" fontId="0" fillId="0" borderId="0" xfId="0" applyNumberFormat="1"/>
    <xf numFmtId="166" fontId="0" fillId="0" borderId="0" xfId="5" applyNumberFormat="1" applyFont="1"/>
    <xf numFmtId="0" fontId="4" fillId="4" borderId="3" xfId="4" applyFont="1" applyFill="1" applyBorder="1" applyAlignment="1">
      <alignment horizontal="center" vertical="center" wrapText="1"/>
    </xf>
    <xf numFmtId="0" fontId="3" fillId="0" borderId="1" xfId="4" applyFont="1" applyBorder="1" applyAlignment="1">
      <alignment horizontal="center" vertical="center"/>
    </xf>
    <xf numFmtId="166" fontId="3" fillId="0" borderId="1" xfId="4" applyNumberFormat="1" applyFont="1" applyBorder="1" applyAlignment="1">
      <alignment horizontal="center" vertical="center"/>
    </xf>
    <xf numFmtId="0" fontId="4" fillId="7" borderId="1" xfId="4" applyFont="1" applyFill="1" applyBorder="1" applyAlignment="1">
      <alignment horizontal="center" vertical="center" wrapText="1"/>
    </xf>
    <xf numFmtId="167" fontId="3" fillId="0" borderId="0" xfId="6" applyNumberFormat="1" applyFont="1" applyAlignment="1">
      <alignment horizontal="center" vertical="center"/>
    </xf>
    <xf numFmtId="167" fontId="4" fillId="6" borderId="2" xfId="6" applyNumberFormat="1" applyFont="1" applyFill="1" applyBorder="1" applyAlignment="1">
      <alignment horizontal="center" vertical="center" wrapText="1"/>
    </xf>
    <xf numFmtId="167" fontId="3" fillId="0" borderId="1" xfId="6" applyNumberFormat="1" applyFont="1" applyFill="1" applyBorder="1" applyAlignment="1">
      <alignment horizontal="center" vertical="center"/>
    </xf>
    <xf numFmtId="14" fontId="8" fillId="8" borderId="2" xfId="4" applyNumberFormat="1" applyFont="1" applyFill="1" applyBorder="1" applyAlignment="1">
      <alignment horizontal="center" vertical="center" wrapText="1"/>
    </xf>
    <xf numFmtId="167" fontId="3" fillId="0" borderId="1" xfId="4" applyNumberFormat="1" applyFont="1" applyBorder="1" applyAlignment="1">
      <alignment horizontal="center" vertical="center"/>
    </xf>
    <xf numFmtId="165" fontId="0" fillId="0" borderId="0" xfId="6" applyFont="1"/>
    <xf numFmtId="168" fontId="0" fillId="0" borderId="0" xfId="0" applyNumberFormat="1"/>
    <xf numFmtId="169" fontId="0" fillId="0" borderId="0" xfId="0" applyNumberFormat="1"/>
    <xf numFmtId="167" fontId="0" fillId="0" borderId="0" xfId="6" applyNumberFormat="1" applyFont="1"/>
    <xf numFmtId="170" fontId="0" fillId="0" borderId="0" xfId="0" applyNumberFormat="1"/>
    <xf numFmtId="171" fontId="0" fillId="0" borderId="0" xfId="0" applyNumberFormat="1"/>
    <xf numFmtId="172" fontId="3" fillId="0" borderId="0" xfId="4" applyNumberFormat="1" applyFont="1" applyAlignment="1">
      <alignment horizontal="center" vertical="center"/>
    </xf>
    <xf numFmtId="172" fontId="4" fillId="6" borderId="2" xfId="4" applyNumberFormat="1" applyFont="1" applyFill="1" applyBorder="1" applyAlignment="1">
      <alignment horizontal="center" vertical="center" wrapText="1"/>
    </xf>
    <xf numFmtId="172" fontId="3" fillId="0" borderId="1" xfId="4" applyNumberFormat="1" applyFont="1" applyBorder="1" applyAlignment="1">
      <alignment horizontal="center" vertical="center"/>
    </xf>
    <xf numFmtId="14" fontId="10" fillId="0" borderId="1" xfId="7" applyNumberFormat="1" applyFont="1" applyBorder="1" applyAlignment="1">
      <alignment horizontal="right" wrapText="1"/>
    </xf>
    <xf numFmtId="0" fontId="10" fillId="0" borderId="1" xfId="7" applyFont="1" applyBorder="1" applyAlignment="1">
      <alignment wrapText="1"/>
    </xf>
    <xf numFmtId="0" fontId="10" fillId="0" borderId="1" xfId="7" applyFont="1" applyBorder="1" applyAlignment="1">
      <alignment horizontal="center" wrapText="1"/>
    </xf>
    <xf numFmtId="0" fontId="3" fillId="9" borderId="0" xfId="4" applyFont="1" applyFill="1" applyAlignment="1">
      <alignment horizontal="center" vertical="center"/>
    </xf>
    <xf numFmtId="0" fontId="3" fillId="10" borderId="0" xfId="4" applyFont="1" applyFill="1" applyAlignment="1">
      <alignment horizontal="center" vertical="center"/>
    </xf>
    <xf numFmtId="0" fontId="3" fillId="7" borderId="0" xfId="4" applyFont="1" applyFill="1" applyAlignment="1">
      <alignment horizontal="center" vertical="center"/>
    </xf>
    <xf numFmtId="167" fontId="3" fillId="7" borderId="0" xfId="6" applyNumberFormat="1" applyFont="1" applyFill="1" applyAlignment="1">
      <alignment horizontal="center" vertical="center"/>
    </xf>
    <xf numFmtId="165" fontId="3" fillId="0" borderId="1" xfId="6" applyFont="1" applyFill="1" applyBorder="1" applyAlignment="1">
      <alignment horizontal="center" vertical="center"/>
    </xf>
    <xf numFmtId="173" fontId="3" fillId="0" borderId="0" xfId="4" applyNumberFormat="1" applyFont="1" applyAlignment="1">
      <alignment horizontal="center" vertical="center"/>
    </xf>
    <xf numFmtId="173" fontId="4" fillId="6" borderId="2" xfId="4" applyNumberFormat="1" applyFont="1" applyFill="1" applyBorder="1" applyAlignment="1">
      <alignment horizontal="center" vertical="center" wrapText="1"/>
    </xf>
    <xf numFmtId="173" fontId="3" fillId="0" borderId="1" xfId="4" applyNumberFormat="1" applyFont="1" applyBorder="1" applyAlignment="1">
      <alignment horizontal="center" vertical="center"/>
    </xf>
    <xf numFmtId="0" fontId="0" fillId="0" borderId="0" xfId="0" pivotButton="1"/>
    <xf numFmtId="0" fontId="0" fillId="0" borderId="0" xfId="0" applyAlignment="1">
      <alignment horizontal="left"/>
    </xf>
    <xf numFmtId="164" fontId="0" fillId="0" borderId="0" xfId="0" applyNumberFormat="1"/>
    <xf numFmtId="166" fontId="0" fillId="0" borderId="0" xfId="0" applyNumberFormat="1"/>
    <xf numFmtId="174" fontId="3" fillId="5" borderId="1" xfId="6" applyNumberFormat="1" applyFont="1" applyFill="1" applyBorder="1" applyAlignment="1">
      <alignment horizontal="center" vertical="center" wrapText="1"/>
    </xf>
    <xf numFmtId="175" fontId="3" fillId="5" borderId="1" xfId="4" applyNumberFormat="1" applyFont="1" applyFill="1" applyBorder="1" applyAlignment="1">
      <alignment horizontal="center" vertical="center" wrapText="1"/>
    </xf>
    <xf numFmtId="165" fontId="0" fillId="0" borderId="0" xfId="6" applyFont="1" applyAlignment="1">
      <alignment horizontal="center"/>
    </xf>
    <xf numFmtId="0" fontId="0" fillId="11" borderId="0" xfId="0" applyFill="1" applyAlignment="1">
      <alignment horizontal="center"/>
    </xf>
    <xf numFmtId="14" fontId="5" fillId="0" borderId="1" xfId="4" applyNumberFormat="1" applyFont="1" applyBorder="1" applyAlignment="1">
      <alignment horizontal="center" vertical="center" wrapText="1"/>
    </xf>
    <xf numFmtId="14" fontId="5" fillId="0" borderId="4" xfId="4" applyNumberFormat="1" applyFont="1" applyBorder="1" applyAlignment="1">
      <alignment horizontal="center" vertical="center" wrapText="1"/>
    </xf>
    <xf numFmtId="166" fontId="3" fillId="0" borderId="4" xfId="4" applyNumberFormat="1" applyFont="1" applyBorder="1" applyAlignment="1">
      <alignment horizontal="center" vertical="center"/>
    </xf>
    <xf numFmtId="0" fontId="3" fillId="0" borderId="4" xfId="4" applyFont="1" applyBorder="1" applyAlignment="1">
      <alignment horizontal="center" vertical="center"/>
    </xf>
    <xf numFmtId="167" fontId="3" fillId="0" borderId="4" xfId="6" applyNumberFormat="1" applyFont="1" applyFill="1" applyBorder="1" applyAlignment="1">
      <alignment horizontal="center" vertical="center"/>
    </xf>
    <xf numFmtId="167" fontId="3" fillId="0" borderId="4" xfId="4" applyNumberFormat="1" applyFont="1" applyBorder="1" applyAlignment="1">
      <alignment horizontal="center" vertical="center"/>
    </xf>
    <xf numFmtId="172" fontId="3" fillId="0" borderId="4" xfId="4" applyNumberFormat="1" applyFont="1" applyBorder="1" applyAlignment="1">
      <alignment horizontal="center" vertical="center"/>
    </xf>
    <xf numFmtId="173" fontId="3" fillId="0" borderId="4" xfId="4" applyNumberFormat="1" applyFont="1" applyBorder="1" applyAlignment="1">
      <alignment horizontal="center" vertical="center"/>
    </xf>
    <xf numFmtId="0" fontId="3" fillId="0" borderId="1" xfId="4" applyFont="1" applyBorder="1" applyAlignment="1">
      <alignment horizontal="center" vertical="center" wrapText="1"/>
    </xf>
    <xf numFmtId="167" fontId="0" fillId="0" borderId="0" xfId="0" applyNumberFormat="1"/>
    <xf numFmtId="170" fontId="3" fillId="5" borderId="1" xfId="4" applyNumberFormat="1" applyFont="1" applyFill="1" applyBorder="1" applyAlignment="1">
      <alignment horizontal="right" vertical="center" wrapText="1"/>
    </xf>
    <xf numFmtId="0" fontId="7" fillId="0" borderId="0" xfId="0" applyFont="1" applyAlignment="1">
      <alignment horizontal="center"/>
    </xf>
    <xf numFmtId="0" fontId="0" fillId="0" borderId="0" xfId="0" applyAlignment="1">
      <alignment horizontal="center"/>
    </xf>
    <xf numFmtId="0" fontId="3" fillId="0" borderId="0" xfId="4" applyFont="1" applyAlignment="1">
      <alignment horizontal="center" vertical="center"/>
    </xf>
    <xf numFmtId="0" fontId="2" fillId="3" borderId="0" xfId="4" applyFont="1" applyFill="1" applyAlignment="1">
      <alignment horizontal="center" vertical="center"/>
    </xf>
  </cellXfs>
  <cellStyles count="8">
    <cellStyle name="Millares" xfId="5" builtinId="3"/>
    <cellStyle name="Moneda" xfId="6" builtinId="4"/>
    <cellStyle name="Normal" xfId="0" builtinId="0"/>
    <cellStyle name="Normal 2" xfId="1" xr:uid="{00000000-0005-0000-0000-000001000000}"/>
    <cellStyle name="Normal 2 2" xfId="4" xr:uid="{00000000-0005-0000-0000-000002000000}"/>
    <cellStyle name="Normal 3" xfId="2" xr:uid="{00000000-0005-0000-0000-000003000000}"/>
    <cellStyle name="Normal 4" xfId="3" xr:uid="{00000000-0005-0000-0000-000004000000}"/>
    <cellStyle name="Normal_Hoja1" xfId="7" xr:uid="{ECD3FB99-DC30-44FC-B33D-CEB9E1379F84}"/>
  </cellStyles>
  <dxfs count="27">
    <dxf>
      <font>
        <b val="0"/>
        <i val="0"/>
        <strike val="0"/>
        <condense val="0"/>
        <extend val="0"/>
        <outline val="0"/>
        <shadow val="0"/>
        <u val="none"/>
        <vertAlign val="baseline"/>
        <sz val="11"/>
        <color theme="1"/>
        <name val="Arial"/>
        <family val="2"/>
        <scheme val="none"/>
      </font>
      <numFmt numFmtId="173" formatCode="_-[$USD]\ * #,##0.0_-;\-[$USD]\ * #,##0.0_-;_-[$USD]\ * &quot;-&quot;??_-;_-@_-"/>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numFmt numFmtId="172" formatCode="_-[$€-2]\ * #,##0.0_-;\-[$€-2]\ * #,##0.0_-;_-[$€-2]\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7" formatCode="_-&quot;$&quot;\ * #,##0_-;\-&quot;$&quot;\ * #,##0_-;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7" formatCode="_-&quot;$&quot;\ * #,##0_-;\-&quot;$&quot;\ * #,##0_-;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7" formatCode="_-&quot;$&quot;\ * #,##0_-;\-&quot;$&quot;\ * #,##0_-;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7" formatCode="_-&quot;$&quot;\ * #,##0_-;\-&quot;$&quot;\ * #,##0_-;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6" formatCode="_-* #,##0_-;\-* #,##0_-;_-*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6" formatCode="_-* #,##0_-;\-* #,##0_-;_-*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Arial"/>
        <family val="2"/>
        <scheme val="none"/>
      </font>
      <numFmt numFmtId="176" formatCode="d/mm/yy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166" formatCode="_-* #,##0_-;\-* #,##0_-;_-* &quot;-&quot;??_-;_-@_-"/>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Arial"/>
        <family val="2"/>
        <scheme val="none"/>
      </font>
      <numFmt numFmtId="176" formatCode="d/mm/yy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rgb="FF000000"/>
        <name val="Arial"/>
        <family val="2"/>
        <scheme val="none"/>
      </font>
      <numFmt numFmtId="176" formatCode="d/mm/yyyy"/>
      <fill>
        <patternFill patternType="solid">
          <fgColor indexed="64"/>
          <bgColor theme="5"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numFmt numFmtId="167" formatCode="_-&quot;$&quot;\ * #,##0_-;\-&quot;$&quot;\ * #,##0_-;_-&quot;$&quot;\ * &quot;-&quot;??_-;_-@_-"/>
    </dxf>
    <dxf>
      <numFmt numFmtId="167" formatCode="_-&quot;$&quot;\ * #,##0_-;\-&quot;$&quot;\ * #,##0_-;_-&quot;$&quot;\ * &quot;-&quot;??_-;_-@_-"/>
    </dxf>
    <dxf>
      <font>
        <u val="none"/>
      </font>
    </dxf>
    <dxf>
      <numFmt numFmtId="166" formatCode="_-* #,##0_-;\-* #,##0_-;_-* &quot;-&quot;??_-;_-@_-"/>
    </dxf>
    <dxf>
      <font>
        <u val="none"/>
      </font>
    </dxf>
    <dxf>
      <numFmt numFmtId="164" formatCode="&quot;$&quot;\ #,##0;[Red]\-&quot;$&quot;\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17/06/relationships/rdRichValue" Target="richData/rdrichvalue.xml"/><Relationship Id="rId26" Type="http://schemas.openxmlformats.org/officeDocument/2006/relationships/customXml" Target="../customXml/item2.xml"/><Relationship Id="rId3" Type="http://schemas.openxmlformats.org/officeDocument/2006/relationships/worksheet" Target="worksheets/sheet3.xml"/><Relationship Id="rId21" Type="http://schemas.microsoft.com/office/2017/06/relationships/rdSupportingPropertyBagStructure" Target="richData/rdsupportingpropertybagstructure.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sheetMetadata" Target="metadata.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20" Type="http://schemas.microsoft.com/office/2017/06/relationships/richStyles" Target="richData/rich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styles" Target="styles.xml"/><Relationship Id="rId23" Type="http://schemas.microsoft.com/office/2017/06/relationships/rdRichValueTypes" Target="richData/rdRichValueTypes.xml"/><Relationship Id="rId28" Type="http://schemas.microsoft.com/office/2006/relationships/vbaProject" Target="vbaProject.bin"/><Relationship Id="rId10" Type="http://schemas.openxmlformats.org/officeDocument/2006/relationships/externalLink" Target="externalLinks/externalLink1.xml"/><Relationship Id="rId19"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17/06/relationships/rdSupportingPropertyBag" Target="richData/rdsupportingpropertybag.xml"/><Relationship Id="rId27"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[Macro_V10.xlsm]Graficas!TablaDinámica3</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FPO Vs Valor Reciclaje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Graficas!$B$1</c:f>
              <c:strCache>
                <c:ptCount val="1"/>
                <c:pt idx="0">
                  <c:v>Total</c:v>
                </c:pt>
              </c:strCache>
            </c:strRef>
          </c:tx>
          <c:spPr>
            <a:solidFill>
              <a:schemeClr val="accent1"/>
            </a:solidFill>
            <a:ln>
              <a:noFill/>
            </a:ln>
            <a:effectLst/>
          </c:spPr>
          <c:invertIfNegative val="0"/>
          <c:cat>
            <c:strRef>
              <c:f>Graficas!$A$2:$A$18</c:f>
              <c:strCache>
                <c:ptCount val="16"/>
                <c:pt idx="0">
                  <c:v>2012</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2031</c:v>
                </c:pt>
              </c:strCache>
            </c:strRef>
          </c:cat>
          <c:val>
            <c:numRef>
              <c:f>Graficas!$B$2:$B$18</c:f>
              <c:numCache>
                <c:formatCode>"$"\ #,##0;[Red]\-"$"\ #,##0</c:formatCode>
                <c:ptCount val="16"/>
                <c:pt idx="0">
                  <c:v>189111.99999999997</c:v>
                </c:pt>
                <c:pt idx="1">
                  <c:v>175478743.99999997</c:v>
                </c:pt>
                <c:pt idx="2">
                  <c:v>50257313.428000011</c:v>
                </c:pt>
                <c:pt idx="3">
                  <c:v>2014780121.8999999</c:v>
                </c:pt>
                <c:pt idx="4">
                  <c:v>3770411474.1999989</c:v>
                </c:pt>
                <c:pt idx="5">
                  <c:v>5768896631.6799994</c:v>
                </c:pt>
                <c:pt idx="6">
                  <c:v>11625702406.360003</c:v>
                </c:pt>
                <c:pt idx="7">
                  <c:v>26981365488</c:v>
                </c:pt>
                <c:pt idx="8">
                  <c:v>31009322148</c:v>
                </c:pt>
                <c:pt idx="9">
                  <c:v>43648502324</c:v>
                </c:pt>
                <c:pt idx="10">
                  <c:v>46310864040</c:v>
                </c:pt>
                <c:pt idx="11">
                  <c:v>48282786440</c:v>
                </c:pt>
                <c:pt idx="12">
                  <c:v>21147019600</c:v>
                </c:pt>
                <c:pt idx="13">
                  <c:v>13233627960</c:v>
                </c:pt>
                <c:pt idx="14">
                  <c:v>1633240000</c:v>
                </c:pt>
                <c:pt idx="15">
                  <c:v>85100400</c:v>
                </c:pt>
              </c:numCache>
            </c:numRef>
          </c:val>
          <c:extLst>
            <c:ext xmlns:c16="http://schemas.microsoft.com/office/drawing/2014/chart" uri="{C3380CC4-5D6E-409C-BE32-E72D297353CC}">
              <c16:uniqueId val="{00000000-BEAE-4D32-AB87-727CFF0ADC88}"/>
            </c:ext>
          </c:extLst>
        </c:ser>
        <c:dLbls>
          <c:showLegendKey val="0"/>
          <c:showVal val="0"/>
          <c:showCatName val="0"/>
          <c:showSerName val="0"/>
          <c:showPercent val="0"/>
          <c:showBubbleSize val="0"/>
        </c:dLbls>
        <c:gapWidth val="219"/>
        <c:overlap val="-27"/>
        <c:axId val="1194929328"/>
        <c:axId val="1193428896"/>
      </c:barChart>
      <c:catAx>
        <c:axId val="119492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428896"/>
        <c:crosses val="autoZero"/>
        <c:auto val="1"/>
        <c:lblAlgn val="ctr"/>
        <c:lblOffset val="100"/>
        <c:noMultiLvlLbl val="0"/>
      </c:catAx>
      <c:valAx>
        <c:axId val="1193428896"/>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492932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[Macro_V10.xlsm]Graficas!TablaDinámica4</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FPO Vs Cantidad de Paneles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Graficas!$B$23</c:f>
              <c:strCache>
                <c:ptCount val="1"/>
                <c:pt idx="0">
                  <c:v>Total</c:v>
                </c:pt>
              </c:strCache>
            </c:strRef>
          </c:tx>
          <c:spPr>
            <a:solidFill>
              <a:schemeClr val="accent1"/>
            </a:solidFill>
            <a:ln>
              <a:noFill/>
            </a:ln>
            <a:effectLst/>
          </c:spPr>
          <c:invertIfNegative val="0"/>
          <c:cat>
            <c:strRef>
              <c:f>Graficas!$A$24:$A$40</c:f>
              <c:strCache>
                <c:ptCount val="16"/>
                <c:pt idx="0">
                  <c:v>2012</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2031</c:v>
                </c:pt>
              </c:strCache>
            </c:strRef>
          </c:cat>
          <c:val>
            <c:numRef>
              <c:f>Graficas!$B$24:$B$40</c:f>
              <c:numCache>
                <c:formatCode>_-* #,##0_-;\-* #,##0_-;_-* "-"??_-;_-@_-</c:formatCode>
                <c:ptCount val="16"/>
                <c:pt idx="0">
                  <c:v>54.999999999999993</c:v>
                </c:pt>
                <c:pt idx="1">
                  <c:v>51034.999999999993</c:v>
                </c:pt>
                <c:pt idx="2">
                  <c:v>14616.4825</c:v>
                </c:pt>
                <c:pt idx="3">
                  <c:v>585964.43750000012</c:v>
                </c:pt>
                <c:pt idx="4">
                  <c:v>1096559.8749999998</c:v>
                </c:pt>
                <c:pt idx="5">
                  <c:v>1677785.2000000002</c:v>
                </c:pt>
                <c:pt idx="6">
                  <c:v>3381137.2749999999</c:v>
                </c:pt>
                <c:pt idx="7">
                  <c:v>7847070</c:v>
                </c:pt>
                <c:pt idx="8">
                  <c:v>9018532.5</c:v>
                </c:pt>
                <c:pt idx="9">
                  <c:v>12694422.5</c:v>
                </c:pt>
                <c:pt idx="10">
                  <c:v>13468725</c:v>
                </c:pt>
                <c:pt idx="11">
                  <c:v>14042225</c:v>
                </c:pt>
                <c:pt idx="12">
                  <c:v>6150250</c:v>
                </c:pt>
                <c:pt idx="13">
                  <c:v>3848775</c:v>
                </c:pt>
                <c:pt idx="14">
                  <c:v>475000</c:v>
                </c:pt>
                <c:pt idx="15">
                  <c:v>24750</c:v>
                </c:pt>
              </c:numCache>
            </c:numRef>
          </c:val>
          <c:extLst>
            <c:ext xmlns:c16="http://schemas.microsoft.com/office/drawing/2014/chart" uri="{C3380CC4-5D6E-409C-BE32-E72D297353CC}">
              <c16:uniqueId val="{00000000-39D5-413A-9EC0-C5EFBFC77A5C}"/>
            </c:ext>
          </c:extLst>
        </c:ser>
        <c:dLbls>
          <c:showLegendKey val="0"/>
          <c:showVal val="0"/>
          <c:showCatName val="0"/>
          <c:showSerName val="0"/>
          <c:showPercent val="0"/>
          <c:showBubbleSize val="0"/>
        </c:dLbls>
        <c:gapWidth val="219"/>
        <c:overlap val="-27"/>
        <c:axId val="1253946128"/>
        <c:axId val="1205742160"/>
      </c:barChart>
      <c:catAx>
        <c:axId val="1253946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5742160"/>
        <c:crosses val="autoZero"/>
        <c:auto val="1"/>
        <c:lblAlgn val="ctr"/>
        <c:lblOffset val="100"/>
        <c:noMultiLvlLbl val="0"/>
      </c:catAx>
      <c:valAx>
        <c:axId val="1205742160"/>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94612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[Macro_V10.xlsm]Graficas 3!TablaDinámica1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FPO</a:t>
            </a:r>
            <a:r>
              <a:rPr lang="en-US" baseline="0"/>
              <a:t> Vs FDP</a:t>
            </a:r>
            <a:r>
              <a:rPr lang="en-US"/>
              <a:t> </a:t>
            </a:r>
          </a:p>
        </c:rich>
      </c:tx>
      <c:layout>
        <c:manualLayout>
          <c:xMode val="edge"/>
          <c:yMode val="edge"/>
          <c:x val="0.47729155730533684"/>
          <c:y val="0.11934966462525518"/>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'Graficas 3'!$B$3</c:f>
              <c:strCache>
                <c:ptCount val="1"/>
                <c:pt idx="0">
                  <c:v>Total</c:v>
                </c:pt>
              </c:strCache>
            </c:strRef>
          </c:tx>
          <c:spPr>
            <a:solidFill>
              <a:schemeClr val="accent1"/>
            </a:solidFill>
            <a:ln>
              <a:noFill/>
            </a:ln>
            <a:effectLst/>
          </c:spPr>
          <c:invertIfNegative val="0"/>
          <c:cat>
            <c:strRef>
              <c:f>'Graficas 3'!$A$4:$A$20</c:f>
              <c:strCache>
                <c:ptCount val="16"/>
                <c:pt idx="0">
                  <c:v>2037</c:v>
                </c:pt>
                <c:pt idx="1">
                  <c:v>2040</c:v>
                </c:pt>
                <c:pt idx="2">
                  <c:v>2041</c:v>
                </c:pt>
                <c:pt idx="3">
                  <c:v>2042</c:v>
                </c:pt>
                <c:pt idx="4">
                  <c:v>2043</c:v>
                </c:pt>
                <c:pt idx="5">
                  <c:v>2044</c:v>
                </c:pt>
                <c:pt idx="6">
                  <c:v>2045</c:v>
                </c:pt>
                <c:pt idx="7">
                  <c:v>2046</c:v>
                </c:pt>
                <c:pt idx="8">
                  <c:v>2047</c:v>
                </c:pt>
                <c:pt idx="9">
                  <c:v>2048</c:v>
                </c:pt>
                <c:pt idx="10">
                  <c:v>2049</c:v>
                </c:pt>
                <c:pt idx="11">
                  <c:v>2050</c:v>
                </c:pt>
                <c:pt idx="12">
                  <c:v>2051</c:v>
                </c:pt>
                <c:pt idx="13">
                  <c:v>2052</c:v>
                </c:pt>
                <c:pt idx="14">
                  <c:v>2053</c:v>
                </c:pt>
                <c:pt idx="15">
                  <c:v>2056</c:v>
                </c:pt>
              </c:strCache>
            </c:strRef>
          </c:cat>
          <c:val>
            <c:numRef>
              <c:f>'Graficas 3'!$B$4:$B$20</c:f>
              <c:numCache>
                <c:formatCode>_-"$"\ * #,##0_-;\-"$"\ * #,##0_-;_-"$"\ * "-"??_-;_-@_-</c:formatCode>
                <c:ptCount val="16"/>
                <c:pt idx="0">
                  <c:v>189111.99999999997</c:v>
                </c:pt>
                <c:pt idx="1">
                  <c:v>175478743.99999997</c:v>
                </c:pt>
                <c:pt idx="2">
                  <c:v>50257313.428000011</c:v>
                </c:pt>
                <c:pt idx="3">
                  <c:v>2014780121.8999999</c:v>
                </c:pt>
                <c:pt idx="4">
                  <c:v>3770411474.1999989</c:v>
                </c:pt>
                <c:pt idx="5">
                  <c:v>5768896631.6799994</c:v>
                </c:pt>
                <c:pt idx="6">
                  <c:v>11625702406.360003</c:v>
                </c:pt>
                <c:pt idx="7">
                  <c:v>26981365488</c:v>
                </c:pt>
                <c:pt idx="8">
                  <c:v>31009322148</c:v>
                </c:pt>
                <c:pt idx="9">
                  <c:v>43648502324</c:v>
                </c:pt>
                <c:pt idx="10">
                  <c:v>46310864040</c:v>
                </c:pt>
                <c:pt idx="11">
                  <c:v>48282786440</c:v>
                </c:pt>
                <c:pt idx="12">
                  <c:v>21147019600</c:v>
                </c:pt>
                <c:pt idx="13">
                  <c:v>13233627960</c:v>
                </c:pt>
                <c:pt idx="14">
                  <c:v>1633240000</c:v>
                </c:pt>
                <c:pt idx="15">
                  <c:v>85100400</c:v>
                </c:pt>
              </c:numCache>
            </c:numRef>
          </c:val>
          <c:extLst>
            <c:ext xmlns:c16="http://schemas.microsoft.com/office/drawing/2014/chart" uri="{C3380CC4-5D6E-409C-BE32-E72D297353CC}">
              <c16:uniqueId val="{00000000-D351-4923-87F4-FE1F41105816}"/>
            </c:ext>
          </c:extLst>
        </c:ser>
        <c:dLbls>
          <c:showLegendKey val="0"/>
          <c:showVal val="0"/>
          <c:showCatName val="0"/>
          <c:showSerName val="0"/>
          <c:showPercent val="0"/>
          <c:showBubbleSize val="0"/>
        </c:dLbls>
        <c:gapWidth val="219"/>
        <c:overlap val="-27"/>
        <c:axId val="1666734576"/>
        <c:axId val="87186384"/>
      </c:barChart>
      <c:catAx>
        <c:axId val="1666734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86384"/>
        <c:crosses val="autoZero"/>
        <c:auto val="1"/>
        <c:lblAlgn val="ctr"/>
        <c:lblOffset val="100"/>
        <c:noMultiLvlLbl val="0"/>
      </c:catAx>
      <c:valAx>
        <c:axId val="87186384"/>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 #,##0_-;\-&quot;$&quot;\ * #,##0_-;_-&quot;$&quot;\ *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673457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[Macro_V10.xlsm]Graficas 5!TablaDinámica5</c:name>
    <c:fmtId val="0"/>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'Graficas 5'!$B$1</c:f>
              <c:strCache>
                <c:ptCount val="1"/>
                <c:pt idx="0">
                  <c:v>Panel1 </c:v>
                </c:pt>
              </c:strCache>
            </c:strRef>
          </c:tx>
          <c:spPr>
            <a:solidFill>
              <a:schemeClr val="accent1"/>
            </a:solidFill>
            <a:ln>
              <a:noFill/>
            </a:ln>
            <a:effectLst/>
          </c:spPr>
          <c:invertIfNegative val="0"/>
          <c:cat>
            <c:strRef>
              <c:f>'Graficas 5'!$A$2:$A$32</c:f>
              <c:strCache>
                <c:ptCount val="30"/>
                <c:pt idx="0">
                  <c:v>2012</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2031</c:v>
                </c:pt>
                <c:pt idx="16">
                  <c:v>2037</c:v>
                </c:pt>
                <c:pt idx="17">
                  <c:v>2040</c:v>
                </c:pt>
                <c:pt idx="18">
                  <c:v>2041</c:v>
                </c:pt>
                <c:pt idx="19">
                  <c:v>2043</c:v>
                </c:pt>
                <c:pt idx="20">
                  <c:v>2044</c:v>
                </c:pt>
                <c:pt idx="21">
                  <c:v>2045</c:v>
                </c:pt>
                <c:pt idx="22">
                  <c:v>2046</c:v>
                </c:pt>
                <c:pt idx="23">
                  <c:v>2047</c:v>
                </c:pt>
                <c:pt idx="24">
                  <c:v>2048</c:v>
                </c:pt>
                <c:pt idx="25">
                  <c:v>2049</c:v>
                </c:pt>
                <c:pt idx="26">
                  <c:v>2050</c:v>
                </c:pt>
                <c:pt idx="27">
                  <c:v>2051</c:v>
                </c:pt>
                <c:pt idx="28">
                  <c:v>2052</c:v>
                </c:pt>
                <c:pt idx="29">
                  <c:v>2056</c:v>
                </c:pt>
              </c:strCache>
            </c:strRef>
          </c:cat>
          <c:val>
            <c:numRef>
              <c:f>'Graficas 5'!$B$2:$B$32</c:f>
              <c:numCache>
                <c:formatCode>General</c:formatCode>
                <c:ptCount val="30"/>
                <c:pt idx="0">
                  <c:v>54.999999999999993</c:v>
                </c:pt>
                <c:pt idx="1">
                  <c:v>51034.999999999993</c:v>
                </c:pt>
                <c:pt idx="2">
                  <c:v>14616.4825</c:v>
                </c:pt>
                <c:pt idx="3">
                  <c:v>585964.43750000012</c:v>
                </c:pt>
                <c:pt idx="4">
                  <c:v>1096559.8749999998</c:v>
                </c:pt>
                <c:pt idx="5">
                  <c:v>1677785.2000000002</c:v>
                </c:pt>
                <c:pt idx="6">
                  <c:v>3381137.2749999999</c:v>
                </c:pt>
                <c:pt idx="7">
                  <c:v>7847070</c:v>
                </c:pt>
                <c:pt idx="8">
                  <c:v>9018532.5</c:v>
                </c:pt>
                <c:pt idx="9">
                  <c:v>12694422.5</c:v>
                </c:pt>
                <c:pt idx="10">
                  <c:v>13468725</c:v>
                </c:pt>
                <c:pt idx="11">
                  <c:v>14042225</c:v>
                </c:pt>
                <c:pt idx="12">
                  <c:v>6150250</c:v>
                </c:pt>
                <c:pt idx="13">
                  <c:v>3848775</c:v>
                </c:pt>
                <c:pt idx="14">
                  <c:v>475000</c:v>
                </c:pt>
                <c:pt idx="15">
                  <c:v>24750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6="http://schemas.microsoft.com/office/drawing/2014/chart" uri="{C3380CC4-5D6E-409C-BE32-E72D297353CC}">
              <c16:uniqueId val="{00000000-327D-4CF9-A5B4-096044D13981}"/>
            </c:ext>
          </c:extLst>
        </c:ser>
        <c:ser>
          <c:idx val="1"/>
          <c:order val="1"/>
          <c:tx>
            <c:strRef>
              <c:f>'Graficas 5'!$C$1</c:f>
              <c:strCache>
                <c:ptCount val="1"/>
                <c:pt idx="0">
                  <c:v>Panel2 </c:v>
                </c:pt>
              </c:strCache>
            </c:strRef>
          </c:tx>
          <c:spPr>
            <a:solidFill>
              <a:schemeClr val="accent2"/>
            </a:solidFill>
            <a:ln>
              <a:noFill/>
            </a:ln>
            <a:effectLst/>
          </c:spPr>
          <c:invertIfNegative val="0"/>
          <c:cat>
            <c:strRef>
              <c:f>'Graficas 5'!$A$2:$A$32</c:f>
              <c:strCache>
                <c:ptCount val="30"/>
                <c:pt idx="0">
                  <c:v>2012</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2031</c:v>
                </c:pt>
                <c:pt idx="16">
                  <c:v>2037</c:v>
                </c:pt>
                <c:pt idx="17">
                  <c:v>2040</c:v>
                </c:pt>
                <c:pt idx="18">
                  <c:v>2041</c:v>
                </c:pt>
                <c:pt idx="19">
                  <c:v>2043</c:v>
                </c:pt>
                <c:pt idx="20">
                  <c:v>2044</c:v>
                </c:pt>
                <c:pt idx="21">
                  <c:v>2045</c:v>
                </c:pt>
                <c:pt idx="22">
                  <c:v>2046</c:v>
                </c:pt>
                <c:pt idx="23">
                  <c:v>2047</c:v>
                </c:pt>
                <c:pt idx="24">
                  <c:v>2048</c:v>
                </c:pt>
                <c:pt idx="25">
                  <c:v>2049</c:v>
                </c:pt>
                <c:pt idx="26">
                  <c:v>2050</c:v>
                </c:pt>
                <c:pt idx="27">
                  <c:v>2051</c:v>
                </c:pt>
                <c:pt idx="28">
                  <c:v>2052</c:v>
                </c:pt>
                <c:pt idx="29">
                  <c:v>2056</c:v>
                </c:pt>
              </c:strCache>
            </c:strRef>
          </c:cat>
          <c:val>
            <c:numRef>
              <c:f>'Graficas 5'!$C$2:$C$32</c:f>
              <c:numCache>
                <c:formatCode>General</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475000</c:v>
                </c:pt>
                <c:pt idx="15">
                  <c:v>0</c:v>
                </c:pt>
                <c:pt idx="16">
                  <c:v>54.999999999999993</c:v>
                </c:pt>
                <c:pt idx="17">
                  <c:v>51034.999999999993</c:v>
                </c:pt>
                <c:pt idx="18">
                  <c:v>14616.4825</c:v>
                </c:pt>
                <c:pt idx="19">
                  <c:v>1682524.3125</c:v>
                </c:pt>
                <c:pt idx="20">
                  <c:v>1677785.2000000002</c:v>
                </c:pt>
                <c:pt idx="21">
                  <c:v>3381137.2749999999</c:v>
                </c:pt>
                <c:pt idx="22">
                  <c:v>7847070</c:v>
                </c:pt>
                <c:pt idx="23">
                  <c:v>9018532.5</c:v>
                </c:pt>
                <c:pt idx="24">
                  <c:v>12694422.5</c:v>
                </c:pt>
                <c:pt idx="25">
                  <c:v>13468725</c:v>
                </c:pt>
                <c:pt idx="26">
                  <c:v>14042225</c:v>
                </c:pt>
                <c:pt idx="27">
                  <c:v>6150250</c:v>
                </c:pt>
                <c:pt idx="28">
                  <c:v>3848775</c:v>
                </c:pt>
                <c:pt idx="29">
                  <c:v>24750</c:v>
                </c:pt>
              </c:numCache>
            </c:numRef>
          </c:val>
          <c:extLst>
            <c:ext xmlns:c16="http://schemas.microsoft.com/office/drawing/2014/chart" uri="{C3380CC4-5D6E-409C-BE32-E72D297353CC}">
              <c16:uniqueId val="{00000002-327D-4CF9-A5B4-096044D13981}"/>
            </c:ext>
          </c:extLst>
        </c:ser>
        <c:dLbls>
          <c:showLegendKey val="0"/>
          <c:showVal val="0"/>
          <c:showCatName val="0"/>
          <c:showSerName val="0"/>
          <c:showPercent val="0"/>
          <c:showBubbleSize val="0"/>
        </c:dLbls>
        <c:gapWidth val="219"/>
        <c:overlap val="-27"/>
        <c:axId val="1040895647"/>
        <c:axId val="1171581280"/>
      </c:barChart>
      <c:catAx>
        <c:axId val="10408956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1581280"/>
        <c:crosses val="autoZero"/>
        <c:auto val="1"/>
        <c:lblAlgn val="ctr"/>
        <c:lblOffset val="100"/>
        <c:noMultiLvlLbl val="0"/>
      </c:catAx>
      <c:valAx>
        <c:axId val="1171581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089564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8</xdr:col>
      <xdr:colOff>476250</xdr:colOff>
      <xdr:row>0</xdr:row>
      <xdr:rowOff>0</xdr:rowOff>
    </xdr:from>
    <xdr:to>
      <xdr:col>10</xdr:col>
      <xdr:colOff>573680</xdr:colOff>
      <xdr:row>9</xdr:row>
      <xdr:rowOff>93287</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2277725" y="0"/>
          <a:ext cx="1678580" cy="1722062"/>
        </a:xfrm>
        <a:prstGeom prst="rect">
          <a:avLst/>
        </a:prstGeom>
      </xdr:spPr>
    </xdr:pic>
    <xdr:clientData/>
  </xdr:twoCellAnchor>
  <xdr:twoCellAnchor>
    <xdr:from>
      <xdr:col>0</xdr:col>
      <xdr:colOff>0</xdr:colOff>
      <xdr:row>0</xdr:row>
      <xdr:rowOff>43815</xdr:rowOff>
    </xdr:from>
    <xdr:to>
      <xdr:col>1</xdr:col>
      <xdr:colOff>0</xdr:colOff>
      <xdr:row>5</xdr:row>
      <xdr:rowOff>125730</xdr:rowOff>
    </xdr:to>
    <xdr:sp macro="[0]!Macro4" textlink="">
      <xdr:nvSpPr>
        <xdr:cNvPr id="11" name="Rectángulo: biselado 10">
          <a:extLst>
            <a:ext uri="{FF2B5EF4-FFF2-40B4-BE49-F238E27FC236}">
              <a16:creationId xmlns:a16="http://schemas.microsoft.com/office/drawing/2014/main" id="{00000000-0008-0000-0000-00000B000000}"/>
            </a:ext>
          </a:extLst>
        </xdr:cNvPr>
        <xdr:cNvSpPr/>
      </xdr:nvSpPr>
      <xdr:spPr>
        <a:xfrm>
          <a:off x="0" y="43815"/>
          <a:ext cx="1400175" cy="98679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tx1"/>
              </a:solidFill>
            </a:rPr>
            <a:t>BASE</a:t>
          </a:r>
        </a:p>
      </xdr:txBody>
    </xdr:sp>
    <xdr:clientData/>
  </xdr:twoCellAnchor>
  <xdr:twoCellAnchor>
    <xdr:from>
      <xdr:col>0</xdr:col>
      <xdr:colOff>0</xdr:colOff>
      <xdr:row>17</xdr:row>
      <xdr:rowOff>19050</xdr:rowOff>
    </xdr:from>
    <xdr:to>
      <xdr:col>0</xdr:col>
      <xdr:colOff>1371600</xdr:colOff>
      <xdr:row>23</xdr:row>
      <xdr:rowOff>95250</xdr:rowOff>
    </xdr:to>
    <xdr:sp macro="[0]!Ingresar" textlink="">
      <xdr:nvSpPr>
        <xdr:cNvPr id="12" name="Rectángulo: biselado 11">
          <a:extLst>
            <a:ext uri="{FF2B5EF4-FFF2-40B4-BE49-F238E27FC236}">
              <a16:creationId xmlns:a16="http://schemas.microsoft.com/office/drawing/2014/main" id="{00000000-0008-0000-0000-00000C000000}"/>
            </a:ext>
          </a:extLst>
        </xdr:cNvPr>
        <xdr:cNvSpPr/>
      </xdr:nvSpPr>
      <xdr:spPr>
        <a:xfrm>
          <a:off x="0" y="3095625"/>
          <a:ext cx="1371600" cy="1162050"/>
        </a:xfrm>
        <a:prstGeom prst="bevel">
          <a:avLst/>
        </a:prstGeom>
        <a:solidFill>
          <a:schemeClr val="accent2">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600" b="1">
              <a:solidFill>
                <a:schemeClr val="tx1"/>
              </a:solidFill>
            </a:rPr>
            <a:t>INGRESAR</a:t>
          </a:r>
        </a:p>
      </xdr:txBody>
    </xdr:sp>
    <xdr:clientData/>
  </xdr:twoCellAnchor>
  <xdr:twoCellAnchor>
    <xdr:from>
      <xdr:col>1</xdr:col>
      <xdr:colOff>114300</xdr:colOff>
      <xdr:row>17</xdr:row>
      <xdr:rowOff>9525</xdr:rowOff>
    </xdr:from>
    <xdr:to>
      <xdr:col>1</xdr:col>
      <xdr:colOff>1485900</xdr:colOff>
      <xdr:row>23</xdr:row>
      <xdr:rowOff>85725</xdr:rowOff>
    </xdr:to>
    <xdr:sp macro="[0]!BORRAR" textlink="">
      <xdr:nvSpPr>
        <xdr:cNvPr id="14" name="Rectángulo: biselado 13">
          <a:extLst>
            <a:ext uri="{FF2B5EF4-FFF2-40B4-BE49-F238E27FC236}">
              <a16:creationId xmlns:a16="http://schemas.microsoft.com/office/drawing/2014/main" id="{00000000-0008-0000-0000-00000E000000}"/>
            </a:ext>
          </a:extLst>
        </xdr:cNvPr>
        <xdr:cNvSpPr/>
      </xdr:nvSpPr>
      <xdr:spPr>
        <a:xfrm>
          <a:off x="1514475" y="3086100"/>
          <a:ext cx="1371600" cy="1162050"/>
        </a:xfrm>
        <a:prstGeom prst="bevel">
          <a:avLst/>
        </a:prstGeom>
        <a:solidFill>
          <a:schemeClr val="accent4">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600" b="1">
              <a:solidFill>
                <a:schemeClr val="tx1"/>
              </a:solidFill>
            </a:rPr>
            <a:t>RESET</a:t>
          </a:r>
        </a:p>
      </xdr:txBody>
    </xdr:sp>
    <xdr:clientData/>
  </xdr:twoCellAnchor>
  <xdr:twoCellAnchor>
    <xdr:from>
      <xdr:col>1</xdr:col>
      <xdr:colOff>1905000</xdr:colOff>
      <xdr:row>17</xdr:row>
      <xdr:rowOff>28575</xdr:rowOff>
    </xdr:from>
    <xdr:to>
      <xdr:col>2</xdr:col>
      <xdr:colOff>714375</xdr:colOff>
      <xdr:row>23</xdr:row>
      <xdr:rowOff>104775</xdr:rowOff>
    </xdr:to>
    <xdr:sp macro="[0]!_xludf.BUSCAR" textlink="">
      <xdr:nvSpPr>
        <xdr:cNvPr id="15" name="Rectángulo: biselado 14">
          <a:extLst>
            <a:ext uri="{FF2B5EF4-FFF2-40B4-BE49-F238E27FC236}">
              <a16:creationId xmlns:a16="http://schemas.microsoft.com/office/drawing/2014/main" id="{00000000-0008-0000-0000-00000F000000}"/>
            </a:ext>
          </a:extLst>
        </xdr:cNvPr>
        <xdr:cNvSpPr/>
      </xdr:nvSpPr>
      <xdr:spPr>
        <a:xfrm>
          <a:off x="3305175" y="3105150"/>
          <a:ext cx="1371600" cy="1162050"/>
        </a:xfrm>
        <a:prstGeom prst="bevel">
          <a:avLst/>
        </a:prstGeom>
        <a:solidFill>
          <a:schemeClr val="accent2">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600" b="1">
              <a:solidFill>
                <a:schemeClr val="tx1"/>
              </a:solidFill>
            </a:rPr>
            <a:t>BUSCAR</a:t>
          </a:r>
        </a:p>
      </xdr:txBody>
    </xdr:sp>
    <xdr:clientData/>
  </xdr:twoCellAnchor>
  <xdr:twoCellAnchor>
    <xdr:from>
      <xdr:col>6</xdr:col>
      <xdr:colOff>285750</xdr:colOff>
      <xdr:row>18</xdr:row>
      <xdr:rowOff>38100</xdr:rowOff>
    </xdr:from>
    <xdr:to>
      <xdr:col>7</xdr:col>
      <xdr:colOff>190500</xdr:colOff>
      <xdr:row>21</xdr:row>
      <xdr:rowOff>19050</xdr:rowOff>
    </xdr:to>
    <xdr:sp macro="[0]!COP" textlink="">
      <xdr:nvSpPr>
        <xdr:cNvPr id="2" name="Rectángulo: biselado 1">
          <a:extLst>
            <a:ext uri="{FF2B5EF4-FFF2-40B4-BE49-F238E27FC236}">
              <a16:creationId xmlns:a16="http://schemas.microsoft.com/office/drawing/2014/main" id="{00000000-0008-0000-0000-000002000000}"/>
            </a:ext>
          </a:extLst>
        </xdr:cNvPr>
        <xdr:cNvSpPr/>
      </xdr:nvSpPr>
      <xdr:spPr>
        <a:xfrm>
          <a:off x="10506075" y="3343275"/>
          <a:ext cx="695325" cy="523875"/>
        </a:xfrm>
        <a:prstGeom prst="bevel">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solidFill>
                <a:schemeClr val="tx1"/>
              </a:solidFill>
            </a:rPr>
            <a:t>COP [$]</a:t>
          </a:r>
        </a:p>
      </xdr:txBody>
    </xdr:sp>
    <xdr:clientData/>
  </xdr:twoCellAnchor>
  <xdr:twoCellAnchor>
    <xdr:from>
      <xdr:col>7</xdr:col>
      <xdr:colOff>314325</xdr:colOff>
      <xdr:row>18</xdr:row>
      <xdr:rowOff>38100</xdr:rowOff>
    </xdr:from>
    <xdr:to>
      <xdr:col>7</xdr:col>
      <xdr:colOff>1009650</xdr:colOff>
      <xdr:row>21</xdr:row>
      <xdr:rowOff>19050</xdr:rowOff>
    </xdr:to>
    <xdr:sp macro="[0]!EUROS" textlink="">
      <xdr:nvSpPr>
        <xdr:cNvPr id="3" name="Rectángulo: biselado 2">
          <a:extLst>
            <a:ext uri="{FF2B5EF4-FFF2-40B4-BE49-F238E27FC236}">
              <a16:creationId xmlns:a16="http://schemas.microsoft.com/office/drawing/2014/main" id="{00000000-0008-0000-0000-000003000000}"/>
            </a:ext>
          </a:extLst>
        </xdr:cNvPr>
        <xdr:cNvSpPr/>
      </xdr:nvSpPr>
      <xdr:spPr>
        <a:xfrm>
          <a:off x="11325225" y="3343275"/>
          <a:ext cx="695325" cy="523875"/>
        </a:xfrm>
        <a:prstGeom prst="bevel">
          <a:avLst/>
        </a:prstGeom>
        <a:solidFill>
          <a:srgbClr val="7030A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t>EUROS</a:t>
          </a:r>
        </a:p>
        <a:p>
          <a:pPr algn="ctr"/>
          <a:r>
            <a:rPr lang="es-CO" sz="900" b="1"/>
            <a:t>[€]</a:t>
          </a:r>
        </a:p>
      </xdr:txBody>
    </xdr:sp>
    <xdr:clientData/>
  </xdr:twoCellAnchor>
  <xdr:twoCellAnchor>
    <xdr:from>
      <xdr:col>8</xdr:col>
      <xdr:colOff>133350</xdr:colOff>
      <xdr:row>18</xdr:row>
      <xdr:rowOff>47625</xdr:rowOff>
    </xdr:from>
    <xdr:to>
      <xdr:col>9</xdr:col>
      <xdr:colOff>38100</xdr:colOff>
      <xdr:row>21</xdr:row>
      <xdr:rowOff>28575</xdr:rowOff>
    </xdr:to>
    <xdr:sp macro="[0]!USD" textlink="">
      <xdr:nvSpPr>
        <xdr:cNvPr id="4" name="Rectángulo: biselado 3">
          <a:extLst>
            <a:ext uri="{FF2B5EF4-FFF2-40B4-BE49-F238E27FC236}">
              <a16:creationId xmlns:a16="http://schemas.microsoft.com/office/drawing/2014/main" id="{00000000-0008-0000-0000-000004000000}"/>
            </a:ext>
          </a:extLst>
        </xdr:cNvPr>
        <xdr:cNvSpPr/>
      </xdr:nvSpPr>
      <xdr:spPr>
        <a:xfrm>
          <a:off x="12172950" y="3352800"/>
          <a:ext cx="695325" cy="523875"/>
        </a:xfrm>
        <a:prstGeom prst="bevel">
          <a:avLst/>
        </a:prstGeom>
        <a:solidFill>
          <a:srgbClr val="00B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900" b="1"/>
            <a:t>USD [$]</a:t>
          </a:r>
        </a:p>
      </xdr:txBody>
    </xdr:sp>
    <xdr:clientData/>
  </xdr:twoCellAnchor>
  <xdr:twoCellAnchor>
    <xdr:from>
      <xdr:col>9</xdr:col>
      <xdr:colOff>180975</xdr:colOff>
      <xdr:row>18</xdr:row>
      <xdr:rowOff>57150</xdr:rowOff>
    </xdr:from>
    <xdr:to>
      <xdr:col>10</xdr:col>
      <xdr:colOff>85725</xdr:colOff>
      <xdr:row>21</xdr:row>
      <xdr:rowOff>38100</xdr:rowOff>
    </xdr:to>
    <xdr:sp macro="[0]!TODOS" textlink="">
      <xdr:nvSpPr>
        <xdr:cNvPr id="6" name="Rectángulo: biselado 5">
          <a:extLst>
            <a:ext uri="{FF2B5EF4-FFF2-40B4-BE49-F238E27FC236}">
              <a16:creationId xmlns:a16="http://schemas.microsoft.com/office/drawing/2014/main" id="{00000000-0008-0000-0000-000006000000}"/>
            </a:ext>
          </a:extLst>
        </xdr:cNvPr>
        <xdr:cNvSpPr/>
      </xdr:nvSpPr>
      <xdr:spPr>
        <a:xfrm>
          <a:off x="13011150" y="3362325"/>
          <a:ext cx="695325" cy="523875"/>
        </a:xfrm>
        <a:prstGeom prst="bevel">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900" b="1"/>
            <a:t>TODOS</a:t>
          </a:r>
        </a:p>
      </xdr:txBody>
    </xdr:sp>
    <xdr:clientData/>
  </xdr:twoCellAnchor>
  <xdr:twoCellAnchor>
    <xdr:from>
      <xdr:col>10</xdr:col>
      <xdr:colOff>247650</xdr:colOff>
      <xdr:row>18</xdr:row>
      <xdr:rowOff>57150</xdr:rowOff>
    </xdr:from>
    <xdr:to>
      <xdr:col>11</xdr:col>
      <xdr:colOff>152400</xdr:colOff>
      <xdr:row>21</xdr:row>
      <xdr:rowOff>38100</xdr:rowOff>
    </xdr:to>
    <xdr:sp macro="[0]!reset_dinero" textlink="">
      <xdr:nvSpPr>
        <xdr:cNvPr id="7" name="Rectángulo: biselado 6">
          <a:extLst>
            <a:ext uri="{FF2B5EF4-FFF2-40B4-BE49-F238E27FC236}">
              <a16:creationId xmlns:a16="http://schemas.microsoft.com/office/drawing/2014/main" id="{00000000-0008-0000-0000-000007000000}"/>
            </a:ext>
          </a:extLst>
        </xdr:cNvPr>
        <xdr:cNvSpPr/>
      </xdr:nvSpPr>
      <xdr:spPr>
        <a:xfrm>
          <a:off x="14058900" y="3314700"/>
          <a:ext cx="695325" cy="523875"/>
        </a:xfrm>
        <a:prstGeom prst="bevel">
          <a:avLst/>
        </a:prstGeom>
        <a:solidFill>
          <a:schemeClr val="bg1">
            <a:lumMod val="7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900" b="1">
              <a:solidFill>
                <a:schemeClr val="tx1"/>
              </a:solidFill>
            </a:rPr>
            <a:t>RESET_</a:t>
          </a:r>
        </a:p>
      </xdr:txBody>
    </xdr:sp>
    <xdr:clientData/>
  </xdr:twoCellAnchor>
  <mc:AlternateContent xmlns:mc="http://schemas.openxmlformats.org/markup-compatibility/2006">
    <mc:Choice xmlns:a14="http://schemas.microsoft.com/office/drawing/2010/main" Requires="a14">
      <xdr:twoCellAnchor editAs="oneCell">
        <xdr:from>
          <xdr:col>8</xdr:col>
          <xdr:colOff>762000</xdr:colOff>
          <xdr:row>10</xdr:row>
          <xdr:rowOff>106680</xdr:rowOff>
        </xdr:from>
        <xdr:to>
          <xdr:col>10</xdr:col>
          <xdr:colOff>45720</xdr:colOff>
          <xdr:row>12</xdr:row>
          <xdr:rowOff>76200</xdr:rowOff>
        </xdr:to>
        <xdr:sp macro="" textlink="">
          <xdr:nvSpPr>
            <xdr:cNvPr id="1029" name="CommandButton2"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1038225</xdr:colOff>
      <xdr:row>4</xdr:row>
      <xdr:rowOff>66675</xdr:rowOff>
    </xdr:to>
    <xdr:sp macro="[0]!INICIO" textlink="">
      <xdr:nvSpPr>
        <xdr:cNvPr id="4" name="Rectángulo: biselado 3">
          <a:extLst>
            <a:ext uri="{FF2B5EF4-FFF2-40B4-BE49-F238E27FC236}">
              <a16:creationId xmlns:a16="http://schemas.microsoft.com/office/drawing/2014/main" id="{00000000-0008-0000-0100-000004000000}"/>
            </a:ext>
          </a:extLst>
        </xdr:cNvPr>
        <xdr:cNvSpPr/>
      </xdr:nvSpPr>
      <xdr:spPr>
        <a:xfrm>
          <a:off x="2533650" y="0"/>
          <a:ext cx="1038225" cy="752475"/>
        </a:xfrm>
        <a:prstGeom prst="bevel">
          <a:avLst/>
        </a:prstGeom>
        <a:solidFill>
          <a:schemeClr val="accent4">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a:solidFill>
                <a:schemeClr val="tx1"/>
              </a:solidFill>
            </a:rPr>
            <a:t>INICIO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xdr:row>
      <xdr:rowOff>0</xdr:rowOff>
    </xdr:from>
    <xdr:to>
      <xdr:col>5</xdr:col>
      <xdr:colOff>784860</xdr:colOff>
      <xdr:row>14</xdr:row>
      <xdr:rowOff>0</xdr:rowOff>
    </xdr:to>
    <xdr:graphicFrame macro="">
      <xdr:nvGraphicFramePr>
        <xdr:cNvPr id="5" name="Gráfico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22860</xdr:colOff>
      <xdr:row>14</xdr:row>
      <xdr:rowOff>0</xdr:rowOff>
    </xdr:from>
    <xdr:to>
      <xdr:col>5</xdr:col>
      <xdr:colOff>784860</xdr:colOff>
      <xdr:row>29</xdr:row>
      <xdr:rowOff>15240</xdr:rowOff>
    </xdr:to>
    <xdr:graphicFrame macro="">
      <xdr:nvGraphicFramePr>
        <xdr:cNvPr id="6" name="Gráfico 5">
          <a:extLst>
            <a:ext uri="{FF2B5EF4-FFF2-40B4-BE49-F238E27FC236}">
              <a16:creationId xmlns:a16="http://schemas.microsoft.com/office/drawing/2014/main" id="{00000000-0008-0000-04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60960</xdr:colOff>
      <xdr:row>1</xdr:row>
      <xdr:rowOff>45720</xdr:rowOff>
    </xdr:from>
    <xdr:to>
      <xdr:col>3</xdr:col>
      <xdr:colOff>899160</xdr:colOff>
      <xdr:row>2</xdr:row>
      <xdr:rowOff>53340</xdr:rowOff>
    </xdr:to>
    <xdr:sp macro="" textlink="">
      <xdr:nvSpPr>
        <xdr:cNvPr id="2" name="Rectángulo 1">
          <a:extLst>
            <a:ext uri="{FF2B5EF4-FFF2-40B4-BE49-F238E27FC236}">
              <a16:creationId xmlns:a16="http://schemas.microsoft.com/office/drawing/2014/main" id="{00000000-0008-0000-0400-000002000000}"/>
            </a:ext>
          </a:extLst>
        </xdr:cNvPr>
        <xdr:cNvSpPr/>
      </xdr:nvSpPr>
      <xdr:spPr>
        <a:xfrm>
          <a:off x="4762500" y="228600"/>
          <a:ext cx="838200" cy="19050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22860</xdr:colOff>
      <xdr:row>8</xdr:row>
      <xdr:rowOff>30480</xdr:rowOff>
    </xdr:from>
    <xdr:to>
      <xdr:col>5</xdr:col>
      <xdr:colOff>701040</xdr:colOff>
      <xdr:row>9</xdr:row>
      <xdr:rowOff>30480</xdr:rowOff>
    </xdr:to>
    <xdr:sp macro="" textlink="">
      <xdr:nvSpPr>
        <xdr:cNvPr id="3" name="Rectángulo 2">
          <a:extLst>
            <a:ext uri="{FF2B5EF4-FFF2-40B4-BE49-F238E27FC236}">
              <a16:creationId xmlns:a16="http://schemas.microsoft.com/office/drawing/2014/main" id="{00000000-0008-0000-0400-000003000000}"/>
            </a:ext>
          </a:extLst>
        </xdr:cNvPr>
        <xdr:cNvSpPr/>
      </xdr:nvSpPr>
      <xdr:spPr>
        <a:xfrm>
          <a:off x="8534400" y="1493520"/>
          <a:ext cx="678180" cy="18288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160020</xdr:colOff>
      <xdr:row>22</xdr:row>
      <xdr:rowOff>7620</xdr:rowOff>
    </xdr:from>
    <xdr:to>
      <xdr:col>5</xdr:col>
      <xdr:colOff>670560</xdr:colOff>
      <xdr:row>22</xdr:row>
      <xdr:rowOff>175260</xdr:rowOff>
    </xdr:to>
    <xdr:sp macro="" textlink="">
      <xdr:nvSpPr>
        <xdr:cNvPr id="4" name="Rectángulo 3">
          <a:extLst>
            <a:ext uri="{FF2B5EF4-FFF2-40B4-BE49-F238E27FC236}">
              <a16:creationId xmlns:a16="http://schemas.microsoft.com/office/drawing/2014/main" id="{00000000-0008-0000-0400-000004000000}"/>
            </a:ext>
          </a:extLst>
        </xdr:cNvPr>
        <xdr:cNvSpPr/>
      </xdr:nvSpPr>
      <xdr:spPr>
        <a:xfrm>
          <a:off x="8671560" y="4030980"/>
          <a:ext cx="510540" cy="16764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60960</xdr:colOff>
      <xdr:row>1</xdr:row>
      <xdr:rowOff>83820</xdr:rowOff>
    </xdr:from>
    <xdr:to>
      <xdr:col>9</xdr:col>
      <xdr:colOff>388620</xdr:colOff>
      <xdr:row>20</xdr:row>
      <xdr:rowOff>53340</xdr:rowOff>
    </xdr:to>
    <xdr:sp macro="" textlink="">
      <xdr:nvSpPr>
        <xdr:cNvPr id="11" name="Rectángulo 10">
          <a:extLst>
            <a:ext uri="{FF2B5EF4-FFF2-40B4-BE49-F238E27FC236}">
              <a16:creationId xmlns:a16="http://schemas.microsoft.com/office/drawing/2014/main" id="{00000000-0008-0000-0600-00000B000000}"/>
            </a:ext>
          </a:extLst>
        </xdr:cNvPr>
        <xdr:cNvSpPr/>
      </xdr:nvSpPr>
      <xdr:spPr>
        <a:xfrm>
          <a:off x="7330440" y="266700"/>
          <a:ext cx="1120140" cy="344424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0</xdr:colOff>
      <xdr:row>1</xdr:row>
      <xdr:rowOff>171450</xdr:rowOff>
    </xdr:from>
    <xdr:to>
      <xdr:col>8</xdr:col>
      <xdr:colOff>609600</xdr:colOff>
      <xdr:row>16</xdr:row>
      <xdr:rowOff>171450</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251460</xdr:colOff>
      <xdr:row>15</xdr:row>
      <xdr:rowOff>15240</xdr:rowOff>
    </xdr:from>
    <xdr:to>
      <xdr:col>7</xdr:col>
      <xdr:colOff>746760</xdr:colOff>
      <xdr:row>16</xdr:row>
      <xdr:rowOff>152428</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4175760" y="2758440"/>
          <a:ext cx="2872740" cy="320068"/>
        </a:xfrm>
        <a:prstGeom prst="rect">
          <a:avLst/>
        </a:prstGeom>
      </xdr:spPr>
    </xdr:pic>
    <xdr:clientData/>
  </xdr:twoCellAnchor>
  <xdr:twoCellAnchor>
    <xdr:from>
      <xdr:col>3</xdr:col>
      <xdr:colOff>91440</xdr:colOff>
      <xdr:row>2</xdr:row>
      <xdr:rowOff>53340</xdr:rowOff>
    </xdr:from>
    <xdr:to>
      <xdr:col>4</xdr:col>
      <xdr:colOff>137160</xdr:colOff>
      <xdr:row>3</xdr:row>
      <xdr:rowOff>60960</xdr:rowOff>
    </xdr:to>
    <xdr:sp macro="" textlink="">
      <xdr:nvSpPr>
        <xdr:cNvPr id="5" name="Rectángulo 4">
          <a:extLst>
            <a:ext uri="{FF2B5EF4-FFF2-40B4-BE49-F238E27FC236}">
              <a16:creationId xmlns:a16="http://schemas.microsoft.com/office/drawing/2014/main" id="{00000000-0008-0000-0600-000005000000}"/>
            </a:ext>
          </a:extLst>
        </xdr:cNvPr>
        <xdr:cNvSpPr/>
      </xdr:nvSpPr>
      <xdr:spPr>
        <a:xfrm>
          <a:off x="3398520" y="419100"/>
          <a:ext cx="838200" cy="19050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91440</xdr:colOff>
      <xdr:row>9</xdr:row>
      <xdr:rowOff>167640</xdr:rowOff>
    </xdr:from>
    <xdr:to>
      <xdr:col>8</xdr:col>
      <xdr:colOff>502920</xdr:colOff>
      <xdr:row>10</xdr:row>
      <xdr:rowOff>152400</xdr:rowOff>
    </xdr:to>
    <xdr:sp macro="" textlink="">
      <xdr:nvSpPr>
        <xdr:cNvPr id="6" name="Rectángulo 5">
          <a:extLst>
            <a:ext uri="{FF2B5EF4-FFF2-40B4-BE49-F238E27FC236}">
              <a16:creationId xmlns:a16="http://schemas.microsoft.com/office/drawing/2014/main" id="{00000000-0008-0000-0600-000006000000}"/>
            </a:ext>
          </a:extLst>
        </xdr:cNvPr>
        <xdr:cNvSpPr/>
      </xdr:nvSpPr>
      <xdr:spPr>
        <a:xfrm>
          <a:off x="7360920" y="1813560"/>
          <a:ext cx="411480" cy="16764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784860</xdr:colOff>
      <xdr:row>13</xdr:row>
      <xdr:rowOff>167640</xdr:rowOff>
    </xdr:from>
    <xdr:to>
      <xdr:col>8</xdr:col>
      <xdr:colOff>373380</xdr:colOff>
      <xdr:row>15</xdr:row>
      <xdr:rowOff>0</xdr:rowOff>
    </xdr:to>
    <xdr:sp macro="" textlink="">
      <xdr:nvSpPr>
        <xdr:cNvPr id="7" name="Flecha: hacia la izquierda 6">
          <a:extLst>
            <a:ext uri="{FF2B5EF4-FFF2-40B4-BE49-F238E27FC236}">
              <a16:creationId xmlns:a16="http://schemas.microsoft.com/office/drawing/2014/main" id="{00000000-0008-0000-0600-000007000000}"/>
            </a:ext>
          </a:extLst>
        </xdr:cNvPr>
        <xdr:cNvSpPr/>
      </xdr:nvSpPr>
      <xdr:spPr>
        <a:xfrm>
          <a:off x="7261860" y="2545080"/>
          <a:ext cx="381000" cy="19812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784860</xdr:colOff>
      <xdr:row>15</xdr:row>
      <xdr:rowOff>83820</xdr:rowOff>
    </xdr:from>
    <xdr:to>
      <xdr:col>8</xdr:col>
      <xdr:colOff>373380</xdr:colOff>
      <xdr:row>16</xdr:row>
      <xdr:rowOff>99060</xdr:rowOff>
    </xdr:to>
    <xdr:sp macro="" textlink="">
      <xdr:nvSpPr>
        <xdr:cNvPr id="8" name="Flecha: hacia la izquierda 7">
          <a:extLst>
            <a:ext uri="{FF2B5EF4-FFF2-40B4-BE49-F238E27FC236}">
              <a16:creationId xmlns:a16="http://schemas.microsoft.com/office/drawing/2014/main" id="{00000000-0008-0000-0600-000008000000}"/>
            </a:ext>
          </a:extLst>
        </xdr:cNvPr>
        <xdr:cNvSpPr/>
      </xdr:nvSpPr>
      <xdr:spPr>
        <a:xfrm>
          <a:off x="7261860" y="2827020"/>
          <a:ext cx="381000" cy="19812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434340</xdr:colOff>
      <xdr:row>13</xdr:row>
      <xdr:rowOff>160020</xdr:rowOff>
    </xdr:from>
    <xdr:to>
      <xdr:col>9</xdr:col>
      <xdr:colOff>693420</xdr:colOff>
      <xdr:row>15</xdr:row>
      <xdr:rowOff>15240</xdr:rowOff>
    </xdr:to>
    <xdr:sp macro="" textlink="">
      <xdr:nvSpPr>
        <xdr:cNvPr id="9" name="Rectángulo 8">
          <a:extLst>
            <a:ext uri="{FF2B5EF4-FFF2-40B4-BE49-F238E27FC236}">
              <a16:creationId xmlns:a16="http://schemas.microsoft.com/office/drawing/2014/main" id="{00000000-0008-0000-0600-000009000000}"/>
            </a:ext>
          </a:extLst>
        </xdr:cNvPr>
        <xdr:cNvSpPr/>
      </xdr:nvSpPr>
      <xdr:spPr>
        <a:xfrm>
          <a:off x="7703820" y="2537460"/>
          <a:ext cx="1051560" cy="22098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800" b="1">
              <a:solidFill>
                <a:sysClr val="windowText" lastClr="000000"/>
              </a:solidFill>
            </a:rPr>
            <a:t>Año de Desmontaje</a:t>
          </a:r>
        </a:p>
      </xdr:txBody>
    </xdr:sp>
    <xdr:clientData/>
  </xdr:twoCellAnchor>
  <xdr:twoCellAnchor>
    <xdr:from>
      <xdr:col>8</xdr:col>
      <xdr:colOff>441960</xdr:colOff>
      <xdr:row>15</xdr:row>
      <xdr:rowOff>83820</xdr:rowOff>
    </xdr:from>
    <xdr:to>
      <xdr:col>9</xdr:col>
      <xdr:colOff>701040</xdr:colOff>
      <xdr:row>16</xdr:row>
      <xdr:rowOff>121920</xdr:rowOff>
    </xdr:to>
    <xdr:sp macro="" textlink="">
      <xdr:nvSpPr>
        <xdr:cNvPr id="10" name="Rectángulo 9">
          <a:extLst>
            <a:ext uri="{FF2B5EF4-FFF2-40B4-BE49-F238E27FC236}">
              <a16:creationId xmlns:a16="http://schemas.microsoft.com/office/drawing/2014/main" id="{00000000-0008-0000-0600-00000A000000}"/>
            </a:ext>
          </a:extLst>
        </xdr:cNvPr>
        <xdr:cNvSpPr/>
      </xdr:nvSpPr>
      <xdr:spPr>
        <a:xfrm>
          <a:off x="7711440" y="2827020"/>
          <a:ext cx="1051560" cy="22098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800" b="1">
              <a:solidFill>
                <a:sysClr val="windowText" lastClr="000000"/>
              </a:solidFill>
            </a:rPr>
            <a:t>FPO</a:t>
          </a:r>
        </a:p>
      </xdr:txBody>
    </xdr:sp>
    <xdr:clientData/>
  </xdr:twoCellAnchor>
  <xdr:twoCellAnchor>
    <xdr:from>
      <xdr:col>2</xdr:col>
      <xdr:colOff>769620</xdr:colOff>
      <xdr:row>17</xdr:row>
      <xdr:rowOff>22860</xdr:rowOff>
    </xdr:from>
    <xdr:to>
      <xdr:col>10</xdr:col>
      <xdr:colOff>182880</xdr:colOff>
      <xdr:row>35</xdr:row>
      <xdr:rowOff>175260</xdr:rowOff>
    </xdr:to>
    <xdr:sp macro="" textlink="">
      <xdr:nvSpPr>
        <xdr:cNvPr id="12" name="Rectángulo 11">
          <a:extLst>
            <a:ext uri="{FF2B5EF4-FFF2-40B4-BE49-F238E27FC236}">
              <a16:creationId xmlns:a16="http://schemas.microsoft.com/office/drawing/2014/main" id="{00000000-0008-0000-0600-00000C000000}"/>
            </a:ext>
          </a:extLst>
        </xdr:cNvPr>
        <xdr:cNvSpPr/>
      </xdr:nvSpPr>
      <xdr:spPr>
        <a:xfrm>
          <a:off x="3108960" y="3131820"/>
          <a:ext cx="5753100" cy="344424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91440</xdr:colOff>
      <xdr:row>0</xdr:row>
      <xdr:rowOff>38100</xdr:rowOff>
    </xdr:from>
    <xdr:to>
      <xdr:col>14</xdr:col>
      <xdr:colOff>350520</xdr:colOff>
      <xdr:row>20</xdr:row>
      <xdr:rowOff>53340</xdr:rowOff>
    </xdr:to>
    <xdr:graphicFrame macro="">
      <xdr:nvGraphicFramePr>
        <xdr:cNvPr id="3" name="Gráfico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ARCHIVOS\transmision\Users\areyes\Desktop\CORRESPONDENCIA\REGISTRO%20DE%20CORRESPONDENCIA%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es Recibidas 2010-2015"/>
      <sheetName val="EXPEDIENTES VIRTUALES"/>
      <sheetName val="TIPO-NO BORRAR"/>
    </sheetNames>
    <sheetDataSet>
      <sheetData sheetId="0"/>
      <sheetData sheetId="1"/>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audia Montes" refreshedDate="45316.826981365739" createdVersion="8" refreshedVersion="8" minRefreshableVersion="3" recordCount="1071" xr:uid="{D4EF7D26-29B5-4C12-8243-6D2C9116CBEA}">
  <cacheSource type="worksheet">
    <worksheetSource name="Tabla1"/>
  </cacheSource>
  <cacheFields count="16">
    <cacheField name="Fecha" numFmtId="14">
      <sharedItems containsSemiMixedTypes="0" containsNonDate="0" containsDate="1" containsString="0" minDate="2016-05-12T00:00:00" maxDate="2023-12-21T00:00:00"/>
    </cacheField>
    <cacheField name="Nombre Proyecto" numFmtId="0">
      <sharedItems/>
    </cacheField>
    <cacheField name="Empresa" numFmtId="0">
      <sharedItems/>
    </cacheField>
    <cacheField name="Cantidad de paneles" numFmtId="0">
      <sharedItems containsSemiMixedTypes="0" containsString="0" containsNumber="1" minValue="0" maxValue="1875000"/>
    </cacheField>
    <cacheField name="Capacidad MW" numFmtId="0">
      <sharedItems containsSemiMixedTypes="0" containsString="0" containsNumber="1" minValue="0" maxValue="750"/>
    </cacheField>
    <cacheField name="FPO" numFmtId="14">
      <sharedItems containsSemiMixedTypes="0" containsNonDate="0" containsDate="1" containsString="0" minDate="2012-12-01T00:00:00" maxDate="2031-06-23T00:00:00" count="342">
        <d v="2020-12-09T00:00:00"/>
        <d v="2017-01-01T00:00:00"/>
        <d v="2017-02-01T00:00:00"/>
        <d v="2016-09-01T00:00:00"/>
        <d v="2016-07-01T00:00:00"/>
        <d v="2017-07-01T00:00:00"/>
        <d v="2016-02-01T00:00:00"/>
        <d v="2015-03-03T00:00:00"/>
        <d v="2017-05-01T00:00:00"/>
        <d v="2017-10-01T00:00:00"/>
        <d v="2017-06-01T00:00:00"/>
        <d v="2016-03-01T00:00:00"/>
        <d v="2016-08-01T00:00:00"/>
        <d v="2016-11-01T00:00:00"/>
        <d v="2016-10-01T00:00:00"/>
        <d v="2016-05-01T00:00:00"/>
        <d v="2017-08-01T00:00:00"/>
        <d v="2012-12-01T00:00:00"/>
        <d v="2018-01-01T00:00:00"/>
        <d v="2016-12-01T00:00:00"/>
        <d v="2015-05-01T00:00:00"/>
        <d v="2018-06-01T00:00:00"/>
        <d v="2017-04-01T00:00:00"/>
        <d v="2017-03-01T00:00:00"/>
        <d v="2017-09-01T00:00:00"/>
        <d v="2017-12-01T00:00:00"/>
        <d v="2018-07-01T00:00:00"/>
        <d v="2019-01-01T00:00:00"/>
        <d v="2017-03-15T00:00:00"/>
        <d v="2019-06-01T00:00:00"/>
        <d v="2017-11-01T00:00:00"/>
        <d v="2015-04-01T00:00:00"/>
        <d v="2019-03-01T00:00:00"/>
        <d v="2019-05-26T00:00:00"/>
        <d v="2018-05-01T00:00:00"/>
        <d v="2018-02-01T00:00:00"/>
        <d v="2018-08-01T00:00:00"/>
        <d v="2018-04-01T00:00:00"/>
        <d v="2019-09-08T00:00:00"/>
        <d v="2019-05-01T00:00:00"/>
        <d v="2018-03-01T00:00:00"/>
        <d v="2018-02-15T00:00:00"/>
        <d v="2019-08-01T00:00:00"/>
        <d v="2018-12-01T00:00:00"/>
        <d v="2020-02-15T00:00:00"/>
        <d v="2018-04-15T00:00:00"/>
        <d v="2018-03-15T00:00:00"/>
        <d v="2018-05-05T00:00:00"/>
        <d v="2018-02-05T00:00:00"/>
        <d v="2018-01-02T00:00:00"/>
        <d v="2018-03-25T00:00:00"/>
        <d v="2018-03-20T00:00:00"/>
        <d v="2018-03-26T00:00:00"/>
        <d v="2018-06-30T00:00:00"/>
        <d v="2019-12-15T00:00:00"/>
        <d v="2018-07-31T00:00:00"/>
        <d v="2018-09-01T00:00:00"/>
        <d v="2019-02-01T00:00:00"/>
        <d v="2018-09-15T00:00:00"/>
        <d v="2019-01-15T00:00:00"/>
        <d v="2018-08-20T00:00:00"/>
        <d v="2018-08-15T00:00:00"/>
        <d v="2018-08-25T00:00:00"/>
        <d v="2018-03-18T00:00:00"/>
        <d v="2018-07-12T00:00:00"/>
        <d v="2019-03-02T00:00:00"/>
        <d v="2018-07-03T00:00:00"/>
        <d v="2018-10-30T00:00:00"/>
        <d v="2019-12-16T00:00:00"/>
        <d v="2020-07-01T00:00:00"/>
        <d v="2018-01-15T00:00:00"/>
        <d v="2018-10-01T00:00:00"/>
        <d v="2020-08-01T00:00:00"/>
        <d v="2018-08-08T00:00:00"/>
        <d v="2019-04-01T00:00:00"/>
        <d v="2018-07-29T00:00:00"/>
        <d v="2018-06-23T00:00:00"/>
        <d v="2018-05-09T00:00:00"/>
        <d v="2018-04-23T00:00:00"/>
        <d v="2018-06-16T00:00:00"/>
        <d v="2018-06-15T00:00:00"/>
        <d v="2018-07-15T00:00:00"/>
        <d v="2018-08-03T00:00:00"/>
        <d v="2018-08-31T00:00:00"/>
        <d v="2018-05-16T00:00:00"/>
        <d v="2018-09-08T00:00:00"/>
        <d v="2018-12-31T00:00:00"/>
        <d v="2018-12-15T00:00:00"/>
        <d v="2019-01-31T00:00:00"/>
        <d v="2018-11-05T00:00:00"/>
        <d v="2018-08-30T00:00:00"/>
        <d v="2018-09-30T00:00:00"/>
        <d v="2020-12-31T00:00:00"/>
        <d v="2020-01-01T00:00:00"/>
        <d v="2018-11-08T00:00:00"/>
        <d v="2018-10-26T00:00:00"/>
        <d v="2018-07-06T00:00:00"/>
        <d v="2018-07-02T00:00:00"/>
        <d v="2019-04-16T00:00:00"/>
        <d v="2018-12-21T00:00:00"/>
        <d v="2019-08-15T00:00:00"/>
        <d v="2018-10-15T00:00:00"/>
        <d v="2018-12-25T00:00:00"/>
        <d v="2019-12-01T00:00:00"/>
        <d v="2018-11-25T00:00:00"/>
        <d v="2018-08-26T00:00:00"/>
        <d v="2020-07-10T00:00:00"/>
        <d v="2019-02-10T00:00:00"/>
        <d v="2018-05-31T00:00:00"/>
        <d v="2019-01-25T00:00:00"/>
        <d v="2020-01-03T00:00:00"/>
        <d v="2017-10-15T00:00:00"/>
        <d v="2018-07-30T00:00:00"/>
        <d v="2018-08-06T00:00:00"/>
        <d v="2019-02-13T00:00:00"/>
        <d v="2019-07-08T00:00:00"/>
        <d v="2019-04-13T00:00:00"/>
        <d v="2018-09-03T00:00:00"/>
        <d v="2019-07-01T00:00:00"/>
        <d v="2019-03-30T00:00:00"/>
        <d v="2019-08-28T00:00:00"/>
        <d v="2019-08-08T00:00:00"/>
        <d v="2018-11-01T00:00:00"/>
        <d v="2019-01-10T00:00:00"/>
        <d v="2019-06-20T00:00:00"/>
        <d v="2019-04-20T00:00:00"/>
        <d v="2020-02-01T00:00:00"/>
        <d v="2019-01-30T00:00:00"/>
        <d v="2019-01-16T00:00:00"/>
        <d v="2020-09-01T00:00:00"/>
        <d v="2019-10-01T00:00:00"/>
        <d v="2019-04-26T00:00:00"/>
        <d v="2020-12-01T00:00:00"/>
        <d v="2021-06-17T00:00:00"/>
        <d v="2021-07-20T00:00:00"/>
        <d v="2021-08-27T00:00:00"/>
        <d v="2021-10-05T00:00:00"/>
        <d v="2021-11-12T00:00:00"/>
        <d v="2019-05-27T00:00:00"/>
        <d v="2021-12-31T00:00:00"/>
        <d v="2021-12-01T00:00:00"/>
        <d v="2019-09-30T00:00:00"/>
        <d v="2020-04-01T00:00:00"/>
        <d v="2021-11-30T00:00:00"/>
        <d v="2019-11-01T00:00:00"/>
        <d v="2019-03-31T00:00:00"/>
        <d v="2020-06-01T00:00:00"/>
        <d v="2019-03-18T00:00:00"/>
        <d v="2019-11-09T00:00:00"/>
        <d v="2019-09-01T00:00:00"/>
        <d v="2019-05-30T00:00:00"/>
        <d v="2019-05-07T00:00:00"/>
        <d v="2019-06-08T00:00:00"/>
        <d v="2019-04-30T00:00:00"/>
        <d v="2019-06-26T00:00:00"/>
        <d v="2019-06-06T00:00:00"/>
        <d v="2020-01-15T00:00:00"/>
        <d v="2019-07-28T00:00:00"/>
        <d v="2020-12-15T00:00:00"/>
        <d v="2022-06-01T00:00:00"/>
        <d v="2019-12-06T00:00:00"/>
        <d v="2019-12-02T00:00:00"/>
        <d v="2019-12-21T00:00:00"/>
        <d v="2019-12-07T00:00:00"/>
        <d v="2019-06-30T00:00:00"/>
        <d v="2019-07-31T00:00:00"/>
        <d v="2021-06-01T00:00:00"/>
        <d v="2019-07-15T00:00:00"/>
        <d v="2020-05-12T00:00:00"/>
        <d v="2019-11-05T00:00:00"/>
        <d v="2019-08-30T00:00:00"/>
        <d v="2019-10-23T00:00:00"/>
        <d v="2021-01-01T00:00:00"/>
        <d v="2019-10-31T00:00:00"/>
        <d v="2021-09-11T00:00:00"/>
        <d v="2020-05-21T00:00:00"/>
        <d v="2020-06-18T00:00:00"/>
        <d v="2020-04-15T00:00:00"/>
        <d v="2019-11-30T00:00:00"/>
        <d v="2022-06-30T00:00:00"/>
        <d v="2021-05-30T00:00:00"/>
        <d v="2020-07-27T00:00:00"/>
        <d v="2020-06-30T00:00:00"/>
        <d v="2021-06-30T00:00:00"/>
        <d v="2021-12-30T00:00:00"/>
        <d v="2020-05-15T00:00:00"/>
        <d v="2019-12-19T00:00:00"/>
        <d v="2022-01-01T00:00:00"/>
        <d v="2020-12-20T00:00:00"/>
        <d v="2022-12-31T00:00:00"/>
        <d v="2021-12-17T00:00:00"/>
        <d v="2021-08-31T00:00:00"/>
        <d v="2021-09-02T00:00:00"/>
        <d v="2020-09-08T00:00:00"/>
        <d v="2021-07-01T00:00:00"/>
        <d v="2021-05-04T00:00:00"/>
        <d v="2019-10-15T00:00:00"/>
        <d v="2023-12-01T00:00:00"/>
        <d v="2021-07-13T00:00:00"/>
        <d v="2022-06-05T00:00:00"/>
        <d v="2021-10-30T00:00:00"/>
        <d v="2021-01-15T00:00:00"/>
        <d v="2021-11-20T00:00:00"/>
        <d v="2020-12-27T00:00:00"/>
        <d v="2020-03-15T00:00:00"/>
        <d v="2020-10-30T00:00:00"/>
        <d v="2021-04-26T00:00:00"/>
        <d v="2024-10-01T00:00:00"/>
        <d v="2020-10-01T00:00:00"/>
        <d v="2023-06-01T00:00:00"/>
        <d v="2021-06-26T00:00:00"/>
        <d v="2021-09-06T00:00:00"/>
        <d v="2022-08-01T00:00:00"/>
        <d v="2021-08-01T00:00:00"/>
        <d v="2024-02-01T00:00:00"/>
        <d v="2024-01-01T00:00:00"/>
        <d v="2023-01-01T00:00:00"/>
        <d v="2021-04-01T00:00:00"/>
        <d v="2024-12-01T00:00:00"/>
        <d v="2022-12-14T00:00:00"/>
        <d v="2024-12-31T00:00:00"/>
        <d v="2021-06-09T00:00:00"/>
        <d v="2020-09-15T00:00:00"/>
        <d v="2022-04-30T00:00:00"/>
        <d v="2023-05-30T00:00:00"/>
        <d v="2021-09-01T00:00:00"/>
        <d v="2020-10-05T00:00:00"/>
        <d v="2021-12-27T00:00:00"/>
        <d v="2024-07-30T00:00:00"/>
        <d v="2023-07-30T00:00:00"/>
        <d v="2021-10-01T00:00:00"/>
        <d v="2023-03-01T00:00:00"/>
        <d v="2024-03-01T00:00:00"/>
        <d v="2021-12-02T00:00:00"/>
        <d v="2021-12-16T00:00:00"/>
        <d v="2022-01-03T00:00:00"/>
        <d v="2022-11-01T00:00:00"/>
        <d v="2022-03-31T00:00:00"/>
        <d v="2022-11-25T00:00:00"/>
        <d v="2025-12-01T00:00:00"/>
        <d v="2022-01-30T00:00:00"/>
        <d v="2023-01-13T00:00:00"/>
        <d v="2022-05-20T00:00:00"/>
        <d v="2022-07-20T00:00:00"/>
        <d v="2022-12-01T00:00:00"/>
        <d v="2022-04-01T00:00:00"/>
        <d v="2023-12-31T00:00:00"/>
        <d v="2021-09-20T00:00:00"/>
        <d v="2023-01-31T00:00:00"/>
        <d v="2021-12-15T00:00:00"/>
        <d v="2022-09-30T00:00:00"/>
        <d v="2022-12-17T00:00:00"/>
        <d v="2022-12-28T00:00:00"/>
        <d v="2025-12-31T00:00:00"/>
        <d v="2023-07-01T00:00:00"/>
        <d v="2023-03-31T00:00:00"/>
        <d v="2022-07-01T00:00:00"/>
        <d v="2022-02-01T00:00:00"/>
        <d v="2021-11-01T00:00:00"/>
        <d v="2022-01-07T00:00:00"/>
        <d v="2022-03-01T00:00:00"/>
        <d v="2022-06-15T00:00:00"/>
        <d v="2022-12-30T00:00:00"/>
        <d v="2022-09-28T00:00:00"/>
        <d v="2024-12-20T00:00:00"/>
        <d v="2022-12-29T00:00:00"/>
        <d v="2022-05-30T00:00:00"/>
        <d v="2023-04-15T00:00:00"/>
        <d v="2023-06-30T00:00:00"/>
        <d v="2026-12-31T00:00:00"/>
        <d v="2023-08-25T00:00:00"/>
        <d v="2025-06-30T00:00:00"/>
        <d v="2023-12-21T00:00:00"/>
        <d v="2022-11-30T00:00:00"/>
        <d v="2024-06-30T00:00:00"/>
        <d v="2025-12-30T00:00:00"/>
        <d v="2024-01-31T00:00:00"/>
        <d v="2022-10-01T00:00:00"/>
        <d v="2024-12-30T00:00:00"/>
        <d v="2022-12-23T00:00:00"/>
        <d v="2031-06-22T00:00:00"/>
        <d v="2023-12-30T00:00:00"/>
        <d v="2024-06-05T00:00:00"/>
        <d v="2023-04-05T00:00:00"/>
        <d v="2025-01-02T00:00:00"/>
        <d v="2023-10-31T00:00:00"/>
        <d v="2022-08-31T00:00:00"/>
        <d v="2023-10-13T00:00:00"/>
        <d v="2022-10-20T00:00:00"/>
        <d v="2024-12-21T00:00:00"/>
        <d v="2023-03-15T00:00:00"/>
        <d v="2024-01-07T00:00:00"/>
        <d v="2024-05-01T00:00:00"/>
        <d v="2025-11-01T00:00:00"/>
        <d v="2024-11-01T00:00:00"/>
        <d v="2024-11-30T00:00:00"/>
        <d v="2025-11-30T00:00:00"/>
        <d v="2023-12-15T00:00:00"/>
        <d v="2025-06-01T00:00:00"/>
        <d v="2023-11-20T00:00:00"/>
        <d v="2023-12-23T00:00:00"/>
        <d v="2024-12-07T00:00:00"/>
        <d v="2024-09-30T00:00:00"/>
        <d v="2025-12-29T00:00:00"/>
        <d v="2024-12-12T00:00:00"/>
        <d v="2023-09-30T00:00:00"/>
        <d v="2024-01-30T00:00:00"/>
        <d v="2025-02-01T00:00:00"/>
        <d v="2023-10-30T00:00:00"/>
        <d v="2025-08-30T00:00:00"/>
        <d v="2025-05-30T00:00:00"/>
        <d v="2024-04-01T00:00:00"/>
        <d v="2025-03-30T00:00:00"/>
        <d v="2027-12-31T00:00:00"/>
        <d v="2026-01-31T00:00:00"/>
        <d v="2024-09-01T00:00:00"/>
        <d v="2023-08-01T00:00:00"/>
        <d v="2025-06-15T00:00:00"/>
        <d v="2027-01-30T00:00:00"/>
        <d v="2026-12-30T00:00:00"/>
        <d v="2027-07-30T00:00:00"/>
        <d v="2024-10-14T00:00:00"/>
        <d v="2025-07-31T00:00:00"/>
        <d v="2027-12-30T00:00:00"/>
        <d v="2026-07-31T00:00:00"/>
        <d v="2027-06-30T00:00:00"/>
        <d v="2024-08-30T00:00:00"/>
        <d v="2024-03-30T00:00:00"/>
        <d v="2024-02-28T00:00:00"/>
        <d v="2024-05-07T00:00:00"/>
        <d v="2024-08-31T00:00:00"/>
        <d v="2025-12-04T00:00:00"/>
        <d v="2026-06-30T00:00:00"/>
        <d v="2024-05-15T00:00:00"/>
        <d v="2024-06-29T00:00:00"/>
        <d v="2025-02-28T00:00:00"/>
        <d v="2024-10-30T00:00:00"/>
        <d v="2026-10-30T00:00:00"/>
        <d v="2025-01-31T00:00:00"/>
        <d v="2028-12-30T00:00:00"/>
        <d v="2027-10-30T00:00:00"/>
        <d v="2025-03-31T00:00:00"/>
      </sharedItems>
      <fieldGroup par="15"/>
    </cacheField>
    <cacheField name="Peso del vidrio [Kg]" numFmtId="166">
      <sharedItems containsSemiMixedTypes="0" containsString="0" containsNumber="1" minValue="0" maxValue="31875000"/>
    </cacheField>
    <cacheField name="Peso del Silicio [Kg]" numFmtId="0">
      <sharedItems containsSemiMixedTypes="0" containsString="0" containsNumber="1" minValue="0" maxValue="5625"/>
    </cacheField>
    <cacheField name="peso del aluminio [Kg]" numFmtId="166">
      <sharedItems containsSemiMixedTypes="0" containsString="0" containsNumber="1" minValue="0" maxValue="106875"/>
    </cacheField>
    <cacheField name="precio del vidrio [$]" numFmtId="0">
      <sharedItems containsSemiMixedTypes="0" containsString="0" containsNumber="1" minValue="0" maxValue="5036250000"/>
    </cacheField>
    <cacheField name="precio del silio [$]" numFmtId="167">
      <sharedItems containsSemiMixedTypes="0" containsString="0" containsNumber="1" minValue="0" maxValue="855000000"/>
    </cacheField>
    <cacheField name="precio del aluminio [$]" numFmtId="167">
      <sharedItems containsSemiMixedTypes="0" containsString="0" containsNumber="1" minValue="0" maxValue="555750000"/>
    </cacheField>
    <cacheField name="Valor Total del reciclaje de la planta" numFmtId="167">
      <sharedItems containsSemiMixedTypes="0" containsString="0" containsNumber="1" minValue="0" maxValue="6447000000"/>
    </cacheField>
    <cacheField name="Valor Euros [€]" numFmtId="172">
      <sharedItems containsSemiMixedTypes="0" containsString="0" containsNumber="1" minValue="0" maxValue="1503848.8453463961"/>
    </cacheField>
    <cacheField name="Valor Dolares [$]" numFmtId="173">
      <sharedItems containsSemiMixedTypes="0" containsString="0" containsNumber="1" minValue="0" maxValue="1659886.7147270855"/>
    </cacheField>
    <cacheField name="Años (FPO)" numFmtId="0" databaseField="0">
      <fieldGroup base="5">
        <rangePr groupBy="years" startDate="2012-12-01T00:00:00" endDate="2031-06-23T00:00:00"/>
        <groupItems count="22">
          <s v="&lt;1/12/2012"/>
          <s v="2012"/>
          <s v="2013"/>
          <s v="2014"/>
          <s v="2015"/>
          <s v="2016"/>
          <s v="2017"/>
          <s v="2018"/>
          <s v="2019"/>
          <s v="2020"/>
          <s v="2021"/>
          <s v="2022"/>
          <s v="2023"/>
          <s v="2024"/>
          <s v="2025"/>
          <s v="2026"/>
          <s v="2027"/>
          <s v="2028"/>
          <s v="2029"/>
          <s v="2030"/>
          <s v="2031"/>
          <s v="&gt;23/06/2031"/>
        </groupItems>
      </fieldGroup>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audia Montes" refreshedDate="45334.841788194448" createdVersion="8" refreshedVersion="8" minRefreshableVersion="3" recordCount="16" xr:uid="{1692693C-8369-4168-B3C0-DA75FB0B42A1}">
  <cacheSource type="worksheet">
    <worksheetSource ref="A1:B17" sheet="Graficas 2"/>
  </cacheSource>
  <cacheFields count="2">
    <cacheField name="AÑO" numFmtId="0">
      <sharedItems containsSemiMixedTypes="0" containsString="0" containsNumber="1" containsInteger="1" minValue="2037" maxValue="2056" count="16">
        <n v="2037"/>
        <n v="2040"/>
        <n v="2041"/>
        <n v="2042"/>
        <n v="2043"/>
        <n v="2044"/>
        <n v="2045"/>
        <n v="2046"/>
        <n v="2047"/>
        <n v="2048"/>
        <n v="2049"/>
        <n v="2050"/>
        <n v="2051"/>
        <n v="2052"/>
        <n v="2053"/>
        <n v="2056"/>
      </sharedItems>
    </cacheField>
    <cacheField name="VALOR" numFmtId="165">
      <sharedItems containsSemiMixedTypes="0" containsString="0" containsNumber="1" minValue="189111.99999999997" maxValue="4828278644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audia Montes" refreshedDate="45334.84321712963" createdVersion="8" refreshedVersion="8" minRefreshableVersion="3" recordCount="2142" xr:uid="{12EFF689-6C88-46FF-B02A-91B45A02FAF3}">
  <cacheSource type="worksheet">
    <worksheetSource ref="A1:C2143" sheet="Hoja1"/>
  </cacheSource>
  <cacheFields count="4">
    <cacheField name="FPO" numFmtId="14">
      <sharedItems containsSemiMixedTypes="0" containsNonDate="0" containsDate="1" containsString="0" minDate="2012-12-01T00:00:00" maxDate="2056-06-23T00:00:00" count="669">
        <d v="2020-12-09T00:00:00"/>
        <d v="2017-01-01T00:00:00"/>
        <d v="2017-02-01T00:00:00"/>
        <d v="2016-09-01T00:00:00"/>
        <d v="2016-07-01T00:00:00"/>
        <d v="2017-07-01T00:00:00"/>
        <d v="2016-02-01T00:00:00"/>
        <d v="2015-03-03T00:00:00"/>
        <d v="2017-05-01T00:00:00"/>
        <d v="2017-10-01T00:00:00"/>
        <d v="2017-06-01T00:00:00"/>
        <d v="2016-03-01T00:00:00"/>
        <d v="2016-08-01T00:00:00"/>
        <d v="2016-11-01T00:00:00"/>
        <d v="2016-10-01T00:00:00"/>
        <d v="2016-05-01T00:00:00"/>
        <d v="2017-08-01T00:00:00"/>
        <d v="2012-12-01T00:00:00"/>
        <d v="2018-01-01T00:00:00"/>
        <d v="2016-12-01T00:00:00"/>
        <d v="2015-05-01T00:00:00"/>
        <d v="2018-06-01T00:00:00"/>
        <d v="2017-04-01T00:00:00"/>
        <d v="2017-03-01T00:00:00"/>
        <d v="2017-09-01T00:00:00"/>
        <d v="2017-12-01T00:00:00"/>
        <d v="2018-07-01T00:00:00"/>
        <d v="2019-01-01T00:00:00"/>
        <d v="2017-03-15T00:00:00"/>
        <d v="2019-06-01T00:00:00"/>
        <d v="2017-11-01T00:00:00"/>
        <d v="2015-04-01T00:00:00"/>
        <d v="2019-03-01T00:00:00"/>
        <d v="2019-05-26T00:00:00"/>
        <d v="2018-05-01T00:00:00"/>
        <d v="2018-02-01T00:00:00"/>
        <d v="2018-08-01T00:00:00"/>
        <d v="2018-04-01T00:00:00"/>
        <d v="2019-09-08T00:00:00"/>
        <d v="2019-05-01T00:00:00"/>
        <d v="2018-03-01T00:00:00"/>
        <d v="2018-02-15T00:00:00"/>
        <d v="2019-08-01T00:00:00"/>
        <d v="2018-12-01T00:00:00"/>
        <d v="2020-02-15T00:00:00"/>
        <d v="2018-04-15T00:00:00"/>
        <d v="2018-03-15T00:00:00"/>
        <d v="2018-05-05T00:00:00"/>
        <d v="2018-02-05T00:00:00"/>
        <d v="2018-01-02T00:00:00"/>
        <d v="2018-03-25T00:00:00"/>
        <d v="2018-03-20T00:00:00"/>
        <d v="2018-03-26T00:00:00"/>
        <d v="2018-06-30T00:00:00"/>
        <d v="2019-12-15T00:00:00"/>
        <d v="2018-07-31T00:00:00"/>
        <d v="2018-09-01T00:00:00"/>
        <d v="2019-02-01T00:00:00"/>
        <d v="2018-09-15T00:00:00"/>
        <d v="2019-01-15T00:00:00"/>
        <d v="2018-08-20T00:00:00"/>
        <d v="2018-08-15T00:00:00"/>
        <d v="2018-08-25T00:00:00"/>
        <d v="2018-03-18T00:00:00"/>
        <d v="2018-07-12T00:00:00"/>
        <d v="2019-03-02T00:00:00"/>
        <d v="2018-07-03T00:00:00"/>
        <d v="2018-10-30T00:00:00"/>
        <d v="2019-12-16T00:00:00"/>
        <d v="2020-07-01T00:00:00"/>
        <d v="2018-01-15T00:00:00"/>
        <d v="2018-10-01T00:00:00"/>
        <d v="2020-08-01T00:00:00"/>
        <d v="2018-08-08T00:00:00"/>
        <d v="2019-04-01T00:00:00"/>
        <d v="2018-07-29T00:00:00"/>
        <d v="2018-06-23T00:00:00"/>
        <d v="2018-05-09T00:00:00"/>
        <d v="2018-04-23T00:00:00"/>
        <d v="2018-06-16T00:00:00"/>
        <d v="2018-06-15T00:00:00"/>
        <d v="2018-07-15T00:00:00"/>
        <d v="2018-08-03T00:00:00"/>
        <d v="2018-08-31T00:00:00"/>
        <d v="2018-05-16T00:00:00"/>
        <d v="2018-09-08T00:00:00"/>
        <d v="2018-12-31T00:00:00"/>
        <d v="2018-12-15T00:00:00"/>
        <d v="2019-01-31T00:00:00"/>
        <d v="2018-11-05T00:00:00"/>
        <d v="2018-08-30T00:00:00"/>
        <d v="2018-09-30T00:00:00"/>
        <d v="2020-12-31T00:00:00"/>
        <d v="2020-01-01T00:00:00"/>
        <d v="2018-11-08T00:00:00"/>
        <d v="2018-10-26T00:00:00"/>
        <d v="2018-07-06T00:00:00"/>
        <d v="2018-07-02T00:00:00"/>
        <d v="2019-04-16T00:00:00"/>
        <d v="2018-12-21T00:00:00"/>
        <d v="2019-08-15T00:00:00"/>
        <d v="2018-10-15T00:00:00"/>
        <d v="2018-12-25T00:00:00"/>
        <d v="2019-12-01T00:00:00"/>
        <d v="2018-11-25T00:00:00"/>
        <d v="2018-08-26T00:00:00"/>
        <d v="2020-07-10T00:00:00"/>
        <d v="2019-02-10T00:00:00"/>
        <d v="2018-05-31T00:00:00"/>
        <d v="2019-01-25T00:00:00"/>
        <d v="2020-01-03T00:00:00"/>
        <d v="2017-10-15T00:00:00"/>
        <d v="2018-07-30T00:00:00"/>
        <d v="2018-08-06T00:00:00"/>
        <d v="2019-02-13T00:00:00"/>
        <d v="2019-07-08T00:00:00"/>
        <d v="2019-04-13T00:00:00"/>
        <d v="2018-09-03T00:00:00"/>
        <d v="2019-07-01T00:00:00"/>
        <d v="2019-03-30T00:00:00"/>
        <d v="2019-08-28T00:00:00"/>
        <d v="2019-08-08T00:00:00"/>
        <d v="2018-11-01T00:00:00"/>
        <d v="2019-01-10T00:00:00"/>
        <d v="2019-06-20T00:00:00"/>
        <d v="2019-04-20T00:00:00"/>
        <d v="2020-02-01T00:00:00"/>
        <d v="2019-01-30T00:00:00"/>
        <d v="2019-01-16T00:00:00"/>
        <d v="2020-09-01T00:00:00"/>
        <d v="2019-10-01T00:00:00"/>
        <d v="2019-04-26T00:00:00"/>
        <d v="2020-12-01T00:00:00"/>
        <d v="2021-06-17T00:00:00"/>
        <d v="2021-07-20T00:00:00"/>
        <d v="2021-08-27T00:00:00"/>
        <d v="2021-10-05T00:00:00"/>
        <d v="2021-11-12T00:00:00"/>
        <d v="2019-05-27T00:00:00"/>
        <d v="2021-12-31T00:00:00"/>
        <d v="2021-12-01T00:00:00"/>
        <d v="2019-09-30T00:00:00"/>
        <d v="2020-04-01T00:00:00"/>
        <d v="2021-11-30T00:00:00"/>
        <d v="2019-11-01T00:00:00"/>
        <d v="2019-03-31T00:00:00"/>
        <d v="2020-06-01T00:00:00"/>
        <d v="2019-03-18T00:00:00"/>
        <d v="2019-11-09T00:00:00"/>
        <d v="2019-09-01T00:00:00"/>
        <d v="2019-05-30T00:00:00"/>
        <d v="2019-05-07T00:00:00"/>
        <d v="2019-06-08T00:00:00"/>
        <d v="2019-04-30T00:00:00"/>
        <d v="2019-06-26T00:00:00"/>
        <d v="2019-06-06T00:00:00"/>
        <d v="2020-01-15T00:00:00"/>
        <d v="2019-07-28T00:00:00"/>
        <d v="2020-12-15T00:00:00"/>
        <d v="2022-06-01T00:00:00"/>
        <d v="2019-12-06T00:00:00"/>
        <d v="2019-12-02T00:00:00"/>
        <d v="2019-12-21T00:00:00"/>
        <d v="2019-12-07T00:00:00"/>
        <d v="2019-06-30T00:00:00"/>
        <d v="2019-07-31T00:00:00"/>
        <d v="2021-06-01T00:00:00"/>
        <d v="2019-07-15T00:00:00"/>
        <d v="2020-05-12T00:00:00"/>
        <d v="2019-11-05T00:00:00"/>
        <d v="2019-08-30T00:00:00"/>
        <d v="2019-10-23T00:00:00"/>
        <d v="2021-01-01T00:00:00"/>
        <d v="2019-10-31T00:00:00"/>
        <d v="2021-09-11T00:00:00"/>
        <d v="2020-05-21T00:00:00"/>
        <d v="2020-06-18T00:00:00"/>
        <d v="2020-04-15T00:00:00"/>
        <d v="2019-11-30T00:00:00"/>
        <d v="2022-06-30T00:00:00"/>
        <d v="2021-05-30T00:00:00"/>
        <d v="2020-07-27T00:00:00"/>
        <d v="2020-06-30T00:00:00"/>
        <d v="2021-06-30T00:00:00"/>
        <d v="2021-12-30T00:00:00"/>
        <d v="2020-05-15T00:00:00"/>
        <d v="2019-12-19T00:00:00"/>
        <d v="2022-01-01T00:00:00"/>
        <d v="2020-12-20T00:00:00"/>
        <d v="2022-12-31T00:00:00"/>
        <d v="2021-12-17T00:00:00"/>
        <d v="2021-08-31T00:00:00"/>
        <d v="2021-09-02T00:00:00"/>
        <d v="2020-09-08T00:00:00"/>
        <d v="2021-07-01T00:00:00"/>
        <d v="2021-05-04T00:00:00"/>
        <d v="2019-10-15T00:00:00"/>
        <d v="2023-12-01T00:00:00"/>
        <d v="2021-07-13T00:00:00"/>
        <d v="2022-06-05T00:00:00"/>
        <d v="2021-10-30T00:00:00"/>
        <d v="2021-01-15T00:00:00"/>
        <d v="2021-11-20T00:00:00"/>
        <d v="2020-12-27T00:00:00"/>
        <d v="2020-03-15T00:00:00"/>
        <d v="2020-10-30T00:00:00"/>
        <d v="2021-04-26T00:00:00"/>
        <d v="2024-10-01T00:00:00"/>
        <d v="2020-10-01T00:00:00"/>
        <d v="2023-06-01T00:00:00"/>
        <d v="2021-06-26T00:00:00"/>
        <d v="2021-09-06T00:00:00"/>
        <d v="2022-08-01T00:00:00"/>
        <d v="2021-08-01T00:00:00"/>
        <d v="2024-02-01T00:00:00"/>
        <d v="2024-01-01T00:00:00"/>
        <d v="2023-01-01T00:00:00"/>
        <d v="2021-04-01T00:00:00"/>
        <d v="2024-12-01T00:00:00"/>
        <d v="2022-12-14T00:00:00"/>
        <d v="2024-12-31T00:00:00"/>
        <d v="2021-06-09T00:00:00"/>
        <d v="2020-09-15T00:00:00"/>
        <d v="2022-04-30T00:00:00"/>
        <d v="2023-05-30T00:00:00"/>
        <d v="2021-09-01T00:00:00"/>
        <d v="2020-10-05T00:00:00"/>
        <d v="2021-12-27T00:00:00"/>
        <d v="2024-07-30T00:00:00"/>
        <d v="2023-07-30T00:00:00"/>
        <d v="2021-10-01T00:00:00"/>
        <d v="2023-03-01T00:00:00"/>
        <d v="2024-03-01T00:00:00"/>
        <d v="2021-12-02T00:00:00"/>
        <d v="2021-12-16T00:00:00"/>
        <d v="2022-01-03T00:00:00"/>
        <d v="2022-11-01T00:00:00"/>
        <d v="2022-03-31T00:00:00"/>
        <d v="2022-11-25T00:00:00"/>
        <d v="2025-12-01T00:00:00"/>
        <d v="2022-01-30T00:00:00"/>
        <d v="2023-01-13T00:00:00"/>
        <d v="2022-05-20T00:00:00"/>
        <d v="2022-07-20T00:00:00"/>
        <d v="2022-12-01T00:00:00"/>
        <d v="2022-04-01T00:00:00"/>
        <d v="2023-12-31T00:00:00"/>
        <d v="2021-09-20T00:00:00"/>
        <d v="2023-01-31T00:00:00"/>
        <d v="2021-12-15T00:00:00"/>
        <d v="2022-09-30T00:00:00"/>
        <d v="2022-12-17T00:00:00"/>
        <d v="2022-12-28T00:00:00"/>
        <d v="2025-12-31T00:00:00"/>
        <d v="2023-07-01T00:00:00"/>
        <d v="2023-03-31T00:00:00"/>
        <d v="2022-07-01T00:00:00"/>
        <d v="2022-02-01T00:00:00"/>
        <d v="2021-11-01T00:00:00"/>
        <d v="2022-01-07T00:00:00"/>
        <d v="2022-03-01T00:00:00"/>
        <d v="2022-06-15T00:00:00"/>
        <d v="2022-12-30T00:00:00"/>
        <d v="2022-09-28T00:00:00"/>
        <d v="2024-12-20T00:00:00"/>
        <d v="2022-12-29T00:00:00"/>
        <d v="2022-05-30T00:00:00"/>
        <d v="2023-04-15T00:00:00"/>
        <d v="2023-06-30T00:00:00"/>
        <d v="2026-12-31T00:00:00"/>
        <d v="2023-08-25T00:00:00"/>
        <d v="2025-06-30T00:00:00"/>
        <d v="2023-12-21T00:00:00"/>
        <d v="2022-11-30T00:00:00"/>
        <d v="2024-06-30T00:00:00"/>
        <d v="2025-12-30T00:00:00"/>
        <d v="2024-01-31T00:00:00"/>
        <d v="2022-10-01T00:00:00"/>
        <d v="2024-12-30T00:00:00"/>
        <d v="2022-12-23T00:00:00"/>
        <d v="2031-06-22T00:00:00"/>
        <d v="2023-12-30T00:00:00"/>
        <d v="2024-06-05T00:00:00"/>
        <d v="2023-04-05T00:00:00"/>
        <d v="2025-01-02T00:00:00"/>
        <d v="2023-10-31T00:00:00"/>
        <d v="2022-08-31T00:00:00"/>
        <d v="2023-10-13T00:00:00"/>
        <d v="2022-10-20T00:00:00"/>
        <d v="2024-12-21T00:00:00"/>
        <d v="2023-03-15T00:00:00"/>
        <d v="2024-01-07T00:00:00"/>
        <d v="2024-05-01T00:00:00"/>
        <d v="2025-11-01T00:00:00"/>
        <d v="2024-11-01T00:00:00"/>
        <d v="2024-11-30T00:00:00"/>
        <d v="2025-11-30T00:00:00"/>
        <d v="2023-12-15T00:00:00"/>
        <d v="2025-06-01T00:00:00"/>
        <d v="2023-11-20T00:00:00"/>
        <d v="2023-12-23T00:00:00"/>
        <d v="2024-12-07T00:00:00"/>
        <d v="2024-09-30T00:00:00"/>
        <d v="2025-12-29T00:00:00"/>
        <d v="2024-12-12T00:00:00"/>
        <d v="2023-09-30T00:00:00"/>
        <d v="2024-01-30T00:00:00"/>
        <d v="2025-02-01T00:00:00"/>
        <d v="2023-10-30T00:00:00"/>
        <d v="2025-08-30T00:00:00"/>
        <d v="2025-05-30T00:00:00"/>
        <d v="2024-04-01T00:00:00"/>
        <d v="2025-03-30T00:00:00"/>
        <d v="2027-12-31T00:00:00"/>
        <d v="2026-01-31T00:00:00"/>
        <d v="2024-09-01T00:00:00"/>
        <d v="2023-08-01T00:00:00"/>
        <d v="2025-06-15T00:00:00"/>
        <d v="2027-01-30T00:00:00"/>
        <d v="2026-12-30T00:00:00"/>
        <d v="2027-07-30T00:00:00"/>
        <d v="2024-10-14T00:00:00"/>
        <d v="2025-07-31T00:00:00"/>
        <d v="2027-12-30T00:00:00"/>
        <d v="2026-07-31T00:00:00"/>
        <d v="2027-06-30T00:00:00"/>
        <d v="2024-08-30T00:00:00"/>
        <d v="2024-03-30T00:00:00"/>
        <d v="2024-02-28T00:00:00"/>
        <d v="2024-05-07T00:00:00"/>
        <d v="2024-08-31T00:00:00"/>
        <d v="2025-12-04T00:00:00"/>
        <d v="2026-06-30T00:00:00"/>
        <d v="2024-05-15T00:00:00"/>
        <d v="2024-06-29T00:00:00"/>
        <d v="2025-02-28T00:00:00"/>
        <d v="2024-10-30T00:00:00"/>
        <d v="2026-10-30T00:00:00"/>
        <d v="2025-01-31T00:00:00"/>
        <d v="2028-12-30T00:00:00"/>
        <d v="2027-10-30T00:00:00"/>
        <d v="2025-03-31T00:00:00"/>
        <d v="2045-12-09T00:00:00"/>
        <d v="2043-01-01T00:00:00"/>
        <d v="2043-02-01T00:00:00"/>
        <d v="2041-09-01T00:00:00"/>
        <d v="2041-07-01T00:00:00"/>
        <d v="2043-07-01T00:00:00"/>
        <d v="2041-02-01T00:00:00"/>
        <d v="2040-03-03T00:00:00"/>
        <d v="2043-05-01T00:00:00"/>
        <d v="2043-10-01T00:00:00"/>
        <d v="2043-06-01T00:00:00"/>
        <d v="2041-03-01T00:00:00"/>
        <d v="2041-08-01T00:00:00"/>
        <d v="2041-11-01T00:00:00"/>
        <d v="2041-10-01T00:00:00"/>
        <d v="2041-05-01T00:00:00"/>
        <d v="2043-08-01T00:00:00"/>
        <d v="2037-12-01T00:00:00"/>
        <d v="2041-12-01T00:00:00"/>
        <d v="2040-05-01T00:00:00"/>
        <d v="2043-04-01T00:00:00"/>
        <d v="2043-03-01T00:00:00"/>
        <d v="2043-09-01T00:00:00"/>
        <d v="2043-12-01T00:00:00"/>
        <d v="2044-01-01T00:00:00"/>
        <d v="2043-03-15T00:00:00"/>
        <d v="2044-06-01T00:00:00"/>
        <d v="2043-11-01T00:00:00"/>
        <d v="2040-04-01T00:00:00"/>
        <d v="2044-03-01T00:00:00"/>
        <d v="2044-05-26T00:00:00"/>
        <d v="2044-09-08T00:00:00"/>
        <d v="2044-05-01T00:00:00"/>
        <d v="2043-02-15T00:00:00"/>
        <d v="2044-08-01T00:00:00"/>
        <d v="2045-02-15T00:00:00"/>
        <d v="2043-04-15T00:00:00"/>
        <d v="2043-05-05T00:00:00"/>
        <d v="2043-02-05T00:00:00"/>
        <d v="2043-01-02T00:00:00"/>
        <d v="2043-03-25T00:00:00"/>
        <d v="2043-03-20T00:00:00"/>
        <d v="2043-03-26T00:00:00"/>
        <d v="2043-06-30T00:00:00"/>
        <d v="2044-12-15T00:00:00"/>
        <d v="2043-07-31T00:00:00"/>
        <d v="2044-02-01T00:00:00"/>
        <d v="2043-09-15T00:00:00"/>
        <d v="2044-01-15T00:00:00"/>
        <d v="2043-08-20T00:00:00"/>
        <d v="2043-08-15T00:00:00"/>
        <d v="2043-08-25T00:00:00"/>
        <d v="2043-03-18T00:00:00"/>
        <d v="2043-07-12T00:00:00"/>
        <d v="2044-03-02T00:00:00"/>
        <d v="2043-07-03T00:00:00"/>
        <d v="2043-10-30T00:00:00"/>
        <d v="2044-12-16T00:00:00"/>
        <d v="2045-07-01T00:00:00"/>
        <d v="2043-01-15T00:00:00"/>
        <d v="2045-08-01T00:00:00"/>
        <d v="2043-08-08T00:00:00"/>
        <d v="2044-04-01T00:00:00"/>
        <d v="2043-07-29T00:00:00"/>
        <d v="2043-06-23T00:00:00"/>
        <d v="2043-05-09T00:00:00"/>
        <d v="2043-04-23T00:00:00"/>
        <d v="2043-06-16T00:00:00"/>
        <d v="2043-06-15T00:00:00"/>
        <d v="2043-07-15T00:00:00"/>
        <d v="2043-08-03T00:00:00"/>
        <d v="2043-08-31T00:00:00"/>
        <d v="2043-05-16T00:00:00"/>
        <d v="2043-09-08T00:00:00"/>
        <d v="2043-12-31T00:00:00"/>
        <d v="2043-12-15T00:00:00"/>
        <d v="2044-01-31T00:00:00"/>
        <d v="2043-11-05T00:00:00"/>
        <d v="2043-08-30T00:00:00"/>
        <d v="2043-09-30T00:00:00"/>
        <d v="2045-12-31T00:00:00"/>
        <d v="2045-01-01T00:00:00"/>
        <d v="2043-11-08T00:00:00"/>
        <d v="2043-10-26T00:00:00"/>
        <d v="2043-07-06T00:00:00"/>
        <d v="2043-07-02T00:00:00"/>
        <d v="2044-04-16T00:00:00"/>
        <d v="2043-12-21T00:00:00"/>
        <d v="2044-08-15T00:00:00"/>
        <d v="2043-10-15T00:00:00"/>
        <d v="2043-12-25T00:00:00"/>
        <d v="2044-12-01T00:00:00"/>
        <d v="2043-11-25T00:00:00"/>
        <d v="2043-08-26T00:00:00"/>
        <d v="2045-07-10T00:00:00"/>
        <d v="2044-02-10T00:00:00"/>
        <d v="2043-05-31T00:00:00"/>
        <d v="2044-01-25T00:00:00"/>
        <d v="2045-01-03T00:00:00"/>
        <d v="2043-07-30T00:00:00"/>
        <d v="2043-08-06T00:00:00"/>
        <d v="2044-02-13T00:00:00"/>
        <d v="2044-07-08T00:00:00"/>
        <d v="2044-04-13T00:00:00"/>
        <d v="2043-09-03T00:00:00"/>
        <d v="2044-07-01T00:00:00"/>
        <d v="2044-03-30T00:00:00"/>
        <d v="2044-08-28T00:00:00"/>
        <d v="2044-08-08T00:00:00"/>
        <d v="2044-01-10T00:00:00"/>
        <d v="2044-06-20T00:00:00"/>
        <d v="2044-04-20T00:00:00"/>
        <d v="2045-02-01T00:00:00"/>
        <d v="2044-01-30T00:00:00"/>
        <d v="2044-01-16T00:00:00"/>
        <d v="2045-09-01T00:00:00"/>
        <d v="2044-10-01T00:00:00"/>
        <d v="2044-04-26T00:00:00"/>
        <d v="2045-12-01T00:00:00"/>
        <d v="2046-06-17T00:00:00"/>
        <d v="2046-07-20T00:00:00"/>
        <d v="2046-08-27T00:00:00"/>
        <d v="2046-10-05T00:00:00"/>
        <d v="2046-11-12T00:00:00"/>
        <d v="2044-05-27T00:00:00"/>
        <d v="2046-12-31T00:00:00"/>
        <d v="2046-12-01T00:00:00"/>
        <d v="2044-09-30T00:00:00"/>
        <d v="2045-04-01T00:00:00"/>
        <d v="2046-11-30T00:00:00"/>
        <d v="2044-11-01T00:00:00"/>
        <d v="2044-03-31T00:00:00"/>
        <d v="2045-06-01T00:00:00"/>
        <d v="2044-03-18T00:00:00"/>
        <d v="2044-11-09T00:00:00"/>
        <d v="2044-09-01T00:00:00"/>
        <d v="2044-05-30T00:00:00"/>
        <d v="2044-05-07T00:00:00"/>
        <d v="2044-06-08T00:00:00"/>
        <d v="2044-04-30T00:00:00"/>
        <d v="2044-06-26T00:00:00"/>
        <d v="2044-06-06T00:00:00"/>
        <d v="2045-01-15T00:00:00"/>
        <d v="2044-07-28T00:00:00"/>
        <d v="2045-12-15T00:00:00"/>
        <d v="2047-06-01T00:00:00"/>
        <d v="2044-12-06T00:00:00"/>
        <d v="2044-12-02T00:00:00"/>
        <d v="2044-12-21T00:00:00"/>
        <d v="2044-12-07T00:00:00"/>
        <d v="2044-06-30T00:00:00"/>
        <d v="2044-07-31T00:00:00"/>
        <d v="2046-06-01T00:00:00"/>
        <d v="2044-07-15T00:00:00"/>
        <d v="2045-05-12T00:00:00"/>
        <d v="2044-11-05T00:00:00"/>
        <d v="2044-08-30T00:00:00"/>
        <d v="2044-10-23T00:00:00"/>
        <d v="2046-01-01T00:00:00"/>
        <d v="2044-10-31T00:00:00"/>
        <d v="2046-09-11T00:00:00"/>
        <d v="2045-05-21T00:00:00"/>
        <d v="2045-06-18T00:00:00"/>
        <d v="2045-04-15T00:00:00"/>
        <d v="2044-11-30T00:00:00"/>
        <d v="2047-06-30T00:00:00"/>
        <d v="2046-05-30T00:00:00"/>
        <d v="2045-07-27T00:00:00"/>
        <d v="2045-06-30T00:00:00"/>
        <d v="2046-06-30T00:00:00"/>
        <d v="2046-12-30T00:00:00"/>
        <d v="2045-05-15T00:00:00"/>
        <d v="2044-12-19T00:00:00"/>
        <d v="2047-01-01T00:00:00"/>
        <d v="2045-12-20T00:00:00"/>
        <d v="2047-12-31T00:00:00"/>
        <d v="2046-12-17T00:00:00"/>
        <d v="2046-08-31T00:00:00"/>
        <d v="2046-09-02T00:00:00"/>
        <d v="2045-09-08T00:00:00"/>
        <d v="2046-07-01T00:00:00"/>
        <d v="2046-05-04T00:00:00"/>
        <d v="2044-10-15T00:00:00"/>
        <d v="2048-12-01T00:00:00"/>
        <d v="2046-07-13T00:00:00"/>
        <d v="2047-06-05T00:00:00"/>
        <d v="2046-10-30T00:00:00"/>
        <d v="2046-01-15T00:00:00"/>
        <d v="2046-11-20T00:00:00"/>
        <d v="2045-12-27T00:00:00"/>
        <d v="2045-03-15T00:00:00"/>
        <d v="2045-10-30T00:00:00"/>
        <d v="2046-04-26T00:00:00"/>
        <d v="2049-10-01T00:00:00"/>
        <d v="2045-10-01T00:00:00"/>
        <d v="2048-06-01T00:00:00"/>
        <d v="2046-06-26T00:00:00"/>
        <d v="2046-09-06T00:00:00"/>
        <d v="2047-08-01T00:00:00"/>
        <d v="2046-08-01T00:00:00"/>
        <d v="2049-02-01T00:00:00"/>
        <d v="2049-01-01T00:00:00"/>
        <d v="2048-01-01T00:00:00"/>
        <d v="2046-04-01T00:00:00"/>
        <d v="2049-12-01T00:00:00"/>
        <d v="2047-12-14T00:00:00"/>
        <d v="2049-12-31T00:00:00"/>
        <d v="2046-06-09T00:00:00"/>
        <d v="2045-09-15T00:00:00"/>
        <d v="2047-04-30T00:00:00"/>
        <d v="2048-05-30T00:00:00"/>
        <d v="2046-09-01T00:00:00"/>
        <d v="2045-10-05T00:00:00"/>
        <d v="2046-12-27T00:00:00"/>
        <d v="2049-07-30T00:00:00"/>
        <d v="2048-07-30T00:00:00"/>
        <d v="2046-10-01T00:00:00"/>
        <d v="2048-03-01T00:00:00"/>
        <d v="2049-03-01T00:00:00"/>
        <d v="2046-12-02T00:00:00"/>
        <d v="2046-12-16T00:00:00"/>
        <d v="2047-01-03T00:00:00"/>
        <d v="2047-11-01T00:00:00"/>
        <d v="2047-03-31T00:00:00"/>
        <d v="2047-11-25T00:00:00"/>
        <d v="2050-12-01T00:00:00"/>
        <d v="2047-01-30T00:00:00"/>
        <d v="2048-01-13T00:00:00"/>
        <d v="2047-05-20T00:00:00"/>
        <d v="2047-07-20T00:00:00"/>
        <d v="2047-12-01T00:00:00"/>
        <d v="2047-04-01T00:00:00"/>
        <d v="2048-12-31T00:00:00"/>
        <d v="2046-09-20T00:00:00"/>
        <d v="2048-01-31T00:00:00"/>
        <d v="2046-12-15T00:00:00"/>
        <d v="2047-09-30T00:00:00"/>
        <d v="2047-12-17T00:00:00"/>
        <d v="2047-12-28T00:00:00"/>
        <d v="2050-12-31T00:00:00"/>
        <d v="2048-07-01T00:00:00"/>
        <d v="2048-03-31T00:00:00"/>
        <d v="2047-07-01T00:00:00"/>
        <d v="2047-02-01T00:00:00"/>
        <d v="2046-11-01T00:00:00"/>
        <d v="2047-01-07T00:00:00"/>
        <d v="2047-03-01T00:00:00"/>
        <d v="2047-06-15T00:00:00"/>
        <d v="2047-12-30T00:00:00"/>
        <d v="2047-09-28T00:00:00"/>
        <d v="2049-12-20T00:00:00"/>
        <d v="2047-12-29T00:00:00"/>
        <d v="2047-05-30T00:00:00"/>
        <d v="2048-04-15T00:00:00"/>
        <d v="2048-06-30T00:00:00"/>
        <d v="2051-12-31T00:00:00"/>
        <d v="2048-08-25T00:00:00"/>
        <d v="2050-06-30T00:00:00"/>
        <d v="2048-12-21T00:00:00"/>
        <d v="2047-11-30T00:00:00"/>
        <d v="2049-06-30T00:00:00"/>
        <d v="2050-12-30T00:00:00"/>
        <d v="2049-01-31T00:00:00"/>
        <d v="2047-10-01T00:00:00"/>
        <d v="2049-12-30T00:00:00"/>
        <d v="2047-12-23T00:00:00"/>
        <d v="2056-06-22T00:00:00"/>
        <d v="2048-12-30T00:00:00"/>
        <d v="2049-06-05T00:00:00"/>
        <d v="2048-04-05T00:00:00"/>
        <d v="2050-01-02T00:00:00"/>
        <d v="2048-10-31T00:00:00"/>
        <d v="2047-08-31T00:00:00"/>
        <d v="2048-10-13T00:00:00"/>
        <d v="2047-10-20T00:00:00"/>
        <d v="2049-12-21T00:00:00"/>
        <d v="2048-03-15T00:00:00"/>
        <d v="2049-01-07T00:00:00"/>
        <d v="2049-05-01T00:00:00"/>
        <d v="2050-11-01T00:00:00"/>
        <d v="2049-11-01T00:00:00"/>
        <d v="2049-11-30T00:00:00"/>
        <d v="2050-11-30T00:00:00"/>
        <d v="2048-12-15T00:00:00"/>
        <d v="2050-06-01T00:00:00"/>
        <d v="2048-11-20T00:00:00"/>
        <d v="2048-12-23T00:00:00"/>
        <d v="2049-12-07T00:00:00"/>
        <d v="2049-09-30T00:00:00"/>
        <d v="2050-12-29T00:00:00"/>
        <d v="2049-12-12T00:00:00"/>
        <d v="2048-09-30T00:00:00"/>
        <d v="2049-01-30T00:00:00"/>
        <d v="2050-02-01T00:00:00"/>
        <d v="2048-10-30T00:00:00"/>
        <d v="2050-08-30T00:00:00"/>
        <d v="2050-05-30T00:00:00"/>
        <d v="2049-04-01T00:00:00"/>
        <d v="2050-03-30T00:00:00"/>
        <d v="2052-12-31T00:00:00"/>
        <d v="2051-01-31T00:00:00"/>
        <d v="2049-09-01T00:00:00"/>
        <d v="2048-08-01T00:00:00"/>
        <d v="2050-06-15T00:00:00"/>
        <d v="2052-01-30T00:00:00"/>
        <d v="2051-12-30T00:00:00"/>
        <d v="2052-07-30T00:00:00"/>
        <d v="2049-10-14T00:00:00"/>
        <d v="2050-07-31T00:00:00"/>
        <d v="2052-12-30T00:00:00"/>
        <d v="2051-07-31T00:00:00"/>
        <d v="2052-06-30T00:00:00"/>
        <d v="2049-08-30T00:00:00"/>
        <d v="2049-03-30T00:00:00"/>
        <d v="2049-02-28T00:00:00"/>
        <d v="2049-05-07T00:00:00"/>
        <d v="2049-08-31T00:00:00"/>
        <d v="2050-12-04T00:00:00"/>
        <d v="2051-06-30T00:00:00"/>
        <d v="2049-05-15T00:00:00"/>
        <d v="2049-06-29T00:00:00"/>
        <d v="2050-02-28T00:00:00"/>
        <d v="2049-10-30T00:00:00"/>
        <d v="2051-10-30T00:00:00"/>
        <d v="2050-01-31T00:00:00"/>
        <d v="2052-10-30T00:00:00"/>
        <d v="2050-03-31T00:00:00"/>
      </sharedItems>
      <fieldGroup par="3"/>
    </cacheField>
    <cacheField name="Panel1" numFmtId="0">
      <sharedItems containsSemiMixedTypes="0" containsString="0" containsNumber="1" minValue="0" maxValue="1875000"/>
    </cacheField>
    <cacheField name="Panel2" numFmtId="0">
      <sharedItems containsSemiMixedTypes="0" containsString="0" containsNumber="1" minValue="0" maxValue="1875000"/>
    </cacheField>
    <cacheField name="Años (FPO)" numFmtId="0" databaseField="0">
      <fieldGroup base="0">
        <rangePr groupBy="years" startDate="2012-12-01T00:00:00" endDate="2056-06-23T00:00:00"/>
        <groupItems count="47">
          <s v="&lt;1/12/2012"/>
          <s v="2012"/>
          <s v="2013"/>
          <s v="2014"/>
          <s v="2015"/>
          <s v="2016"/>
          <s v="2017"/>
          <s v="2018"/>
          <s v="2019"/>
          <s v="2020"/>
          <s v="2021"/>
          <s v="2022"/>
          <s v="2023"/>
          <s v="2024"/>
          <s v="2025"/>
          <s v="2026"/>
          <s v="2027"/>
          <s v="2028"/>
          <s v="2029"/>
          <s v="2030"/>
          <s v="2031"/>
          <s v="2032"/>
          <s v="2033"/>
          <s v="2034"/>
          <s v="2035"/>
          <s v="2036"/>
          <s v="2037"/>
          <s v="2038"/>
          <s v="2039"/>
          <s v="2040"/>
          <s v="2041"/>
          <s v="2042"/>
          <s v="2043"/>
          <s v="2044"/>
          <s v="2045"/>
          <s v="2046"/>
          <s v="2047"/>
          <s v="2048"/>
          <s v="2049"/>
          <s v="2050"/>
          <s v="2051"/>
          <s v="2052"/>
          <s v="2053"/>
          <s v="2054"/>
          <s v="2055"/>
          <s v="2056"/>
          <s v="&gt;23/06/2056"/>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71">
  <r>
    <d v="2019-05-10T00:00:00"/>
    <s v="CELSIA SOLAR ESPINAL"/>
    <s v="CELSIA COLOMBIA"/>
    <n v="24750"/>
    <n v="9.9"/>
    <x v="0"/>
    <n v="420750"/>
    <n v="74.25"/>
    <n v="1410.75"/>
    <n v="66478500"/>
    <n v="11286000"/>
    <n v="7335900"/>
    <n v="85100400"/>
    <n v="19850.804758572427"/>
    <n v="21910.50463439753"/>
  </r>
  <r>
    <d v="2016-05-12T00:00:00"/>
    <s v="ENERGÍA SOLAR BODEGA INSEPET"/>
    <s v="INSEPET S.A.S."/>
    <n v="67.5"/>
    <n v="2.7E-2"/>
    <x v="1"/>
    <n v="1147.5"/>
    <n v="0.20250000000000001"/>
    <n v="3.8475000000000001"/>
    <n v="181305"/>
    <n v="30780.000000000004"/>
    <n v="20007"/>
    <n v="232092"/>
    <n v="54.138558432470262"/>
    <n v="59.755921730175075"/>
  </r>
  <r>
    <d v="2016-05-13T00:00:00"/>
    <s v="CASA MUNERA YERBABONITA"/>
    <s v="OSCAR ALONSO MUNERA SALAZAR"/>
    <n v="20.799999999999997"/>
    <n v="8.3199999999999993E-3"/>
    <x v="2"/>
    <n v="353.59999999999997"/>
    <n v="6.239999999999999E-2"/>
    <n v="1.1856"/>
    <n v="55868.799999999996"/>
    <n v="9484.7999999999993"/>
    <n v="6165.12"/>
    <n v="71518.720000000001"/>
    <n v="16.68269652437602"/>
    <n v="18.413676622039134"/>
  </r>
  <r>
    <d v="2016-05-13T00:00:00"/>
    <s v="PROYECTO FOTOVOLTÁICO DE RYMEL"/>
    <s v="RYMEL INGENIERÍA ELÉCTRICA S.A.S. "/>
    <n v="690"/>
    <n v="0.27600000000000002"/>
    <x v="3"/>
    <n v="11730"/>
    <n v="2.0699999999999998"/>
    <n v="39.33"/>
    <n v="1853340"/>
    <n v="314640"/>
    <n v="204516"/>
    <n v="2372496"/>
    <n v="553.41637508747374"/>
    <n v="610.83831101956741"/>
  </r>
  <r>
    <d v="2016-05-17T00:00:00"/>
    <s v="SISTEMA FOTOVOLTÁICO ONGRID"/>
    <s v="PLANTA DE SACRIFICIO DE AVES ROSA BLANCA S.AS."/>
    <n v="7.5"/>
    <n v="3.0000000000000001E-3"/>
    <x v="4"/>
    <n v="127.5"/>
    <n v="2.2499999999999999E-2"/>
    <n v="0.42749999999999999"/>
    <n v="20145"/>
    <n v="3420"/>
    <n v="2223"/>
    <n v="25788"/>
    <n v="6.0153953813855843"/>
    <n v="6.639546858908342"/>
  </r>
  <r>
    <d v="2016-05-17T00:00:00"/>
    <s v="ENERGÍA SOLAR FOTOVOLTÁICA DE 15 KW SISTEMA ON GRID"/>
    <s v="ESE HOSPITAL EMIRO QUINTERO CAÑIZARES"/>
    <n v="37.5"/>
    <n v="1.4999999999999999E-2"/>
    <x v="4"/>
    <n v="637.5"/>
    <n v="0.1125"/>
    <n v="2.1375000000000002"/>
    <n v="100725"/>
    <n v="17100"/>
    <n v="11115.000000000002"/>
    <n v="128940"/>
    <n v="30.076976906927921"/>
    <n v="33.197734294541711"/>
  </r>
  <r>
    <d v="2016-05-17T00:00:00"/>
    <s v="SISTEMA DE ENERGÍA SOLAR FOTOVOLTÁICA ON GRID"/>
    <s v="PEDRO PARADA ISCALA"/>
    <n v="2.5"/>
    <n v="1E-3"/>
    <x v="4"/>
    <n v="42.5"/>
    <n v="7.4999999999999997E-3"/>
    <n v="0.14250000000000002"/>
    <n v="6715"/>
    <n v="1140"/>
    <n v="741.00000000000011"/>
    <n v="8596"/>
    <n v="2.0051317937951949"/>
    <n v="2.2131822863027808"/>
  </r>
  <r>
    <d v="2016-05-17T00:00:00"/>
    <s v="SISTEMA DE ENERGÍA SOLAR FOTOVOLTÁICA ON GRID GALPÓN B"/>
    <s v="LEONARDO PARADA ISCALA"/>
    <n v="2.5"/>
    <n v="1E-3"/>
    <x v="4"/>
    <n v="42.5"/>
    <n v="7.4999999999999997E-3"/>
    <n v="0.14250000000000002"/>
    <n v="6715"/>
    <n v="1140"/>
    <n v="741.00000000000011"/>
    <n v="8596"/>
    <n v="2.0051317937951949"/>
    <n v="2.2131822863027808"/>
  </r>
  <r>
    <d v="2016-05-17T00:00:00"/>
    <s v="SISTEMA DE ENERGÍA SOLAR FOTOVOLTÁICA &quot;HIBRIDO&quot;"/>
    <s v="JAIRO DE JESÚS CONTRERAS RINCÓN"/>
    <n v="20"/>
    <n v="8.0000000000000002E-3"/>
    <x v="5"/>
    <n v="340"/>
    <n v="0.06"/>
    <n v="1.1400000000000001"/>
    <n v="53720"/>
    <n v="9120"/>
    <n v="5928.0000000000009"/>
    <n v="68768"/>
    <n v="16.041054350361559"/>
    <n v="17.705458290422246"/>
  </r>
  <r>
    <d v="2016-05-17T00:00:00"/>
    <s v="SISTEMA DE ENERGÍA SOLAR FOTOVOLTÁICA OFF GRID"/>
    <s v="JUAN VICENTE ACEVEDO PÉREZ"/>
    <n v="5"/>
    <n v="2E-3"/>
    <x v="4"/>
    <n v="85"/>
    <n v="1.4999999999999999E-2"/>
    <n v="0.28500000000000003"/>
    <n v="13430"/>
    <n v="2280"/>
    <n v="1482.0000000000002"/>
    <n v="17192"/>
    <n v="4.0102635875903898"/>
    <n v="4.4263645726055616"/>
  </r>
  <r>
    <d v="2016-06-17T00:00:00"/>
    <s v="DATECSA 1"/>
    <s v="DATECSA S.A."/>
    <n v="86.05"/>
    <n v="3.4419999999999999E-2"/>
    <x v="3"/>
    <n v="1462.85"/>
    <n v="0.25814999999999999"/>
    <n v="4.9048499999999997"/>
    <n v="231130.3"/>
    <n v="39238.799999999996"/>
    <n v="25505.219999999998"/>
    <n v="295874.32"/>
    <n v="69.016636342430601"/>
    <n v="76.177734294541708"/>
  </r>
  <r>
    <d v="2016-06-20T00:00:00"/>
    <s v="SISTEMA FOTOVOLTÁICO VALORCON"/>
    <s v="SOLARMACHT S.A. E.S.P."/>
    <n v="76.5"/>
    <n v="3.0599999999999999E-2"/>
    <x v="6"/>
    <n v="1300.5"/>
    <n v="0.22950000000000001"/>
    <n v="4.3605"/>
    <n v="205479"/>
    <n v="34884"/>
    <n v="22674.6"/>
    <n v="263037.59999999998"/>
    <n v="61.357032890132956"/>
    <n v="67.723377960865079"/>
  </r>
  <r>
    <d v="2016-06-27T00:00:00"/>
    <s v="MANANTIAL"/>
    <s v="GREEN CARIBBEAN S.A.S."/>
    <n v="49749.999999999993"/>
    <n v="19.899999999999999"/>
    <x v="7"/>
    <n v="845749.99999999988"/>
    <n v="149.24999999999997"/>
    <n v="2835.7499999999995"/>
    <n v="133628499.99999999"/>
    <n v="22685999.999999996"/>
    <n v="14745899.999999998"/>
    <n v="171060399.99999997"/>
    <n v="39902.12269652437"/>
    <n v="44042.327497425329"/>
  </r>
  <r>
    <d v="2016-07-14T00:00:00"/>
    <s v="BODEGA PARQUE INDUSTRIAL"/>
    <s v="SAUFER SOLUCIONES LTDA"/>
    <n v="5"/>
    <n v="2E-3"/>
    <x v="8"/>
    <n v="85"/>
    <n v="1.4999999999999999E-2"/>
    <n v="0.28500000000000003"/>
    <n v="13430"/>
    <n v="2280"/>
    <n v="1482.0000000000002"/>
    <n v="17192"/>
    <n v="4.0102635875903898"/>
    <n v="4.4263645726055616"/>
  </r>
  <r>
    <d v="2016-07-14T00:00:00"/>
    <s v="ALCALDÍA"/>
    <s v="SAUFER SOLUCIONES LTDA"/>
    <n v="150"/>
    <n v="0.06"/>
    <x v="9"/>
    <n v="2550"/>
    <n v="0.45"/>
    <n v="8.5500000000000007"/>
    <n v="402900"/>
    <n v="68400"/>
    <n v="44460.000000000007"/>
    <n v="515760"/>
    <n v="120.30790762771169"/>
    <n v="132.79093717816684"/>
  </r>
  <r>
    <d v="2016-07-14T00:00:00"/>
    <s v="LABORATORIO CLÍNICO"/>
    <s v="SAUFER SOLUCIONES LTDA"/>
    <n v="150"/>
    <n v="0.06"/>
    <x v="10"/>
    <n v="2550"/>
    <n v="0.45"/>
    <n v="8.5500000000000007"/>
    <n v="402900"/>
    <n v="68400"/>
    <n v="44460.000000000007"/>
    <n v="515760"/>
    <n v="120.30790762771169"/>
    <n v="132.79093717816684"/>
  </r>
  <r>
    <d v="2016-07-18T00:00:00"/>
    <s v="PLANTA AGUAS RESIDUALES PUNTA CANOA"/>
    <s v="ESPELLA SUCURSAL COLOMBIA"/>
    <n v="177.49999999999997"/>
    <n v="7.0999999999999994E-2"/>
    <x v="1"/>
    <n v="3017.4999999999995"/>
    <n v="0.53249999999999997"/>
    <n v="10.117499999999998"/>
    <n v="476764.99999999994"/>
    <n v="80940"/>
    <n v="52610.999999999993"/>
    <n v="610315.99999999988"/>
    <n v="142.36435735945881"/>
    <n v="157.13594232749739"/>
  </r>
  <r>
    <d v="2016-07-18T00:00:00"/>
    <s v="CASA RESIDENCIAL ISLAS CARTAGENA CERCA A BARÚ"/>
    <s v="ESPELLA SUCURSAL COLOMBIA"/>
    <n v="25"/>
    <n v="0.01"/>
    <x v="11"/>
    <n v="425"/>
    <n v="7.4999999999999997E-2"/>
    <n v="1.425"/>
    <n v="67150"/>
    <n v="11400"/>
    <n v="7410"/>
    <n v="85960"/>
    <n v="20.051317937951946"/>
    <n v="22.131822863027807"/>
  </r>
  <r>
    <d v="2016-07-18T00:00:00"/>
    <s v="SISTEMA FOTOVOLTÁICO 90 kWp ARTESA"/>
    <s v="ARTESA S.A.S."/>
    <n v="2262"/>
    <n v="0.90480000000000005"/>
    <x v="12"/>
    <n v="38454"/>
    <n v="6.7860000000000005"/>
    <n v="128.934"/>
    <n v="6075732"/>
    <n v="1031472.0000000001"/>
    <n v="670456.79999999993"/>
    <n v="7777660.7999999998"/>
    <n v="1814.2432470258923"/>
    <n v="2002.4873326467559"/>
  </r>
  <r>
    <d v="2016-07-21T00:00:00"/>
    <s v="LACTEOS EL CURAL"/>
    <s v="INGENIERÍA SOSTENIBLE"/>
    <n v="157.5"/>
    <n v="6.3E-2"/>
    <x v="13"/>
    <n v="2677.5"/>
    <n v="0.47250000000000003"/>
    <n v="8.9775000000000009"/>
    <n v="423045"/>
    <n v="71820"/>
    <n v="46683.000000000007"/>
    <n v="541548"/>
    <n v="126.32330300909727"/>
    <n v="139.43048403707519"/>
  </r>
  <r>
    <d v="2016-07-21T00:00:00"/>
    <s v="GENERADOR SOLAR ENERGITEL"/>
    <s v="ENERGITEL S.A."/>
    <n v="28"/>
    <n v="1.12E-2"/>
    <x v="12"/>
    <n v="476"/>
    <n v="8.4000000000000005E-2"/>
    <n v="1.5960000000000001"/>
    <n v="75208"/>
    <n v="12768"/>
    <n v="8299.2000000000007"/>
    <n v="96275.199999999997"/>
    <n v="22.45747609050618"/>
    <n v="24.787641606591141"/>
  </r>
  <r>
    <d v="2016-07-21T00:00:00"/>
    <s v="SISTEMA FOTOVOLTÁICO PARA SITIO AISLADO"/>
    <s v="ENERGY CARIBE GROUP S.A."/>
    <n v="7.5"/>
    <n v="3.0000000000000001E-3"/>
    <x v="12"/>
    <n v="127.5"/>
    <n v="2.2499999999999999E-2"/>
    <n v="0.42749999999999999"/>
    <n v="20145"/>
    <n v="3420"/>
    <n v="2223"/>
    <n v="25788"/>
    <n v="6.0153953813855843"/>
    <n v="6.639546858908342"/>
  </r>
  <r>
    <d v="2016-07-22T00:00:00"/>
    <s v="HOTEL LUNA NUEVA"/>
    <s v="XUÉSOLAR S.A.S."/>
    <n v="0.28249999999999997"/>
    <n v="1.13E-4"/>
    <x v="3"/>
    <n v="4.8024999999999993"/>
    <n v="8.4749999999999995E-4"/>
    <n v="1.6102499999999999E-2"/>
    <n v="758.79499999999985"/>
    <n v="128.82"/>
    <n v="83.73299999999999"/>
    <n v="971.34799999999973"/>
    <n v="0.22657989269885695"/>
    <n v="0.25008959835221412"/>
  </r>
  <r>
    <d v="2016-07-25T00:00:00"/>
    <s v="PLANTA SOLAR EYP ITAGÜI"/>
    <s v="ENERGÍA Y POTENCIA S.A."/>
    <n v="75"/>
    <n v="0.03"/>
    <x v="14"/>
    <n v="1275"/>
    <n v="0.22500000000000001"/>
    <n v="4.2750000000000004"/>
    <n v="201450"/>
    <n v="34200"/>
    <n v="22230.000000000004"/>
    <n v="257880"/>
    <n v="60.153953813855843"/>
    <n v="66.395468589083421"/>
  </r>
  <r>
    <d v="2016-07-25T00:00:00"/>
    <s v="SOLUCIONES FOTOVOLTÁICAS CHOCÓ"/>
    <s v="FUSIÓN LATAM COLOMBIA S.A.S."/>
    <n v="2375"/>
    <n v="0.95"/>
    <x v="15"/>
    <n v="40375"/>
    <n v="7.125"/>
    <n v="135.375"/>
    <n v="6379250"/>
    <n v="1083000"/>
    <n v="703950"/>
    <n v="8166200"/>
    <n v="1904.8752041054349"/>
    <n v="2102.5231719876415"/>
  </r>
  <r>
    <d v="2016-08-04T00:00:00"/>
    <s v="PARQUE LA RESERVA, ETAPA D"/>
    <s v="EPSA S.A. E.S.P."/>
    <n v="76.8"/>
    <n v="3.0720000000000001E-2"/>
    <x v="12"/>
    <n v="1305.5999999999999"/>
    <n v="0.23039999999999999"/>
    <n v="4.3776000000000002"/>
    <n v="206284.79999999999"/>
    <n v="35020.799999999996"/>
    <n v="22763.52"/>
    <n v="264069.12"/>
    <n v="61.59764870538838"/>
    <n v="67.988959835221422"/>
  </r>
  <r>
    <d v="2016-08-17T00:00:00"/>
    <s v="SOLAR OFICINA VATIA"/>
    <s v="VATIA S.A. E.S.P."/>
    <n v="5.1999999999999993"/>
    <n v="2.0799999999999998E-3"/>
    <x v="12"/>
    <n v="88.399999999999991"/>
    <n v="1.5599999999999998E-2"/>
    <n v="0.2964"/>
    <n v="13967.199999999999"/>
    <n v="2371.1999999999998"/>
    <n v="1541.28"/>
    <n v="17879.68"/>
    <n v="4.170674131094005"/>
    <n v="4.6034191555097834"/>
  </r>
  <r>
    <d v="2016-08-17T00:00:00"/>
    <s v="SISTEMA PV 10KWp A INSTALAR EN UN COLEGIO"/>
    <s v="CODENSA S.A. E.S.P."/>
    <n v="25"/>
    <n v="0.01"/>
    <x v="12"/>
    <n v="425"/>
    <n v="7.4999999999999997E-2"/>
    <n v="1.425"/>
    <n v="67150"/>
    <n v="11400"/>
    <n v="7410"/>
    <n v="85960"/>
    <n v="20.051317937951946"/>
    <n v="22.131822863027807"/>
  </r>
  <r>
    <d v="2016-08-22T00:00:00"/>
    <s v="PROYECTO FOTOVOLTÁICO CELSIA SOLAR BOLIVAR"/>
    <s v="EPSA S.A. E.S.P."/>
    <n v="24750"/>
    <n v="9.9"/>
    <x v="16"/>
    <n v="420750"/>
    <n v="74.25"/>
    <n v="1410.75"/>
    <n v="66478500"/>
    <n v="11286000"/>
    <n v="7335900"/>
    <n v="85100400"/>
    <n v="19850.804758572427"/>
    <n v="21910.50463439753"/>
  </r>
  <r>
    <d v="2016-08-22T00:00:00"/>
    <s v="RESIDENCIAL VILLEA CAMPESTRE"/>
    <s v="INGECO GREEN S.A.S."/>
    <n v="10.499999999999998"/>
    <n v="4.1999999999999997E-3"/>
    <x v="14"/>
    <n v="178.49999999999997"/>
    <n v="3.1499999999999993E-2"/>
    <n v="0.59849999999999992"/>
    <n v="28202.999999999996"/>
    <n v="4787.9999999999991"/>
    <n v="3112.1999999999994"/>
    <n v="36103.199999999997"/>
    <n v="8.421553533939818"/>
    <n v="9.2953656024716782"/>
  </r>
  <r>
    <d v="2016-08-22T00:00:00"/>
    <s v="SISTEMA DE AUTOGENERACIÓN KOOMBEA"/>
    <s v="KOOMBEA S.A.S."/>
    <n v="60"/>
    <n v="2.4E-2"/>
    <x v="12"/>
    <n v="1020"/>
    <n v="0.18"/>
    <n v="3.42"/>
    <n v="161160"/>
    <n v="27360"/>
    <n v="17784"/>
    <n v="206304"/>
    <n v="48.123163051084674"/>
    <n v="53.116374871266736"/>
  </r>
  <r>
    <d v="2016-08-22T00:00:00"/>
    <s v="SISTEMA DE AUTOGENERACIÓN BEVGO"/>
    <s v="MEICO S.A"/>
    <n v="10"/>
    <n v="4.0000000000000001E-3"/>
    <x v="12"/>
    <n v="170"/>
    <n v="0.03"/>
    <n v="0.57000000000000006"/>
    <n v="26860"/>
    <n v="4560"/>
    <n v="2964.0000000000005"/>
    <n v="34384"/>
    <n v="8.0205271751807796"/>
    <n v="8.8527291452111232"/>
  </r>
  <r>
    <d v="2016-08-22T00:00:00"/>
    <s v="BICI PARK SOSTENIBLE"/>
    <s v="SUN SUPPLY S.A.S"/>
    <n v="2.5"/>
    <n v="1E-3"/>
    <x v="12"/>
    <n v="42.5"/>
    <n v="7.4999999999999997E-3"/>
    <n v="0.14250000000000002"/>
    <n v="6715"/>
    <n v="1140"/>
    <n v="741.00000000000011"/>
    <n v="8596"/>
    <n v="2.0051317937951949"/>
    <n v="2.2131822863027808"/>
  </r>
  <r>
    <d v="2016-08-23T00:00:00"/>
    <s v="CEA PISCINA CASA-FINCA"/>
    <s v="INGECO GREEN S.A.S."/>
    <n v="15"/>
    <n v="6.0000000000000001E-3"/>
    <x v="13"/>
    <n v="255"/>
    <n v="4.4999999999999998E-2"/>
    <n v="0.85499999999999998"/>
    <n v="40290"/>
    <n v="6840"/>
    <n v="4446"/>
    <n v="51576"/>
    <n v="12.030790762771169"/>
    <n v="13.279093717816684"/>
  </r>
  <r>
    <d v="2016-08-23T00:00:00"/>
    <s v="CEA POZOS"/>
    <s v="INGECO GREEN S.A.S."/>
    <n v="54.999999999999993"/>
    <n v="2.1999999999999999E-2"/>
    <x v="17"/>
    <n v="934.99999999999989"/>
    <n v="0.16499999999999998"/>
    <n v="3.1349999999999998"/>
    <n v="147729.99999999997"/>
    <n v="25079.999999999996"/>
    <n v="16301.999999999998"/>
    <n v="189111.99999999997"/>
    <n v="44.11289946349428"/>
    <n v="48.690010298661164"/>
  </r>
  <r>
    <d v="2016-08-23T00:00:00"/>
    <s v="BATERÍAS MEJÍA"/>
    <s v="INGECO GREEN S.A.S."/>
    <n v="2.75"/>
    <n v="1.1000000000000001E-3"/>
    <x v="13"/>
    <n v="46.75"/>
    <n v="8.2500000000000004E-3"/>
    <n v="0.15675"/>
    <n v="7386.5"/>
    <n v="1254"/>
    <n v="815.1"/>
    <n v="9455.6"/>
    <n v="2.2056449731747145"/>
    <n v="2.4345005149330587"/>
  </r>
  <r>
    <d v="2016-08-29T00:00:00"/>
    <s v="SHANNY 81"/>
    <s v="ENERGÍAS RENOVABLES DE AMÉRICA S.A.S."/>
    <n v="15"/>
    <n v="6.0000000000000001E-3"/>
    <x v="3"/>
    <n v="255"/>
    <n v="4.4999999999999998E-2"/>
    <n v="0.85499999999999998"/>
    <n v="40290"/>
    <n v="6840"/>
    <n v="4446"/>
    <n v="51576"/>
    <n v="12.030790762771169"/>
    <n v="13.279093717816684"/>
  </r>
  <r>
    <d v="2016-09-14T00:00:00"/>
    <s v="HANGAR INTERNACIONAL EJECUTIVA DE AVIACIÓN"/>
    <s v="EPSA S.A. E.S.P."/>
    <n v="2040.5"/>
    <n v="0.81620000000000004"/>
    <x v="2"/>
    <n v="34688.5"/>
    <n v="6.1215000000000002"/>
    <n v="116.30850000000001"/>
    <n v="5480783"/>
    <n v="930468"/>
    <n v="604804.20000000007"/>
    <n v="7016055.2000000002"/>
    <n v="1636.588570095638"/>
    <n v="1806.3993820803296"/>
  </r>
  <r>
    <d v="2016-09-14T00:00:00"/>
    <s v="CENTRO DE CONVENCIONES CARTAGENA"/>
    <s v="EPSA S.A. E.S.P."/>
    <n v="1110.3499999999999"/>
    <n v="0.44413999999999998"/>
    <x v="6"/>
    <n v="18875.949999999997"/>
    <n v="3.3310499999999998"/>
    <n v="63.289949999999997"/>
    <n v="2982400.0999999996"/>
    <n v="506319.6"/>
    <n v="329107.74"/>
    <n v="3817827.44"/>
    <n v="890.55923489619784"/>
    <n v="982.96278063851696"/>
  </r>
  <r>
    <d v="2016-09-19T00:00:00"/>
    <s v="COLGENER 1"/>
    <s v="COLGENER S.A."/>
    <n v="15000"/>
    <n v="6"/>
    <x v="18"/>
    <n v="255000"/>
    <n v="45"/>
    <n v="855"/>
    <n v="40290000"/>
    <n v="6840000"/>
    <n v="4446000"/>
    <n v="51576000"/>
    <n v="12030.790762771168"/>
    <n v="13279.093717816684"/>
  </r>
  <r>
    <d v="2016-09-19T00:00:00"/>
    <s v="COLGENER 2"/>
    <s v="COLGENER S.A."/>
    <n v="22497.5"/>
    <n v="8.9990000000000006"/>
    <x v="18"/>
    <n v="382457.5"/>
    <n v="67.492500000000007"/>
    <n v="1282.3575000000001"/>
    <n v="60428285"/>
    <n v="10258860.000000002"/>
    <n v="6668259"/>
    <n v="77355404"/>
    <n v="18044.181012362958"/>
    <n v="19916.427394438724"/>
  </r>
  <r>
    <d v="2016-09-22T00:00:00"/>
    <s v="UNIVERSIDAD AUTÓNOMA DE OCCIDENTE"/>
    <s v="EPSA S.A. E.S.P."/>
    <n v="625"/>
    <n v="0.25"/>
    <x v="19"/>
    <n v="10625"/>
    <n v="1.875"/>
    <n v="35.625"/>
    <n v="1678750"/>
    <n v="285000"/>
    <n v="185250"/>
    <n v="2149000"/>
    <n v="501.28294844879872"/>
    <n v="553.29557157569513"/>
  </r>
  <r>
    <d v="2016-09-26T00:00:00"/>
    <s v="INTERGRAFIC DE OCCIDENTE S.A."/>
    <s v="EPSA S.A. E.S.P."/>
    <n v="189.5"/>
    <n v="7.5800000000000006E-2"/>
    <x v="19"/>
    <n v="3221.5"/>
    <n v="0.56850000000000001"/>
    <n v="10.801500000000001"/>
    <n v="508997"/>
    <n v="86412"/>
    <n v="56167.8"/>
    <n v="651576.80000000005"/>
    <n v="151.98898996967577"/>
    <n v="167.75921730175079"/>
  </r>
  <r>
    <d v="2016-09-26T00:00:00"/>
    <s v="PROYECTO TECNOGLASS - SOLARTEC"/>
    <s v="TECNOGLASS S.A."/>
    <n v="4897.5"/>
    <n v="1.9590000000000001"/>
    <x v="19"/>
    <n v="83257.5"/>
    <n v="14.692500000000001"/>
    <n v="279.15750000000003"/>
    <n v="13154685"/>
    <n v="2233260"/>
    <n v="1451619.0000000002"/>
    <n v="16839564"/>
    <n v="3928.0531840447866"/>
    <n v="4335.624098867147"/>
  </r>
  <r>
    <d v="2016-09-27T00:00:00"/>
    <s v="CONDOMINIO MONTECARLO"/>
    <s v="PROELRED S.A.S."/>
    <n v="1275"/>
    <n v="0.51"/>
    <x v="20"/>
    <n v="21675"/>
    <n v="3.8250000000000002"/>
    <n v="72.674999999999997"/>
    <n v="3424650"/>
    <n v="581400"/>
    <n v="377910"/>
    <n v="4383960"/>
    <n v="1022.6172148355494"/>
    <n v="1128.722966014418"/>
  </r>
  <r>
    <d v="2016-09-28T00:00:00"/>
    <s v="VALLEDUPAR PLANTA 5"/>
    <s v="EPSA S.A. E.S.P."/>
    <n v="49749.999999999993"/>
    <n v="19.899999999999999"/>
    <x v="21"/>
    <n v="845749.99999999988"/>
    <n v="149.24999999999997"/>
    <n v="2835.7499999999995"/>
    <n v="133628499.99999999"/>
    <n v="22685999.999999996"/>
    <n v="14745899.999999998"/>
    <n v="171060399.99999997"/>
    <n v="39902.12269652437"/>
    <n v="44042.327497425329"/>
  </r>
  <r>
    <d v="2016-09-30T00:00:00"/>
    <s v="OFICINA PRINCIPAL ANS COMUNICACIONES"/>
    <s v="EMPRESA MUNICIPAL DE SERVICIOS PÚBLICOS DOMICILIARIOS DE PIEDECUESTA E.S.P."/>
    <n v="43.499999999999993"/>
    <n v="1.7399999999999999E-2"/>
    <x v="1"/>
    <n v="739.49999999999989"/>
    <n v="0.13049999999999998"/>
    <n v="2.4794999999999998"/>
    <n v="116840.99999999999"/>
    <n v="19835.999999999996"/>
    <n v="12893.4"/>
    <n v="149570.39999999997"/>
    <n v="34.889293212036378"/>
    <n v="38.509371781668371"/>
  </r>
  <r>
    <d v="2016-10-05T00:00:00"/>
    <s v="LADRILLERA ANDINA S.A."/>
    <s v="INGENIERÍA SOSTENIBLE"/>
    <n v="787.5"/>
    <n v="0.315"/>
    <x v="22"/>
    <n v="13387.5"/>
    <n v="2.3625000000000003"/>
    <n v="44.887500000000003"/>
    <n v="2115225"/>
    <n v="359100.00000000006"/>
    <n v="233415.00000000003"/>
    <n v="2707740"/>
    <n v="631.61651504548638"/>
    <n v="697.15242018537595"/>
  </r>
  <r>
    <d v="2016-10-05T00:00:00"/>
    <s v="LAURELES - CONSTRUCTORA LOS ALPES"/>
    <s v="EPSA S.A. E.S.P."/>
    <n v="100.75"/>
    <n v="4.0300000000000002E-2"/>
    <x v="2"/>
    <n v="1712.75"/>
    <n v="0.30225000000000002"/>
    <n v="5.74275"/>
    <n v="270614.5"/>
    <n v="45942"/>
    <n v="29862.3"/>
    <n v="346418.8"/>
    <n v="80.806811289946353"/>
    <n v="89.191246138002057"/>
  </r>
  <r>
    <d v="2016-10-05T00:00:00"/>
    <s v="CONFECCIONES LEADER SAS"/>
    <s v="INGENIERÍA SOSTENIBLE"/>
    <n v="39.874999999999993"/>
    <n v="1.5949999999999999E-2"/>
    <x v="22"/>
    <n v="677.87499999999989"/>
    <n v="0.11962499999999998"/>
    <n v="2.2728749999999995"/>
    <n v="107104.24999999999"/>
    <n v="18182.999999999996"/>
    <n v="11818.949999999997"/>
    <n v="137106.19999999998"/>
    <n v="31.981852111033351"/>
    <n v="35.300257466529345"/>
  </r>
  <r>
    <d v="2016-10-05T00:00:00"/>
    <s v="NATUREZZA - CONSTRUCTORA LOS ALPES"/>
    <s v="EPSA S.A. E.S.P."/>
    <n v="140.5"/>
    <n v="5.62E-2"/>
    <x v="19"/>
    <n v="2388.5"/>
    <n v="0.42149999999999999"/>
    <n v="8.0084999999999997"/>
    <n v="377383"/>
    <n v="64068"/>
    <n v="41644.199999999997"/>
    <n v="483095.2"/>
    <n v="112.68840681128995"/>
    <n v="124.38084449021628"/>
  </r>
  <r>
    <d v="2016-10-05T00:00:00"/>
    <s v="DECADA 10 EN TODO S.A.S."/>
    <s v="EPSA S.A. E.S.P."/>
    <n v="250"/>
    <n v="0.1"/>
    <x v="19"/>
    <n v="4250"/>
    <n v="0.75"/>
    <n v="14.25"/>
    <n v="671500"/>
    <n v="114000"/>
    <n v="74100"/>
    <n v="859600"/>
    <n v="200.51317937951947"/>
    <n v="221.31822863027807"/>
  </r>
  <r>
    <d v="2016-10-05T00:00:00"/>
    <s v="PROYECTO SIDA S.A"/>
    <s v="INGENIERÍA SOSTENIBLE"/>
    <n v="79.749999999999986"/>
    <n v="3.1899999999999998E-2"/>
    <x v="23"/>
    <n v="1355.7499999999998"/>
    <n v="0.23924999999999996"/>
    <n v="4.5457499999999991"/>
    <n v="214208.49999999997"/>
    <n v="36365.999999999993"/>
    <n v="23637.899999999994"/>
    <n v="274212.39999999997"/>
    <n v="63.963704222066703"/>
    <n v="70.60051493305869"/>
  </r>
  <r>
    <d v="2016-10-05T00:00:00"/>
    <s v="PROYECTO DILLANCOL"/>
    <s v="INGENIERÍA SOSTENIBLE"/>
    <n v="72.5"/>
    <n v="2.9000000000000001E-2"/>
    <x v="23"/>
    <n v="1232.5"/>
    <n v="0.2175"/>
    <n v="4.1325000000000003"/>
    <n v="194735"/>
    <n v="33060"/>
    <n v="21489"/>
    <n v="249284"/>
    <n v="58.148822020060649"/>
    <n v="64.182286302780639"/>
  </r>
  <r>
    <d v="2016-10-12T00:00:00"/>
    <s v="PROYECTO SOLAR CORPAS I"/>
    <s v="PROYECTO SOLAR CORPAS I SAS"/>
    <n v="75"/>
    <n v="0.03"/>
    <x v="14"/>
    <n v="1275"/>
    <n v="0.22500000000000001"/>
    <n v="4.2750000000000004"/>
    <n v="201450"/>
    <n v="34200"/>
    <n v="22230.000000000004"/>
    <n v="257880"/>
    <n v="60.153953813855843"/>
    <n v="66.395468589083421"/>
  </r>
  <r>
    <d v="2016-10-24T00:00:00"/>
    <s v="SISTEMAS FOTOVOLTÁICOS EN TRES ESTACIONES DE SERVICIO TERPEL"/>
    <s v="SMARTSOLAR S.A.S. "/>
    <n v="749.99999999999989"/>
    <n v="0.3"/>
    <x v="19"/>
    <n v="12749.999999999998"/>
    <n v="2.2499999999999996"/>
    <n v="42.749999999999993"/>
    <n v="2014499.9999999998"/>
    <n v="341999.99999999994"/>
    <n v="222299.99999999997"/>
    <n v="2578799.9999999995"/>
    <n v="601.53953813855833"/>
    <n v="663.95468589083407"/>
  </r>
  <r>
    <d v="2016-10-28T00:00:00"/>
    <s v="SURTITODO CÚCUTA"/>
    <s v="COMPAÑÍA COMERCIAL UNIVERSAL S.A.S."/>
    <n v="89.999999999999986"/>
    <n v="3.5999999999999997E-2"/>
    <x v="1"/>
    <n v="1529.9999999999998"/>
    <n v="0.26999999999999996"/>
    <n v="5.129999999999999"/>
    <n v="241739.99999999997"/>
    <n v="41039.999999999993"/>
    <n v="26675.999999999996"/>
    <n v="309455.99999999994"/>
    <n v="72.184744576626997"/>
    <n v="79.674562306900086"/>
  </r>
  <r>
    <d v="2016-11-02T00:00:00"/>
    <s v="SOLAR - SEDE TERMINAL"/>
    <s v="TELEBUCARAMANGA S.A. E.S.P."/>
    <n v="70.75"/>
    <n v="2.8299999999999999E-2"/>
    <x v="2"/>
    <n v="1202.75"/>
    <n v="0.21224999999999999"/>
    <n v="4.0327500000000001"/>
    <n v="190034.5"/>
    <n v="32262"/>
    <n v="20970.3"/>
    <n v="243266.8"/>
    <n v="56.745229764404009"/>
    <n v="62.633058702368686"/>
  </r>
  <r>
    <d v="2016-11-08T00:00:00"/>
    <s v="MANANTIAL 2"/>
    <s v="GREEN CARIBBEAN S.A.S."/>
    <n v="49749.999999999993"/>
    <n v="19.899999999999999"/>
    <x v="24"/>
    <n v="845749.99999999988"/>
    <n v="149.24999999999997"/>
    <n v="2835.7499999999995"/>
    <n v="133628499.99999999"/>
    <n v="22685999.999999996"/>
    <n v="14745899.999999998"/>
    <n v="171060399.99999997"/>
    <n v="39902.12269652437"/>
    <n v="44042.327497425329"/>
  </r>
  <r>
    <d v="2016-11-08T00:00:00"/>
    <s v="MANANTIAL 3"/>
    <s v="GREEN CARIBBEAN S.A.S."/>
    <n v="49749.999999999993"/>
    <n v="19.899999999999999"/>
    <x v="24"/>
    <n v="845749.99999999988"/>
    <n v="149.24999999999997"/>
    <n v="2835.7499999999995"/>
    <n v="133628499.99999999"/>
    <n v="22685999.999999996"/>
    <n v="14745899.999999998"/>
    <n v="171060399.99999997"/>
    <n v="39902.12269652437"/>
    <n v="44042.327497425329"/>
  </r>
  <r>
    <d v="2016-11-16T00:00:00"/>
    <s v="SOLAR -TRES AVE MARÍA"/>
    <s v="METROTEL S.A. E.S.P."/>
    <n v="57.499999999999993"/>
    <n v="2.3E-2"/>
    <x v="2"/>
    <n v="977.49999999999989"/>
    <n v="0.17249999999999999"/>
    <n v="3.2774999999999999"/>
    <n v="154444.99999999997"/>
    <n v="26219.999999999996"/>
    <n v="17043"/>
    <n v="197707.99999999997"/>
    <n v="46.118031257289474"/>
    <n v="50.903192584963946"/>
  </r>
  <r>
    <d v="2016-11-24T00:00:00"/>
    <s v="BLUE POINT INDUSTRIAL 70 Kw"/>
    <s v="BLUE POINT ENERGY S.A.S."/>
    <n v="175"/>
    <n v="7.0000000000000007E-2"/>
    <x v="14"/>
    <n v="2975"/>
    <n v="0.52500000000000002"/>
    <n v="9.9749999999999996"/>
    <n v="470050"/>
    <n v="79800"/>
    <n v="51870"/>
    <n v="601720"/>
    <n v="140.35922556566362"/>
    <n v="154.92276004119464"/>
  </r>
  <r>
    <d v="2016-11-24T00:00:00"/>
    <s v="OFICINA ATS 1"/>
    <s v="ENERGÍA COLOMBIANA DEL SUR S.A.S."/>
    <n v="1.25"/>
    <n v="5.0000000000000001E-4"/>
    <x v="2"/>
    <n v="21.25"/>
    <n v="3.7499999999999999E-3"/>
    <n v="7.1250000000000008E-2"/>
    <n v="3357.5"/>
    <n v="570"/>
    <n v="370.50000000000006"/>
    <n v="4298"/>
    <n v="1.0025658968975975"/>
    <n v="1.1065911431513904"/>
  </r>
  <r>
    <d v="2016-11-28T00:00:00"/>
    <s v="AVICOLA SANTA ELENA"/>
    <s v="AVICOLA SANTA ELENA"/>
    <n v="40"/>
    <n v="1.6E-2"/>
    <x v="3"/>
    <n v="680"/>
    <n v="0.12"/>
    <n v="2.2800000000000002"/>
    <n v="107440"/>
    <n v="18240"/>
    <n v="11856.000000000002"/>
    <n v="137536"/>
    <n v="32.082108700723118"/>
    <n v="35.410916580844493"/>
  </r>
  <r>
    <d v="2016-11-28T00:00:00"/>
    <s v="AUTOGENERACIÓN CULTIVO TILAPIA"/>
    <s v="SOCIEDAD AGROINDUSTRIAL RVG LTDA"/>
    <n v="749.99999999999989"/>
    <n v="0.3"/>
    <x v="8"/>
    <n v="12749.999999999998"/>
    <n v="2.2499999999999996"/>
    <n v="42.749999999999993"/>
    <n v="2014499.9999999998"/>
    <n v="341999.99999999994"/>
    <n v="222299.99999999997"/>
    <n v="2578799.9999999995"/>
    <n v="601.53953813855833"/>
    <n v="663.95468589083407"/>
  </r>
  <r>
    <d v="2016-11-28T00:00:00"/>
    <s v="AGROINDUSTRIAL 3C"/>
    <s v="COMPAÑÍA AGROINDUSTRIAL Y COMERCIAL 3C LTDA"/>
    <n v="1560"/>
    <n v="0.624"/>
    <x v="23"/>
    <n v="26520"/>
    <n v="4.68"/>
    <n v="88.92"/>
    <n v="4190160"/>
    <n v="711360"/>
    <n v="462384"/>
    <n v="5363904"/>
    <n v="1251.2022393282016"/>
    <n v="1381.0257466529351"/>
  </r>
  <r>
    <d v="2016-12-06T00:00:00"/>
    <s v="SISTEMAS FOTOVOLTÁICOS CUATRO SUCURSALES DEL BANCO DAVIVIENDA"/>
    <s v="BANCO DAVIVIENDA S.A. - SMARTSOLAR S.A.S."/>
    <n v="80"/>
    <n v="3.2000000000000001E-2"/>
    <x v="19"/>
    <n v="1360"/>
    <n v="0.24"/>
    <n v="4.5600000000000005"/>
    <n v="214880"/>
    <n v="36480"/>
    <n v="23712.000000000004"/>
    <n v="275072"/>
    <n v="64.164217401446237"/>
    <n v="70.821833161688986"/>
  </r>
  <r>
    <d v="2016-12-06T00:00:00"/>
    <s v="SEDE ADMINISTRATIVA Y BODEGA DE OFFIMEDICA"/>
    <s v="OFFIMEDICA S.A."/>
    <n v="105.29999999999998"/>
    <n v="4.2119999999999998E-2"/>
    <x v="22"/>
    <n v="1790.0999999999997"/>
    <n v="0.31589999999999996"/>
    <n v="6.0020999999999995"/>
    <n v="282835.79999999993"/>
    <n v="48016.799999999996"/>
    <n v="31210.92"/>
    <n v="362063.5199999999"/>
    <n v="84.456151154653583"/>
    <n v="93.219237899073093"/>
  </r>
  <r>
    <d v="2016-12-09T00:00:00"/>
    <s v="MÓNICA CRUZ S.A.S."/>
    <s v="ENERGY CARIBE GROUP S.A."/>
    <n v="50"/>
    <n v="0.02"/>
    <x v="2"/>
    <n v="850"/>
    <n v="0.15"/>
    <n v="2.85"/>
    <n v="134300"/>
    <n v="22800"/>
    <n v="14820"/>
    <n v="171920"/>
    <n v="40.102635875903893"/>
    <n v="44.263645726055614"/>
  </r>
  <r>
    <d v="2016-12-09T00:00:00"/>
    <s v="ARGOS MULALO - CANTERA LA CALERA - PILOTO"/>
    <s v="EPSA S.A. E.S.P."/>
    <n v="50"/>
    <n v="0.02"/>
    <x v="19"/>
    <n v="850"/>
    <n v="0.15"/>
    <n v="2.85"/>
    <n v="134300"/>
    <n v="22800"/>
    <n v="14820"/>
    <n v="171920"/>
    <n v="40.102635875903893"/>
    <n v="44.263645726055614"/>
  </r>
  <r>
    <d v="2016-12-19T00:00:00"/>
    <s v="RAMEDICAS"/>
    <s v="CARMEN DEL PILAR ESCOBAR BUSTOS"/>
    <n v="80.324999999999989"/>
    <n v="3.2129999999999999E-2"/>
    <x v="2"/>
    <n v="1365.5249999999999"/>
    <n v="0.24097499999999997"/>
    <n v="4.578525"/>
    <n v="215752.94999999998"/>
    <n v="36628.199999999997"/>
    <n v="23808.329999999998"/>
    <n v="276189.48"/>
    <n v="64.424884534639602"/>
    <n v="71.109546858908331"/>
  </r>
  <r>
    <d v="2016-12-20T00:00:00"/>
    <s v="COMFANDI GUADALUPE"/>
    <s v="EPSA S.A. E.S.P."/>
    <n v="388.75"/>
    <n v="0.1555"/>
    <x v="5"/>
    <n v="6608.75"/>
    <n v="1.16625"/>
    <n v="22.158750000000001"/>
    <n v="1044182.5"/>
    <n v="177270"/>
    <n v="115225.5"/>
    <n v="1336678"/>
    <n v="311.79799393515276"/>
    <n v="344.14984552008241"/>
  </r>
  <r>
    <d v="2016-12-20T00:00:00"/>
    <s v="COMFANDI EL PRADO"/>
    <s v="EPSA S.A. E.S.P."/>
    <n v="763.19999999999993"/>
    <n v="0.30528"/>
    <x v="5"/>
    <n v="12974.4"/>
    <n v="2.2895999999999996"/>
    <n v="43.502399999999994"/>
    <n v="2049955.2"/>
    <n v="348019.19999999995"/>
    <n v="226212.47999999998"/>
    <n v="2624186.88"/>
    <n v="612.12663400979704"/>
    <n v="675.64028836251282"/>
  </r>
  <r>
    <d v="2016-12-20T00:00:00"/>
    <s v="ALAMBRES Y CABLES TÉCNICOS ALCATEK S.A."/>
    <s v="EPSA S.A. E.S.P."/>
    <n v="885.1"/>
    <n v="0.35404000000000002"/>
    <x v="5"/>
    <n v="15046.7"/>
    <n v="2.6553"/>
    <n v="50.450700000000005"/>
    <n v="2377378.6"/>
    <n v="403605.6"/>
    <n v="262343.64"/>
    <n v="3043327.8400000003"/>
    <n v="709.89686027525079"/>
    <n v="783.55505664263649"/>
  </r>
  <r>
    <d v="2016-12-20T00:00:00"/>
    <s v="PRONAVICOLA S.A."/>
    <s v="EPSA S.A. E.S.P."/>
    <n v="254.4"/>
    <n v="0.10176"/>
    <x v="24"/>
    <n v="4324.8"/>
    <n v="0.76319999999999999"/>
    <n v="14.500800000000002"/>
    <n v="683318.4"/>
    <n v="116006.39999999999"/>
    <n v="75404.160000000003"/>
    <n v="874728.96000000008"/>
    <n v="204.04221133659905"/>
    <n v="225.21342945417098"/>
  </r>
  <r>
    <d v="2016-12-20T00:00:00"/>
    <s v="SEMINARIO EL TABLOIDE"/>
    <s v="EPSA S.A. E.S.P."/>
    <n v="7.95"/>
    <n v="3.1800000000000001E-3"/>
    <x v="24"/>
    <n v="135.15"/>
    <n v="2.385E-2"/>
    <n v="0.45315000000000005"/>
    <n v="21353.7"/>
    <n v="3625.2"/>
    <n v="2356.38"/>
    <n v="27335.280000000002"/>
    <n v="6.3763191042687204"/>
    <n v="7.0379196704428431"/>
  </r>
  <r>
    <d v="2016-12-20T00:00:00"/>
    <s v="FERRETERÍA HERNANDO OROZCO Y COMPAÑÍA"/>
    <s v="EPSA S.A. E.S.P."/>
    <n v="79.5"/>
    <n v="3.1800000000000002E-2"/>
    <x v="24"/>
    <n v="1351.5"/>
    <n v="0.23850000000000002"/>
    <n v="4.5315000000000003"/>
    <n v="213537"/>
    <n v="36252"/>
    <n v="23563.800000000003"/>
    <n v="273352.8"/>
    <n v="63.76319104268719"/>
    <n v="70.379196704428423"/>
  </r>
  <r>
    <d v="2016-12-20T00:00:00"/>
    <s v="BLANCO Y NEGRO MASIVO"/>
    <s v="EPSA S.A. E.S.P."/>
    <n v="300.77499999999998"/>
    <n v="0.12031"/>
    <x v="5"/>
    <n v="5113.1749999999993"/>
    <n v="0.90232499999999993"/>
    <n v="17.144175000000001"/>
    <n v="807881.64999999991"/>
    <n v="137153.4"/>
    <n v="89149.71"/>
    <n v="1034184.7599999999"/>
    <n v="241.23740611149987"/>
    <n v="266.2679608650875"/>
  </r>
  <r>
    <d v="2016-12-20T00:00:00"/>
    <s v="FRISBY"/>
    <s v="EPSA S.A. E.S.P."/>
    <n v="74.899999999999991"/>
    <n v="2.9960000000000001E-2"/>
    <x v="10"/>
    <n v="1273.3"/>
    <n v="0.22469999999999998"/>
    <n v="4.2692999999999994"/>
    <n v="201181.4"/>
    <n v="34154.399999999994"/>
    <n v="22200.359999999997"/>
    <n v="257536.15999999997"/>
    <n v="60.073748542104028"/>
    <n v="66.306941297631298"/>
  </r>
  <r>
    <d v="2016-12-20T00:00:00"/>
    <s v="HOTEL EL PEÑÓN"/>
    <s v="EPSA S.A. E.S.P."/>
    <n v="42.4"/>
    <n v="1.6959999999999999E-2"/>
    <x v="24"/>
    <n v="720.8"/>
    <n v="0.12720000000000001"/>
    <n v="2.4167999999999998"/>
    <n v="113886.39999999999"/>
    <n v="19334.400000000001"/>
    <n v="12567.359999999999"/>
    <n v="145788.16"/>
    <n v="34.007035222766504"/>
    <n v="37.535571575695158"/>
  </r>
  <r>
    <d v="2016-12-20T00:00:00"/>
    <s v="HOTEK GHL STYLE"/>
    <s v="EPSA S.A. E.S.P."/>
    <n v="148.4"/>
    <n v="5.9360000000000003E-2"/>
    <x v="5"/>
    <n v="2522.8000000000002"/>
    <n v="0.44520000000000004"/>
    <n v="8.4588000000000001"/>
    <n v="398602.4"/>
    <n v="67670.400000000009"/>
    <n v="43985.760000000002"/>
    <n v="510258.56000000006"/>
    <n v="119.02462327968277"/>
    <n v="131.37450051493306"/>
  </r>
  <r>
    <d v="2016-12-21T00:00:00"/>
    <s v="AUTOTROPICAL"/>
    <s v="GLOBALEM S.A.S."/>
    <n v="125"/>
    <n v="0.05"/>
    <x v="23"/>
    <n v="2125"/>
    <n v="0.375"/>
    <n v="7.125"/>
    <n v="335750"/>
    <n v="57000"/>
    <n v="37050"/>
    <n v="429800"/>
    <n v="100.25658968975974"/>
    <n v="110.65911431513904"/>
  </r>
  <r>
    <d v="2016-12-22T00:00:00"/>
    <s v="BOSQUES DE CAJICÁ ETAPA 1"/>
    <s v="CONSTRUIMOS CONPROPIEDAD S.A.S."/>
    <n v="37.5"/>
    <n v="1.4999999999999999E-2"/>
    <x v="1"/>
    <n v="637.5"/>
    <n v="0.1125"/>
    <n v="2.1375000000000002"/>
    <n v="100725"/>
    <n v="17100"/>
    <n v="11115.000000000002"/>
    <n v="128940"/>
    <n v="30.076976906927921"/>
    <n v="33.197734294541711"/>
  </r>
  <r>
    <d v="2016-12-22T00:00:00"/>
    <s v="CASA FAMILIAR CAMPESTRE"/>
    <s v="SKY ENERGY S.A.S."/>
    <n v="179.99999999999997"/>
    <n v="7.1999999999999995E-2"/>
    <x v="1"/>
    <n v="3059.9999999999995"/>
    <n v="0.53999999999999992"/>
    <n v="10.259999999999998"/>
    <n v="483479.99999999994"/>
    <n v="82079.999999999985"/>
    <n v="53351.999999999993"/>
    <n v="618911.99999999988"/>
    <n v="144.36948915325399"/>
    <n v="159.34912461380017"/>
  </r>
  <r>
    <d v="2016-12-22T00:00:00"/>
    <s v="SISTEMA FOTOVOLTAICO OLEODUCTO BICENTENARIO"/>
    <s v="OLEODUCTO BICENTENARIO DE COLOMBIA S.A.S."/>
    <n v="77.45"/>
    <n v="3.0980000000000001E-2"/>
    <x v="5"/>
    <n v="1316.65"/>
    <n v="0.23235"/>
    <n v="4.41465"/>
    <n v="208030.7"/>
    <n v="35317.199999999997"/>
    <n v="22956.18"/>
    <n v="266304.08"/>
    <n v="62.118982971775139"/>
    <n v="68.564387229660142"/>
  </r>
  <r>
    <d v="2016-12-23T00:00:00"/>
    <s v="SAMANES DEL CASTILLO"/>
    <s v="EPSA S.A. E.S.P."/>
    <n v="17.25"/>
    <n v="6.8999999999999999E-3"/>
    <x v="10"/>
    <n v="293.25"/>
    <n v="5.1750000000000004E-2"/>
    <n v="0.98325000000000007"/>
    <n v="46333.5"/>
    <n v="7866.0000000000009"/>
    <n v="5112.9000000000005"/>
    <n v="59312.4"/>
    <n v="13.835409377186844"/>
    <n v="15.270957775489187"/>
  </r>
  <r>
    <d v="2016-12-23T00:00:00"/>
    <s v="GRUPO PORTUARIO - BPG ZONA FRANCA - OPP GRANELERA"/>
    <s v="EPSA S.A. E.S.P."/>
    <n v="12.6"/>
    <n v="5.0400000000000002E-3"/>
    <x v="10"/>
    <n v="214.2"/>
    <n v="3.78E-2"/>
    <n v="0.71820000000000006"/>
    <n v="33843.599999999999"/>
    <n v="5745.6"/>
    <n v="3734.6400000000003"/>
    <n v="43323.839999999997"/>
    <n v="10.105864240727781"/>
    <n v="11.154438722966013"/>
  </r>
  <r>
    <d v="2016-12-23T00:00:00"/>
    <s v="HOTEL  TORRE MAR"/>
    <s v="EPSA S.A. E.S.P."/>
    <n v="12.6"/>
    <n v="5.0400000000000002E-3"/>
    <x v="10"/>
    <n v="214.2"/>
    <n v="3.78E-2"/>
    <n v="0.71820000000000006"/>
    <n v="33843.599999999999"/>
    <n v="5745.6"/>
    <n v="3734.6400000000003"/>
    <n v="43323.839999999997"/>
    <n v="10.105864240727781"/>
    <n v="11.154438722966013"/>
  </r>
  <r>
    <d v="2016-12-23T00:00:00"/>
    <s v="CASA JAIRO VILLARRAGA"/>
    <s v="EPSA S.A. E.S.P."/>
    <n v="7.95"/>
    <n v="3.1800000000000001E-3"/>
    <x v="10"/>
    <n v="135.15"/>
    <n v="2.385E-2"/>
    <n v="0.45315000000000005"/>
    <n v="21353.7"/>
    <n v="3625.2"/>
    <n v="2356.38"/>
    <n v="27335.280000000002"/>
    <n v="6.3763191042687204"/>
    <n v="7.0379196704428431"/>
  </r>
  <r>
    <d v="2016-12-23T00:00:00"/>
    <s v="OCEANO VERDE"/>
    <s v="EPSA S.A. E.S.P."/>
    <n v="116.6"/>
    <n v="4.6640000000000001E-2"/>
    <x v="10"/>
    <n v="1982.1999999999998"/>
    <n v="0.3498"/>
    <n v="6.6462000000000003"/>
    <n v="313187.59999999998"/>
    <n v="53169.599999999999"/>
    <n v="34560.240000000005"/>
    <n v="400917.43999999994"/>
    <n v="93.519346862607875"/>
    <n v="103.22282183316167"/>
  </r>
  <r>
    <d v="2016-12-23T00:00:00"/>
    <s v="ACACIAS DEL CASTILLO"/>
    <s v="EPSA S.A. E.S.P."/>
    <n v="17.25"/>
    <n v="6.8999999999999999E-3"/>
    <x v="10"/>
    <n v="293.25"/>
    <n v="5.1750000000000004E-2"/>
    <n v="0.98325000000000007"/>
    <n v="46333.5"/>
    <n v="7866.0000000000009"/>
    <n v="5112.9000000000005"/>
    <n v="59312.4"/>
    <n v="13.835409377186844"/>
    <n v="15.270957775489187"/>
  </r>
  <r>
    <d v="2016-12-23T00:00:00"/>
    <s v="LLANURAS DEL CASTILLO"/>
    <s v="EPSA S.A. E.S.P."/>
    <n v="42.424999999999997"/>
    <n v="1.6969999999999999E-2"/>
    <x v="5"/>
    <n v="721.22499999999991"/>
    <n v="0.127275"/>
    <n v="2.4182250000000001"/>
    <n v="113953.54999999999"/>
    <n v="19345.8"/>
    <n v="12574.77"/>
    <n v="145874.12"/>
    <n v="34.027086540704452"/>
    <n v="37.557703398558189"/>
  </r>
  <r>
    <d v="2016-12-23T00:00:00"/>
    <s v="ROBLES DEL CASTILLO"/>
    <s v="EPSA S.A. E.S.P."/>
    <n v="17.225000000000001"/>
    <n v="6.8900000000000003E-3"/>
    <x v="10"/>
    <n v="292.82500000000005"/>
    <n v="5.1675000000000006E-2"/>
    <n v="0.98182500000000017"/>
    <n v="46266.350000000006"/>
    <n v="7854.6000000000013"/>
    <n v="5105.4900000000007"/>
    <n v="59226.44"/>
    <n v="13.815358059248892"/>
    <n v="15.248825952626159"/>
  </r>
  <r>
    <d v="2016-12-23T00:00:00"/>
    <s v="CEIBAS DEL CASTILLO"/>
    <s v="EPSA S.A. E.S.P."/>
    <n v="17.25"/>
    <n v="6.8999999999999999E-3"/>
    <x v="10"/>
    <n v="293.25"/>
    <n v="5.1750000000000004E-2"/>
    <n v="0.98325000000000007"/>
    <n v="46333.5"/>
    <n v="7866.0000000000009"/>
    <n v="5112.9000000000005"/>
    <n v="59312.4"/>
    <n v="13.835409377186844"/>
    <n v="15.270957775489187"/>
  </r>
  <r>
    <d v="2016-12-23T00:00:00"/>
    <s v="CEDROS DEL CASTILLO"/>
    <s v="EPSA S.A. E.S.P."/>
    <n v="17.225000000000001"/>
    <n v="6.8900000000000003E-3"/>
    <x v="10"/>
    <n v="292.82500000000005"/>
    <n v="5.1675000000000006E-2"/>
    <n v="0.98182500000000017"/>
    <n v="46266.350000000006"/>
    <n v="7854.6000000000013"/>
    <n v="5105.4900000000007"/>
    <n v="59226.44"/>
    <n v="13.815358059248892"/>
    <n v="15.248825952626159"/>
  </r>
  <r>
    <d v="2016-12-23T00:00:00"/>
    <s v="HOTEL COSMOS"/>
    <s v="EPSA S.A. E.S.P."/>
    <n v="12.6"/>
    <n v="5.0400000000000002E-3"/>
    <x v="10"/>
    <n v="214.2"/>
    <n v="3.78E-2"/>
    <n v="0.71820000000000006"/>
    <n v="33843.599999999999"/>
    <n v="5745.6"/>
    <n v="3734.6400000000003"/>
    <n v="43323.839999999997"/>
    <n v="10.105864240727781"/>
    <n v="11.154438722966013"/>
  </r>
  <r>
    <d v="2017-01-18T00:00:00"/>
    <s v="FANANCIERA COMULTRASAN-SABANA DE TORRES"/>
    <s v="FINANCIERA COMULTRASAN LTDA"/>
    <n v="16.25"/>
    <n v="6.4999999999999997E-3"/>
    <x v="23"/>
    <n v="276.25"/>
    <n v="4.8750000000000002E-2"/>
    <n v="0.92625000000000002"/>
    <n v="43647.5"/>
    <n v="7410"/>
    <n v="4816.5"/>
    <n v="55874"/>
    <n v="13.033356659668765"/>
    <n v="14.385684860968075"/>
  </r>
  <r>
    <d v="2017-01-18T00:00:00"/>
    <s v="MICROCIRCUITO SOSTENIBLE"/>
    <s v="MICROCIRCUITOS S.A."/>
    <n v="25"/>
    <n v="0.01"/>
    <x v="19"/>
    <n v="425"/>
    <n v="7.4999999999999997E-2"/>
    <n v="1.425"/>
    <n v="67150"/>
    <n v="11400"/>
    <n v="7410"/>
    <n v="85960"/>
    <n v="20.051317937951946"/>
    <n v="22.131822863027807"/>
  </r>
  <r>
    <d v="2017-01-20T00:00:00"/>
    <s v="ALMACÉN No. 9 PEREIRA"/>
    <s v="COMPAÑÍA COMERCIAL UNIVERSAL S.A.S."/>
    <n v="89.999999999999986"/>
    <n v="3.5999999999999997E-2"/>
    <x v="16"/>
    <n v="1529.9999999999998"/>
    <n v="0.26999999999999996"/>
    <n v="5.129999999999999"/>
    <n v="241739.99999999997"/>
    <n v="41039.999999999993"/>
    <n v="26675.999999999996"/>
    <n v="309455.99999999994"/>
    <n v="72.184744576626997"/>
    <n v="79.674562306900086"/>
  </r>
  <r>
    <d v="2017-01-20T00:00:00"/>
    <s v="ALMACÉN No. 8 MANIZALES"/>
    <s v="COMPAÑÍA COMERCIAL UNIVERSAL S.A.S."/>
    <n v="75"/>
    <n v="0.03"/>
    <x v="16"/>
    <n v="1275"/>
    <n v="0.22500000000000001"/>
    <n v="4.2750000000000004"/>
    <n v="201450"/>
    <n v="34200"/>
    <n v="22230.000000000004"/>
    <n v="257880"/>
    <n v="60.153953813855843"/>
    <n v="66.395468589083421"/>
  </r>
  <r>
    <d v="2017-01-25T00:00:00"/>
    <s v="FINCA ALTAZOR"/>
    <s v="EPAM S.A.  E.S.P."/>
    <n v="9.25"/>
    <n v="3.7000000000000002E-3"/>
    <x v="25"/>
    <n v="157.25"/>
    <n v="2.775E-2"/>
    <n v="0.52725"/>
    <n v="24845.5"/>
    <n v="4218"/>
    <n v="2741.7"/>
    <n v="31805.200000000001"/>
    <n v="7.4189876370422212"/>
    <n v="8.1887744593202889"/>
  </r>
  <r>
    <d v="2017-01-25T00:00:00"/>
    <s v="SISTEMA DE GENERACIÓN DE ENERGÍA SOLAR FOTOVOLTÁICA."/>
    <s v="INVESA S.A."/>
    <n v="2000"/>
    <n v="0.8"/>
    <x v="23"/>
    <n v="34000"/>
    <n v="6"/>
    <n v="114"/>
    <n v="5372000"/>
    <n v="912000"/>
    <n v="592800"/>
    <n v="6876800"/>
    <n v="1604.1054350361558"/>
    <n v="1770.5458290422246"/>
  </r>
  <r>
    <d v="2017-01-26T00:00:00"/>
    <s v="PROYECTO FOTOVOLTÁICO CELSIA SOLAR CHICAMOCHA 5"/>
    <s v="EPSA S.A. E.S.P."/>
    <n v="52500"/>
    <n v="21"/>
    <x v="26"/>
    <n v="892500"/>
    <n v="157.5"/>
    <n v="2992.5"/>
    <n v="141015000"/>
    <n v="23940000"/>
    <n v="15561000"/>
    <n v="180516000"/>
    <n v="42107.767669699089"/>
    <n v="46476.82801235839"/>
  </r>
  <r>
    <d v="2017-01-26T00:00:00"/>
    <s v="CHALET PRADOMAR"/>
    <s v="CARLOS IVÁN SILVA CORREDOR"/>
    <n v="11"/>
    <n v="4.4000000000000003E-3"/>
    <x v="10"/>
    <n v="187"/>
    <n v="3.3000000000000002E-2"/>
    <n v="0.627"/>
    <n v="29546"/>
    <n v="5016"/>
    <n v="3260.4"/>
    <n v="37822.400000000001"/>
    <n v="8.8225798926988581"/>
    <n v="9.738002059732235"/>
  </r>
  <r>
    <d v="2017-01-27T00:00:00"/>
    <s v="PROYECTO FOTOVOLTÁICO CELSIA SOLAR YUMBO"/>
    <s v="EPSA S.A. E.S.P."/>
    <n v="24750"/>
    <n v="9.9"/>
    <x v="5"/>
    <n v="420750"/>
    <n v="74.25"/>
    <n v="1410.75"/>
    <n v="66478500"/>
    <n v="11286000"/>
    <n v="7335900"/>
    <n v="85100400"/>
    <n v="19850.804758572427"/>
    <n v="21910.50463439753"/>
  </r>
  <r>
    <d v="2017-01-27T00:00:00"/>
    <s v="BODEGA SOLARTEC EN AMPLIACIÓN, ES WINDOWS, ALUTIONS"/>
    <s v="TECNOGLASS S.A."/>
    <n v="7249.9999999999991"/>
    <n v="2.9"/>
    <x v="9"/>
    <n v="123249.99999999999"/>
    <n v="21.749999999999996"/>
    <n v="413.24999999999994"/>
    <n v="19473499.999999996"/>
    <n v="3305999.9999999995"/>
    <n v="2148899.9999999995"/>
    <n v="24928399.999999996"/>
    <n v="5814.8822020060643"/>
    <n v="6418.2286302780631"/>
  </r>
  <r>
    <d v="2017-01-30T00:00:00"/>
    <s v="SISTEMA SOLAR 127.26 kW DC PALMAACEITE S.A."/>
    <s v="PALMACEITE S.A."/>
    <n v="317.5"/>
    <n v="0.127"/>
    <x v="9"/>
    <n v="5397.5"/>
    <n v="0.95250000000000001"/>
    <n v="18.0975"/>
    <n v="852805"/>
    <n v="144780"/>
    <n v="94107"/>
    <n v="1091692"/>
    <n v="254.65173781198973"/>
    <n v="281.07415036045313"/>
  </r>
  <r>
    <d v="2017-01-30T00:00:00"/>
    <s v="SISTEMA SOLAR 149.94 kW DC ACEITES S.A."/>
    <s v="ACEITES S.A."/>
    <n v="372.49999999999994"/>
    <n v="0.14899999999999999"/>
    <x v="24"/>
    <n v="6332.4999999999991"/>
    <n v="1.1174999999999999"/>
    <n v="21.232499999999998"/>
    <n v="1000534.9999999999"/>
    <n v="169860"/>
    <n v="110408.99999999999"/>
    <n v="1280803.9999999998"/>
    <n v="298.76463727548395"/>
    <n v="329.76416065911428"/>
  </r>
  <r>
    <d v="2017-01-31T00:00:00"/>
    <s v="GUAYMARAL AUTOCONSUMO"/>
    <s v="BALIVEL S.A.S."/>
    <n v="17.875"/>
    <n v="7.1500000000000001E-3"/>
    <x v="2"/>
    <n v="303.875"/>
    <n v="5.3624999999999999E-2"/>
    <n v="1.018875"/>
    <n v="48012.25"/>
    <n v="8151"/>
    <n v="5298.15"/>
    <n v="61461.4"/>
    <n v="14.336692325635642"/>
    <n v="15.824253347064882"/>
  </r>
  <r>
    <d v="2017-02-01T00:00:00"/>
    <s v="GRANJA SAN PACHO - TRIPLE A"/>
    <s v="REA SOLAR COLOMBIA S.A.S"/>
    <n v="240"/>
    <n v="9.6000000000000002E-2"/>
    <x v="25"/>
    <n v="4080"/>
    <n v="0.72"/>
    <n v="13.68"/>
    <n v="644640"/>
    <n v="109440"/>
    <n v="71136"/>
    <n v="825216"/>
    <n v="192.4926522043387"/>
    <n v="212.46549948506694"/>
  </r>
  <r>
    <d v="2017-02-03T00:00:00"/>
    <s v="SOLAR UNISPAN PALMASECA"/>
    <s v="VATIA S.A. E.S.P."/>
    <n v="75"/>
    <n v="0.03"/>
    <x v="23"/>
    <n v="1275"/>
    <n v="0.22500000000000001"/>
    <n v="4.2750000000000004"/>
    <n v="201450"/>
    <n v="34200"/>
    <n v="22230.000000000004"/>
    <n v="257880"/>
    <n v="60.153953813855843"/>
    <n v="66.395468589083421"/>
  </r>
  <r>
    <d v="2017-02-03T00:00:00"/>
    <s v="SOLAR TT ARMENIA"/>
    <s v="VATIA S.A. E.S.P."/>
    <n v="160"/>
    <n v="6.4000000000000001E-2"/>
    <x v="5"/>
    <n v="2720"/>
    <n v="0.48"/>
    <n v="9.120000000000001"/>
    <n v="429760"/>
    <n v="72960"/>
    <n v="47424.000000000007"/>
    <n v="550144"/>
    <n v="128.32843480289247"/>
    <n v="141.64366632337797"/>
  </r>
  <r>
    <d v="2017-02-03T00:00:00"/>
    <s v="SOLUCIÓN GRID TIE DE 1 kWp PARA VIVIENDA RUITOQUE"/>
    <s v="SOLAR SOLUTIONS GROUP S.A.S."/>
    <n v="2.5"/>
    <n v="1E-3"/>
    <x v="23"/>
    <n v="42.5"/>
    <n v="7.4999999999999997E-3"/>
    <n v="0.14250000000000002"/>
    <n v="6715"/>
    <n v="1140"/>
    <n v="741.00000000000011"/>
    <n v="8596"/>
    <n v="2.0051317937951949"/>
    <n v="2.2131822863027808"/>
  </r>
  <r>
    <d v="2017-02-14T00:00:00"/>
    <s v="UNIDAD MOVIL DONACIÓN DE SANGRE"/>
    <s v="HIGUERA ESCALANTE  &amp; CIA"/>
    <n v="9"/>
    <n v="3.5999999999999999E-3"/>
    <x v="19"/>
    <n v="153"/>
    <n v="2.7E-2"/>
    <n v="0.51300000000000001"/>
    <n v="24174"/>
    <n v="4104"/>
    <n v="2667.6"/>
    <n v="30945.599999999999"/>
    <n v="7.2184744576627011"/>
    <n v="7.9674562306900096"/>
  </r>
  <r>
    <d v="2017-02-15T00:00:00"/>
    <s v="CONJUNTO RESIDENCIAL SANTORINO"/>
    <s v="EPSA S.A. E.S.P."/>
    <n v="34.5"/>
    <n v="1.38E-2"/>
    <x v="5"/>
    <n v="586.5"/>
    <n v="0.10350000000000001"/>
    <n v="1.9665000000000001"/>
    <n v="92667"/>
    <n v="15732.000000000002"/>
    <n v="10225.800000000001"/>
    <n v="118624.8"/>
    <n v="27.670818754373688"/>
    <n v="30.541915550978374"/>
  </r>
  <r>
    <d v="2017-02-15T00:00:00"/>
    <s v="BOSQUES DE LA FONTANA"/>
    <s v="EPSA S.A. E.S.P."/>
    <n v="116.6"/>
    <n v="4.6640000000000001E-2"/>
    <x v="5"/>
    <n v="1982.1999999999998"/>
    <n v="0.3498"/>
    <n v="6.6462000000000003"/>
    <n v="313187.59999999998"/>
    <n v="53169.599999999999"/>
    <n v="34560.240000000005"/>
    <n v="400917.43999999994"/>
    <n v="93.519346862607875"/>
    <n v="103.22282183316167"/>
  </r>
  <r>
    <d v="2017-02-15T00:00:00"/>
    <s v="TERMINAL DE TRANSPORTES DE POPAYÁN"/>
    <s v="EPSA S.A. E.S.P."/>
    <n v="75.75"/>
    <n v="3.0300000000000001E-2"/>
    <x v="5"/>
    <n v="1287.75"/>
    <n v="0.22725000000000001"/>
    <n v="4.3177500000000002"/>
    <n v="203464.5"/>
    <n v="34542"/>
    <n v="22452.3"/>
    <n v="260458.8"/>
    <n v="60.755493351994396"/>
    <n v="67.05942327497425"/>
  </r>
  <r>
    <d v="2017-02-15T00:00:00"/>
    <s v="PROYECTO BIOCOLFONDOS"/>
    <s v="GRUPO ZICAV S.A.S."/>
    <n v="47.999999999999993"/>
    <n v="1.9199999999999998E-2"/>
    <x v="10"/>
    <n v="815.99999999999989"/>
    <n v="0.14399999999999999"/>
    <n v="2.7359999999999998"/>
    <n v="128927.99999999999"/>
    <n v="21888"/>
    <n v="14227.199999999999"/>
    <n v="165043.19999999998"/>
    <n v="38.498530440867732"/>
    <n v="42.493099897013387"/>
  </r>
  <r>
    <d v="2017-02-17T00:00:00"/>
    <s v="VIVIENDA RURAL AUSPICIADO POR FUNDACIÓN MAMONAL"/>
    <s v="ENERGY CARIBE GROUP S.A."/>
    <n v="12.5"/>
    <n v="5.0000000000000001E-3"/>
    <x v="3"/>
    <n v="212.5"/>
    <n v="3.7499999999999999E-2"/>
    <n v="0.71250000000000002"/>
    <n v="33575"/>
    <n v="5700"/>
    <n v="3705"/>
    <n v="42980"/>
    <n v="10.025658968975973"/>
    <n v="11.065911431513904"/>
  </r>
  <r>
    <d v="2017-02-17T00:00:00"/>
    <s v="PROYECTO SOLAR CEPS FASE 1"/>
    <s v="CEPS ENGINEERING S.A.S."/>
    <n v="25"/>
    <n v="0.01"/>
    <x v="22"/>
    <n v="425"/>
    <n v="7.4999999999999997E-2"/>
    <n v="1.425"/>
    <n v="67150"/>
    <n v="11400"/>
    <n v="7410"/>
    <n v="85960"/>
    <n v="20.051317937951946"/>
    <n v="22.131822863027807"/>
  </r>
  <r>
    <d v="2017-02-20T00:00:00"/>
    <s v="SOLAR AMERICAN BUSINESS SCHOOL"/>
    <s v="INSTITUTO TÉCNICO AMERICAN BUSINESS SCHOOL"/>
    <n v="50"/>
    <n v="0.02"/>
    <x v="10"/>
    <n v="850"/>
    <n v="0.15"/>
    <n v="2.85"/>
    <n v="134300"/>
    <n v="22800"/>
    <n v="14820"/>
    <n v="171920"/>
    <n v="40.102635875903893"/>
    <n v="44.263645726055614"/>
  </r>
  <r>
    <d v="2017-02-20T00:00:00"/>
    <s v="SISTEMA DE RESPALDO SERVIDORES AMERICANA DE TECNOLOGÍA Y COMUNICACIONES S.A.S."/>
    <s v="AMERICANA DE TECNOLOGÍA Y COMUNICACIONES S.A.S."/>
    <n v="2.5"/>
    <n v="1E-3"/>
    <x v="22"/>
    <n v="42.5"/>
    <n v="7.4999999999999997E-3"/>
    <n v="0.14250000000000002"/>
    <n v="6715"/>
    <n v="1140"/>
    <n v="741.00000000000011"/>
    <n v="8596"/>
    <n v="2.0051317937951949"/>
    <n v="2.2131822863027808"/>
  </r>
  <r>
    <d v="2017-02-20T00:00:00"/>
    <s v="CASA DEL VIENTO"/>
    <s v="GRAN ESPIRITU S.A.S."/>
    <n v="32.5"/>
    <n v="1.2999999999999999E-2"/>
    <x v="1"/>
    <n v="552.5"/>
    <n v="9.7500000000000003E-2"/>
    <n v="1.8525"/>
    <n v="87295"/>
    <n v="14820"/>
    <n v="9633"/>
    <n v="111748"/>
    <n v="26.066713319337531"/>
    <n v="28.77136972193615"/>
  </r>
  <r>
    <d v="2017-02-20T00:00:00"/>
    <s v="BODEGA 10C, PARQUE INDUSTRIAL SAN DIEGO."/>
    <s v="BECQUEREL S.A.S."/>
    <n v="80"/>
    <n v="3.2000000000000001E-2"/>
    <x v="8"/>
    <n v="1360"/>
    <n v="0.24"/>
    <n v="4.5600000000000005"/>
    <n v="214880"/>
    <n v="36480"/>
    <n v="23712.000000000004"/>
    <n v="275072"/>
    <n v="64.164217401446237"/>
    <n v="70.821833161688986"/>
  </r>
  <r>
    <d v="2017-02-20T00:00:00"/>
    <s v="MINCA"/>
    <s v="GRAN ESPIRITU S.A.S."/>
    <n v="2.5"/>
    <n v="1E-3"/>
    <x v="1"/>
    <n v="42.5"/>
    <n v="7.4999999999999997E-3"/>
    <n v="0.14250000000000002"/>
    <n v="6715"/>
    <n v="1140"/>
    <n v="741.00000000000011"/>
    <n v="8596"/>
    <n v="2.0051317937951949"/>
    <n v="2.2131822863027808"/>
  </r>
  <r>
    <d v="2017-02-20T00:00:00"/>
    <s v="COL - APA - 440kW - CE047"/>
    <s v="RYMEL INGENIERÍA ELÉCTRICA S.A.S. "/>
    <n v="1100"/>
    <n v="0.44"/>
    <x v="5"/>
    <n v="18700"/>
    <n v="3.3000000000000003"/>
    <n v="62.7"/>
    <n v="2954600"/>
    <n v="501600.00000000006"/>
    <n v="326040"/>
    <n v="3782240"/>
    <n v="882.25798926988568"/>
    <n v="973.80020597322346"/>
  </r>
  <r>
    <d v="2017-02-21T00:00:00"/>
    <s v="AUTOCONSUMO HACIENDA FONTANAR CEREZO 34"/>
    <s v="WILMAR RENÉ OCHOA URIBE"/>
    <n v="16.25"/>
    <n v="6.4999999999999997E-3"/>
    <x v="18"/>
    <n v="276.25"/>
    <n v="4.8750000000000002E-2"/>
    <n v="0.92625000000000002"/>
    <n v="43647.5"/>
    <n v="7410"/>
    <n v="4816.5"/>
    <n v="55874"/>
    <n v="13.033356659668765"/>
    <n v="14.385684860968075"/>
  </r>
  <r>
    <d v="2017-02-21T00:00:00"/>
    <s v="AUTOCONSUMO JORGE CARDONA"/>
    <s v="JORGE CARDONA"/>
    <n v="75"/>
    <n v="0.03"/>
    <x v="10"/>
    <n v="1275"/>
    <n v="0.22500000000000001"/>
    <n v="4.2750000000000004"/>
    <n v="201450"/>
    <n v="34200"/>
    <n v="22230.000000000004"/>
    <n v="257880"/>
    <n v="60.153953813855843"/>
    <n v="66.395468589083421"/>
  </r>
  <r>
    <d v="2017-02-24T00:00:00"/>
    <s v="SUCURSAL DAVIVIENDA SAN ANDRÉS"/>
    <s v="SMARTSOLAR S.A.S. "/>
    <n v="42.5"/>
    <n v="1.7000000000000001E-2"/>
    <x v="5"/>
    <n v="722.5"/>
    <n v="0.1275"/>
    <n v="2.4224999999999999"/>
    <n v="114155"/>
    <n v="19380"/>
    <n v="12597"/>
    <n v="146132"/>
    <n v="34.087240494518312"/>
    <n v="37.624098867147268"/>
  </r>
  <r>
    <d v="2017-02-24T00:00:00"/>
    <s v="SUCURSAL DAVIVIENDA CIUDAD JARDÍN"/>
    <s v="SMARTSOLAR S.A.S. "/>
    <n v="42.5"/>
    <n v="1.7000000000000001E-2"/>
    <x v="5"/>
    <n v="722.5"/>
    <n v="0.1275"/>
    <n v="2.4224999999999999"/>
    <n v="114155"/>
    <n v="19380"/>
    <n v="12597"/>
    <n v="146132"/>
    <n v="34.087240494518312"/>
    <n v="37.624098867147268"/>
  </r>
  <r>
    <d v="2017-02-24T00:00:00"/>
    <s v="TIENDA ALKOSTO BARRANQUILLA"/>
    <s v="COLOMBIANA DE COMERCIO S.A. CORBETA Y/O ALKOSTO"/>
    <n v="1032"/>
    <n v="0.4128"/>
    <x v="8"/>
    <n v="17544"/>
    <n v="3.0960000000000001"/>
    <n v="58.824000000000005"/>
    <n v="2771952"/>
    <n v="470592"/>
    <n v="305884.80000000005"/>
    <n v="3548428.8"/>
    <n v="827.71840447865634"/>
    <n v="913.6016477857878"/>
  </r>
  <r>
    <d v="2017-02-27T00:00:00"/>
    <s v="INTERAMERICANO"/>
    <s v="VATIA S.A. E.S.P."/>
    <n v="102.5"/>
    <n v="4.1000000000000002E-2"/>
    <x v="23"/>
    <n v="1742.5"/>
    <n v="0.3075"/>
    <n v="5.8425000000000002"/>
    <n v="275315"/>
    <n v="46740"/>
    <n v="30381"/>
    <n v="352436"/>
    <n v="82.210403545602986"/>
    <n v="90.740473738414011"/>
  </r>
  <r>
    <d v="2017-02-27T00:00:00"/>
    <s v="GASES DEL CARIBE SOLAR"/>
    <s v="GLOBALEM S.A.S."/>
    <n v="254.99999999999997"/>
    <n v="0.10199999999999999"/>
    <x v="10"/>
    <n v="4334.9999999999991"/>
    <n v="0.7649999999999999"/>
    <n v="14.534999999999998"/>
    <n v="684929.99999999988"/>
    <n v="116279.99999999999"/>
    <n v="75581.999999999985"/>
    <n v="876791.99999999988"/>
    <n v="204.52344296710984"/>
    <n v="225.74459320288361"/>
  </r>
  <r>
    <d v="2017-02-27T00:00:00"/>
    <s v="PROMIGAS SEDE SOLAR 2"/>
    <s v="GLOBALEM S.A.S."/>
    <n v="150"/>
    <n v="0.06"/>
    <x v="22"/>
    <n v="2550"/>
    <n v="0.45"/>
    <n v="8.5500000000000007"/>
    <n v="402900"/>
    <n v="68400"/>
    <n v="44460.000000000007"/>
    <n v="515760"/>
    <n v="120.30790762771169"/>
    <n v="132.79093717816684"/>
  </r>
  <r>
    <d v="2017-02-27T00:00:00"/>
    <s v="SISTEMA FOTOVOLTAICO INTERCONECTADO 7 kWp - LA VIENA"/>
    <s v="NEGOCIOS ATENEA S.A.S."/>
    <n v="17.5"/>
    <n v="7.0000000000000001E-3"/>
    <x v="8"/>
    <n v="297.5"/>
    <n v="5.2499999999999998E-2"/>
    <n v="0.99750000000000005"/>
    <n v="47005"/>
    <n v="7980"/>
    <n v="5187"/>
    <n v="60172"/>
    <n v="14.035922556566364"/>
    <n v="15.492276004119464"/>
  </r>
  <r>
    <d v="2017-02-27T00:00:00"/>
    <s v="SISTEMA SOLAR LA TALANQUERA"/>
    <s v="BIOPODER S.A.S."/>
    <n v="8.85"/>
    <n v="3.5400000000000002E-3"/>
    <x v="22"/>
    <n v="150.44999999999999"/>
    <n v="2.6550000000000001E-2"/>
    <n v="0.50444999999999995"/>
    <n v="23771.1"/>
    <n v="4035.6"/>
    <n v="2623.14"/>
    <n v="30429.839999999997"/>
    <n v="7.0981665500349891"/>
    <n v="7.8346652935118426"/>
  </r>
  <r>
    <d v="2017-03-06T00:00:00"/>
    <s v="SOLAR AGROPEZ"/>
    <s v="ENERGY CARIBE GROUP S.A."/>
    <n v="20"/>
    <n v="8.0000000000000002E-3"/>
    <x v="8"/>
    <n v="340"/>
    <n v="0.06"/>
    <n v="1.1400000000000001"/>
    <n v="53720"/>
    <n v="9120"/>
    <n v="5928.0000000000009"/>
    <n v="68768"/>
    <n v="16.041054350361559"/>
    <n v="17.705458290422246"/>
  </r>
  <r>
    <d v="2017-03-06T00:00:00"/>
    <s v="SISTEMA COMBINADO DE GENERACIÓN  HOTEL CONRAD KARIBANA"/>
    <s v="INMOBILIARIA KARIBANA S.A.S."/>
    <n v="995"/>
    <n v="0.39800000000000002"/>
    <x v="27"/>
    <n v="16915"/>
    <n v="2.9849999999999999"/>
    <n v="56.715000000000003"/>
    <n v="2672570"/>
    <n v="453720"/>
    <n v="294918"/>
    <n v="3421208"/>
    <n v="798.04245393048757"/>
    <n v="880.84654994850666"/>
  </r>
  <r>
    <d v="2017-03-08T00:00:00"/>
    <s v="FINCA EL EDÉN"/>
    <s v="YOLANDA ENCISO PATIÑO"/>
    <n v="2.5"/>
    <n v="1E-3"/>
    <x v="2"/>
    <n v="42.5"/>
    <n v="7.4999999999999997E-3"/>
    <n v="0.14250000000000002"/>
    <n v="6715"/>
    <n v="1140"/>
    <n v="741.00000000000011"/>
    <n v="8596"/>
    <n v="2.0051317937951949"/>
    <n v="2.2131822863027808"/>
  </r>
  <r>
    <d v="2017-03-08T00:00:00"/>
    <s v="SOLUCIONES FOTOVOLTAICAS VEREDAS CAÑO NUEVO Y TISLÓ"/>
    <s v="HG INGENIERÍA  CONSTRUCCIONES S.A.S."/>
    <n v="165"/>
    <n v="6.6000000000000003E-2"/>
    <x v="5"/>
    <n v="2805"/>
    <n v="0.495"/>
    <n v="9.4050000000000011"/>
    <n v="443190"/>
    <n v="75240"/>
    <n v="48906.000000000007"/>
    <n v="567336"/>
    <n v="132.33869839048285"/>
    <n v="146.07003089598354"/>
  </r>
  <r>
    <d v="2017-03-08T00:00:00"/>
    <s v="SISTEMA FOTOVOLTAICO METROPOLITANO CC"/>
    <s v="VATIA S.A. E.S.P."/>
    <n v="257.5"/>
    <n v="0.10299999999999999"/>
    <x v="16"/>
    <n v="4377.5"/>
    <n v="0.77249999999999996"/>
    <n v="14.6775"/>
    <n v="691645"/>
    <n v="117420"/>
    <n v="76323"/>
    <n v="885388"/>
    <n v="206.52857476090506"/>
    <n v="227.95777548918642"/>
  </r>
  <r>
    <d v="2017-03-08T00:00:00"/>
    <s v="SOLUCIONES FOTOVOLTAICAS INDIVIDUALES DE 750 Wp"/>
    <s v="UNIÓN TEMPORAL HG SOLAR SYSTEMS"/>
    <n v="869.99999999999989"/>
    <n v="0.34799999999999998"/>
    <x v="5"/>
    <n v="14789.999999999998"/>
    <n v="2.61"/>
    <n v="49.589999999999996"/>
    <n v="2336819.9999999995"/>
    <n v="396720"/>
    <n v="257867.99999999997"/>
    <n v="2991407.9999999995"/>
    <n v="697.78586424072762"/>
    <n v="770.1874356333675"/>
  </r>
  <r>
    <d v="2017-03-10T00:00:00"/>
    <s v="SOLUCIONES FOTOVOLTAICAS VEREDAS CORAZÓN, QUEBRADA BONITA Y TICOLE"/>
    <s v="HG INGENIERÍA  CONSTRUCCIONES S.A.S."/>
    <n v="183.74999999999997"/>
    <n v="7.3499999999999996E-2"/>
    <x v="5"/>
    <n v="3123.7499999999995"/>
    <n v="0.55124999999999991"/>
    <n v="10.473749999999999"/>
    <n v="493552.49999999994"/>
    <n v="83789.999999999985"/>
    <n v="54463.499999999993"/>
    <n v="631805.99999999988"/>
    <n v="147.37718684394679"/>
    <n v="162.66889804325436"/>
  </r>
  <r>
    <d v="2017-03-10T00:00:00"/>
    <s v="SISTEMA SOLAR EDIFICIO FUREL MEDELLÍN"/>
    <s v="FUREL S.A."/>
    <n v="150"/>
    <n v="0.06"/>
    <x v="16"/>
    <n v="2550"/>
    <n v="0.45"/>
    <n v="8.5500000000000007"/>
    <n v="402900"/>
    <n v="68400"/>
    <n v="44460.000000000007"/>
    <n v="515760"/>
    <n v="120.30790762771169"/>
    <n v="132.79093717816684"/>
  </r>
  <r>
    <d v="2017-03-10T00:00:00"/>
    <s v="SISTEMA SOLAR CCJ PLAZA"/>
    <s v="VATIA S.A. E.S.P."/>
    <n v="675"/>
    <n v="0.27"/>
    <x v="24"/>
    <n v="11475"/>
    <n v="2.0249999999999999"/>
    <n v="38.475000000000001"/>
    <n v="1813050"/>
    <n v="307800"/>
    <n v="200070"/>
    <n v="2320920"/>
    <n v="541.38558432470256"/>
    <n v="597.55921730175078"/>
  </r>
  <r>
    <d v="2017-03-14T00:00:00"/>
    <s v="POTRILLOS 27"/>
    <s v="ELMER WILSON ALEGRÍA SÁENZ"/>
    <n v="5.3999999999999995"/>
    <n v="2.16E-3"/>
    <x v="22"/>
    <n v="91.8"/>
    <n v="1.6199999999999999E-2"/>
    <n v="0.30779999999999996"/>
    <n v="14504.4"/>
    <n v="2462.4"/>
    <n v="1600.5599999999997"/>
    <n v="18567.36"/>
    <n v="4.331084674597621"/>
    <n v="4.7804737384140061"/>
  </r>
  <r>
    <d v="2017-03-15T00:00:00"/>
    <s v="PROYECTO NACIONAL DE CONECTIVIDAD DE ALTA VELOCIDAD"/>
    <s v="UNIÓN TEMPORAL GENERACIÓN DE ENERGÍA PARA EL DESARROLLO DE COLOMBIA"/>
    <n v="0"/>
    <n v="0"/>
    <x v="28"/>
    <n v="0"/>
    <n v="0"/>
    <n v="0"/>
    <n v="0"/>
    <n v="0"/>
    <n v="0"/>
    <n v="0"/>
    <n v="0"/>
    <n v="0"/>
  </r>
  <r>
    <d v="2017-03-15T00:00:00"/>
    <s v="PARQUE SOLAR FOTOVOLTAICO CUESTECITAS"/>
    <s v="SOWITEC OPERATION COLOMBIA S.A.S."/>
    <n v="338374.99999999994"/>
    <n v="135.35"/>
    <x v="29"/>
    <n v="5752374.9999999991"/>
    <n v="1015.1249999999999"/>
    <n v="19287.374999999996"/>
    <n v="908875249.99999988"/>
    <n v="154298999.99999997"/>
    <n v="100294349.99999999"/>
    <n v="1163468599.9999998"/>
    <n v="271394.58829017956"/>
    <n v="299554.22245108132"/>
  </r>
  <r>
    <d v="2017-03-15T00:00:00"/>
    <s v="PS022017 - SANTAFÉ DE ANTIOQUIA"/>
    <s v="LUIS GUILLERMO LOPERA LOPERA"/>
    <n v="7"/>
    <n v="2.8E-3"/>
    <x v="8"/>
    <n v="119"/>
    <n v="2.1000000000000001E-2"/>
    <n v="0.39900000000000002"/>
    <n v="18802"/>
    <n v="3192"/>
    <n v="2074.8000000000002"/>
    <n v="24068.799999999999"/>
    <n v="5.614369022626545"/>
    <n v="6.1969104016477852"/>
  </r>
  <r>
    <d v="2017-03-16T00:00:00"/>
    <s v="EDIFICIO INGENIERÍA CORHUILA"/>
    <s v="CORPORACIÓN UNIVERSITARIA DEL HUILA - CORHUILA"/>
    <n v="42.4"/>
    <n v="1.6959999999999999E-2"/>
    <x v="5"/>
    <n v="720.8"/>
    <n v="0.12720000000000001"/>
    <n v="2.4167999999999998"/>
    <n v="113886.39999999999"/>
    <n v="19334.400000000001"/>
    <n v="12567.359999999999"/>
    <n v="145788.16"/>
    <n v="34.007035222766504"/>
    <n v="37.535571575695158"/>
  </r>
  <r>
    <d v="2017-03-17T00:00:00"/>
    <s v="SISTEMA GT PLANTA INDURAL 196 kWp"/>
    <s v="INDURAL S.A."/>
    <n v="490"/>
    <n v="0.19600000000000001"/>
    <x v="30"/>
    <n v="8330"/>
    <n v="1.47"/>
    <n v="27.93"/>
    <n v="1316140"/>
    <n v="223440"/>
    <n v="145236"/>
    <n v="1684816"/>
    <n v="393.0058315838582"/>
    <n v="433.78372811534501"/>
  </r>
  <r>
    <d v="2017-03-17T00:00:00"/>
    <s v="PRICESMART BARRANQUILLA"/>
    <s v="PRICESMART COLOMBIA S.A.S."/>
    <n v="864"/>
    <n v="0.34560000000000002"/>
    <x v="10"/>
    <n v="14688"/>
    <n v="2.5920000000000001"/>
    <n v="49.248000000000005"/>
    <n v="2320704"/>
    <n v="393984"/>
    <n v="256089.60000000003"/>
    <n v="2970777.6000000001"/>
    <n v="692.97354793561931"/>
    <n v="764.87579814624098"/>
  </r>
  <r>
    <d v="2017-03-22T00:00:00"/>
    <s v="AVICOL - LAS PALMAS"/>
    <s v="AVÍCOLA COLOMBIANA S.A. AVICOL"/>
    <n v="899.99999999999989"/>
    <n v="0.36"/>
    <x v="25"/>
    <n v="15299.999999999998"/>
    <n v="2.6999999999999997"/>
    <n v="51.3"/>
    <n v="2417399.9999999995"/>
    <n v="410399.99999999994"/>
    <n v="266760"/>
    <n v="3094559.9999999995"/>
    <n v="721.84744576626997"/>
    <n v="796.74562306900089"/>
  </r>
  <r>
    <d v="2017-03-22T00:00:00"/>
    <s v="AVICOL - CINCUENTENARIO"/>
    <s v="AVÍCOLA COLOMBIANA S.A. AVICOL"/>
    <n v="300"/>
    <n v="0.12"/>
    <x v="25"/>
    <n v="5100"/>
    <n v="0.9"/>
    <n v="17.100000000000001"/>
    <n v="805800"/>
    <n v="136800"/>
    <n v="88920.000000000015"/>
    <n v="1031520"/>
    <n v="240.61581525542337"/>
    <n v="265.58187435633369"/>
  </r>
  <r>
    <d v="2017-03-22T00:00:00"/>
    <s v="AVICOL - SAN FELIPE"/>
    <s v="AVÍCOLA COLOMBIANA S.A. AVICOL"/>
    <n v="500"/>
    <n v="0.2"/>
    <x v="25"/>
    <n v="8500"/>
    <n v="1.5"/>
    <n v="28.5"/>
    <n v="1343000"/>
    <n v="228000"/>
    <n v="148200"/>
    <n v="1719200"/>
    <n v="401.02635875903894"/>
    <n v="442.63645726055614"/>
  </r>
  <r>
    <d v="2017-03-24T00:00:00"/>
    <s v="FINCA LA FUENTE"/>
    <s v="SAETA INTERNATIONAL SPORTS WEAR S.A.S."/>
    <n v="449.99999999999994"/>
    <n v="0.18"/>
    <x v="16"/>
    <n v="7649.9999999999991"/>
    <n v="1.3499999999999999"/>
    <n v="25.65"/>
    <n v="1208699.9999999998"/>
    <n v="205199.99999999997"/>
    <n v="133380"/>
    <n v="1547279.9999999998"/>
    <n v="360.92372288313499"/>
    <n v="398.37281153450044"/>
  </r>
  <r>
    <d v="2017-04-04T00:00:00"/>
    <s v="COLIBRY ENERGY #9"/>
    <s v="MGM SUSTANAIBLE ENERGY S.A.S."/>
    <n v="2000"/>
    <n v="0.8"/>
    <x v="24"/>
    <n v="34000"/>
    <n v="6"/>
    <n v="114"/>
    <n v="5372000"/>
    <n v="912000"/>
    <n v="592800"/>
    <n v="6876800"/>
    <n v="1604.1054350361558"/>
    <n v="1770.5458290422246"/>
  </r>
  <r>
    <d v="2017-04-07T00:00:00"/>
    <s v="OPTIMIZACIÓN ENERGÉTICA ALOE &amp; COFFEE"/>
    <s v="PUNTO NET SOLUCIONES LTDA."/>
    <n v="30"/>
    <n v="1.2E-2"/>
    <x v="8"/>
    <n v="510"/>
    <n v="0.09"/>
    <n v="1.71"/>
    <n v="80580"/>
    <n v="13680"/>
    <n v="8892"/>
    <n v="103152"/>
    <n v="24.061581525542337"/>
    <n v="26.558187435633368"/>
  </r>
  <r>
    <d v="2017-04-18T00:00:00"/>
    <s v="PLANTA DE INCUBACIÓN SABANALARGA"/>
    <s v="ITALCOL ENERGÍA S.A. E.S.P."/>
    <n v="600"/>
    <n v="0.24"/>
    <x v="25"/>
    <n v="10200"/>
    <n v="1.8"/>
    <n v="34.200000000000003"/>
    <n v="1611600"/>
    <n v="273600"/>
    <n v="177840.00000000003"/>
    <n v="2063040"/>
    <n v="481.23163051084674"/>
    <n v="531.16374871266737"/>
  </r>
  <r>
    <d v="2017-04-21T00:00:00"/>
    <s v="ECOPOWER"/>
    <s v="POWER GROUP S.A.S."/>
    <n v="190.25"/>
    <n v="7.6100000000000001E-2"/>
    <x v="8"/>
    <n v="3234.25"/>
    <n v="0.57074999999999998"/>
    <n v="10.844250000000001"/>
    <n v="511011.5"/>
    <n v="86754"/>
    <n v="56390.100000000006"/>
    <n v="654155.6"/>
    <n v="152.59052950781432"/>
    <n v="168.42317198764161"/>
  </r>
  <r>
    <d v="2017-04-21T00:00:00"/>
    <s v="FINCA EL ESCONDITE"/>
    <s v="HERNANDO RODRÍGUEZ PÉREZ"/>
    <n v="6.25"/>
    <n v="2.5000000000000001E-3"/>
    <x v="8"/>
    <n v="106.25"/>
    <n v="1.8749999999999999E-2"/>
    <n v="0.35625000000000001"/>
    <n v="16787.5"/>
    <n v="2850"/>
    <n v="1852.5"/>
    <n v="21490"/>
    <n v="5.0128294844879866"/>
    <n v="5.5329557157569518"/>
  </r>
  <r>
    <d v="2017-04-27T00:00:00"/>
    <s v="MONTAJE SISTEMA FOTOVOLTAICO DE 150 Kw  PLANTA MAMONAL"/>
    <s v="OIL RECOVERY SYSTEMS ORCO S.A."/>
    <n v="374.99999999999994"/>
    <n v="0.15"/>
    <x v="8"/>
    <n v="6374.9999999999991"/>
    <n v="1.1249999999999998"/>
    <n v="21.374999999999996"/>
    <n v="1007249.9999999999"/>
    <n v="170999.99999999997"/>
    <n v="111149.99999999999"/>
    <n v="1289399.9999999998"/>
    <n v="300.76976906927916"/>
    <n v="331.97734294541704"/>
  </r>
  <r>
    <d v="2017-05-03T00:00:00"/>
    <s v="VILLA ALICIA SOLAR"/>
    <s v="GLOBALEM S.A.S."/>
    <n v="62.5"/>
    <n v="2.5000000000000001E-2"/>
    <x v="10"/>
    <n v="1062.5"/>
    <n v="0.1875"/>
    <n v="3.5625"/>
    <n v="167875"/>
    <n v="28500"/>
    <n v="18525"/>
    <n v="214900"/>
    <n v="50.128294844879868"/>
    <n v="55.329557157569518"/>
  </r>
  <r>
    <d v="2017-05-03T00:00:00"/>
    <s v="GENERADOR SOLAR ON-GRID 12kW "/>
    <s v="SABORES LTDA."/>
    <n v="30"/>
    <n v="1.2E-2"/>
    <x v="10"/>
    <n v="510"/>
    <n v="0.09"/>
    <n v="1.71"/>
    <n v="80580"/>
    <n v="13680"/>
    <n v="8892"/>
    <n v="103152"/>
    <n v="24.061581525542337"/>
    <n v="26.558187435633368"/>
  </r>
  <r>
    <d v="2017-05-10T00:00:00"/>
    <s v="COUNTRY PLAZA CC1"/>
    <s v="VATIA S.A. E.S.P."/>
    <n v="175"/>
    <n v="7.0000000000000007E-2"/>
    <x v="30"/>
    <n v="2975"/>
    <n v="0.52500000000000002"/>
    <n v="9.9749999999999996"/>
    <n v="470050"/>
    <n v="79800"/>
    <n v="51870"/>
    <n v="601720"/>
    <n v="140.35922556566362"/>
    <n v="154.92276004119464"/>
  </r>
  <r>
    <d v="2017-05-10T00:00:00"/>
    <s v="COUNTRY PLAZA CC2"/>
    <s v="VATIA S.A. E.S.P."/>
    <n v="125"/>
    <n v="0.05"/>
    <x v="30"/>
    <n v="2125"/>
    <n v="0.375"/>
    <n v="7.125"/>
    <n v="335750"/>
    <n v="57000"/>
    <n v="37050"/>
    <n v="429800"/>
    <n v="100.25658968975974"/>
    <n v="110.65911431513904"/>
  </r>
  <r>
    <d v="2017-05-10T00:00:00"/>
    <s v="TERCOLSOL 1"/>
    <s v="SOLARMACHT S.A. E.S.P."/>
    <n v="207.5"/>
    <n v="8.3000000000000004E-2"/>
    <x v="5"/>
    <n v="3527.5"/>
    <n v="0.62250000000000005"/>
    <n v="11.827500000000001"/>
    <n v="557345"/>
    <n v="94620.000000000015"/>
    <n v="61503"/>
    <n v="713468"/>
    <n v="166.42593888500116"/>
    <n v="183.6941297631308"/>
  </r>
  <r>
    <d v="2017-05-10T00:00:00"/>
    <s v="LIDERPAN SFV"/>
    <s v="VATIA S.A. E.S.P."/>
    <n v="137.5"/>
    <n v="5.5E-2"/>
    <x v="30"/>
    <n v="2337.5"/>
    <n v="0.41250000000000003"/>
    <n v="7.8375000000000004"/>
    <n v="369325"/>
    <n v="62700.000000000007"/>
    <n v="40755"/>
    <n v="472780"/>
    <n v="110.28224865873571"/>
    <n v="121.72502574665293"/>
  </r>
  <r>
    <d v="2017-05-10T00:00:00"/>
    <s v="ACOMEQ INGENIERÍA"/>
    <s v="ACOMEQ INGENIERÍA LTDA."/>
    <n v="7.5"/>
    <n v="3.0000000000000001E-3"/>
    <x v="24"/>
    <n v="127.5"/>
    <n v="2.2499999999999999E-2"/>
    <n v="0.42749999999999999"/>
    <n v="20145"/>
    <n v="3420"/>
    <n v="2223"/>
    <n v="25788"/>
    <n v="6.0153953813855843"/>
    <n v="6.639546858908342"/>
  </r>
  <r>
    <d v="2017-05-10T00:00:00"/>
    <s v="SEDE VHZ INGENIERIA S.A.S."/>
    <s v="VHZ INGENIERIA S.A.S."/>
    <n v="187.49999999999997"/>
    <n v="7.4999999999999997E-2"/>
    <x v="16"/>
    <n v="3187.4999999999995"/>
    <n v="0.56249999999999989"/>
    <n v="10.687499999999998"/>
    <n v="503624.99999999994"/>
    <n v="85499.999999999985"/>
    <n v="55574.999999999993"/>
    <n v="644699.99999999988"/>
    <n v="150.38488453463958"/>
    <n v="165.98867147270852"/>
  </r>
  <r>
    <d v="2017-05-11T00:00:00"/>
    <s v="CASA VICTOR OCHOA"/>
    <s v="EPYS Y CIA S.C.A."/>
    <n v="795"/>
    <n v="0.318"/>
    <x v="22"/>
    <n v="13515"/>
    <n v="2.3850000000000002"/>
    <n v="45.315000000000005"/>
    <n v="2135370"/>
    <n v="362520.00000000006"/>
    <n v="235638.00000000003"/>
    <n v="2733528"/>
    <n v="637.63191042687197"/>
    <n v="703.79196704428421"/>
  </r>
  <r>
    <d v="2017-05-11T00:00:00"/>
    <s v="RESIDENCIA PICACHO DIEGO GARCÍA"/>
    <s v="DIEGO GARCÍA GARCÍA"/>
    <n v="7.6499999999999995"/>
    <n v="3.0599999999999998E-3"/>
    <x v="10"/>
    <n v="130.04999999999998"/>
    <n v="2.2949999999999998E-2"/>
    <n v="0.43604999999999999"/>
    <n v="20547.899999999998"/>
    <n v="3488.3999999999996"/>
    <n v="2267.46"/>
    <n v="26303.759999999995"/>
    <n v="6.1357032890132945"/>
    <n v="6.7723377960865072"/>
  </r>
  <r>
    <d v="2017-05-12T00:00:00"/>
    <s v="LABORATORIOS ALEJANDRO SANDINO"/>
    <s v="COL ENERGY S.A.S."/>
    <n v="264.5"/>
    <n v="0.10580000000000001"/>
    <x v="16"/>
    <n v="4496.5"/>
    <n v="0.79349999999999998"/>
    <n v="15.076500000000001"/>
    <n v="710447"/>
    <n v="120612"/>
    <n v="78397.8"/>
    <n v="909456.8"/>
    <n v="212.14294378353162"/>
    <n v="234.1546858908342"/>
  </r>
  <r>
    <d v="2017-05-12T00:00:00"/>
    <s v="SISTEMA FOTOVOLTAICO CONECTADO A RED DE 4 kW"/>
    <s v="PERFOTECNICA"/>
    <n v="10"/>
    <n v="4.0000000000000001E-3"/>
    <x v="31"/>
    <n v="170"/>
    <n v="0.03"/>
    <n v="0.57000000000000006"/>
    <n v="26860"/>
    <n v="4560"/>
    <n v="2964.0000000000005"/>
    <n v="34384"/>
    <n v="8.0205271751807796"/>
    <n v="8.8527291452111232"/>
  </r>
  <r>
    <d v="2017-05-12T00:00:00"/>
    <s v="SISTEMA FOTOVOLTAICO 1.8 kW "/>
    <s v="JAIRO BERNAL"/>
    <n v="44.999999999999993"/>
    <n v="1.7999999999999999E-2"/>
    <x v="10"/>
    <n v="764.99999999999989"/>
    <n v="0.13499999999999998"/>
    <n v="2.5649999999999995"/>
    <n v="120869.99999999999"/>
    <n v="20519.999999999996"/>
    <n v="13337.999999999998"/>
    <n v="154727.99999999997"/>
    <n v="36.092372288313499"/>
    <n v="39.837281153450043"/>
  </r>
  <r>
    <d v="2017-05-15T00:00:00"/>
    <s v="EDIFICIO SAN JOSÉ"/>
    <s v="CONSTRUIRCA S.A.S."/>
    <n v="4.8"/>
    <n v="1.92E-3"/>
    <x v="21"/>
    <n v="81.599999999999994"/>
    <n v="1.44E-2"/>
    <n v="0.27360000000000001"/>
    <n v="12892.8"/>
    <n v="2188.7999999999997"/>
    <n v="1422.72"/>
    <n v="16504.32"/>
    <n v="3.8498530440867738"/>
    <n v="4.2493099897013389"/>
  </r>
  <r>
    <d v="2017-05-15T00:00:00"/>
    <s v="CABAÑAS LOS GUADUALES"/>
    <s v="NEGOCIOS INMOBILIARIOS HUSAI S.A.S."/>
    <n v="62.5"/>
    <n v="2.5000000000000001E-2"/>
    <x v="16"/>
    <n v="1062.5"/>
    <n v="0.1875"/>
    <n v="3.5625"/>
    <n v="167875"/>
    <n v="28500"/>
    <n v="18525"/>
    <n v="214900"/>
    <n v="50.128294844879868"/>
    <n v="55.329557157569518"/>
  </r>
  <r>
    <d v="2017-05-15T00:00:00"/>
    <s v="U STORAGE BARRANQUILLA"/>
    <s v="EPSA S.A. E.S.P."/>
    <n v="174.25"/>
    <n v="6.9699999999999998E-2"/>
    <x v="16"/>
    <n v="2962.25"/>
    <n v="0.52275000000000005"/>
    <n v="9.9322499999999998"/>
    <n v="468035.5"/>
    <n v="79458.000000000015"/>
    <n v="51647.7"/>
    <n v="599141.20000000007"/>
    <n v="139.7576860275251"/>
    <n v="154.25880535530382"/>
  </r>
  <r>
    <d v="2017-05-18T00:00:00"/>
    <s v="IMPACT HUB BOGOTA"/>
    <s v="SUN SUPPLY S.A.S."/>
    <n v="0.67499999999999993"/>
    <n v="2.7E-4"/>
    <x v="8"/>
    <n v="11.475"/>
    <n v="2.0249999999999999E-3"/>
    <n v="3.8474999999999995E-2"/>
    <n v="1813.05"/>
    <n v="307.8"/>
    <n v="200.06999999999996"/>
    <n v="2320.92"/>
    <n v="0.54138558432470263"/>
    <n v="0.59755921730175077"/>
  </r>
  <r>
    <d v="2017-05-19T00:00:00"/>
    <s v="MERCATODO FLORALIA"/>
    <s v="COMERCIALIZADORA FLORALIA S.A."/>
    <n v="350"/>
    <n v="0.14000000000000001"/>
    <x v="24"/>
    <n v="5950"/>
    <n v="1.05"/>
    <n v="19.95"/>
    <n v="940100"/>
    <n v="159600"/>
    <n v="103740"/>
    <n v="1203440"/>
    <n v="280.71845113132724"/>
    <n v="309.84552008238927"/>
  </r>
  <r>
    <d v="2017-05-19T00:00:00"/>
    <s v="MERCATODO FLORESTA"/>
    <s v="COMERCIALIZADORA FLORALIA S.A."/>
    <n v="350"/>
    <n v="0.14000000000000001"/>
    <x v="24"/>
    <n v="5950"/>
    <n v="1.05"/>
    <n v="19.95"/>
    <n v="940100"/>
    <n v="159600"/>
    <n v="103740"/>
    <n v="1203440"/>
    <n v="280.71845113132724"/>
    <n v="309.84552008238927"/>
  </r>
  <r>
    <d v="2017-05-24T00:00:00"/>
    <s v="NUESTRO MONTERÍA"/>
    <s v="EPSA S.A. E.S.P."/>
    <n v="710.19999999999993"/>
    <n v="0.28408"/>
    <x v="5"/>
    <n v="12073.4"/>
    <n v="2.1305999999999998"/>
    <n v="40.481400000000001"/>
    <n v="1907597.2"/>
    <n v="323851.19999999995"/>
    <n v="210503.28"/>
    <n v="2441951.6799999997"/>
    <n v="569.61783998133888"/>
    <n v="628.7208238928938"/>
  </r>
  <r>
    <d v="2017-05-26T00:00:00"/>
    <s v="PACTIA BURO 24"/>
    <s v="EPSA S.A. E.S.P."/>
    <n v="434.59999999999997"/>
    <n v="0.17383999999999999"/>
    <x v="5"/>
    <n v="7388.2"/>
    <n v="1.3037999999999998"/>
    <n v="24.772199999999998"/>
    <n v="1167335.5999999999"/>
    <n v="198177.59999999998"/>
    <n v="128815.43999999999"/>
    <n v="1494328.6399999997"/>
    <n v="348.57211103335658"/>
    <n v="384.73960865087531"/>
  </r>
  <r>
    <d v="2017-05-26T00:00:00"/>
    <s v="PLASTICOS ESPECIALES BODEGA 80 Y 90"/>
    <s v="PLASTICOS ESPECIALES S.A.S."/>
    <n v="2437.5"/>
    <n v="0.97499999999999998"/>
    <x v="32"/>
    <n v="41437.5"/>
    <n v="7.3125"/>
    <n v="138.9375"/>
    <n v="6547125"/>
    <n v="1111500"/>
    <n v="722475"/>
    <n v="8381100"/>
    <n v="1955.0034989503149"/>
    <n v="2157.852729145211"/>
  </r>
  <r>
    <d v="2017-05-26T00:00:00"/>
    <s v="PLASTICOS ESPECIALES_PLANTA FLEXIBLES"/>
    <s v="PLASTICOS ESPECIALES S.A.S."/>
    <n v="1625"/>
    <n v="0.65"/>
    <x v="32"/>
    <n v="27625"/>
    <n v="4.875"/>
    <n v="92.625"/>
    <n v="4364750"/>
    <n v="741000"/>
    <n v="481650"/>
    <n v="5587400"/>
    <n v="1303.3356659668766"/>
    <n v="1438.5684860968074"/>
  </r>
  <r>
    <d v="2017-05-26T00:00:00"/>
    <s v="COMESTIBLES ALDOR"/>
    <s v="COMESTIBLES ALDOR S.A.S."/>
    <n v="2437.5"/>
    <n v="0.97499999999999998"/>
    <x v="33"/>
    <n v="41437.5"/>
    <n v="7.3125"/>
    <n v="138.9375"/>
    <n v="6547125"/>
    <n v="1111500"/>
    <n v="722475"/>
    <n v="8381100"/>
    <n v="1955.0034989503149"/>
    <n v="2157.852729145211"/>
  </r>
  <r>
    <d v="2017-05-30T00:00:00"/>
    <s v="SFV DANCALI"/>
    <s v="VATIA S.A. E.S.P."/>
    <n v="214.99999999999997"/>
    <n v="8.5999999999999993E-2"/>
    <x v="25"/>
    <n v="3654.9999999999995"/>
    <n v="0.64499999999999991"/>
    <n v="12.254999999999999"/>
    <n v="577489.99999999988"/>
    <n v="98039.999999999985"/>
    <n v="63725.999999999993"/>
    <n v="739255.99999999988"/>
    <n v="172.44133426638672"/>
    <n v="190.33367662203909"/>
  </r>
  <r>
    <d v="2017-05-31T00:00:00"/>
    <s v="OFICINAS INGEV S.A.S."/>
    <s v="INGENIO FINANCIERO GESTIÓN VERDE INGEV S.A.S."/>
    <n v="44.999999999999993"/>
    <n v="1.7999999999999999E-2"/>
    <x v="34"/>
    <n v="764.99999999999989"/>
    <n v="0.13499999999999998"/>
    <n v="2.5649999999999995"/>
    <n v="120869.99999999999"/>
    <n v="20519.999999999996"/>
    <n v="13337.999999999998"/>
    <n v="154727.99999999997"/>
    <n v="36.092372288313499"/>
    <n v="39.837281153450043"/>
  </r>
  <r>
    <d v="2017-05-31T00:00:00"/>
    <s v="FV 85 kW SOLEDAD ATLÁNTICO"/>
    <s v="INNECARIBE S.A.S."/>
    <n v="212.5"/>
    <n v="8.5000000000000006E-2"/>
    <x v="9"/>
    <n v="3612.5"/>
    <n v="0.63750000000000007"/>
    <n v="12.112500000000001"/>
    <n v="570775"/>
    <n v="96900.000000000015"/>
    <n v="62985.000000000007"/>
    <n v="730660"/>
    <n v="170.43620247259156"/>
    <n v="188.12049433573637"/>
  </r>
  <r>
    <d v="2017-05-31T00:00:00"/>
    <s v="BODEGA DE PERFUMES DE LA PLANTA FIRMENICH"/>
    <s v="COL ENERGY S.A.S."/>
    <n v="125"/>
    <n v="0.05"/>
    <x v="16"/>
    <n v="2125"/>
    <n v="0.375"/>
    <n v="7.125"/>
    <n v="335750"/>
    <n v="57000"/>
    <n v="37050"/>
    <n v="429800"/>
    <n v="100.25658968975974"/>
    <n v="110.65911431513904"/>
  </r>
  <r>
    <d v="2017-06-01T00:00:00"/>
    <s v="PARQUE SOLAR COLORADOS I"/>
    <s v="CASTELLANA DE PROYECTOS SOLARES SUCURSAL COLOMBIA"/>
    <n v="48750"/>
    <n v="19.5"/>
    <x v="21"/>
    <n v="828750"/>
    <n v="146.25"/>
    <n v="2778.75"/>
    <n v="130942500"/>
    <n v="22230000"/>
    <n v="14449500"/>
    <n v="167622000"/>
    <n v="39100.069979006301"/>
    <n v="43157.054582904224"/>
  </r>
  <r>
    <d v="2017-06-12T00:00:00"/>
    <s v="PROYECTO GENERACION SOLAR KM+30 EL CARMEN"/>
    <s v="ENERTOTAL S.A E.S.P"/>
    <n v="7.2"/>
    <n v="2.8800000000000002E-3"/>
    <x v="16"/>
    <n v="122.4"/>
    <n v="2.1600000000000001E-2"/>
    <n v="0.41040000000000004"/>
    <n v="19339.2"/>
    <n v="3283.2000000000003"/>
    <n v="2134.0800000000004"/>
    <n v="24756.480000000003"/>
    <n v="5.774779566130162"/>
    <n v="6.3739649845520088"/>
  </r>
  <r>
    <d v="2017-06-13T00:00:00"/>
    <s v="SISTEMA FV 17 KW PENTHOUSE"/>
    <s v="XANTIA-XAMUELS SAS"/>
    <n v="44.25"/>
    <n v="1.77E-2"/>
    <x v="30"/>
    <n v="752.25"/>
    <n v="0.13275000000000001"/>
    <n v="2.5222500000000001"/>
    <n v="118855.5"/>
    <n v="20178"/>
    <n v="13115.7"/>
    <n v="152149.20000000001"/>
    <n v="35.490832750174953"/>
    <n v="39.173326467559221"/>
  </r>
  <r>
    <d v="2017-06-13T00:00:00"/>
    <s v="SISTEMA FV 2.4 KW MESA DE YEGUAS"/>
    <s v="XANTIA-XAMUELS SAS"/>
    <n v="5.9999999999999991"/>
    <n v="2.3999999999999998E-3"/>
    <x v="24"/>
    <n v="101.99999999999999"/>
    <n v="1.7999999999999999E-2"/>
    <n v="0.34199999999999997"/>
    <n v="16115.999999999998"/>
    <n v="2736"/>
    <n v="1778.3999999999999"/>
    <n v="20630.399999999998"/>
    <n v="4.8123163051084665"/>
    <n v="5.3116374871266734"/>
  </r>
  <r>
    <d v="2017-06-13T00:00:00"/>
    <s v="SISTEMA FV 14 KW PUNTA CANGREJO"/>
    <s v="XANTIA-XAMUELS SAS"/>
    <n v="35.4"/>
    <n v="1.4160000000000001E-2"/>
    <x v="30"/>
    <n v="601.79999999999995"/>
    <n v="0.1062"/>
    <n v="2.0177999999999998"/>
    <n v="95084.4"/>
    <n v="16142.4"/>
    <n v="10492.56"/>
    <n v="121719.35999999999"/>
    <n v="28.392666200139956"/>
    <n v="31.33866117404737"/>
  </r>
  <r>
    <d v="2017-06-15T00:00:00"/>
    <s v="FINCA GOMEZ MORA"/>
    <s v="GRANENERGY SAS"/>
    <n v="2.75"/>
    <n v="1.1000000000000001E-3"/>
    <x v="16"/>
    <n v="46.75"/>
    <n v="8.2500000000000004E-3"/>
    <n v="0.15675"/>
    <n v="7386.5"/>
    <n v="1254"/>
    <n v="815.1"/>
    <n v="9455.6"/>
    <n v="2.2056449731747145"/>
    <n v="2.4345005149330587"/>
  </r>
  <r>
    <d v="2017-06-21T00:00:00"/>
    <s v="SISTEMA SOLAR FV PARA AUTOCONSUMO, EDIFICIO CENTRO DE CONTROL, SEDE PROMISION ELECTRIFICADORA DEL HUILA "/>
    <s v="ELECTRIFICADORA DEL HUILA S.A. E.S.P."/>
    <n v="59.4"/>
    <n v="2.376E-2"/>
    <x v="25"/>
    <n v="1009.8"/>
    <n v="0.1782"/>
    <n v="3.3858000000000001"/>
    <n v="159548.4"/>
    <n v="27086.399999999998"/>
    <n v="17606.16"/>
    <n v="204240.96"/>
    <n v="47.641931420573826"/>
    <n v="52.585211122554064"/>
  </r>
  <r>
    <d v="2017-06-23T00:00:00"/>
    <s v="CASA PAYANDE 3.2 kWp"/>
    <s v="ESTRATEGIA ANDINA S.A.S."/>
    <n v="8"/>
    <n v="3.2000000000000002E-3"/>
    <x v="24"/>
    <n v="136"/>
    <n v="2.4E-2"/>
    <n v="0.45600000000000002"/>
    <n v="21488"/>
    <n v="3648"/>
    <n v="2371.2000000000003"/>
    <n v="27507.200000000001"/>
    <n v="6.4164217401446235"/>
    <n v="7.0821833161688978"/>
  </r>
  <r>
    <d v="2017-06-27T00:00:00"/>
    <s v="FAROCOL DOS"/>
    <s v="FAROCOL DOS S.A.S."/>
    <n v="1262.5"/>
    <n v="0.505"/>
    <x v="30"/>
    <n v="21462.5"/>
    <n v="3.7875000000000001"/>
    <n v="71.962500000000006"/>
    <n v="3391075"/>
    <n v="575700"/>
    <n v="374205.00000000006"/>
    <n v="4340980"/>
    <n v="1012.5915558665733"/>
    <n v="1117.6570545829043"/>
  </r>
  <r>
    <d v="2017-07-05T00:00:00"/>
    <s v="SISTEMA SOLAR FOTOVOLTAICO DE  296,40 kW DC PARA CHALLENGER S.A.S."/>
    <s v="CHALLENGER SAS"/>
    <n v="739.99999999999989"/>
    <n v="0.29599999999999999"/>
    <x v="25"/>
    <n v="12579.999999999998"/>
    <n v="2.2199999999999998"/>
    <n v="42.179999999999993"/>
    <n v="1987639.9999999998"/>
    <n v="337439.99999999994"/>
    <n v="219335.99999999997"/>
    <n v="2544415.9999999995"/>
    <n v="593.51901096337758"/>
    <n v="655.10195674562294"/>
  </r>
  <r>
    <d v="2017-07-05T00:00:00"/>
    <s v="SISTEMA FV 10.62 KW PUNTA CANGREJO"/>
    <s v="XANTIA-XAMUELS SAS"/>
    <n v="26.549999999999997"/>
    <n v="1.0619999999999999E-2"/>
    <x v="13"/>
    <n v="451.34999999999997"/>
    <n v="7.9649999999999999E-2"/>
    <n v="1.51335"/>
    <n v="71313.299999999988"/>
    <n v="12106.8"/>
    <n v="7869.42"/>
    <n v="91289.51999999999"/>
    <n v="21.294499650104967"/>
    <n v="23.503995880535527"/>
  </r>
  <r>
    <d v="2017-07-06T00:00:00"/>
    <s v="SISTEMA PV 351 kWp INSTALACIONES ITALO"/>
    <s v="CODENSA S.A. E.S.P."/>
    <n v="877.49999999999989"/>
    <n v="0.35099999999999998"/>
    <x v="25"/>
    <n v="14917.499999999998"/>
    <n v="2.6324999999999998"/>
    <n v="50.017499999999998"/>
    <n v="2356964.9999999995"/>
    <n v="400140"/>
    <n v="260091"/>
    <n v="3017195.9999999995"/>
    <n v="703.80125962211321"/>
    <n v="776.82698249227587"/>
  </r>
  <r>
    <d v="2017-07-14T00:00:00"/>
    <s v="PACTIA U STORAGE CARTAGENA"/>
    <s v="EPSA S.A. E.S.P."/>
    <n v="125.87499999999999"/>
    <n v="5.0349999999999999E-2"/>
    <x v="16"/>
    <n v="2139.8749999999995"/>
    <n v="0.37762499999999999"/>
    <n v="7.1748749999999992"/>
    <n v="338100.24999999994"/>
    <n v="57399"/>
    <n v="37309.35"/>
    <n v="432808.59999999992"/>
    <n v="100.95838581758804"/>
    <n v="111.43372811534499"/>
  </r>
  <r>
    <d v="2017-07-21T00:00:00"/>
    <s v="PLANTA SOLAR PV ALMACEN No.16 CARTAGO"/>
    <s v="COMPAÑÍA COMERCIAL UNIVERSAL S.A.S."/>
    <n v="75"/>
    <n v="0.03"/>
    <x v="18"/>
    <n v="1275"/>
    <n v="0.22500000000000001"/>
    <n v="4.2750000000000004"/>
    <n v="201450"/>
    <n v="34200"/>
    <n v="22230.000000000004"/>
    <n v="257880"/>
    <n v="60.153953813855843"/>
    <n v="66.395468589083421"/>
  </r>
  <r>
    <d v="2017-07-25T00:00:00"/>
    <s v="SISTEMAS SOLARES FOTOVOLTAICOS PARA EL SECTOR RURAL EN ZONAS NO INTERCONECTADAS DEL MUNICIPIO DE HATO"/>
    <s v="FUREL S.A."/>
    <n v="831.59999999999991"/>
    <n v="0.33263999999999999"/>
    <x v="25"/>
    <n v="14137.199999999999"/>
    <n v="2.4947999999999997"/>
    <n v="47.401199999999996"/>
    <n v="2233677.5999999996"/>
    <n v="379209.6"/>
    <n v="246486.24"/>
    <n v="2859373.44"/>
    <n v="666.98703988803356"/>
    <n v="736.19295571575697"/>
  </r>
  <r>
    <d v="2017-07-28T00:00:00"/>
    <s v="IMPLEMENTACION DE SISTEMA DE GENERACION DE ENERGIA SOLAR FOTOVOLTAICA DE 21,45 KW"/>
    <s v="TECNOLOGIA INMOBILIARIA SA"/>
    <n v="53.625"/>
    <n v="2.145E-2"/>
    <x v="18"/>
    <n v="911.625"/>
    <n v="0.16087499999999999"/>
    <n v="3.0566249999999999"/>
    <n v="144036.75"/>
    <n v="24453"/>
    <n v="15894.449999999999"/>
    <n v="184384.2"/>
    <n v="43.01007697690693"/>
    <n v="47.472760041194647"/>
  </r>
  <r>
    <d v="2017-07-31T00:00:00"/>
    <s v="SOLUCIÓN FOTOVOLTAICA TERMINAL TRANSPORTES ARMENIA"/>
    <s v="TERMINAL DE TRANSPORTES DE ARMENIA S.A."/>
    <n v="37.5"/>
    <n v="1.4999999999999999E-2"/>
    <x v="24"/>
    <n v="637.5"/>
    <n v="0.1125"/>
    <n v="2.1375000000000002"/>
    <n v="100725"/>
    <n v="17100"/>
    <n v="11115.000000000002"/>
    <n v="128940"/>
    <n v="30.076976906927921"/>
    <n v="33.197734294541711"/>
  </r>
  <r>
    <d v="2017-08-01T00:00:00"/>
    <s v="INSTALACION FV SOBRE CUBIERTA LICEO PINO VERDE-25000 KWn"/>
    <s v="EMPRESA DE ENERGÍA DE PEREIRA S.A ESP"/>
    <n v="62.5"/>
    <n v="2.5000000000000001E-2"/>
    <x v="30"/>
    <n v="1062.5"/>
    <n v="0.1875"/>
    <n v="3.5625"/>
    <n v="167875"/>
    <n v="28500"/>
    <n v="18525"/>
    <n v="214900"/>
    <n v="50.128294844879868"/>
    <n v="55.329557157569518"/>
  </r>
  <r>
    <d v="2017-08-01T00:00:00"/>
    <s v="ENERGÍA SOLAR FOTOVOLTÁICA EN CENTRO TURÍSTICO SIMONA DEL MAR"/>
    <s v="BEATRIZ ELENA DUQUE NARANJO"/>
    <n v="20.249999999999996"/>
    <n v="8.0999999999999996E-3"/>
    <x v="25"/>
    <n v="344.24999999999994"/>
    <n v="6.0749999999999992E-2"/>
    <n v="1.1542499999999998"/>
    <n v="54391.499999999993"/>
    <n v="9233.9999999999982"/>
    <n v="6002.0999999999985"/>
    <n v="69627.599999999991"/>
    <n v="16.241567529741076"/>
    <n v="17.92677651905252"/>
  </r>
  <r>
    <d v="2017-08-04T00:00:00"/>
    <s v="AVÍCOLA SANTA ANITA LA CONQUISTA"/>
    <s v="EPSA S.A. E.S.P."/>
    <n v="262.35000000000002"/>
    <n v="0.10494000000000001"/>
    <x v="35"/>
    <n v="4459.9500000000007"/>
    <n v="0.78705000000000014"/>
    <n v="14.953950000000003"/>
    <n v="704672.10000000009"/>
    <n v="119631.60000000002"/>
    <n v="77760.540000000008"/>
    <n v="902064.24000000011"/>
    <n v="210.41853044086776"/>
    <n v="232.25134912461382"/>
  </r>
  <r>
    <d v="2017-08-04T00:00:00"/>
    <s v="SISTEMA SOLAR FOTOVOLTAICO CENTRO VACACIONAL CAFAM MELGAR"/>
    <s v="A&amp;I INSTELMEC S.A.S."/>
    <n v="862.75"/>
    <n v="0.34510000000000002"/>
    <x v="36"/>
    <n v="14666.75"/>
    <n v="2.5882499999999999"/>
    <n v="49.176749999999998"/>
    <n v="2317346.5"/>
    <n v="393414"/>
    <n v="255719.1"/>
    <n v="2966479.6"/>
    <n v="691.97098203872179"/>
    <n v="763.7692070030896"/>
  </r>
  <r>
    <d v="2017-08-15T00:00:00"/>
    <s v="ITALCOL RIVERPORT PUERTO"/>
    <s v="ITALCOL S.A."/>
    <n v="1375"/>
    <n v="0.55000000000000004"/>
    <x v="37"/>
    <n v="23375"/>
    <n v="4.125"/>
    <n v="78.375"/>
    <n v="3693250"/>
    <n v="627000"/>
    <n v="407550"/>
    <n v="4727800"/>
    <n v="1102.8224865873572"/>
    <n v="1217.2502574665293"/>
  </r>
  <r>
    <d v="2017-08-15T00:00:00"/>
    <s v="SUMINISTRO E INSTALACIÓN DE SISTEMA FOTOVOLTAICO OFF-GRID DE 14.5 KW"/>
    <s v="JARDINES DE LA COLINA LIMITADA"/>
    <n v="36.25"/>
    <n v="1.4500000000000001E-2"/>
    <x v="24"/>
    <n v="616.25"/>
    <n v="0.10875"/>
    <n v="2.0662500000000001"/>
    <n v="97367.5"/>
    <n v="16530"/>
    <n v="10744.5"/>
    <n v="124642"/>
    <n v="29.074411010030325"/>
    <n v="32.09114315139032"/>
  </r>
  <r>
    <d v="2017-08-17T00:00:00"/>
    <s v="CENTRO INTERNACIONAL DE AGRICULTURA TROPICAL CIAT VALLE DEL CAUCA"/>
    <s v="EPSA S.A. E.S.P."/>
    <n v="2256"/>
    <n v="0.90239999999999998"/>
    <x v="30"/>
    <n v="38352"/>
    <n v="6.7679999999999998"/>
    <n v="128.59200000000001"/>
    <n v="6059616"/>
    <n v="1028736"/>
    <n v="668678.40000000002"/>
    <n v="7757030.4000000004"/>
    <n v="1809.4309307207839"/>
    <n v="1997.1756951596294"/>
  </r>
  <r>
    <d v="2017-08-17T00:00:00"/>
    <s v="AVÍCOLA SANTA ANITA"/>
    <s v="EPSA S.A. E.S.P."/>
    <n v="127.2"/>
    <n v="5.0880000000000002E-2"/>
    <x v="24"/>
    <n v="2162.4"/>
    <n v="0.38159999999999999"/>
    <n v="7.2504000000000008"/>
    <n v="341659.2"/>
    <n v="58003.199999999997"/>
    <n v="37702.080000000002"/>
    <n v="437364.48000000004"/>
    <n v="102.02110566829953"/>
    <n v="112.60671472708549"/>
  </r>
  <r>
    <d v="2017-08-17T00:00:00"/>
    <s v="EDIFICIO EL ESCONDIDO"/>
    <s v="PERUGIA SAS"/>
    <n v="545"/>
    <n v="0.218"/>
    <x v="9"/>
    <n v="9265"/>
    <n v="1.635"/>
    <n v="31.065000000000001"/>
    <n v="1463870"/>
    <n v="248520"/>
    <n v="161538"/>
    <n v="1873928"/>
    <n v="437.11873104735247"/>
    <n v="482.47373841400616"/>
  </r>
  <r>
    <d v="2017-08-17T00:00:00"/>
    <s v="SISTEMA SOLAR FV PARA AUTOCONSUMO, EDIFICIO PROMISION ELECTRIFICADORA DEL HUILA SA ESP "/>
    <s v="ELECTRIFICADORA DEL HUILA S.A. E.S.P."/>
    <n v="168.3"/>
    <n v="6.7320000000000005E-2"/>
    <x v="30"/>
    <n v="2861.1000000000004"/>
    <n v="0.50490000000000002"/>
    <n v="9.5931000000000015"/>
    <n v="452053.80000000005"/>
    <n v="76744.800000000003"/>
    <n v="49884.12000000001"/>
    <n v="578682.72000000009"/>
    <n v="134.98547235829253"/>
    <n v="148.99143151390322"/>
  </r>
  <r>
    <d v="2017-08-22T00:00:00"/>
    <s v="E.S. PUERTA DE HIERRO"/>
    <s v="GRUPO EDS AUTOGAS SAS"/>
    <n v="281.25"/>
    <n v="0.1125"/>
    <x v="9"/>
    <n v="4781.25"/>
    <n v="0.84375"/>
    <n v="16.03125"/>
    <n v="755437.5"/>
    <n v="128250"/>
    <n v="83362.5"/>
    <n v="967050"/>
    <n v="225.5773268019594"/>
    <n v="248.98300720906283"/>
  </r>
  <r>
    <d v="2017-08-22T00:00:00"/>
    <s v="PUNTO No.1 DE VENTA LA CONFIANZA 2.16 KWp"/>
    <s v="IVAN GUILLERMO BUENO MELO"/>
    <n v="5.3999999999999995"/>
    <n v="2.16E-3"/>
    <x v="5"/>
    <n v="91.8"/>
    <n v="1.6199999999999999E-2"/>
    <n v="0.30779999999999996"/>
    <n v="14504.4"/>
    <n v="2462.4"/>
    <n v="1600.5599999999997"/>
    <n v="18567.36"/>
    <n v="4.331084674597621"/>
    <n v="4.7804737384140061"/>
  </r>
  <r>
    <d v="2017-08-31T00:00:00"/>
    <s v="PLANTA SOLAR CASA MOLM"/>
    <s v="MAURICIO OSWALDO LOZANO MARÍN"/>
    <n v="67.5"/>
    <n v="2.7E-2"/>
    <x v="35"/>
    <n v="1147.5"/>
    <n v="0.20250000000000001"/>
    <n v="3.8475000000000001"/>
    <n v="181305"/>
    <n v="30780.000000000004"/>
    <n v="20007"/>
    <n v="232092"/>
    <n v="54.138558432470262"/>
    <n v="59.755921730175075"/>
  </r>
  <r>
    <d v="2017-08-31T00:00:00"/>
    <s v="PLANTA SOLAR TAMANÁ"/>
    <s v="INTERNACIONAL DE ELÉCTRICOS "/>
    <n v="30"/>
    <n v="1.2E-2"/>
    <x v="18"/>
    <n v="510"/>
    <n v="0.09"/>
    <n v="1.71"/>
    <n v="80580"/>
    <n v="13680"/>
    <n v="8892"/>
    <n v="103152"/>
    <n v="24.061581525542337"/>
    <n v="26.558187435633368"/>
  </r>
  <r>
    <d v="2017-09-01T00:00:00"/>
    <s v="DATECSA   "/>
    <s v="DATECSA S.A."/>
    <n v="200"/>
    <n v="0.08"/>
    <x v="25"/>
    <n v="3400"/>
    <n v="0.6"/>
    <n v="11.4"/>
    <n v="537200"/>
    <n v="91200"/>
    <n v="59280"/>
    <n v="687680"/>
    <n v="160.41054350361557"/>
    <n v="177.05458290422246"/>
  </r>
  <r>
    <d v="2017-09-08T00:00:00"/>
    <s v="SISTEMA SOLAR FOTOVOLTAICO IZC MAYORISTA"/>
    <s v="ICZ MAYORISTA SAS"/>
    <n v="44.999999999999993"/>
    <n v="1.7999999999999999E-2"/>
    <x v="38"/>
    <n v="764.99999999999989"/>
    <n v="0.13499999999999998"/>
    <n v="2.5649999999999995"/>
    <n v="120869.99999999999"/>
    <n v="20519.999999999996"/>
    <n v="13337.999999999998"/>
    <n v="154727.99999999997"/>
    <n v="36.092372288313499"/>
    <n v="39.837281153450043"/>
  </r>
  <r>
    <d v="2017-09-12T00:00:00"/>
    <s v="AVIMA PLANTA DE INCUBACION GIRARDOT PARA AUTOCONSUMO FOTOVOLTAICO"/>
    <s v="AVICOLA DEL MAGDALENA S.A."/>
    <n v="1100"/>
    <n v="0.44"/>
    <x v="36"/>
    <n v="18700"/>
    <n v="3.3000000000000003"/>
    <n v="62.7"/>
    <n v="2954600"/>
    <n v="501600.00000000006"/>
    <n v="326040"/>
    <n v="3782240"/>
    <n v="882.25798926988568"/>
    <n v="973.80020597322346"/>
  </r>
  <r>
    <d v="2017-09-13T00:00:00"/>
    <s v="PLANTA SOLAR 5,4 KWp JAIRO NEL GUATIBONZA PRECIADO"/>
    <s v="JAIRO NEL GUATIBONZA PRECIADO "/>
    <n v="13.5"/>
    <n v="5.4000000000000003E-3"/>
    <x v="25"/>
    <n v="229.5"/>
    <n v="4.0500000000000001E-2"/>
    <n v="0.76950000000000007"/>
    <n v="36261"/>
    <n v="6156"/>
    <n v="4001.4000000000005"/>
    <n v="46418.400000000001"/>
    <n v="10.827711686494052"/>
    <n v="11.951184346035015"/>
  </r>
  <r>
    <d v="2017-09-13T00:00:00"/>
    <s v="PLANTA SOLAR 1,8 KWp JAIME BARRIOS MEJIA"/>
    <s v="JAIME BARRIOS MEJIA"/>
    <n v="4.5"/>
    <n v="1.8E-3"/>
    <x v="25"/>
    <n v="76.5"/>
    <n v="1.35E-2"/>
    <n v="0.25650000000000001"/>
    <n v="12087"/>
    <n v="2052"/>
    <n v="1333.8"/>
    <n v="15472.8"/>
    <n v="3.6092372288313506"/>
    <n v="3.9837281153450048"/>
  </r>
  <r>
    <d v="2017-09-13T00:00:00"/>
    <s v="PLANTA SOLAR 37,2 KWp AVENIDA CONSTRUCCIONES SAS"/>
    <s v="AVENIDA CONSTRUCCIONES SAS"/>
    <n v="92.999999999999986"/>
    <n v="3.7199999999999997E-2"/>
    <x v="18"/>
    <n v="1580.9999999999998"/>
    <n v="0.27899999999999997"/>
    <n v="5.3009999999999993"/>
    <n v="249797.99999999997"/>
    <n v="42407.999999999993"/>
    <n v="27565.199999999997"/>
    <n v="319771.19999999995"/>
    <n v="74.590902729181238"/>
    <n v="82.33038105046343"/>
  </r>
  <r>
    <d v="2017-09-13T00:00:00"/>
    <s v="PLANTA SOLAR 3,6 KWp ALFONSO EDUARDO MONRROY MARQUEZ"/>
    <s v="ALFONSO EDUARDO MONRROY MARQUEZ"/>
    <n v="9"/>
    <n v="3.5999999999999999E-3"/>
    <x v="25"/>
    <n v="153"/>
    <n v="2.7E-2"/>
    <n v="0.51300000000000001"/>
    <n v="24174"/>
    <n v="4104"/>
    <n v="2667.6"/>
    <n v="30945.599999999999"/>
    <n v="7.2184744576627011"/>
    <n v="7.9674562306900096"/>
  </r>
  <r>
    <d v="2017-09-13T00:00:00"/>
    <s v="PLANTA SOLAR 97,8 KWp LOS GUADUALES INVERSIONES SAS"/>
    <s v="LOS GUADUALES INVERSIONES SAS"/>
    <n v="244.49999999999997"/>
    <n v="9.7799999999999998E-2"/>
    <x v="18"/>
    <n v="4156.4999999999991"/>
    <n v="0.73349999999999993"/>
    <n v="13.936499999999999"/>
    <n v="656726.99999999988"/>
    <n v="111491.99999999999"/>
    <n v="72469.799999999988"/>
    <n v="840688.79999999981"/>
    <n v="196.10188943317002"/>
    <n v="216.44922760041189"/>
  </r>
  <r>
    <d v="2017-09-25T00:00:00"/>
    <s v="PROYECTO SOLAR DE AUTOCONSUMO DE 4.48 kWp"/>
    <s v="BEATRIZ ANDREA LOAIZA HURTADO"/>
    <n v="11.2"/>
    <n v="4.4799999999999996E-3"/>
    <x v="25"/>
    <n v="190.39999999999998"/>
    <n v="3.3599999999999998E-2"/>
    <n v="0.63839999999999997"/>
    <n v="30083.199999999997"/>
    <n v="5107.2"/>
    <n v="3319.68"/>
    <n v="38510.079999999994"/>
    <n v="8.9829904362024706"/>
    <n v="9.9150566426364559"/>
  </r>
  <r>
    <d v="2017-10-03T00:00:00"/>
    <s v="SISTEMA SOLAR FOTOVOLTAICO IMPORFENIX"/>
    <s v="IMPORTACIONES Y EXPORTACIONES FENIX SAS"/>
    <n v="70"/>
    <n v="2.8000000000000001E-2"/>
    <x v="5"/>
    <n v="1190"/>
    <n v="0.21"/>
    <n v="3.99"/>
    <n v="188020"/>
    <n v="31920"/>
    <n v="20748"/>
    <n v="240688"/>
    <n v="56.143690226265456"/>
    <n v="61.969104016477857"/>
  </r>
  <r>
    <d v="2017-10-09T00:00:00"/>
    <s v="INSTALACION FV SOBRE CUBIERTA ORBE -22 KWN"/>
    <s v="INVERSIONES Y PROYECTOS S.A.S."/>
    <n v="54.999999999999993"/>
    <n v="2.1999999999999999E-2"/>
    <x v="30"/>
    <n v="934.99999999999989"/>
    <n v="0.16499999999999998"/>
    <n v="3.1349999999999998"/>
    <n v="147729.99999999997"/>
    <n v="25079.999999999996"/>
    <n v="16301.999999999998"/>
    <n v="189111.99999999997"/>
    <n v="44.11289946349428"/>
    <n v="48.690010298661164"/>
  </r>
  <r>
    <d v="2017-10-10T00:00:00"/>
    <s v="GRANJA PORVENIR PARA AUTOCONSUMO FOTOVOLTAICO"/>
    <s v="ITALCOL ENERGÍA S.A. E.S.P."/>
    <n v="449.99999999999994"/>
    <n v="0.18"/>
    <x v="34"/>
    <n v="7649.9999999999991"/>
    <n v="1.3499999999999999"/>
    <n v="25.65"/>
    <n v="1208699.9999999998"/>
    <n v="205199.99999999997"/>
    <n v="133380"/>
    <n v="1547279.9999999998"/>
    <n v="360.92372288313499"/>
    <n v="398.37281153450044"/>
  </r>
  <r>
    <d v="2017-10-10T00:00:00"/>
    <s v="GRANJA ESTRELLA DEL MAR AUTOCONSUMO FOTOVOLTAICO"/>
    <s v="ITALCOL ENERGÍA S.A. E.S.P."/>
    <n v="224.99999999999997"/>
    <n v="0.09"/>
    <x v="34"/>
    <n v="3824.9999999999995"/>
    <n v="0.67499999999999993"/>
    <n v="12.824999999999999"/>
    <n v="604349.99999999988"/>
    <n v="102599.99999999999"/>
    <n v="66690"/>
    <n v="773639.99999999988"/>
    <n v="180.46186144156749"/>
    <n v="199.18640576725022"/>
  </r>
  <r>
    <d v="2017-10-11T00:00:00"/>
    <s v="GRANJA MORALANDIA PARA AUTOCONSUMO FOTOVOLTAICO"/>
    <s v="ITALCOL ENERGÍA S.A. E.S.P."/>
    <n v="374.99999999999994"/>
    <n v="0.15"/>
    <x v="34"/>
    <n v="6374.9999999999991"/>
    <n v="1.1249999999999998"/>
    <n v="21.374999999999996"/>
    <n v="1007249.9999999999"/>
    <n v="170999.99999999997"/>
    <n v="111149.99999999999"/>
    <n v="1289399.9999999998"/>
    <n v="300.76976906927916"/>
    <n v="331.97734294541704"/>
  </r>
  <r>
    <d v="2017-10-11T00:00:00"/>
    <s v="PLANTA SOMEX MALAMBO"/>
    <s v="REA SOLAR COLOMBIA S.A.S"/>
    <n v="300"/>
    <n v="0.12"/>
    <x v="37"/>
    <n v="5100"/>
    <n v="0.9"/>
    <n v="17.100000000000001"/>
    <n v="805800"/>
    <n v="136800"/>
    <n v="88920.000000000015"/>
    <n v="1031520"/>
    <n v="240.61581525542337"/>
    <n v="265.58187435633369"/>
  </r>
  <r>
    <d v="2017-10-12T00:00:00"/>
    <s v="PARQUE SOLAR DEL PACÍFICO"/>
    <s v="SMART CONSULTING GROUP SAS"/>
    <n v="137500"/>
    <n v="55"/>
    <x v="39"/>
    <n v="2337500"/>
    <n v="412.5"/>
    <n v="7837.5"/>
    <n v="369325000"/>
    <n v="62700000"/>
    <n v="40755000"/>
    <n v="472780000"/>
    <n v="110282.24865873571"/>
    <n v="121725.02574665293"/>
  </r>
  <r>
    <d v="2017-10-19T00:00:00"/>
    <s v="MADREMONTE CASA 21"/>
    <s v="JUAN SEBASTIAN PFEIFFER PULIDO"/>
    <n v="5"/>
    <n v="2E-3"/>
    <x v="9"/>
    <n v="85"/>
    <n v="1.4999999999999999E-2"/>
    <n v="0.28500000000000003"/>
    <n v="13430"/>
    <n v="2280"/>
    <n v="1482.0000000000002"/>
    <n v="17192"/>
    <n v="4.0102635875903898"/>
    <n v="4.4263645726055616"/>
  </r>
  <r>
    <d v="2017-10-23T00:00:00"/>
    <s v="PROYECTO DE GENERACIÓN DE ENERGÍA ELÉCTRICA CON PANELES SOLARES FOTOVOLTAICOS SOBRE LA CUBIERTA DE LA TORRE DE PARQUEADEROS DEL CENTRO COMERCIAL PLAZA DE LAS AMÉRICAS"/>
    <s v="CENTRO COMERCIAL PLAZA DE LAS AMERICAS PH"/>
    <n v="862.49999999999989"/>
    <n v="0.34499999999999997"/>
    <x v="40"/>
    <n v="14662.499999999998"/>
    <n v="2.5874999999999999"/>
    <n v="49.162499999999994"/>
    <n v="2316674.9999999995"/>
    <n v="393300"/>
    <n v="255644.99999999997"/>
    <n v="2965619.9999999995"/>
    <n v="691.77046885934215"/>
    <n v="763.54788877445924"/>
  </r>
  <r>
    <d v="2017-10-23T00:00:00"/>
    <s v="PLANTA SOLAR FOTOVOLTAICA DE INTERCONEXIÓN A RED-EMPRESA TRANSNORTE S.A."/>
    <s v="BIONERGAS SAS ESP"/>
    <n v="9.6"/>
    <n v="3.8400000000000001E-3"/>
    <x v="30"/>
    <n v="163.19999999999999"/>
    <n v="2.8799999999999999E-2"/>
    <n v="0.54720000000000002"/>
    <n v="25785.599999999999"/>
    <n v="4377.5999999999995"/>
    <n v="2845.44"/>
    <n v="33008.639999999999"/>
    <n v="7.6997060881735475"/>
    <n v="8.4986199794026778"/>
  </r>
  <r>
    <d v="2017-10-23T00:00:00"/>
    <s v="PLANTA SOLAR 4,5 KWP L&amp;M TRANSLOGISTICS SAS"/>
    <s v="L&amp;M TRANSLOGISTICS SAS"/>
    <n v="11.249999999999998"/>
    <n v="4.4999999999999997E-3"/>
    <x v="18"/>
    <n v="191.24999999999997"/>
    <n v="3.3749999999999995E-2"/>
    <n v="0.64124999999999988"/>
    <n v="30217.499999999996"/>
    <n v="5129.9999999999991"/>
    <n v="3334.4999999999995"/>
    <n v="38681.999999999993"/>
    <n v="9.0230930720783746"/>
    <n v="9.9593202883625107"/>
  </r>
  <r>
    <d v="2017-10-25T00:00:00"/>
    <s v="PLANTA SOLAR 18,6 KWP ALIRIO GIRALDO RAMIREZ"/>
    <s v="INGENIERIA SOSTENIBLE ENERGY AND LIGHTING PROFESSIONALS S.A.S."/>
    <n v="46.499999999999993"/>
    <n v="1.8599999999999998E-2"/>
    <x v="41"/>
    <n v="790.49999999999989"/>
    <n v="0.13949999999999999"/>
    <n v="2.6504999999999996"/>
    <n v="124898.99999999999"/>
    <n v="21203.999999999996"/>
    <n v="13782.599999999999"/>
    <n v="159885.59999999998"/>
    <n v="37.295451364590619"/>
    <n v="41.165190525231715"/>
  </r>
  <r>
    <d v="2017-10-26T00:00:00"/>
    <s v="SISTEMA FOTOVOLTAICO INTERCONECTADO 42,63 KWP-CEIBA GRANDE DE CANAAN"/>
    <s v="CFC &amp; A CONSTRUCCIONES"/>
    <n v="106.575"/>
    <n v="4.2630000000000001E-2"/>
    <x v="18"/>
    <n v="1811.7750000000001"/>
    <n v="0.31972500000000004"/>
    <n v="6.0747750000000007"/>
    <n v="286260.45"/>
    <n v="48598.200000000004"/>
    <n v="31588.830000000005"/>
    <n v="366447.48000000004"/>
    <n v="85.47876836948916"/>
    <n v="94.347960865087543"/>
  </r>
  <r>
    <d v="2017-10-26T00:00:00"/>
    <s v="SISTEMA FOTOVOLTAICO INTERCONECTADO 10.44 KWP-ALTOS DE QUIMBAYA 14"/>
    <s v="MARTIN SÁNCHEZ PALMA"/>
    <n v="26.099999999999998"/>
    <n v="1.044E-2"/>
    <x v="18"/>
    <n v="443.7"/>
    <n v="7.8299999999999995E-2"/>
    <n v="1.4877"/>
    <n v="70104.599999999991"/>
    <n v="11901.599999999999"/>
    <n v="7736.04"/>
    <n v="89742.239999999991"/>
    <n v="20.933575927221831"/>
    <n v="23.105623069001027"/>
  </r>
  <r>
    <d v="2017-10-26T00:00:00"/>
    <s v="SISTEMA FOTOVOLTAICO INTERCONECTADO 6,38 KWP-ALTOS DE QUIMBAYA 32"/>
    <s v="JUAN GUILLERMO ESCOBAR BOTERO"/>
    <n v="15.95"/>
    <n v="6.3800000000000003E-3"/>
    <x v="18"/>
    <n v="271.14999999999998"/>
    <n v="4.7849999999999997E-2"/>
    <n v="0.90915000000000001"/>
    <n v="42841.7"/>
    <n v="7273.2"/>
    <n v="4727.58"/>
    <n v="54842.479999999996"/>
    <n v="12.792740844413341"/>
    <n v="14.120102986611739"/>
  </r>
  <r>
    <d v="2017-10-26T00:00:00"/>
    <s v="SISTEMA FOTOVOLTAICO INTERCONECTADO 4,64 KWP-ALTOS DE QUIMBAYA 20"/>
    <s v="JUAN DAVID SANCHEZ ACOSTA"/>
    <n v="11.6"/>
    <n v="4.64E-3"/>
    <x v="18"/>
    <n v="197.2"/>
    <n v="3.4799999999999998E-2"/>
    <n v="0.66120000000000001"/>
    <n v="31157.599999999999"/>
    <n v="5289.5999999999995"/>
    <n v="3438.2400000000002"/>
    <n v="39885.439999999995"/>
    <n v="9.3038115232097027"/>
    <n v="10.269165808444901"/>
  </r>
  <r>
    <d v="2017-10-26T00:00:00"/>
    <s v="SISTEMA FOTOVOLTAICO HIBRIDO 10.44 KWP-EL PEÑON 365"/>
    <s v="DIANA RODRIGUEZ SANDOVAL"/>
    <n v="26.099999999999998"/>
    <n v="1.044E-2"/>
    <x v="36"/>
    <n v="443.7"/>
    <n v="7.8299999999999995E-2"/>
    <n v="1.4877"/>
    <n v="70104.599999999991"/>
    <n v="11901.599999999999"/>
    <n v="7736.04"/>
    <n v="89742.239999999991"/>
    <n v="20.933575927221831"/>
    <n v="23.105623069001027"/>
  </r>
  <r>
    <d v="2017-10-26T00:00:00"/>
    <s v="SISTEMA FOTOVOLTAICO INTERCONECTADO 46,4 KWP-INTEGRA CENTRO DE NEGOCIOS"/>
    <s v="INTEGRA SA"/>
    <n v="115.99999999999999"/>
    <n v="4.6399999999999997E-2"/>
    <x v="18"/>
    <n v="1971.9999999999998"/>
    <n v="0.34799999999999998"/>
    <n v="6.6119999999999992"/>
    <n v="311575.99999999994"/>
    <n v="52895.999999999993"/>
    <n v="34382.399999999994"/>
    <n v="398854.39999999991"/>
    <n v="93.038115232097013"/>
    <n v="102.691658084449"/>
  </r>
  <r>
    <d v="2017-11-01T00:00:00"/>
    <s v="GRANJA SOLAR DE CALI"/>
    <s v="SMART CONSULTING GROUP SAS"/>
    <n v="92500"/>
    <n v="37"/>
    <x v="42"/>
    <n v="1572500"/>
    <n v="277.5"/>
    <n v="5272.5"/>
    <n v="248455000"/>
    <n v="42180000"/>
    <n v="27417000"/>
    <n v="318052000"/>
    <n v="74189.876370422207"/>
    <n v="81887.744593202879"/>
  </r>
  <r>
    <d v="2017-11-01T00:00:00"/>
    <s v="EL MANANTIAL"/>
    <s v="GREEN CARIBBEAN S.A.S."/>
    <n v="49749.999999999993"/>
    <n v="19.899999999999999"/>
    <x v="24"/>
    <n v="845749.99999999988"/>
    <n v="149.24999999999997"/>
    <n v="2835.7499999999995"/>
    <n v="133628499.99999999"/>
    <n v="22685999.999999996"/>
    <n v="14745899.999999998"/>
    <n v="171060399.99999997"/>
    <n v="39902.12269652437"/>
    <n v="44042.327497425329"/>
  </r>
  <r>
    <d v="2017-11-03T00:00:00"/>
    <s v="PLANTA DE ENERGIA SOLAR FUNSTALL"/>
    <s v="REFEEL  COLOMBIA SAS"/>
    <n v="12.149999999999999"/>
    <n v="4.8599999999999997E-3"/>
    <x v="24"/>
    <n v="206.54999999999998"/>
    <n v="3.6449999999999996E-2"/>
    <n v="0.69255"/>
    <n v="32634.899999999998"/>
    <n v="5540.4"/>
    <n v="3601.26"/>
    <n v="41776.559999999998"/>
    <n v="9.7449405178446469"/>
    <n v="10.756065911431513"/>
  </r>
  <r>
    <d v="2017-11-08T00:00:00"/>
    <s v="PROYECTO SOLAR AGRALBA"/>
    <s v="DISTRIBUCIONES AGRALBA S.A."/>
    <n v="109.7"/>
    <n v="4.3880000000000002E-2"/>
    <x v="40"/>
    <n v="1864.9"/>
    <n v="0.3291"/>
    <n v="6.2529000000000003"/>
    <n v="294654.2"/>
    <n v="50023.199999999997"/>
    <n v="32515.08"/>
    <n v="377192.48000000004"/>
    <n v="87.98518311173315"/>
    <n v="97.114438722966028"/>
  </r>
  <r>
    <d v="2017-11-10T00:00:00"/>
    <s v="PARQUE SOLAR FOTOVOLTAICO VALLEDUPAR"/>
    <s v="PARQUE SOLAR FOTOVOLTAICO VALLEDUPAR S.A.S"/>
    <n v="338374.99999999994"/>
    <n v="135.35"/>
    <x v="43"/>
    <n v="5752374.9999999991"/>
    <n v="1015.1249999999999"/>
    <n v="19287.374999999996"/>
    <n v="908875249.99999988"/>
    <n v="154298999.99999997"/>
    <n v="100294349.99999999"/>
    <n v="1163468599.9999998"/>
    <n v="271394.58829017956"/>
    <n v="299554.22245108132"/>
  </r>
  <r>
    <d v="2017-11-17T00:00:00"/>
    <s v="LA PALMERA"/>
    <s v="CARLOS ALBERTO RODRÍGUEZ ROJAS"/>
    <n v="25"/>
    <n v="0.01"/>
    <x v="25"/>
    <n v="425"/>
    <n v="7.4999999999999997E-2"/>
    <n v="1.425"/>
    <n v="67150"/>
    <n v="11400"/>
    <n v="7410"/>
    <n v="85960"/>
    <n v="20.051317937951946"/>
    <n v="22.131822863027807"/>
  </r>
  <r>
    <d v="2017-11-21T00:00:00"/>
    <s v="SISTEMA SOLAR FOTOVOLTAICO DE 18,29 kW DC PARA QUIMICA ORION S.A."/>
    <s v="ORION LOGISTICA S.A.S."/>
    <n v="45.75"/>
    <n v="1.83E-2"/>
    <x v="35"/>
    <n v="777.75"/>
    <n v="0.13725000000000001"/>
    <n v="2.6077500000000002"/>
    <n v="122884.5"/>
    <n v="20862"/>
    <n v="13560.300000000001"/>
    <n v="157306.79999999999"/>
    <n v="36.693911826452059"/>
    <n v="40.501235839340886"/>
  </r>
  <r>
    <d v="2017-11-21T00:00:00"/>
    <s v="PARQUE SOLAR FOTOVOLTAICO SABANALARGA"/>
    <s v="PARQUE SOLAR FOTOVOLTAICO SABANALARGA S.A.S"/>
    <n v="652074.99999999988"/>
    <n v="260.83"/>
    <x v="44"/>
    <n v="11085274.999999998"/>
    <n v="1956.2249999999997"/>
    <n v="37168.274999999994"/>
    <n v="1751473449.9999998"/>
    <n v="297346199.99999994"/>
    <n v="193275029.99999997"/>
    <n v="2242094679.9999995"/>
    <n v="522998.52577560052"/>
    <n v="577264.33573635411"/>
  </r>
  <r>
    <d v="2017-11-22T00:00:00"/>
    <s v="ENR COL I"/>
    <s v="ENR COLOMBIA S.A. E.S.P."/>
    <n v="300000"/>
    <n v="120"/>
    <x v="21"/>
    <n v="5100000"/>
    <n v="900"/>
    <n v="17100"/>
    <n v="805800000"/>
    <n v="136800000"/>
    <n v="88920000"/>
    <n v="1031520000"/>
    <n v="240615.81525542337"/>
    <n v="265581.87435633369"/>
  </r>
  <r>
    <d v="2017-11-27T00:00:00"/>
    <s v="PROYECTO FOTOVOLTAICO UNIVERSIDAD DE LOS ANDES EDIFICIO JULIO MARIO SANTO DOMINGO"/>
    <s v="COL ENERGY S.A.S."/>
    <n v="198"/>
    <n v="7.9200000000000007E-2"/>
    <x v="18"/>
    <n v="3366"/>
    <n v="0.59399999999999997"/>
    <n v="11.286"/>
    <n v="531828"/>
    <n v="90288"/>
    <n v="58687.199999999997"/>
    <n v="680803.2"/>
    <n v="158.80643806857941"/>
    <n v="175.28403707518021"/>
  </r>
  <r>
    <d v="2017-11-27T00:00:00"/>
    <s v="SISTEMA SOLAR FV DE AUTOCONSUMO, PARA EL CONCESIONARIO DE AUTOMOVILES CAESCA S.A.S."/>
    <s v="CAESCA S.A.S."/>
    <n v="135"/>
    <n v="5.3999999999999999E-2"/>
    <x v="45"/>
    <n v="2295"/>
    <n v="0.40500000000000003"/>
    <n v="7.6950000000000003"/>
    <n v="362610"/>
    <n v="61560.000000000007"/>
    <n v="40014"/>
    <n v="464184"/>
    <n v="108.27711686494052"/>
    <n v="119.51184346035015"/>
  </r>
  <r>
    <d v="2017-11-27T00:00:00"/>
    <s v="SISTEMA SOLAR FV DE AUTOCONSUMO, PARA EL CENTRO DE DIAGNOSTICO AUTOMOTOR CDA OPTIMO S.A."/>
    <s v="CENTRO DE DIAGNOSTICO AUTOMOTOR OPTIMO S.A.S."/>
    <n v="27.2"/>
    <n v="1.0880000000000001E-2"/>
    <x v="46"/>
    <n v="462.4"/>
    <n v="8.1600000000000006E-2"/>
    <n v="1.5504"/>
    <n v="73059.199999999997"/>
    <n v="12403.2"/>
    <n v="8062.08"/>
    <n v="93524.479999999996"/>
    <n v="21.815833916491719"/>
    <n v="24.079423274974253"/>
  </r>
  <r>
    <d v="2017-11-30T00:00:00"/>
    <s v="GENERADOR SOLAR DE 1.7 kWp – FRANCO PIZA"/>
    <s v="ENERGITEL S.A."/>
    <n v="4.25"/>
    <n v="1.6999999999999999E-3"/>
    <x v="25"/>
    <n v="72.25"/>
    <n v="1.2750000000000001E-2"/>
    <n v="0.24225000000000002"/>
    <n v="11415.5"/>
    <n v="1938.0000000000002"/>
    <n v="1259.7"/>
    <n v="14613.2"/>
    <n v="3.4087240494518314"/>
    <n v="3.7624098867147273"/>
  </r>
  <r>
    <d v="2017-12-05T00:00:00"/>
    <s v="ENERGIA SOLAR CFA"/>
    <s v="COLIBRI FLOWERS S.A."/>
    <n v="242.5"/>
    <n v="9.7000000000000003E-2"/>
    <x v="47"/>
    <n v="4122.5"/>
    <n v="0.72750000000000004"/>
    <n v="13.8225"/>
    <n v="651355"/>
    <n v="110580"/>
    <n v="71877"/>
    <n v="833812"/>
    <n v="194.49778399813388"/>
    <n v="214.67868177136972"/>
  </r>
  <r>
    <d v="2017-12-11T00:00:00"/>
    <s v="E.D.S SAN FRANCISCO"/>
    <s v="SODICSA SAS"/>
    <n v="14.25"/>
    <n v="5.7000000000000002E-3"/>
    <x v="24"/>
    <n v="242.25"/>
    <n v="4.2750000000000003E-2"/>
    <n v="0.81225000000000003"/>
    <n v="38275.5"/>
    <n v="6498.0000000000009"/>
    <n v="4223.7"/>
    <n v="48997.2"/>
    <n v="11.42925122463261"/>
    <n v="12.61513903192585"/>
  </r>
  <r>
    <d v="2017-12-11T00:00:00"/>
    <s v="TUTA1280INT"/>
    <s v="SUN SUPPLY S.A.S."/>
    <n v="3.2"/>
    <n v="1.2800000000000001E-3"/>
    <x v="48"/>
    <n v="54.400000000000006"/>
    <n v="9.6000000000000009E-3"/>
    <n v="0.18240000000000001"/>
    <n v="8595.2000000000007"/>
    <n v="1459.2"/>
    <n v="948.48"/>
    <n v="11002.880000000001"/>
    <n v="2.5665686960578498"/>
    <n v="2.8328733264675594"/>
  </r>
  <r>
    <d v="2017-12-13T00:00:00"/>
    <s v="MONTAJE SISTEMA FOTOVOLTAICO DE 11,2 KW PTAR URBANIZACION SANTA ANA"/>
    <s v="PROMOTORA LA CANDELARIA S.A.S."/>
    <n v="27.499999999999996"/>
    <n v="1.0999999999999999E-2"/>
    <x v="40"/>
    <n v="467.49999999999994"/>
    <n v="8.249999999999999E-2"/>
    <n v="1.5674999999999999"/>
    <n v="73864.999999999985"/>
    <n v="12539.999999999998"/>
    <n v="8150.9999999999991"/>
    <n v="94555.999999999985"/>
    <n v="22.05644973174714"/>
    <n v="24.345005149330582"/>
  </r>
  <r>
    <d v="2017-12-15T00:00:00"/>
    <s v="UNIVERSIDAD JAVERIANA CALI "/>
    <s v="EPSA S.A. E.S.P."/>
    <n v="251.08749999999998"/>
    <n v="0.100435"/>
    <x v="16"/>
    <n v="4268.4874999999993"/>
    <n v="0.75326249999999995"/>
    <n v="14.311987499999999"/>
    <n v="674421.02499999991"/>
    <n v="114495.9"/>
    <n v="74422.334999999992"/>
    <n v="863339.25999999989"/>
    <n v="201.38541170982037"/>
    <n v="222.28096292481973"/>
  </r>
  <r>
    <d v="2017-12-15T00:00:00"/>
    <s v="SSFV ON GRID 22,4 KW REPLASANDER"/>
    <s v="REPLASANDER LTDA"/>
    <n v="56"/>
    <n v="2.24E-2"/>
    <x v="49"/>
    <n v="952"/>
    <n v="0.16800000000000001"/>
    <n v="3.1920000000000002"/>
    <n v="150416"/>
    <n v="25536"/>
    <n v="16598.400000000001"/>
    <n v="192550.39999999999"/>
    <n v="44.91495218101236"/>
    <n v="49.575283213182281"/>
  </r>
  <r>
    <d v="2017-12-18T00:00:00"/>
    <s v="SISTEMA SOLAR FOTOVOLTAICO CON ALMACENAMIENTO"/>
    <s v="ENERGY CARIBE GROUP S.A."/>
    <n v="14.25"/>
    <n v="5.7000000000000002E-3"/>
    <x v="25"/>
    <n v="242.25"/>
    <n v="4.2750000000000003E-2"/>
    <n v="0.81225000000000003"/>
    <n v="38275.5"/>
    <n v="6498.0000000000009"/>
    <n v="4223.7"/>
    <n v="48997.2"/>
    <n v="11.42925122463261"/>
    <n v="12.61513903192585"/>
  </r>
  <r>
    <d v="2017-12-18T00:00:00"/>
    <s v="ENERGIA SOLAR CCG"/>
    <s v="INTERASESORES ASESORES EMPRESARIALES ADMINISTRATIVOS"/>
    <n v="114.99999999999999"/>
    <n v="4.5999999999999999E-2"/>
    <x v="37"/>
    <n v="1954.9999999999998"/>
    <n v="0.34499999999999997"/>
    <n v="6.5549999999999997"/>
    <n v="308889.99999999994"/>
    <n v="52439.999999999993"/>
    <n v="34086"/>
    <n v="395415.99999999994"/>
    <n v="92.236062514578947"/>
    <n v="101.80638516992789"/>
  </r>
  <r>
    <d v="2017-12-19T00:00:00"/>
    <s v="PROYECTO DE GENERACION DE ENERGIA ELECTRICA CON PANELES SOLARES FOTOVOLTAICOS SOBRE LA CUBIERTA DEL ALMACEN OLIMPICA - SAO VILLA CAROLINA DE BARRANQUILLA"/>
    <s v="MGM SUSTANAIBLE ENERGY S.A.S."/>
    <n v="922.49999999999989"/>
    <n v="0.36899999999999999"/>
    <x v="50"/>
    <n v="15682.499999999998"/>
    <n v="2.7674999999999996"/>
    <n v="52.582499999999996"/>
    <n v="2477834.9999999995"/>
    <n v="420659.99999999994"/>
    <n v="273429"/>
    <n v="3171923.9999999995"/>
    <n v="739.89363191042673"/>
    <n v="816.6642636457259"/>
  </r>
  <r>
    <d v="2017-12-19T00:00:00"/>
    <s v="PROYECTO DE GENERACION DE ENERGIA ELECTRICA CON PANELES SOLARES FOTOVOLTAICOS SOBRE LA CUBIERTA DEL ALMACEN OLIMPICA - SAO CIRCUNVALAR DE MONTERIA"/>
    <s v="MGM SUSTANAIBLE ENERGY S.A.S."/>
    <n v="805"/>
    <n v="0.32200000000000001"/>
    <x v="51"/>
    <n v="13685"/>
    <n v="2.415"/>
    <n v="45.885000000000005"/>
    <n v="2162230"/>
    <n v="367080"/>
    <n v="238602.00000000003"/>
    <n v="2767912"/>
    <n v="645.65243760205271"/>
    <n v="712.64469618949533"/>
  </r>
  <r>
    <d v="2017-12-19T00:00:00"/>
    <s v="PROYECTO DE GENERACION DE ENERGIA ELECTRICA CON PANELES SOLARES FOTOVOLTAICOS SOBRE LA CUBIERTA DEL ALMACEN SAO - OLIMPICA   DE RIOHACHA"/>
    <s v="MGM SUSTANAIBLE ENERGY S.A.S."/>
    <n v="1167.5"/>
    <n v="0.46700000000000003"/>
    <x v="52"/>
    <n v="19847.5"/>
    <n v="3.5024999999999999"/>
    <n v="66.547499999999999"/>
    <n v="3135905"/>
    <n v="532380"/>
    <n v="346047"/>
    <n v="4014332"/>
    <n v="936.39654770235597"/>
    <n v="1033.5561277033985"/>
  </r>
  <r>
    <d v="2017-12-20T00:00:00"/>
    <s v="CESAR SOLAR III CASCAJALES"/>
    <s v="CS III  S.A.S. E.S.P."/>
    <n v="48499.999999999993"/>
    <n v="19.399999999999999"/>
    <x v="24"/>
    <n v="824499.99999999988"/>
    <n v="145.49999999999997"/>
    <n v="2764.4999999999995"/>
    <n v="130270999.99999999"/>
    <n v="22115999.999999996"/>
    <n v="14375399.999999998"/>
    <n v="166762399.99999997"/>
    <n v="38899.556799626771"/>
    <n v="42935.736354273933"/>
  </r>
  <r>
    <d v="2017-12-20T00:00:00"/>
    <s v="CESAR SOLAR II BOSCONIA"/>
    <s v="CS II BOSCONIA S.A.S."/>
    <n v="40000"/>
    <n v="16"/>
    <x v="24"/>
    <n v="680000"/>
    <n v="120"/>
    <n v="2280"/>
    <n v="107440000"/>
    <n v="18240000"/>
    <n v="11856000"/>
    <n v="137536000"/>
    <n v="32082.108700723118"/>
    <n v="35410.916580844489"/>
  </r>
  <r>
    <d v="2017-12-20T00:00:00"/>
    <s v="CESAR SOLAR I VALLEDUPAR"/>
    <s v="CS I VALLEDUPAR S.A.S."/>
    <n v="49749.999999999993"/>
    <n v="19.899999999999999"/>
    <x v="24"/>
    <n v="845749.99999999988"/>
    <n v="149.24999999999997"/>
    <n v="2835.7499999999995"/>
    <n v="133628499.99999999"/>
    <n v="22685999.999999996"/>
    <n v="14745899.999999998"/>
    <n v="171060399.99999997"/>
    <n v="39902.12269652437"/>
    <n v="44042.327497425329"/>
  </r>
  <r>
    <d v="2017-12-21T00:00:00"/>
    <s v="LADRILLERA VALLEGRES"/>
    <s v="COMPAÑÍA ENERGÉTICA DE OCCIDENTE SAS ESP"/>
    <n v="337.5"/>
    <n v="0.13500000000000001"/>
    <x v="24"/>
    <n v="5737.5"/>
    <n v="1.0125"/>
    <n v="19.237500000000001"/>
    <n v="906525"/>
    <n v="153900"/>
    <n v="100035"/>
    <n v="1160460"/>
    <n v="270.69279216235128"/>
    <n v="298.77960865087539"/>
  </r>
  <r>
    <d v="2017-12-21T00:00:00"/>
    <s v="HOTEL TIERRA DE ORO"/>
    <s v="COMPAÑÍA ENERGÉTICA DE OCCIDENTE SAS ESP"/>
    <n v="14.4"/>
    <n v="5.7600000000000004E-3"/>
    <x v="5"/>
    <n v="244.8"/>
    <n v="4.3200000000000002E-2"/>
    <n v="0.82080000000000009"/>
    <n v="38678.400000000001"/>
    <n v="6566.4000000000005"/>
    <n v="4268.1600000000008"/>
    <n v="49512.960000000006"/>
    <n v="11.549559132260324"/>
    <n v="12.747929969104018"/>
  </r>
  <r>
    <d v="2017-12-21T00:00:00"/>
    <s v="SSFV BODEGAS COLSOF (ZONA FRANCA METROPOLITANA)"/>
    <s v="COLOMBIANA DE SOFTWARE Y HARDWARE COLSOFT S.A."/>
    <n v="387.5"/>
    <n v="0.155"/>
    <x v="53"/>
    <n v="6587.5"/>
    <n v="1.1625000000000001"/>
    <n v="22.087500000000002"/>
    <n v="1040825"/>
    <n v="176700"/>
    <n v="114855.00000000001"/>
    <n v="1332380"/>
    <n v="310.79542803825518"/>
    <n v="343.04325437693097"/>
  </r>
  <r>
    <d v="2018-01-09T00:00:00"/>
    <s v="SISTEMA SOLAR FOTOVOLTAICO CARLOS CABRERA 100 KW"/>
    <s v="CARLOS CABRERA VILLAMIL"/>
    <n v="270"/>
    <n v="0.108"/>
    <x v="25"/>
    <n v="4590"/>
    <n v="0.81"/>
    <n v="15.39"/>
    <n v="725220"/>
    <n v="123120.00000000001"/>
    <n v="80028"/>
    <n v="928368"/>
    <n v="216.55423372988105"/>
    <n v="239.0236869207003"/>
  </r>
  <r>
    <d v="2018-01-11T00:00:00"/>
    <s v="PROYECTO AMBALEMA 250 MVA"/>
    <s v="DESARROLLO INTEGRAL DE PROYECTOS GLOBAL S.A.S. - DEINPRO GLOBAL"/>
    <n v="625000"/>
    <n v="250"/>
    <x v="54"/>
    <n v="10625000"/>
    <n v="1875"/>
    <n v="35625"/>
    <n v="1678750000"/>
    <n v="285000000"/>
    <n v="185250000"/>
    <n v="2149000000"/>
    <n v="501282.94844879868"/>
    <n v="553295.57157569518"/>
  </r>
  <r>
    <d v="2018-01-11T00:00:00"/>
    <s v="EL PASO"/>
    <s v="EL PASO SOLAR S.A.S."/>
    <n v="175000"/>
    <n v="70"/>
    <x v="21"/>
    <n v="2975000"/>
    <n v="525"/>
    <n v="9975"/>
    <n v="470050000"/>
    <n v="79800000"/>
    <n v="51870000"/>
    <n v="601720000"/>
    <n v="140359.22556566363"/>
    <n v="154922.76004119465"/>
  </r>
  <r>
    <d v="2018-01-12T00:00:00"/>
    <s v="SISTEMA SOLAR FOTOVOLTAICO SAUCE 1"/>
    <s v="EMPRESAS PÚBLICAS DE MEDELLIN E.S.P."/>
    <n v="780"/>
    <n v="0.312"/>
    <x v="55"/>
    <n v="13260"/>
    <n v="2.34"/>
    <n v="44.46"/>
    <n v="2095080"/>
    <n v="355680"/>
    <n v="231192"/>
    <n v="2681952"/>
    <n v="625.60111966410079"/>
    <n v="690.51287332646757"/>
  </r>
  <r>
    <d v="2018-01-12T00:00:00"/>
    <s v="SISTEMA SOLAR FOTOVOLTAICO SAUCE 2 "/>
    <s v="PROMOTORA LOS CAUCHOS S.A.S."/>
    <n v="2497.5"/>
    <n v="0.999"/>
    <x v="56"/>
    <n v="42457.5"/>
    <n v="7.4924999999999997"/>
    <n v="142.35750000000002"/>
    <n v="6708285"/>
    <n v="1138860"/>
    <n v="740259.00000000012"/>
    <n v="8587404"/>
    <n v="2003.1266620013996"/>
    <n v="2210.969104016478"/>
  </r>
  <r>
    <d v="2018-01-15T00:00:00"/>
    <s v="PLANTA HARINAGRO BUCARAMANGA PARA AUTOCONSUMO FOTOVOLTAICO"/>
    <s v="REA SOLAR COLOMBIA S.A.S"/>
    <n v="525"/>
    <n v="0.21"/>
    <x v="57"/>
    <n v="8925"/>
    <n v="1.575"/>
    <n v="29.925000000000001"/>
    <n v="1410150"/>
    <n v="239400"/>
    <n v="155610"/>
    <n v="1805160"/>
    <n v="421.07767669699092"/>
    <n v="464.76828012358391"/>
  </r>
  <r>
    <d v="2018-01-16T00:00:00"/>
    <s v="PROYECTO DE GENERACIÓN FOTOVOLTAICA SUMINISTRO CENS S.A. E.S.P."/>
    <s v="CENTRALES ELÉCTRICAS DE NORTE DE SANTANDER S.A. E.S.P."/>
    <n v="125"/>
    <n v="0.05"/>
    <x v="23"/>
    <n v="2125"/>
    <n v="0.375"/>
    <n v="7.125"/>
    <n v="335750"/>
    <n v="57000"/>
    <n v="37050"/>
    <n v="429800"/>
    <n v="100.25658968975974"/>
    <n v="110.65911431513904"/>
  </r>
  <r>
    <d v="2018-01-17T00:00:00"/>
    <s v="SISTEMA HIBRIDO FV HV TELEVISION INTERCONECTADO"/>
    <s v="IMAS INGENIERIA S.A.S."/>
    <n v="37.5"/>
    <n v="1.4999999999999999E-2"/>
    <x v="37"/>
    <n v="637.5"/>
    <n v="0.1125"/>
    <n v="2.1375000000000002"/>
    <n v="100725"/>
    <n v="17100"/>
    <n v="11115.000000000002"/>
    <n v="128940"/>
    <n v="30.076976906927921"/>
    <n v="33.197734294541711"/>
  </r>
  <r>
    <d v="2018-01-18T00:00:00"/>
    <s v="SISTEMA FOTOVOLTAICO 217.6 KWP 440 VAC CC LA CENTRAL"/>
    <s v="INMUEBLES COMERCIALES SAS"/>
    <n v="544"/>
    <n v="0.21759999999999999"/>
    <x v="37"/>
    <n v="9248"/>
    <n v="1.6320000000000001"/>
    <n v="31.008000000000003"/>
    <n v="1461184"/>
    <n v="248064.00000000003"/>
    <n v="161241.60000000001"/>
    <n v="1870489.6000000001"/>
    <n v="436.31667832983442"/>
    <n v="481.5884654994851"/>
  </r>
  <r>
    <d v="2018-01-19T00:00:00"/>
    <s v="CONSTRUCCIÓN, INSTALACION E IMPLEMENTACION DE SOLUCIONES DE ENERGIA VARIOS VEREDAS CARTAGENA DEL CHAIRA"/>
    <s v="UNION TEMPORAL ZNI CAQUETA 2017"/>
    <n v="1774.9999999999998"/>
    <n v="0.71"/>
    <x v="58"/>
    <n v="30174.999999999996"/>
    <n v="5.3249999999999993"/>
    <n v="101.175"/>
    <n v="4767649.9999999991"/>
    <n v="809399.99999999988"/>
    <n v="526110"/>
    <n v="6103159.9999999991"/>
    <n v="1423.6435735945881"/>
    <n v="1571.359423274974"/>
  </r>
  <r>
    <d v="2018-01-29T00:00:00"/>
    <s v="PLANTA ITALCOL PALMIRA PARA AUTOCONSUMO FOTOVOLTAICO"/>
    <s v="REA SOLAR COLOMBIA S.A.S"/>
    <n v="600"/>
    <n v="0.24"/>
    <x v="59"/>
    <n v="10200"/>
    <n v="1.8"/>
    <n v="34.200000000000003"/>
    <n v="1611600"/>
    <n v="273600"/>
    <n v="177840.00000000003"/>
    <n v="2063040"/>
    <n v="481.23163051084674"/>
    <n v="531.16374871266737"/>
  </r>
  <r>
    <d v="2018-01-29T00:00:00"/>
    <s v="PLANTA BELLINI MADRID PARA AUTOCONSUMO FOTOVOLTAICO"/>
    <s v="REA SOLAR COLOMBIA S.A.S"/>
    <n v="675"/>
    <n v="0.27"/>
    <x v="59"/>
    <n v="11475"/>
    <n v="2.0249999999999999"/>
    <n v="38.475000000000001"/>
    <n v="1813050"/>
    <n v="307800"/>
    <n v="200070"/>
    <n v="2320920"/>
    <n v="541.38558432470256"/>
    <n v="597.55921730175078"/>
  </r>
  <r>
    <d v="2018-02-07T00:00:00"/>
    <s v="CONALBRONCES"/>
    <s v="COMPAÑÍA ENERGÉTICA DE OCCIDENTE SAS ESP"/>
    <n v="150"/>
    <n v="0.06"/>
    <x v="60"/>
    <n v="2550"/>
    <n v="0.45"/>
    <n v="8.5500000000000007"/>
    <n v="402900"/>
    <n v="68400"/>
    <n v="44460.000000000007"/>
    <n v="515760"/>
    <n v="120.30790762771169"/>
    <n v="132.79093717816684"/>
  </r>
  <r>
    <d v="2018-02-07T00:00:00"/>
    <s v="PLANTA MADROÑO LEBRIJA PARA AUTOCONSUMO FOTOVOLTAICO"/>
    <s v="REA SOLAR COLOMBIA S.A.S"/>
    <n v="825"/>
    <n v="0.33"/>
    <x v="59"/>
    <n v="14025"/>
    <n v="2.4750000000000001"/>
    <n v="47.024999999999999"/>
    <n v="2215950"/>
    <n v="376200"/>
    <n v="244530"/>
    <n v="2836680"/>
    <n v="661.69349195241432"/>
    <n v="730.35015447991759"/>
  </r>
  <r>
    <d v="2018-02-07T00:00:00"/>
    <s v="TRANSFORMADORES CDM"/>
    <s v="COMPAÑÍA ENERGÉTICA DE OCCIDENTE SAS ESP"/>
    <n v="125"/>
    <n v="0.05"/>
    <x v="61"/>
    <n v="2125"/>
    <n v="0.375"/>
    <n v="7.125"/>
    <n v="335750"/>
    <n v="57000"/>
    <n v="37050"/>
    <n v="429800"/>
    <n v="100.25658968975974"/>
    <n v="110.65911431513904"/>
  </r>
  <r>
    <d v="2018-02-07T00:00:00"/>
    <s v="PLANTA ITALCOL PEREIRA PARA AUTOCONSUMO FOTOVOLTAICO"/>
    <s v="REA SOLAR COLOMBIA S.A.S"/>
    <n v="374.99999999999994"/>
    <n v="0.15"/>
    <x v="59"/>
    <n v="6374.9999999999991"/>
    <n v="1.1249999999999998"/>
    <n v="21.374999999999996"/>
    <n v="1007249.9999999999"/>
    <n v="170999.99999999997"/>
    <n v="111149.99999999999"/>
    <n v="1289399.9999999998"/>
    <n v="300.76976906927916"/>
    <n v="331.97734294541704"/>
  </r>
  <r>
    <d v="2018-02-07T00:00:00"/>
    <s v="METREX"/>
    <s v="COMPAÑÍA ENERGÉTICA DE OCCIDENTE SAS ESP"/>
    <n v="250"/>
    <n v="0.1"/>
    <x v="62"/>
    <n v="4250"/>
    <n v="0.75"/>
    <n v="14.25"/>
    <n v="671500"/>
    <n v="114000"/>
    <n v="74100"/>
    <n v="859600"/>
    <n v="200.51317937951947"/>
    <n v="221.31822863027807"/>
  </r>
  <r>
    <d v="2018-02-08T00:00:00"/>
    <s v="GLOBAL OFFICE CENTER 24.7 kWp"/>
    <s v="GLOBAL OFFICE CENTER S.A.S."/>
    <n v="61.749999999999993"/>
    <n v="2.47E-2"/>
    <x v="63"/>
    <n v="1049.7499999999998"/>
    <n v="0.18524999999999997"/>
    <n v="3.5197499999999997"/>
    <n v="165860.49999999997"/>
    <n v="28157.999999999996"/>
    <n v="18302.699999999997"/>
    <n v="212321.19999999995"/>
    <n v="49.5267553067413"/>
    <n v="54.665602471678667"/>
  </r>
  <r>
    <d v="2018-02-15T00:00:00"/>
    <s v="GENERADOR FOTOVOLTAICO DE 30,2 KWP - UNIVERSIDAD SANTO TOMAS"/>
    <s v="ENERGITEL S.A."/>
    <n v="75"/>
    <n v="0.03"/>
    <x v="64"/>
    <n v="1275"/>
    <n v="0.22500000000000001"/>
    <n v="4.2750000000000004"/>
    <n v="201450"/>
    <n v="34200"/>
    <n v="22230.000000000004"/>
    <n v="257880"/>
    <n v="60.153953813855843"/>
    <n v="66.395468589083421"/>
  </r>
  <r>
    <d v="2018-02-19T00:00:00"/>
    <s v="CINEC - SOLAR"/>
    <s v="CINEC SOLAR"/>
    <n v="175000"/>
    <n v="70"/>
    <x v="9"/>
    <n v="2975000"/>
    <n v="525"/>
    <n v="9975"/>
    <n v="470050000"/>
    <n v="79800000"/>
    <n v="51870000"/>
    <n v="601720000"/>
    <n v="140359.22556566363"/>
    <n v="154922.76004119465"/>
  </r>
  <r>
    <d v="2018-02-22T00:00:00"/>
    <s v="AVICOLA TRIPLE A LA CEIBA PARA AUTOCONSUMO FOTOVOLTAICO"/>
    <s v="REA SOLAR COLOMBIA S.A.S"/>
    <n v="600"/>
    <n v="0.24"/>
    <x v="32"/>
    <n v="10200"/>
    <n v="1.8"/>
    <n v="34.200000000000003"/>
    <n v="1611600"/>
    <n v="273600"/>
    <n v="177840.00000000003"/>
    <n v="2063040"/>
    <n v="481.23163051084674"/>
    <n v="531.16374871266737"/>
  </r>
  <r>
    <d v="2018-02-22T00:00:00"/>
    <s v="PLANTA ITALCOL FUNZA PARA AUTOCONSUMO FOTOVOLTAICO"/>
    <s v="REA SOLAR COLOMBIA S.A.S"/>
    <n v="2137.5"/>
    <n v="0.85499999999999998"/>
    <x v="65"/>
    <n v="36337.5"/>
    <n v="6.4125000000000005"/>
    <n v="121.83750000000001"/>
    <n v="5741325"/>
    <n v="974700.00000000012"/>
    <n v="633555"/>
    <n v="7349580"/>
    <n v="1714.3876836948916"/>
    <n v="1892.2708547888774"/>
  </r>
  <r>
    <d v="2018-02-22T00:00:00"/>
    <s v="PLANTA ITALCOL GIRÓN 2 PARA AUTOCONSUMO FOTOVOLTAICO"/>
    <s v="REA SOLAR COLOMBIA S.A.S"/>
    <n v="525"/>
    <n v="0.21"/>
    <x v="32"/>
    <n v="8925"/>
    <n v="1.575"/>
    <n v="29.925000000000001"/>
    <n v="1410150"/>
    <n v="239400"/>
    <n v="155610"/>
    <n v="1805160"/>
    <n v="421.07767669699092"/>
    <n v="464.76828012358391"/>
  </r>
  <r>
    <d v="2018-02-26T00:00:00"/>
    <s v="PROYECTO SOLAR FOTOVOLTAICO MONTEVIDEO I"/>
    <s v="LEGOLAS INMOBILIARIA S.A.S."/>
    <n v="75"/>
    <n v="0.03"/>
    <x v="66"/>
    <n v="1275"/>
    <n v="0.22500000000000001"/>
    <n v="4.2750000000000004"/>
    <n v="201450"/>
    <n v="34200"/>
    <n v="22230.000000000004"/>
    <n v="257880"/>
    <n v="60.153953813855843"/>
    <n v="66.395468589083421"/>
  </r>
  <r>
    <d v="2018-02-26T00:00:00"/>
    <s v="PROYECTO SOLAR FOTOVOLTAICO MONTEVIDEO II"/>
    <s v="LEGOLAS INMOBILIARIA S.A.S."/>
    <n v="75"/>
    <n v="0.03"/>
    <x v="66"/>
    <n v="1275"/>
    <n v="0.22500000000000001"/>
    <n v="4.2750000000000004"/>
    <n v="201450"/>
    <n v="34200"/>
    <n v="22230.000000000004"/>
    <n v="257880"/>
    <n v="60.153953813855843"/>
    <n v="66.395468589083421"/>
  </r>
  <r>
    <d v="2018-02-27T00:00:00"/>
    <s v="SISTEMA DE ENERGIA SOLAR FOTOVOLTAICA ZONA FRANCA PARQUE CENTRAL CARTAGENA BOLIVAR"/>
    <s v="GREEN SOLUTIONS GROUP S.A.S."/>
    <n v="5000"/>
    <n v="2"/>
    <x v="67"/>
    <n v="85000"/>
    <n v="15"/>
    <n v="285"/>
    <n v="13430000"/>
    <n v="2280000"/>
    <n v="1482000"/>
    <n v="17192000"/>
    <n v="4010.2635875903898"/>
    <n v="4426.3645726055611"/>
  </r>
  <r>
    <d v="2018-03-06T00:00:00"/>
    <s v="PROYECTO SISTEMA DE GENERACIÓN FOTOVOLTAICO 10 KW SIMA AMBIENTAL"/>
    <s v="SISTEMAS INTEGRALES DE MANEJO AMBIENTAL -SIMA LTDA"/>
    <n v="25"/>
    <n v="0.01"/>
    <x v="36"/>
    <n v="425"/>
    <n v="7.4999999999999997E-2"/>
    <n v="1.425"/>
    <n v="67150"/>
    <n v="11400"/>
    <n v="7410"/>
    <n v="85960"/>
    <n v="20.051317937951946"/>
    <n v="22.131822863027807"/>
  </r>
  <r>
    <d v="2018-03-09T00:00:00"/>
    <s v="CONSTRUCCIÓN DEL SISTEMA DE PRODUCCIÓN DE ENERGÍA A PARTIR DE FNCE 60 KWP"/>
    <s v="GRUPO PLANETA AMBIENTAL SAS"/>
    <n v="150"/>
    <n v="0.06"/>
    <x v="35"/>
    <n v="2550"/>
    <n v="0.45"/>
    <n v="8.5500000000000007"/>
    <n v="402900"/>
    <n v="68400"/>
    <n v="44460.000000000007"/>
    <n v="515760"/>
    <n v="120.30790762771169"/>
    <n v="132.79093717816684"/>
  </r>
  <r>
    <d v="2018-03-12T00:00:00"/>
    <s v="SISTEMA SOLAR FV PARA AUTOCONSUMO PARA AGROCOSUR"/>
    <s v="RICARDO QUINTERO MOSQUERA"/>
    <n v="67.5"/>
    <n v="2.7E-2"/>
    <x v="21"/>
    <n v="1147.5"/>
    <n v="0.20250000000000001"/>
    <n v="3.8475000000000001"/>
    <n v="181305"/>
    <n v="30780.000000000004"/>
    <n v="20007"/>
    <n v="232092"/>
    <n v="54.138558432470262"/>
    <n v="59.755921730175075"/>
  </r>
  <r>
    <d v="2018-03-13T00:00:00"/>
    <s v="GRANJA SOLAR SAN JOSE DE GUADALUPE"/>
    <s v="PSS GLOBAL S.A.S."/>
    <n v="50099.999999999993"/>
    <n v="20.04"/>
    <x v="68"/>
    <n v="851699.99999999988"/>
    <n v="150.29999999999998"/>
    <n v="2855.7"/>
    <n v="134568599.99999997"/>
    <n v="22845599.999999996"/>
    <n v="14849639.999999998"/>
    <n v="172263839.99999997"/>
    <n v="40182.841147655694"/>
    <n v="44352.173017507717"/>
  </r>
  <r>
    <d v="2018-03-14T00:00:00"/>
    <s v="GRANJA SOLAR LANCEROS"/>
    <s v="ENERTOLIMA INVERSIONES SOCIEDAD POR ACCIONES E.S.P. - ENINSA"/>
    <n v="16912.5"/>
    <n v="6.7649999999999997"/>
    <x v="69"/>
    <n v="287512.5"/>
    <n v="50.737500000000004"/>
    <n v="964.01250000000005"/>
    <n v="45426975"/>
    <n v="7712100.0000000009"/>
    <n v="5012865"/>
    <n v="58151940"/>
    <n v="13564.716585024493"/>
    <n v="14972.178166838312"/>
  </r>
  <r>
    <d v="2018-03-14T00:00:00"/>
    <s v="QUINSA"/>
    <s v="QUIMICA INTEGRADA S.A."/>
    <n v="155.99999999999997"/>
    <n v="6.2399999999999997E-2"/>
    <x v="70"/>
    <n v="2651.9999999999995"/>
    <n v="0.46799999999999992"/>
    <n v="8.8919999999999995"/>
    <n v="419015.99999999994"/>
    <n v="71135.999999999985"/>
    <n v="46238.399999999994"/>
    <n v="536390.39999999991"/>
    <n v="125.12022393282014"/>
    <n v="138.10257466529347"/>
  </r>
  <r>
    <d v="2018-03-14T00:00:00"/>
    <s v="SISTEMA SOLAR FOTOVOLTAICO SAUCE 3 "/>
    <s v="EMPRESAS PÚBLICAS DE MEDELLIN E.S.P."/>
    <n v="3266.9999999999995"/>
    <n v="1.3068"/>
    <x v="43"/>
    <n v="55538.999999999993"/>
    <n v="9.8009999999999984"/>
    <n v="186.21899999999999"/>
    <n v="8775161.9999999981"/>
    <n v="1489751.9999999998"/>
    <n v="968338.79999999993"/>
    <n v="11233252.799999999"/>
    <n v="2620.3062281315601"/>
    <n v="2892.1866117404734"/>
  </r>
  <r>
    <d v="2018-03-14T00:00:00"/>
    <s v="PROYECTO FOTOVOLTAICO EN PREMEX"/>
    <s v="ENTORIA ENERGY COLOMBIA S.A.S."/>
    <n v="292.5"/>
    <n v="0.11700000000000001"/>
    <x v="71"/>
    <n v="4972.5"/>
    <n v="0.87750000000000006"/>
    <n v="16.672499999999999"/>
    <n v="785655"/>
    <n v="133380"/>
    <n v="86697"/>
    <n v="1005732"/>
    <n v="234.60041987403778"/>
    <n v="258.94232749742531"/>
  </r>
  <r>
    <d v="2018-03-15T00:00:00"/>
    <s v="GRANJA SOLAR SAN FELIPE"/>
    <s v="ENERTOLIMA INVERSIONES SOCIEDAD POR ACCIONES E.S.P. - ENINSA"/>
    <n v="24750"/>
    <n v="9.9"/>
    <x v="72"/>
    <n v="420750"/>
    <n v="74.25"/>
    <n v="1410.75"/>
    <n v="66478500"/>
    <n v="11286000"/>
    <n v="7335900"/>
    <n v="85100400"/>
    <n v="19850.804758572427"/>
    <n v="21910.50463439753"/>
  </r>
  <r>
    <d v="2018-03-16T00:00:00"/>
    <s v="CONSTRUCCION DE SISTEMAS DE ENERGIA SOLAR FOTOVOLTAICA PARA 500 VIVIENDAS RURALES EN LOS RESGUARDOS UNUMA, SARACURE, CAWASI Y SAN LUIS DEL TOMO Y LAS VEREDAS MATAGRANDE, TUPARRO, ASOCORTOMO DEL MUNICIPIO DE CUMARIBO DEPARTAMENTO DEL VICHADA. "/>
    <s v="UNION TEMPORAL SOLARTECH"/>
    <n v="937.5"/>
    <n v="0.375"/>
    <x v="73"/>
    <n v="15937.5"/>
    <n v="2.8125"/>
    <n v="53.4375"/>
    <n v="2518125"/>
    <n v="427500"/>
    <n v="277875"/>
    <n v="3223500"/>
    <n v="751.92442267319802"/>
    <n v="829.94335736354276"/>
  </r>
  <r>
    <d v="2018-03-16T00:00:00"/>
    <s v="PLANTA DE INCUBACION SAN MARINO SAN GIL PARA AUTOCONSUMO FOTOVOLTAICO"/>
    <s v="REA SOLAR COLOMBIA S.A.S"/>
    <n v="224.99999999999997"/>
    <n v="0.09"/>
    <x v="74"/>
    <n v="3824.9999999999995"/>
    <n v="0.67499999999999993"/>
    <n v="12.824999999999999"/>
    <n v="604349.99999999988"/>
    <n v="102599.99999999999"/>
    <n v="66690"/>
    <n v="773639.99999999988"/>
    <n v="180.46186144156749"/>
    <n v="199.18640576725022"/>
  </r>
  <r>
    <d v="2018-03-22T00:00:00"/>
    <s v="VIVA TUNJA"/>
    <s v="ENERTOLIMA INVERSIONES SOCIEDAD POR ACCIONES E.S.P. - ENINSA"/>
    <n v="1040"/>
    <n v="0.41599999999999998"/>
    <x v="75"/>
    <n v="17680"/>
    <n v="3.12"/>
    <n v="59.28"/>
    <n v="2793440"/>
    <n v="474240"/>
    <n v="308256"/>
    <n v="3575936"/>
    <n v="834.13482621880098"/>
    <n v="920.6838311019568"/>
  </r>
  <r>
    <d v="2018-03-22T00:00:00"/>
    <s v="VIVA ENVIGADO"/>
    <s v="ENERTOLIMA INVERSIONES SOCIEDAD POR ACCIONES E.S.P. - ENINSA"/>
    <n v="1127.5"/>
    <n v="0.45100000000000001"/>
    <x v="76"/>
    <n v="19167.5"/>
    <n v="3.3825000000000003"/>
    <n v="64.267499999999998"/>
    <n v="3028465"/>
    <n v="514140.00000000006"/>
    <n v="334191"/>
    <n v="3876796"/>
    <n v="904.31443900163288"/>
    <n v="998.14521112255409"/>
  </r>
  <r>
    <d v="2018-03-22T00:00:00"/>
    <s v="VIVA LA CEJA"/>
    <s v="ENERTOLIMA INVERSIONES SOCIEDAD POR ACCIONES E.S.P. - ENINSA"/>
    <n v="176"/>
    <n v="7.0400000000000004E-2"/>
    <x v="77"/>
    <n v="2992"/>
    <n v="0.52800000000000002"/>
    <n v="10.032"/>
    <n v="472736"/>
    <n v="80256"/>
    <n v="52166.400000000001"/>
    <n v="605158.40000000002"/>
    <n v="141.16127828318173"/>
    <n v="155.80803295571576"/>
  </r>
  <r>
    <d v="2018-03-23T00:00:00"/>
    <s v="GENERADOR FOTOVOLTAICO DE 4 KWP - CASA SANTA JUANA PAOLA DIAZ"/>
    <s v="ENERGITEL S.A."/>
    <n v="10"/>
    <n v="4.0000000000000001E-3"/>
    <x v="34"/>
    <n v="170"/>
    <n v="0.03"/>
    <n v="0.57000000000000006"/>
    <n v="26860"/>
    <n v="4560"/>
    <n v="2964.0000000000005"/>
    <n v="34384"/>
    <n v="8.0205271751807796"/>
    <n v="8.8527291452111232"/>
  </r>
  <r>
    <d v="2018-04-06T00:00:00"/>
    <s v="JORGE CORTES - AV SUBA"/>
    <s v="SUNCOLOMBIA S.A.S."/>
    <n v="100"/>
    <n v="0.04"/>
    <x v="37"/>
    <n v="1700"/>
    <n v="0.3"/>
    <n v="5.7"/>
    <n v="268600"/>
    <n v="45600"/>
    <n v="29640"/>
    <n v="343840"/>
    <n v="80.205271751807786"/>
    <n v="88.527291452111228"/>
  </r>
  <r>
    <d v="2018-04-10T00:00:00"/>
    <s v="SOLUCIÓN SOLAR FOTOVOLTAICA CONECTADO A RED CON CAPACIDAD DE 28KWP A SER INSTALADOS SOBRE TECHO INCLINADO DE LA FABRICA AGRICOLA HIMALAYA S.A. UBICADA EN LA VIA BITACO LA CUMBRE VALLE DEL CAUCA"/>
    <s v="AGRICOLA HIMALAYA S.A."/>
    <n v="70"/>
    <n v="2.8000000000000001E-2"/>
    <x v="78"/>
    <n v="1190"/>
    <n v="0.21"/>
    <n v="3.99"/>
    <n v="188020"/>
    <n v="31920"/>
    <n v="20748"/>
    <n v="240688"/>
    <n v="56.143690226265456"/>
    <n v="61.969104016477857"/>
  </r>
  <r>
    <d v="2018-04-10T00:00:00"/>
    <s v="GENERADOR FOTOVOLTAICO DE 21 KWP - RED AGROVETERINARIA"/>
    <s v="ENERGITEL S.A."/>
    <n v="52.8"/>
    <n v="2.112E-2"/>
    <x v="79"/>
    <n v="897.59999999999991"/>
    <n v="0.15839999999999999"/>
    <n v="3.0095999999999998"/>
    <n v="141820.79999999999"/>
    <n v="24076.799999999999"/>
    <n v="15649.919999999998"/>
    <n v="181547.51999999996"/>
    <n v="42.348383484954503"/>
    <n v="46.742409886714718"/>
  </r>
  <r>
    <d v="2018-04-10T00:00:00"/>
    <s v="SISTEMA FOTOVOLTAICO # 1 FET 72 KW"/>
    <s v="FLORES EL TRIGAL S.A.S."/>
    <n v="179.99999999999997"/>
    <n v="7.1999999999999995E-2"/>
    <x v="80"/>
    <n v="3059.9999999999995"/>
    <n v="0.53999999999999992"/>
    <n v="10.259999999999998"/>
    <n v="483479.99999999994"/>
    <n v="82079.999999999985"/>
    <n v="53351.999999999993"/>
    <n v="618911.99999999988"/>
    <n v="144.36948915325399"/>
    <n v="159.34912461380017"/>
  </r>
  <r>
    <d v="2018-04-10T00:00:00"/>
    <s v="SISTEMA FOTOVOLTAICO # 2 FET 72 KW"/>
    <s v="FLORES EL TRIGAL S.A.S."/>
    <n v="179.99999999999997"/>
    <n v="7.1999999999999995E-2"/>
    <x v="81"/>
    <n v="3059.9999999999995"/>
    <n v="0.53999999999999992"/>
    <n v="10.259999999999998"/>
    <n v="483479.99999999994"/>
    <n v="82079.999999999985"/>
    <n v="53351.999999999993"/>
    <n v="618911.99999999988"/>
    <n v="144.36948915325399"/>
    <n v="159.34912461380017"/>
  </r>
  <r>
    <d v="2018-04-10T00:00:00"/>
    <s v="SISTEMA FOTOVOLTAICO # 3 FET 72 KW"/>
    <s v="FLORES EL TRIGAL S.A.S."/>
    <n v="179.99999999999997"/>
    <n v="7.1999999999999995E-2"/>
    <x v="61"/>
    <n v="3059.9999999999995"/>
    <n v="0.53999999999999992"/>
    <n v="10.259999999999998"/>
    <n v="483479.99999999994"/>
    <n v="82079.999999999985"/>
    <n v="53351.999999999993"/>
    <n v="618911.99999999988"/>
    <n v="144.36948915325399"/>
    <n v="159.34912461380017"/>
  </r>
  <r>
    <d v="2018-04-10T00:00:00"/>
    <s v="SISTEMA FOTOVOLTAICO # 4 FET 72 KW"/>
    <s v="FLORES EL TRIGAL S.A.S."/>
    <n v="179.99999999999997"/>
    <n v="7.1999999999999995E-2"/>
    <x v="58"/>
    <n v="3059.9999999999995"/>
    <n v="0.53999999999999992"/>
    <n v="10.259999999999998"/>
    <n v="483479.99999999994"/>
    <n v="82079.999999999985"/>
    <n v="53351.999999999993"/>
    <n v="618911.99999999988"/>
    <n v="144.36948915325399"/>
    <n v="159.34912461380017"/>
  </r>
  <r>
    <d v="2018-04-13T00:00:00"/>
    <s v="PLANTA PV 120 KWP GUARNE"/>
    <s v="HERSIC INTERNACIONAL S.A.S."/>
    <n v="300"/>
    <n v="0.12"/>
    <x v="82"/>
    <n v="5100"/>
    <n v="0.9"/>
    <n v="17.100000000000001"/>
    <n v="805800"/>
    <n v="136800"/>
    <n v="88920.000000000015"/>
    <n v="1031520"/>
    <n v="240.61581525542337"/>
    <n v="265.58187435633369"/>
  </r>
  <r>
    <d v="2018-04-16T00:00:00"/>
    <s v="PROYECTO SOLAR FOTOVOLTAICO ESSO INDUSTRIALES 30 KW"/>
    <s v="AZIMUT CONSULTORES S.A.S."/>
    <n v="75"/>
    <n v="0.03"/>
    <x v="83"/>
    <n v="1275"/>
    <n v="0.22500000000000001"/>
    <n v="4.2750000000000004"/>
    <n v="201450"/>
    <n v="34200"/>
    <n v="22230.000000000004"/>
    <n v="257880"/>
    <n v="60.153953813855843"/>
    <n v="66.395468589083421"/>
  </r>
  <r>
    <d v="2018-04-16T00:00:00"/>
    <s v="ENERGIA SOLAR FOTOVOLTAICA DE CONEXIÓN A RED DE 161,1 KWP PARA LABORATORIOS BAXTER S.A."/>
    <s v="EFICIENCIA ENERGETICA DE COLOMBIA - ENECO S.A.S."/>
    <n v="402.74999999999994"/>
    <n v="0.16109999999999999"/>
    <x v="36"/>
    <n v="6846.7499999999991"/>
    <n v="1.2082499999999998"/>
    <n v="22.956749999999996"/>
    <n v="1081786.4999999998"/>
    <n v="183653.99999999997"/>
    <n v="119375.09999999998"/>
    <n v="1384815.5999999996"/>
    <n v="323.02673198040577"/>
    <n v="356.54366632337786"/>
  </r>
  <r>
    <d v="2018-04-26T00:00:00"/>
    <s v="EL TEMPLO"/>
    <s v="SUNCOLOMBIA S.A.S."/>
    <n v="79"/>
    <n v="3.1600000000000003E-2"/>
    <x v="84"/>
    <n v="1343"/>
    <n v="0.23700000000000002"/>
    <n v="4.5030000000000001"/>
    <n v="212194"/>
    <n v="36024"/>
    <n v="23415.600000000002"/>
    <n v="271633.59999999998"/>
    <n v="63.36216468392815"/>
    <n v="69.936560247167861"/>
  </r>
  <r>
    <d v="2018-04-27T00:00:00"/>
    <s v="CONSTRUCCION DE SISTEMAS DE ENERGIA SOLAR FOTOVOLTAICA EN LAS VEREDAS SAN JOSE , NUEVO PROGRESO, BOCAS DE SANSA, PEÑAS BLANCAS, SARDINATA, EL ROSAL, EL BOSQUE, MONSERRATE BAJO, CURIA BAJO, ANGOSTURAS Y CERRITOS DEL MUNICIPIO DE SAN JUAN DE ARAMA."/>
    <s v="DICOSELEC S.A.S."/>
    <n v="339.24999999999994"/>
    <n v="0.13569999999999999"/>
    <x v="85"/>
    <n v="5767.2499999999991"/>
    <n v="1.0177499999999999"/>
    <n v="19.337249999999997"/>
    <n v="911225.49999999988"/>
    <n v="154698"/>
    <n v="100553.69999999998"/>
    <n v="1166477.1999999997"/>
    <n v="272.09638441800786"/>
    <n v="300.32883625128727"/>
  </r>
  <r>
    <d v="2018-04-30T00:00:00"/>
    <s v="COLMEDICA CALLE 93 PARA AUTOCONSUMO FOTOVOLTAICO"/>
    <s v="REA SOLAR COLOMBIA S.A.S"/>
    <n v="50"/>
    <n v="0.02"/>
    <x v="86"/>
    <n v="850"/>
    <n v="0.15"/>
    <n v="2.85"/>
    <n v="134300"/>
    <n v="22800"/>
    <n v="14820"/>
    <n v="171920"/>
    <n v="40.102635875903893"/>
    <n v="44.263645726055614"/>
  </r>
  <r>
    <d v="2018-05-02T00:00:00"/>
    <s v="PLANTA DE AUTOGENERACIÓN DE ENERGIA SOLAR FOTOVOLTAICA PRONALCI S.A."/>
    <s v="PROCESADORA NACIONAL CIGARRILLERA S.A. - PRONALCI"/>
    <n v="767.25"/>
    <n v="0.30690000000000001"/>
    <x v="87"/>
    <n v="13043.25"/>
    <n v="2.3017500000000002"/>
    <n v="43.733249999999998"/>
    <n v="2060833.5"/>
    <n v="349866"/>
    <n v="227412.9"/>
    <n v="2638112.4"/>
    <n v="615.37494751574525"/>
    <n v="679.22564366632332"/>
  </r>
  <r>
    <d v="2018-05-03T00:00:00"/>
    <s v="SISTEMA FOTOVOLTAICO 174,08 KWP HC MOSQUERA"/>
    <s v="SODIMAC COLOMBIA S.A"/>
    <n v="435.2"/>
    <n v="0.17408000000000001"/>
    <x v="88"/>
    <n v="7398.4"/>
    <n v="1.3056000000000001"/>
    <n v="24.8064"/>
    <n v="1168947.2"/>
    <n v="198451.20000000001"/>
    <n v="128993.28"/>
    <n v="1496391.6799999999"/>
    <n v="349.05334266386751"/>
    <n v="385.27077239958805"/>
  </r>
  <r>
    <d v="2018-05-03T00:00:00"/>
    <s v="PROYECTO FOTOVOLTAICO LA GABRIELA"/>
    <s v="ENERSINC S.A.S."/>
    <n v="24750"/>
    <n v="9.9"/>
    <x v="29"/>
    <n v="420750"/>
    <n v="74.25"/>
    <n v="1410.75"/>
    <n v="66478500"/>
    <n v="11286000"/>
    <n v="7335900"/>
    <n v="85100400"/>
    <n v="19850.804758572427"/>
    <n v="21910.50463439753"/>
  </r>
  <r>
    <d v="2018-05-04T00:00:00"/>
    <s v="TORRE SALUD CENTRO CIAL. LLANO GRANDE "/>
    <s v="CONSTRUCTORA GAMATELO S.A.S."/>
    <n v="249.6"/>
    <n v="9.9839999999999998E-2"/>
    <x v="89"/>
    <n v="4243.2"/>
    <n v="0.74880000000000002"/>
    <n v="14.2272"/>
    <n v="670425.59999999998"/>
    <n v="113817.60000000001"/>
    <n v="73981.440000000002"/>
    <n v="858224.64000000001"/>
    <n v="200.19235829251224"/>
    <n v="220.96411946446963"/>
  </r>
  <r>
    <d v="2018-05-04T00:00:00"/>
    <s v="ACUACAR"/>
    <s v="AGUAS DE CARTAGENA S.A. - E.S.P."/>
    <n v="182.49999999999997"/>
    <n v="7.2999999999999995E-2"/>
    <x v="90"/>
    <n v="3102.4999999999995"/>
    <n v="0.54749999999999988"/>
    <n v="10.402499999999998"/>
    <n v="490194.99999999994"/>
    <n v="83219.999999999985"/>
    <n v="54092.999999999993"/>
    <n v="627507.99999999988"/>
    <n v="146.37462094704918"/>
    <n v="161.56230690010295"/>
  </r>
  <r>
    <d v="2018-05-04T00:00:00"/>
    <s v="PARQUE SOLAR FOTOVOLTÁICO PONEDERA"/>
    <s v="PARQUE SOLAR FOTOVOLTÁICO PONEDERA S.A.S."/>
    <n v="24750"/>
    <n v="9.9"/>
    <x v="8"/>
    <n v="420750"/>
    <n v="74.25"/>
    <n v="1410.75"/>
    <n v="66478500"/>
    <n v="11286000"/>
    <n v="7335900"/>
    <n v="85100400"/>
    <n v="19850.804758572427"/>
    <n v="21910.50463439753"/>
  </r>
  <r>
    <d v="2018-05-07T00:00:00"/>
    <s v="PROYECTO SOLAR INADISA"/>
    <s v="INDUSTRIA ANDINA DE ILUMINACION S.A INADISA"/>
    <n v="130.25"/>
    <n v="5.21E-2"/>
    <x v="18"/>
    <n v="2214.25"/>
    <n v="0.39074999999999999"/>
    <n v="7.4242500000000007"/>
    <n v="349851.5"/>
    <n v="59394"/>
    <n v="38606.100000000006"/>
    <n v="447851.6"/>
    <n v="104.46736645672964"/>
    <n v="115.30679711637487"/>
  </r>
  <r>
    <d v="2018-05-16T00:00:00"/>
    <s v="PARQUE SOLAR EL TREBOL"/>
    <s v="GRANJA SOLAR CSCI 1 SAS ESP"/>
    <n v="49749.999999999993"/>
    <n v="19.899999999999999"/>
    <x v="21"/>
    <n v="845749.99999999988"/>
    <n v="149.24999999999997"/>
    <n v="2835.7499999999995"/>
    <n v="133628499.99999999"/>
    <n v="22685999.999999996"/>
    <n v="14745899.999999998"/>
    <n v="171060399.99999997"/>
    <n v="39902.12269652437"/>
    <n v="44042.327497425329"/>
  </r>
  <r>
    <d v="2018-05-17T00:00:00"/>
    <s v="OFICINA GPI"/>
    <s v="GPI CONSTRUCTORES S.A.S."/>
    <n v="45.5"/>
    <n v="1.8200000000000001E-2"/>
    <x v="87"/>
    <n v="773.5"/>
    <n v="0.13650000000000001"/>
    <n v="2.5935000000000001"/>
    <n v="122213"/>
    <n v="20748"/>
    <n v="13486.2"/>
    <n v="156447.20000000001"/>
    <n v="36.493398647072546"/>
    <n v="40.279917610710612"/>
  </r>
  <r>
    <d v="2018-05-17T00:00:00"/>
    <s v="PROYECTO GENERACION FOTOVOLTAICO ON GRID PLANTA METALMECANICA"/>
    <s v="INSUMMA BUSINESS GROUP FARMAVICOLA S.A."/>
    <n v="33.949999999999996"/>
    <n v="1.358E-2"/>
    <x v="91"/>
    <n v="577.15"/>
    <n v="0.10185"/>
    <n v="1.9351499999999999"/>
    <n v="91189.7"/>
    <n v="15481.199999999999"/>
    <n v="10062.779999999999"/>
    <n v="116733.68"/>
    <n v="27.229689759738744"/>
    <n v="30.05501544799176"/>
  </r>
  <r>
    <d v="2018-05-21T00:00:00"/>
    <s v="PARQUE SOLAR LA LUNA 1"/>
    <s v="SLOANE ENERGY COLOMBIA S.A.S."/>
    <n v="48750"/>
    <n v="19.5"/>
    <x v="92"/>
    <n v="828750"/>
    <n v="146.25"/>
    <n v="2778.75"/>
    <n v="130942500"/>
    <n v="22230000"/>
    <n v="14449500"/>
    <n v="167622000"/>
    <n v="39100.069979006301"/>
    <n v="43157.054582904224"/>
  </r>
  <r>
    <d v="2018-05-21T00:00:00"/>
    <s v="PARQUE SOLAR LA LUNA 2"/>
    <s v="SLOANE ENERGY COLOMBIA S.A.S."/>
    <n v="48750"/>
    <n v="19.5"/>
    <x v="92"/>
    <n v="828750"/>
    <n v="146.25"/>
    <n v="2778.75"/>
    <n v="130942500"/>
    <n v="22230000"/>
    <n v="14449500"/>
    <n v="167622000"/>
    <n v="39100.069979006301"/>
    <n v="43157.054582904224"/>
  </r>
  <r>
    <d v="2018-05-21T00:00:00"/>
    <s v="PARQUE SOLAR LA LUNA 3"/>
    <s v="SLOANE ENERGY COLOMBIA S.A.S."/>
    <n v="48750"/>
    <n v="19.5"/>
    <x v="92"/>
    <n v="828750"/>
    <n v="146.25"/>
    <n v="2778.75"/>
    <n v="130942500"/>
    <n v="22230000"/>
    <n v="14449500"/>
    <n v="167622000"/>
    <n v="39100.069979006301"/>
    <n v="43157.054582904224"/>
  </r>
  <r>
    <d v="2018-05-21T00:00:00"/>
    <s v="PARQUE SOLAR LA LUNA 4"/>
    <s v="SLOANE ENERGY COLOMBIA S.A.S."/>
    <n v="48750"/>
    <n v="19.5"/>
    <x v="92"/>
    <n v="828750"/>
    <n v="146.25"/>
    <n v="2778.75"/>
    <n v="130942500"/>
    <n v="22230000"/>
    <n v="14449500"/>
    <n v="167622000"/>
    <n v="39100.069979006301"/>
    <n v="43157.054582904224"/>
  </r>
  <r>
    <d v="2018-05-21T00:00:00"/>
    <s v="PARQUE SOLAR LA LUNA 5"/>
    <s v="SLOANE ENERGY COLOMBIA S.A.S."/>
    <n v="48750"/>
    <n v="19.5"/>
    <x v="92"/>
    <n v="828750"/>
    <n v="146.25"/>
    <n v="2778.75"/>
    <n v="130942500"/>
    <n v="22230000"/>
    <n v="14449500"/>
    <n v="167622000"/>
    <n v="39100.069979006301"/>
    <n v="43157.054582904224"/>
  </r>
  <r>
    <d v="2018-05-28T00:00:00"/>
    <s v="SISTEMA SOLAR FV PARA AUTOCONSUMO PARA LA VIVIENDA RESIDENCIAL - CARPA INGENIERIA S.A.S."/>
    <s v="CARPA INGENIERIA S.A.S."/>
    <n v="25"/>
    <n v="0.01"/>
    <x v="26"/>
    <n v="425"/>
    <n v="7.4999999999999997E-2"/>
    <n v="1.425"/>
    <n v="67150"/>
    <n v="11400"/>
    <n v="7410"/>
    <n v="85960"/>
    <n v="20.051317937951946"/>
    <n v="22.131822863027807"/>
  </r>
  <r>
    <d v="2018-05-29T00:00:00"/>
    <s v="PARQUE FOTOVOLTAICO GUAYACANES"/>
    <s v="FOTOVOLTAICO LOS GUAYACANES S.A.S."/>
    <n v="249750"/>
    <n v="99.9"/>
    <x v="93"/>
    <n v="4245750"/>
    <n v="749.25"/>
    <n v="14235.75"/>
    <n v="670828500"/>
    <n v="113886000"/>
    <n v="74025900"/>
    <n v="858740400"/>
    <n v="200312.66620013997"/>
    <n v="221096.91040164779"/>
  </r>
  <r>
    <d v="2018-05-30T00:00:00"/>
    <s v="FOTOVOLTAICA CAMPIÑAS DE COMBIA CASA 25"/>
    <s v="INGENIERIA Y RECICLAJE S.A.S."/>
    <n v="25"/>
    <n v="0.01"/>
    <x v="90"/>
    <n v="425"/>
    <n v="7.4999999999999997E-2"/>
    <n v="1.425"/>
    <n v="67150"/>
    <n v="11400"/>
    <n v="7410"/>
    <n v="85960"/>
    <n v="20.051317937951946"/>
    <n v="22.131822863027807"/>
  </r>
  <r>
    <d v="2018-05-31T00:00:00"/>
    <s v="SUMINISTRO E INSTALACIÓN DE MODULOS FOTOVOLTAICOS INVERSORES Y ELEMENTOS DE CONEXIONADO, DE UN(OS) SISTEMA(S) SOLAR(ES) FOTOVOLTAICO(S) AISLADOS CON RESPALDO DE BATERIAS A SER INSTALADOS EN EL PROYECTO DE ENERGIZACION DE VIVIENDAS RURALES EN LAS VEREDAS P"/>
    <s v="JIMMY GUALTEROS ZAPATA"/>
    <n v="609.25"/>
    <n v="0.2437"/>
    <x v="94"/>
    <n v="10357.25"/>
    <n v="1.82775"/>
    <n v="34.727249999999998"/>
    <n v="1636445.5"/>
    <n v="277818"/>
    <n v="180581.69999999998"/>
    <n v="2094845.2"/>
    <n v="488.65061814788896"/>
    <n v="539.35252317198763"/>
  </r>
  <r>
    <d v="2018-06-06T00:00:00"/>
    <s v="SISTEMA SOLAR FV PARA AUTOCONSUMO PARA LA CAMARA DE COMERCIO DE NEIVA"/>
    <s v="CAMARA DE COMERCIO DE NEIVA"/>
    <n v="25"/>
    <n v="0.01"/>
    <x v="61"/>
    <n v="425"/>
    <n v="7.4999999999999997E-2"/>
    <n v="1.425"/>
    <n v="67150"/>
    <n v="11400"/>
    <n v="7410"/>
    <n v="85960"/>
    <n v="20.051317937951946"/>
    <n v="22.131822863027807"/>
  </r>
  <r>
    <d v="2018-06-06T00:00:00"/>
    <s v="SKY SOLUTIONS CASA CAMPESTRE RICAURTE 1"/>
    <s v="SKY SOLUTIONS COLOMBIA S.A.S."/>
    <n v="30"/>
    <n v="1.2E-2"/>
    <x v="95"/>
    <n v="510"/>
    <n v="0.09"/>
    <n v="1.71"/>
    <n v="80580"/>
    <n v="13680"/>
    <n v="8892"/>
    <n v="103152"/>
    <n v="24.061581525542337"/>
    <n v="26.558187435633368"/>
  </r>
  <r>
    <d v="2018-06-06T00:00:00"/>
    <s v="SKY SOLUTIONS UNIVERSIDAD BOGOTA 1"/>
    <s v="SKY SOLUTIONS COLOMBIA S.A.S."/>
    <n v="75"/>
    <n v="0.03"/>
    <x v="95"/>
    <n v="1275"/>
    <n v="0.22500000000000001"/>
    <n v="4.2750000000000004"/>
    <n v="201450"/>
    <n v="34200"/>
    <n v="22230.000000000004"/>
    <n v="257880"/>
    <n v="60.153953813855843"/>
    <n v="66.395468589083421"/>
  </r>
  <r>
    <d v="2018-06-06T00:00:00"/>
    <s v="SKY SOLUTIONS UNIVERSIDAD CHIA 1"/>
    <s v="SKY SOLUTIONS COLOMBIA S.A.S."/>
    <n v="125"/>
    <n v="0.05"/>
    <x v="95"/>
    <n v="2125"/>
    <n v="0.375"/>
    <n v="7.125"/>
    <n v="335750"/>
    <n v="57000"/>
    <n v="37050"/>
    <n v="429800"/>
    <n v="100.25658968975974"/>
    <n v="110.65911431513904"/>
  </r>
  <r>
    <d v="2018-06-06T00:00:00"/>
    <s v="SKY SOLUTIONS UNIVERSIDAD BOGOTA 2"/>
    <s v="SKY SOLUTIONS COLOMBIA S.A.S."/>
    <n v="75"/>
    <n v="0.03"/>
    <x v="95"/>
    <n v="1275"/>
    <n v="0.22500000000000001"/>
    <n v="4.2750000000000004"/>
    <n v="201450"/>
    <n v="34200"/>
    <n v="22230.000000000004"/>
    <n v="257880"/>
    <n v="60.153953813855843"/>
    <n v="66.395468589083421"/>
  </r>
  <r>
    <d v="2018-06-06T00:00:00"/>
    <s v="SKY SOLUTIONS EDIFICIO BOGOTA 1"/>
    <s v="SKY SOLUTIONS COLOMBIA S.A.S."/>
    <n v="100"/>
    <n v="0.04"/>
    <x v="95"/>
    <n v="1700"/>
    <n v="0.3"/>
    <n v="5.7"/>
    <n v="268600"/>
    <n v="45600"/>
    <n v="29640"/>
    <n v="343840"/>
    <n v="80.205271751807786"/>
    <n v="88.527291452111228"/>
  </r>
  <r>
    <d v="2018-06-06T00:00:00"/>
    <s v="SKY SOLUTIONS BODEGA BOGOTA 1"/>
    <s v="SKY SOLUTIONS COLOMBIA S.A.S."/>
    <n v="250"/>
    <n v="0.1"/>
    <x v="95"/>
    <n v="4250"/>
    <n v="0.75"/>
    <n v="14.25"/>
    <n v="671500"/>
    <n v="114000"/>
    <n v="74100"/>
    <n v="859600"/>
    <n v="200.51317937951947"/>
    <n v="221.31822863027807"/>
  </r>
  <r>
    <d v="2018-06-06T00:00:00"/>
    <s v="INYECTADO A LA RED ECOSOLAR "/>
    <s v="ECOSOLAR ENERGY S.A.S."/>
    <n v="15"/>
    <n v="6.0000000000000001E-3"/>
    <x v="96"/>
    <n v="255"/>
    <n v="4.4999999999999998E-2"/>
    <n v="0.85499999999999998"/>
    <n v="40290"/>
    <n v="6840"/>
    <n v="4446"/>
    <n v="51576"/>
    <n v="12.030790762771169"/>
    <n v="13.279093717816684"/>
  </r>
  <r>
    <d v="2018-06-07T00:00:00"/>
    <s v="GRANJA SAN MARINO AGRICA PARA AUTOCONSUMO FOTOVOLTAICO"/>
    <s v="REA SOLAR COLOMBIA S.A.S"/>
    <n v="675"/>
    <n v="0.27"/>
    <x v="29"/>
    <n v="11475"/>
    <n v="2.0249999999999999"/>
    <n v="38.475000000000001"/>
    <n v="1813050"/>
    <n v="307800"/>
    <n v="200070"/>
    <n v="2320920"/>
    <n v="541.38558432470256"/>
    <n v="597.55921730175078"/>
  </r>
  <r>
    <d v="2018-06-07T00:00:00"/>
    <s v="GENERADOR FOTOVOLTAICO DE 20 KWP- HOTEL CAFEIRA"/>
    <s v="ENERGITEL S.A."/>
    <n v="50"/>
    <n v="0.02"/>
    <x v="97"/>
    <n v="850"/>
    <n v="0.15"/>
    <n v="2.85"/>
    <n v="134300"/>
    <n v="22800"/>
    <n v="14820"/>
    <n v="171920"/>
    <n v="40.102635875903893"/>
    <n v="44.263645726055614"/>
  </r>
  <r>
    <d v="2018-06-13T00:00:00"/>
    <s v="GRANJA SOLAR MUNICIPIO DE INÍRIDA"/>
    <s v="SOL DE INIRIDA S.A.S. E.S.P"/>
    <n v="6175"/>
    <n v="2.4700000000000002"/>
    <x v="98"/>
    <n v="104975"/>
    <n v="18.525000000000002"/>
    <n v="351.97500000000002"/>
    <n v="16586050"/>
    <n v="2815800.0000000005"/>
    <n v="1830270.0000000002"/>
    <n v="21232120"/>
    <n v="4952.6755306741306"/>
    <n v="5466.5602471678685"/>
  </r>
  <r>
    <d v="2018-06-14T00:00:00"/>
    <s v="CASETAS 3, 13 Y 31 DEL OLEODUCTO BICENTENARIO"/>
    <s v="OLEODUCTO BICENTENARIO DE COLOMBIA S.A.S."/>
    <n v="26.549999999999997"/>
    <n v="1.0619999999999999E-2"/>
    <x v="25"/>
    <n v="451.34999999999997"/>
    <n v="7.9649999999999999E-2"/>
    <n v="1.51335"/>
    <n v="71313.299999999988"/>
    <n v="12106.8"/>
    <n v="7869.42"/>
    <n v="91289.51999999999"/>
    <n v="21.294499650104967"/>
    <n v="23.503995880535527"/>
  </r>
  <r>
    <d v="2018-06-22T00:00:00"/>
    <s v="DISEÑO Y CONSTRUCCIÓN SISTEMAS DE ENERGIA FOTOVOLTAICA PARA VIVIENDAS RURALES DEL MUNICIPIO DE SAN JOSÉ DEL GUAVIARE, DEPARTAMENTO DEL GUAVIARE."/>
    <s v="FULGOR S.A.S."/>
    <n v="1494.9999999999998"/>
    <n v="0.59799999999999998"/>
    <x v="99"/>
    <n v="25414.999999999996"/>
    <n v="4.4849999999999994"/>
    <n v="85.214999999999989"/>
    <n v="4015569.9999999995"/>
    <n v="681719.99999999988"/>
    <n v="443117.99999999994"/>
    <n v="5140407.9999999991"/>
    <n v="1199.0688126895263"/>
    <n v="1323.4830072090626"/>
  </r>
  <r>
    <d v="2018-06-25T00:00:00"/>
    <s v="GEELBE"/>
    <s v="SUNCOLOMBIA S.A.S."/>
    <n v="13.649999999999999"/>
    <n v="5.4599999999999996E-3"/>
    <x v="100"/>
    <n v="232.04999999999998"/>
    <n v="4.0949999999999993E-2"/>
    <n v="0.77804999999999991"/>
    <n v="36663.899999999994"/>
    <n v="6224.3999999999987"/>
    <n v="4045.8599999999997"/>
    <n v="46934.159999999996"/>
    <n v="10.948019594121762"/>
    <n v="12.083975283213181"/>
  </r>
  <r>
    <d v="2018-06-29T00:00:00"/>
    <s v="OPEN SOLAR I"/>
    <s v="OPEN SYSTEMS COLOMBIA S.A.S."/>
    <n v="270"/>
    <n v="0.108"/>
    <x v="5"/>
    <n v="4590"/>
    <n v="0.81"/>
    <n v="15.39"/>
    <n v="725220"/>
    <n v="123120.00000000001"/>
    <n v="80028"/>
    <n v="928368"/>
    <n v="216.55423372988105"/>
    <n v="239.0236869207003"/>
  </r>
  <r>
    <d v="2018-07-04T00:00:00"/>
    <s v="SISTEMAS FOTOVOLTAICOS PARA CUATRO ESCUELAS DEL PROYECTO EL PASO - CESAR- ENEL GREEN POWER (EGP): OCTAVIO MENDOZA DURÁN, SAN ANGEL, MATA DE QUESO Y LA ESTACIÓN."/>
    <s v="CODENSA S.A. E.S.P."/>
    <n v="32.5"/>
    <n v="1.2999999999999999E-2"/>
    <x v="101"/>
    <n v="552.5"/>
    <n v="9.7500000000000003E-2"/>
    <n v="1.8525"/>
    <n v="87295"/>
    <n v="14820"/>
    <n v="9633"/>
    <n v="111748"/>
    <n v="26.066713319337531"/>
    <n v="28.77136972193615"/>
  </r>
  <r>
    <d v="2018-07-06T00:00:00"/>
    <s v="ENERGIA SOLAR LATTITUDE"/>
    <s v="COLENERGIAS S.A.S."/>
    <n v="22.499999999999996"/>
    <n v="8.9999999999999993E-3"/>
    <x v="101"/>
    <n v="382.49999999999994"/>
    <n v="6.7499999999999991E-2"/>
    <n v="1.2824999999999998"/>
    <n v="60434.999999999993"/>
    <n v="10259.999999999998"/>
    <n v="6668.9999999999991"/>
    <n v="77363.999999999985"/>
    <n v="18.046186144156749"/>
    <n v="19.918640576725021"/>
  </r>
  <r>
    <d v="2018-07-06T00:00:00"/>
    <s v="SKY SOLUTIONS FINCA CASANARE 1"/>
    <s v="SKY SOLUTIONS COLOMBIA S.A.S."/>
    <n v="125"/>
    <n v="0.05"/>
    <x v="102"/>
    <n v="2125"/>
    <n v="0.375"/>
    <n v="7.125"/>
    <n v="335750"/>
    <n v="57000"/>
    <n v="37050"/>
    <n v="429800"/>
    <n v="100.25658968975974"/>
    <n v="110.65911431513904"/>
  </r>
  <r>
    <d v="2018-07-06T00:00:00"/>
    <s v="SKY SOLUTIONS FINCA CASANARE 2"/>
    <s v="SKY SOLUTIONS COLOMBIA S.A.S."/>
    <n v="125"/>
    <n v="0.05"/>
    <x v="102"/>
    <n v="2125"/>
    <n v="0.375"/>
    <n v="7.125"/>
    <n v="335750"/>
    <n v="57000"/>
    <n v="37050"/>
    <n v="429800"/>
    <n v="100.25658968975974"/>
    <n v="110.65911431513904"/>
  </r>
  <r>
    <d v="2018-07-06T00:00:00"/>
    <s v="SISTEMA SOLAR FOTOVOLTAICO INTERCONECTADO A LA RED (AUTOCONSUMO) PARA EL CENTRO COMERCIAL UNICENTRO DE NEIVA (335 KWP)"/>
    <s v="ELECTRIFICADORA DEL HUILA S.A. E.S.P."/>
    <n v="837.5"/>
    <n v="0.33500000000000002"/>
    <x v="103"/>
    <n v="14237.5"/>
    <n v="2.5125000000000002"/>
    <n v="47.737500000000004"/>
    <n v="2249525"/>
    <n v="381900"/>
    <n v="248235.00000000003"/>
    <n v="2879660"/>
    <n v="671.71915092139022"/>
    <n v="741.41606591143147"/>
  </r>
  <r>
    <d v="2018-07-06T00:00:00"/>
    <s v="SKY SOLUTIONS BODEGA CARTAGENA 1"/>
    <s v="SKY SOLUTIONS COLOMBIA S.A.S."/>
    <n v="250"/>
    <n v="0.1"/>
    <x v="95"/>
    <n v="4250"/>
    <n v="0.75"/>
    <n v="14.25"/>
    <n v="671500"/>
    <n v="114000"/>
    <n v="74100"/>
    <n v="859600"/>
    <n v="200.51317937951947"/>
    <n v="221.31822863027807"/>
  </r>
  <r>
    <d v="2018-07-06T00:00:00"/>
    <s v="SKY SOLUTIONS BODEGA CUCUTA 1"/>
    <s v="SKY SOLUTIONS COLOMBIA S.A.S."/>
    <n v="125"/>
    <n v="0.05"/>
    <x v="95"/>
    <n v="2125"/>
    <n v="0.375"/>
    <n v="7.125"/>
    <n v="335750"/>
    <n v="57000"/>
    <n v="37050"/>
    <n v="429800"/>
    <n v="100.25658968975974"/>
    <n v="110.65911431513904"/>
  </r>
  <r>
    <d v="2018-07-06T00:00:00"/>
    <s v="SKY SOLUTIONS CENTRO COMERCIAL CUCUTA 1"/>
    <s v="SKY SOLUTIONS COLOMBIA S.A.S."/>
    <n v="1444.9999999999998"/>
    <n v="0.57799999999999996"/>
    <x v="104"/>
    <n v="24564.999999999996"/>
    <n v="4.3349999999999991"/>
    <n v="82.364999999999995"/>
    <n v="3881269.9999999995"/>
    <n v="658919.99999999988"/>
    <n v="428298"/>
    <n v="4968488"/>
    <n v="1158.9661768136225"/>
    <n v="1279.2193614830071"/>
  </r>
  <r>
    <d v="2018-07-06T00:00:00"/>
    <s v="ENERGIA SOLAR LUTAIMA"/>
    <s v="COLENERGIAS S.A.S."/>
    <n v="5"/>
    <n v="2E-3"/>
    <x v="101"/>
    <n v="85"/>
    <n v="1.4999999999999999E-2"/>
    <n v="0.28500000000000003"/>
    <n v="13430"/>
    <n v="2280"/>
    <n v="1482.0000000000002"/>
    <n v="17192"/>
    <n v="4.0102635875903898"/>
    <n v="4.4263645726055616"/>
  </r>
  <r>
    <d v="2018-07-10T00:00:00"/>
    <s v="MALL PLAZA EL CASTILLO"/>
    <s v="EPSA S.A. E.S.P."/>
    <n v="2126.25"/>
    <n v="0.85050000000000003"/>
    <x v="105"/>
    <n v="36146.25"/>
    <n v="6.3787500000000001"/>
    <n v="121.19625000000001"/>
    <n v="5711107.5"/>
    <n v="969570"/>
    <n v="630220.5"/>
    <n v="7310898"/>
    <n v="1705.3645906228132"/>
    <n v="1882.3115345005149"/>
  </r>
  <r>
    <d v="2018-07-10T00:00:00"/>
    <s v="PLANTA DE INCUBACION SAN MARINO - EL BOLO PARA AUTOCONSUMO FOTOVOLTAICO"/>
    <s v="REA SOLAR COLOMBIA S.A.S"/>
    <n v="374.99999999999994"/>
    <n v="0.15"/>
    <x v="57"/>
    <n v="6374.9999999999991"/>
    <n v="1.1249999999999998"/>
    <n v="21.374999999999996"/>
    <n v="1007249.9999999999"/>
    <n v="170999.99999999997"/>
    <n v="111149.99999999999"/>
    <n v="1289399.9999999998"/>
    <n v="300.76976906927916"/>
    <n v="331.97734294541704"/>
  </r>
  <r>
    <d v="2018-07-11T00:00:00"/>
    <s v="ELEC SEDE PRINCIPAL SOLAR"/>
    <s v="GLOBALEM S.A.S."/>
    <n v="36"/>
    <n v="1.44E-2"/>
    <x v="106"/>
    <n v="612"/>
    <n v="0.108"/>
    <n v="2.052"/>
    <n v="96696"/>
    <n v="16416"/>
    <n v="10670.4"/>
    <n v="123782.39999999999"/>
    <n v="28.873897830650805"/>
    <n v="31.869824922760039"/>
  </r>
  <r>
    <d v="2018-07-16T00:00:00"/>
    <s v="PRICESMART CHIA"/>
    <s v="PRICESMART COLOMBIA S.A.S."/>
    <n v="1030"/>
    <n v="0.41199999999999998"/>
    <x v="107"/>
    <n v="17510"/>
    <n v="3.09"/>
    <n v="58.71"/>
    <n v="2766580"/>
    <n v="469680"/>
    <n v="305292"/>
    <n v="3541552"/>
    <n v="826.11429904362024"/>
    <n v="911.83110195674567"/>
  </r>
  <r>
    <d v="2018-07-16T00:00:00"/>
    <s v="PRICESMART PEREIRA"/>
    <s v="PRICESMART COLOMBIA S.A.S."/>
    <n v="1030"/>
    <n v="0.41199999999999998"/>
    <x v="107"/>
    <n v="17510"/>
    <n v="3.09"/>
    <n v="58.71"/>
    <n v="2766580"/>
    <n v="469680"/>
    <n v="305292"/>
    <n v="3541552"/>
    <n v="826.11429904362024"/>
    <n v="911.83110195674567"/>
  </r>
  <r>
    <d v="2018-07-16T00:00:00"/>
    <s v="PRICESMART CALI ( MENGA)"/>
    <s v="PRICESMART COLOMBIA S.A.S."/>
    <n v="1030"/>
    <n v="0.41199999999999998"/>
    <x v="107"/>
    <n v="17510"/>
    <n v="3.09"/>
    <n v="58.71"/>
    <n v="2766580"/>
    <n v="469680"/>
    <n v="305292"/>
    <n v="3541552"/>
    <n v="826.11429904362024"/>
    <n v="911.83110195674567"/>
  </r>
  <r>
    <d v="2018-07-16T00:00:00"/>
    <s v="PRICESMART CAÑAS GORDAS"/>
    <s v="PRICESMART COLOMBIA S.A.S."/>
    <n v="1030"/>
    <n v="0.41199999999999998"/>
    <x v="107"/>
    <n v="17510"/>
    <n v="3.09"/>
    <n v="58.71"/>
    <n v="2766580"/>
    <n v="469680"/>
    <n v="305292"/>
    <n v="3541552"/>
    <n v="826.11429904362024"/>
    <n v="911.83110195674567"/>
  </r>
  <r>
    <d v="2018-07-16T00:00:00"/>
    <s v="PRICESMART MEDELLÍN"/>
    <s v="PRICESMART COLOMBIA S.A.S."/>
    <n v="1030"/>
    <n v="0.41199999999999998"/>
    <x v="107"/>
    <n v="17510"/>
    <n v="3.09"/>
    <n v="58.71"/>
    <n v="2766580"/>
    <n v="469680"/>
    <n v="305292"/>
    <n v="3541552"/>
    <n v="826.11429904362024"/>
    <n v="911.83110195674567"/>
  </r>
  <r>
    <d v="2018-07-16T00:00:00"/>
    <s v="SISTEMA ENERGÍA SOLAR SEDE INELCO"/>
    <s v="INELCO S.A.S"/>
    <n v="100"/>
    <n v="0.04"/>
    <x v="19"/>
    <n v="1700"/>
    <n v="0.3"/>
    <n v="5.7"/>
    <n v="268600"/>
    <n v="45600"/>
    <n v="29640"/>
    <n v="343840"/>
    <n v="80.205271751807786"/>
    <n v="88.527291452111228"/>
  </r>
  <r>
    <d v="2018-07-16T00:00:00"/>
    <s v="HOTEL RICHMOND SUITES SOLAR"/>
    <s v="GLOBALEM S.A.S."/>
    <n v="2488.75"/>
    <n v="0.99550000000000005"/>
    <x v="108"/>
    <n v="42308.75"/>
    <n v="7.4662500000000005"/>
    <n v="141.85875000000001"/>
    <n v="6684782.5"/>
    <n v="1134870"/>
    <n v="737665.50000000012"/>
    <n v="8557318"/>
    <n v="1996.1087007231165"/>
    <n v="2203.222966014418"/>
  </r>
  <r>
    <d v="2018-07-18T00:00:00"/>
    <s v="SKY SOLUTIONS PLANTA SOLAR GUAJIRA 1"/>
    <s v="SKY SOLUTIONS COLOMBIA S.A.S."/>
    <n v="374.99999999999994"/>
    <n v="0.15"/>
    <x v="109"/>
    <n v="6374.9999999999991"/>
    <n v="1.1249999999999998"/>
    <n v="21.374999999999996"/>
    <n v="1007249.9999999999"/>
    <n v="170999.99999999997"/>
    <n v="111149.99999999999"/>
    <n v="1289399.9999999998"/>
    <n v="300.76976906927916"/>
    <n v="331.97734294541704"/>
  </r>
  <r>
    <d v="2018-07-18T00:00:00"/>
    <s v="SKY SOLUTIONS HOTEL LETICIA 1"/>
    <s v="SKY SOLUTIONS COLOMBIA S.A.S."/>
    <n v="75"/>
    <n v="0.03"/>
    <x v="110"/>
    <n v="1275"/>
    <n v="0.22500000000000001"/>
    <n v="4.2750000000000004"/>
    <n v="201450"/>
    <n v="34200"/>
    <n v="22230.000000000004"/>
    <n v="257880"/>
    <n v="60.153953813855843"/>
    <n v="66.395468589083421"/>
  </r>
  <r>
    <d v="2018-07-19T00:00:00"/>
    <s v="SISTEMA FOTOVOLTAICO EMPRESA DE LICORES DE CUNDINAMARCA (ELC)"/>
    <s v="CODENSA S.A. E.S.P."/>
    <n v="350"/>
    <n v="0.14000000000000001"/>
    <x v="27"/>
    <n v="5950"/>
    <n v="1.05"/>
    <n v="19.95"/>
    <n v="940100"/>
    <n v="159600"/>
    <n v="103740"/>
    <n v="1203440"/>
    <n v="280.71845113132724"/>
    <n v="309.84552008238927"/>
  </r>
  <r>
    <d v="2018-07-24T00:00:00"/>
    <s v="07 AUTOGENERACION PV  46,79 KWP AMISALUD"/>
    <s v="AMIGOS DE LA SALUD AMISALUD S.A.S."/>
    <n v="116.97499999999999"/>
    <n v="4.6789999999999998E-2"/>
    <x v="111"/>
    <n v="1988.5749999999998"/>
    <n v="0.35092499999999999"/>
    <n v="6.6675750000000003"/>
    <n v="314194.84999999998"/>
    <n v="53340.6"/>
    <n v="34671.39"/>
    <n v="402206.83999999997"/>
    <n v="93.820116631677152"/>
    <n v="103.5547991761071"/>
  </r>
  <r>
    <d v="2018-07-31T00:00:00"/>
    <s v="SKY SOLUTIONS COLEGIO BOGOTA 1"/>
    <s v="SKY SOLUTIONS COLOMBIA S.A.S."/>
    <n v="100"/>
    <n v="0.04"/>
    <x v="104"/>
    <n v="1700"/>
    <n v="0.3"/>
    <n v="5.7"/>
    <n v="268600"/>
    <n v="45600"/>
    <n v="29640"/>
    <n v="343840"/>
    <n v="80.205271751807786"/>
    <n v="88.527291452111228"/>
  </r>
  <r>
    <d v="2018-07-31T00:00:00"/>
    <s v="SKY SOLUTIONS UNIVERSIDAD BOGOTA 3"/>
    <s v="SKY SOLUTIONS COLOMBIA S.A.S."/>
    <n v="250"/>
    <n v="0.1"/>
    <x v="102"/>
    <n v="4250"/>
    <n v="0.75"/>
    <n v="14.25"/>
    <n v="671500"/>
    <n v="114000"/>
    <n v="74100"/>
    <n v="859600"/>
    <n v="200.51317937951947"/>
    <n v="221.31822863027807"/>
  </r>
  <r>
    <d v="2018-08-02T00:00:00"/>
    <s v="CONSTRUCCIÓN, INSTALACIÓN E IMPLEMENTACIÓN DE SOLUCIONES SOLARES FOTOVOLTAICAS PARA VIVIENDAS RURALES EN LAS ZONAS NO INTERCONECTADAS DEL MUNICIPIO DE TIERRALTA CORDOBA, EN LAS LOCALIDADES DE KM 40, COLON ALTO, COLON MEDIO, ALTAMIRA, CABECERA CORREGIMENTA"/>
    <s v="CONSORCIO ZNI CORDOBA II"/>
    <n v="1945"/>
    <n v="0.77800000000000002"/>
    <x v="25"/>
    <n v="33065"/>
    <n v="5.835"/>
    <n v="110.86500000000001"/>
    <n v="5224270"/>
    <n v="886920"/>
    <n v="576498"/>
    <n v="6687688"/>
    <n v="1559.9925355726616"/>
    <n v="1721.8558187435633"/>
  </r>
  <r>
    <d v="2018-08-03T00:00:00"/>
    <s v="PLANTA DE ENERGÍA SOLAR CARAVELA COFFEE"/>
    <s v="CARAVELA COLOMBIA S.A.S."/>
    <n v="151.19999999999999"/>
    <n v="6.0479999999999999E-2"/>
    <x v="56"/>
    <n v="2570.3999999999996"/>
    <n v="0.45359999999999995"/>
    <n v="8.6183999999999994"/>
    <n v="406123.19999999995"/>
    <n v="68947.199999999997"/>
    <n v="44815.68"/>
    <n v="519886.07999999996"/>
    <n v="121.27037088873337"/>
    <n v="133.85326467559216"/>
  </r>
  <r>
    <d v="2018-08-06T00:00:00"/>
    <s v="SISTEMA FOTOVOLTAICO ON GRID FINCA LA PUENTE"/>
    <s v="ALFREDO AMAYA HERRERA"/>
    <n v="66"/>
    <n v="2.64E-2"/>
    <x v="112"/>
    <n v="1122"/>
    <n v="0.19800000000000001"/>
    <n v="3.762"/>
    <n v="177276"/>
    <n v="30096"/>
    <n v="19562.400000000001"/>
    <n v="226934.39999999999"/>
    <n v="52.935479356193142"/>
    <n v="58.42801235839341"/>
  </r>
  <r>
    <d v="2018-08-06T00:00:00"/>
    <s v="SISTEMA INYECTADO DE 24KW"/>
    <s v="JUAN CARLOS ORTIZ MANTILLA"/>
    <n v="60"/>
    <n v="2.4E-2"/>
    <x v="113"/>
    <n v="1020"/>
    <n v="0.18"/>
    <n v="3.42"/>
    <n v="161160"/>
    <n v="27360"/>
    <n v="17784"/>
    <n v="206304"/>
    <n v="48.123163051084674"/>
    <n v="53.116374871266736"/>
  </r>
  <r>
    <d v="2018-08-08T00:00:00"/>
    <s v="GEORGE´S NOBLE SCHOOL"/>
    <s v="GPI CONSTRUCTORES S.A.S."/>
    <n v="179.99999999999997"/>
    <n v="7.1999999999999995E-2"/>
    <x v="87"/>
    <n v="3059.9999999999995"/>
    <n v="0.53999999999999992"/>
    <n v="10.259999999999998"/>
    <n v="483479.99999999994"/>
    <n v="82079.999999999985"/>
    <n v="53351.999999999993"/>
    <n v="618911.99999999988"/>
    <n v="144.36948915325399"/>
    <n v="159.34912461380017"/>
  </r>
  <r>
    <d v="2018-08-13T00:00:00"/>
    <s v="SISTEMA SOLAR FV DE AUTOCONSUMO INTERCONECTADO A LA RED (GRIED - TIED) PARA LA LADRILLERA ANDINA S.A."/>
    <s v="LADRILLERA ANDINA S.A. "/>
    <n v="480"/>
    <n v="0.192"/>
    <x v="74"/>
    <n v="8160"/>
    <n v="1.44"/>
    <n v="27.36"/>
    <n v="1289280"/>
    <n v="218880"/>
    <n v="142272"/>
    <n v="1650432"/>
    <n v="384.98530440867739"/>
    <n v="424.93099897013388"/>
  </r>
  <r>
    <d v="2018-08-13T00:00:00"/>
    <s v="PLANTA SOLAR 97,5 KWp PISCICOLA BARACALDO S.A.S. "/>
    <s v="PISCICOLA BARACALDO S.A.S."/>
    <n v="243.75"/>
    <n v="9.7500000000000003E-2"/>
    <x v="87"/>
    <n v="4143.75"/>
    <n v="0.73125000000000007"/>
    <n v="13.893750000000001"/>
    <n v="654712.5"/>
    <n v="111150.00000000001"/>
    <n v="72247.5"/>
    <n v="838110"/>
    <n v="195.50034989503149"/>
    <n v="215.7852729145211"/>
  </r>
  <r>
    <d v="2018-08-15T00:00:00"/>
    <s v="PLANETA VERDE I"/>
    <s v="OSCAR DANIEL MONROY TORRES"/>
    <n v="250"/>
    <n v="0.1"/>
    <x v="114"/>
    <n v="4250"/>
    <n v="0.75"/>
    <n v="14.25"/>
    <n v="671500"/>
    <n v="114000"/>
    <n v="74100"/>
    <n v="859600"/>
    <n v="200.51317937951947"/>
    <n v="221.31822863027807"/>
  </r>
  <r>
    <d v="2018-08-15T00:00:00"/>
    <s v="SISTEMA FV 95 KWP SUPERPLAST"/>
    <s v="INNOVA SOLAR COLOMBIA S.A.S."/>
    <n v="237.5"/>
    <n v="9.5000000000000001E-2"/>
    <x v="115"/>
    <n v="4037.5"/>
    <n v="0.71250000000000002"/>
    <n v="13.5375"/>
    <n v="637925"/>
    <n v="108300"/>
    <n v="70395"/>
    <n v="816620"/>
    <n v="190.48752041054351"/>
    <n v="210.25231719876416"/>
  </r>
  <r>
    <d v="2018-08-15T00:00:00"/>
    <s v="SISTEMA FV 107 KWP LIDERPAN"/>
    <s v="INNOVA SOLAR COLOMBIA S.A.S."/>
    <n v="267.5"/>
    <n v="0.107"/>
    <x v="115"/>
    <n v="4547.5"/>
    <n v="0.80249999999999999"/>
    <n v="15.2475"/>
    <n v="718505"/>
    <n v="121980"/>
    <n v="79287"/>
    <n v="919772"/>
    <n v="214.54910193608583"/>
    <n v="236.81050463439752"/>
  </r>
  <r>
    <d v="2018-08-15T00:00:00"/>
    <s v="SKY SOLUTIONS BODEGA BARRANQUILLA 1"/>
    <s v="SKY SOLUTIONS COLOMBIA S.A.S."/>
    <n v="250"/>
    <n v="0.1"/>
    <x v="43"/>
    <n v="4250"/>
    <n v="0.75"/>
    <n v="14.25"/>
    <n v="671500"/>
    <n v="114000"/>
    <n v="74100"/>
    <n v="859600"/>
    <n v="200.51317937951947"/>
    <n v="221.31822863027807"/>
  </r>
  <r>
    <d v="2018-08-15T00:00:00"/>
    <s v="SISTEMA FV 53,5 KWP CLAN OF SKYS"/>
    <s v="INNOVA SOLAR COLOMBIA S.A.S."/>
    <n v="133.75"/>
    <n v="5.3499999999999999E-2"/>
    <x v="115"/>
    <n v="2273.75"/>
    <n v="0.40125"/>
    <n v="7.6237500000000002"/>
    <n v="359252.5"/>
    <n v="60990"/>
    <n v="39643.5"/>
    <n v="459886"/>
    <n v="107.27455096804292"/>
    <n v="118.40525231719876"/>
  </r>
  <r>
    <d v="2018-08-16T00:00:00"/>
    <s v="EL SOL BRILLA PARA UNGUIA"/>
    <s v="HG INGENIERÍA  CONSTRUCCIONES S.A.S."/>
    <n v="1807.4999999999998"/>
    <n v="0.72299999999999998"/>
    <x v="114"/>
    <n v="30727.499999999996"/>
    <n v="5.4224999999999994"/>
    <n v="103.02749999999999"/>
    <n v="4854944.9999999991"/>
    <n v="824219.99999999988"/>
    <n v="535743"/>
    <n v="6214907.9999999991"/>
    <n v="1449.7102869139255"/>
    <n v="1600.1307929969103"/>
  </r>
  <r>
    <d v="2018-08-17T00:00:00"/>
    <s v="SUMINISTRO, INSTALACIÓN Y PUESTA EN MARCHA DE SISTEMA SOLAR FOTOVOLTAICO ON GRID DE 61,2KW PARA LAS INSTALACIONES DE PANELES ESTRUCTURALES S.A.S."/>
    <s v="PANELES ESTRUCTURALES S.A.S"/>
    <n v="153"/>
    <n v="6.1199999999999997E-2"/>
    <x v="71"/>
    <n v="2601"/>
    <n v="0.45900000000000002"/>
    <n v="8.7210000000000001"/>
    <n v="410958"/>
    <n v="69768"/>
    <n v="45349.2"/>
    <n v="526075.19999999995"/>
    <n v="122.71406578026591"/>
    <n v="135.44675592173016"/>
  </r>
  <r>
    <d v="2018-08-21T00:00:00"/>
    <s v="PRICESMART BOGOTÁ"/>
    <s v="PRICESMART COLOMBIA S.A.S."/>
    <n v="1030"/>
    <n v="0.41199999999999998"/>
    <x v="107"/>
    <n v="17510"/>
    <n v="3.09"/>
    <n v="58.71"/>
    <n v="2766580"/>
    <n v="469680"/>
    <n v="305292"/>
    <n v="3541552"/>
    <n v="826.11429904362024"/>
    <n v="911.83110195674567"/>
  </r>
  <r>
    <d v="2018-08-21T00:00:00"/>
    <s v="SISTEMA FV 56.4 KWP SUPERMERCADO LOS MONTES"/>
    <s v="INNOVA SOLAR COLOMBIA S.A.S."/>
    <n v="141"/>
    <n v="5.6399999999999999E-2"/>
    <x v="115"/>
    <n v="2397"/>
    <n v="0.42299999999999999"/>
    <n v="8.0370000000000008"/>
    <n v="378726"/>
    <n v="64296"/>
    <n v="41792.400000000001"/>
    <n v="484814.4"/>
    <n v="113.08943317004899"/>
    <n v="124.82348094747684"/>
  </r>
  <r>
    <d v="2018-08-23T00:00:00"/>
    <s v="FOTOVOLTAICO DULIMA "/>
    <s v="FOTOVOLTAICO DULIMA SAS"/>
    <n v="49749.999999999993"/>
    <n v="19.899999999999999"/>
    <x v="39"/>
    <n v="845749.99999999988"/>
    <n v="149.24999999999997"/>
    <n v="2835.7499999999995"/>
    <n v="133628499.99999999"/>
    <n v="22685999.999999996"/>
    <n v="14745899.999999998"/>
    <n v="171060399.99999997"/>
    <n v="39902.12269652437"/>
    <n v="44042.327497425329"/>
  </r>
  <r>
    <d v="2018-08-23T00:00:00"/>
    <s v="FOTOVOLTAICO YUMA "/>
    <s v="FOTOVOLTAICO YUMA SAS"/>
    <n v="24750"/>
    <n v="9.9"/>
    <x v="27"/>
    <n v="420750"/>
    <n v="74.25"/>
    <n v="1410.75"/>
    <n v="66478500"/>
    <n v="11286000"/>
    <n v="7335900"/>
    <n v="85100400"/>
    <n v="19850.804758572427"/>
    <n v="21910.50463439753"/>
  </r>
  <r>
    <d v="2018-08-28T00:00:00"/>
    <s v="CLUB CAMPESTRE CALI"/>
    <s v="OFIMARCAS S.A.S."/>
    <n v="952.19999999999993"/>
    <n v="0.38088"/>
    <x v="116"/>
    <n v="16187.4"/>
    <n v="2.8565999999999998"/>
    <n v="54.275399999999998"/>
    <n v="2557609.1999999997"/>
    <n v="434203.19999999995"/>
    <n v="282232.08"/>
    <n v="3274044.4799999995"/>
    <n v="763.71459762071368"/>
    <n v="842.95686920700291"/>
  </r>
  <r>
    <d v="2018-08-30T00:00:00"/>
    <s v="SISTEMA SOLAR FOTOVOLTAICO DE AUTOCONSUMO PARA FERRECASTILLO S.A.S. (32KW)"/>
    <s v="FERRECASTILLO S.A.S."/>
    <n v="80"/>
    <n v="3.2000000000000001E-2"/>
    <x v="74"/>
    <n v="1360"/>
    <n v="0.24"/>
    <n v="4.5600000000000005"/>
    <n v="214880"/>
    <n v="36480"/>
    <n v="23712.000000000004"/>
    <n v="275072"/>
    <n v="64.164217401446237"/>
    <n v="70.821833161688986"/>
  </r>
  <r>
    <d v="2018-09-04T00:00:00"/>
    <s v="SISTEMA SOLAR FOTOVOLTAICO MICROCIRCUITOS"/>
    <s v="MICROCIRCUITOS S.A."/>
    <n v="82.875"/>
    <n v="3.3149999999999999E-2"/>
    <x v="117"/>
    <n v="1408.875"/>
    <n v="0.24862500000000001"/>
    <n v="4.7238750000000005"/>
    <n v="222602.25"/>
    <n v="37791"/>
    <n v="24564.15"/>
    <n v="284957.40000000002"/>
    <n v="66.470118964310714"/>
    <n v="73.366992790937189"/>
  </r>
  <r>
    <d v="2018-09-05T00:00:00"/>
    <s v="SISTEMA SOLAR FV DE AUTOCONSUMO PARA EL EDIFICIO EMPRESARIAL PROHUILA LTDA (193,6KW)"/>
    <s v="PROHUILA LTDA"/>
    <n v="483.99999999999994"/>
    <n v="0.19359999999999999"/>
    <x v="118"/>
    <n v="8227.9999999999982"/>
    <n v="1.452"/>
    <n v="27.587999999999997"/>
    <n v="1300023.9999999998"/>
    <n v="220704"/>
    <n v="143457.59999999998"/>
    <n v="1664185.5999999996"/>
    <n v="388.1935152787496"/>
    <n v="428.47209062821821"/>
  </r>
  <r>
    <d v="2018-09-05T00:00:00"/>
    <s v="QUIMICA CAUCA"/>
    <s v="QUIMICOS DEL CAUCA S.A.S."/>
    <n v="1297.5"/>
    <n v="0.51900000000000002"/>
    <x v="88"/>
    <n v="22057.5"/>
    <n v="3.8925000000000001"/>
    <n v="73.957499999999996"/>
    <n v="3485085"/>
    <n v="591660"/>
    <n v="384579"/>
    <n v="4461324"/>
    <n v="1040.663400979706"/>
    <n v="1148.641606591143"/>
  </r>
  <r>
    <d v="2018-09-10T00:00:00"/>
    <s v="SKY SOLUTIONS HOSPITAL CUCUTA 1"/>
    <s v="SKY SOLUTIONS COLOMBIA S.A.S."/>
    <n v="75"/>
    <n v="0.03"/>
    <x v="57"/>
    <n v="1275"/>
    <n v="0.22500000000000001"/>
    <n v="4.2750000000000004"/>
    <n v="201450"/>
    <n v="34200"/>
    <n v="22230.000000000004"/>
    <n v="257880"/>
    <n v="60.153953813855843"/>
    <n v="66.395468589083421"/>
  </r>
  <r>
    <d v="2018-09-10T00:00:00"/>
    <s v="SKY SOLUTIONS BODEGA BARRANQUILLA 2"/>
    <s v="SKY SOLUTIONS COLOMBIA S.A.S."/>
    <n v="250"/>
    <n v="0.1"/>
    <x v="43"/>
    <n v="4250"/>
    <n v="0.75"/>
    <n v="14.25"/>
    <n v="671500"/>
    <n v="114000"/>
    <n v="74100"/>
    <n v="859600"/>
    <n v="200.51317937951947"/>
    <n v="221.31822863027807"/>
  </r>
  <r>
    <d v="2018-09-10T00:00:00"/>
    <s v="SKY SOLUTIONS UNIVERSIDAD BOGOTÁ 4"/>
    <s v="SKY SOLUTIONS COLOMBIA S.A.S."/>
    <n v="800"/>
    <n v="0.32"/>
    <x v="57"/>
    <n v="13600"/>
    <n v="2.4"/>
    <n v="45.6"/>
    <n v="2148800"/>
    <n v="364800"/>
    <n v="237120"/>
    <n v="2750720"/>
    <n v="641.64217401446228"/>
    <n v="708.21833161688983"/>
  </r>
  <r>
    <d v="2018-09-10T00:00:00"/>
    <s v="SKY SOLUTIONS EDIFICIO BOGOTÁ 2"/>
    <s v="SKY SOLUTIONS COLOMBIA S.A.S."/>
    <n v="150"/>
    <n v="0.06"/>
    <x v="57"/>
    <n v="2550"/>
    <n v="0.45"/>
    <n v="8.5500000000000007"/>
    <n v="402900"/>
    <n v="68400"/>
    <n v="44460.000000000007"/>
    <n v="515760"/>
    <n v="120.30790762771169"/>
    <n v="132.79093717816684"/>
  </r>
  <r>
    <d v="2018-09-10T00:00:00"/>
    <s v="SKY SOLUTIONS BODEGA BOGOTA 2"/>
    <s v="SKY SOLUTIONS COLOMBIA S.A.S."/>
    <n v="50"/>
    <n v="0.02"/>
    <x v="57"/>
    <n v="850"/>
    <n v="0.15"/>
    <n v="2.85"/>
    <n v="134300"/>
    <n v="22800"/>
    <n v="14820"/>
    <n v="171920"/>
    <n v="40.102635875903893"/>
    <n v="44.263645726055614"/>
  </r>
  <r>
    <d v="2018-09-10T00:00:00"/>
    <s v="SKY SOLUTIONS UNIVERSIDAD CHIA 2"/>
    <s v="SKY SOLUTIONS COLOMBIA S.A.S."/>
    <n v="150"/>
    <n v="0.06"/>
    <x v="57"/>
    <n v="2550"/>
    <n v="0.45"/>
    <n v="8.5500000000000007"/>
    <n v="402900"/>
    <n v="68400"/>
    <n v="44460.000000000007"/>
    <n v="515760"/>
    <n v="120.30790762771169"/>
    <n v="132.79093717816684"/>
  </r>
  <r>
    <d v="2018-09-11T00:00:00"/>
    <s v="TORRE 2 HMV INGENIEROS"/>
    <s v="HMV INGENIEROS LTDA"/>
    <n v="250"/>
    <n v="0.1"/>
    <x v="119"/>
    <n v="4250"/>
    <n v="0.75"/>
    <n v="14.25"/>
    <n v="671500"/>
    <n v="114000"/>
    <n v="74100"/>
    <n v="859600"/>
    <n v="200.51317937951947"/>
    <n v="221.31822863027807"/>
  </r>
  <r>
    <d v="2018-09-12T00:00:00"/>
    <s v="PLANTA DE INCUBACIÓN SAN MARINO - FLANDES PARA AUTOCONSUMO FOTOVOLTAICO"/>
    <s v="ITALCOL ENERGÍA S.A. E.S.P."/>
    <n v="825"/>
    <n v="0.33"/>
    <x v="119"/>
    <n v="14025"/>
    <n v="2.4750000000000001"/>
    <n v="47.024999999999999"/>
    <n v="2215950"/>
    <n v="376200"/>
    <n v="244530"/>
    <n v="2836680"/>
    <n v="661.69349195241432"/>
    <n v="730.35015447991759"/>
  </r>
  <r>
    <d v="2018-09-14T00:00:00"/>
    <s v="SISTEMA FV 29,7 KWP EL SUPER AUTOSERVICIO"/>
    <s v="INNOVA SOLAR COLOMBIA S.A.S."/>
    <n v="74.25"/>
    <n v="2.9700000000000001E-2"/>
    <x v="115"/>
    <n v="1262.25"/>
    <n v="0.22275"/>
    <n v="4.2322500000000005"/>
    <n v="199435.5"/>
    <n v="33858"/>
    <n v="22007.700000000004"/>
    <n v="255301.2"/>
    <n v="59.55241427571729"/>
    <n v="65.731513903192592"/>
  </r>
  <r>
    <d v="2018-09-14T00:00:00"/>
    <s v="SISTEMA FV 29,7 KWP MAKARIZA"/>
    <s v="INNOVA SOLAR COLOMBIA S.A.S."/>
    <n v="74.25"/>
    <n v="2.9700000000000001E-2"/>
    <x v="120"/>
    <n v="1262.25"/>
    <n v="0.22275"/>
    <n v="4.2322500000000005"/>
    <n v="199435.5"/>
    <n v="33858"/>
    <n v="22007.700000000004"/>
    <n v="255301.2"/>
    <n v="59.55241427571729"/>
    <n v="65.731513903192592"/>
  </r>
  <r>
    <d v="2018-09-14T00:00:00"/>
    <s v="SISTEMA FV 69 KWP MAS POR MENOS SEDE 27"/>
    <s v="INNOVA SOLAR COLOMBIA S.A.S."/>
    <n v="172.5"/>
    <n v="6.9000000000000006E-2"/>
    <x v="120"/>
    <n v="2932.5"/>
    <n v="0.51749999999999996"/>
    <n v="9.8324999999999996"/>
    <n v="463335"/>
    <n v="78660"/>
    <n v="51129"/>
    <n v="593124"/>
    <n v="138.35409377186843"/>
    <n v="152.70957775489185"/>
  </r>
  <r>
    <d v="2018-09-14T00:00:00"/>
    <s v="SISTEMA FV 17,81 KWP DANCALI"/>
    <s v="INNOVA SOLAR COLOMBIA S.A.S."/>
    <n v="44.55"/>
    <n v="1.7819999999999999E-2"/>
    <x v="115"/>
    <n v="757.34999999999991"/>
    <n v="0.13364999999999999"/>
    <n v="2.5393499999999998"/>
    <n v="119661.29999999999"/>
    <n v="20314.8"/>
    <n v="13204.619999999999"/>
    <n v="153180.71999999997"/>
    <n v="35.731448565430362"/>
    <n v="39.438908341915543"/>
  </r>
  <r>
    <d v="2018-09-14T00:00:00"/>
    <s v="SISTEMA FV 29,7 KWP MAS POR MENOS COMERCIO"/>
    <s v="INNOVA SOLAR COLOMBIA S.A.S."/>
    <n v="74.25"/>
    <n v="2.9700000000000001E-2"/>
    <x v="120"/>
    <n v="1262.25"/>
    <n v="0.22275"/>
    <n v="4.2322500000000005"/>
    <n v="199435.5"/>
    <n v="33858"/>
    <n v="22007.700000000004"/>
    <n v="255301.2"/>
    <n v="59.55241427571729"/>
    <n v="65.731513903192592"/>
  </r>
  <r>
    <d v="2018-09-14T00:00:00"/>
    <s v="SISTEMA FV 29,7 KWP CARNES ALAMEDA"/>
    <s v="INNOVA SOLAR COLOMBIA S.A.S."/>
    <n v="74.25"/>
    <n v="2.9700000000000001E-2"/>
    <x v="121"/>
    <n v="1262.25"/>
    <n v="0.22275"/>
    <n v="4.2322500000000005"/>
    <n v="199435.5"/>
    <n v="33858"/>
    <n v="22007.700000000004"/>
    <n v="255301.2"/>
    <n v="59.55241427571729"/>
    <n v="65.731513903192592"/>
  </r>
  <r>
    <d v="2018-09-14T00:00:00"/>
    <s v="SISTEMA FV 29,7 KWP SUPERMERCADO LA CANASTA"/>
    <s v="INNOVA SOLAR COLOMBIA S.A.S."/>
    <n v="74.25"/>
    <n v="2.9700000000000001E-2"/>
    <x v="120"/>
    <n v="1262.25"/>
    <n v="0.22275"/>
    <n v="4.2322500000000005"/>
    <n v="199435.5"/>
    <n v="33858"/>
    <n v="22007.700000000004"/>
    <n v="255301.2"/>
    <n v="59.55241427571729"/>
    <n v="65.731513903192592"/>
  </r>
  <r>
    <d v="2018-09-14T00:00:00"/>
    <s v="SISTEMA FV 76,6 KWP MAS POR MENOS BARRIO COLOMBIA"/>
    <s v="INNOVA SOLAR COLOMBIA S.A.S."/>
    <n v="191.5"/>
    <n v="7.6600000000000001E-2"/>
    <x v="120"/>
    <n v="3255.5"/>
    <n v="0.57450000000000001"/>
    <n v="10.9155"/>
    <n v="514369"/>
    <n v="87324"/>
    <n v="56760.6"/>
    <n v="658453.6"/>
    <n v="153.5930954047119"/>
    <n v="169.52976313079299"/>
  </r>
  <r>
    <d v="2018-09-17T00:00:00"/>
    <s v="PLANTA DE AUTOGENERACIÓN DE ENERGIA SOLAR FINCA SAN DIEGO"/>
    <s v="REFEEL  COLOMBIA SAS"/>
    <n v="44.8"/>
    <n v="1.7919999999999998E-2"/>
    <x v="122"/>
    <n v="761.59999999999991"/>
    <n v="0.13439999999999999"/>
    <n v="2.5535999999999999"/>
    <n v="120332.79999999999"/>
    <n v="20428.8"/>
    <n v="13278.72"/>
    <n v="154040.31999999998"/>
    <n v="35.931961744809882"/>
    <n v="39.660226570545824"/>
  </r>
  <r>
    <d v="2018-09-19T00:00:00"/>
    <s v="PROYECTO RESIDENCIA ST. REGIS LAGOS"/>
    <s v="MAURICIO JESUS ECHEVERRI CORREA"/>
    <n v="66"/>
    <n v="2.64E-2"/>
    <x v="123"/>
    <n v="1122"/>
    <n v="0.19800000000000001"/>
    <n v="3.762"/>
    <n v="177276"/>
    <n v="30096"/>
    <n v="19562.400000000001"/>
    <n v="226934.39999999999"/>
    <n v="52.935479356193142"/>
    <n v="58.42801235839341"/>
  </r>
  <r>
    <d v="2018-09-28T00:00:00"/>
    <s v="SISTEMA FOTOVOLTAICO WMIMPRESORES 50KWP"/>
    <s v="WM IMPRESORES"/>
    <n v="125"/>
    <n v="0.05"/>
    <x v="57"/>
    <n v="2125"/>
    <n v="0.375"/>
    <n v="7.125"/>
    <n v="335750"/>
    <n v="57000"/>
    <n v="37050"/>
    <n v="429800"/>
    <n v="100.25658968975974"/>
    <n v="110.65911431513904"/>
  </r>
  <r>
    <d v="2018-10-02T00:00:00"/>
    <s v="PLANTA SOLAR ALIVAL"/>
    <s v="ALIMENTOS DEL VALLE S.A."/>
    <n v="2537.4999999999995"/>
    <n v="1.0149999999999999"/>
    <x v="103"/>
    <n v="43137.499999999993"/>
    <n v="7.6124999999999989"/>
    <n v="144.63749999999999"/>
    <n v="6815724.9999999991"/>
    <n v="1157099.9999999998"/>
    <n v="752114.99999999988"/>
    <n v="8724939.9999999981"/>
    <n v="2035.2087707021224"/>
    <n v="2246.3800205973221"/>
  </r>
  <r>
    <d v="2018-10-03T00:00:00"/>
    <s v="PARQUE SOLAR EMCALI"/>
    <s v="EMPRESAS MUNICIPALES DE CALI E.I.C.E - E.S.P."/>
    <n v="175000"/>
    <n v="70"/>
    <x v="92"/>
    <n v="2975000"/>
    <n v="525"/>
    <n v="9975"/>
    <n v="470050000"/>
    <n v="79800000"/>
    <n v="51870000"/>
    <n v="601720000"/>
    <n v="140359.22556566363"/>
    <n v="154922.76004119465"/>
  </r>
  <r>
    <d v="2018-10-11T00:00:00"/>
    <s v="SISTEMA FOTOVOLTAICO ATADO A LA RED DE 42,84 KWP PARA AUTOGENERACIÓN OFICINA PRINCIPAL PIEDECUESTANA DE SERVICIOS PÚBLICOS  S.A. E.S.P."/>
    <s v="EMPRESA MUNICIPAL DE SERVICIOS PÚBLICOS DOMICILIARIOS DE PIEDECUESTA E.S.P."/>
    <n v="107.10000000000001"/>
    <n v="4.2840000000000003E-2"/>
    <x v="124"/>
    <n v="1820.7"/>
    <n v="0.32130000000000003"/>
    <n v="6.1047000000000011"/>
    <n v="287670.60000000003"/>
    <n v="48837.600000000006"/>
    <n v="31744.440000000006"/>
    <n v="368252.64"/>
    <n v="85.899846046186141"/>
    <n v="94.812729145211122"/>
  </r>
  <r>
    <d v="2018-10-12T00:00:00"/>
    <s v="PROYECTO SOLAR CELSA "/>
    <s v="CELSA S.A.S"/>
    <n v="879.74999999999989"/>
    <n v="0.35189999999999999"/>
    <x v="29"/>
    <n v="14955.749999999998"/>
    <n v="2.6392499999999997"/>
    <n v="50.145749999999992"/>
    <n v="2363008.4999999995"/>
    <n v="401165.99999999994"/>
    <n v="260757.89999999997"/>
    <n v="3024932.3999999994"/>
    <n v="705.60587823652895"/>
    <n v="778.81884654994838"/>
  </r>
  <r>
    <d v="2018-10-19T00:00:00"/>
    <s v="SISTEMA FOTOVOLTAICO LOS FARALLONES"/>
    <s v="EMPRESAS PÚBLICAS DE MEDELLIN E.S.P."/>
    <n v="124.2"/>
    <n v="4.9680000000000002E-2"/>
    <x v="122"/>
    <n v="2111.4"/>
    <n v="0.37260000000000004"/>
    <n v="7.0794000000000006"/>
    <n v="333601.2"/>
    <n v="56635.200000000004"/>
    <n v="36812.880000000005"/>
    <n v="427049.28"/>
    <n v="99.614947515745286"/>
    <n v="109.95089598352214"/>
  </r>
  <r>
    <d v="2018-10-19T00:00:00"/>
    <s v="ENERGIA SOLAR CMA"/>
    <s v="INTERASESORES ASESORES EMPRESARIALES ADMINISTRATIVOS"/>
    <n v="103.75"/>
    <n v="4.1500000000000002E-2"/>
    <x v="119"/>
    <n v="1763.75"/>
    <n v="0.31125000000000003"/>
    <n v="5.9137500000000003"/>
    <n v="278672.5"/>
    <n v="47310.000000000007"/>
    <n v="30751.5"/>
    <n v="356734"/>
    <n v="83.212969442500579"/>
    <n v="91.847064881565402"/>
  </r>
  <r>
    <d v="2018-10-23T00:00:00"/>
    <s v="UNIVERSIDAD EL BOSQUE"/>
    <s v="A GROUP S.A.S."/>
    <n v="1227.3"/>
    <n v="0.49092000000000002"/>
    <x v="125"/>
    <n v="20864.099999999999"/>
    <n v="3.6818999999999997"/>
    <n v="69.956100000000006"/>
    <n v="3296527.8"/>
    <n v="559648.79999999993"/>
    <n v="363771.72000000003"/>
    <n v="4219948.32"/>
    <n v="984.35930020993703"/>
    <n v="1086.4954479917612"/>
  </r>
  <r>
    <d v="2018-10-23T00:00:00"/>
    <s v="PARQUE FOTOVOLTAICO DINAMARCA"/>
    <s v="LICA ENERGIA RENOVABLE S.A.S."/>
    <n v="19750"/>
    <n v="7.9"/>
    <x v="126"/>
    <n v="335750"/>
    <n v="59.25"/>
    <n v="1125.75"/>
    <n v="53048500"/>
    <n v="9006000"/>
    <n v="5853900"/>
    <n v="67908400"/>
    <n v="15840.541170982038"/>
    <n v="17484.140061791968"/>
  </r>
  <r>
    <d v="2018-10-23T00:00:00"/>
    <s v="SISTEMA SOLAR FOTOVOLTAICO PLASTICOS CALIBRADOS 104KW"/>
    <s v="PLASTICOS CALIBRADOS S.A.S."/>
    <n v="260"/>
    <n v="0.104"/>
    <x v="42"/>
    <n v="4420"/>
    <n v="0.78"/>
    <n v="14.82"/>
    <n v="698360"/>
    <n v="118560"/>
    <n v="77064"/>
    <n v="893984"/>
    <n v="208.53370655470025"/>
    <n v="230.1709577754892"/>
  </r>
  <r>
    <d v="2018-10-29T00:00:00"/>
    <s v="PARQUE FOTOVOLTAICO FLANDES "/>
    <s v="FOTOVOLTAICO FLANDES SAS"/>
    <n v="49749.999999999993"/>
    <n v="19.899999999999999"/>
    <x v="39"/>
    <n v="845749.99999999988"/>
    <n v="149.24999999999997"/>
    <n v="2835.7499999999995"/>
    <n v="133628499.99999999"/>
    <n v="22685999.999999996"/>
    <n v="14745899.999999998"/>
    <n v="171060399.99999997"/>
    <n v="39902.12269652437"/>
    <n v="44042.327497425329"/>
  </r>
  <r>
    <d v="2018-10-30T00:00:00"/>
    <s v="OFICO"/>
    <s v="GPI CONSTRUCTORES S.A.S."/>
    <n v="9.5"/>
    <n v="3.8E-3"/>
    <x v="127"/>
    <n v="161.5"/>
    <n v="2.8500000000000001E-2"/>
    <n v="0.54149999999999998"/>
    <n v="25517"/>
    <n v="4332"/>
    <n v="2815.7999999999997"/>
    <n v="32664.799999999999"/>
    <n v="7.6195008164217404"/>
    <n v="8.4100926879505664"/>
  </r>
  <r>
    <d v="2018-10-31T00:00:00"/>
    <s v="SISTEMA FOTOVOLTAICO EN AVICOLA LA IBAGUEREÑA"/>
    <s v="AVICOLA LA IBAGUEREÑA &amp; CIA S EN C S"/>
    <n v="77.999999999999986"/>
    <n v="3.1199999999999999E-2"/>
    <x v="128"/>
    <n v="1325.9999999999998"/>
    <n v="0.23399999999999996"/>
    <n v="4.4459999999999997"/>
    <n v="209507.99999999997"/>
    <n v="35567.999999999993"/>
    <n v="23119.199999999997"/>
    <n v="268195.19999999995"/>
    <n v="62.560111966410069"/>
    <n v="69.051287332646737"/>
  </r>
  <r>
    <d v="2018-11-02T00:00:00"/>
    <s v="DELPHI HELIOS 2 TOLIMA"/>
    <s v="DELPHI CAPITAL PARTNERS S.A.S."/>
    <n v="49974.999999999993"/>
    <n v="19.989999999999998"/>
    <x v="129"/>
    <n v="849574.99999999988"/>
    <n v="149.92499999999998"/>
    <n v="2848.5749999999998"/>
    <n v="134232849.99999997"/>
    <n v="22788599.999999996"/>
    <n v="14812589.999999998"/>
    <n v="171834039.99999997"/>
    <n v="40082.584557965936"/>
    <n v="44241.513903192579"/>
  </r>
  <r>
    <d v="2018-11-02T00:00:00"/>
    <s v="DELPHI HELIOS 5 CUNDINAMARCA"/>
    <s v="DELPHI CAPITAL PARTNERS S.A.S."/>
    <n v="49974.999999999993"/>
    <n v="19.989999999999998"/>
    <x v="129"/>
    <n v="849574.99999999988"/>
    <n v="149.92499999999998"/>
    <n v="2848.5749999999998"/>
    <n v="134232849.99999997"/>
    <n v="22788599.999999996"/>
    <n v="14812589.999999998"/>
    <n v="171834039.99999997"/>
    <n v="40082.584557965936"/>
    <n v="44241.513903192579"/>
  </r>
  <r>
    <d v="2018-11-06T00:00:00"/>
    <s v="PROYECTO FOTOVOLTAICO SIERRA FLOR"/>
    <s v="ENERSINC S.A.S."/>
    <n v="24750"/>
    <n v="9.9"/>
    <x v="130"/>
    <n v="420750"/>
    <n v="74.25"/>
    <n v="1410.75"/>
    <n v="66478500"/>
    <n v="11286000"/>
    <n v="7335900"/>
    <n v="85100400"/>
    <n v="19850.804758572427"/>
    <n v="21910.50463439753"/>
  </r>
  <r>
    <d v="2018-11-13T00:00:00"/>
    <s v="SISTEMA FV MINA BELLAVISTA"/>
    <s v="BELLAVISTA COAL S.A.S."/>
    <n v="505"/>
    <n v="0.20200000000000001"/>
    <x v="130"/>
    <n v="8585"/>
    <n v="1.5150000000000001"/>
    <n v="28.785"/>
    <n v="1356430"/>
    <n v="230280.00000000003"/>
    <n v="149682"/>
    <n v="1736392"/>
    <n v="405.03662234662937"/>
    <n v="447.06282183316171"/>
  </r>
  <r>
    <d v="2018-11-26T00:00:00"/>
    <s v="GENERADOR FOTOVOLTAICO SUPERMERCADO EL ARRIERO ALEJANDRIA"/>
    <s v="ENERGITEL S.A."/>
    <n v="50"/>
    <n v="0.02"/>
    <x v="131"/>
    <n v="850"/>
    <n v="0.15"/>
    <n v="2.85"/>
    <n v="134300"/>
    <n v="22800"/>
    <n v="14820"/>
    <n v="171920"/>
    <n v="40.102635875903893"/>
    <n v="44.263645726055614"/>
  </r>
  <r>
    <d v="2018-11-30T00:00:00"/>
    <s v="SISTEMA FOTOVOLTAICO EN HACIENDA LA UNION"/>
    <s v="ANA MARIA SAAVEDRA MARTINEZ"/>
    <n v="134.4"/>
    <n v="5.3760000000000002E-2"/>
    <x v="57"/>
    <n v="2284.8000000000002"/>
    <n v="0.4032"/>
    <n v="7.6608000000000009"/>
    <n v="360998.40000000002"/>
    <n v="61286.400000000001"/>
    <n v="39836.160000000003"/>
    <n v="462120.96000000008"/>
    <n v="107.79588523442969"/>
    <n v="118.98067971163751"/>
  </r>
  <r>
    <d v="2018-11-30T00:00:00"/>
    <s v="GENERADOR FOTOVOLTAICO VILLA MARTHA HOTEL PARRILLA BAR"/>
    <s v="ENERGITEL S.A."/>
    <n v="50"/>
    <n v="0.02"/>
    <x v="131"/>
    <n v="850"/>
    <n v="0.15"/>
    <n v="2.85"/>
    <n v="134300"/>
    <n v="22800"/>
    <n v="14820"/>
    <n v="171920"/>
    <n v="40.102635875903893"/>
    <n v="44.263645726055614"/>
  </r>
  <r>
    <d v="2018-12-03T00:00:00"/>
    <s v="LATAMSOLAR EL COPEY"/>
    <s v="LATAMSOLAR ENERGIAS RENOVABLES S.A.S."/>
    <n v="49749.999999999993"/>
    <n v="19.899999999999999"/>
    <x v="132"/>
    <n v="845749.99999999988"/>
    <n v="149.24999999999997"/>
    <n v="2835.7499999999995"/>
    <n v="133628499.99999999"/>
    <n v="22685999.999999996"/>
    <n v="14745899.999999998"/>
    <n v="171060399.99999997"/>
    <n v="39902.12269652437"/>
    <n v="44042.327497425329"/>
  </r>
  <r>
    <d v="2018-12-28T00:00:00"/>
    <s v="SISTEMA FOTOVOLTAICO FONANDES SEDE SOPÓ"/>
    <s v="CODENSA S.A. E.S.P."/>
    <n v="37.5"/>
    <n v="1.4999999999999999E-2"/>
    <x v="29"/>
    <n v="637.5"/>
    <n v="0.1125"/>
    <n v="2.1375000000000002"/>
    <n v="100725"/>
    <n v="17100"/>
    <n v="11115.000000000002"/>
    <n v="128940"/>
    <n v="30.076976906927921"/>
    <n v="33.197734294541711"/>
  </r>
  <r>
    <d v="2019-01-11T00:00:00"/>
    <s v="BOSQUES SOLARES DE  COLOMBIA 1"/>
    <s v="BOSQUES SOLARES DE COLOMBIA 1  S.A.S. E.S.P"/>
    <n v="49749.999999999993"/>
    <n v="19.899999999999999"/>
    <x v="133"/>
    <n v="845749.99999999988"/>
    <n v="149.24999999999997"/>
    <n v="2835.7499999999995"/>
    <n v="133628499.99999999"/>
    <n v="22685999.999999996"/>
    <n v="14745899.999999998"/>
    <n v="171060399.99999997"/>
    <n v="39902.12269652437"/>
    <n v="44042.327497425329"/>
  </r>
  <r>
    <d v="2019-01-11T00:00:00"/>
    <s v="BOSQUES SOLARES DE  COLOMBIA 2"/>
    <s v="BOSQUES SOLARES DE COLOMBIA  2 S.A.S. E.S.P"/>
    <n v="49749.999999999993"/>
    <n v="19.899999999999999"/>
    <x v="134"/>
    <n v="845749.99999999988"/>
    <n v="149.24999999999997"/>
    <n v="2835.7499999999995"/>
    <n v="133628499.99999999"/>
    <n v="22685999.999999996"/>
    <n v="14745899.999999998"/>
    <n v="171060399.99999997"/>
    <n v="39902.12269652437"/>
    <n v="44042.327497425329"/>
  </r>
  <r>
    <d v="2019-01-11T00:00:00"/>
    <s v="BOSQUES SOLARES DE  COLOMBIA 3"/>
    <s v="BOSQUES SOLARES DE COLOMBIA 3  S.A.S. E.S.P"/>
    <n v="49749.999999999993"/>
    <n v="19.899999999999999"/>
    <x v="135"/>
    <n v="845749.99999999988"/>
    <n v="149.24999999999997"/>
    <n v="2835.7499999999995"/>
    <n v="133628499.99999999"/>
    <n v="22685999.999999996"/>
    <n v="14745899.999999998"/>
    <n v="171060399.99999997"/>
    <n v="39902.12269652437"/>
    <n v="44042.327497425329"/>
  </r>
  <r>
    <d v="2019-01-11T00:00:00"/>
    <s v="BOSQUES SOLARES DE  COLOMBIA 4"/>
    <s v="BOSQUES SOLARES DE COLOMBIA  4  S.A.S. E.S.P"/>
    <n v="49749.999999999993"/>
    <n v="19.899999999999999"/>
    <x v="136"/>
    <n v="845749.99999999988"/>
    <n v="149.24999999999997"/>
    <n v="2835.7499999999995"/>
    <n v="133628499.99999999"/>
    <n v="22685999.999999996"/>
    <n v="14745899.999999998"/>
    <n v="171060399.99999997"/>
    <n v="39902.12269652437"/>
    <n v="44042.327497425329"/>
  </r>
  <r>
    <d v="2019-01-11T00:00:00"/>
    <s v="BOSQUES SOLARES DE  COLOMBIA 5"/>
    <s v="BOSQUES SOLARES DE COLOMBIA 5  S.A.S. E.S.P"/>
    <n v="49749.999999999993"/>
    <n v="19.899999999999999"/>
    <x v="137"/>
    <n v="845749.99999999988"/>
    <n v="149.24999999999997"/>
    <n v="2835.7499999999995"/>
    <n v="133628499.99999999"/>
    <n v="22685999.999999996"/>
    <n v="14745899.999999998"/>
    <n v="171060399.99999997"/>
    <n v="39902.12269652437"/>
    <n v="44042.327497425329"/>
  </r>
  <r>
    <d v="2019-01-11T00:00:00"/>
    <s v="SISTEMA PV CASA 52 EL MONTE"/>
    <s v="HERSIC INTERNATIONAL SAS"/>
    <n v="15"/>
    <n v="6.0000000000000001E-3"/>
    <x v="138"/>
    <n v="255"/>
    <n v="4.4999999999999998E-2"/>
    <n v="0.85499999999999998"/>
    <n v="40290"/>
    <n v="6840"/>
    <n v="4446"/>
    <n v="51576"/>
    <n v="12.030790762771169"/>
    <n v="13.279093717816684"/>
  </r>
  <r>
    <d v="2019-01-11T00:00:00"/>
    <s v="JUAN MINA"/>
    <s v="RALOS &amp; BLAUD ENERGY COLOMBIA S.A.S"/>
    <n v="49749.999999999993"/>
    <n v="19.899999999999999"/>
    <x v="139"/>
    <n v="845749.99999999988"/>
    <n v="149.24999999999997"/>
    <n v="2835.7499999999995"/>
    <n v="133628499.99999999"/>
    <n v="22685999.999999996"/>
    <n v="14745899.999999998"/>
    <n v="171060399.99999997"/>
    <n v="39902.12269652437"/>
    <n v="44042.327497425329"/>
  </r>
  <r>
    <d v="2019-01-14T00:00:00"/>
    <s v="BOSQUES SOLARES DE LOS LLANOS 3"/>
    <s v="BOSQUES SOLARES DE LOS LLANOS 3 S.A.S - E.S.P"/>
    <n v="49749.999999999993"/>
    <n v="19.899999999999999"/>
    <x v="129"/>
    <n v="845749.99999999988"/>
    <n v="149.24999999999997"/>
    <n v="2835.7499999999995"/>
    <n v="133628499.99999999"/>
    <n v="22685999.999999996"/>
    <n v="14745899.999999998"/>
    <n v="171060399.99999997"/>
    <n v="39902.12269652437"/>
    <n v="44042.327497425329"/>
  </r>
  <r>
    <d v="2019-01-16T00:00:00"/>
    <s v="PARQUE SOLAR ATLÁNTICO I"/>
    <s v="ATLÁNTICO I SAS"/>
    <n v="75000"/>
    <n v="30"/>
    <x v="92"/>
    <n v="1275000"/>
    <n v="225"/>
    <n v="4275"/>
    <n v="201450000"/>
    <n v="34200000"/>
    <n v="22230000"/>
    <n v="257880000"/>
    <n v="60153.953813855842"/>
    <n v="66395.468589083423"/>
  </r>
  <r>
    <d v="2019-01-17T00:00:00"/>
    <s v="LA SIERRA SOLAR 200 MW"/>
    <s v="INVENERGY RENEWABLES COLOMBIA SAS ESP"/>
    <n v="500000"/>
    <n v="200"/>
    <x v="140"/>
    <n v="8500000"/>
    <n v="1500"/>
    <n v="28500"/>
    <n v="1343000000"/>
    <n v="228000000"/>
    <n v="148200000"/>
    <n v="1719200000"/>
    <n v="401026.35875903897"/>
    <n v="442636.45726055611"/>
  </r>
  <r>
    <d v="2019-01-18T00:00:00"/>
    <s v="SISTEMA DE ENERGIA SOLAR FAROCOL 3"/>
    <s v="FAROCOL 3 S.A.S."/>
    <n v="12250"/>
    <n v="4.9000000000000004"/>
    <x v="141"/>
    <n v="208250"/>
    <n v="36.75"/>
    <n v="698.25"/>
    <n v="32903500"/>
    <n v="5586000"/>
    <n v="3630900"/>
    <n v="42120400"/>
    <n v="9825.1457895964541"/>
    <n v="10844.593202883625"/>
  </r>
  <r>
    <d v="2019-01-22T00:00:00"/>
    <s v="DELPHI HELIOS 1 META"/>
    <s v="DELPHI CAPITAL PARTNERS S.A.S."/>
    <n v="24750"/>
    <n v="9.9"/>
    <x v="142"/>
    <n v="420750"/>
    <n v="74.25"/>
    <n v="1410.75"/>
    <n v="66478500"/>
    <n v="11286000"/>
    <n v="7335900"/>
    <n v="85100400"/>
    <n v="19850.804758572427"/>
    <n v="21910.50463439753"/>
  </r>
  <r>
    <d v="2019-01-23T00:00:00"/>
    <s v="BOSQUES SOLARES DE  COLOMBIA 6"/>
    <s v="BOSQUES SOLARES DE COLOMBIA 6  S.A.S. E.S.P"/>
    <n v="49749.999999999993"/>
    <n v="19.899999999999999"/>
    <x v="143"/>
    <n v="845749.99999999988"/>
    <n v="149.24999999999997"/>
    <n v="2835.7499999999995"/>
    <n v="133628499.99999999"/>
    <n v="22685999.999999996"/>
    <n v="14745899.999999998"/>
    <n v="171060399.99999997"/>
    <n v="39902.12269652437"/>
    <n v="44042.327497425329"/>
  </r>
  <r>
    <d v="2019-01-23T00:00:00"/>
    <s v="SISTEMA SOLAR FOTOVOLTAICO SAUCE 6 DE 120 KW AC"/>
    <s v="EMPRESAS PÚBLICAS DE MEDELLIN E.S.P."/>
    <n v="300"/>
    <n v="0.12"/>
    <x v="144"/>
    <n v="5100"/>
    <n v="0.9"/>
    <n v="17.100000000000001"/>
    <n v="805800"/>
    <n v="136800"/>
    <n v="88920.000000000015"/>
    <n v="1031520"/>
    <n v="240.61581525542337"/>
    <n v="265.58187435633369"/>
  </r>
  <r>
    <d v="2019-01-23T00:00:00"/>
    <s v="PARQUE FOTOVOLTAICO SINCÉ "/>
    <s v="PARQUE FOTOVOLTAICO SINCÉ S.A.S."/>
    <n v="49749.999999999993"/>
    <n v="19.899999999999999"/>
    <x v="145"/>
    <n v="845749.99999999988"/>
    <n v="149.24999999999997"/>
    <n v="2835.7499999999995"/>
    <n v="133628499.99999999"/>
    <n v="22685999.999999996"/>
    <n v="14745899.999999998"/>
    <n v="171060399.99999997"/>
    <n v="39902.12269652437"/>
    <n v="44042.327497425329"/>
  </r>
  <r>
    <d v="2019-01-24T00:00:00"/>
    <s v="DELPHI HELIOS 3 CESAR"/>
    <s v="DELPHI CAPITAL PARTNERS S.A.S."/>
    <n v="24975"/>
    <n v="9.99"/>
    <x v="142"/>
    <n v="424575"/>
    <n v="74.924999999999997"/>
    <n v="1423.575"/>
    <n v="67082850"/>
    <n v="11388600"/>
    <n v="7402590"/>
    <n v="85874040"/>
    <n v="20031.266620013997"/>
    <n v="22109.69104016478"/>
  </r>
  <r>
    <d v="2019-01-24T00:00:00"/>
    <s v="DELPHI HELIOS 4 CESAR"/>
    <s v="DELPHI CAPITAL PARTNERS S.A.S."/>
    <n v="24975"/>
    <n v="9.99"/>
    <x v="146"/>
    <n v="424575"/>
    <n v="74.924999999999997"/>
    <n v="1423.575"/>
    <n v="67082850"/>
    <n v="11388600"/>
    <n v="7402590"/>
    <n v="85874040"/>
    <n v="20031.266620013997"/>
    <n v="22109.69104016478"/>
  </r>
  <r>
    <d v="2019-01-28T00:00:00"/>
    <s v="CASTAÑOGARCIAQUISQUEYA"/>
    <s v="HUMBERTO CASTAÑO GARCIA"/>
    <n v="6.6"/>
    <n v="2.64E-3"/>
    <x v="128"/>
    <n v="112.19999999999999"/>
    <n v="1.9799999999999998E-2"/>
    <n v="0.37619999999999998"/>
    <n v="17727.599999999999"/>
    <n v="3009.6"/>
    <n v="1956.2399999999998"/>
    <n v="22693.439999999995"/>
    <n v="5.2935479356193129"/>
    <n v="5.8428012358393397"/>
  </r>
  <r>
    <d v="2019-01-28T00:00:00"/>
    <s v="SISTEMA SOLAR FOTOVOLTAICO HIBRIDO OFF GRID CON RESPALDO DE LA RED ELECTRICA PARA LA CASA VALHER UBICADA EN EL CONDOMINIO EL IMPERIO, CARMEN DE APICALA-TOLIMA"/>
    <s v="FULLY SAS"/>
    <n v="15"/>
    <n v="6.0000000000000001E-3"/>
    <x v="147"/>
    <n v="255"/>
    <n v="4.4999999999999998E-2"/>
    <n v="0.85499999999999998"/>
    <n v="40290"/>
    <n v="6840"/>
    <n v="4446"/>
    <n v="51576"/>
    <n v="12.030790762771169"/>
    <n v="13.279093717816684"/>
  </r>
  <r>
    <d v="2019-01-28T00:00:00"/>
    <s v="SISTEMA SOLAR FOTOVOLTAICO DE AUTOCONSUMO PARA LA FINCA EL CIRHUELO (12,2 KW)"/>
    <s v="LUIS EDUARDO SAAVEDRA PINZÓN"/>
    <n v="30.5"/>
    <n v="1.2200000000000001E-2"/>
    <x v="148"/>
    <n v="518.5"/>
    <n v="9.1499999999999998E-2"/>
    <n v="1.7385000000000002"/>
    <n v="81923"/>
    <n v="13908"/>
    <n v="9040.2000000000007"/>
    <n v="104871.2"/>
    <n v="24.462607884301377"/>
    <n v="27.000823892893923"/>
  </r>
  <r>
    <d v="2019-01-28T00:00:00"/>
    <s v="SISTEMA SOLAR FOTOVOLTAICO DE AUTOCONSUMO PARA LA FINCA EL CAMPAMENTO (30,5 KW)"/>
    <s v="LUIS EDUARDO SAAVEDRA PINZÓN"/>
    <n v="76.25"/>
    <n v="3.0499999999999999E-2"/>
    <x v="148"/>
    <n v="1296.25"/>
    <n v="0.22875000000000001"/>
    <n v="4.3462500000000004"/>
    <n v="204807.5"/>
    <n v="34770"/>
    <n v="22600.500000000004"/>
    <n v="262178"/>
    <n v="61.156519710753443"/>
    <n v="67.502059732234812"/>
  </r>
  <r>
    <d v="2019-01-28T00:00:00"/>
    <s v="SISTEMA SOLAR FOTOVOLTAICO INTERCONECTADO A LA RED (GRID-TIED) PARA LA SEDE PRINCIPAL DE SERVIAMBIENTAL S.A. E.S.P (10.8 KW)"/>
    <s v="SERVIAMBIENTAL S.A. E.S.P."/>
    <n v="27"/>
    <n v="1.0800000000000001E-2"/>
    <x v="149"/>
    <n v="459"/>
    <n v="8.1000000000000003E-2"/>
    <n v="1.5390000000000001"/>
    <n v="72522"/>
    <n v="12312"/>
    <n v="8002.8000000000011"/>
    <n v="92836.800000000003"/>
    <n v="21.655423372988103"/>
    <n v="23.902368692070031"/>
  </r>
  <r>
    <d v="2019-01-29T00:00:00"/>
    <s v="SISTEMA SOLAR FOTOVOLTAICO INTERCONECTADO DE AUTOCONSUMO PARA CORDOVA SAS (10.8 KW)"/>
    <s v="CORDOVA SAS"/>
    <n v="27"/>
    <n v="1.0800000000000001E-2"/>
    <x v="29"/>
    <n v="459"/>
    <n v="8.1000000000000003E-2"/>
    <n v="1.5390000000000001"/>
    <n v="72522"/>
    <n v="12312"/>
    <n v="8002.8000000000011"/>
    <n v="92836.800000000003"/>
    <n v="21.655423372988103"/>
    <n v="23.902368692070031"/>
  </r>
  <r>
    <d v="2019-01-29T00:00:00"/>
    <s v="CASTILLA"/>
    <s v="AES CHIVOR &amp; CIA S.C.A. E.S.P."/>
    <n v="50000"/>
    <n v="20"/>
    <x v="130"/>
    <n v="850000"/>
    <n v="150"/>
    <n v="2850"/>
    <n v="134300000"/>
    <n v="22800000"/>
    <n v="14820000"/>
    <n v="171920000"/>
    <n v="40102.635875903892"/>
    <n v="44263.645726055613"/>
  </r>
  <r>
    <d v="2019-01-30T00:00:00"/>
    <s v="ALDOR"/>
    <s v="GREEN YELLOW ENERGIA DE COLOMBIA SAS"/>
    <n v="2100"/>
    <n v="0.84"/>
    <x v="29"/>
    <n v="35700"/>
    <n v="6.3"/>
    <n v="119.7"/>
    <n v="5640600"/>
    <n v="957600"/>
    <n v="622440"/>
    <n v="7220640"/>
    <n v="1684.3107067879637"/>
    <n v="1859.0731204943356"/>
  </r>
  <r>
    <d v="2019-01-31T00:00:00"/>
    <s v="SISTEMA FOTOVOLTAICO PLANTA ABB DOSQUEBRADAS"/>
    <s v="CODENSA S.A. E.S.P."/>
    <n v="975"/>
    <n v="0.39"/>
    <x v="118"/>
    <n v="16575"/>
    <n v="2.9250000000000003"/>
    <n v="55.575000000000003"/>
    <n v="2618850"/>
    <n v="444600.00000000006"/>
    <n v="288990"/>
    <n v="3352440"/>
    <n v="782.00139958012596"/>
    <n v="863.14109165808441"/>
  </r>
  <r>
    <d v="2019-01-31T00:00:00"/>
    <s v="GROUPE SEB RIONEGRO"/>
    <s v="GREEN YELLOW ENERGIA DE COLOMBIA SAS"/>
    <n v="3150"/>
    <n v="1.26"/>
    <x v="29"/>
    <n v="53550"/>
    <n v="9.4500000000000011"/>
    <n v="179.55"/>
    <n v="8460900"/>
    <n v="1436400.0000000002"/>
    <n v="933660.00000000012"/>
    <n v="10830960"/>
    <n v="2526.4660601819455"/>
    <n v="2788.6096807415038"/>
  </r>
  <r>
    <d v="2019-02-05T00:00:00"/>
    <s v="SISTEMA SOLAR FV GRID-TIE 98,64 KWp CALZADO ROMULO"/>
    <s v="EFICIENCIA ENERGETICA DE COLOMBIA - ENECO S.A.S."/>
    <n v="245"/>
    <n v="9.8000000000000004E-2"/>
    <x v="118"/>
    <n v="4165"/>
    <n v="0.73499999999999999"/>
    <n v="13.965"/>
    <n v="658070"/>
    <n v="111720"/>
    <n v="72618"/>
    <n v="842408"/>
    <n v="196.5029157919291"/>
    <n v="216.89186405767251"/>
  </r>
  <r>
    <d v="2019-02-06T00:00:00"/>
    <s v="SISTEMA FOTOVOLTAICO CANAPRO SEDE MONIQUIRÁ"/>
    <s v="CODENSA S.A. E.S.P."/>
    <n v="275"/>
    <n v="0.11"/>
    <x v="29"/>
    <n v="4675"/>
    <n v="0.82500000000000007"/>
    <n v="15.675000000000001"/>
    <n v="738650"/>
    <n v="125400.00000000001"/>
    <n v="81510"/>
    <n v="945560"/>
    <n v="220.56449731747142"/>
    <n v="243.45005149330586"/>
  </r>
  <r>
    <d v="2019-02-07T00:00:00"/>
    <s v="VIVA BARRANQUILLA"/>
    <s v="GREEN YELLOW ENERGIA DE COLOMBIA SAS"/>
    <n v="2465"/>
    <n v="0.98599999999999999"/>
    <x v="150"/>
    <n v="41905"/>
    <n v="7.3950000000000005"/>
    <n v="140.505"/>
    <n v="6620990"/>
    <n v="1124040"/>
    <n v="730626"/>
    <n v="8475656"/>
    <n v="1977.059948682062"/>
    <n v="2182.1977342945415"/>
  </r>
  <r>
    <d v="2019-02-08T00:00:00"/>
    <s v="SAGFV GESOLAR 3"/>
    <s v="GESOLAR S.A.S."/>
    <n v="6.3"/>
    <n v="2.5200000000000001E-3"/>
    <x v="151"/>
    <n v="107.1"/>
    <n v="1.89E-2"/>
    <n v="0.35910000000000003"/>
    <n v="16921.8"/>
    <n v="2872.8"/>
    <n v="1867.3200000000002"/>
    <n v="21661.919999999998"/>
    <n v="5.0529321203638906"/>
    <n v="5.5772193614830066"/>
  </r>
  <r>
    <d v="2019-02-08T00:00:00"/>
    <s v="SAGFV GESOLAR 1"/>
    <s v="GESOLAR S.A.S."/>
    <n v="37.799999999999997"/>
    <n v="1.512E-2"/>
    <x v="152"/>
    <n v="642.59999999999991"/>
    <n v="0.11339999999999999"/>
    <n v="2.1545999999999998"/>
    <n v="101530.79999999999"/>
    <n v="17236.8"/>
    <n v="11203.92"/>
    <n v="129971.51999999999"/>
    <n v="30.317592722183342"/>
    <n v="33.463316168898039"/>
  </r>
  <r>
    <d v="2019-02-08T00:00:00"/>
    <s v="SAGFV GESOLAR 2"/>
    <s v="GESOLAR S.A.S."/>
    <n v="37.799999999999997"/>
    <n v="1.512E-2"/>
    <x v="152"/>
    <n v="642.59999999999991"/>
    <n v="0.11339999999999999"/>
    <n v="2.1545999999999998"/>
    <n v="101530.79999999999"/>
    <n v="17236.8"/>
    <n v="11203.92"/>
    <n v="129971.51999999999"/>
    <n v="30.317592722183342"/>
    <n v="33.463316168898039"/>
  </r>
  <r>
    <d v="2019-02-11T00:00:00"/>
    <s v="SISTEMA FOTOVOLTAICO EN HACIENDA JAMAICA VEREDA MONTEGRANDE - ARISOL"/>
    <s v="ARISOL S.A.S."/>
    <n v="245"/>
    <n v="9.8000000000000004E-2"/>
    <x v="153"/>
    <n v="4165"/>
    <n v="0.73499999999999999"/>
    <n v="13.965"/>
    <n v="658070"/>
    <n v="111720"/>
    <n v="72618"/>
    <n v="842408"/>
    <n v="196.5029157919291"/>
    <n v="216.89186405767251"/>
  </r>
  <r>
    <d v="2019-02-11T00:00:00"/>
    <s v="ENERGÍA SOLAR CFC"/>
    <s v="JULIO FONTAN SAS"/>
    <n v="109.75"/>
    <n v="4.3900000000000002E-2"/>
    <x v="119"/>
    <n v="1865.75"/>
    <n v="0.32924999999999999"/>
    <n v="6.2557499999999999"/>
    <n v="294788.5"/>
    <n v="50046"/>
    <n v="32529.899999999998"/>
    <n v="377364.4"/>
    <n v="88.025285747609061"/>
    <n v="97.158702368692076"/>
  </r>
  <r>
    <d v="2019-02-13T00:00:00"/>
    <s v="INSTALACION FV SOBRE CUBIERTA CLINALTEC 94 KWN"/>
    <s v="EPSA S.A. E.S.P."/>
    <n v="235"/>
    <n v="9.4E-2"/>
    <x v="154"/>
    <n v="3995"/>
    <n v="0.70499999999999996"/>
    <n v="13.395000000000001"/>
    <n v="631210"/>
    <n v="107160"/>
    <n v="69654"/>
    <n v="808024"/>
    <n v="188.4823886167483"/>
    <n v="208.03913491246138"/>
  </r>
  <r>
    <d v="2019-02-13T00:00:00"/>
    <s v="SAN SILVESTRE 3"/>
    <s v="SOLAR PROJECTS DEVELOPERS S.A.S."/>
    <n v="49749.999999999993"/>
    <n v="19.899999999999999"/>
    <x v="155"/>
    <n v="845749.99999999988"/>
    <n v="149.24999999999997"/>
    <n v="2835.7499999999995"/>
    <n v="133628499.99999999"/>
    <n v="22685999.999999996"/>
    <n v="14745899.999999998"/>
    <n v="171060399.99999997"/>
    <n v="39902.12269652437"/>
    <n v="44042.327497425329"/>
  </r>
  <r>
    <d v="2019-02-14T00:00:00"/>
    <s v="PLASTICEL"/>
    <s v="GREEN YELLOW ENERGIA DE COLOMBIA SAS"/>
    <n v="2400"/>
    <n v="0.96"/>
    <x v="29"/>
    <n v="40800"/>
    <n v="7.2"/>
    <n v="136.80000000000001"/>
    <n v="6446400"/>
    <n v="1094400"/>
    <n v="711360.00000000012"/>
    <n v="8252160"/>
    <n v="1924.926522043387"/>
    <n v="2124.6549948506695"/>
  </r>
  <r>
    <d v="2019-02-18T00:00:00"/>
    <s v="PLANTA SOLAR FV CASANARE 1"/>
    <s v="WISE PROJECT S.A.S."/>
    <n v="24750"/>
    <n v="9.9"/>
    <x v="156"/>
    <n v="420750"/>
    <n v="74.25"/>
    <n v="1410.75"/>
    <n v="66478500"/>
    <n v="11286000"/>
    <n v="7335900"/>
    <n v="85100400"/>
    <n v="19850.804758572427"/>
    <n v="21910.50463439753"/>
  </r>
  <r>
    <d v="2019-02-18T00:00:00"/>
    <s v="PROYECTO FOTOVOLTAICO GOLONDRINA VALLE DEL CAUCA"/>
    <s v="ENERSINC S.A.S."/>
    <n v="24750"/>
    <n v="9.9"/>
    <x v="126"/>
    <n v="420750"/>
    <n v="74.25"/>
    <n v="1410.75"/>
    <n v="66478500"/>
    <n v="11286000"/>
    <n v="7335900"/>
    <n v="85100400"/>
    <n v="19850.804758572427"/>
    <n v="21910.50463439753"/>
  </r>
  <r>
    <d v="2019-02-19T00:00:00"/>
    <s v="CONSTRUCCIÓN, INSTALACIÓN E IMPLEMENTACIÓN DE SOLUCIONES DE ENERGÍA CONSISTENTES EN SISTEMAS SOLARES FOTOVOLTAICOS INDIVIDUALES PARA VIVIENDAS RURALES DISPERSAS EN LAS VEREDAS EL ESPINAL, LA CRISTALINA, LA UNIÓN, CANADÁ, SAN FRANCISCO, ALBANIA, BAJO AMARO"/>
    <s v="HG INGENIERÍA  CONSTRUCCIONES S.A.S."/>
    <n v="1417.4999999999998"/>
    <n v="0.56699999999999995"/>
    <x v="157"/>
    <n v="24097.499999999996"/>
    <n v="4.2524999999999995"/>
    <n v="80.797499999999985"/>
    <n v="3807404.9999999995"/>
    <n v="646379.99999999988"/>
    <n v="420146.99999999994"/>
    <n v="4873931.9999999991"/>
    <n v="1136.9097270818752"/>
    <n v="1254.8743563336764"/>
  </r>
  <r>
    <d v="2019-02-21T00:00:00"/>
    <s v="CORAZONES 2"/>
    <s v="SOLAR PROJECTS DEVELOPERS S.A.S."/>
    <n v="49749.999999999993"/>
    <n v="19.899999999999999"/>
    <x v="158"/>
    <n v="845749.99999999988"/>
    <n v="149.24999999999997"/>
    <n v="2835.7499999999995"/>
    <n v="133628499.99999999"/>
    <n v="22685999.999999996"/>
    <n v="14745899.999999998"/>
    <n v="171060399.99999997"/>
    <n v="39902.12269652437"/>
    <n v="44042.327497425329"/>
  </r>
  <r>
    <d v="2019-02-22T00:00:00"/>
    <s v="VILLAVIEJA"/>
    <s v="CME CONSTRUCCIÓN Y MANUTENCIÓN ELECTROMECANICA S.A."/>
    <n v="250000"/>
    <n v="100"/>
    <x v="159"/>
    <n v="4250000"/>
    <n v="750"/>
    <n v="14250"/>
    <n v="671500000"/>
    <n v="114000000"/>
    <n v="74100000"/>
    <n v="859600000"/>
    <n v="200513.17937951948"/>
    <n v="221318.22863027806"/>
  </r>
  <r>
    <d v="2019-03-11T00:00:00"/>
    <s v="SISTEMA FV 28.05 KWp IGLESIA CENTRO CRISTIANO LOS PINOS"/>
    <s v="INNOVA SOLAR COLOMBIA S.A.S."/>
    <n v="70"/>
    <n v="2.8000000000000001E-2"/>
    <x v="160"/>
    <n v="1190"/>
    <n v="0.21"/>
    <n v="3.99"/>
    <n v="188020"/>
    <n v="31920"/>
    <n v="20748"/>
    <n v="240688"/>
    <n v="56.143690226265456"/>
    <n v="61.969104016477857"/>
  </r>
  <r>
    <d v="2019-03-11T00:00:00"/>
    <s v="SISTEMA FV 24.7 KWp MERKGUSTO"/>
    <s v="INNOVA SOLAR COLOMBIA S.A.S."/>
    <n v="61.749999999999993"/>
    <n v="2.47E-2"/>
    <x v="103"/>
    <n v="1049.7499999999998"/>
    <n v="0.18524999999999997"/>
    <n v="3.5197499999999997"/>
    <n v="165860.49999999997"/>
    <n v="28157.999999999996"/>
    <n v="18302.699999999997"/>
    <n v="212321.19999999995"/>
    <n v="49.5267553067413"/>
    <n v="54.665602471678667"/>
  </r>
  <r>
    <d v="2019-03-11T00:00:00"/>
    <s v="SISTEMA FV 113 KWp LOS MONTES"/>
    <s v="INNOVA SOLAR COLOMBIA S.A.S."/>
    <n v="282.5"/>
    <n v="0.113"/>
    <x v="161"/>
    <n v="4802.5"/>
    <n v="0.84750000000000003"/>
    <n v="16.102499999999999"/>
    <n v="758795"/>
    <n v="128820"/>
    <n v="83733"/>
    <n v="971348"/>
    <n v="226.57989269885701"/>
    <n v="250.08959835221421"/>
  </r>
  <r>
    <d v="2019-03-11T00:00:00"/>
    <s v="SISTEMA FV 27.36 KWp JM ESTRADA"/>
    <s v="INNOVA SOLAR COLOMBIA S.A.S."/>
    <n v="68.25"/>
    <n v="2.7300000000000001E-2"/>
    <x v="162"/>
    <n v="1160.25"/>
    <n v="0.20475000000000002"/>
    <n v="3.89025"/>
    <n v="183319.5"/>
    <n v="31122.000000000004"/>
    <n v="20229.3"/>
    <n v="234670.8"/>
    <n v="54.740097970608815"/>
    <n v="60.419876416065911"/>
  </r>
  <r>
    <d v="2019-03-11T00:00:00"/>
    <s v="SISTEMA FV 26.4 KWp INDUSTRIAS DARWIN"/>
    <s v="INNOVA SOLAR COLOMBIA S.A.S."/>
    <n v="65"/>
    <n v="2.5999999999999999E-2"/>
    <x v="163"/>
    <n v="1105"/>
    <n v="0.19500000000000001"/>
    <n v="3.7050000000000001"/>
    <n v="174590"/>
    <n v="29640"/>
    <n v="19266"/>
    <n v="223496"/>
    <n v="52.133426638675061"/>
    <n v="57.5427394438723"/>
  </r>
  <r>
    <d v="2019-03-12T00:00:00"/>
    <s v="SISTEMA SOLAR FV GRID-TIE 10 KWp CALZADO ROMULO"/>
    <s v="EFICIENCIA ENERGETICA DE COLOMBIA - ENECO S.A.S."/>
    <n v="25"/>
    <n v="0.01"/>
    <x v="164"/>
    <n v="425"/>
    <n v="7.4999999999999997E-2"/>
    <n v="1.425"/>
    <n v="67150"/>
    <n v="11400"/>
    <n v="7410"/>
    <n v="85960"/>
    <n v="20.051317937951946"/>
    <n v="22.131822863027807"/>
  </r>
  <r>
    <d v="2019-03-12T00:00:00"/>
    <s v="SAN MARCOS"/>
    <s v="DATECSA ENERGIA SAS"/>
    <n v="10500"/>
    <n v="4.2"/>
    <x v="93"/>
    <n v="178500"/>
    <n v="31.5"/>
    <n v="598.5"/>
    <n v="28203000"/>
    <n v="4788000"/>
    <n v="3112200"/>
    <n v="36103200"/>
    <n v="8421.5535339398175"/>
    <n v="9295.3656024716784"/>
  </r>
  <r>
    <d v="2019-03-12T00:00:00"/>
    <s v="INVAL"/>
    <s v="DATECSA ENERGIA SAS"/>
    <n v="500"/>
    <n v="0.2"/>
    <x v="130"/>
    <n v="8500"/>
    <n v="1.5"/>
    <n v="28.5"/>
    <n v="1343000"/>
    <n v="228000"/>
    <n v="148200"/>
    <n v="1719200"/>
    <n v="401.02635875903894"/>
    <n v="442.63645726055614"/>
  </r>
  <r>
    <d v="2019-03-12T00:00:00"/>
    <s v="FUNDICIONES UNIVERSO"/>
    <s v="DATECSA ENERGIA SAS"/>
    <n v="1000"/>
    <n v="0.4"/>
    <x v="130"/>
    <n v="17000"/>
    <n v="3"/>
    <n v="57"/>
    <n v="2686000"/>
    <n v="456000"/>
    <n v="296400"/>
    <n v="3438400"/>
    <n v="802.05271751807788"/>
    <n v="885.27291452111228"/>
  </r>
  <r>
    <d v="2019-03-13T00:00:00"/>
    <s v="CONALBRONCES (de DATECSA)"/>
    <s v="DATECSA ENERGIA SAS"/>
    <n v="500"/>
    <n v="0.2"/>
    <x v="130"/>
    <n v="8500"/>
    <n v="1.5"/>
    <n v="28.5"/>
    <n v="1343000"/>
    <n v="228000"/>
    <n v="148200"/>
    <n v="1719200"/>
    <n v="401.02635875903894"/>
    <n v="442.63645726055614"/>
  </r>
  <r>
    <d v="2019-03-13T00:00:00"/>
    <s v="URGENCIAS MEDICAS BUGA"/>
    <s v="DATECSA ENERGIA SAS"/>
    <n v="500"/>
    <n v="0.2"/>
    <x v="130"/>
    <n v="8500"/>
    <n v="1.5"/>
    <n v="28.5"/>
    <n v="1343000"/>
    <n v="228000"/>
    <n v="148200"/>
    <n v="1719200"/>
    <n v="401.02635875903894"/>
    <n v="442.63645726055614"/>
  </r>
  <r>
    <d v="2019-03-20T00:00:00"/>
    <s v="LOS ALACRANES"/>
    <s v="COLREN I SAS"/>
    <n v="225000"/>
    <n v="90"/>
    <x v="93"/>
    <n v="3825000"/>
    <n v="675"/>
    <n v="12825"/>
    <n v="604350000"/>
    <n v="102600000"/>
    <n v="66690000"/>
    <n v="773640000"/>
    <n v="180461.86144156754"/>
    <n v="199186.40576725025"/>
  </r>
  <r>
    <d v="2019-03-20T00:00:00"/>
    <s v="COMFENALCO LA RIVERA TULUA"/>
    <s v="COMFENALCO VALLE DELAGENTE"/>
    <n v="130"/>
    <n v="5.1999999999999998E-2"/>
    <x v="29"/>
    <n v="2210"/>
    <n v="0.39"/>
    <n v="7.41"/>
    <n v="349180"/>
    <n v="59280"/>
    <n v="38532"/>
    <n v="446992"/>
    <n v="104.26685327735012"/>
    <n v="115.0854788877446"/>
  </r>
  <r>
    <d v="2019-03-20T00:00:00"/>
    <s v="COMFENALCO CLUB CAÑASGORDAS"/>
    <s v="COMFENALCO VALLE DELAGENTE"/>
    <n v="247.5"/>
    <n v="9.9000000000000005E-2"/>
    <x v="29"/>
    <n v="4207.5"/>
    <n v="0.74250000000000005"/>
    <n v="14.1075"/>
    <n v="664785"/>
    <n v="112860.00000000001"/>
    <n v="73359"/>
    <n v="851004"/>
    <n v="198.50804758572428"/>
    <n v="219.10504634397529"/>
  </r>
  <r>
    <d v="2019-03-20T00:00:00"/>
    <s v="SISTEMA SOLAR FV GRID-TIE 201.45 KWP LABORATORIOS BAXTER"/>
    <s v="EFICIENCIA ENERGETICA DE COLOMBIA - ENECO S.A.S."/>
    <n v="503.49999999999994"/>
    <n v="0.2014"/>
    <x v="165"/>
    <n v="8559.4999999999982"/>
    <n v="1.5105"/>
    <n v="28.699499999999997"/>
    <n v="1352400.9999999998"/>
    <n v="229596"/>
    <n v="149237.4"/>
    <n v="1731234.3999999997"/>
    <n v="403.83354327035215"/>
    <n v="445.73491246137996"/>
  </r>
  <r>
    <d v="2019-03-20T00:00:00"/>
    <s v="COMFENALCO CALLE 5"/>
    <s v="COMFENALCO VALLE DELAGENTE"/>
    <n v="209.5"/>
    <n v="8.3799999999999999E-2"/>
    <x v="29"/>
    <n v="3561.5"/>
    <n v="0.62850000000000006"/>
    <n v="11.9415"/>
    <n v="562717"/>
    <n v="95532.000000000015"/>
    <n v="62095.799999999996"/>
    <n v="720344.8"/>
    <n v="168.03004432003732"/>
    <n v="185.46467559217302"/>
  </r>
  <r>
    <d v="2019-03-21T00:00:00"/>
    <s v="SISTEMA FOTOVOLTAICO ATADO A LA RED DE 103,68 KWP PARA AUTOGENERACIÓN GRUPO ALIMENTICIO ALBA DEL FONCE SAS"/>
    <s v="GRUPO ALIMENTICIO ALBA DEL FONCE SAS"/>
    <n v="227"/>
    <n v="9.0800000000000006E-2"/>
    <x v="103"/>
    <n v="3859"/>
    <n v="0.68100000000000005"/>
    <n v="12.939"/>
    <n v="609722"/>
    <n v="103512.00000000001"/>
    <n v="67282.8"/>
    <n v="780516.8"/>
    <n v="182.06596687660371"/>
    <n v="200.9569515962925"/>
  </r>
  <r>
    <d v="2019-03-26T00:00:00"/>
    <s v="AUTOGENERACIÓN MILPA SAMACÁ"/>
    <s v="C.I. MILPA S.A."/>
    <n v="45000"/>
    <n v="18"/>
    <x v="166"/>
    <n v="765000"/>
    <n v="135"/>
    <n v="2565"/>
    <n v="120870000"/>
    <n v="20520000"/>
    <n v="13338000"/>
    <n v="154728000"/>
    <n v="36092.372288313505"/>
    <n v="39837.281153450051"/>
  </r>
  <r>
    <d v="2019-03-27T00:00:00"/>
    <s v="SISTEMA SOLAR FOTOVOLTAICO INTERCONECTADO DE 600.3 KW-UTP"/>
    <s v="EMPRESA DE ENERGÍA DE PEREIRA S.A ESP"/>
    <n v="1499.9999999999998"/>
    <n v="0.6"/>
    <x v="167"/>
    <n v="25499.999999999996"/>
    <n v="4.4999999999999991"/>
    <n v="85.499999999999986"/>
    <n v="4028999.9999999995"/>
    <n v="683999.99999999988"/>
    <n v="444599.99999999994"/>
    <n v="5157599.9999999991"/>
    <n v="1203.0790762771167"/>
    <n v="1327.9093717816681"/>
  </r>
  <r>
    <d v="2019-03-28T00:00:00"/>
    <s v="PORVENIR II (SOLAR)"/>
    <s v="SOLAR PROJECTS DEVELOPERS S.A.S."/>
    <n v="49749.999999999993"/>
    <n v="19.899999999999999"/>
    <x v="168"/>
    <n v="845749.99999999988"/>
    <n v="149.24999999999997"/>
    <n v="2835.7499999999995"/>
    <n v="133628499.99999999"/>
    <n v="22685999.999999996"/>
    <n v="14745899.999999998"/>
    <n v="171060399.99999997"/>
    <n v="39902.12269652437"/>
    <n v="44042.327497425329"/>
  </r>
  <r>
    <d v="2019-03-28T00:00:00"/>
    <s v="PORVENIR III"/>
    <s v="SOLAR PROJECTS DEVELOPERS S.A.S."/>
    <n v="49749.999999999993"/>
    <n v="19.899999999999999"/>
    <x v="168"/>
    <n v="845749.99999999988"/>
    <n v="149.24999999999997"/>
    <n v="2835.7499999999995"/>
    <n v="133628499.99999999"/>
    <n v="22685999.999999996"/>
    <n v="14745899.999999998"/>
    <n v="171060399.99999997"/>
    <n v="39902.12269652437"/>
    <n v="44042.327497425329"/>
  </r>
  <r>
    <d v="2019-03-29T00:00:00"/>
    <s v="PARQUE FOTOVOLTAICO CANOAS"/>
    <s v="DUE CAPITAL AND SERVICES S.A.S."/>
    <n v="500000"/>
    <n v="200"/>
    <x v="129"/>
    <n v="8500000"/>
    <n v="1500"/>
    <n v="28500"/>
    <n v="1343000000"/>
    <n v="228000000"/>
    <n v="148200000"/>
    <n v="1719200000"/>
    <n v="401026.35875903897"/>
    <n v="442636.45726055611"/>
  </r>
  <r>
    <d v="2019-04-01T00:00:00"/>
    <s v="SISTEMA SOLAR FOTOVOLTAICO TORRE PROTECCION"/>
    <s v="PROMOTORA DE ENERGIAS RENOVABLES SAS"/>
    <n v="102.5"/>
    <n v="4.1000000000000002E-2"/>
    <x v="169"/>
    <n v="1742.5"/>
    <n v="0.3075"/>
    <n v="5.8425000000000002"/>
    <n v="275315"/>
    <n v="46740"/>
    <n v="30381"/>
    <n v="352436"/>
    <n v="82.210403545602986"/>
    <n v="90.740473738414011"/>
  </r>
  <r>
    <d v="2019-04-01T00:00:00"/>
    <s v="SISTEMA SOLAR FOTOVOLTAICO CONECTADO A RED CAÑAVERAL ZARZAL"/>
    <s v="SUPERTIENDAS CAÑAVERAL SA"/>
    <n v="262.5"/>
    <n v="0.105"/>
    <x v="170"/>
    <n v="4462.5"/>
    <n v="0.78749999999999998"/>
    <n v="14.9625"/>
    <n v="705075"/>
    <n v="119700"/>
    <n v="77805"/>
    <n v="902580"/>
    <n v="210.53883834849546"/>
    <n v="232.38414006179195"/>
  </r>
  <r>
    <d v="2019-04-02T00:00:00"/>
    <s v="SISTEMA SOLAR FOTOVOLTAICO CONECTADO A RED CAÑAVERAL PALMIRA"/>
    <s v="SUPERTIENDAS CAÑAVERAL SA"/>
    <n v="205.74999999999997"/>
    <n v="8.2299999999999998E-2"/>
    <x v="170"/>
    <n v="3497.7499999999995"/>
    <n v="0.61724999999999997"/>
    <n v="11.727749999999999"/>
    <n v="552644.49999999988"/>
    <n v="93822"/>
    <n v="60984.299999999996"/>
    <n v="707450.79999999993"/>
    <n v="165.02234662934453"/>
    <n v="182.14490216271884"/>
  </r>
  <r>
    <d v="2019-04-02T00:00:00"/>
    <s v="SISTEMA FOTOVOLTAICO PLANTA COORDINADORA MERCANTIL"/>
    <s v="LATAMSOLAR FOTOVOLTAICA FUNDACION"/>
    <n v="874.99999999999989"/>
    <n v="0.35"/>
    <x v="130"/>
    <n v="14874.999999999998"/>
    <n v="2.6249999999999996"/>
    <n v="49.874999999999993"/>
    <n v="2350249.9999999995"/>
    <n v="398999.99999999994"/>
    <n v="259349.99999999997"/>
    <n v="3008599.9999999995"/>
    <n v="701.79612782831805"/>
    <n v="774.61380020597312"/>
  </r>
  <r>
    <d v="2019-04-04T00:00:00"/>
    <s v="PARQUE SOLAR DICEL"/>
    <s v="DATECSA ENERGIA SAS"/>
    <n v="24750"/>
    <n v="9.9"/>
    <x v="93"/>
    <n v="420750"/>
    <n v="74.25"/>
    <n v="1410.75"/>
    <n v="66478500"/>
    <n v="11286000"/>
    <n v="7335900"/>
    <n v="85100400"/>
    <n v="19850.804758572427"/>
    <n v="21910.50463439753"/>
  </r>
  <r>
    <d v="2019-04-05T00:00:00"/>
    <s v="SISTEMA SOLAR FOTOVOLTAICO CONECTADO A RED SONORA"/>
    <s v="RED SONORA SAS"/>
    <n v="262.5"/>
    <n v="0.105"/>
    <x v="171"/>
    <n v="4462.5"/>
    <n v="0.78749999999999998"/>
    <n v="14.9625"/>
    <n v="705075"/>
    <n v="119700"/>
    <n v="77805"/>
    <n v="902580"/>
    <n v="210.53883834849546"/>
    <n v="232.38414006179195"/>
  </r>
  <r>
    <d v="2019-04-11T00:00:00"/>
    <s v="LATAMSOLAR FUNDACION"/>
    <s v="LATAMSOLAR FOTOVOLTAICA FUNDACION"/>
    <n v="250000"/>
    <n v="100"/>
    <x v="139"/>
    <n v="4250000"/>
    <n v="750"/>
    <n v="14250"/>
    <n v="671500000"/>
    <n v="114000000"/>
    <n v="74100000"/>
    <n v="859600000"/>
    <n v="200513.17937951948"/>
    <n v="221318.22863027806"/>
  </r>
  <r>
    <d v="2019-04-30T00:00:00"/>
    <s v="PLANTA DE GENERACIÓN FV CHAPARRAL"/>
    <s v="J.E. JAIMES INGENIEROS S.A."/>
    <n v="20000"/>
    <n v="8"/>
    <x v="172"/>
    <n v="340000"/>
    <n v="60"/>
    <n v="1140"/>
    <n v="53720000"/>
    <n v="9120000"/>
    <n v="5928000"/>
    <n v="68768000"/>
    <n v="16041.054350361559"/>
    <n v="17705.458290422244"/>
  </r>
  <r>
    <d v="2019-05-09T00:00:00"/>
    <s v="FRIOGAN LA DORADA"/>
    <s v="DATECSA ENERGIA SAS"/>
    <n v="1749.9999999999998"/>
    <n v="0.7"/>
    <x v="173"/>
    <n v="29749.999999999996"/>
    <n v="5.2499999999999991"/>
    <n v="99.749999999999986"/>
    <n v="4700499.9999999991"/>
    <n v="797999.99999999988"/>
    <n v="518699.99999999994"/>
    <n v="6017199.9999999991"/>
    <n v="1403.5922556566361"/>
    <n v="1549.2276004119462"/>
  </r>
  <r>
    <d v="2019-05-09T00:00:00"/>
    <s v="FRIOGAN COROZAL"/>
    <s v="DATECSA ENERGIA SAS"/>
    <n v="1250"/>
    <n v="0.5"/>
    <x v="173"/>
    <n v="21250"/>
    <n v="3.75"/>
    <n v="71.25"/>
    <n v="3357500"/>
    <n v="570000"/>
    <n v="370500"/>
    <n v="4298000"/>
    <n v="1002.5658968975974"/>
    <n v="1106.5911431513903"/>
  </r>
  <r>
    <d v="2019-05-09T00:00:00"/>
    <s v="FRIOGAN VILLAVICENCIO"/>
    <s v="DATECSA ENERGIA SAS"/>
    <n v="2750"/>
    <n v="1.1000000000000001"/>
    <x v="173"/>
    <n v="46750"/>
    <n v="8.25"/>
    <n v="156.75"/>
    <n v="7386500"/>
    <n v="1254000"/>
    <n v="815100"/>
    <n v="9455600"/>
    <n v="2205.6449731747143"/>
    <n v="2434.5005149330586"/>
  </r>
  <r>
    <d v="2019-05-09T00:00:00"/>
    <s v="FRIOGAN SAN CAYETANO"/>
    <s v="DATECSA ENERGIA SAS"/>
    <n v="500"/>
    <n v="0.2"/>
    <x v="173"/>
    <n v="8500"/>
    <n v="1.5"/>
    <n v="28.5"/>
    <n v="1343000"/>
    <n v="228000"/>
    <n v="148200"/>
    <n v="1719200"/>
    <n v="401.02635875903894"/>
    <n v="442.63645726055614"/>
  </r>
  <r>
    <d v="2019-05-12T00:00:00"/>
    <s v="BOSQUES SOLARES DE BOLIVAR 506"/>
    <s v="BOSQUES SOLARES DE BOLIVAR 506 S.A.S. E.S.P"/>
    <n v="49749.999999999993"/>
    <n v="19.899999999999999"/>
    <x v="174"/>
    <n v="845749.99999999988"/>
    <n v="149.24999999999997"/>
    <n v="2835.7499999999995"/>
    <n v="133628499.99999999"/>
    <n v="22685999.999999996"/>
    <n v="14745899.999999998"/>
    <n v="171060399.99999997"/>
    <n v="39902.12269652437"/>
    <n v="44042.327497425329"/>
  </r>
  <r>
    <d v="2019-05-21T00:00:00"/>
    <s v="TECHO SOLAR RELIANZ GALAPA"/>
    <s v="RELIANZ MINING SOLUTIONS S.A.S."/>
    <n v="2500"/>
    <n v="1"/>
    <x v="175"/>
    <n v="42500"/>
    <n v="7.5"/>
    <n v="142.5"/>
    <n v="6715000"/>
    <n v="1140000"/>
    <n v="741000"/>
    <n v="8596000"/>
    <n v="2005.1317937951949"/>
    <n v="2213.1822863027805"/>
  </r>
  <r>
    <d v="2019-05-21T00:00:00"/>
    <s v="TECHO SOLAR HYDRAULIC SYSTEMS GALAPA"/>
    <s v="RELIANZ MINING SOLUTIONS S.A.S."/>
    <n v="1250"/>
    <n v="0.5"/>
    <x v="176"/>
    <n v="21250"/>
    <n v="3.75"/>
    <n v="71.25"/>
    <n v="3357500"/>
    <n v="570000"/>
    <n v="370500"/>
    <n v="4298000"/>
    <n v="1002.5658968975974"/>
    <n v="1106.5911431513903"/>
  </r>
  <r>
    <d v="2019-05-22T00:00:00"/>
    <s v="FINCA PLANTA CIENAGA DE ORO PARA AUTOCONSUMO FOTOVOLTAICO"/>
    <s v="REA SOLAR COLOMBIA S.A.S"/>
    <n v="1150"/>
    <n v="0.46"/>
    <x v="177"/>
    <n v="19550"/>
    <n v="3.45"/>
    <n v="65.55"/>
    <n v="3088900"/>
    <n v="524400"/>
    <n v="340860"/>
    <n v="3954160"/>
    <n v="922.36062514578964"/>
    <n v="1018.0638516992791"/>
  </r>
  <r>
    <d v="2019-05-22T00:00:00"/>
    <s v="28 AUTOGENERACIÓN PV 66.33 kWp INELCA B 4y5 C"/>
    <s v="INDUSTRIA ELECTRICA DEL CAUCA S.A.S"/>
    <n v="165.82499999999999"/>
    <n v="6.633E-2"/>
    <x v="178"/>
    <n v="2819.0249999999996"/>
    <n v="0.497475"/>
    <n v="9.452024999999999"/>
    <n v="445405.94999999995"/>
    <n v="75616.2"/>
    <n v="49150.529999999992"/>
    <n v="570172.67999999993"/>
    <n v="133.00039188243525"/>
    <n v="146.80038105046341"/>
  </r>
  <r>
    <d v="2019-05-22T00:00:00"/>
    <s v="29 AUTOGENERACIÓN PV 11.05 kWp INELCA B 3C"/>
    <s v="INDUSTRIA ELECTRICA DEL CAUCA S.A.S"/>
    <n v="27.625"/>
    <n v="1.1050000000000001E-2"/>
    <x v="144"/>
    <n v="469.625"/>
    <n v="8.2875000000000004E-2"/>
    <n v="1.5746250000000002"/>
    <n v="74200.75"/>
    <n v="12597"/>
    <n v="8188.0500000000011"/>
    <n v="94985.8"/>
    <n v="22.156706321436904"/>
    <n v="24.455664263645726"/>
  </r>
  <r>
    <d v="2019-05-23T00:00:00"/>
    <s v="GRANJA SOLAR PRADO 50 MW"/>
    <s v="GESINSO SAS"/>
    <n v="125000"/>
    <n v="50"/>
    <x v="179"/>
    <n v="2125000"/>
    <n v="375"/>
    <n v="7125"/>
    <n v="335750000"/>
    <n v="57000000"/>
    <n v="37050000"/>
    <n v="429800000"/>
    <n v="100256.58968975974"/>
    <n v="110659.11431513903"/>
  </r>
  <r>
    <d v="2019-05-27T00:00:00"/>
    <s v="CONTEGRAL CARTAGO PARA AUTOCONSUMO FOTOVOLTAICO"/>
    <s v="REA SOLAR COLOMBIA S.A.S"/>
    <n v="2400"/>
    <n v="0.96"/>
    <x v="177"/>
    <n v="40800"/>
    <n v="7.2"/>
    <n v="136.80000000000001"/>
    <n v="6446400"/>
    <n v="1094400"/>
    <n v="711360.00000000012"/>
    <n v="8252160"/>
    <n v="1924.926522043387"/>
    <n v="2124.6549948506695"/>
  </r>
  <r>
    <d v="2019-05-28T00:00:00"/>
    <s v="GENERACIÓN FOTOVOLTAICA HOTEL QUO"/>
    <s v="EDIFICIO MIRADOR DE SANTA MARIA SAS"/>
    <n v="25.875"/>
    <n v="1.035E-2"/>
    <x v="177"/>
    <n v="439.875"/>
    <n v="7.7625E-2"/>
    <n v="1.4748750000000002"/>
    <n v="69500.25"/>
    <n v="11799"/>
    <n v="7669.3500000000013"/>
    <n v="88968.6"/>
    <n v="20.753114065780267"/>
    <n v="22.90643666323378"/>
  </r>
  <r>
    <d v="2019-05-28T00:00:00"/>
    <s v="SISTEMA SOLAR FOTOVOLTAICO DE 8.64 KWp CON ENTREGA DE EXCEDENTES"/>
    <s v="SMART ECOPOWER S.A.S. "/>
    <n v="21.599999999999998"/>
    <n v="8.6400000000000001E-3"/>
    <x v="170"/>
    <n v="367.2"/>
    <n v="6.4799999999999996E-2"/>
    <n v="1.2311999999999999"/>
    <n v="58017.599999999999"/>
    <n v="9849.6"/>
    <n v="6402.2399999999989"/>
    <n v="74269.440000000002"/>
    <n v="17.324338698390484"/>
    <n v="19.121894953656025"/>
  </r>
  <r>
    <d v="2019-06-11T00:00:00"/>
    <s v="SAN SILVESTRE"/>
    <s v="CONSORCIO SOLAR PROJECT DEVELOPERS-INPRELCO"/>
    <n v="150000"/>
    <n v="60"/>
    <x v="172"/>
    <n v="2550000"/>
    <n v="450"/>
    <n v="8550"/>
    <n v="402900000"/>
    <n v="68400000"/>
    <n v="44460000"/>
    <n v="515760000"/>
    <n v="120307.90762771168"/>
    <n v="132790.93717816685"/>
  </r>
  <r>
    <d v="2019-06-12T00:00:00"/>
    <s v="BOSQUES SOLARES DE BOLIVAR 507"/>
    <s v="BOSQUES SOLARES DE BOLIVAR 507 S.A.S. E.S.P"/>
    <n v="49749.999999999993"/>
    <n v="19.899999999999999"/>
    <x v="174"/>
    <n v="845749.99999999988"/>
    <n v="149.24999999999997"/>
    <n v="2835.7499999999995"/>
    <n v="133628499.99999999"/>
    <n v="22685999.999999996"/>
    <n v="14745899.999999998"/>
    <n v="171060399.99999997"/>
    <n v="39902.12269652437"/>
    <n v="44042.327497425329"/>
  </r>
  <r>
    <d v="2019-06-13T00:00:00"/>
    <s v="BOSQUES SOLARES DE LOS LLANOS 1"/>
    <s v="BOSQUES SOLARES DE LOS LLANOS 1 S.A.S - E.S.P"/>
    <n v="49749.999999999993"/>
    <n v="19.899999999999999"/>
    <x v="180"/>
    <n v="845749.99999999988"/>
    <n v="149.24999999999997"/>
    <n v="2835.7499999999995"/>
    <n v="133628499.99999999"/>
    <n v="22685999.999999996"/>
    <n v="14745899.999999998"/>
    <n v="171060399.99999997"/>
    <n v="39902.12269652437"/>
    <n v="44042.327497425329"/>
  </r>
  <r>
    <d v="2019-06-13T00:00:00"/>
    <s v="BOSQUES SOLARES DE LOS LLANOS 2"/>
    <s v="BOSQUES SOLARES DE LOS LLANOS 2 S.A.S - E.S.P"/>
    <n v="49749.999999999993"/>
    <n v="19.899999999999999"/>
    <x v="181"/>
    <n v="845749.99999999988"/>
    <n v="149.24999999999997"/>
    <n v="2835.7499999999995"/>
    <n v="133628499.99999999"/>
    <n v="22685999.999999996"/>
    <n v="14745899.999999998"/>
    <n v="171060399.99999997"/>
    <n v="39902.12269652437"/>
    <n v="44042.327497425329"/>
  </r>
  <r>
    <d v="2019-06-13T00:00:00"/>
    <s v="BOSQUES SOLARES DE BOLIVAR 505"/>
    <s v="BOSQUES SOLARES DE BOLIVAR 505 S.A.S. E.S.P"/>
    <n v="49749.999999999993"/>
    <n v="19.899999999999999"/>
    <x v="182"/>
    <n v="845749.99999999988"/>
    <n v="149.24999999999997"/>
    <n v="2835.7499999999995"/>
    <n v="133628499.99999999"/>
    <n v="22685999.999999996"/>
    <n v="14745899.999999998"/>
    <n v="171060399.99999997"/>
    <n v="39902.12269652437"/>
    <n v="44042.327497425329"/>
  </r>
  <r>
    <d v="2019-07-03T00:00:00"/>
    <s v="SUN FLOWER GAMARRA"/>
    <s v="VH PROYECTOS SAS"/>
    <n v="12500"/>
    <n v="5"/>
    <x v="183"/>
    <n v="212500"/>
    <n v="37.5"/>
    <n v="712.5"/>
    <n v="33575000"/>
    <n v="5700000"/>
    <n v="3705000"/>
    <n v="42980000"/>
    <n v="10025.658968975973"/>
    <n v="11065.911431513903"/>
  </r>
  <r>
    <d v="2019-07-10T00:00:00"/>
    <s v="PLANTA DE GENERACIÓN FV CHAPARRAL CASTAÑAL II 22 MW"/>
    <s v="J.E. JAIMES INGENIEROS S.A."/>
    <n v="55000"/>
    <n v="22"/>
    <x v="172"/>
    <n v="935000"/>
    <n v="165"/>
    <n v="3135"/>
    <n v="147730000"/>
    <n v="25080000"/>
    <n v="16302000"/>
    <n v="189112000"/>
    <n v="44112.899463494286"/>
    <n v="48690.010298661175"/>
  </r>
  <r>
    <d v="2019-07-12T00:00:00"/>
    <s v="PARQUE DE GENERACIÓN FOTOVOLTAICA EL DONCELLO"/>
    <s v="PARQUE SOLAR COLOMBIA I SAS ESP"/>
    <n v="24750"/>
    <n v="9.9"/>
    <x v="184"/>
    <n v="420750"/>
    <n v="74.25"/>
    <n v="1410.75"/>
    <n v="66478500"/>
    <n v="11286000"/>
    <n v="7335900"/>
    <n v="85100400"/>
    <n v="19850.804758572427"/>
    <n v="21910.50463439753"/>
  </r>
  <r>
    <d v="2019-07-12T00:00:00"/>
    <s v="PARQUE DE GENERACIÓN FOTOVOLTAICA LA TABLA"/>
    <s v="PARQUE SOLAR COLOMBIA IV SAS ESP"/>
    <n v="49500"/>
    <n v="19.8"/>
    <x v="184"/>
    <n v="841500"/>
    <n v="148.5"/>
    <n v="2821.5"/>
    <n v="132957000"/>
    <n v="22572000"/>
    <n v="14671800"/>
    <n v="170200800"/>
    <n v="39701.609517144854"/>
    <n v="43821.00926879506"/>
  </r>
  <r>
    <d v="2019-07-14T00:00:00"/>
    <s v="PARQUE DE GENERACIÓN FOTOVOLTAICA YAGUARÁ"/>
    <s v="PARQUE SOLAR COLOMBIA II SAS ESP"/>
    <n v="49500"/>
    <n v="19.8"/>
    <x v="184"/>
    <n v="841500"/>
    <n v="148.5"/>
    <n v="2821.5"/>
    <n v="132957000"/>
    <n v="22572000"/>
    <n v="14671800"/>
    <n v="170200800"/>
    <n v="39701.609517144854"/>
    <n v="43821.00926879506"/>
  </r>
  <r>
    <d v="2019-07-14T00:00:00"/>
    <s v="PARQUE SOLAR TIERRA LINDA"/>
    <s v="PARQUE SOLAR TIERRA LINDA SAS"/>
    <n v="24750"/>
    <n v="9.9"/>
    <x v="103"/>
    <n v="420750"/>
    <n v="74.25"/>
    <n v="1410.75"/>
    <n v="66478500"/>
    <n v="11286000"/>
    <n v="7335900"/>
    <n v="85100400"/>
    <n v="19850.804758572427"/>
    <n v="21910.50463439753"/>
  </r>
  <r>
    <d v="2019-07-15T00:00:00"/>
    <s v="GENERACIÓN FOTOVOLTAICA ALIAR-BARLOVENTO"/>
    <s v="REA SOLAR COLOMBIA S.A.S"/>
    <n v="264"/>
    <n v="0.1056"/>
    <x v="185"/>
    <n v="4488"/>
    <n v="0.79200000000000004"/>
    <n v="15.048"/>
    <n v="709104"/>
    <n v="120384"/>
    <n v="78249.600000000006"/>
    <n v="907737.59999999998"/>
    <n v="211.74191742477257"/>
    <n v="233.71204943357364"/>
  </r>
  <r>
    <d v="2019-07-15T00:00:00"/>
    <s v="GENERACIÓN FOTOVOLTAICA ALIAR-LA FAZENDA"/>
    <s v="REA SOLAR COLOMBIA S.A.S"/>
    <n v="264"/>
    <n v="0.1056"/>
    <x v="185"/>
    <n v="4488"/>
    <n v="0.79200000000000004"/>
    <n v="15.048"/>
    <n v="709104"/>
    <n v="120384"/>
    <n v="78249.600000000006"/>
    <n v="907737.59999999998"/>
    <n v="211.74191742477257"/>
    <n v="233.71204943357364"/>
  </r>
  <r>
    <d v="2019-07-15T00:00:00"/>
    <s v="GENERACIÓN FOTOVOLTAICA INDUSTRIA LICORERA DE CALDAS"/>
    <s v="REA SOLAR COLOMBIA S.A.S"/>
    <n v="264"/>
    <n v="0.1056"/>
    <x v="185"/>
    <n v="4488"/>
    <n v="0.79200000000000004"/>
    <n v="15.048"/>
    <n v="709104"/>
    <n v="120384"/>
    <n v="78249.600000000006"/>
    <n v="907737.59999999998"/>
    <n v="211.74191742477257"/>
    <n v="233.71204943357364"/>
  </r>
  <r>
    <d v="2019-07-15T00:00:00"/>
    <s v="PROYECTO FOTOVOLTAICO EN SOCODA"/>
    <s v="ENTORIA ENERGY COLOMBIA S.A.S."/>
    <n v="899.99999999999989"/>
    <n v="0.36"/>
    <x v="186"/>
    <n v="15299.999999999998"/>
    <n v="2.6999999999999997"/>
    <n v="51.3"/>
    <n v="2417399.9999999995"/>
    <n v="410399.99999999994"/>
    <n v="266760"/>
    <n v="3094559.9999999995"/>
    <n v="721.84744576626997"/>
    <n v="796.74562306900089"/>
  </r>
  <r>
    <d v="2019-07-15T00:00:00"/>
    <s v="GENERACIÓN FOTOVOLTAICA ALIAR-FRIGORIFICO LA FAZENDA"/>
    <s v="REA SOLAR COLOMBIA S.A.S"/>
    <n v="264"/>
    <n v="0.1056"/>
    <x v="185"/>
    <n v="4488"/>
    <n v="0.79200000000000004"/>
    <n v="15.048"/>
    <n v="709104"/>
    <n v="120384"/>
    <n v="78249.600000000006"/>
    <n v="907737.59999999998"/>
    <n v="211.74191742477257"/>
    <n v="233.71204943357364"/>
  </r>
  <r>
    <d v="2019-07-16T00:00:00"/>
    <s v="PARQUE SOLAR SAN JUAN DEL CESAR 2"/>
    <s v="COLENERGY II SAS ESP"/>
    <n v="247500"/>
    <n v="99"/>
    <x v="159"/>
    <n v="4207500"/>
    <n v="742.5"/>
    <n v="14107.5"/>
    <n v="664785000"/>
    <n v="112860000"/>
    <n v="73359000"/>
    <n v="851004000"/>
    <n v="198508.04758572427"/>
    <n v="219105.04634397529"/>
  </r>
  <r>
    <d v="2019-07-16T00:00:00"/>
    <s v="PARQUE SOLAR TORO MORENO"/>
    <s v="COLOMENER II S.A.S E.S.P"/>
    <n v="249750"/>
    <n v="99.9"/>
    <x v="187"/>
    <n v="4245750"/>
    <n v="749.25"/>
    <n v="14235.75"/>
    <n v="670828500"/>
    <n v="113886000"/>
    <n v="74025900"/>
    <n v="858740400"/>
    <n v="200312.66620013997"/>
    <n v="221096.91040164779"/>
  </r>
  <r>
    <d v="2019-07-17T00:00:00"/>
    <s v="PROYECTO FOTOVOLTÁICO CELSIA SOLAR VALLEDUPAR PLANTA 1"/>
    <s v="EPSA S.A. E.S.P."/>
    <n v="49749.999999999993"/>
    <n v="19.899999999999999"/>
    <x v="188"/>
    <n v="845749.99999999988"/>
    <n v="149.24999999999997"/>
    <n v="2835.7499999999995"/>
    <n v="133628499.99999999"/>
    <n v="22685999.999999996"/>
    <n v="14745899.999999998"/>
    <n v="171060399.99999997"/>
    <n v="39902.12269652437"/>
    <n v="44042.327497425329"/>
  </r>
  <r>
    <d v="2019-07-17T00:00:00"/>
    <s v="PROYECTO FOTOVOLTÁICO CELSIA SOLAR VALLEDUPAR PLANTA 2"/>
    <s v="EPSA S.A. E.S.P."/>
    <n v="49749.999999999993"/>
    <n v="19.899999999999999"/>
    <x v="188"/>
    <n v="845749.99999999988"/>
    <n v="149.24999999999997"/>
    <n v="2835.7499999999995"/>
    <n v="133628499.99999999"/>
    <n v="22685999.999999996"/>
    <n v="14745899.999999998"/>
    <n v="171060399.99999997"/>
    <n v="39902.12269652437"/>
    <n v="44042.327497425329"/>
  </r>
  <r>
    <d v="2019-07-17T00:00:00"/>
    <s v="PROYECTO FOTOVOLTÁICO CELSIA SOLAR VALLEDUPAR PLANTA 3"/>
    <s v="EPSA S.A. E.S.P."/>
    <n v="49749.999999999993"/>
    <n v="19.899999999999999"/>
    <x v="188"/>
    <n v="845749.99999999988"/>
    <n v="149.24999999999997"/>
    <n v="2835.7499999999995"/>
    <n v="133628499.99999999"/>
    <n v="22685999.999999996"/>
    <n v="14745899.999999998"/>
    <n v="171060399.99999997"/>
    <n v="39902.12269652437"/>
    <n v="44042.327497425329"/>
  </r>
  <r>
    <d v="2019-07-17T00:00:00"/>
    <s v="PARQUE SOLAR MARAÑONES I"/>
    <s v="SIERGROUP SAS"/>
    <n v="23424.999999999996"/>
    <n v="9.3699999999999992"/>
    <x v="189"/>
    <n v="398224.99999999994"/>
    <n v="70.274999999999991"/>
    <n v="1335.2249999999999"/>
    <n v="62919549.999999993"/>
    <n v="10681799.999999998"/>
    <n v="6943169.9999999991"/>
    <n v="80544519.999999985"/>
    <n v="18788.084907860972"/>
    <n v="20737.518022657052"/>
  </r>
  <r>
    <d v="2019-07-17T00:00:00"/>
    <s v="COPEY DEL VERANO SOLAR"/>
    <s v="VERANO CAPITAL COLOMBIA SAS"/>
    <n v="250000"/>
    <n v="100"/>
    <x v="190"/>
    <n v="4250000"/>
    <n v="750"/>
    <n v="14250"/>
    <n v="671500000"/>
    <n v="114000000"/>
    <n v="74100000"/>
    <n v="859600000"/>
    <n v="200513.17937951948"/>
    <n v="221318.22863027806"/>
  </r>
  <r>
    <d v="2019-07-24T00:00:00"/>
    <s v="BOSQUES SOLARES DE BOLIVAR 509"/>
    <s v="BOSQUES SOLARES DE BOLIVAR 509 SAS"/>
    <n v="49749.999999999993"/>
    <n v="19.899999999999999"/>
    <x v="191"/>
    <n v="845749.99999999988"/>
    <n v="149.24999999999997"/>
    <n v="2835.7499999999995"/>
    <n v="133628499.99999999"/>
    <n v="22685999.999999996"/>
    <n v="14745899.999999998"/>
    <n v="171060399.99999997"/>
    <n v="39902.12269652437"/>
    <n v="44042.327497425329"/>
  </r>
  <r>
    <d v="2019-07-24T00:00:00"/>
    <s v="EPM SOLAR"/>
    <s v="EPM SOLAR SAS ESP"/>
    <n v="49749.999999999993"/>
    <n v="19.899999999999999"/>
    <x v="192"/>
    <n v="845749.99999999988"/>
    <n v="149.24999999999997"/>
    <n v="2835.7499999999995"/>
    <n v="133628499.99999999"/>
    <n v="22685999.999999996"/>
    <n v="14745899.999999998"/>
    <n v="171060399.99999997"/>
    <n v="39902.12269652437"/>
    <n v="44042.327497425329"/>
  </r>
  <r>
    <d v="2019-07-24T00:00:00"/>
    <s v="GRANJA SOLAR BELMONTE"/>
    <s v="EMPRESA DE ENERGÍA DE PEREIRA S.A ESP"/>
    <n v="12649.999999999998"/>
    <n v="5.0599999999999996"/>
    <x v="193"/>
    <n v="215049.99999999997"/>
    <n v="37.949999999999996"/>
    <n v="721.05"/>
    <n v="33977899.999999993"/>
    <n v="5768399.9999999991"/>
    <n v="3749459.9999999995"/>
    <n v="43495759.999999993"/>
    <n v="10145.966876603683"/>
    <n v="11198.702368692067"/>
  </r>
  <r>
    <d v="2019-07-25T00:00:00"/>
    <s v="AMANECER SOLAR DE COLOMBIA"/>
    <s v="AMANECER SOLAR DE COLOMBIA SAS ESP"/>
    <n v="49749.999999999993"/>
    <n v="19.899999999999999"/>
    <x v="194"/>
    <n v="845749.99999999988"/>
    <n v="149.24999999999997"/>
    <n v="2835.7499999999995"/>
    <n v="133628499.99999999"/>
    <n v="22685999.999999996"/>
    <n v="14745899.999999998"/>
    <n v="171060399.99999997"/>
    <n v="39902.12269652437"/>
    <n v="44042.327497425329"/>
  </r>
  <r>
    <d v="2019-07-25T00:00:00"/>
    <s v="COSTEÑA FOTOVOLTÁICA"/>
    <s v="COSTEÑA FOTOVOLTAICA SAS"/>
    <n v="49749.999999999993"/>
    <n v="19.899999999999999"/>
    <x v="195"/>
    <n v="845749.99999999988"/>
    <n v="149.24999999999997"/>
    <n v="2835.7499999999995"/>
    <n v="133628499.99999999"/>
    <n v="22685999.999999996"/>
    <n v="14745899.999999998"/>
    <n v="171060399.99999997"/>
    <n v="39902.12269652437"/>
    <n v="44042.327497425329"/>
  </r>
  <r>
    <d v="2019-07-26T00:00:00"/>
    <s v="CONSTRUCCIÓN DEL SISTEMA DE PRODUCCIÓN DE ENERGÍA A PARTIR DE FNCE (FOTOVOLTAICA), 30 KWp EN CARNES MANZANARES"/>
    <s v="BIENES RAICES SANTANDER SAS"/>
    <n v="75"/>
    <n v="0.03"/>
    <x v="196"/>
    <n v="1275"/>
    <n v="0.22500000000000001"/>
    <n v="4.2750000000000004"/>
    <n v="201450"/>
    <n v="34200"/>
    <n v="22230.000000000004"/>
    <n v="257880"/>
    <n v="60.153953813855843"/>
    <n v="66.395468589083421"/>
  </r>
  <r>
    <d v="2019-07-29T00:00:00"/>
    <s v="FUNDACIÓN DEL VERANO SOLAR"/>
    <s v="VERANO CAPITAL COLOMBIA SAS"/>
    <n v="250000"/>
    <n v="100"/>
    <x v="190"/>
    <n v="4250000"/>
    <n v="750"/>
    <n v="14250"/>
    <n v="671500000"/>
    <n v="114000000"/>
    <n v="74100000"/>
    <n v="859600000"/>
    <n v="200513.17937951948"/>
    <n v="221318.22863027806"/>
  </r>
  <r>
    <d v="2019-07-31T00:00:00"/>
    <s v="PARQUE DE GENERACIÓN FOTOVOLTAICA ALTAMIRA"/>
    <s v="PARQUE SOLAR COLOMBIA III SAS ESP"/>
    <n v="500324.99999999994"/>
    <n v="200.13"/>
    <x v="184"/>
    <n v="8505524.9999999981"/>
    <n v="1500.9749999999999"/>
    <n v="28518.524999999998"/>
    <n v="1343872949.9999998"/>
    <n v="228148200"/>
    <n v="148296330"/>
    <n v="1720317479.9999998"/>
    <n v="401287.02589223225"/>
    <n v="442924.17095777544"/>
  </r>
  <r>
    <d v="2019-07-31T00:00:00"/>
    <s v="GRANJA SOLAR MITÚ"/>
    <s v="GENSA S.A. E.S.P."/>
    <n v="8000"/>
    <n v="3.2"/>
    <x v="197"/>
    <n v="136000"/>
    <n v="24"/>
    <n v="456"/>
    <n v="21488000"/>
    <n v="3648000"/>
    <n v="2371200"/>
    <n v="27507200"/>
    <n v="6416.4217401446231"/>
    <n v="7082.1833161688983"/>
  </r>
  <r>
    <d v="2019-08-06T00:00:00"/>
    <s v="PARQUE DE GENERACIÓN FOTOVOLTAICA LA MINA"/>
    <s v="PARQUE SOLAR COLOMBIA IV SAS ESP"/>
    <n v="49500"/>
    <n v="19.8"/>
    <x v="184"/>
    <n v="841500"/>
    <n v="148.5"/>
    <n v="2821.5"/>
    <n v="132957000"/>
    <n v="22572000"/>
    <n v="14671800"/>
    <n v="170200800"/>
    <n v="39701.609517144854"/>
    <n v="43821.00926879506"/>
  </r>
  <r>
    <d v="2019-08-12T00:00:00"/>
    <s v="PARQUE DE GENERACIÓN FOTOVOLTAICA AIPE"/>
    <s v="PARQUE SOLAR COLOMBIA I SAS ESP"/>
    <n v="24750"/>
    <n v="9.9"/>
    <x v="184"/>
    <n v="420750"/>
    <n v="74.25"/>
    <n v="1410.75"/>
    <n v="66478500"/>
    <n v="11286000"/>
    <n v="7335900"/>
    <n v="85100400"/>
    <n v="19850.804758572427"/>
    <n v="21910.50463439753"/>
  </r>
  <r>
    <d v="2019-08-13T00:00:00"/>
    <s v="EL ALTILLO 1"/>
    <s v="ENERSINC S.A.S."/>
    <n v="375000"/>
    <n v="150"/>
    <x v="198"/>
    <n v="6375000"/>
    <n v="1125"/>
    <n v="21375"/>
    <n v="1007250000"/>
    <n v="171000000"/>
    <n v="111150000"/>
    <n v="1289400000"/>
    <n v="300769.76906927919"/>
    <n v="331977.3429454171"/>
  </r>
  <r>
    <d v="2019-08-14T00:00:00"/>
    <s v="PARQUE FOTOVOLTAICO PUERTO BADEL"/>
    <s v="DUE CAPITAL AND SERVICES S.A.S."/>
    <n v="75000"/>
    <n v="30"/>
    <x v="139"/>
    <n v="1275000"/>
    <n v="225"/>
    <n v="4275"/>
    <n v="201450000"/>
    <n v="34200000"/>
    <n v="22230000"/>
    <n v="257880000"/>
    <n v="60153.953813855842"/>
    <n v="66395.468589083423"/>
  </r>
  <r>
    <d v="2019-08-15T00:00:00"/>
    <s v="PLANTA SOLAR FOTOVOLTAICO CIMITARRA"/>
    <s v="CIMITARRA SOLAR 1 SAS"/>
    <n v="49749.999999999993"/>
    <n v="19.899999999999999"/>
    <x v="140"/>
    <n v="845749.99999999988"/>
    <n v="149.24999999999997"/>
    <n v="2835.7499999999995"/>
    <n v="133628499.99999999"/>
    <n v="22685999.999999996"/>
    <n v="14745899.999999998"/>
    <n v="171060399.99999997"/>
    <n v="39902.12269652437"/>
    <n v="44042.327497425329"/>
  </r>
  <r>
    <d v="2019-08-15T00:00:00"/>
    <s v="PARQUE DE GENERACIÓN FOTOVOLTAICA EL SOL"/>
    <s v="PARQUE SOLAR COLOMBIA I SAS ESP"/>
    <n v="250000"/>
    <n v="100"/>
    <x v="184"/>
    <n v="4250000"/>
    <n v="750"/>
    <n v="14250"/>
    <n v="671500000"/>
    <n v="114000000"/>
    <n v="74100000"/>
    <n v="859600000"/>
    <n v="200513.17937951948"/>
    <n v="221318.22863027806"/>
  </r>
  <r>
    <d v="2019-08-15T00:00:00"/>
    <s v="PARQUE DE GENERACIÓN FOTOVOLTAICA SANTA TERESA"/>
    <s v="PARQUE SOLAR COLOMBIA VIII S.A.S. E.S.P."/>
    <n v="500000"/>
    <n v="200"/>
    <x v="184"/>
    <n v="8500000"/>
    <n v="1500"/>
    <n v="28500"/>
    <n v="1343000000"/>
    <n v="228000000"/>
    <n v="148200000"/>
    <n v="1719200000"/>
    <n v="401026.35875903897"/>
    <n v="442636.45726055611"/>
  </r>
  <r>
    <d v="2019-08-16T00:00:00"/>
    <s v="PARQUE DE GENERACIÓN FOTOVOLTAICA EL GRAN CHAPARRAL"/>
    <s v="PARQUE SOLAR COLOMBIA XI S.A.S. E.S.P."/>
    <n v="24750"/>
    <n v="9.9"/>
    <x v="184"/>
    <n v="420750"/>
    <n v="74.25"/>
    <n v="1410.75"/>
    <n v="66478500"/>
    <n v="11286000"/>
    <n v="7335900"/>
    <n v="85100400"/>
    <n v="19850.804758572427"/>
    <n v="21910.50463439753"/>
  </r>
  <r>
    <d v="2019-08-20T00:00:00"/>
    <s v="PARQUE DE GENERACIÓN FOTOVOLTAICA EL GALLEGO"/>
    <s v="PARQUE SOLAR COLOMBIA X S.A.S. E.S.P."/>
    <n v="49749.999999999993"/>
    <n v="19.899999999999999"/>
    <x v="184"/>
    <n v="845749.99999999988"/>
    <n v="149.24999999999997"/>
    <n v="2835.7499999999995"/>
    <n v="133628499.99999999"/>
    <n v="22685999.999999996"/>
    <n v="14745899.999999998"/>
    <n v="171060399.99999997"/>
    <n v="39902.12269652437"/>
    <n v="44042.327497425329"/>
  </r>
  <r>
    <d v="2019-08-26T00:00:00"/>
    <s v="PROYECTO EÓLICO MARÍA"/>
    <s v="EÓLICA SIERRA NEVADA S.A.S. E.S.P."/>
    <n v="500000"/>
    <n v="200"/>
    <x v="139"/>
    <n v="8500000"/>
    <n v="1500"/>
    <n v="28500"/>
    <n v="1343000000"/>
    <n v="228000000"/>
    <n v="148200000"/>
    <n v="1719200000"/>
    <n v="401026.35875903897"/>
    <n v="442636.45726055611"/>
  </r>
  <r>
    <d v="2019-08-27T00:00:00"/>
    <s v="VALLEDUPAR PLANTA 4"/>
    <s v="EPSA S.A. E.S.P."/>
    <n v="49749.999999999993"/>
    <n v="19.899999999999999"/>
    <x v="188"/>
    <n v="845749.99999999988"/>
    <n v="149.24999999999997"/>
    <n v="2835.7499999999995"/>
    <n v="133628499.99999999"/>
    <n v="22685999.999999996"/>
    <n v="14745899.999999998"/>
    <n v="171060399.99999997"/>
    <n v="39902.12269652437"/>
    <n v="44042.327497425329"/>
  </r>
  <r>
    <d v="2019-08-27T00:00:00"/>
    <s v="GRANJA SOLAR GUADULUPANA 99.9 MW"/>
    <s v="GESINSO SAS"/>
    <n v="249750"/>
    <n v="99.9"/>
    <x v="179"/>
    <n v="4245750"/>
    <n v="749.25"/>
    <n v="14235.75"/>
    <n v="670828500"/>
    <n v="113886000"/>
    <n v="74025900"/>
    <n v="858740400"/>
    <n v="200312.66620013997"/>
    <n v="221096.91040164779"/>
  </r>
  <r>
    <d v="2019-08-29T00:00:00"/>
    <s v="LATAMSOLAR LA LOMA"/>
    <s v="EGP FOTOVOLTAICA LA LOMA SAS"/>
    <n v="375000"/>
    <n v="150"/>
    <x v="199"/>
    <n v="6375000"/>
    <n v="1125"/>
    <n v="21375"/>
    <n v="1007250000"/>
    <n v="171000000"/>
    <n v="111150000"/>
    <n v="1289400000"/>
    <n v="300769.76906927919"/>
    <n v="331977.3429454171"/>
  </r>
  <r>
    <d v="2019-08-29T00:00:00"/>
    <s v="PROYECTO FOTOVOLTÁICO CELSIA SOLAR CHICAMOCHA 1"/>
    <s v="EPSA S.A. E.S.P."/>
    <n v="49749.999999999993"/>
    <n v="19.899999999999999"/>
    <x v="200"/>
    <n v="845749.99999999988"/>
    <n v="149.24999999999997"/>
    <n v="2835.7499999999995"/>
    <n v="133628499.99999999"/>
    <n v="22685999.999999996"/>
    <n v="14745899.999999998"/>
    <n v="171060399.99999997"/>
    <n v="39902.12269652437"/>
    <n v="44042.327497425329"/>
  </r>
  <r>
    <d v="2019-08-29T00:00:00"/>
    <s v="PROYECTO FOTOVOLTÁICO CELSIA SOLAR CHICAMOCHA 2"/>
    <s v="EPSA S.A. E.S.P."/>
    <n v="49749.999999999993"/>
    <n v="19.899999999999999"/>
    <x v="200"/>
    <n v="845749.99999999988"/>
    <n v="149.24999999999997"/>
    <n v="2835.7499999999995"/>
    <n v="133628499.99999999"/>
    <n v="22685999.999999996"/>
    <n v="14745899.999999998"/>
    <n v="171060399.99999997"/>
    <n v="39902.12269652437"/>
    <n v="44042.327497425329"/>
  </r>
  <r>
    <d v="2019-08-29T00:00:00"/>
    <s v="PROYECTO FOTOVOLTÁICO CELSIA SOLAR CHICAMOCHA 3"/>
    <s v="EPSA S.A. E.S.P."/>
    <n v="49749.999999999993"/>
    <n v="19.899999999999999"/>
    <x v="200"/>
    <n v="845749.99999999988"/>
    <n v="149.24999999999997"/>
    <n v="2835.7499999999995"/>
    <n v="133628499.99999999"/>
    <n v="22685999.999999996"/>
    <n v="14745899.999999998"/>
    <n v="171060399.99999997"/>
    <n v="39902.12269652437"/>
    <n v="44042.327497425329"/>
  </r>
  <r>
    <d v="2019-08-29T00:00:00"/>
    <s v="PROYECTO FOTOVOLTÁICO CELSIA SOLAR CHICAMOCHA 4"/>
    <s v="EPSA S.A. E.S.P."/>
    <n v="49749.999999999993"/>
    <n v="19.899999999999999"/>
    <x v="200"/>
    <n v="845749.99999999988"/>
    <n v="149.24999999999997"/>
    <n v="2835.7499999999995"/>
    <n v="133628499.99999999"/>
    <n v="22685999.999999996"/>
    <n v="14745899.999999998"/>
    <n v="171060399.99999997"/>
    <n v="39902.12269652437"/>
    <n v="44042.327497425329"/>
  </r>
  <r>
    <d v="2019-08-29T00:00:00"/>
    <s v="GRANJA SOLAR REMOLINO 99.9 MW"/>
    <s v="GESTION Y SOPORTE S.A - GESINSO"/>
    <n v="249750"/>
    <n v="99.9"/>
    <x v="179"/>
    <n v="4245750"/>
    <n v="749.25"/>
    <n v="14235.75"/>
    <n v="670828500"/>
    <n v="113886000"/>
    <n v="74025900"/>
    <n v="858740400"/>
    <n v="200312.66620013997"/>
    <n v="221096.91040164779"/>
  </r>
  <r>
    <d v="2019-08-29T00:00:00"/>
    <s v="SOLAR LA VICTORIA 1"/>
    <s v="EPSA S.A. E.S.P."/>
    <n v="49749.999999999993"/>
    <n v="19.899999999999999"/>
    <x v="183"/>
    <n v="845749.99999999988"/>
    <n v="149.24999999999997"/>
    <n v="2835.7499999999995"/>
    <n v="133628499.99999999"/>
    <n v="22685999.999999996"/>
    <n v="14745899.999999998"/>
    <n v="171060399.99999997"/>
    <n v="39902.12269652437"/>
    <n v="44042.327497425329"/>
  </r>
  <r>
    <d v="2019-08-30T00:00:00"/>
    <s v="SOLAR LA VICTORIA 2"/>
    <s v="EPSA S.A. E.S.P."/>
    <n v="49749.999999999993"/>
    <n v="19.899999999999999"/>
    <x v="183"/>
    <n v="845749.99999999988"/>
    <n v="149.24999999999997"/>
    <n v="2835.7499999999995"/>
    <n v="133628499.99999999"/>
    <n v="22685999.999999996"/>
    <n v="14745899.999999998"/>
    <n v="171060399.99999997"/>
    <n v="39902.12269652437"/>
    <n v="44042.327497425329"/>
  </r>
  <r>
    <d v="2019-08-30T00:00:00"/>
    <s v="SOLAR LA VICTORIA 3"/>
    <s v="EPSA S.A. E.S.P."/>
    <n v="49749.999999999993"/>
    <n v="19.899999999999999"/>
    <x v="179"/>
    <n v="845749.99999999988"/>
    <n v="149.24999999999997"/>
    <n v="2835.7499999999995"/>
    <n v="133628499.99999999"/>
    <n v="22685999.999999996"/>
    <n v="14745899.999999998"/>
    <n v="171060399.99999997"/>
    <n v="39902.12269652437"/>
    <n v="44042.327497425329"/>
  </r>
  <r>
    <d v="2019-08-30T00:00:00"/>
    <s v="SOLAR LA VICTORIA 4"/>
    <s v="EPSA S.A. E.S.P."/>
    <n v="49749.999999999993"/>
    <n v="19.899999999999999"/>
    <x v="179"/>
    <n v="845749.99999999988"/>
    <n v="149.24999999999997"/>
    <n v="2835.7499999999995"/>
    <n v="133628499.99999999"/>
    <n v="22685999.999999996"/>
    <n v="14745899.999999998"/>
    <n v="171060399.99999997"/>
    <n v="39902.12269652437"/>
    <n v="44042.327497425329"/>
  </r>
  <r>
    <d v="2019-08-30T00:00:00"/>
    <s v="SOLAR LA VICTORIA 5"/>
    <s v="EPSA S.A. E.S.P."/>
    <n v="49749.999999999993"/>
    <n v="19.899999999999999"/>
    <x v="179"/>
    <n v="845749.99999999988"/>
    <n v="149.24999999999997"/>
    <n v="2835.7499999999995"/>
    <n v="133628499.99999999"/>
    <n v="22685999.999999996"/>
    <n v="14745899.999999998"/>
    <n v="171060399.99999997"/>
    <n v="39902.12269652437"/>
    <n v="44042.327497425329"/>
  </r>
  <r>
    <d v="2019-09-02T00:00:00"/>
    <s v="PARQUE DE GENERACIÓN FOTOVOLTAICA EL ZARZAL"/>
    <s v="PARQUE SOLAR COLOMBIA VI SAS ESP"/>
    <n v="425000"/>
    <n v="170"/>
    <x v="184"/>
    <n v="7225000"/>
    <n v="1275"/>
    <n v="24225"/>
    <n v="1141550000"/>
    <n v="193800000"/>
    <n v="125970000"/>
    <n v="1461320000"/>
    <n v="340872.40494518314"/>
    <n v="376240.9886714727"/>
  </r>
  <r>
    <d v="2019-09-02T00:00:00"/>
    <s v="PARQUE DE GENERACIÓN FOTOVOLTAICA LA PRIMAVERA"/>
    <s v="PARQUE SOLAR COLOMBIA I SAS ESP"/>
    <n v="200000"/>
    <n v="80"/>
    <x v="184"/>
    <n v="3400000"/>
    <n v="600"/>
    <n v="11400"/>
    <n v="537200000"/>
    <n v="91200000"/>
    <n v="59280000"/>
    <n v="687680000"/>
    <n v="160410.54350361557"/>
    <n v="177054.58290422245"/>
  </r>
  <r>
    <d v="2019-09-03T00:00:00"/>
    <s v="PARQUE FOTOVOLTAICO LA GRANJA"/>
    <s v="DUE CAPITAL AND SERVICES S.A.S."/>
    <n v="225000"/>
    <n v="90"/>
    <x v="143"/>
    <n v="3825000"/>
    <n v="675"/>
    <n v="12825"/>
    <n v="604350000"/>
    <n v="102600000"/>
    <n v="66690000"/>
    <n v="773640000"/>
    <n v="180461.86144156754"/>
    <n v="199186.40576725025"/>
  </r>
  <r>
    <d v="2019-09-03T00:00:00"/>
    <s v="SAN ANDRÉS-LA CALERA"/>
    <s v="CLEANENERGYLA S.A.S."/>
    <n v="14199.999999999998"/>
    <n v="5.68"/>
    <x v="201"/>
    <n v="241399.99999999997"/>
    <n v="42.599999999999994"/>
    <n v="809.4"/>
    <n v="38141199.999999993"/>
    <n v="6475199.9999999991"/>
    <n v="4208880"/>
    <n v="48825279.999999993"/>
    <n v="11389.148588756705"/>
    <n v="12570.875386199792"/>
  </r>
  <r>
    <d v="2019-09-03T00:00:00"/>
    <s v="PARQUE FOTOVOLTAICO VALLE NEGRO"/>
    <s v="DUE CAPITAL AND SERVICES S.A.S."/>
    <n v="500000"/>
    <n v="200"/>
    <x v="143"/>
    <n v="8500000"/>
    <n v="1500"/>
    <n v="28500"/>
    <n v="1343000000"/>
    <n v="228000000"/>
    <n v="148200000"/>
    <n v="1719200000"/>
    <n v="401026.35875903897"/>
    <n v="442636.45726055611"/>
  </r>
  <r>
    <d v="2019-09-04T00:00:00"/>
    <s v="PROYECTO SOLAR FOTOVOLTAICO CUMBITA"/>
    <s v="INVERSIONES ENTRE RÍOS S.A.S."/>
    <n v="95000"/>
    <n v="38"/>
    <x v="202"/>
    <n v="1615000"/>
    <n v="285"/>
    <n v="5415"/>
    <n v="255170000"/>
    <n v="43320000"/>
    <n v="28158000"/>
    <n v="326648000"/>
    <n v="76195.008164217405"/>
    <n v="84100.926879505671"/>
  </r>
  <r>
    <d v="2019-10-03T00:00:00"/>
    <s v="PARQUE SOLAR LAS MARGARITAS"/>
    <s v="GREENYELLOW ENERGIA DE COLOMBIA S.A.S."/>
    <n v="24750"/>
    <n v="9.9"/>
    <x v="203"/>
    <n v="420750"/>
    <n v="74.25"/>
    <n v="1410.75"/>
    <n v="66478500"/>
    <n v="11286000"/>
    <n v="7335900"/>
    <n v="85100400"/>
    <n v="19850.804758572427"/>
    <n v="21910.50463439753"/>
  </r>
  <r>
    <d v="2019-10-08T00:00:00"/>
    <s v="PARQUE DE ENERGÍAS RENOVABLES-ARROYO DE PIEDRA"/>
    <s v="UNIÓN ELÉCTRICA"/>
    <n v="24750"/>
    <n v="9.9"/>
    <x v="132"/>
    <n v="420750"/>
    <n v="74.25"/>
    <n v="1410.75"/>
    <n v="66478500"/>
    <n v="11286000"/>
    <n v="7335900"/>
    <n v="85100400"/>
    <n v="19850.804758572427"/>
    <n v="21910.50463439753"/>
  </r>
  <r>
    <d v="2019-10-21T00:00:00"/>
    <s v="PARQUE SOLAR SAN JUAN DEL CESAR 1"/>
    <s v="COLOMENER VII SAS ESP"/>
    <n v="247500"/>
    <n v="99"/>
    <x v="159"/>
    <n v="4207500"/>
    <n v="742.5"/>
    <n v="14107.5"/>
    <n v="664785000"/>
    <n v="112860000"/>
    <n v="73359000"/>
    <n v="851004000"/>
    <n v="198508.04758572427"/>
    <n v="219105.04634397529"/>
  </r>
  <r>
    <d v="2019-10-23T00:00:00"/>
    <s v="ARENA Y GRAVAS PARA AUTOCONSUMO FOTOVOLTAICO"/>
    <s v="ARENA Y GRAVAS SAS"/>
    <n v="264"/>
    <n v="0.1056"/>
    <x v="177"/>
    <n v="4488"/>
    <n v="0.79200000000000004"/>
    <n v="15.048"/>
    <n v="709104"/>
    <n v="120384"/>
    <n v="78249.600000000006"/>
    <n v="907737.59999999998"/>
    <n v="211.74191742477257"/>
    <n v="233.71204943357364"/>
  </r>
  <r>
    <d v="2019-10-23T00:00:00"/>
    <s v="PARQUE FOTOVOLTAICO LA CALERA"/>
    <s v="DUE CAPITAL AND SERVICES S.A.S."/>
    <n v="49000"/>
    <n v="19.600000000000001"/>
    <x v="140"/>
    <n v="833000"/>
    <n v="147"/>
    <n v="2793"/>
    <n v="131614000"/>
    <n v="22344000"/>
    <n v="14523600"/>
    <n v="168481600"/>
    <n v="39300.583158385816"/>
    <n v="43378.3728115345"/>
  </r>
  <r>
    <d v="2019-11-11T00:00:00"/>
    <s v="PEPSICO FOTOVOLTAICO"/>
    <s v="PEPSICO ALIMENTOS ZF LTDA"/>
    <n v="3250"/>
    <n v="1.3"/>
    <x v="204"/>
    <n v="55250"/>
    <n v="9.75"/>
    <n v="185.25"/>
    <n v="8729500"/>
    <n v="1482000"/>
    <n v="963300"/>
    <n v="11174800"/>
    <n v="2606.6713319337532"/>
    <n v="2877.1369721936148"/>
  </r>
  <r>
    <d v="2019-11-25T00:00:00"/>
    <s v="PARQUE SOLAR BECHARRY"/>
    <s v="COLOMENER III SAS ESP"/>
    <n v="125000"/>
    <n v="50"/>
    <x v="132"/>
    <n v="2125000"/>
    <n v="375"/>
    <n v="7125"/>
    <n v="335750000"/>
    <n v="57000000"/>
    <n v="37050000"/>
    <n v="429800000"/>
    <n v="100256.58968975974"/>
    <n v="110659.11431513903"/>
  </r>
  <r>
    <d v="2019-12-11T00:00:00"/>
    <s v="PROYECTO SOLAR COLIBRÍ-TIBITÓ"/>
    <s v="COLIBRÍ ENERGY S.A.S"/>
    <n v="20074.999999999996"/>
    <n v="8.0299999999999994"/>
    <x v="158"/>
    <n v="341274.99999999994"/>
    <n v="60.224999999999987"/>
    <n v="1144.2749999999999"/>
    <n v="53921449.999999993"/>
    <n v="9154199.9999999981"/>
    <n v="5950229.9999999991"/>
    <n v="69025879.999999985"/>
    <n v="16101.20830417541"/>
    <n v="17771.853759011326"/>
  </r>
  <r>
    <d v="2019-12-12T00:00:00"/>
    <s v="PÉTALO DEL CÓRDOBA I"/>
    <s v="GREEN YELLOW CLIM SOLAR SAS"/>
    <n v="24750"/>
    <n v="9.9"/>
    <x v="205"/>
    <n v="420750"/>
    <n v="74.25"/>
    <n v="1410.75"/>
    <n v="66478500"/>
    <n v="11286000"/>
    <n v="7335900"/>
    <n v="85100400"/>
    <n v="19850.804758572427"/>
    <n v="21910.50463439753"/>
  </r>
  <r>
    <d v="2019-12-18T00:00:00"/>
    <s v="PROYECTO PARQUE SOLAR PUERTO BOYACÁ"/>
    <s v="UNIÓN ELÉCTRICA"/>
    <n v="125000"/>
    <n v="50"/>
    <x v="206"/>
    <n v="2125000"/>
    <n v="375"/>
    <n v="7125"/>
    <n v="335750000"/>
    <n v="57000000"/>
    <n v="37050000"/>
    <n v="429800000"/>
    <n v="100256.58968975974"/>
    <n v="110659.11431513903"/>
  </r>
  <r>
    <d v="2020-01-17T00:00:00"/>
    <s v="PARQUE SOLAR CUESTECITAS"/>
    <s v="COLOMBIA SOLAR CORPORACIÓN INTERNACIONAL SAS"/>
    <n v="1500000"/>
    <n v="600"/>
    <x v="207"/>
    <n v="25500000"/>
    <n v="4500"/>
    <n v="85500"/>
    <n v="4029000000"/>
    <n v="684000000"/>
    <n v="444600000"/>
    <n v="5157600000"/>
    <n v="1203079.0762771168"/>
    <n v="1327909.3717816684"/>
  </r>
  <r>
    <d v="2020-02-06T00:00:00"/>
    <s v="GRANJA SOLAR PALMASECA"/>
    <s v="ENERGIAS RENOVABLES DELVALLE S.A.S. E.S.P."/>
    <n v="70000"/>
    <n v="28"/>
    <x v="208"/>
    <n v="1190000"/>
    <n v="210"/>
    <n v="3990"/>
    <n v="188020000"/>
    <n v="31920000"/>
    <n v="20748000"/>
    <n v="240688000"/>
    <n v="56143.690226265455"/>
    <n v="61969.104016477861"/>
  </r>
  <r>
    <d v="2020-02-10T00:00:00"/>
    <s v="EUGENIA SOLAR 75 MWp"/>
    <s v="ZAM SOLAR COLOMBIA S.A.S"/>
    <n v="175000"/>
    <n v="70"/>
    <x v="209"/>
    <n v="2975000"/>
    <n v="525"/>
    <n v="9975"/>
    <n v="470050000"/>
    <n v="79800000"/>
    <n v="51870000"/>
    <n v="601720000"/>
    <n v="140359.22556566363"/>
    <n v="154922.76004119465"/>
  </r>
  <r>
    <d v="2020-02-18T00:00:00"/>
    <s v="PARQUE SOLAR MAGANGUÉ"/>
    <s v="ENERQ SAS"/>
    <n v="112500"/>
    <n v="45"/>
    <x v="210"/>
    <n v="1912500"/>
    <n v="337.5"/>
    <n v="6412.5"/>
    <n v="302175000"/>
    <n v="51300000"/>
    <n v="33345000"/>
    <n v="386820000"/>
    <n v="90230.93072078377"/>
    <n v="99593.202883625127"/>
  </r>
  <r>
    <d v="2020-02-19T00:00:00"/>
    <s v="PARQUE SOLAR ALMA"/>
    <s v="EGAL SAS"/>
    <n v="50000"/>
    <n v="20"/>
    <x v="159"/>
    <n v="850000"/>
    <n v="150"/>
    <n v="2850"/>
    <n v="134300000"/>
    <n v="22800000"/>
    <n v="14820000"/>
    <n v="171920000"/>
    <n v="40102.635875903892"/>
    <n v="44263.645726055613"/>
  </r>
  <r>
    <d v="2020-03-16T00:00:00"/>
    <s v="PARQUE SOLAR DON VIZO"/>
    <s v="EGAL SAS"/>
    <n v="12500"/>
    <n v="5"/>
    <x v="159"/>
    <n v="212500"/>
    <n v="37.5"/>
    <n v="712.5"/>
    <n v="33575000"/>
    <n v="5700000"/>
    <n v="3705000"/>
    <n v="42980000"/>
    <n v="10025.658968975973"/>
    <n v="11065.911431513903"/>
  </r>
  <r>
    <d v="2020-03-31T00:00:00"/>
    <s v="PARQUE SOLAR PLANETA RICA"/>
    <s v="PARQUE SOLAR PLANETA RICA SAS"/>
    <n v="49749.999999999993"/>
    <n v="19.899999999999999"/>
    <x v="211"/>
    <n v="845749.99999999988"/>
    <n v="149.24999999999997"/>
    <n v="2835.7499999999995"/>
    <n v="133628499.99999999"/>
    <n v="22685999.999999996"/>
    <n v="14745899.999999998"/>
    <n v="171060399.99999997"/>
    <n v="39902.12269652437"/>
    <n v="44042.327497425329"/>
  </r>
  <r>
    <d v="2020-04-14T00:00:00"/>
    <s v="PLANTA SOLAR FOTOVOLTAICA JACOB"/>
    <s v="COLGEOLICA S.A.S."/>
    <n v="24750"/>
    <n v="9.9"/>
    <x v="212"/>
    <n v="420750"/>
    <n v="74.25"/>
    <n v="1410.75"/>
    <n v="66478500"/>
    <n v="11286000"/>
    <n v="7335900"/>
    <n v="85100400"/>
    <n v="19850.804758572427"/>
    <n v="21910.50463439753"/>
  </r>
  <r>
    <d v="2020-04-14T00:00:00"/>
    <s v=" PLANTA SOLAR FOTOVOLTAICA LA FORTUNA"/>
    <s v="COLGEOLICA S.A.S."/>
    <n v="24750"/>
    <n v="9.9"/>
    <x v="213"/>
    <n v="420750"/>
    <n v="74.25"/>
    <n v="1410.75"/>
    <n v="66478500"/>
    <n v="11286000"/>
    <n v="7335900"/>
    <n v="85100400"/>
    <n v="19850.804758572427"/>
    <n v="21910.50463439753"/>
  </r>
  <r>
    <d v="2020-05-05T00:00:00"/>
    <s v=" PARQUE SOLAR NUEVO MUNDO"/>
    <s v="EAGLE ENERGY SLU"/>
    <n v="247500"/>
    <n v="99"/>
    <x v="197"/>
    <n v="4207500"/>
    <n v="742.5"/>
    <n v="14107.5"/>
    <n v="664785000"/>
    <n v="112860000"/>
    <n v="73359000"/>
    <n v="851004000"/>
    <n v="198508.04758572427"/>
    <n v="219105.04634397529"/>
  </r>
  <r>
    <d v="2020-05-14T00:00:00"/>
    <s v="PLANTA SOLAR FOTOVOLTAICA SAN PELAYO"/>
    <s v="COLGEOLICA S.A.S."/>
    <n v="6250"/>
    <n v="2.5"/>
    <x v="214"/>
    <n v="106250"/>
    <n v="18.75"/>
    <n v="356.25"/>
    <n v="16787500"/>
    <n v="2850000"/>
    <n v="1852500"/>
    <n v="21490000"/>
    <n v="5012.8294844879865"/>
    <n v="5532.9557157569516"/>
  </r>
  <r>
    <d v="2020-05-15T00:00:00"/>
    <s v=" PLANTA SOLAR FOTOVOLTAICA SAN SERAPIO"/>
    <s v="COLGEOLICA S.A.S."/>
    <n v="6250"/>
    <n v="2.5"/>
    <x v="215"/>
    <n v="106250"/>
    <n v="18.75"/>
    <n v="356.25"/>
    <n v="16787500"/>
    <n v="2850000"/>
    <n v="1852500"/>
    <n v="21490000"/>
    <n v="5012.8294844879865"/>
    <n v="5532.9557157569516"/>
  </r>
  <r>
    <d v="2020-05-18T00:00:00"/>
    <s v=" PLANTA SOLAR FOTOVOLTAICA SAN ORO"/>
    <s v="COLGEOLICA S.A.S."/>
    <n v="6250"/>
    <n v="2.5"/>
    <x v="215"/>
    <n v="106250"/>
    <n v="18.75"/>
    <n v="356.25"/>
    <n v="16787500"/>
    <n v="2850000"/>
    <n v="1852500"/>
    <n v="21490000"/>
    <n v="5012.8294844879865"/>
    <n v="5532.9557157569516"/>
  </r>
  <r>
    <d v="2020-05-18T00:00:00"/>
    <s v="LA MANGUITA"/>
    <s v="FERMINAC INT SAS"/>
    <n v="100000"/>
    <n v="40"/>
    <x v="216"/>
    <n v="1700000"/>
    <n v="300"/>
    <n v="5700"/>
    <n v="268600000"/>
    <n v="45600000"/>
    <n v="29640000"/>
    <n v="343840000"/>
    <n v="80205.271751807784"/>
    <n v="88527.291452111225"/>
  </r>
  <r>
    <d v="2020-05-20T00:00:00"/>
    <s v=" PLANTA SOLAR FOTOVOLTAICA PASACABALLO"/>
    <s v="COLGEOLICA S.A.S."/>
    <n v="249750"/>
    <n v="99.9"/>
    <x v="215"/>
    <n v="4245750"/>
    <n v="749.25"/>
    <n v="14235.75"/>
    <n v="670828500"/>
    <n v="113886000"/>
    <n v="74025900"/>
    <n v="858740400"/>
    <n v="200312.66620013997"/>
    <n v="221096.91040164779"/>
  </r>
  <r>
    <d v="2020-05-26T00:00:00"/>
    <s v="PARQUE FOTOVOLTAICO LA SIERPE S.A.S."/>
    <s v="PARQUE FOTOVOLTAICO LA SIERPE S.A.S."/>
    <n v="49974.999999999993"/>
    <n v="19.989999999999998"/>
    <x v="92"/>
    <n v="849574.99999999988"/>
    <n v="149.92499999999998"/>
    <n v="2848.5749999999998"/>
    <n v="134232849.99999997"/>
    <n v="22788599.999999996"/>
    <n v="14812589.999999998"/>
    <n v="171834039.99999997"/>
    <n v="40082.584557965936"/>
    <n v="44241.513903192579"/>
  </r>
  <r>
    <d v="2020-05-26T00:00:00"/>
    <s v="PARQUE SOLAR PUERTO LEGUIZAMO"/>
    <s v="DUE CAPITAL AND SERVICES S.A.S."/>
    <n v="7500"/>
    <n v="3"/>
    <x v="217"/>
    <n v="127500"/>
    <n v="22.5"/>
    <n v="427.5"/>
    <n v="20145000"/>
    <n v="3420000"/>
    <n v="2223000"/>
    <n v="25788000"/>
    <n v="6015.3953813855842"/>
    <n v="6639.5468589083421"/>
  </r>
  <r>
    <d v="2020-05-28T00:00:00"/>
    <s v=" PROYECTO FOTOVOLTAICO TURMEQUÉ"/>
    <s v="ABO WIND RENOVABLES COLOMBIA SAS"/>
    <n v="20000"/>
    <n v="8"/>
    <x v="189"/>
    <n v="340000"/>
    <n v="60"/>
    <n v="1140"/>
    <n v="53720000"/>
    <n v="9120000"/>
    <n v="5928000"/>
    <n v="68768000"/>
    <n v="16041.054350361559"/>
    <n v="17705.458290422244"/>
  </r>
  <r>
    <d v="2020-06-02T00:00:00"/>
    <s v="PROYECTO FOTOVOLTAICO LA ESTRELLA"/>
    <s v="ABO WIND RENOVABLES PROYECTO SEIS SAS ESP"/>
    <n v="150000"/>
    <n v="60"/>
    <x v="218"/>
    <n v="2550000"/>
    <n v="450"/>
    <n v="8550"/>
    <n v="402900000"/>
    <n v="68400000"/>
    <n v="44460000"/>
    <n v="515760000"/>
    <n v="120307.90762771168"/>
    <n v="132790.93717816685"/>
  </r>
  <r>
    <d v="2020-06-02T00:00:00"/>
    <s v=" PARQUE SOLAR LA PONDEROSA"/>
    <s v="EAGLE ENERGY SLU"/>
    <n v="247500"/>
    <n v="99"/>
    <x v="197"/>
    <n v="4207500"/>
    <n v="742.5"/>
    <n v="14107.5"/>
    <n v="664785000"/>
    <n v="112860000"/>
    <n v="73359000"/>
    <n v="851004000"/>
    <n v="198508.04758572427"/>
    <n v="219105.04634397529"/>
  </r>
  <r>
    <d v="2020-06-03T00:00:00"/>
    <s v=" PROYECTO PARQUE SOLAR PV COMPOSTELA"/>
    <s v="GRENERGY COLOMBIA SAS"/>
    <n v="250000"/>
    <n v="100"/>
    <x v="219"/>
    <n v="4250000"/>
    <n v="750"/>
    <n v="14250"/>
    <n v="671500000"/>
    <n v="114000000"/>
    <n v="74100000"/>
    <n v="859600000"/>
    <n v="200513.17937951948"/>
    <n v="221318.22863027806"/>
  </r>
  <r>
    <d v="2020-06-03T00:00:00"/>
    <s v="PROYECTO FOTOVOLTAICO SIATA"/>
    <s v="ABO WIND RENOVABLES PROYECTO CUATRO SAS ESP"/>
    <n v="49749.999999999993"/>
    <n v="19.899999999999999"/>
    <x v="218"/>
    <n v="845749.99999999988"/>
    <n v="149.24999999999997"/>
    <n v="2835.7499999999995"/>
    <n v="133628499.99999999"/>
    <n v="22685999.999999996"/>
    <n v="14745899.999999998"/>
    <n v="171060399.99999997"/>
    <n v="39902.12269652437"/>
    <n v="44042.327497425329"/>
  </r>
  <r>
    <d v="2020-06-04T00:00:00"/>
    <s v="PLANTA FOTOVOLTAICA CARARE"/>
    <s v="ABO WIND RENOVABLES PROYECTO UNO SAS ESP"/>
    <n v="500000"/>
    <n v="200"/>
    <x v="220"/>
    <n v="8500000"/>
    <n v="1500"/>
    <n v="28500"/>
    <n v="1343000000"/>
    <n v="228000000"/>
    <n v="148200000"/>
    <n v="1719200000"/>
    <n v="401026.35875903897"/>
    <n v="442636.45726055611"/>
  </r>
  <r>
    <d v="2020-06-05T00:00:00"/>
    <s v="PARQUE SOLAR CANAL DEL DIQUE"/>
    <s v="SURTIDORA DE GASES DEL CARIBE SA ESP"/>
    <n v="11250"/>
    <n v="4.5"/>
    <x v="221"/>
    <n v="191250"/>
    <n v="33.75"/>
    <n v="641.25"/>
    <n v="30217500"/>
    <n v="5130000"/>
    <n v="3334500"/>
    <n v="38682000"/>
    <n v="9023.0930720783763"/>
    <n v="9959.3202883625127"/>
  </r>
  <r>
    <d v="2020-06-11T00:00:00"/>
    <s v="GRANJA SOLAR ALDOR"/>
    <s v="GREENYELLOW ENERGIA DE COLOMBIA S.A.S."/>
    <n v="3750"/>
    <n v="1.5"/>
    <x v="222"/>
    <n v="63750"/>
    <n v="11.25"/>
    <n v="213.75"/>
    <n v="10072500"/>
    <n v="1710000"/>
    <n v="1111500"/>
    <n v="12894000"/>
    <n v="3007.6976906927921"/>
    <n v="3319.773429454171"/>
  </r>
  <r>
    <d v="2020-06-25T00:00:00"/>
    <s v="PARQUE SOLAR FOTOVOLTAICO SAN JUAN"/>
    <s v="PARQUE SOLAR FOTOVOLTÁICO SAN JUAN S.A.S."/>
    <n v="175000"/>
    <n v="70"/>
    <x v="189"/>
    <n v="2975000"/>
    <n v="525"/>
    <n v="9975"/>
    <n v="470050000"/>
    <n v="79800000"/>
    <n v="51870000"/>
    <n v="601720000"/>
    <n v="140359.22556566363"/>
    <n v="154922.76004119465"/>
  </r>
  <r>
    <d v="2020-07-13T00:00:00"/>
    <s v="PARQUE SOLAR PUERTO BOYACÁ ETAPA 1"/>
    <s v="UNIÓN ELÉCTRICA"/>
    <n v="49749.999999999993"/>
    <n v="19.899999999999999"/>
    <x v="223"/>
    <n v="845749.99999999988"/>
    <n v="149.24999999999997"/>
    <n v="2835.7499999999995"/>
    <n v="133628499.99999999"/>
    <n v="22685999.999999996"/>
    <n v="14745899.999999998"/>
    <n v="171060399.99999997"/>
    <n v="39902.12269652437"/>
    <n v="44042.327497425329"/>
  </r>
  <r>
    <d v="2020-07-13T00:00:00"/>
    <s v="PARQUE SOLAR PUERTO BOYACÁ ETAPA II"/>
    <s v="UNIÓN ELÉCTRICA"/>
    <n v="49749.999999999993"/>
    <n v="19.899999999999999"/>
    <x v="223"/>
    <n v="845749.99999999988"/>
    <n v="149.24999999999997"/>
    <n v="2835.7499999999995"/>
    <n v="133628499.99999999"/>
    <n v="22685999.999999996"/>
    <n v="14745899.999999998"/>
    <n v="171060399.99999997"/>
    <n v="39902.12269652437"/>
    <n v="44042.327497425329"/>
  </r>
  <r>
    <d v="2020-07-21T00:00:00"/>
    <s v="PARQUE SOLAR FOTOVOLTAICO GUAYEPO 400 MW, SU LÍNEA DE EVACUACIÓN 500 KV Y BAHÍA DE CONEXIÓN"/>
    <s v="GUAYEPO SOLAR S.A.S."/>
    <n v="1000000"/>
    <n v="400"/>
    <x v="224"/>
    <n v="17000000"/>
    <n v="3000"/>
    <n v="57000"/>
    <n v="2686000000"/>
    <n v="456000000"/>
    <n v="296400000"/>
    <n v="3438400000"/>
    <n v="802052.71751807793"/>
    <n v="885272.91452111222"/>
  </r>
  <r>
    <d v="2020-07-23T00:00:00"/>
    <s v="PARQUE SOLAR BAYUNCA No.2"/>
    <s v="PARQUE SOLAR BAYUNCA No.2 SAS"/>
    <n v="24750"/>
    <n v="9.9"/>
    <x v="225"/>
    <n v="420750"/>
    <n v="74.25"/>
    <n v="1410.75"/>
    <n v="66478500"/>
    <n v="11286000"/>
    <n v="7335900"/>
    <n v="85100400"/>
    <n v="19850.804758572427"/>
    <n v="21910.50463439753"/>
  </r>
  <r>
    <d v="2020-07-23T00:00:00"/>
    <s v="PARQUE SOLAR MOKANA"/>
    <s v="PARQUE SOLAR MOKANA SAS"/>
    <n v="24750"/>
    <n v="9.9"/>
    <x v="140"/>
    <n v="420750"/>
    <n v="74.25"/>
    <n v="1410.75"/>
    <n v="66478500"/>
    <n v="11286000"/>
    <n v="7335900"/>
    <n v="85100400"/>
    <n v="19850.804758572427"/>
    <n v="21910.50463439753"/>
  </r>
  <r>
    <d v="2020-07-28T00:00:00"/>
    <s v=" SISTEMA FOTOVOLTAICO GRID-TIE DE 17.16 KW PARA TELEMÁTICA LTDA. SEDE 20 DE JULIO YOPAL-CASANARE"/>
    <s v="TELEMATICA LTDA"/>
    <n v="42.9"/>
    <n v="1.7160000000000002E-2"/>
    <x v="226"/>
    <n v="729.3"/>
    <n v="0.12870000000000001"/>
    <n v="2.4453"/>
    <n v="115229.4"/>
    <n v="19562.400000000001"/>
    <n v="12715.56"/>
    <n v="147507.35999999999"/>
    <n v="34.408061581525537"/>
    <n v="37.978208032955713"/>
  </r>
  <r>
    <d v="2020-08-06T00:00:00"/>
    <s v="PARQUE SOLAR LA MACARENA"/>
    <s v="GREENYELLOW ENERGIA DE COLOMBIA S.A.S."/>
    <n v="24750"/>
    <n v="9.9"/>
    <x v="227"/>
    <n v="420750"/>
    <n v="74.25"/>
    <n v="1410.75"/>
    <n v="66478500"/>
    <n v="11286000"/>
    <n v="7335900"/>
    <n v="85100400"/>
    <n v="19850.804758572427"/>
    <n v="21910.50463439753"/>
  </r>
  <r>
    <d v="2020-08-12T00:00:00"/>
    <s v="PROYECTO SOLAR FOTOVOLTAICO PUERTO BOYACÁ I"/>
    <s v="EMPRESA DE ENERGIA DE BOYACA S.A. E.S.P."/>
    <n v="100000"/>
    <n v="40"/>
    <x v="159"/>
    <n v="1700000"/>
    <n v="300"/>
    <n v="5700"/>
    <n v="268600000"/>
    <n v="45600000"/>
    <n v="29640000"/>
    <n v="343840000"/>
    <n v="80205.271751807784"/>
    <n v="88527.291452111225"/>
  </r>
  <r>
    <d v="2020-08-12T00:00:00"/>
    <s v="PROYECTO SOLAR FOTOVOLTAICO DUITAMA I"/>
    <s v="EMPRESA DE ENERGIA DE BOYACA S.A. E.S.P."/>
    <n v="100000"/>
    <n v="40"/>
    <x v="159"/>
    <n v="1700000"/>
    <n v="300"/>
    <n v="5700"/>
    <n v="268600000"/>
    <n v="45600000"/>
    <n v="29640000"/>
    <n v="343840000"/>
    <n v="80205.271751807784"/>
    <n v="88527.291452111225"/>
  </r>
  <r>
    <d v="2020-08-25T00:00:00"/>
    <s v="ATALAYA 1"/>
    <s v="SOLAR PROJECTS DEVELOPERS S.A.S."/>
    <n v="49749.999999999993"/>
    <n v="19.899999999999999"/>
    <x v="197"/>
    <n v="845749.99999999988"/>
    <n v="149.24999999999997"/>
    <n v="2835.7499999999995"/>
    <n v="133628499.99999999"/>
    <n v="22685999.999999996"/>
    <n v="14745899.999999998"/>
    <n v="171060399.99999997"/>
    <n v="39902.12269652437"/>
    <n v="44042.327497425329"/>
  </r>
  <r>
    <d v="2020-08-25T00:00:00"/>
    <s v="ATALAYA 2"/>
    <s v="SOLAR PROJECTS DEVELOPERS S.A.S."/>
    <n v="249750"/>
    <n v="99.9"/>
    <x v="228"/>
    <n v="4245750"/>
    <n v="749.25"/>
    <n v="14235.75"/>
    <n v="670828500"/>
    <n v="113886000"/>
    <n v="74025900"/>
    <n v="858740400"/>
    <n v="200312.66620013997"/>
    <n v="221096.91040164779"/>
  </r>
  <r>
    <d v="2020-08-25T00:00:00"/>
    <s v="GUATIGUARA CHARCOS"/>
    <s v="SOLAR PROJECTS DEVELOPERS S.A.S."/>
    <n v="249750"/>
    <n v="99.9"/>
    <x v="229"/>
    <n v="4245750"/>
    <n v="749.25"/>
    <n v="14235.75"/>
    <n v="670828500"/>
    <n v="113886000"/>
    <n v="74025900"/>
    <n v="858740400"/>
    <n v="200312.66620013997"/>
    <n v="221096.91040164779"/>
  </r>
  <r>
    <d v="2020-08-25T00:00:00"/>
    <s v="GUATIGUARA PLANADAS"/>
    <s v="SOLAR PROJECTS DEVELOPERS S.A.S."/>
    <n v="249750"/>
    <n v="99.9"/>
    <x v="229"/>
    <n v="4245750"/>
    <n v="749.25"/>
    <n v="14235.75"/>
    <n v="670828500"/>
    <n v="113886000"/>
    <n v="74025900"/>
    <n v="858740400"/>
    <n v="200312.66620013997"/>
    <n v="221096.91040164779"/>
  </r>
  <r>
    <d v="2020-08-25T00:00:00"/>
    <s v="GUATIGUARA RINCÓN"/>
    <s v="SOLAR PROJECTS DEVELOPERS S.A.S."/>
    <n v="249750"/>
    <n v="99.9"/>
    <x v="229"/>
    <n v="4245750"/>
    <n v="749.25"/>
    <n v="14235.75"/>
    <n v="670828500"/>
    <n v="113886000"/>
    <n v="74025900"/>
    <n v="858740400"/>
    <n v="200312.66620013997"/>
    <n v="221096.91040164779"/>
  </r>
  <r>
    <d v="2020-08-28T00:00:00"/>
    <s v="PROYECTO DE GENERACIÓN SOLAR SANTA ROSALÍA"/>
    <s v="DUE CAPITAL AND SERVICES S.A.S."/>
    <n v="2500"/>
    <n v="1"/>
    <x v="230"/>
    <n v="42500"/>
    <n v="7.5"/>
    <n v="142.5"/>
    <n v="6715000"/>
    <n v="1140000"/>
    <n v="741000"/>
    <n v="8596000"/>
    <n v="2005.1317937951949"/>
    <n v="2213.1822863027805"/>
  </r>
  <r>
    <d v="2020-09-02T00:00:00"/>
    <s v="PROYECTO FOTONORTE"/>
    <s v="ETRA INTERANDINA SA"/>
    <n v="250000"/>
    <n v="100"/>
    <x v="231"/>
    <n v="4250000"/>
    <n v="750"/>
    <n v="14250"/>
    <n v="671500000"/>
    <n v="114000000"/>
    <n v="74100000"/>
    <n v="859600000"/>
    <n v="200513.17937951948"/>
    <n v="221318.22863027806"/>
  </r>
  <r>
    <d v="2020-09-28T00:00:00"/>
    <s v="PARQUE SOLAR LERIDA"/>
    <s v="GREENYELLOW ENERGIA DE COLOMBIA S.A.S."/>
    <n v="24750"/>
    <n v="9.9"/>
    <x v="159"/>
    <n v="420750"/>
    <n v="74.25"/>
    <n v="1410.75"/>
    <n v="66478500"/>
    <n v="11286000"/>
    <n v="7335900"/>
    <n v="85100400"/>
    <n v="19850.804758572427"/>
    <n v="21910.50463439753"/>
  </r>
  <r>
    <d v="2020-09-28T00:00:00"/>
    <s v="PARQUE SOLAR ALVARADO"/>
    <s v="GREENYELLOW ENERGIA DE COLOMBIA S.A.S."/>
    <n v="24750"/>
    <n v="9.9"/>
    <x v="159"/>
    <n v="420750"/>
    <n v="74.25"/>
    <n v="1410.75"/>
    <n v="66478500"/>
    <n v="11286000"/>
    <n v="7335900"/>
    <n v="85100400"/>
    <n v="19850.804758572427"/>
    <n v="21910.50463439753"/>
  </r>
  <r>
    <d v="2020-10-20T00:00:00"/>
    <s v="PLANTA SOLAR MACAREGUA"/>
    <s v="HMV INGENIEROS LTDA"/>
    <n v="49749.999999999993"/>
    <n v="19.899999999999999"/>
    <x v="232"/>
    <n v="845749.99999999988"/>
    <n v="149.24999999999997"/>
    <n v="2835.7499999999995"/>
    <n v="133628499.99999999"/>
    <n v="22685999.999999996"/>
    <n v="14745899.999999998"/>
    <n v="171060399.99999997"/>
    <n v="39902.12269652437"/>
    <n v="44042.327497425329"/>
  </r>
  <r>
    <d v="2020-10-29T00:00:00"/>
    <s v=" BOSQUES SOLARES DE LOS LLANOS 9"/>
    <s v="BOSQUES SOLARES DE LOS LLANOS 9 SAS ESP"/>
    <n v="249750"/>
    <n v="99.9"/>
    <x v="189"/>
    <n v="4245750"/>
    <n v="749.25"/>
    <n v="14235.75"/>
    <n v="670828500"/>
    <n v="113886000"/>
    <n v="74025900"/>
    <n v="858740400"/>
    <n v="200312.66620013997"/>
    <n v="221096.91040164779"/>
  </r>
  <r>
    <d v="2020-11-05T00:00:00"/>
    <s v="PROYECTO SOLAR PV BAYUNCA 1"/>
    <s v="GRENERGY COLOMBIA SAS"/>
    <n v="24750"/>
    <n v="9.9"/>
    <x v="233"/>
    <n v="420750"/>
    <n v="74.25"/>
    <n v="1410.75"/>
    <n v="66478500"/>
    <n v="11286000"/>
    <n v="7335900"/>
    <n v="85100400"/>
    <n v="19850.804758572427"/>
    <n v="21910.50463439753"/>
  </r>
  <r>
    <d v="2020-11-05T00:00:00"/>
    <s v="PARQUE SOLAR ZAMBRANO 2"/>
    <s v="COLOMENER IV SAS ESP"/>
    <n v="38750"/>
    <n v="15.5"/>
    <x v="184"/>
    <n v="658750"/>
    <n v="116.25"/>
    <n v="2208.75"/>
    <n v="104082500"/>
    <n v="17670000"/>
    <n v="11485500"/>
    <n v="133238000"/>
    <n v="31079.54280382552"/>
    <n v="34304.3254376931"/>
  </r>
  <r>
    <d v="2020-11-06T00:00:00"/>
    <s v="PROYECTO SOLAR PV BUENAVISTA"/>
    <s v="GRENERGY COLOMBIA SAS"/>
    <n v="24750"/>
    <n v="9.9"/>
    <x v="234"/>
    <n v="420750"/>
    <n v="74.25"/>
    <n v="1410.75"/>
    <n v="66478500"/>
    <n v="11286000"/>
    <n v="7335900"/>
    <n v="85100400"/>
    <n v="19850.804758572427"/>
    <n v="21910.50463439753"/>
  </r>
  <r>
    <d v="2020-11-09T00:00:00"/>
    <s v="PROYECTO SOLAR  PV SOL DEL MAR"/>
    <s v="GRENERGY COLOMBIA SAS"/>
    <n v="24750"/>
    <n v="9.9"/>
    <x v="234"/>
    <n v="420750"/>
    <n v="74.25"/>
    <n v="1410.75"/>
    <n v="66478500"/>
    <n v="11286000"/>
    <n v="7335900"/>
    <n v="85100400"/>
    <n v="19850.804758572427"/>
    <n v="21910.50463439753"/>
  </r>
  <r>
    <d v="2020-11-18T00:00:00"/>
    <s v="CENTRAL DE GENERACIÓN FOTOVOLTAICA 2 MW LETICIA"/>
    <s v="GERENCIA DE PROYECTOS Y SUMINISTROS DEL AMAZONAS S.A.S. E.S.P."/>
    <n v="5074.9999999999991"/>
    <n v="2.0299999999999998"/>
    <x v="235"/>
    <n v="86274.999999999985"/>
    <n v="15.224999999999998"/>
    <n v="289.27499999999998"/>
    <n v="13631449.999999998"/>
    <n v="2314199.9999999995"/>
    <n v="1504229.9999999998"/>
    <n v="17449879.999999996"/>
    <n v="4070.4175414042447"/>
    <n v="4492.7600411946441"/>
  </r>
  <r>
    <d v="2020-11-24T00:00:00"/>
    <s v="PARQUE SOLAR ZAMBRANO 1"/>
    <s v="GRANJA SOLAR CSCI 1 SAS ESP"/>
    <n v="47500"/>
    <n v="19"/>
    <x v="139"/>
    <n v="807500"/>
    <n v="142.5"/>
    <n v="2707.5"/>
    <n v="127585000"/>
    <n v="21660000"/>
    <n v="14079000"/>
    <n v="163324000"/>
    <n v="38097.504082108702"/>
    <n v="42050.463439752835"/>
  </r>
  <r>
    <d v="2020-11-30T00:00:00"/>
    <s v="SOLUCIONES FOTOVOLTAICAS PARA COMUNIDAD INDIGENA SÁLIBA – RESGUARDOS PARAVARE, MACUCUANA Y SALADILLO – OROCUÉ CASANARE"/>
    <s v="ASOCIACIÓN PROFESIONAL VORÁGINE"/>
    <n v="874.99999999999989"/>
    <n v="0.35"/>
    <x v="236"/>
    <n v="14874.999999999998"/>
    <n v="2.6249999999999996"/>
    <n v="49.874999999999993"/>
    <n v="2350249.9999999995"/>
    <n v="398999.99999999994"/>
    <n v="259349.99999999997"/>
    <n v="3008599.9999999995"/>
    <n v="701.79612782831805"/>
    <n v="774.61380020597312"/>
  </r>
  <r>
    <d v="2020-11-30T00:00:00"/>
    <s v="PARQUE SOLAR LOS GIRASOLES"/>
    <s v="PARQUE SOLAR LOS GIRASOLES S.A.S"/>
    <n v="23750"/>
    <n v="9.5"/>
    <x v="237"/>
    <n v="403750"/>
    <n v="71.25"/>
    <n v="1353.75"/>
    <n v="63792500"/>
    <n v="10830000"/>
    <n v="7039500"/>
    <n v="81662000"/>
    <n v="19048.752041054351"/>
    <n v="21025.231719876418"/>
  </r>
  <r>
    <d v="2020-12-09T00:00:00"/>
    <s v="SOL DE GAMARRITA 3 x 15 MW"/>
    <s v="SOL DE GAMARRITA PV SAS ESP"/>
    <n v="112500"/>
    <n v="45"/>
    <x v="238"/>
    <n v="1912500"/>
    <n v="337.5"/>
    <n v="6412.5"/>
    <n v="302175000"/>
    <n v="51300000"/>
    <n v="33345000"/>
    <n v="386820000"/>
    <n v="90230.93072078377"/>
    <n v="99593.202883625127"/>
  </r>
  <r>
    <d v="2020-12-15T00:00:00"/>
    <s v="BOSQUES SOLARES DE LOS LLANOS 4"/>
    <s v="BOSQUES SOLARES DE LOS LLANOS 4 S.A.S - E.S.P"/>
    <n v="49749.999999999993"/>
    <n v="19.899999999999999"/>
    <x v="200"/>
    <n v="845749.99999999988"/>
    <n v="149.24999999999997"/>
    <n v="2835.7499999999995"/>
    <n v="133628499.99999999"/>
    <n v="22685999.999999996"/>
    <n v="14745899.999999998"/>
    <n v="171060399.99999997"/>
    <n v="39902.12269652437"/>
    <n v="44042.327497425329"/>
  </r>
  <r>
    <d v="2020-12-15T00:00:00"/>
    <s v="BOSQUES SOLARES DE LOS LLANOS 5"/>
    <s v="BOSQUES SOLARES DE LOS LLANOS 5 S.A.S - E.S.P"/>
    <n v="44749.999999999993"/>
    <n v="17.899999999999999"/>
    <x v="184"/>
    <n v="760749.99999999988"/>
    <n v="134.24999999999997"/>
    <n v="2550.7499999999995"/>
    <n v="120198499.99999999"/>
    <n v="20405999.999999996"/>
    <n v="13263899.999999998"/>
    <n v="153868399.99999997"/>
    <n v="35891.859108933982"/>
    <n v="39615.962924819767"/>
  </r>
  <r>
    <d v="2020-12-21T00:00:00"/>
    <s v="PLANTA SOLAR ARENAL (NEHEMÍAS)"/>
    <s v="PLANTA SOLAR NEHEMÍAS SAS"/>
    <n v="5000"/>
    <n v="2"/>
    <x v="187"/>
    <n v="85000"/>
    <n v="15"/>
    <n v="285"/>
    <n v="13430000"/>
    <n v="2280000"/>
    <n v="1482000"/>
    <n v="17192000"/>
    <n v="4010.2635875903898"/>
    <n v="4426.3645726055611"/>
  </r>
  <r>
    <d v="2020-12-30T00:00:00"/>
    <s v="GRANJA SOLAR CLIP"/>
    <s v="SMART CONSULTING GROUP SAS"/>
    <n v="127050"/>
    <n v="50.82"/>
    <x v="239"/>
    <n v="2159850"/>
    <n v="381.15000000000003"/>
    <n v="7241.85"/>
    <n v="341256300"/>
    <n v="57934800.000000007"/>
    <n v="37657620"/>
    <n v="436848720"/>
    <n v="101900.79776067181"/>
    <n v="112473.92378990731"/>
  </r>
  <r>
    <d v="2021-01-08T00:00:00"/>
    <s v="CSF CONTINUA BARBOSA II 9.9 MW"/>
    <s v="CSF CONTINUA BARBOSA II SAS ESP"/>
    <n v="24750"/>
    <n v="9.9"/>
    <x v="240"/>
    <n v="420750"/>
    <n v="74.25"/>
    <n v="1410.75"/>
    <n v="66478500"/>
    <n v="11286000"/>
    <n v="7335900"/>
    <n v="85100400"/>
    <n v="19850.804758572427"/>
    <n v="21910.50463439753"/>
  </r>
  <r>
    <d v="2021-01-12T00:00:00"/>
    <s v="CSF CONTINUA BARBOSA I 9.9 MW"/>
    <s v="CSF CONTINUA BARBOSA I SAS ESP"/>
    <n v="24750"/>
    <n v="9.9"/>
    <x v="240"/>
    <n v="420750"/>
    <n v="74.25"/>
    <n v="1410.75"/>
    <n v="66478500"/>
    <n v="11286000"/>
    <n v="7335900"/>
    <n v="85100400"/>
    <n v="19850.804758572427"/>
    <n v="21910.50463439753"/>
  </r>
  <r>
    <d v="2021-01-14T00:00:00"/>
    <s v="PARQUE SOLAR FOTOVOLTAICO GUAYACANES 200 MW"/>
    <s v="FOTOVOLTAICO LOS GUAYACANES S.A.S."/>
    <n v="500000"/>
    <n v="200"/>
    <x v="189"/>
    <n v="8500000"/>
    <n v="1500"/>
    <n v="28500"/>
    <n v="1343000000"/>
    <n v="228000000"/>
    <n v="148200000"/>
    <n v="1719200000"/>
    <n v="401026.35875903897"/>
    <n v="442636.45726055611"/>
  </r>
  <r>
    <d v="2021-01-19T00:00:00"/>
    <s v="SAN FERNANDO"/>
    <s v="AES CHIVOR &amp; CIA S.C.A. E.S.P."/>
    <n v="152000"/>
    <n v="60.8"/>
    <x v="213"/>
    <n v="2584000"/>
    <n v="456"/>
    <n v="8664"/>
    <n v="408272000"/>
    <n v="69312000"/>
    <n v="45052800"/>
    <n v="522636800"/>
    <n v="121912.01306274784"/>
    <n v="134561.48300720906"/>
  </r>
  <r>
    <d v="2021-01-19T00:00:00"/>
    <s v="ALMA SOLAR I"/>
    <s v="SVC E.S.P. S.A.S. ZOMAC"/>
    <n v="24500"/>
    <n v="9.8000000000000007"/>
    <x v="187"/>
    <n v="416500"/>
    <n v="73.5"/>
    <n v="1396.5"/>
    <n v="65807000"/>
    <n v="11172000"/>
    <n v="7261800"/>
    <n v="84240800"/>
    <n v="19650.291579192908"/>
    <n v="21689.18640576725"/>
  </r>
  <r>
    <d v="2021-02-04T00:00:00"/>
    <s v="CSF CONTINUA CARTAGO 99 MW"/>
    <s v="CSF CARTAGO CONTINUA S.A.S. - E.S.P."/>
    <n v="247500"/>
    <n v="99"/>
    <x v="187"/>
    <n v="4207500"/>
    <n v="742.5"/>
    <n v="14107.5"/>
    <n v="664785000"/>
    <n v="112860000"/>
    <n v="73359000"/>
    <n v="851004000"/>
    <n v="198508.04758572427"/>
    <n v="219105.04634397529"/>
  </r>
  <r>
    <d v="2021-02-10T00:00:00"/>
    <s v="AS II POLONUEVO"/>
    <s v="AS II POLONUEVO S.A.S."/>
    <n v="24750"/>
    <n v="9.9"/>
    <x v="140"/>
    <n v="420750"/>
    <n v="74.25"/>
    <n v="1410.75"/>
    <n v="66478500"/>
    <n v="11286000"/>
    <n v="7335900"/>
    <n v="85100400"/>
    <n v="19850.804758572427"/>
    <n v="21910.50463439753"/>
  </r>
  <r>
    <d v="2021-02-11T00:00:00"/>
    <s v="PLANTA SOLAR URRÁ"/>
    <s v="EMPRESA URRÁ S.A. E.S.P."/>
    <n v="49900"/>
    <n v="19.96"/>
    <x v="241"/>
    <n v="848300"/>
    <n v="149.70000000000002"/>
    <n v="2844.3"/>
    <n v="134031400"/>
    <n v="22754400.000000004"/>
    <n v="14790360.000000002"/>
    <n v="171576160"/>
    <n v="40022.43060415209"/>
    <n v="44175.118434603501"/>
  </r>
  <r>
    <d v="2021-02-19T00:00:00"/>
    <s v="SOLAR FOTOVOLTAICO FLOTANTE AQUASOL"/>
    <s v="EMPRESA URRÁ S.A. E.S.P."/>
    <n v="3150"/>
    <n v="1.26"/>
    <x v="242"/>
    <n v="53550"/>
    <n v="9.4500000000000011"/>
    <n v="179.55"/>
    <n v="8460900"/>
    <n v="1436400.0000000002"/>
    <n v="933660.00000000012"/>
    <n v="10830960"/>
    <n v="2526.4660601819455"/>
    <n v="2788.6096807415038"/>
  </r>
  <r>
    <d v="2021-02-23T00:00:00"/>
    <s v="TOLUVIEJO"/>
    <s v="ELAWAN ENERGY COLOMBIA SAS"/>
    <n v="375000"/>
    <n v="150"/>
    <x v="179"/>
    <n v="6375000"/>
    <n v="1125"/>
    <n v="21375"/>
    <n v="1007250000"/>
    <n v="171000000"/>
    <n v="111150000"/>
    <n v="1289400000"/>
    <n v="300769.76906927919"/>
    <n v="331977.3429454171"/>
  </r>
  <r>
    <d v="2021-02-25T00:00:00"/>
    <s v="ATLANTICO SOLAR I BARANOA"/>
    <s v="AS I BARANOA S.A.S."/>
    <n v="48250"/>
    <n v="19.3"/>
    <x v="140"/>
    <n v="820250"/>
    <n v="144.75"/>
    <n v="2750.25"/>
    <n v="129599500"/>
    <n v="22002000"/>
    <n v="14301300"/>
    <n v="165902800"/>
    <n v="38699.043620247256"/>
    <n v="42714.418125643664"/>
  </r>
  <r>
    <d v="2021-03-05T00:00:00"/>
    <s v="RUTA DEL SOL"/>
    <s v="PEQUEÑA CENTRAL HIDROELECTRICA EL GUALI S.A.S. E.S.P."/>
    <n v="750000"/>
    <n v="300"/>
    <x v="243"/>
    <n v="12750000"/>
    <n v="2250"/>
    <n v="42750"/>
    <n v="2014500000"/>
    <n v="342000000"/>
    <n v="222300000"/>
    <n v="2578800000"/>
    <n v="601539.53813855839"/>
    <n v="663954.6858908342"/>
  </r>
  <r>
    <d v="2021-03-11T00:00:00"/>
    <s v="PARQUE SOLAR ATLÁNTICO IV"/>
    <s v="COLOMENER VI S.A.S - E.S.P."/>
    <n v="49749.999999999993"/>
    <n v="19.899999999999999"/>
    <x v="244"/>
    <n v="845749.99999999988"/>
    <n v="149.24999999999997"/>
    <n v="2835.7499999999995"/>
    <n v="133628499.99999999"/>
    <n v="22685999.999999996"/>
    <n v="14745899.999999998"/>
    <n v="171060399.99999997"/>
    <n v="39902.12269652437"/>
    <n v="44042.327497425329"/>
  </r>
  <r>
    <d v="2021-03-15T00:00:00"/>
    <s v="PARQUE FOTOVOLTAICO LA CALERA II"/>
    <s v="DUE CAPITAL AND SERVICES S.A.S."/>
    <n v="24750"/>
    <n v="9.9"/>
    <x v="245"/>
    <n v="420750"/>
    <n v="74.25"/>
    <n v="1410.75"/>
    <n v="66478500"/>
    <n v="11286000"/>
    <n v="7335900"/>
    <n v="85100400"/>
    <n v="19850.804758572427"/>
    <n v="21910.50463439753"/>
  </r>
  <r>
    <d v="2021-03-18T00:00:00"/>
    <s v="PARQUE SOLAR PUNTA ASTILLEROS"/>
    <s v="INVERSIONES Y COMERCIALIZADORA TWC SAS"/>
    <n v="49749.999999999993"/>
    <n v="19.899999999999999"/>
    <x v="218"/>
    <n v="845749.99999999988"/>
    <n v="149.24999999999997"/>
    <n v="2835.7499999999995"/>
    <n v="133628499.99999999"/>
    <n v="22685999.999999996"/>
    <n v="14745899.999999998"/>
    <n v="171060399.99999997"/>
    <n v="39902.12269652437"/>
    <n v="44042.327497425329"/>
  </r>
  <r>
    <d v="2021-03-19T00:00:00"/>
    <s v="CENTRAL HÍBRIDA DEL GUALÍ"/>
    <s v="P.C.H. DEL GUALÍ S.A.S.  E.S.P"/>
    <n v="873250"/>
    <n v="349.3"/>
    <x v="243"/>
    <n v="14845250"/>
    <n v="2619.75"/>
    <n v="49775.25"/>
    <n v="2345549500"/>
    <n v="398202000"/>
    <n v="258831300"/>
    <n v="3002582800"/>
    <n v="700392.53557266155"/>
    <n v="773064.57260556123"/>
  </r>
  <r>
    <d v="2021-03-23T00:00:00"/>
    <s v="HELIOS CESAR-OCAÑA 200MWAC"/>
    <s v="DELPHI CAPITAL PARTNERS S.A.S."/>
    <n v="500000"/>
    <n v="200"/>
    <x v="246"/>
    <n v="8500000"/>
    <n v="1500"/>
    <n v="28500"/>
    <n v="1343000000"/>
    <n v="228000000"/>
    <n v="148200000"/>
    <n v="1719200000"/>
    <n v="401026.35875903897"/>
    <n v="442636.45726055611"/>
  </r>
  <r>
    <d v="2021-03-26T00:00:00"/>
    <s v="SISTEMA FOTOVOLTAICO PLANTA CEMENTOS TEQUENDAMA SUESCA"/>
    <s v="CODENSA S.A. E.S.P."/>
    <n v="10549.999999999998"/>
    <n v="4.22"/>
    <x v="245"/>
    <n v="179349.99999999997"/>
    <n v="31.649999999999995"/>
    <n v="601.34999999999991"/>
    <n v="28337299.999999996"/>
    <n v="4810799.9999999991"/>
    <n v="3127019.9999999995"/>
    <n v="36275119.999999993"/>
    <n v="8461.6561698157202"/>
    <n v="9339.6292481977325"/>
  </r>
  <r>
    <d v="2021-03-26T00:00:00"/>
    <s v="SISTEMA FOTOVOLTAICO PLANTA CARVAJAL GINEBRA"/>
    <s v="CODENSA S.A. E.S.P."/>
    <n v="10375"/>
    <n v="4.1500000000000004"/>
    <x v="245"/>
    <n v="176375"/>
    <n v="31.125"/>
    <n v="591.375"/>
    <n v="27867250"/>
    <n v="4731000"/>
    <n v="3075150"/>
    <n v="35673400"/>
    <n v="8321.296944250058"/>
    <n v="9184.7064881565402"/>
  </r>
  <r>
    <d v="2021-03-29T00:00:00"/>
    <s v="SISTEMA FOTOVOLTAICO PLANTA CORONA GIRARDOTA"/>
    <s v="CODENSA S.A. E.S.P."/>
    <n v="8975"/>
    <n v="3.59"/>
    <x v="245"/>
    <n v="152575"/>
    <n v="26.925000000000001"/>
    <n v="511.57500000000005"/>
    <n v="24106850"/>
    <n v="4092600"/>
    <n v="2660190.0000000005"/>
    <n v="30859640"/>
    <n v="7198.4231397247495"/>
    <n v="7945.3244078269827"/>
  </r>
  <r>
    <d v="2021-03-29T00:00:00"/>
    <s v="SISTEMA FOTOVOLTAICO PLANTA POSTOBÓN MALAMBO"/>
    <s v="CODENSA S.A. E.S.P."/>
    <n v="13750"/>
    <n v="5.5"/>
    <x v="140"/>
    <n v="233750"/>
    <n v="41.25"/>
    <n v="783.75"/>
    <n v="36932500"/>
    <n v="6270000"/>
    <n v="4075500"/>
    <n v="47278000"/>
    <n v="11028.224865873572"/>
    <n v="12172.502574665294"/>
  </r>
  <r>
    <d v="2021-03-29T00:00:00"/>
    <s v="CEDI LATAM"/>
    <s v="GREEN YELLOW ENERGIA DE COLOMBIA SAS"/>
    <n v="3499.9999999999995"/>
    <n v="1.4"/>
    <x v="247"/>
    <n v="59499.999999999993"/>
    <n v="10.499999999999998"/>
    <n v="199.49999999999997"/>
    <n v="9400999.9999999981"/>
    <n v="1595999.9999999998"/>
    <n v="1037399.9999999999"/>
    <n v="12034399.999999998"/>
    <n v="2807.1845113132722"/>
    <n v="3098.4552008238925"/>
  </r>
  <r>
    <d v="2021-03-30T00:00:00"/>
    <s v="PARQUE FOTOVOLTAICO NOBSA I"/>
    <s v="AAGES DEVELOPMENT COLOMBIA SAS ESP"/>
    <n v="24750"/>
    <n v="9.9"/>
    <x v="189"/>
    <n v="420750"/>
    <n v="74.25"/>
    <n v="1410.75"/>
    <n v="66478500"/>
    <n v="11286000"/>
    <n v="7335900"/>
    <n v="85100400"/>
    <n v="19850.804758572427"/>
    <n v="21910.50463439753"/>
  </r>
  <r>
    <d v="2021-03-31T00:00:00"/>
    <s v="PARQUE SOLAR FOTOVOLTAICO FUNDACION"/>
    <s v="PARQUE SOLAR FOTOVOLTAICO FUNDACIÓN SAS"/>
    <n v="249974.99999999997"/>
    <n v="99.99"/>
    <x v="248"/>
    <n v="4249574.9999999991"/>
    <n v="749.92499999999995"/>
    <n v="14248.574999999999"/>
    <n v="671432849.99999988"/>
    <n v="113988600"/>
    <n v="74092590"/>
    <n v="859514039.99999988"/>
    <n v="200493.12806158149"/>
    <n v="221296.09680741502"/>
  </r>
  <r>
    <d v="2021-03-31T00:00:00"/>
    <s v="SURIA"/>
    <s v="ELAWAN ENERGY COLOMBIA SAS"/>
    <n v="247500"/>
    <n v="99"/>
    <x v="189"/>
    <n v="4207500"/>
    <n v="742.5"/>
    <n v="14107.5"/>
    <n v="664785000"/>
    <n v="112860000"/>
    <n v="73359000"/>
    <n v="851004000"/>
    <n v="198508.04758572427"/>
    <n v="219105.04634397529"/>
  </r>
  <r>
    <d v="2021-04-20T00:00:00"/>
    <s v="PLANTA SOLAR FOTOVOLTAICA OICATÁ"/>
    <s v="OICATÁ SOLAR 1 SAS"/>
    <n v="24975"/>
    <n v="9.99"/>
    <x v="139"/>
    <n v="424575"/>
    <n v="74.924999999999997"/>
    <n v="1423.575"/>
    <n v="67082850"/>
    <n v="11388600"/>
    <n v="7402590"/>
    <n v="85874040"/>
    <n v="20031.266620013997"/>
    <n v="22109.69104016478"/>
  </r>
  <r>
    <d v="2021-04-20T00:00:00"/>
    <s v="PARQUE SOLAR ROLDANILLO"/>
    <s v="ENERGIA SOLAR DEL VALLE DEL CAUCA SAS"/>
    <n v="24750"/>
    <n v="9.9"/>
    <x v="234"/>
    <n v="420750"/>
    <n v="74.25"/>
    <n v="1410.75"/>
    <n v="66478500"/>
    <n v="11286000"/>
    <n v="7335900"/>
    <n v="85100400"/>
    <n v="19850.804758572427"/>
    <n v="21910.50463439753"/>
  </r>
  <r>
    <d v="2021-04-26T00:00:00"/>
    <s v="FV – PR02 COLISEO"/>
    <s v="GRUPO GONFOR S.A.S."/>
    <n v="345"/>
    <n v="0.13800000000000001"/>
    <x v="140"/>
    <n v="5865"/>
    <n v="1.0349999999999999"/>
    <n v="19.664999999999999"/>
    <n v="926670"/>
    <n v="157320"/>
    <n v="102258"/>
    <n v="1186248"/>
    <n v="276.70818754373687"/>
    <n v="305.41915550978371"/>
  </r>
  <r>
    <d v="2021-04-27T00:00:00"/>
    <s v="PARQUE SOLAR JUANA MARIA I x 9.4 MW"/>
    <s v="JP ENERGY COLOMBIA SAS ESP"/>
    <n v="23424.999999999996"/>
    <n v="9.3699999999999992"/>
    <x v="249"/>
    <n v="398224.99999999994"/>
    <n v="70.274999999999991"/>
    <n v="1335.2249999999999"/>
    <n v="62919549.999999993"/>
    <n v="10681799.999999998"/>
    <n v="6943169.9999999991"/>
    <n v="80544519.999999985"/>
    <n v="18788.084907860972"/>
    <n v="20737.518022657052"/>
  </r>
  <r>
    <d v="2021-04-27T00:00:00"/>
    <s v="PARQUE FOTOVOLTAICO NOBSA II"/>
    <s v="AAGES DEVELOPMENT COLOMBIA SAS ESP"/>
    <n v="24750"/>
    <n v="9.9"/>
    <x v="189"/>
    <n v="420750"/>
    <n v="74.25"/>
    <n v="1410.75"/>
    <n v="66478500"/>
    <n v="11286000"/>
    <n v="7335900"/>
    <n v="85100400"/>
    <n v="19850.804758572427"/>
    <n v="21910.50463439753"/>
  </r>
  <r>
    <d v="2021-04-28T00:00:00"/>
    <s v="SOCHAGOTA DEL VERANO"/>
    <s v="VERANO CAPITAL COLOMBIA SAS"/>
    <n v="174750"/>
    <n v="69.900000000000006"/>
    <x v="250"/>
    <n v="2970750"/>
    <n v="524.25"/>
    <n v="9960.75"/>
    <n v="469378500"/>
    <n v="79686000"/>
    <n v="51795900"/>
    <n v="600860400"/>
    <n v="140158.71238628411"/>
    <n v="154701.44181256436"/>
  </r>
  <r>
    <d v="2021-04-28T00:00:00"/>
    <s v="MILA DEL VERANO"/>
    <s v="VERANO CAPITAL COLOMBIA SAS"/>
    <n v="15000"/>
    <n v="6"/>
    <x v="251"/>
    <n v="255000"/>
    <n v="45"/>
    <n v="855"/>
    <n v="40290000"/>
    <n v="6840000"/>
    <n v="4446000"/>
    <n v="51576000"/>
    <n v="12030.790762771168"/>
    <n v="13279.093717816684"/>
  </r>
  <r>
    <d v="2021-04-28T00:00:00"/>
    <s v="FIRAVITOBA DEL VERANO"/>
    <s v="VERANO CAPITAL COLOMBIA SAS"/>
    <n v="24750"/>
    <n v="9.9"/>
    <x v="252"/>
    <n v="420750"/>
    <n v="74.25"/>
    <n v="1410.75"/>
    <n v="66478500"/>
    <n v="11286000"/>
    <n v="7335900"/>
    <n v="85100400"/>
    <n v="19850.804758572427"/>
    <n v="21910.50463439753"/>
  </r>
  <r>
    <d v="2021-04-29T00:00:00"/>
    <s v="PARQUE EÓLICO TRUPILLO"/>
    <s v="EOLICA LA VELA SAS"/>
    <n v="250000"/>
    <n v="100"/>
    <x v="253"/>
    <n v="4250000"/>
    <n v="750"/>
    <n v="14250"/>
    <n v="671500000"/>
    <n v="114000000"/>
    <n v="74100000"/>
    <n v="859600000"/>
    <n v="200513.17937951948"/>
    <n v="221318.22863027806"/>
  </r>
  <r>
    <d v="2021-04-30T00:00:00"/>
    <s v="PARQUE SOLAR BUENAVISTA"/>
    <s v="GENERADORA BUENAVISTA SAS"/>
    <n v="200000"/>
    <n v="80"/>
    <x v="254"/>
    <n v="3400000"/>
    <n v="600"/>
    <n v="11400"/>
    <n v="537200000"/>
    <n v="91200000"/>
    <n v="59280000"/>
    <n v="687680000"/>
    <n v="160410.54350361557"/>
    <n v="177054.58290422245"/>
  </r>
  <r>
    <d v="2021-05-26T00:00:00"/>
    <s v="TERMOTASAJERO DOS SOLAR"/>
    <s v="TERMOTASAJERO DOS S.A. E.S.P."/>
    <n v="10175"/>
    <n v="4.07"/>
    <x v="140"/>
    <n v="172975"/>
    <n v="30.525000000000002"/>
    <n v="579.97500000000002"/>
    <n v="27330050"/>
    <n v="4639800"/>
    <n v="3015870"/>
    <n v="34985720"/>
    <n v="8160.8864007464426"/>
    <n v="9007.6519052523181"/>
  </r>
  <r>
    <d v="2021-05-26T00:00:00"/>
    <s v="PUERTOS DE SANTANDER SOLAR"/>
    <s v="ANDES SOLAR III SAS"/>
    <n v="1250000"/>
    <n v="500"/>
    <x v="255"/>
    <n v="21250000"/>
    <n v="3750"/>
    <n v="71250"/>
    <n v="3357500000"/>
    <n v="570000000"/>
    <n v="370500000"/>
    <n v="4298000000"/>
    <n v="1002565.8968975974"/>
    <n v="1106591.1431513904"/>
  </r>
  <r>
    <d v="2021-05-28T00:00:00"/>
    <s v="FV-UTCH"/>
    <s v="GRUPO GONFOR S.A.S."/>
    <n v="2500"/>
    <n v="1"/>
    <x v="256"/>
    <n v="42500"/>
    <n v="7.5"/>
    <n v="142.5"/>
    <n v="6715000"/>
    <n v="1140000"/>
    <n v="741000"/>
    <n v="8596000"/>
    <n v="2005.1317937951949"/>
    <n v="2213.1822863027805"/>
  </r>
  <r>
    <d v="2021-06-09T00:00:00"/>
    <s v="BARRANCA SOLAR"/>
    <s v="ANDES SOLAR IV S.A.S."/>
    <n v="312500"/>
    <n v="125"/>
    <x v="189"/>
    <n v="5312500"/>
    <n v="937.5"/>
    <n v="17812.5"/>
    <n v="839375000"/>
    <n v="142500000"/>
    <n v="92625000"/>
    <n v="1074500000"/>
    <n v="250641.47422439934"/>
    <n v="276647.78578784759"/>
  </r>
  <r>
    <d v="2021-06-10T00:00:00"/>
    <s v="FV-ST02 COLISEO MFS _x000a_ _x000a_ FV-ST02 COLISEO MFS _x000a_ _x000a_ FV-ST02 COLISEO MFS"/>
    <s v="GRUPO GONFOR S.A.S."/>
    <n v="282.5"/>
    <n v="0.113"/>
    <x v="257"/>
    <n v="4802.5"/>
    <n v="0.84750000000000003"/>
    <n v="16.102499999999999"/>
    <n v="758795"/>
    <n v="128820"/>
    <n v="83733"/>
    <n v="971348"/>
    <n v="226.57989269885701"/>
    <n v="250.08959835221421"/>
  </r>
  <r>
    <d v="2021-07-07T00:00:00"/>
    <s v="FV – PR01 COLISEO CIC"/>
    <s v="GRUPO GONFOR S.A.S."/>
    <n v="400"/>
    <n v="0.16"/>
    <x v="258"/>
    <n v="6800"/>
    <n v="1.2"/>
    <n v="22.8"/>
    <n v="1074400"/>
    <n v="182400"/>
    <n v="118560"/>
    <n v="1375360"/>
    <n v="320.82108700723114"/>
    <n v="354.10916580844491"/>
  </r>
  <r>
    <d v="2021-07-09T00:00:00"/>
    <s v="SEBASTOSOL"/>
    <s v="SEBASTOSOL SAS ESP"/>
    <n v="1750000"/>
    <n v="700"/>
    <x v="197"/>
    <n v="29750000"/>
    <n v="5250"/>
    <n v="99750"/>
    <n v="4700500000"/>
    <n v="798000000"/>
    <n v="518700000"/>
    <n v="6017200000"/>
    <n v="1403592.2556566363"/>
    <n v="1549227.6004119464"/>
  </r>
  <r>
    <d v="2021-07-15T00:00:00"/>
    <s v="NORIA CARACOLITO"/>
    <s v="NORIA ENERGY CARACOLITO SAS"/>
    <n v="49974.999999999993"/>
    <n v="19.989999999999998"/>
    <x v="259"/>
    <n v="849574.99999999988"/>
    <n v="149.92499999999998"/>
    <n v="2848.5749999999998"/>
    <n v="134232849.99999997"/>
    <n v="22788599.999999996"/>
    <n v="14812589.999999998"/>
    <n v="171834039.99999997"/>
    <n v="40082.584557965936"/>
    <n v="44241.513903192579"/>
  </r>
  <r>
    <d v="2021-07-21T00:00:00"/>
    <s v="PARQUE SOLAR ISABELA"/>
    <s v="COLOMBIA SOLAR CORPORACIÓN INTERNACIONAL SAS"/>
    <n v="87500"/>
    <n v="35"/>
    <x v="189"/>
    <n v="1487500"/>
    <n v="262.5"/>
    <n v="4987.5"/>
    <n v="235025000"/>
    <n v="39900000"/>
    <n v="25935000"/>
    <n v="300860000"/>
    <n v="70179.612782831813"/>
    <n v="77461.380020597324"/>
  </r>
  <r>
    <d v="2021-07-28T00:00:00"/>
    <s v="BOSQUES SOLARES DE  COLOMBIA"/>
    <s v="BOSQUES SOLARES DE COLOMBIA  S.A.S. E.S.P"/>
    <n v="348250"/>
    <n v="139.30000000000001"/>
    <x v="220"/>
    <n v="5920250"/>
    <n v="1044.75"/>
    <n v="19850.25"/>
    <n v="935399500"/>
    <n v="158802000"/>
    <n v="103221300"/>
    <n v="1197422800"/>
    <n v="279314.85887567064"/>
    <n v="308296.29248197732"/>
  </r>
  <r>
    <d v="2021-07-29T00:00:00"/>
    <s v="FORTALECILLAS SOLAR"/>
    <s v="VO RENOVABLES SOL 1 SAS ESP"/>
    <n v="24750"/>
    <n v="9.9"/>
    <x v="189"/>
    <n v="420750"/>
    <n v="74.25"/>
    <n v="1410.75"/>
    <n v="66478500"/>
    <n v="11286000"/>
    <n v="7335900"/>
    <n v="85100400"/>
    <n v="19850.804758572427"/>
    <n v="21910.50463439753"/>
  </r>
  <r>
    <d v="2021-07-29T00:00:00"/>
    <s v="PARQUE SOLAR SAN ISIDRO SAS"/>
    <s v="PARQUE SOLAR SAN ISIDRO SAS"/>
    <n v="247500"/>
    <n v="99"/>
    <x v="254"/>
    <n v="4207500"/>
    <n v="742.5"/>
    <n v="14107.5"/>
    <n v="664785000"/>
    <n v="112860000"/>
    <n v="73359000"/>
    <n v="851004000"/>
    <n v="198508.04758572427"/>
    <n v="219105.04634397529"/>
  </r>
  <r>
    <d v="2021-07-29T00:00:00"/>
    <s v="PARQUE SOLAR ZAPATOCA"/>
    <s v="COLOMBIA SOLAR CORPORACIÓN INTERNACIONAL SAS"/>
    <n v="38750"/>
    <n v="15.5"/>
    <x v="189"/>
    <n v="658750"/>
    <n v="116.25"/>
    <n v="2208.75"/>
    <n v="104082500"/>
    <n v="17670000"/>
    <n v="11485500"/>
    <n v="133238000"/>
    <n v="31079.54280382552"/>
    <n v="34304.3254376931"/>
  </r>
  <r>
    <d v="2021-07-31T00:00:00"/>
    <s v="CAMPO ALEGRE"/>
    <s v="VO RENOVABLES SOL 1 SAS ESP"/>
    <n v="24750"/>
    <n v="9.9"/>
    <x v="189"/>
    <n v="420750"/>
    <n v="74.25"/>
    <n v="1410.75"/>
    <n v="66478500"/>
    <n v="11286000"/>
    <n v="7335900"/>
    <n v="85100400"/>
    <n v="19850.804758572427"/>
    <n v="21910.50463439753"/>
  </r>
  <r>
    <d v="2021-07-31T00:00:00"/>
    <s v="PROYECTO SOLAR FOTOVOLTAICO BOAVITA I"/>
    <s v="EMPRESA DE ENERGIA DE BOYACA S.A. E.S.P."/>
    <n v="35625"/>
    <n v="14.25"/>
    <x v="253"/>
    <n v="605625"/>
    <n v="106.875"/>
    <n v="2030.625"/>
    <n v="95688750"/>
    <n v="16245000"/>
    <n v="10559250"/>
    <n v="122493000"/>
    <n v="28573.128061581527"/>
    <n v="31537.847579814625"/>
  </r>
  <r>
    <d v="2021-08-03T00:00:00"/>
    <s v="LOS CAUCHOS SOLAR"/>
    <s v="GENERADORA SOLAR EL HOBO SAS"/>
    <n v="175000"/>
    <n v="70"/>
    <x v="254"/>
    <n v="2975000"/>
    <n v="525"/>
    <n v="9975"/>
    <n v="470050000"/>
    <n v="79800000"/>
    <n v="51870000"/>
    <n v="601720000"/>
    <n v="140359.22556566363"/>
    <n v="154922.76004119465"/>
  </r>
  <r>
    <d v="2021-08-03T00:00:00"/>
    <s v="PROYECTO FOTOVOLTAICO LA TOLÚA"/>
    <s v="PARQUE FOTOVOLTAICO LA TOLÚA SAS"/>
    <n v="49974.999999999993"/>
    <n v="19.989999999999998"/>
    <x v="139"/>
    <n v="849574.99999999988"/>
    <n v="149.92499999999998"/>
    <n v="2848.5749999999998"/>
    <n v="134232849.99999997"/>
    <n v="22788599.999999996"/>
    <n v="14812589.999999998"/>
    <n v="171834039.99999997"/>
    <n v="40082.584557965936"/>
    <n v="44241.513903192579"/>
  </r>
  <r>
    <d v="2021-08-04T00:00:00"/>
    <s v="VIVA VILLAVICENCIO"/>
    <s v="GREEN YELLOW ENERGIA DE COLOMBIA SAS"/>
    <n v="2750"/>
    <n v="1.1000000000000001"/>
    <x v="260"/>
    <n v="46750"/>
    <n v="8.25"/>
    <n v="156.75"/>
    <n v="7386500"/>
    <n v="1254000"/>
    <n v="815100"/>
    <n v="9455600"/>
    <n v="2205.6449731747143"/>
    <n v="2434.5005149330586"/>
  </r>
  <r>
    <d v="2021-08-06T00:00:00"/>
    <s v="LAS BRUJAS SOLAR"/>
    <s v="LAS BRUJAS SOLAR SAS"/>
    <n v="24975"/>
    <n v="9.99"/>
    <x v="261"/>
    <n v="424575"/>
    <n v="74.924999999999997"/>
    <n v="1423.575"/>
    <n v="67082850"/>
    <n v="11388600"/>
    <n v="7402590"/>
    <n v="85874040"/>
    <n v="20031.266620013997"/>
    <n v="22109.69104016478"/>
  </r>
  <r>
    <d v="2021-08-06T00:00:00"/>
    <s v="BATEAS SOLAR"/>
    <s v="VO RENOVABLES SOL 1 SAS ESP"/>
    <n v="24750"/>
    <n v="9.9"/>
    <x v="189"/>
    <n v="420750"/>
    <n v="74.25"/>
    <n v="1410.75"/>
    <n v="66478500"/>
    <n v="11286000"/>
    <n v="7335900"/>
    <n v="85100400"/>
    <n v="19850.804758572427"/>
    <n v="21910.50463439753"/>
  </r>
  <r>
    <d v="2021-08-06T00:00:00"/>
    <s v="CSF CONTINUA EL FUTURO 500 MW"/>
    <s v="CSF CONTINUA EL FUTURO S.A.S E.S.P"/>
    <n v="1250000"/>
    <n v="500"/>
    <x v="218"/>
    <n v="21250000"/>
    <n v="3750"/>
    <n v="71250"/>
    <n v="3357500000"/>
    <n v="570000000"/>
    <n v="370500000"/>
    <n v="4298000000"/>
    <n v="1002565.8968975974"/>
    <n v="1106591.1431513904"/>
  </r>
  <r>
    <d v="2021-08-09T00:00:00"/>
    <s v="PLANTA DE ENERGIA SOLAR FOTOVOLTAICA DE 9.99 MWp PARA AUTOCONSUMO DEL BLOQUE LLANOS 34 - GEOPARK"/>
    <s v="KLARZEN GREEN TECHNOLOGY INC SAS ESP"/>
    <n v="24975"/>
    <n v="9.99"/>
    <x v="256"/>
    <n v="424575"/>
    <n v="74.924999999999997"/>
    <n v="1423.575"/>
    <n v="67082850"/>
    <n v="11388600"/>
    <n v="7402590"/>
    <n v="85874040"/>
    <n v="20031.266620013997"/>
    <n v="22109.69104016478"/>
  </r>
  <r>
    <d v="2021-08-09T00:00:00"/>
    <s v="ALEJANDRIA 150 MW"/>
    <s v="PRODIEL COLOMBIA S.A.S."/>
    <n v="375000"/>
    <n v="150"/>
    <x v="262"/>
    <n v="6375000"/>
    <n v="1125"/>
    <n v="21375"/>
    <n v="1007250000"/>
    <n v="171000000"/>
    <n v="111150000"/>
    <n v="1289400000"/>
    <n v="300769.76906927919"/>
    <n v="331977.3429454171"/>
  </r>
  <r>
    <d v="2021-08-11T00:00:00"/>
    <s v="CAMPO ALEGRE 1"/>
    <s v="CLEANENERGYLA S.A.S."/>
    <n v="23424.999999999996"/>
    <n v="9.3699999999999992"/>
    <x v="216"/>
    <n v="398224.99999999994"/>
    <n v="70.274999999999991"/>
    <n v="1335.2249999999999"/>
    <n v="62919549.999999993"/>
    <n v="10681799.999999998"/>
    <n v="6943169.9999999991"/>
    <n v="80544519.999999985"/>
    <n v="18788.084907860972"/>
    <n v="20737.518022657052"/>
  </r>
  <r>
    <d v="2021-08-11T00:00:00"/>
    <s v="CAMPO ALEGRE 2"/>
    <s v="CLEANENERGYLA S.A.S."/>
    <n v="15324.999999999998"/>
    <n v="6.13"/>
    <x v="216"/>
    <n v="260524.99999999997"/>
    <n v="45.974999999999994"/>
    <n v="873.52499999999998"/>
    <n v="41162949.999999993"/>
    <n v="6988199.9999999991"/>
    <n v="4542330"/>
    <n v="52693479.999999993"/>
    <n v="12291.457895964542"/>
    <n v="13566.807415036043"/>
  </r>
  <r>
    <d v="2021-08-11T00:00:00"/>
    <s v="PARQUE FOTOVOLTAICO SOL DE INÍRIDA 2"/>
    <s v="SOL DE INIRIDA S.A.S. E.S.P"/>
    <n v="24500"/>
    <n v="9.8000000000000007"/>
    <x v="248"/>
    <n v="416500"/>
    <n v="73.5"/>
    <n v="1396.5"/>
    <n v="65807000"/>
    <n v="11172000"/>
    <n v="7261800"/>
    <n v="84240800"/>
    <n v="19650.291579192908"/>
    <n v="21689.18640576725"/>
  </r>
  <r>
    <d v="2021-08-11T00:00:00"/>
    <s v="SISTEMA FOTOVOLTAICO PLANTA GASEOSAS LUX"/>
    <s v="CODENSA S.A. E.S.P."/>
    <n v="5000"/>
    <n v="2"/>
    <x v="223"/>
    <n v="85000"/>
    <n v="15"/>
    <n v="285"/>
    <n v="13430000"/>
    <n v="2280000"/>
    <n v="1482000"/>
    <n v="17192000"/>
    <n v="4010.2635875903898"/>
    <n v="4426.3645726055611"/>
  </r>
  <r>
    <d v="2021-08-11T00:00:00"/>
    <s v="SISTEMA FOTOVOLTAICO PLANTA CORONA MADRID"/>
    <s v="CODENSA S.A. E.S.P."/>
    <n v="12475"/>
    <n v="4.99"/>
    <x v="263"/>
    <n v="212075"/>
    <n v="37.425000000000004"/>
    <n v="711.07500000000005"/>
    <n v="33507850"/>
    <n v="5688600.0000000009"/>
    <n v="3697590.0000000005"/>
    <n v="42894040"/>
    <n v="10005.607651038023"/>
    <n v="11043.779608650875"/>
  </r>
  <r>
    <d v="2021-08-11T00:00:00"/>
    <s v="SISTEMA FOTOVOLTAICO PLANTA GASEOSAS HIPINTO"/>
    <s v="CODENSA S.A. E.S.P."/>
    <n v="3499.9999999999995"/>
    <n v="1.4"/>
    <x v="223"/>
    <n v="59499.999999999993"/>
    <n v="10.499999999999998"/>
    <n v="199.49999999999997"/>
    <n v="9400999.9999999981"/>
    <n v="1595999.9999999998"/>
    <n v="1037399.9999999999"/>
    <n v="12034399.999999998"/>
    <n v="2807.1845113132722"/>
    <n v="3098.4552008238925"/>
  </r>
  <r>
    <d v="2021-08-29T00:00:00"/>
    <s v="PARQUE SOLAR MUISCAS"/>
    <s v="GREENYELLOW ENERGIA DE COLOMBIA S.A.S."/>
    <n v="24750"/>
    <n v="9.9"/>
    <x v="189"/>
    <n v="420750"/>
    <n v="74.25"/>
    <n v="1410.75"/>
    <n v="66478500"/>
    <n v="11286000"/>
    <n v="7335900"/>
    <n v="85100400"/>
    <n v="19850.804758572427"/>
    <n v="21910.50463439753"/>
  </r>
  <r>
    <d v="2021-08-29T00:00:00"/>
    <s v="GRANJA SOLAR SOL&amp;CIELO I"/>
    <s v="SOL &amp; CIELO SAS"/>
    <n v="24750"/>
    <n v="9.9"/>
    <x v="246"/>
    <n v="420750"/>
    <n v="74.25"/>
    <n v="1410.75"/>
    <n v="66478500"/>
    <n v="11286000"/>
    <n v="7335900"/>
    <n v="85100400"/>
    <n v="19850.804758572427"/>
    <n v="21910.50463439753"/>
  </r>
  <r>
    <d v="2021-08-31T00:00:00"/>
    <s v="PARQUE SOLAR ISAMALIA"/>
    <s v="GREENYELLOW ENERGIA DE COLOMBIA S.A.S."/>
    <n v="11999.999999999998"/>
    <n v="4.8"/>
    <x v="262"/>
    <n v="203999.99999999997"/>
    <n v="35.999999999999993"/>
    <n v="683.99999999999989"/>
    <n v="32231999.999999996"/>
    <n v="5471999.9999999991"/>
    <n v="3556799.9999999995"/>
    <n v="41260799.999999993"/>
    <n v="9624.6326102169332"/>
    <n v="10623.274974253345"/>
  </r>
  <r>
    <d v="2021-08-31T00:00:00"/>
    <s v="NABUSIMAKE"/>
    <s v="LATAMSOLAR FOTOVOLTAICA FUNDACION"/>
    <n v="249974.99999999997"/>
    <n v="99.99"/>
    <x v="246"/>
    <n v="4249574.9999999991"/>
    <n v="749.92499999999995"/>
    <n v="14248.574999999999"/>
    <n v="671432849.99999988"/>
    <n v="113988600"/>
    <n v="74092590"/>
    <n v="859514039.99999988"/>
    <n v="200493.12806158149"/>
    <n v="221296.09680741502"/>
  </r>
  <r>
    <d v="2021-08-31T00:00:00"/>
    <s v="FOTOVOLTAICO SOLAR – ESCOBAL 6"/>
    <s v="CELSIA S.A. E.S.P"/>
    <n v="247500"/>
    <n v="99"/>
    <x v="264"/>
    <n v="4207500"/>
    <n v="742.5"/>
    <n v="14107.5"/>
    <n v="664785000"/>
    <n v="112860000"/>
    <n v="73359000"/>
    <n v="851004000"/>
    <n v="198508.04758572427"/>
    <n v="219105.04634397529"/>
  </r>
  <r>
    <d v="2021-09-09T00:00:00"/>
    <s v="PARQUE SOLAR FOTOVOLTAICO PERALES 200 MW"/>
    <s v="TW SOLAR SAS"/>
    <n v="500000"/>
    <n v="200"/>
    <x v="220"/>
    <n v="8500000"/>
    <n v="1500"/>
    <n v="28500"/>
    <n v="1343000000"/>
    <n v="228000000"/>
    <n v="148200000"/>
    <n v="1719200000"/>
    <n v="401026.35875903897"/>
    <n v="442636.45726055611"/>
  </r>
  <r>
    <d v="2021-09-10T00:00:00"/>
    <s v="PARQUE FOTOVOLTAICO SUNNORTE DE 35 MW"/>
    <s v="GENERSOL SAS"/>
    <n v="87500"/>
    <n v="35"/>
    <x v="189"/>
    <n v="1487500"/>
    <n v="262.5"/>
    <n v="4987.5"/>
    <n v="235025000"/>
    <n v="39900000"/>
    <n v="25935000"/>
    <n v="300860000"/>
    <n v="70179.612782831813"/>
    <n v="77461.380020597324"/>
  </r>
  <r>
    <d v="2021-09-20T00:00:00"/>
    <s v="PLANTA SOLAR FV ARENOSA"/>
    <s v="RENOVABLES LATAM SUCURSAL COLOMBIA"/>
    <n v="24975"/>
    <n v="9.99"/>
    <x v="265"/>
    <n v="424575"/>
    <n v="74.924999999999997"/>
    <n v="1423.575"/>
    <n v="67082850"/>
    <n v="11388600"/>
    <n v="7402590"/>
    <n v="85874040"/>
    <n v="20031.266620013997"/>
    <n v="22109.69104016478"/>
  </r>
  <r>
    <d v="2021-10-05T00:00:00"/>
    <s v="PÉTALO DEL CESAR II"/>
    <s v="BLACK ORCHID SOLAR SAS"/>
    <n v="49749.999999999993"/>
    <n v="19.899999999999999"/>
    <x v="246"/>
    <n v="845749.99999999988"/>
    <n v="149.24999999999997"/>
    <n v="2835.7499999999995"/>
    <n v="133628499.99999999"/>
    <n v="22685999.999999996"/>
    <n v="14745899.999999998"/>
    <n v="171060399.99999997"/>
    <n v="39902.12269652437"/>
    <n v="44042.327497425329"/>
  </r>
  <r>
    <d v="2021-10-06T00:00:00"/>
    <s v="PARQUE SOLAR LA MEDINA"/>
    <s v="PARQUE SOLAR LA MEDINA SAS"/>
    <n v="24750"/>
    <n v="9.9"/>
    <x v="266"/>
    <n v="420750"/>
    <n v="74.25"/>
    <n v="1410.75"/>
    <n v="66478500"/>
    <n v="11286000"/>
    <n v="7335900"/>
    <n v="85100400"/>
    <n v="19850.804758572427"/>
    <n v="21910.50463439753"/>
  </r>
  <r>
    <d v="2021-10-06T00:00:00"/>
    <s v="PARQUE SOLAR LOS CABALLEROS SAS"/>
    <s v="PARQUE SOLAR LOS CABALLEROS SAS"/>
    <n v="24750"/>
    <n v="9.9"/>
    <x v="266"/>
    <n v="420750"/>
    <n v="74.25"/>
    <n v="1410.75"/>
    <n v="66478500"/>
    <n v="11286000"/>
    <n v="7335900"/>
    <n v="85100400"/>
    <n v="19850.804758572427"/>
    <n v="21910.50463439753"/>
  </r>
  <r>
    <d v="2021-10-07T00:00:00"/>
    <s v="PÉTALO DEL CÓRDOBA II"/>
    <s v="BLACK ORCHID SOLAR SAS"/>
    <n v="24750"/>
    <n v="9.9"/>
    <x v="262"/>
    <n v="420750"/>
    <n v="74.25"/>
    <n v="1410.75"/>
    <n v="66478500"/>
    <n v="11286000"/>
    <n v="7335900"/>
    <n v="85100400"/>
    <n v="19850.804758572427"/>
    <n v="21910.50463439753"/>
  </r>
  <r>
    <d v="2021-10-07T00:00:00"/>
    <s v="PARQUE SOLAR FOTOVOLTAICO  BARANOA III 19.9 MW"/>
    <s v="FOTOVOLTAICO CECROPIA SAS"/>
    <n v="49749.999999999993"/>
    <n v="19.899999999999999"/>
    <x v="246"/>
    <n v="845749.99999999988"/>
    <n v="149.24999999999997"/>
    <n v="2835.7499999999995"/>
    <n v="133628499.99999999"/>
    <n v="22685999.999999996"/>
    <n v="14745899.999999998"/>
    <n v="171060399.99999997"/>
    <n v="39902.12269652437"/>
    <n v="44042.327497425329"/>
  </r>
  <r>
    <d v="2021-10-07T00:00:00"/>
    <s v="PI ÉPSILON – COYAIMA II"/>
    <s v="PI EPSILON PROYECTOS DE INGENIERIA ESPECIALIZADA S.A.S."/>
    <n v="24750"/>
    <n v="9.9"/>
    <x v="267"/>
    <n v="420750"/>
    <n v="74.25"/>
    <n v="1410.75"/>
    <n v="66478500"/>
    <n v="11286000"/>
    <n v="7335900"/>
    <n v="85100400"/>
    <n v="19850.804758572427"/>
    <n v="21910.50463439753"/>
  </r>
  <r>
    <d v="2021-10-08T00:00:00"/>
    <s v="NEWCO ENERGÍAS RENOVABLES"/>
    <s v="NEWCO ENERGÍAS RENOVABLES SAS ESP"/>
    <n v="24750"/>
    <n v="9.9"/>
    <x v="216"/>
    <n v="420750"/>
    <n v="74.25"/>
    <n v="1410.75"/>
    <n v="66478500"/>
    <n v="11286000"/>
    <n v="7335900"/>
    <n v="85100400"/>
    <n v="19850.804758572427"/>
    <n v="21910.50463439753"/>
  </r>
  <r>
    <d v="2021-10-14T00:00:00"/>
    <s v="PARQUE SOLAR FOTOVOLTAICO SABANALARGA 9.9 MW"/>
    <s v="FOTOVOLTAICO LA CEIBA S.A.S"/>
    <n v="24750"/>
    <n v="9.9"/>
    <x v="246"/>
    <n v="420750"/>
    <n v="74.25"/>
    <n v="1410.75"/>
    <n v="66478500"/>
    <n v="11286000"/>
    <n v="7335900"/>
    <n v="85100400"/>
    <n v="19850.804758572427"/>
    <n v="21910.50463439753"/>
  </r>
  <r>
    <d v="2021-10-20T00:00:00"/>
    <s v="SAN JUAN SOLAR"/>
    <s v="SJ RENOVABLES SUN 1 S.A.S. E.S.P."/>
    <n v="250000"/>
    <n v="100"/>
    <x v="139"/>
    <n v="4250000"/>
    <n v="750"/>
    <n v="14250"/>
    <n v="671500000"/>
    <n v="114000000"/>
    <n v="74100000"/>
    <n v="859600000"/>
    <n v="200513.17937951948"/>
    <n v="221318.22863027806"/>
  </r>
  <r>
    <d v="2021-10-20T00:00:00"/>
    <s v="PARQUE FOTOVOLTAICO PUERTO BOYACÁ"/>
    <s v="ENERLAND 2007 FOTOVOLTAICA SL SUCURSAL COLOMBIA"/>
    <n v="225000"/>
    <n v="90"/>
    <x v="220"/>
    <n v="3825000"/>
    <n v="675"/>
    <n v="12825"/>
    <n v="604350000"/>
    <n v="102600000"/>
    <n v="66690000"/>
    <n v="773640000"/>
    <n v="180461.86144156754"/>
    <n v="199186.40576725025"/>
  </r>
  <r>
    <d v="2021-10-21T00:00:00"/>
    <s v="PÉTALO DEL MAMONAL I"/>
    <s v="BLACK ORCHID SOLAR SAS"/>
    <n v="5500"/>
    <n v="2.2000000000000002"/>
    <x v="268"/>
    <n v="93500"/>
    <n v="16.5"/>
    <n v="313.5"/>
    <n v="14773000"/>
    <n v="2508000"/>
    <n v="1630200"/>
    <n v="18911200"/>
    <n v="4411.2899463494286"/>
    <n v="4869.0010298661173"/>
  </r>
  <r>
    <d v="2021-10-22T00:00:00"/>
    <s v="PARQUE SOLAR FOTOVOLTAICO SAN ALEJO 3 19,9 MW"/>
    <s v="FOTOVOLTAICO MIROLINDO S.A.S"/>
    <n v="49749.999999999993"/>
    <n v="19.899999999999999"/>
    <x v="197"/>
    <n v="845749.99999999988"/>
    <n v="149.24999999999997"/>
    <n v="2835.7499999999995"/>
    <n v="133628499.99999999"/>
    <n v="22685999.999999996"/>
    <n v="14745899.999999998"/>
    <n v="171060399.99999997"/>
    <n v="39902.12269652437"/>
    <n v="44042.327497425329"/>
  </r>
  <r>
    <d v="2021-10-27T00:00:00"/>
    <s v="PARQUE FOTOVOLTAICO TABEBUIA ROSEA 19,9 MW"/>
    <s v="GREEN ENERGY DS&amp;E S.A.S"/>
    <n v="49749.999999999993"/>
    <n v="19.899999999999999"/>
    <x v="218"/>
    <n v="845749.99999999988"/>
    <n v="149.24999999999997"/>
    <n v="2835.7499999999995"/>
    <n v="133628499.99999999"/>
    <n v="22685999.999999996"/>
    <n v="14745899.999999998"/>
    <n v="171060399.99999997"/>
    <n v="39902.12269652437"/>
    <n v="44042.327497425329"/>
  </r>
  <r>
    <d v="2021-10-27T00:00:00"/>
    <s v="PARQUE FOTOVOLTAICO POLYERATA 9,9 MW"/>
    <s v="GREEN ENERGY DS&amp;E S.A.S"/>
    <n v="24750"/>
    <n v="9.9"/>
    <x v="218"/>
    <n v="420750"/>
    <n v="74.25"/>
    <n v="1410.75"/>
    <n v="66478500"/>
    <n v="11286000"/>
    <n v="7335900"/>
    <n v="85100400"/>
    <n v="19850.804758572427"/>
    <n v="21910.50463439753"/>
  </r>
  <r>
    <d v="2021-10-27T00:00:00"/>
    <s v="PARQUE FOTOVOLTAICO ZONARIS 9,9 MW"/>
    <s v="GREEN ENERGY DS&amp;E S.A.S"/>
    <n v="24750"/>
    <n v="9.9"/>
    <x v="218"/>
    <n v="420750"/>
    <n v="74.25"/>
    <n v="1410.75"/>
    <n v="66478500"/>
    <n v="11286000"/>
    <n v="7335900"/>
    <n v="85100400"/>
    <n v="19850.804758572427"/>
    <n v="21910.50463439753"/>
  </r>
  <r>
    <d v="2021-10-27T00:00:00"/>
    <s v="PARQUE FOTOVOLTAICO ACACIA 19,9 MW"/>
    <s v="GREEN ENERGY DS&amp;E S.A.S"/>
    <n v="49749.999999999993"/>
    <n v="19.899999999999999"/>
    <x v="218"/>
    <n v="845749.99999999988"/>
    <n v="149.24999999999997"/>
    <n v="2835.7499999999995"/>
    <n v="133628499.99999999"/>
    <n v="22685999.999999996"/>
    <n v="14745899.999999998"/>
    <n v="171060399.99999997"/>
    <n v="39902.12269652437"/>
    <n v="44042.327497425329"/>
  </r>
  <r>
    <d v="2021-10-27T00:00:00"/>
    <s v="PARQUE FOTOVOLTAICO AMAZILIA 9,9 MW"/>
    <s v="GREEN ENERGY DS&amp;E S.A.S"/>
    <n v="24750"/>
    <n v="9.9"/>
    <x v="218"/>
    <n v="420750"/>
    <n v="74.25"/>
    <n v="1410.75"/>
    <n v="66478500"/>
    <n v="11286000"/>
    <n v="7335900"/>
    <n v="85100400"/>
    <n v="19850.804758572427"/>
    <n v="21910.50463439753"/>
  </r>
  <r>
    <d v="2021-11-03T00:00:00"/>
    <s v="PARQUE SOLAR HOBO"/>
    <s v="NEWCO ENERGÍAS RENOVABLES SAS ESP"/>
    <n v="24750"/>
    <n v="9.9"/>
    <x v="216"/>
    <n v="420750"/>
    <n v="74.25"/>
    <n v="1410.75"/>
    <n v="66478500"/>
    <n v="11286000"/>
    <n v="7335900"/>
    <n v="85100400"/>
    <n v="19850.804758572427"/>
    <n v="21910.50463439753"/>
  </r>
  <r>
    <d v="2021-11-11T00:00:00"/>
    <s v="PSFV POTRERITOS"/>
    <s v="ACCIONA ENERGÍA COLOMBIA SAS"/>
    <n v="420000"/>
    <n v="168"/>
    <x v="246"/>
    <n v="7140000"/>
    <n v="1260"/>
    <n v="23940"/>
    <n v="1128120000"/>
    <n v="191520000"/>
    <n v="124488000"/>
    <n v="1444128000"/>
    <n v="336862.14135759271"/>
    <n v="371814.62409886712"/>
  </r>
  <r>
    <d v="2021-11-11T00:00:00"/>
    <s v="PROYECTO FOTOVOLTAICO PIJAOS"/>
    <s v="ABO WIND RENOVABLES PROYECTO CINCO SAS ESP"/>
    <n v="49749.999999999993"/>
    <n v="19.899999999999999"/>
    <x v="218"/>
    <n v="845749.99999999988"/>
    <n v="149.24999999999997"/>
    <n v="2835.7499999999995"/>
    <n v="133628499.99999999"/>
    <n v="22685999.999999996"/>
    <n v="14745899.999999998"/>
    <n v="171060399.99999997"/>
    <n v="39902.12269652437"/>
    <n v="44042.327497425329"/>
  </r>
  <r>
    <d v="2021-11-11T00:00:00"/>
    <s v="PARQUE FOTOVOLTAICO LA ESTRELLA"/>
    <s v="ABO WIND RENOVABLES PROYECTO SEIS SAS ESP"/>
    <n v="150000"/>
    <n v="60"/>
    <x v="220"/>
    <n v="2550000"/>
    <n v="450"/>
    <n v="8550"/>
    <n v="402900000"/>
    <n v="68400000"/>
    <n v="44460000"/>
    <n v="515760000"/>
    <n v="120307.90762771168"/>
    <n v="132790.93717816685"/>
  </r>
  <r>
    <d v="2021-11-26T00:00:00"/>
    <s v="PARQUE SOLAR EL ROBLE"/>
    <s v="EL ROBLE SOLAR SAS"/>
    <n v="48750"/>
    <n v="19.5"/>
    <x v="179"/>
    <n v="828750"/>
    <n v="146.25"/>
    <n v="2778.75"/>
    <n v="130942500"/>
    <n v="22230000"/>
    <n v="14449500"/>
    <n v="167622000"/>
    <n v="39100.069979006301"/>
    <n v="43157.054582904224"/>
  </r>
  <r>
    <d v="2021-11-26T00:00:00"/>
    <s v="LA CAYENA"/>
    <s v="LA CAYENA SOLAR SAS"/>
    <n v="49749.999999999993"/>
    <n v="19.899999999999999"/>
    <x v="179"/>
    <n v="845749.99999999988"/>
    <n v="149.24999999999997"/>
    <n v="2835.7499999999995"/>
    <n v="133628499.99999999"/>
    <n v="22685999.999999996"/>
    <n v="14745899.999999998"/>
    <n v="171060399.99999997"/>
    <n v="39902.12269652437"/>
    <n v="44042.327497425329"/>
  </r>
  <r>
    <d v="2021-11-30T00:00:00"/>
    <s v="PARQUE EÓLICO OFFSHORE DEL ATLÁNTICO"/>
    <s v="ATLANTIC ENERGY GROUP SAS"/>
    <n v="247500"/>
    <n v="99"/>
    <x v="253"/>
    <n v="4207500"/>
    <n v="742.5"/>
    <n v="14107.5"/>
    <n v="664785000"/>
    <n v="112860000"/>
    <n v="73359000"/>
    <n v="851004000"/>
    <n v="198508.04758572427"/>
    <n v="219105.04634397529"/>
  </r>
  <r>
    <d v="2021-12-22T00:00:00"/>
    <s v="FOTOVOLTAICA YARIGUÍES 200 MW"/>
    <s v="YARIGUIES SOLAR SAS"/>
    <n v="500000"/>
    <n v="200"/>
    <x v="220"/>
    <n v="8500000"/>
    <n v="1500"/>
    <n v="28500"/>
    <n v="1343000000"/>
    <n v="228000000"/>
    <n v="148200000"/>
    <n v="1719200000"/>
    <n v="401026.35875903897"/>
    <n v="442636.45726055611"/>
  </r>
  <r>
    <d v="2022-01-03T00:00:00"/>
    <s v="PARQUE SOLAR FOTOVOLTAICO BARANOA 9.9 MW"/>
    <s v="FOTOVOLTAICO EL CARACOLI S.A.S"/>
    <n v="24750"/>
    <n v="9.9"/>
    <x v="246"/>
    <n v="420750"/>
    <n v="74.25"/>
    <n v="1410.75"/>
    <n v="66478500"/>
    <n v="11286000"/>
    <n v="7335900"/>
    <n v="85100400"/>
    <n v="19850.804758572427"/>
    <n v="21910.50463439753"/>
  </r>
  <r>
    <d v="2022-01-03T00:00:00"/>
    <s v="TIKUNA F1, S1"/>
    <s v="PARQUE SOLAR TIKUNA F1 SAS"/>
    <n v="49500"/>
    <n v="19.8"/>
    <x v="246"/>
    <n v="841500"/>
    <n v="148.5"/>
    <n v="2821.5"/>
    <n v="132957000"/>
    <n v="22572000"/>
    <n v="14671800"/>
    <n v="170200800"/>
    <n v="39701.609517144854"/>
    <n v="43821.00926879506"/>
  </r>
  <r>
    <d v="2022-01-03T00:00:00"/>
    <s v="OCOBO I"/>
    <s v="GENERADORA SHANGRI LA SAS"/>
    <n v="24750"/>
    <n v="9.9"/>
    <x v="269"/>
    <n v="420750"/>
    <n v="74.25"/>
    <n v="1410.75"/>
    <n v="66478500"/>
    <n v="11286000"/>
    <n v="7335900"/>
    <n v="85100400"/>
    <n v="19850.804758572427"/>
    <n v="21910.50463439753"/>
  </r>
  <r>
    <d v="2022-01-03T00:00:00"/>
    <s v="COVEÑAS"/>
    <s v="ELAWAN ENERGY COLOMBIA SAS"/>
    <n v="150000"/>
    <n v="60"/>
    <x v="189"/>
    <n v="2550000"/>
    <n v="450"/>
    <n v="8550"/>
    <n v="402900000"/>
    <n v="68400000"/>
    <n v="44460000"/>
    <n v="515760000"/>
    <n v="120307.90762771168"/>
    <n v="132790.93717816685"/>
  </r>
  <r>
    <d v="2022-01-13T00:00:00"/>
    <s v="PARQUE SOLAR FOTOVOLTAICO SINCERÍN-GAMBOTE 9,9 MW"/>
    <s v="FOTOVOLTAICO QUETZALES SAS"/>
    <n v="24750"/>
    <n v="9.9"/>
    <x v="246"/>
    <n v="420750"/>
    <n v="74.25"/>
    <n v="1410.75"/>
    <n v="66478500"/>
    <n v="11286000"/>
    <n v="7335900"/>
    <n v="85100400"/>
    <n v="19850.804758572427"/>
    <n v="21910.50463439753"/>
  </r>
  <r>
    <d v="2022-01-20T00:00:00"/>
    <s v="TIKUNA F1, S4"/>
    <s v="PARQUE SOLAR TIKUNA F1 SAS"/>
    <n v="49500"/>
    <n v="19.8"/>
    <x v="246"/>
    <n v="841500"/>
    <n v="148.5"/>
    <n v="2821.5"/>
    <n v="132957000"/>
    <n v="22572000"/>
    <n v="14671800"/>
    <n v="170200800"/>
    <n v="39701.609517144854"/>
    <n v="43821.00926879506"/>
  </r>
  <r>
    <d v="2022-01-20T00:00:00"/>
    <s v="TIKUNA F1, S5"/>
    <s v="PARQUE SOLAR TIKUNA F1 SAS"/>
    <n v="49500"/>
    <n v="19.8"/>
    <x v="246"/>
    <n v="841500"/>
    <n v="148.5"/>
    <n v="2821.5"/>
    <n v="132957000"/>
    <n v="22572000"/>
    <n v="14671800"/>
    <n v="170200800"/>
    <n v="39701.609517144854"/>
    <n v="43821.00926879506"/>
  </r>
  <r>
    <d v="2022-01-20T00:00:00"/>
    <s v="TIKUNA F1, S2"/>
    <s v="PARQUE SOLAR TIKUNA F1 SAS"/>
    <n v="49500"/>
    <n v="19.8"/>
    <x v="246"/>
    <n v="841500"/>
    <n v="148.5"/>
    <n v="2821.5"/>
    <n v="132957000"/>
    <n v="22572000"/>
    <n v="14671800"/>
    <n v="170200800"/>
    <n v="39701.609517144854"/>
    <n v="43821.00926879506"/>
  </r>
  <r>
    <d v="2022-01-20T00:00:00"/>
    <s v="TIKUNA F1, S3"/>
    <s v="PARQUE SOLAR TIKUNA F1 SAS"/>
    <n v="49500"/>
    <n v="19.8"/>
    <x v="246"/>
    <n v="841500"/>
    <n v="148.5"/>
    <n v="2821.5"/>
    <n v="132957000"/>
    <n v="22572000"/>
    <n v="14671800"/>
    <n v="170200800"/>
    <n v="39701.609517144854"/>
    <n v="43821.00926879506"/>
  </r>
  <r>
    <d v="2022-01-24T00:00:00"/>
    <s v="SOLAR NAVARRO"/>
    <s v="NEW WORLD ENERGY GROUP LTD"/>
    <n v="145000"/>
    <n v="58"/>
    <x v="270"/>
    <n v="2465000"/>
    <n v="435"/>
    <n v="8265"/>
    <n v="389470000"/>
    <n v="66120000"/>
    <n v="42978000"/>
    <n v="498568000"/>
    <n v="116297.6440401213"/>
    <n v="128364.57260556128"/>
  </r>
  <r>
    <d v="2022-01-27T00:00:00"/>
    <s v="PARQUE SOLAR FOTOVOLTAICO EL BALSO 180 MW"/>
    <s v="FOTOVOLTAICO EL BALSO SAS"/>
    <n v="450000"/>
    <n v="180"/>
    <x v="189"/>
    <n v="7650000"/>
    <n v="1350"/>
    <n v="25650"/>
    <n v="1208700000"/>
    <n v="205200000"/>
    <n v="133380000"/>
    <n v="1547280000"/>
    <n v="360923.72288313508"/>
    <n v="398372.81153450051"/>
  </r>
  <r>
    <d v="2022-01-27T00:00:00"/>
    <s v="NAIOT"/>
    <s v="SELECTA HOLDING GROUP SA"/>
    <n v="49749.999999999993"/>
    <n v="19.899999999999999"/>
    <x v="209"/>
    <n v="845749.99999999988"/>
    <n v="149.24999999999997"/>
    <n v="2835.7499999999995"/>
    <n v="133628499.99999999"/>
    <n v="22685999.999999996"/>
    <n v="14745899.999999998"/>
    <n v="171060399.99999997"/>
    <n v="39902.12269652437"/>
    <n v="44042.327497425329"/>
  </r>
  <r>
    <d v="2022-01-27T00:00:00"/>
    <s v="CATAY"/>
    <s v="RUBIALES DEL PACIFICO SAS"/>
    <n v="500000"/>
    <n v="200"/>
    <x v="271"/>
    <n v="8500000"/>
    <n v="1500"/>
    <n v="28500"/>
    <n v="1343000000"/>
    <n v="228000000"/>
    <n v="148200000"/>
    <n v="1719200000"/>
    <n v="401026.35875903897"/>
    <n v="442636.45726055611"/>
  </r>
  <r>
    <d v="2022-02-02T00:00:00"/>
    <s v="PARQUE SOLAR FOTOVOLTAICO TERNERA 19,9 MW"/>
    <s v="FOTOVOLTAICO CAMPO VERDE SAS"/>
    <n v="49749.999999999993"/>
    <n v="19.899999999999999"/>
    <x v="253"/>
    <n v="845749.99999999988"/>
    <n v="149.24999999999997"/>
    <n v="2835.7499999999995"/>
    <n v="133628499.99999999"/>
    <n v="22685999.999999996"/>
    <n v="14745899.999999998"/>
    <n v="171060399.99999997"/>
    <n v="39902.12269652437"/>
    <n v="44042.327497425329"/>
  </r>
  <r>
    <d v="2022-02-11T00:00:00"/>
    <s v="TIKUNA F2, S1"/>
    <s v="PARQUE SOLAR TIKUNA F1 SAS"/>
    <n v="49500"/>
    <n v="19.8"/>
    <x v="246"/>
    <n v="841500"/>
    <n v="148.5"/>
    <n v="2821.5"/>
    <n v="132957000"/>
    <n v="22572000"/>
    <n v="14671800"/>
    <n v="170200800"/>
    <n v="39701.609517144854"/>
    <n v="43821.00926879506"/>
  </r>
  <r>
    <d v="2022-02-11T00:00:00"/>
    <s v="TIKUNA F2, S2"/>
    <s v="PARQUE SOLAR TIKUNA F1 SAS"/>
    <n v="49500"/>
    <n v="19.8"/>
    <x v="246"/>
    <n v="841500"/>
    <n v="148.5"/>
    <n v="2821.5"/>
    <n v="132957000"/>
    <n v="22572000"/>
    <n v="14671800"/>
    <n v="170200800"/>
    <n v="39701.609517144854"/>
    <n v="43821.00926879506"/>
  </r>
  <r>
    <d v="2022-02-11T00:00:00"/>
    <s v="TIKUNA F2, S3"/>
    <s v="PARQUE SOLAR TIKUNA F1 SAS"/>
    <n v="49500"/>
    <n v="19.8"/>
    <x v="246"/>
    <n v="841500"/>
    <n v="148.5"/>
    <n v="2821.5"/>
    <n v="132957000"/>
    <n v="22572000"/>
    <n v="14671800"/>
    <n v="170200800"/>
    <n v="39701.609517144854"/>
    <n v="43821.00926879506"/>
  </r>
  <r>
    <d v="2022-02-11T00:00:00"/>
    <s v="TIKUNA F2, S4"/>
    <s v="PARQUE SOLAR TIKUNA F1 SAS"/>
    <n v="49500"/>
    <n v="19.8"/>
    <x v="246"/>
    <n v="841500"/>
    <n v="148.5"/>
    <n v="2821.5"/>
    <n v="132957000"/>
    <n v="22572000"/>
    <n v="14671800"/>
    <n v="170200800"/>
    <n v="39701.609517144854"/>
    <n v="43821.00926879506"/>
  </r>
  <r>
    <d v="2022-02-11T00:00:00"/>
    <s v="TIKUNA F2, S5"/>
    <s v="PARQUE SOLAR TIKUNA F1 SAS"/>
    <n v="49500"/>
    <n v="19.8"/>
    <x v="246"/>
    <n v="841500"/>
    <n v="148.5"/>
    <n v="2821.5"/>
    <n v="132957000"/>
    <n v="22572000"/>
    <n v="14671800"/>
    <n v="170200800"/>
    <n v="39701.609517144854"/>
    <n v="43821.00926879506"/>
  </r>
  <r>
    <d v="2022-02-17T00:00:00"/>
    <s v="PLANTA SOLAR FV AMBALEMA"/>
    <s v="RENOVABLES LATAM SUCURSAL COLOMBIA"/>
    <n v="15000"/>
    <n v="6"/>
    <x v="272"/>
    <n v="255000"/>
    <n v="45"/>
    <n v="855"/>
    <n v="40290000"/>
    <n v="6840000"/>
    <n v="4446000"/>
    <n v="51576000"/>
    <n v="12030.790762771168"/>
    <n v="13279.093717816684"/>
  </r>
  <r>
    <d v="2022-03-01T00:00:00"/>
    <s v="OCOBO II"/>
    <s v="GENERADORA SHANGRI LA SAS"/>
    <n v="24750"/>
    <n v="9.9"/>
    <x v="269"/>
    <n v="420750"/>
    <n v="74.25"/>
    <n v="1410.75"/>
    <n v="66478500"/>
    <n v="11286000"/>
    <n v="7335900"/>
    <n v="85100400"/>
    <n v="19850.804758572427"/>
    <n v="21910.50463439753"/>
  </r>
  <r>
    <d v="2022-03-01T00:00:00"/>
    <s v="OCOBO III"/>
    <s v="GENERADORA SHANGRI LA SAS"/>
    <n v="24750"/>
    <n v="9.9"/>
    <x v="269"/>
    <n v="420750"/>
    <n v="74.25"/>
    <n v="1410.75"/>
    <n v="66478500"/>
    <n v="11286000"/>
    <n v="7335900"/>
    <n v="85100400"/>
    <n v="19850.804758572427"/>
    <n v="21910.50463439753"/>
  </r>
  <r>
    <d v="2022-03-02T00:00:00"/>
    <s v="CONDOR"/>
    <s v="GENERADORA SHANGRI LA SAS"/>
    <n v="24750"/>
    <n v="9.9"/>
    <x v="253"/>
    <n v="420750"/>
    <n v="74.25"/>
    <n v="1410.75"/>
    <n v="66478500"/>
    <n v="11286000"/>
    <n v="7335900"/>
    <n v="85100400"/>
    <n v="19850.804758572427"/>
    <n v="21910.50463439753"/>
  </r>
  <r>
    <d v="2022-03-24T00:00:00"/>
    <s v="SISTEMA FOTOVOLTAICO INDUMIL"/>
    <s v="SAUFER SOLUCIONES LTDA"/>
    <n v="2500"/>
    <n v="1"/>
    <x v="273"/>
    <n v="42500"/>
    <n v="7.5"/>
    <n v="142.5"/>
    <n v="6715000"/>
    <n v="1140000"/>
    <n v="741000"/>
    <n v="8596000"/>
    <n v="2005.1317937951949"/>
    <n v="2213.1822863027805"/>
  </r>
  <r>
    <d v="2022-03-29T00:00:00"/>
    <s v="PARQUE SOLAR LAS MESETAS"/>
    <s v="DESARROLLOS ENERGÉTICOS DEL CARIBE SAS"/>
    <n v="125000"/>
    <n v="50"/>
    <x v="274"/>
    <n v="2125000"/>
    <n v="375"/>
    <n v="7125"/>
    <n v="335750000"/>
    <n v="57000000"/>
    <n v="37050000"/>
    <n v="429800000"/>
    <n v="100256.58968975974"/>
    <n v="110659.11431513903"/>
  </r>
  <r>
    <d v="2022-03-29T00:00:00"/>
    <s v="HELIOS SAN MARCOS 300 MWAC"/>
    <s v="DELPHI CAPITAL PARTNERS S.A.S."/>
    <n v="750000"/>
    <n v="300"/>
    <x v="275"/>
    <n v="12750000"/>
    <n v="2250"/>
    <n v="42750"/>
    <n v="2014500000"/>
    <n v="342000000"/>
    <n v="222300000"/>
    <n v="2578800000"/>
    <n v="601539.53813855839"/>
    <n v="663954.6858908342"/>
  </r>
  <r>
    <d v="2022-04-27T00:00:00"/>
    <s v="PARQUE SOLAR FOTOVOLTAICO LOS OCOBOS 19,9 MW"/>
    <s v="FOTOVOLTAICO RIO CLARO 1 SAS"/>
    <n v="49749.999999999993"/>
    <n v="19.899999999999999"/>
    <x v="253"/>
    <n v="845749.99999999988"/>
    <n v="149.24999999999997"/>
    <n v="2835.7499999999995"/>
    <n v="133628499.99999999"/>
    <n v="22685999.999999996"/>
    <n v="14745899.999999998"/>
    <n v="171060399.99999997"/>
    <n v="39902.12269652437"/>
    <n v="44042.327497425329"/>
  </r>
  <r>
    <d v="2022-04-27T00:00:00"/>
    <s v="PARQUE SOLAR FOTOVOLTAICO LOS ROBLES 19.9 MW"/>
    <s v="FOTOVOLTAICO LOS ROBLES SAS"/>
    <n v="49749.999999999993"/>
    <n v="19.899999999999999"/>
    <x v="253"/>
    <n v="845749.99999999988"/>
    <n v="149.24999999999997"/>
    <n v="2835.7499999999995"/>
    <n v="133628499.99999999"/>
    <n v="22685999.999999996"/>
    <n v="14745899.999999998"/>
    <n v="171060399.99999997"/>
    <n v="39902.12269652437"/>
    <n v="44042.327497425329"/>
  </r>
  <r>
    <d v="2022-04-27T00:00:00"/>
    <s v="PARQUE SOLAR FOTOVOLTAICO SOLAR ALTAMIRA 90 MW"/>
    <s v="FOTOVOLTAICO ALTAMIRA SAS"/>
    <n v="225000"/>
    <n v="90"/>
    <x v="253"/>
    <n v="3825000"/>
    <n v="675"/>
    <n v="12825"/>
    <n v="604350000"/>
    <n v="102600000"/>
    <n v="66690000"/>
    <n v="773640000"/>
    <n v="180461.86144156754"/>
    <n v="199186.40576725025"/>
  </r>
  <r>
    <d v="2022-05-02T00:00:00"/>
    <s v="PARQUE SOLAR FOTOVOLTAICO AZUCENOS 99.9 MW"/>
    <s v="FOTOVOLTAICO LOS AZUCENOS SAS"/>
    <n v="249750"/>
    <n v="99.9"/>
    <x v="276"/>
    <n v="4245750"/>
    <n v="749.25"/>
    <n v="14235.75"/>
    <n v="670828500"/>
    <n v="113886000"/>
    <n v="74025900"/>
    <n v="858740400"/>
    <n v="200312.66620013997"/>
    <n v="221096.91040164779"/>
  </r>
  <r>
    <d v="2022-05-02T00:00:00"/>
    <s v="HONDA SOLAR 1"/>
    <s v="VO RENOVABLES SOL 1 SAS ESP"/>
    <n v="24750"/>
    <n v="9.9"/>
    <x v="246"/>
    <n v="420750"/>
    <n v="74.25"/>
    <n v="1410.75"/>
    <n v="66478500"/>
    <n v="11286000"/>
    <n v="7335900"/>
    <n v="85100400"/>
    <n v="19850.804758572427"/>
    <n v="21910.50463439753"/>
  </r>
  <r>
    <d v="2022-05-02T00:00:00"/>
    <s v="BRISAS"/>
    <s v="AES CHIVOR &amp; CIA S.C.A. E.S.P."/>
    <n v="57500"/>
    <n v="23"/>
    <x v="277"/>
    <n v="977500"/>
    <n v="172.5"/>
    <n v="3277.5"/>
    <n v="154445000"/>
    <n v="26220000"/>
    <n v="17043000"/>
    <n v="197708000"/>
    <n v="46118.031257289476"/>
    <n v="50903.192584963952"/>
  </r>
  <r>
    <d v="2022-05-02T00:00:00"/>
    <s v="HELIOS TOLIMA NATAGAIMA 19.9 MW"/>
    <s v="ELECTRYON POWER COLOMBIA SAS"/>
    <n v="49749.999999999993"/>
    <n v="19.899999999999999"/>
    <x v="220"/>
    <n v="845749.99999999988"/>
    <n v="149.24999999999997"/>
    <n v="2835.7499999999995"/>
    <n v="133628499.99999999"/>
    <n v="22685999.999999996"/>
    <n v="14745899.999999998"/>
    <n v="171060399.99999997"/>
    <n v="39902.12269652437"/>
    <n v="44042.327497425329"/>
  </r>
  <r>
    <d v="2022-05-02T00:00:00"/>
    <s v="HELIOS TULUNI -19.9 MW"/>
    <s v="ELECTRYON POWER COLOMBIA SAS"/>
    <n v="49749.999999999993"/>
    <n v="19.899999999999999"/>
    <x v="220"/>
    <n v="845749.99999999988"/>
    <n v="149.24999999999997"/>
    <n v="2835.7499999999995"/>
    <n v="133628499.99999999"/>
    <n v="22685999.999999996"/>
    <n v="14745899.999999998"/>
    <n v="171060399.99999997"/>
    <n v="39902.12269652437"/>
    <n v="44042.327497425329"/>
  </r>
  <r>
    <d v="2022-05-04T00:00:00"/>
    <s v="APULO SOLAR 1"/>
    <s v="VO RENOVABLES SOL 1 SAS ESP"/>
    <n v="24750"/>
    <n v="9.9"/>
    <x v="246"/>
    <n v="420750"/>
    <n v="74.25"/>
    <n v="1410.75"/>
    <n v="66478500"/>
    <n v="11286000"/>
    <n v="7335900"/>
    <n v="85100400"/>
    <n v="19850.804758572427"/>
    <n v="21910.50463439753"/>
  </r>
  <r>
    <d v="2022-05-04T00:00:00"/>
    <s v="APULO SOLAR II"/>
    <s v="VO RENOVABLES SOL 1 SAS ESP"/>
    <n v="24750"/>
    <n v="9.9"/>
    <x v="246"/>
    <n v="420750"/>
    <n v="74.25"/>
    <n v="1410.75"/>
    <n v="66478500"/>
    <n v="11286000"/>
    <n v="7335900"/>
    <n v="85100400"/>
    <n v="19850.804758572427"/>
    <n v="21910.50463439753"/>
  </r>
  <r>
    <d v="2022-05-10T00:00:00"/>
    <s v="HELIOS PUERTO LÓPEZ 15 MW"/>
    <s v="ELECTRYON POWER COLOMBIA SAS"/>
    <n v="37500"/>
    <n v="15"/>
    <x v="278"/>
    <n v="637500"/>
    <n v="112.5"/>
    <n v="2137.5"/>
    <n v="100725000"/>
    <n v="17100000"/>
    <n v="11115000"/>
    <n v="128940000"/>
    <n v="30076.976906927921"/>
    <n v="33197.734294541711"/>
  </r>
  <r>
    <d v="2022-05-19T00:00:00"/>
    <s v="AGUACHICA SOLAR"/>
    <s v="INSTITUTO DE INVESTIGACIÓN Y DESARROLLO EN ENERGÍA Y MATERIALES_x000a_ECOEFICIENTES"/>
    <n v="24750"/>
    <n v="9.9"/>
    <x v="197"/>
    <n v="420750"/>
    <n v="74.25"/>
    <n v="1410.75"/>
    <n v="66478500"/>
    <n v="11286000"/>
    <n v="7335900"/>
    <n v="85100400"/>
    <n v="19850.804758572427"/>
    <n v="21910.50463439753"/>
  </r>
  <r>
    <d v="2022-05-24T00:00:00"/>
    <s v="BOSQUES SOLARES DE BOLIVAR 501"/>
    <s v="BOSQUES SOLARES DE BOLIVAR 501 S.A.S. E.S.P"/>
    <n v="49749.999999999993"/>
    <n v="19.899999999999999"/>
    <x v="246"/>
    <n v="845749.99999999988"/>
    <n v="149.24999999999997"/>
    <n v="2835.7499999999995"/>
    <n v="133628499.99999999"/>
    <n v="22685999.999999996"/>
    <n v="14745899.999999998"/>
    <n v="171060399.99999997"/>
    <n v="39902.12269652437"/>
    <n v="44042.327497425329"/>
  </r>
  <r>
    <d v="2022-05-24T00:00:00"/>
    <s v="BOSQUES SOLARES DE BOLIVAR 500"/>
    <s v="BOSQUES SOLARES DE BOLIVAR 500 S.A.S. E.S.P"/>
    <n v="49749.999999999993"/>
    <n v="19.899999999999999"/>
    <x v="246"/>
    <n v="845749.99999999988"/>
    <n v="149.24999999999997"/>
    <n v="2835.7499999999995"/>
    <n v="133628499.99999999"/>
    <n v="22685999.999999996"/>
    <n v="14745899.999999998"/>
    <n v="171060399.99999997"/>
    <n v="39902.12269652437"/>
    <n v="44042.327497425329"/>
  </r>
  <r>
    <d v="2022-05-24T00:00:00"/>
    <s v="PLANTA SOLAR FOTOVOLTAICA (SFV) PARA _x000a_INSTALACIÓN EN CAMPO CPE6 – FRONTERA ENERGY"/>
    <s v="KLARZEN GREEN TECHNOLOGY INC SAS ESP"/>
    <n v="19624.999999999996"/>
    <n v="7.85"/>
    <x v="279"/>
    <n v="333624.99999999994"/>
    <n v="58.874999999999993"/>
    <n v="1118.6249999999998"/>
    <n v="52712749.999999993"/>
    <n v="8948999.9999999981"/>
    <n v="5816849.9999999991"/>
    <n v="67478599.999999985"/>
    <n v="15740.284581292275"/>
    <n v="17373.480947476823"/>
  </r>
  <r>
    <d v="2022-05-24T00:00:00"/>
    <s v="PLANTA DE GENERACIÓN SOLAR FOTOVOLTAICA DE_x000a_40 MWp PARA LAS INSTALACIONES DE LLANOS NORTE - SIERRACOL"/>
    <s v="KLARZEN GREEN TECHNOLOGY INC SAS ESP"/>
    <n v="100000"/>
    <n v="40"/>
    <x v="231"/>
    <n v="1700000"/>
    <n v="300"/>
    <n v="5700"/>
    <n v="268600000"/>
    <n v="45600000"/>
    <n v="29640000"/>
    <n v="343840000"/>
    <n v="80205.271751807784"/>
    <n v="88527.291452111225"/>
  </r>
  <r>
    <d v="2022-05-25T00:00:00"/>
    <s v="BOSQUES SOLARES DE BOLIVAR 502"/>
    <s v="BOSQUES SOLARES DE BOLIVAR 502 S.A.S. E.S.P"/>
    <n v="49749.999999999993"/>
    <n v="19.899999999999999"/>
    <x v="246"/>
    <n v="845749.99999999988"/>
    <n v="149.24999999999997"/>
    <n v="2835.7499999999995"/>
    <n v="133628499.99999999"/>
    <n v="22685999.999999996"/>
    <n v="14745899.999999998"/>
    <n v="171060399.99999997"/>
    <n v="39902.12269652437"/>
    <n v="44042.327497425329"/>
  </r>
  <r>
    <d v="2022-05-25T00:00:00"/>
    <s v="BOSQUES SOLARES DE BOLIVAR 503"/>
    <s v="BOSQUES SOLARES DE BOLIVAR 503 S.A.S. E.S.P"/>
    <n v="49749.999999999993"/>
    <n v="19.899999999999999"/>
    <x v="246"/>
    <n v="845749.99999999988"/>
    <n v="149.24999999999997"/>
    <n v="2835.7499999999995"/>
    <n v="133628499.99999999"/>
    <n v="22685999.999999996"/>
    <n v="14745899.999999998"/>
    <n v="171060399.99999997"/>
    <n v="39902.12269652437"/>
    <n v="44042.327497425329"/>
  </r>
  <r>
    <d v="2022-05-25T00:00:00"/>
    <s v="BOSQUES SOLARES DE BOLIVAR 504"/>
    <s v="BOSQUES SOLARES DE BOLIVAR 504 S.A.S. E.S.P"/>
    <n v="49749.999999999993"/>
    <n v="19.899999999999999"/>
    <x v="246"/>
    <n v="845749.99999999988"/>
    <n v="149.24999999999997"/>
    <n v="2835.7499999999995"/>
    <n v="133628499.99999999"/>
    <n v="22685999.999999996"/>
    <n v="14745899.999999998"/>
    <n v="171060399.99999997"/>
    <n v="39902.12269652437"/>
    <n v="44042.327497425329"/>
  </r>
  <r>
    <d v="2022-05-27T00:00:00"/>
    <s v="HELIOS TOLIMA ESPINAL I (100 MW)"/>
    <s v="ELECTRYON POWER COLOMBIA SAS"/>
    <n v="250000"/>
    <n v="100"/>
    <x v="275"/>
    <n v="4250000"/>
    <n v="750"/>
    <n v="14250"/>
    <n v="671500000"/>
    <n v="114000000"/>
    <n v="74100000"/>
    <n v="859600000"/>
    <n v="200513.17937951948"/>
    <n v="221318.22863027806"/>
  </r>
  <r>
    <d v="2022-06-06T00:00:00"/>
    <s v="HELIOS ESPINAL II (19.9 MW)"/>
    <s v="ELECTRYON POWER COLOMBIA SAS"/>
    <n v="49749.999999999993"/>
    <n v="19.899999999999999"/>
    <x v="278"/>
    <n v="845749.99999999988"/>
    <n v="149.24999999999997"/>
    <n v="2835.7499999999995"/>
    <n v="133628499.99999999"/>
    <n v="22685999.999999996"/>
    <n v="14745899.999999998"/>
    <n v="171060399.99999997"/>
    <n v="39902.12269652437"/>
    <n v="44042.327497425329"/>
  </r>
  <r>
    <d v="2022-06-10T00:00:00"/>
    <s v="PLANTA SOLAR FV SUÁREZ"/>
    <s v="RENERGETICA COLOMBIA SAS"/>
    <n v="20000"/>
    <n v="8"/>
    <x v="268"/>
    <n v="340000"/>
    <n v="60"/>
    <n v="1140"/>
    <n v="53720000"/>
    <n v="9120000"/>
    <n v="5928000"/>
    <n v="68768000"/>
    <n v="16041.054350361559"/>
    <n v="17705.458290422244"/>
  </r>
  <r>
    <d v="2022-06-10T00:00:00"/>
    <s v="PLANTA SOLAR LAS PALMERAS"/>
    <s v="GENERADORA SAN JOAQUÍN S.A.S"/>
    <n v="500000"/>
    <n v="200"/>
    <x v="239"/>
    <n v="8500000"/>
    <n v="1500"/>
    <n v="28500"/>
    <n v="1343000000"/>
    <n v="228000000"/>
    <n v="148200000"/>
    <n v="1719200000"/>
    <n v="401026.35875903897"/>
    <n v="442636.45726055611"/>
  </r>
  <r>
    <d v="2022-06-13T00:00:00"/>
    <s v="PROYECTO PLANTA SOLAR FOTOVOLTAICA CERRITOS_x000a_DE 9.9 MW"/>
    <s v="CERRITOS SOLAR S.A.S E.S.P"/>
    <n v="24750"/>
    <n v="9.9"/>
    <x v="280"/>
    <n v="420750"/>
    <n v="74.25"/>
    <n v="1410.75"/>
    <n v="66478500"/>
    <n v="11286000"/>
    <n v="7335900"/>
    <n v="85100400"/>
    <n v="19850.804758572427"/>
    <n v="21910.50463439753"/>
  </r>
  <r>
    <d v="2022-06-21T00:00:00"/>
    <s v="PLANTA SOLAR SAN ISIDRO 19,09 MW"/>
    <s v="AXIS JC SAS"/>
    <n v="47725"/>
    <n v="19.09"/>
    <x v="254"/>
    <n v="811325"/>
    <n v="143.17500000000001"/>
    <n v="2720.3250000000003"/>
    <n v="128189350"/>
    <n v="21762600"/>
    <n v="14145690.000000002"/>
    <n v="164097640"/>
    <n v="38277.965943550269"/>
    <n v="42249.649845520085"/>
  </r>
  <r>
    <d v="2022-06-28T00:00:00"/>
    <s v="PLANTA SOLAR CALDAS_x000a_FOTOVOLTAICA 1,3 MWp/ 959 KWac – CIUDAD PARAÍSO"/>
    <s v="INSTITUTO DE FINANCIAMIENTO, PROMOCIÓN Y DESARROLLO DE MANIZALES -_x000a_INFIMANIZALES"/>
    <n v="24750"/>
    <n v="9.9"/>
    <x v="274"/>
    <n v="420750"/>
    <n v="74.25"/>
    <n v="1410.75"/>
    <n v="66478500"/>
    <n v="11286000"/>
    <n v="7335900"/>
    <n v="85100400"/>
    <n v="19850.804758572427"/>
    <n v="21910.50463439753"/>
  </r>
  <r>
    <d v="2022-07-01T00:00:00"/>
    <s v="CAÑAHUATE I"/>
    <s v="DRUMMOND ENERGY INC"/>
    <n v="125000"/>
    <n v="50"/>
    <x v="281"/>
    <n v="2125000"/>
    <n v="375"/>
    <n v="7125"/>
    <n v="335750000"/>
    <n v="57000000"/>
    <n v="37050000"/>
    <n v="429800000"/>
    <n v="100256.58968975974"/>
    <n v="110659.11431513903"/>
  </r>
  <r>
    <d v="2022-07-01T00:00:00"/>
    <s v="PARQUE SOLAR SAN JOSÉ"/>
    <s v="ENERGIA SOLAR DEL VALLE DEL CAUCA SAS"/>
    <n v="24750"/>
    <n v="9.9"/>
    <x v="282"/>
    <n v="420750"/>
    <n v="74.25"/>
    <n v="1410.75"/>
    <n v="66478500"/>
    <n v="11286000"/>
    <n v="7335900"/>
    <n v="85100400"/>
    <n v="19850.804758572427"/>
    <n v="21910.50463439753"/>
  </r>
  <r>
    <d v="2022-07-13T00:00:00"/>
    <s v="SISTEMA DE AUTOGENERACIÓN DE ENERGÍA SOLAR_x000a_FOTOVOLTAICA 1,3 MWp/ 959 KWac – CIUDAD PARAÍSO"/>
    <s v="AIR – E SAS ESP"/>
    <n v="2397.5"/>
    <n v="0.95899999999999996"/>
    <x v="283"/>
    <n v="40757.5"/>
    <n v="7.1924999999999999"/>
    <n v="136.6575"/>
    <n v="6439685"/>
    <n v="1093260"/>
    <n v="710619"/>
    <n v="8243564"/>
    <n v="1922.9213902495917"/>
    <n v="2122.4418125643665"/>
  </r>
  <r>
    <d v="2022-07-18T00:00:00"/>
    <s v="PROYECTO EFIGEN C04 x 99"/>
    <s v="EFICIENCIA GENERACIÓN Y ENERGIA SAS"/>
    <n v="247500"/>
    <n v="99"/>
    <x v="253"/>
    <n v="4207500"/>
    <n v="742.5"/>
    <n v="14107.5"/>
    <n v="664785000"/>
    <n v="112860000"/>
    <n v="73359000"/>
    <n v="851004000"/>
    <n v="198508.04758572427"/>
    <n v="219105.04634397529"/>
  </r>
  <r>
    <d v="2022-07-18T00:00:00"/>
    <s v="PROYECTO EFIGEN C03 x 99"/>
    <s v="EFICIENCIA GENERACIÓN Y ENERGIA SAS"/>
    <n v="247500"/>
    <n v="99"/>
    <x v="253"/>
    <n v="4207500"/>
    <n v="742.5"/>
    <n v="14107.5"/>
    <n v="664785000"/>
    <n v="112860000"/>
    <n v="73359000"/>
    <n v="851004000"/>
    <n v="198508.04758572427"/>
    <n v="219105.04634397529"/>
  </r>
  <r>
    <d v="2022-07-21T00:00:00"/>
    <s v="PARQUE SOLAR PACANDÉ"/>
    <s v="PARQUE SOLAR PACANDÉ S.A.S. E.S.P."/>
    <n v="125000"/>
    <n v="50"/>
    <x v="246"/>
    <n v="2125000"/>
    <n v="375"/>
    <n v="7125"/>
    <n v="335750000"/>
    <n v="57000000"/>
    <n v="37050000"/>
    <n v="429800000"/>
    <n v="100256.58968975974"/>
    <n v="110659.11431513903"/>
  </r>
  <r>
    <d v="2022-07-22T00:00:00"/>
    <s v="SAN ANGEL ENERGY"/>
    <s v="SKAT INVESTMENT SAS"/>
    <n v="49749.999999999993"/>
    <n v="19.899999999999999"/>
    <x v="284"/>
    <n v="845749.99999999988"/>
    <n v="149.24999999999997"/>
    <n v="2835.7499999999995"/>
    <n v="133628499.99999999"/>
    <n v="22685999.999999996"/>
    <n v="14745899.999999998"/>
    <n v="171060399.99999997"/>
    <n v="39902.12269652437"/>
    <n v="44042.327497425329"/>
  </r>
  <r>
    <d v="2022-07-25T00:00:00"/>
    <s v="PARQUE SOLAR TERRA I"/>
    <s v="GREENWOOD ENERGY SAS ESP"/>
    <n v="49749.999999999993"/>
    <n v="19.899999999999999"/>
    <x v="274"/>
    <n v="845749.99999999988"/>
    <n v="149.24999999999997"/>
    <n v="2835.7499999999995"/>
    <n v="133628499.99999999"/>
    <n v="22685999.999999996"/>
    <n v="14745899.999999998"/>
    <n v="171060399.99999997"/>
    <n v="39902.12269652437"/>
    <n v="44042.327497425329"/>
  </r>
  <r>
    <d v="2022-07-27T00:00:00"/>
    <s v="PROYECTO FOTOVOLTAICO ROKRA"/>
    <s v="ABO WIND RENOVABLES PROYECTO OCHO SAS ESP"/>
    <n v="24750"/>
    <n v="9.9"/>
    <x v="246"/>
    <n v="420750"/>
    <n v="74.25"/>
    <n v="1410.75"/>
    <n v="66478500"/>
    <n v="11286000"/>
    <n v="7335900"/>
    <n v="85100400"/>
    <n v="19850.804758572427"/>
    <n v="21910.50463439753"/>
  </r>
  <r>
    <d v="2022-07-27T00:00:00"/>
    <s v="PARQUE SOLAR TERRA II"/>
    <s v="GREENWOOD ENERGY SAS ESP"/>
    <n v="49749.999999999993"/>
    <n v="19.899999999999999"/>
    <x v="274"/>
    <n v="845749.99999999988"/>
    <n v="149.24999999999997"/>
    <n v="2835.7499999999995"/>
    <n v="133628499.99999999"/>
    <n v="22685999.999999996"/>
    <n v="14745899.999999998"/>
    <n v="171060399.99999997"/>
    <n v="39902.12269652437"/>
    <n v="44042.327497425329"/>
  </r>
  <r>
    <d v="2022-07-27T00:00:00"/>
    <s v="PARQUE SOLAR TERRA III"/>
    <s v="GREENWOOD ENERGY SAS ESP"/>
    <n v="49749.999999999993"/>
    <n v="19.899999999999999"/>
    <x v="274"/>
    <n v="845749.99999999988"/>
    <n v="149.24999999999997"/>
    <n v="2835.7499999999995"/>
    <n v="133628499.99999999"/>
    <n v="22685999.999999996"/>
    <n v="14745899.999999998"/>
    <n v="171060399.99999997"/>
    <n v="39902.12269652437"/>
    <n v="44042.327497425329"/>
  </r>
  <r>
    <d v="2022-08-01T00:00:00"/>
    <s v="PROYECTO FOTOVOLTAICO NUMBANA"/>
    <s v="ABO WIND RENOVABLES PROYECTO NUEVE SAS ESP"/>
    <n v="24750"/>
    <n v="9.9"/>
    <x v="246"/>
    <n v="420750"/>
    <n v="74.25"/>
    <n v="1410.75"/>
    <n v="66478500"/>
    <n v="11286000"/>
    <n v="7335900"/>
    <n v="85100400"/>
    <n v="19850.804758572427"/>
    <n v="21910.50463439753"/>
  </r>
  <r>
    <d v="2022-08-01T00:00:00"/>
    <s v="CAÑAHUATE II"/>
    <s v="DRUMMOND ENERGY INC"/>
    <n v="475000"/>
    <n v="190"/>
    <x v="278"/>
    <n v="8075000"/>
    <n v="1425"/>
    <n v="27075"/>
    <n v="1275850000"/>
    <n v="216600000"/>
    <n v="140790000"/>
    <n v="1633240000"/>
    <n v="380975.04082108702"/>
    <n v="420504.63439752831"/>
  </r>
  <r>
    <d v="2022-08-08T00:00:00"/>
    <s v="CARACOLÍ I"/>
    <s v="RALOS &amp; BLAUD ENERGY COLOMBIA S.A.S"/>
    <n v="125000"/>
    <n v="50"/>
    <x v="285"/>
    <n v="2125000"/>
    <n v="375"/>
    <n v="7125"/>
    <n v="335750000"/>
    <n v="57000000"/>
    <n v="37050000"/>
    <n v="429800000"/>
    <n v="100256.58968975974"/>
    <n v="110659.11431513903"/>
  </r>
  <r>
    <d v="2022-08-10T00:00:00"/>
    <s v="EL JASPE"/>
    <s v="CSF EL JASPE SOLAR SAS"/>
    <n v="49749.999999999993"/>
    <n v="19.899999999999999"/>
    <x v="220"/>
    <n v="845749.99999999988"/>
    <n v="149.24999999999997"/>
    <n v="2835.7499999999995"/>
    <n v="133628499.99999999"/>
    <n v="22685999.999999996"/>
    <n v="14745899.999999998"/>
    <n v="171060399.99999997"/>
    <n v="39902.12269652437"/>
    <n v="44042.327497425329"/>
  </r>
  <r>
    <d v="2022-08-16T00:00:00"/>
    <s v="PRADO SOLAR 1"/>
    <s v="GRENERGY COLOMBIA SAS"/>
    <n v="24750"/>
    <n v="9.9"/>
    <x v="218"/>
    <n v="420750"/>
    <n v="74.25"/>
    <n v="1410.75"/>
    <n v="66478500"/>
    <n v="11286000"/>
    <n v="7335900"/>
    <n v="85100400"/>
    <n v="19850.804758572427"/>
    <n v="21910.50463439753"/>
  </r>
  <r>
    <d v="2022-08-16T00:00:00"/>
    <s v="BRISA SOLAR II"/>
    <s v="GRENERGY COLOMBIA SAS"/>
    <n v="24750"/>
    <n v="9.9"/>
    <x v="218"/>
    <n v="420750"/>
    <n v="74.25"/>
    <n v="1410.75"/>
    <n v="66478500"/>
    <n v="11286000"/>
    <n v="7335900"/>
    <n v="85100400"/>
    <n v="19850.804758572427"/>
    <n v="21910.50463439753"/>
  </r>
  <r>
    <d v="2022-08-16T00:00:00"/>
    <s v="PROYECTO SOLAR  PV MONTELÍBANO"/>
    <s v="MONTELIBANO SOLAR S.A.S. E.S.P."/>
    <n v="24750"/>
    <n v="9.9"/>
    <x v="286"/>
    <n v="420750"/>
    <n v="74.25"/>
    <n v="1410.75"/>
    <n v="66478500"/>
    <n v="11286000"/>
    <n v="7335900"/>
    <n v="85100400"/>
    <n v="19850.804758572427"/>
    <n v="21910.50463439753"/>
  </r>
  <r>
    <d v="2022-08-17T00:00:00"/>
    <s v="PV LA MATA"/>
    <s v="SPK LA MATA S.A.S. E.S.P."/>
    <n v="200000"/>
    <n v="80"/>
    <x v="246"/>
    <n v="3400000"/>
    <n v="600"/>
    <n v="11400"/>
    <n v="537200000"/>
    <n v="91200000"/>
    <n v="59280000"/>
    <n v="687680000"/>
    <n v="160410.54350361557"/>
    <n v="177054.58290422245"/>
  </r>
  <r>
    <d v="2022-08-17T00:00:00"/>
    <s v="PV LA UNIÓN"/>
    <s v="SPK LA UNIÓN S.A.S. E.S.P."/>
    <n v="249750"/>
    <n v="99.9"/>
    <x v="246"/>
    <n v="4245750"/>
    <n v="749.25"/>
    <n v="14235.75"/>
    <n v="670828500"/>
    <n v="113886000"/>
    <n v="74025900"/>
    <n v="858740400"/>
    <n v="200312.66620013997"/>
    <n v="221096.91040164779"/>
  </r>
  <r>
    <d v="2022-08-31T00:00:00"/>
    <s v="PROYECTO PARQUE SOLAR FOTOVOLTAICO TEPUY"/>
    <s v="EMPRESAS PÚBLICAS DE MEDELLIN E.S.P."/>
    <n v="207500"/>
    <n v="83"/>
    <x v="287"/>
    <n v="3527500"/>
    <n v="622.5"/>
    <n v="11827.5"/>
    <n v="557345000"/>
    <n v="94620000"/>
    <n v="61503000"/>
    <n v="713468000"/>
    <n v="166425.93888500117"/>
    <n v="183694.1297631308"/>
  </r>
  <r>
    <d v="2022-08-31T00:00:00"/>
    <s v="PARQUE DE GENERACION FOTOVOLTAICA VERSALLES 9.9 MW"/>
    <s v="PARQUE SOLAR VII SAS ESP "/>
    <n v="24750"/>
    <n v="9.9"/>
    <x v="281"/>
    <n v="420750"/>
    <n v="74.25"/>
    <n v="1410.75"/>
    <n v="66478500"/>
    <n v="11286000"/>
    <n v="7335900"/>
    <n v="85100400"/>
    <n v="19850.804758572427"/>
    <n v="21910.50463439753"/>
  </r>
  <r>
    <d v="2022-08-31T00:00:00"/>
    <s v="PARQUE DE GENERACIÓN FOTOVOLTAICA DINAMARCA"/>
    <s v="PARQUE SOLAR COLOMBIA VIII S.A.S. E.S.P."/>
    <n v="24750"/>
    <n v="9.9"/>
    <x v="281"/>
    <n v="420750"/>
    <n v="74.25"/>
    <n v="1410.75"/>
    <n v="66478500"/>
    <n v="11286000"/>
    <n v="7335900"/>
    <n v="85100400"/>
    <n v="19850.804758572427"/>
    <n v="21910.50463439753"/>
  </r>
  <r>
    <d v="2022-09-08T00:00:00"/>
    <s v="PARQUE DE GENERACIÓN FOTOVOLTAICA ALEJANDRÍA"/>
    <s v="PARQUE SOLAR COLOMBIA II SAS ESP"/>
    <n v="24750"/>
    <n v="9.9"/>
    <x v="281"/>
    <n v="420750"/>
    <n v="74.25"/>
    <n v="1410.75"/>
    <n v="66478500"/>
    <n v="11286000"/>
    <n v="7335900"/>
    <n v="85100400"/>
    <n v="19850.804758572427"/>
    <n v="21910.50463439753"/>
  </r>
  <r>
    <d v="2022-09-08T00:00:00"/>
    <s v="PÉTALO DEL MAGDALENA I"/>
    <s v="BLACK ORCHID SOLAR SAS"/>
    <n v="24750"/>
    <n v="9.9"/>
    <x v="246"/>
    <n v="420750"/>
    <n v="74.25"/>
    <n v="1410.75"/>
    <n v="66478500"/>
    <n v="11286000"/>
    <n v="7335900"/>
    <n v="85100400"/>
    <n v="19850.804758572427"/>
    <n v="21910.50463439753"/>
  </r>
  <r>
    <d v="2022-09-09T00:00:00"/>
    <s v="PARQUE DE GENERACION FOTOVOLTAICA EL TROPEZON"/>
    <s v="PARQUE SOLAR COLOMBIA III SAS ESP"/>
    <n v="24750"/>
    <n v="9.9"/>
    <x v="281"/>
    <n v="420750"/>
    <n v="74.25"/>
    <n v="1410.75"/>
    <n v="66478500"/>
    <n v="11286000"/>
    <n v="7335900"/>
    <n v="85100400"/>
    <n v="19850.804758572427"/>
    <n v="21910.50463439753"/>
  </r>
  <r>
    <d v="2022-09-26T00:00:00"/>
    <s v="PARQUE DE GENERACIÓN FOTOVOLTAICA LA MENA"/>
    <s v="PARQUE SOLAR COLOMBIA V SAS ESP"/>
    <n v="24750"/>
    <n v="9.9"/>
    <x v="281"/>
    <n v="420750"/>
    <n v="74.25"/>
    <n v="1410.75"/>
    <n v="66478500"/>
    <n v="11286000"/>
    <n v="7335900"/>
    <n v="85100400"/>
    <n v="19850.804758572427"/>
    <n v="21910.50463439753"/>
  </r>
  <r>
    <d v="2022-09-28T00:00:00"/>
    <s v="PARQUE SOLAR FOTOVOLTAICO MANGLARES 99.9 MW."/>
    <s v=" FOTOVOLTAICO ARRAYANES S.A.S."/>
    <n v="249750"/>
    <n v="99.9"/>
    <x v="215"/>
    <n v="4245750"/>
    <n v="749.25"/>
    <n v="14235.75"/>
    <n v="670828500"/>
    <n v="113886000"/>
    <n v="74025900"/>
    <n v="858740400"/>
    <n v="200312.66620013997"/>
    <n v="221096.91040164779"/>
  </r>
  <r>
    <d v="2022-10-03T00:00:00"/>
    <s v="PARQUE SOLAR CAIMÁN CIENAGUERO (antes PARQUE SOLAR CORDOBITA)"/>
    <s v="GREENYELLOW ENERGIA DE COLOMBIA S.A.S."/>
    <n v="24750"/>
    <n v="9.9"/>
    <x v="244"/>
    <n v="420750"/>
    <n v="74.25"/>
    <n v="1410.75"/>
    <n v="66478500"/>
    <n v="11286000"/>
    <n v="7335900"/>
    <n v="85100400"/>
    <n v="19850.804758572427"/>
    <n v="21910.50463439753"/>
  </r>
  <r>
    <d v="2022-10-03T00:00:00"/>
    <s v="PARQUE SOLAR BADEL"/>
    <s v="GREENYELLOW ENERGIA DE COLOMBIA S.A.S."/>
    <n v="21499.999999999996"/>
    <n v="8.6"/>
    <x v="189"/>
    <n v="365499.99999999994"/>
    <n v="64.499999999999986"/>
    <n v="1225.4999999999998"/>
    <n v="57748999.999999993"/>
    <n v="9803999.9999999981"/>
    <n v="6372599.9999999991"/>
    <n v="73925599.999999985"/>
    <n v="17244.133426638673"/>
    <n v="19033.367662203909"/>
  </r>
  <r>
    <d v="2022-10-03T00:00:00"/>
    <s v="PARQUE SOLAR JOSÉ MARÍA CÓRDOVA"/>
    <s v="CYB CONSTRUCTORES SAS"/>
    <n v="24750"/>
    <n v="9.9"/>
    <x v="253"/>
    <n v="420750"/>
    <n v="74.25"/>
    <n v="1410.75"/>
    <n v="66478500"/>
    <n v="11286000"/>
    <n v="7335900"/>
    <n v="85100400"/>
    <n v="19850.804758572427"/>
    <n v="21910.50463439753"/>
  </r>
  <r>
    <d v="2022-10-10T00:00:00"/>
    <s v="PARQUE SOLAR PORTÓN DEL SOL"/>
    <s v="PARQUE SOLAR PORTÓN DEL SOL SAS"/>
    <n v="255000"/>
    <n v="102"/>
    <x v="246"/>
    <n v="4335000"/>
    <n v="765"/>
    <n v="14535"/>
    <n v="684930000"/>
    <n v="116280000"/>
    <n v="75582000"/>
    <n v="876792000"/>
    <n v="204523.44296710988"/>
    <n v="225744.59320288364"/>
  </r>
  <r>
    <d v="2022-10-10T00:00:00"/>
    <s v="PARQUE SOLAR FOTOVOLTAICO TURPIALES 278,6 MW"/>
    <s v="FOTOVOLTAICO TURPIALES SAS"/>
    <n v="696500"/>
    <n v="278.60000000000002"/>
    <x v="220"/>
    <n v="11840500"/>
    <n v="2089.5"/>
    <n v="39700.5"/>
    <n v="1870799000"/>
    <n v="317604000"/>
    <n v="206442600"/>
    <n v="2394845600"/>
    <n v="558629.71775134129"/>
    <n v="616592.58496395464"/>
  </r>
  <r>
    <d v="2022-10-14T00:00:00"/>
    <s v="PARQUE SOLAR FOTOVOLTAICO BARANOA 19,9 MW"/>
    <s v="FOTOVOLTAICO EL YARUMO S.A.S"/>
    <n v="49749.999999999993"/>
    <n v="19.899999999999999"/>
    <x v="246"/>
    <n v="845749.99999999988"/>
    <n v="149.24999999999997"/>
    <n v="2835.7499999999995"/>
    <n v="133628499.99999999"/>
    <n v="22685999.999999996"/>
    <n v="14745899.999999998"/>
    <n v="171060399.99999997"/>
    <n v="39902.12269652437"/>
    <n v="44042.327497425329"/>
  </r>
  <r>
    <d v="2022-10-14T00:00:00"/>
    <s v="GRANJA SOLAR GRC"/>
    <s v="ECOPETROL"/>
    <n v="47550"/>
    <n v="19.02"/>
    <x v="288"/>
    <n v="808350"/>
    <n v="142.65"/>
    <n v="2710.35"/>
    <n v="127719300"/>
    <n v="21682800"/>
    <n v="14093820"/>
    <n v="163495920"/>
    <n v="38137.606717984607"/>
    <n v="42094.727085478888"/>
  </r>
  <r>
    <d v="2022-10-14T00:00:00"/>
    <s v="PARQUE SOLAR CARIBE"/>
    <s v="DESARROLLOS ENERGÉTICOS DEL CARIBE SAS"/>
    <n v="137500"/>
    <n v="55"/>
    <x v="271"/>
    <n v="2337500"/>
    <n v="412.5"/>
    <n v="7837.5"/>
    <n v="369325000"/>
    <n v="62700000"/>
    <n v="40755000"/>
    <n v="472780000"/>
    <n v="110282.24865873571"/>
    <n v="121725.02574665293"/>
  </r>
  <r>
    <d v="2022-10-20T00:00:00"/>
    <s v="PARQUE SOLAR FOTOVOLTAICO SAN ALEJO 2 19,9 MW"/>
    <s v="FOTOVOLTAICO OCHROMA SAS"/>
    <n v="49749.999999999993"/>
    <n v="19.899999999999999"/>
    <x v="253"/>
    <n v="845749.99999999988"/>
    <n v="149.24999999999997"/>
    <n v="2835.7499999999995"/>
    <n v="133628499.99999999"/>
    <n v="22685999.999999996"/>
    <n v="14745899.999999998"/>
    <n v="171060399.99999997"/>
    <n v="39902.12269652437"/>
    <n v="44042.327497425329"/>
  </r>
  <r>
    <d v="2022-10-20T00:00:00"/>
    <s v="PARQUE SOLAR FOTOVOLTAICO SAN ALEJO 1 19,9 MW"/>
    <s v="FOTOVOLTAICO SAN ALEJO SAS"/>
    <n v="49749.999999999993"/>
    <n v="19.899999999999999"/>
    <x v="253"/>
    <n v="845749.99999999988"/>
    <n v="149.24999999999997"/>
    <n v="2835.7499999999995"/>
    <n v="133628499.99999999"/>
    <n v="22685999.999999996"/>
    <n v="14745899.999999998"/>
    <n v="171060399.99999997"/>
    <n v="39902.12269652437"/>
    <n v="44042.327497425329"/>
  </r>
  <r>
    <d v="2022-10-20T00:00:00"/>
    <s v="SOL BOCHICA"/>
    <s v="SOL BOCHICA SAS"/>
    <n v="49749.999999999993"/>
    <n v="19.899999999999999"/>
    <x v="289"/>
    <n v="845749.99999999988"/>
    <n v="149.24999999999997"/>
    <n v="2835.7499999999995"/>
    <n v="133628499.99999999"/>
    <n v="22685999.999999996"/>
    <n v="14745899.999999998"/>
    <n v="171060399.99999997"/>
    <n v="39902.12269652437"/>
    <n v="44042.327497425329"/>
  </r>
  <r>
    <d v="2022-11-02T00:00:00"/>
    <s v="PARQUE SOLAR FOTOVOLTAICO NISPEROS 19,9 MW"/>
    <s v="FOTOVOLTAICO CECROPIA SAS"/>
    <n v="49749.999999999993"/>
    <n v="19.899999999999999"/>
    <x v="253"/>
    <n v="845749.99999999988"/>
    <n v="149.24999999999997"/>
    <n v="2835.7499999999995"/>
    <n v="133628499.99999999"/>
    <n v="22685999.999999996"/>
    <n v="14745899.999999998"/>
    <n v="171060399.99999997"/>
    <n v="39902.12269652437"/>
    <n v="44042.327497425329"/>
  </r>
  <r>
    <d v="2022-11-04T00:00:00"/>
    <s v="PARQUE FOTOVOLTAICO CAMPANO 19.9 MW"/>
    <s v="FOTOVOLTAICO CAMPANO S.A.S."/>
    <n v="49749.999999999993"/>
    <n v="19.899999999999999"/>
    <x v="253"/>
    <n v="845749.99999999988"/>
    <n v="149.24999999999997"/>
    <n v="2835.7499999999995"/>
    <n v="133628499.99999999"/>
    <n v="22685999.999999996"/>
    <n v="14745899.999999998"/>
    <n v="171060399.99999997"/>
    <n v="39902.12269652437"/>
    <n v="44042.327497425329"/>
  </r>
  <r>
    <d v="2022-11-09T00:00:00"/>
    <s v="GUALANDAY"/>
    <s v="EFICIENCIA GENERACIÓN Y ENERGIA SAS"/>
    <n v="600"/>
    <n v="0.24"/>
    <x v="290"/>
    <n v="10200"/>
    <n v="1.8"/>
    <n v="34.200000000000003"/>
    <n v="1611600"/>
    <n v="273600"/>
    <n v="177840.00000000003"/>
    <n v="2063040"/>
    <n v="481.23163051084674"/>
    <n v="531.16374871266737"/>
  </r>
  <r>
    <d v="2022-11-15T00:00:00"/>
    <s v="PARQUE FOTOVOLTAICO GUALANDAY 19,9 MW"/>
    <s v="PARQUE SOLAR FOTOVOLTAICO GUALANDAY SAS"/>
    <n v="49749.999999999993"/>
    <n v="19.899999999999999"/>
    <x v="246"/>
    <n v="845749.99999999988"/>
    <n v="149.24999999999997"/>
    <n v="2835.7499999999995"/>
    <n v="133628499.99999999"/>
    <n v="22685999.999999996"/>
    <n v="14745899.999999998"/>
    <n v="171060399.99999997"/>
    <n v="39902.12269652437"/>
    <n v="44042.327497425329"/>
  </r>
  <r>
    <d v="2022-11-15T00:00:00"/>
    <s v="PARQUE SOLAR RÍO FRÍO 9,9 MW"/>
    <s v="FERMINAC INT SAS"/>
    <n v="24750"/>
    <n v="9.9"/>
    <x v="291"/>
    <n v="420750"/>
    <n v="74.25"/>
    <n v="1410.75"/>
    <n v="66478500"/>
    <n v="11286000"/>
    <n v="7335900"/>
    <n v="85100400"/>
    <n v="19850.804758572427"/>
    <n v="21910.50463439753"/>
  </r>
  <r>
    <d v="2022-11-15T00:00:00"/>
    <s v="SISTEMA SOLAR FINCA EL ARCA"/>
    <s v="ANGÉLICA MARÍA RIVEROS GUTIERREZ"/>
    <n v="25"/>
    <n v="0.01"/>
    <x v="262"/>
    <n v="425"/>
    <n v="7.4999999999999997E-2"/>
    <n v="1.425"/>
    <n v="67150"/>
    <n v="11400"/>
    <n v="7410"/>
    <n v="85960"/>
    <n v="20.051317937951946"/>
    <n v="22.131822863027807"/>
  </r>
  <r>
    <d v="2022-11-15T00:00:00"/>
    <s v="GRANJA SOLAR TERMOPAIPA"/>
    <s v="GESTION ENERGETICA S.A. E.S.P"/>
    <n v="10500"/>
    <n v="4.2"/>
    <x v="292"/>
    <n v="178500"/>
    <n v="31.5"/>
    <n v="598.5"/>
    <n v="28203000"/>
    <n v="4788000"/>
    <n v="3112200"/>
    <n v="36103200"/>
    <n v="8421.5535339398175"/>
    <n v="9295.3656024716784"/>
  </r>
  <r>
    <d v="2022-11-17T00:00:00"/>
    <s v="SOLARAK"/>
    <s v="INVERSORA H.M.C. SAS"/>
    <n v="49749.999999999993"/>
    <n v="19.899999999999999"/>
    <x v="293"/>
    <n v="845749.99999999988"/>
    <n v="149.24999999999997"/>
    <n v="2835.7499999999995"/>
    <n v="133628499.99999999"/>
    <n v="22685999.999999996"/>
    <n v="14745899.999999998"/>
    <n v="171060399.99999997"/>
    <n v="39902.12269652437"/>
    <n v="44042.327497425329"/>
  </r>
  <r>
    <d v="2022-11-17T00:00:00"/>
    <s v="GUALANDAY QMS 19 MW"/>
    <s v="QUALITY MECHANICAL SOLAR SAS"/>
    <n v="47500"/>
    <n v="19"/>
    <x v="294"/>
    <n v="807500"/>
    <n v="142.5"/>
    <n v="2707.5"/>
    <n v="127585000"/>
    <n v="21660000"/>
    <n v="14079000"/>
    <n v="163324000"/>
    <n v="38097.504082108702"/>
    <n v="42050.463439752835"/>
  </r>
  <r>
    <d v="2022-11-17T00:00:00"/>
    <s v="TWIN 1"/>
    <s v="QUALITY MECHANICAL SOLAR SAS"/>
    <n v="250000"/>
    <n v="100"/>
    <x v="295"/>
    <n v="4250000"/>
    <n v="750"/>
    <n v="14250"/>
    <n v="671500000"/>
    <n v="114000000"/>
    <n v="74100000"/>
    <n v="859600000"/>
    <n v="200513.17937951948"/>
    <n v="221318.22863027806"/>
  </r>
  <r>
    <d v="2022-11-17T00:00:00"/>
    <s v="FRANK 100 MW"/>
    <s v="QUALITY MECHANICAL SOLAR SAS"/>
    <n v="250000"/>
    <n v="100"/>
    <x v="296"/>
    <n v="4250000"/>
    <n v="750"/>
    <n v="14250"/>
    <n v="671500000"/>
    <n v="114000000"/>
    <n v="74100000"/>
    <n v="859600000"/>
    <n v="200513.17937951948"/>
    <n v="221318.22863027806"/>
  </r>
  <r>
    <d v="2022-11-24T00:00:00"/>
    <s v="HELIOS TOLIMA NATAGAIMA 50 MW"/>
    <s v="ELECTRYON POWER COLOMBIA SAS"/>
    <n v="125000"/>
    <n v="50"/>
    <x v="253"/>
    <n v="2125000"/>
    <n v="375"/>
    <n v="7125"/>
    <n v="335750000"/>
    <n v="57000000"/>
    <n v="37050000"/>
    <n v="429800000"/>
    <n v="100256.58968975974"/>
    <n v="110659.11431513903"/>
  </r>
  <r>
    <d v="2022-11-30T00:00:00"/>
    <s v="LA CEIBA"/>
    <s v="LA CEIBA SOLAR SAS"/>
    <n v="20000"/>
    <n v="8"/>
    <x v="285"/>
    <n v="340000"/>
    <n v="60"/>
    <n v="1140"/>
    <n v="53720000"/>
    <n v="9120000"/>
    <n v="5928000"/>
    <n v="68768000"/>
    <n v="16041.054350361559"/>
    <n v="17705.458290422244"/>
  </r>
  <r>
    <d v="2022-12-01T00:00:00"/>
    <s v="LA PROSPERIDAD"/>
    <s v="LA PROSPERIDAD SOLAR S.A.S."/>
    <n v="48750"/>
    <n v="19.5"/>
    <x v="281"/>
    <n v="828750"/>
    <n v="146.25"/>
    <n v="2778.75"/>
    <n v="130942500"/>
    <n v="22230000"/>
    <n v="14449500"/>
    <n v="167622000"/>
    <n v="39100.069979006301"/>
    <n v="43157.054582904224"/>
  </r>
  <r>
    <d v="2022-12-05T00:00:00"/>
    <s v="PARQUE SOLAR FOTOVOLTAICO EMERSOLDO"/>
    <s v="EMDOVIO EICE ESP"/>
    <n v="24750"/>
    <n v="9.9"/>
    <x v="297"/>
    <n v="420750"/>
    <n v="74.25"/>
    <n v="1410.75"/>
    <n v="66478500"/>
    <n v="11286000"/>
    <n v="7335900"/>
    <n v="85100400"/>
    <n v="19850.804758572427"/>
    <n v="21910.50463439753"/>
  </r>
  <r>
    <d v="2022-12-12T00:00:00"/>
    <s v="PARQUE SOLAR SAN JOSÉ (200 MW)"/>
    <s v="GENERADORA SAN JOSÉ SAS"/>
    <n v="500000"/>
    <n v="200"/>
    <x v="253"/>
    <n v="8500000"/>
    <n v="1500"/>
    <n v="28500"/>
    <n v="1343000000"/>
    <n v="228000000"/>
    <n v="148200000"/>
    <n v="1719200000"/>
    <n v="401026.35875903897"/>
    <n v="442636.45726055611"/>
  </r>
  <r>
    <d v="2022-12-13T00:00:00"/>
    <s v="EL JARDIN "/>
    <s v="DS COLOMBIA 2 SAS"/>
    <n v="24750"/>
    <n v="9.9"/>
    <x v="298"/>
    <n v="420750"/>
    <n v="74.25"/>
    <n v="1410.75"/>
    <n v="66478500"/>
    <n v="11286000"/>
    <n v="7335900"/>
    <n v="85100400"/>
    <n v="19850.804758572427"/>
    <n v="21910.50463439753"/>
  </r>
  <r>
    <d v="2022-12-13T00:00:00"/>
    <s v="PARQUE SOLAR FOTOVOLTAICO LOS PINOS 180 MW"/>
    <s v="SOLAR LOS PINOS SAS"/>
    <n v="450000"/>
    <n v="180"/>
    <x v="269"/>
    <n v="7650000"/>
    <n v="1350"/>
    <n v="25650"/>
    <n v="1208700000"/>
    <n v="205200000"/>
    <n v="133380000"/>
    <n v="1547280000"/>
    <n v="360923.72288313508"/>
    <n v="398372.81153450051"/>
  </r>
  <r>
    <d v="2022-12-13T00:00:00"/>
    <s v="LA ESMERALDA"/>
    <s v="EFICIENCIA GENERACIÓN Y ENERGIA SAS"/>
    <n v="600"/>
    <n v="0.24"/>
    <x v="290"/>
    <n v="10200"/>
    <n v="1.8"/>
    <n v="34.200000000000003"/>
    <n v="1611600"/>
    <n v="273600"/>
    <n v="177840.00000000003"/>
    <n v="2063040"/>
    <n v="481.23163051084674"/>
    <n v="531.16374871266737"/>
  </r>
  <r>
    <d v="2022-12-13T00:00:00"/>
    <s v="ECOPARQUE SOLAR LA CIRA INFANTAS"/>
    <s v="ECOPETROL"/>
    <n v="111999.99999999999"/>
    <n v="44.8"/>
    <x v="299"/>
    <n v="1903999.9999999998"/>
    <n v="335.99999999999994"/>
    <n v="6383.9999999999991"/>
    <n v="300831999.99999994"/>
    <n v="51071999.999999993"/>
    <n v="33196799.999999996"/>
    <n v="385100799.99999994"/>
    <n v="89829.90436202471"/>
    <n v="99150.566426364559"/>
  </r>
  <r>
    <d v="2022-12-19T00:00:00"/>
    <s v="ANDRÓMEDA"/>
    <s v="PARQUE SOLAR ANDRÓMEDA I S.A.S. E.S.P."/>
    <n v="250000"/>
    <n v="100"/>
    <x v="246"/>
    <n v="4250000"/>
    <n v="750"/>
    <n v="14250"/>
    <n v="671500000"/>
    <n v="114000000"/>
    <n v="74100000"/>
    <n v="859600000"/>
    <n v="200513.17937951948"/>
    <n v="221318.22863027806"/>
  </r>
  <r>
    <d v="2022-12-23T00:00:00"/>
    <s v="PLANTA SOLAR EL GUAMO 9,9 MW"/>
    <s v="TECNOLOGÍA SOLAR DE COLOMBIA SAS"/>
    <n v="22500"/>
    <n v="9"/>
    <x v="300"/>
    <n v="382500"/>
    <n v="67.5"/>
    <n v="1282.5"/>
    <n v="60435000"/>
    <n v="10260000"/>
    <n v="6669000"/>
    <n v="77364000"/>
    <n v="18046.186144156753"/>
    <n v="19918.640576725025"/>
  </r>
  <r>
    <d v="2022-12-26T00:00:00"/>
    <s v="PARQUE SOLAR SAN MATEO"/>
    <s v="GENERADORA SAN MATEO SAS"/>
    <n v="200000"/>
    <n v="80"/>
    <x v="253"/>
    <n v="3400000"/>
    <n v="600"/>
    <n v="11400"/>
    <n v="537200000"/>
    <n v="91200000"/>
    <n v="59280000"/>
    <n v="687680000"/>
    <n v="160410.54350361557"/>
    <n v="177054.58290422245"/>
  </r>
  <r>
    <d v="2023-01-05T00:00:00"/>
    <s v="QMS 9.9 MW"/>
    <s v="QUALITY MECHANICAL SOLAR SAS"/>
    <n v="24750"/>
    <n v="9.9"/>
    <x v="301"/>
    <n v="420750"/>
    <n v="74.25"/>
    <n v="1410.75"/>
    <n v="66478500"/>
    <n v="11286000"/>
    <n v="7335900"/>
    <n v="85100400"/>
    <n v="19850.804758572427"/>
    <n v="21910.50463439753"/>
  </r>
  <r>
    <d v="2023-01-10T00:00:00"/>
    <s v="LOS MORROSQUILLOS III"/>
    <s v="CATLEYA SOLAR SAS"/>
    <n v="49749.999999999993"/>
    <n v="19.899999999999999"/>
    <x v="246"/>
    <n v="845749.99999999988"/>
    <n v="149.24999999999997"/>
    <n v="2835.7499999999995"/>
    <n v="133628499.99999999"/>
    <n v="22685999.999999996"/>
    <n v="14745899.999999998"/>
    <n v="171060399.99999997"/>
    <n v="39902.12269652437"/>
    <n v="44042.327497425329"/>
  </r>
  <r>
    <d v="2023-01-12T00:00:00"/>
    <s v="PUERTO WILCHES"/>
    <s v="WILCHES SOLAR 1 SAS"/>
    <n v="49749.999999999993"/>
    <n v="19.899999999999999"/>
    <x v="302"/>
    <n v="845749.99999999988"/>
    <n v="149.24999999999997"/>
    <n v="2835.7499999999995"/>
    <n v="133628499.99999999"/>
    <n v="22685999.999999996"/>
    <n v="14745899.999999998"/>
    <n v="171060399.99999997"/>
    <n v="39902.12269652437"/>
    <n v="44042.327497425329"/>
  </r>
  <r>
    <d v="2023-01-20T00:00:00"/>
    <s v="UBATÉ PSR1"/>
    <s v="PSR 1 S.A.S."/>
    <n v="70000"/>
    <n v="28"/>
    <x v="218"/>
    <n v="1190000"/>
    <n v="210"/>
    <n v="3990"/>
    <n v="188020000"/>
    <n v="31920000"/>
    <n v="20748000"/>
    <n v="240688000"/>
    <n v="56143.690226265455"/>
    <n v="61969.104016477861"/>
  </r>
  <r>
    <d v="2023-01-20T00:00:00"/>
    <s v="CENTRO SOLAR"/>
    <s v="GRENERGY COLOMBIA SAS"/>
    <n v="24750"/>
    <n v="9.9"/>
    <x v="281"/>
    <n v="420750"/>
    <n v="74.25"/>
    <n v="1410.75"/>
    <n v="66478500"/>
    <n v="11286000"/>
    <n v="7335900"/>
    <n v="85100400"/>
    <n v="19850.804758572427"/>
    <n v="21910.50463439753"/>
  </r>
  <r>
    <d v="2023-01-20T00:00:00"/>
    <s v="BUENAVISTA"/>
    <s v="GREEN CARIBBEAN S.A.S."/>
    <n v="24750"/>
    <n v="9.9"/>
    <x v="246"/>
    <n v="420750"/>
    <n v="74.25"/>
    <n v="1410.75"/>
    <n v="66478500"/>
    <n v="11286000"/>
    <n v="7335900"/>
    <n v="85100400"/>
    <n v="19850.804758572427"/>
    <n v="21910.50463439753"/>
  </r>
  <r>
    <d v="2023-01-20T00:00:00"/>
    <s v="SOL DEL MAR II"/>
    <s v="GRENERGY COLOMBIA SAS"/>
    <n v="24750"/>
    <n v="9.9"/>
    <x v="246"/>
    <n v="420750"/>
    <n v="74.25"/>
    <n v="1410.75"/>
    <n v="66478500"/>
    <n v="11286000"/>
    <n v="7335900"/>
    <n v="85100400"/>
    <n v="19850.804758572427"/>
    <n v="21910.50463439753"/>
  </r>
  <r>
    <d v="2023-01-20T00:00:00"/>
    <s v="UVITA"/>
    <s v="BCCY CÓRDOBA SAS ESP"/>
    <n v="24750"/>
    <n v="9.9"/>
    <x v="278"/>
    <n v="420750"/>
    <n v="74.25"/>
    <n v="1410.75"/>
    <n v="66478500"/>
    <n v="11286000"/>
    <n v="7335900"/>
    <n v="85100400"/>
    <n v="19850.804758572427"/>
    <n v="21910.50463439753"/>
  </r>
  <r>
    <d v="2023-01-20T00:00:00"/>
    <s v="PROYECTO FOTOVOLTAICO COROCORA"/>
    <s v="ABO WIND RENOVABLES PROYECTO DIECINUEVE SAS ESP"/>
    <n v="24750"/>
    <n v="9.9"/>
    <x v="278"/>
    <n v="420750"/>
    <n v="74.25"/>
    <n v="1410.75"/>
    <n v="66478500"/>
    <n v="11286000"/>
    <n v="7335900"/>
    <n v="85100400"/>
    <n v="19850.804758572427"/>
    <n v="21910.50463439753"/>
  </r>
  <r>
    <d v="2023-01-20T00:00:00"/>
    <s v="COVEÑAS"/>
    <s v="BCCY CÓRDOBA SAS ESP"/>
    <n v="24750"/>
    <n v="9.9"/>
    <x v="278"/>
    <n v="420750"/>
    <n v="74.25"/>
    <n v="1410.75"/>
    <n v="66478500"/>
    <n v="11286000"/>
    <n v="7335900"/>
    <n v="85100400"/>
    <n v="19850.804758572427"/>
    <n v="21910.50463439753"/>
  </r>
  <r>
    <d v="2023-01-20T00:00:00"/>
    <s v="PARQUE SOLAR DEL VALLE"/>
    <s v="GENERADORA DEL VALLE SAS"/>
    <n v="12250"/>
    <n v="4.9000000000000004"/>
    <x v="271"/>
    <n v="208250"/>
    <n v="36.75"/>
    <n v="698.25"/>
    <n v="32903500"/>
    <n v="5586000"/>
    <n v="3630900"/>
    <n v="42120400"/>
    <n v="9825.1457895964541"/>
    <n v="10844.593202883625"/>
  </r>
  <r>
    <d v="2023-01-25T00:00:00"/>
    <s v="PAIPA II PSR 4"/>
    <s v="PSR 4 SAS"/>
    <n v="180000"/>
    <n v="72"/>
    <x v="197"/>
    <n v="3060000"/>
    <n v="540"/>
    <n v="10260"/>
    <n v="483480000"/>
    <n v="82080000"/>
    <n v="53352000"/>
    <n v="618912000"/>
    <n v="144369.48915325402"/>
    <n v="159349.1246138002"/>
  </r>
  <r>
    <d v="2023-01-25T00:00:00"/>
    <s v="PAIPA I PSR 3"/>
    <s v="PSR 3 SAS"/>
    <n v="220000"/>
    <n v="88"/>
    <x v="197"/>
    <n v="3740000"/>
    <n v="660"/>
    <n v="12540"/>
    <n v="590920000"/>
    <n v="100320000"/>
    <n v="65208000"/>
    <n v="756448000"/>
    <n v="176451.59785397715"/>
    <n v="194760.0411946447"/>
  </r>
  <r>
    <d v="2023-01-25T00:00:00"/>
    <s v="DOMÉNICA"/>
    <s v="PSR 5 SAS"/>
    <n v="49749.999999999993"/>
    <n v="19.899999999999999"/>
    <x v="220"/>
    <n v="845749.99999999988"/>
    <n v="149.24999999999997"/>
    <n v="2835.7499999999995"/>
    <n v="133628499.99999999"/>
    <n v="22685999.999999996"/>
    <n v="14745899.999999998"/>
    <n v="171060399.99999997"/>
    <n v="39902.12269652437"/>
    <n v="44042.327497425329"/>
  </r>
  <r>
    <d v="2023-01-26T00:00:00"/>
    <s v="PUBENZA PSR 2"/>
    <s v="PSR 2 SAS"/>
    <n v="125000"/>
    <n v="50"/>
    <x v="218"/>
    <n v="2125000"/>
    <n v="375"/>
    <n v="7125"/>
    <n v="335750000"/>
    <n v="57000000"/>
    <n v="37050000"/>
    <n v="429800000"/>
    <n v="100256.58968975974"/>
    <n v="110659.11431513903"/>
  </r>
  <r>
    <d v="2023-01-26T00:00:00"/>
    <s v="PARQUE DE GENERACIÓN SOLAR SAN ORO 2.5 MW"/>
    <s v="PS CORDOBA SAS"/>
    <n v="6250"/>
    <n v="2.5"/>
    <x v="276"/>
    <n v="106250"/>
    <n v="18.75"/>
    <n v="356.25"/>
    <n v="16787500"/>
    <n v="2850000"/>
    <n v="1852500"/>
    <n v="21490000"/>
    <n v="5012.8294844879865"/>
    <n v="5532.9557157569516"/>
  </r>
  <r>
    <d v="2023-01-31T00:00:00"/>
    <s v="PLANTA FOTOVOLTAICA ANDES SOLARES 85 MW"/>
    <s v="ANDES SOLARES SAS"/>
    <n v="212500"/>
    <n v="85"/>
    <x v="220"/>
    <n v="3612500"/>
    <n v="637.5"/>
    <n v="12112.5"/>
    <n v="570775000"/>
    <n v="96900000"/>
    <n v="62985000"/>
    <n v="730660000"/>
    <n v="170436.20247259157"/>
    <n v="188120.49433573635"/>
  </r>
  <r>
    <d v="2023-01-31T00:00:00"/>
    <s v="PLANTA FOTOVOLTAICA SOLAR GUARDIENTERA - PV"/>
    <s v="AMBENER S.A.S."/>
    <n v="453125"/>
    <n v="181.25"/>
    <x v="303"/>
    <n v="7703125"/>
    <n v="1359.375"/>
    <n v="25828.125"/>
    <n v="1217093750"/>
    <n v="206625000"/>
    <n v="134306250"/>
    <n v="1558025000"/>
    <n v="363430.13762537908"/>
    <n v="401139.289392379"/>
  </r>
  <r>
    <d v="2023-01-31T00:00:00"/>
    <s v="PARQUE DE GENERACIÓN SOLAR SAN PELAYO 2.5 MW"/>
    <s v="PS CORDOBA SAS"/>
    <n v="6250"/>
    <n v="2.5"/>
    <x v="276"/>
    <n v="106250"/>
    <n v="18.75"/>
    <n v="356.25"/>
    <n v="16787500"/>
    <n v="2850000"/>
    <n v="1852500"/>
    <n v="21490000"/>
    <n v="5012.8294844879865"/>
    <n v="5532.9557157569516"/>
  </r>
  <r>
    <d v="2023-01-31T00:00:00"/>
    <s v="PLANTA SOLAR EL ARBOLITO 9.9 MW"/>
    <s v="TECNOLOGÍA SOLAR DE COLOMBIA SAS"/>
    <n v="24750"/>
    <n v="9.9"/>
    <x v="197"/>
    <n v="420750"/>
    <n v="74.25"/>
    <n v="1410.75"/>
    <n v="66478500"/>
    <n v="11286000"/>
    <n v="7335900"/>
    <n v="85100400"/>
    <n v="19850.804758572427"/>
    <n v="21910.50463439753"/>
  </r>
  <r>
    <d v="2023-02-07T00:00:00"/>
    <s v="PARQUE SOLAR FOTOVOLTAICO QUANTUM"/>
    <s v="SOLGER SAS"/>
    <n v="49749.999999999993"/>
    <n v="19.899999999999999"/>
    <x v="304"/>
    <n v="845749.99999999988"/>
    <n v="149.24999999999997"/>
    <n v="2835.7499999999995"/>
    <n v="133628499.99999999"/>
    <n v="22685999.999999996"/>
    <n v="14745899.999999998"/>
    <n v="171060399.99999997"/>
    <n v="39902.12269652437"/>
    <n v="44042.327497425329"/>
  </r>
  <r>
    <d v="2023-02-09T00:00:00"/>
    <s v="PLANTA SOLAR FOTOVOLTAICA EL BONGO"/>
    <s v="PS CORDOBA SAS"/>
    <n v="6250"/>
    <n v="2.5"/>
    <x v="276"/>
    <n v="106250"/>
    <n v="18.75"/>
    <n v="356.25"/>
    <n v="16787500"/>
    <n v="2850000"/>
    <n v="1852500"/>
    <n v="21490000"/>
    <n v="5012.8294844879865"/>
    <n v="5532.9557157569516"/>
  </r>
  <r>
    <d v="2023-02-14T00:00:00"/>
    <s v="PARQUE SOLAR FOTOVOLTAICO TOLIMA NORTE 50 MW"/>
    <s v="FOTOVOLTAICO TOLIMA NORTE SAS"/>
    <n v="125000"/>
    <n v="50"/>
    <x v="220"/>
    <n v="2125000"/>
    <n v="375"/>
    <n v="7125"/>
    <n v="335750000"/>
    <n v="57000000"/>
    <n v="37050000"/>
    <n v="429800000"/>
    <n v="100256.58968975974"/>
    <n v="110659.11431513903"/>
  </r>
  <r>
    <d v="2023-02-14T00:00:00"/>
    <s v="EL COLIBRÍ"/>
    <s v="MASSIVE SOLAR ENERGY COLOMBIA SAS"/>
    <n v="49749.999999999993"/>
    <n v="19.899999999999999"/>
    <x v="305"/>
    <n v="845749.99999999988"/>
    <n v="149.24999999999997"/>
    <n v="2835.7499999999995"/>
    <n v="133628499.99999999"/>
    <n v="22685999.999999996"/>
    <n v="14745899.999999998"/>
    <n v="171060399.99999997"/>
    <n v="39902.12269652437"/>
    <n v="44042.327497425329"/>
  </r>
  <r>
    <d v="2023-02-14T00:00:00"/>
    <s v="PARQUE SOLAR CENTENARIO"/>
    <s v="DUE CAPITAL AND SERVICES S.A.S."/>
    <n v="24500"/>
    <n v="9.8000000000000007"/>
    <x v="306"/>
    <n v="416500"/>
    <n v="73.5"/>
    <n v="1396.5"/>
    <n v="65807000"/>
    <n v="11172000"/>
    <n v="7261800"/>
    <n v="84240800"/>
    <n v="19650.291579192908"/>
    <n v="21689.18640576725"/>
  </r>
  <r>
    <d v="2023-02-14T00:00:00"/>
    <s v="GENERACIÓN FOTOVOLTAICA- ALIAR- FAZENDA PRINCIPAL FASE 2_x000a_PRINCIPAL- FASE 2"/>
    <s v="AGROPECUARIA ALIAR S.A."/>
    <n v="7249.9999999999991"/>
    <n v="2.9"/>
    <x v="268"/>
    <n v="123249.99999999999"/>
    <n v="21.749999999999996"/>
    <n v="413.24999999999994"/>
    <n v="19473499.999999996"/>
    <n v="3305999.9999999995"/>
    <n v="2148899.9999999995"/>
    <n v="24928399.999999996"/>
    <n v="5814.8822020060643"/>
    <n v="6418.2286302780631"/>
  </r>
  <r>
    <d v="2023-02-21T00:00:00"/>
    <s v="PARQUE FOTOVOLTAICO MATAKABI MITU"/>
    <s v="DUE CAPITAL AND SERVICES S.A.S."/>
    <n v="19000"/>
    <n v="7.6"/>
    <x v="197"/>
    <n v="323000"/>
    <n v="57"/>
    <n v="1083"/>
    <n v="51034000"/>
    <n v="8664000"/>
    <n v="5631600"/>
    <n v="65329600"/>
    <n v="15239.001632843479"/>
    <n v="16820.185375901132"/>
  </r>
  <r>
    <d v="2023-02-21T00:00:00"/>
    <s v="PLANTA SOLAR FOTOVOLTAICA SÁCHICA"/>
    <s v="PS SÁCHICA SAS"/>
    <n v="24750"/>
    <n v="9.9"/>
    <x v="246"/>
    <n v="420750"/>
    <n v="74.25"/>
    <n v="1410.75"/>
    <n v="66478500"/>
    <n v="11286000"/>
    <n v="7335900"/>
    <n v="85100400"/>
    <n v="19850.804758572427"/>
    <n v="21910.50463439753"/>
  </r>
  <r>
    <d v="2023-02-21T00:00:00"/>
    <s v="LAS MARÍAS"/>
    <s v="PROMOTORA Y GENERADORA DE ENERGIAS SOSTENIBLES – PGES S.A.S"/>
    <n v="249499.99999999997"/>
    <n v="99.8"/>
    <x v="220"/>
    <n v="4241499.9999999991"/>
    <n v="748.49999999999989"/>
    <n v="14221.499999999998"/>
    <n v="670156999.99999988"/>
    <n v="113771999.99999999"/>
    <n v="73951799.999999985"/>
    <n v="857880799.99999988"/>
    <n v="200112.15302076042"/>
    <n v="220875.59217301747"/>
  </r>
  <r>
    <d v="2023-02-21T00:00:00"/>
    <s v="GRANJA SOLAR LAS MERCEDES"/>
    <s v="SOLGER SAS"/>
    <n v="24750"/>
    <n v="9.9"/>
    <x v="307"/>
    <n v="420750"/>
    <n v="74.25"/>
    <n v="1410.75"/>
    <n v="66478500"/>
    <n v="11286000"/>
    <n v="7335900"/>
    <n v="85100400"/>
    <n v="19850.804758572427"/>
    <n v="21910.50463439753"/>
  </r>
  <r>
    <d v="2023-03-08T00:00:00"/>
    <s v="SC SOLAR SAN MARTIN 300 MWP"/>
    <s v="SC SOLAR S.A.S"/>
    <n v="600000"/>
    <n v="240"/>
    <x v="298"/>
    <n v="10200000"/>
    <n v="1800"/>
    <n v="34200"/>
    <n v="1611600000"/>
    <n v="273600000"/>
    <n v="177840000"/>
    <n v="2063040000"/>
    <n v="481231.63051084673"/>
    <n v="531163.74871266738"/>
  </r>
  <r>
    <d v="2023-03-08T00:00:00"/>
    <s v="PARQUE FOTOVOLTAICO OLD-T"/>
    <s v="TOLÚ VIEJO ENERGÍAS RENOVABLES SAS ESP"/>
    <n v="24750"/>
    <n v="9.9"/>
    <x v="308"/>
    <n v="420750"/>
    <n v="74.25"/>
    <n v="1410.75"/>
    <n v="66478500"/>
    <n v="11286000"/>
    <n v="7335900"/>
    <n v="85100400"/>
    <n v="19850.804758572427"/>
    <n v="21910.50463439753"/>
  </r>
  <r>
    <d v="2023-03-08T00:00:00"/>
    <s v="GRANJA SOLAR CHIVO MONO I"/>
    <s v="AMARAK GUTAMI ENERGY S.A.S. ESP"/>
    <n v="1875000"/>
    <n v="750"/>
    <x v="309"/>
    <n v="31875000"/>
    <n v="5625"/>
    <n v="106875"/>
    <n v="5036250000"/>
    <n v="855000000"/>
    <n v="555750000"/>
    <n v="6447000000"/>
    <n v="1503848.8453463961"/>
    <n v="1659886.7147270855"/>
  </r>
  <r>
    <d v="2023-03-16T00:00:00"/>
    <s v="PARQUE FOTOVOLTAICO SGDE"/>
    <s v="SGDE ENERGÍAS RENOVABLES SAS ESP"/>
    <n v="24750"/>
    <n v="9.9"/>
    <x v="308"/>
    <n v="420750"/>
    <n v="74.25"/>
    <n v="1410.75"/>
    <n v="66478500"/>
    <n v="11286000"/>
    <n v="7335900"/>
    <n v="85100400"/>
    <n v="19850.804758572427"/>
    <n v="21910.50463439753"/>
  </r>
  <r>
    <d v="2023-03-16T00:00:00"/>
    <s v=" PARQUE FOTOVOLTAICO CRLI"/>
    <s v="CARACOL ENERGÍAS RENOVABLES SAS ESP"/>
    <n v="24750"/>
    <n v="9.9"/>
    <x v="308"/>
    <n v="420750"/>
    <n v="74.25"/>
    <n v="1410.75"/>
    <n v="66478500"/>
    <n v="11286000"/>
    <n v="7335900"/>
    <n v="85100400"/>
    <n v="19850.804758572427"/>
    <n v="21910.50463439753"/>
  </r>
  <r>
    <d v="2023-03-16T00:00:00"/>
    <s v="PARQUE FOTOVOLTAICO PN1"/>
    <s v="PN1 ENERGÍAS RENOVABLES SAS ESP"/>
    <n v="24750"/>
    <n v="9.9"/>
    <x v="308"/>
    <n v="420750"/>
    <n v="74.25"/>
    <n v="1410.75"/>
    <n v="66478500"/>
    <n v="11286000"/>
    <n v="7335900"/>
    <n v="85100400"/>
    <n v="19850.804758572427"/>
    <n v="21910.50463439753"/>
  </r>
  <r>
    <d v="2023-03-16T00:00:00"/>
    <s v="GRANJA SOLAR PALMIRA ORIENTE"/>
    <s v="SOLGER SAS"/>
    <n v="24750"/>
    <n v="9.9"/>
    <x v="310"/>
    <n v="420750"/>
    <n v="74.25"/>
    <n v="1410.75"/>
    <n v="66478500"/>
    <n v="11286000"/>
    <n v="7335900"/>
    <n v="85100400"/>
    <n v="19850.804758572427"/>
    <n v="21910.50463439753"/>
  </r>
  <r>
    <d v="2023-03-29T00:00:00"/>
    <s v="BOSQUES SOLARES DE LOS LLANOS 6"/>
    <s v="BOSQUES SOLARES DE LOS LLANOS 6 S.A.S - E.S.P"/>
    <n v="198999.99999999997"/>
    <n v="79.599999999999994"/>
    <x v="311"/>
    <n v="3382999.9999999995"/>
    <n v="596.99999999999989"/>
    <n v="11342.999999999998"/>
    <n v="534513999.99999994"/>
    <n v="90743999.999999985"/>
    <n v="58983599.999999993"/>
    <n v="684241599.99999988"/>
    <n v="159608.49078609748"/>
    <n v="176169.30998970132"/>
  </r>
  <r>
    <d v="2023-03-29T00:00:00"/>
    <s v="LA ORQUÍDEA"/>
    <s v="LA ORQUÍDEA SOLAR S.A.S."/>
    <n v="500000"/>
    <n v="200"/>
    <x v="253"/>
    <n v="8500000"/>
    <n v="1500"/>
    <n v="28500"/>
    <n v="1343000000"/>
    <n v="228000000"/>
    <n v="148200000"/>
    <n v="1719200000"/>
    <n v="401026.35875903897"/>
    <n v="442636.45726055611"/>
  </r>
  <r>
    <d v="2023-03-29T00:00:00"/>
    <s v="PARQUE FOTOVOLTAICO JUMI"/>
    <s v="JUAN MINA ENERGÍAS RENOVABLES SAS"/>
    <n v="24750"/>
    <n v="9.9"/>
    <x v="308"/>
    <n v="420750"/>
    <n v="74.25"/>
    <n v="1410.75"/>
    <n v="66478500"/>
    <n v="11286000"/>
    <n v="7335900"/>
    <n v="85100400"/>
    <n v="19850.804758572427"/>
    <n v="21910.50463439753"/>
  </r>
  <r>
    <d v="2023-03-29T00:00:00"/>
    <s v="GRANJA SOLAR SOLGER"/>
    <s v="SOLGER SAS"/>
    <n v="24750"/>
    <n v="9.9"/>
    <x v="312"/>
    <n v="420750"/>
    <n v="74.25"/>
    <n v="1410.75"/>
    <n v="66478500"/>
    <n v="11286000"/>
    <n v="7335900"/>
    <n v="85100400"/>
    <n v="19850.804758572427"/>
    <n v="21910.50463439753"/>
  </r>
  <r>
    <d v="2023-03-29T00:00:00"/>
    <s v="GRANJA SOLAR TULUA SUR"/>
    <s v="SOLGER SAS"/>
    <n v="24750"/>
    <n v="9.9"/>
    <x v="310"/>
    <n v="420750"/>
    <n v="74.25"/>
    <n v="1410.75"/>
    <n v="66478500"/>
    <n v="11286000"/>
    <n v="7335900"/>
    <n v="85100400"/>
    <n v="19850.804758572427"/>
    <n v="21910.50463439753"/>
  </r>
  <r>
    <d v="2023-03-29T00:00:00"/>
    <s v="GRANJA SOLAR EL BALCON"/>
    <s v="SOLGER SAS"/>
    <n v="24750"/>
    <n v="9.9"/>
    <x v="310"/>
    <n v="420750"/>
    <n v="74.25"/>
    <n v="1410.75"/>
    <n v="66478500"/>
    <n v="11286000"/>
    <n v="7335900"/>
    <n v="85100400"/>
    <n v="19850.804758572427"/>
    <n v="21910.50463439753"/>
  </r>
  <r>
    <d v="2023-03-29T00:00:00"/>
    <s v="GRANJA SOLAR EL TOTUMITO"/>
    <s v="SOLGER SAS"/>
    <n v="24750"/>
    <n v="9.9"/>
    <x v="310"/>
    <n v="420750"/>
    <n v="74.25"/>
    <n v="1410.75"/>
    <n v="66478500"/>
    <n v="11286000"/>
    <n v="7335900"/>
    <n v="85100400"/>
    <n v="19850.804758572427"/>
    <n v="21910.50463439753"/>
  </r>
  <r>
    <d v="2023-03-29T00:00:00"/>
    <s v="TWIN 2"/>
    <s v="QUALITY MECHANICAL SOLAR SAS"/>
    <n v="250000"/>
    <n v="100"/>
    <x v="295"/>
    <n v="4250000"/>
    <n v="750"/>
    <n v="14250"/>
    <n v="671500000"/>
    <n v="114000000"/>
    <n v="74100000"/>
    <n v="859600000"/>
    <n v="200513.17937951948"/>
    <n v="221318.22863027806"/>
  </r>
  <r>
    <d v="2023-04-24T00:00:00"/>
    <s v="PARQUE SOLAR LA VIRGINIA"/>
    <s v="GENERADORA BUENAVISTA SAS"/>
    <n v="200000"/>
    <n v="80"/>
    <x v="253"/>
    <n v="3400000"/>
    <n v="600"/>
    <n v="11400"/>
    <n v="537200000"/>
    <n v="91200000"/>
    <n v="59280000"/>
    <n v="687680000"/>
    <n v="160410.54350361557"/>
    <n v="177054.58290422245"/>
  </r>
  <r>
    <d v="2023-04-28T00:00:00"/>
    <s v="PARQUE SOLAR ROMOSINUANO"/>
    <s v="CÓRDOBA SOLAR 2 SAS"/>
    <n v="375000"/>
    <n v="150"/>
    <x v="313"/>
    <n v="6375000"/>
    <n v="1125"/>
    <n v="21375"/>
    <n v="1007250000"/>
    <n v="171000000"/>
    <n v="111150000"/>
    <n v="1289400000"/>
    <n v="300769.76906927919"/>
    <n v="331977.3429454171"/>
  </r>
  <r>
    <d v="2023-04-28T00:00:00"/>
    <s v="PARQUE SOLAR CHINÚN 350 MW"/>
    <s v="LATAMSOLAR RENOVABLES SAS"/>
    <n v="875000"/>
    <n v="350"/>
    <x v="314"/>
    <n v="14875000"/>
    <n v="2625"/>
    <n v="49875"/>
    <n v="2350250000"/>
    <n v="399000000"/>
    <n v="259350000"/>
    <n v="3008600000"/>
    <n v="701796.12782831816"/>
    <n v="774613.80020597321"/>
  </r>
  <r>
    <d v="2023-05-04T00:00:00"/>
    <s v="PROYECTO FOTOVOLTAICO JEQUES"/>
    <s v="ABO WIND RENOVABLES PROYECTO DIECISIETE SAS ESP"/>
    <n v="24750"/>
    <n v="9.9"/>
    <x v="246"/>
    <n v="420750"/>
    <n v="74.25"/>
    <n v="1410.75"/>
    <n v="66478500"/>
    <n v="11286000"/>
    <n v="7335900"/>
    <n v="85100400"/>
    <n v="19850.804758572427"/>
    <n v="21910.50463439753"/>
  </r>
  <r>
    <d v="2023-05-05T00:00:00"/>
    <s v="PROYECTO FOTOVOLTAICO CÓNDOR"/>
    <s v="ABO WIND RENOVABLES PROYECTO DIECISÉIS SAS ESP"/>
    <n v="24750"/>
    <n v="9.9"/>
    <x v="281"/>
    <n v="420750"/>
    <n v="74.25"/>
    <n v="1410.75"/>
    <n v="66478500"/>
    <n v="11286000"/>
    <n v="7335900"/>
    <n v="85100400"/>
    <n v="19850.804758572427"/>
    <n v="21910.50463439753"/>
  </r>
  <r>
    <d v="2023-05-05T00:00:00"/>
    <s v="PV SAHAGÚN 400 MW"/>
    <s v="LATAMSOLAR FOTOVOLTAICA SAHAGUN SOLAR SAS"/>
    <n v="1000000"/>
    <n v="400"/>
    <x v="269"/>
    <n v="17000000"/>
    <n v="3000"/>
    <n v="57000"/>
    <n v="2686000000"/>
    <n v="456000000"/>
    <n v="296400000"/>
    <n v="3438400000"/>
    <n v="802052.71751807793"/>
    <n v="885272.91452111222"/>
  </r>
  <r>
    <d v="2023-05-11T00:00:00"/>
    <s v="SOL DE SANTANDER"/>
    <s v="GRENERGY COLOMBIA SAS"/>
    <n v="100000"/>
    <n v="40"/>
    <x v="315"/>
    <n v="1700000"/>
    <n v="300"/>
    <n v="5700"/>
    <n v="268600000"/>
    <n v="45600000"/>
    <n v="29640000"/>
    <n v="343840000"/>
    <n v="80205.271751807784"/>
    <n v="88527.291452111225"/>
  </r>
  <r>
    <d v="2023-05-15T00:00:00"/>
    <s v="PARQUE SOLAR EL ESPINO"/>
    <s v="PLANTA SOLAR SAHAGÚN SAS"/>
    <n v="500000"/>
    <n v="200"/>
    <x v="253"/>
    <n v="8500000"/>
    <n v="1500"/>
    <n v="28500"/>
    <n v="1343000000"/>
    <n v="228000000"/>
    <n v="148200000"/>
    <n v="1719200000"/>
    <n v="401026.35875903897"/>
    <n v="442636.45726055611"/>
  </r>
  <r>
    <d v="2023-05-18T00:00:00"/>
    <s v="ATLÁNTICO PHOTOVOLTAIC"/>
    <s v="ATLÁNTICO PHOTOVOLTAIC SAS"/>
    <n v="498750"/>
    <n v="199.5"/>
    <x v="253"/>
    <n v="8478750"/>
    <n v="1496.25"/>
    <n v="28428.75"/>
    <n v="1339642500"/>
    <n v="227430000"/>
    <n v="147829500"/>
    <n v="1714902000"/>
    <n v="400023.79286214133"/>
    <n v="441529.86611740472"/>
  </r>
  <r>
    <d v="2023-05-18T00:00:00"/>
    <s v="SOLAR PUERTA DE ORO"/>
    <s v="PARQUE SOLAR PUERTA DE ORO S.A.S."/>
    <n v="750000"/>
    <n v="300"/>
    <x v="253"/>
    <n v="12750000"/>
    <n v="2250"/>
    <n v="42750"/>
    <n v="2014500000"/>
    <n v="342000000"/>
    <n v="222300000"/>
    <n v="2578800000"/>
    <n v="601539.53813855839"/>
    <n v="663954.6858908342"/>
  </r>
  <r>
    <d v="2023-05-18T00:00:00"/>
    <s v="PARQUE FOTOVOLTAICO LIGUSTRO 1 99,9 MW"/>
    <s v="PARQUE SOLAR LIGUSTRO I S.A.S."/>
    <n v="249750"/>
    <n v="99.9"/>
    <x v="274"/>
    <n v="4245750"/>
    <n v="749.25"/>
    <n v="14235.75"/>
    <n v="670828500"/>
    <n v="113886000"/>
    <n v="74025900"/>
    <n v="858740400"/>
    <n v="200312.66620013997"/>
    <n v="221096.91040164779"/>
  </r>
  <r>
    <d v="2023-05-18T00:00:00"/>
    <s v="PARQUE FOTOVOLTAICO TANGARA 99.9 MW"/>
    <s v="PARQUE SOLAR TANGARA S.A.S."/>
    <n v="249750"/>
    <n v="99.9"/>
    <x v="220"/>
    <n v="4245750"/>
    <n v="749.25"/>
    <n v="14235.75"/>
    <n v="670828500"/>
    <n v="113886000"/>
    <n v="74025900"/>
    <n v="858740400"/>
    <n v="200312.66620013997"/>
    <n v="221096.91040164779"/>
  </r>
  <r>
    <d v="2023-05-18T00:00:00"/>
    <s v="PARQUE FOTOVOLTAICO LIGUSTRO 2 99,9 MW"/>
    <s v="PARQUE SOLAR LIGUSTRO II S.A.S."/>
    <n v="249750"/>
    <n v="99.9"/>
    <x v="228"/>
    <n v="4245750"/>
    <n v="749.25"/>
    <n v="14235.75"/>
    <n v="670828500"/>
    <n v="113886000"/>
    <n v="74025900"/>
    <n v="858740400"/>
    <n v="200312.66620013997"/>
    <n v="221096.91040164779"/>
  </r>
  <r>
    <d v="2023-05-19T00:00:00"/>
    <s v="PARQUE SOLAR VALLEDUPAR 100 MW"/>
    <s v="ENEL COLOMBIA SA ESP"/>
    <n v="250000"/>
    <n v="100"/>
    <x v="271"/>
    <n v="4250000"/>
    <n v="750"/>
    <n v="14250"/>
    <n v="671500000"/>
    <n v="114000000"/>
    <n v="74100000"/>
    <n v="859600000"/>
    <n v="200513.17937951948"/>
    <n v="221318.22863027806"/>
  </r>
  <r>
    <d v="2023-05-24T00:00:00"/>
    <s v="CSF CONTINUA SAN FELIPE 90 MW"/>
    <s v="CSF SAN FELIPE CONTINUA SAS ESP"/>
    <n v="225000"/>
    <n v="90"/>
    <x v="316"/>
    <n v="3825000"/>
    <n v="675"/>
    <n v="12825"/>
    <n v="604350000"/>
    <n v="102600000"/>
    <n v="66690000"/>
    <n v="773640000"/>
    <n v="180461.86144156754"/>
    <n v="199186.40576725025"/>
  </r>
  <r>
    <d v="2023-05-24T00:00:00"/>
    <s v="HELIOS PURNIO 100 MW"/>
    <s v="ELECTRYON POWER COLOMBIA SAS"/>
    <n v="125000"/>
    <n v="50"/>
    <x v="269"/>
    <n v="2125000"/>
    <n v="375"/>
    <n v="7125"/>
    <n v="335750000"/>
    <n v="57000000"/>
    <n v="37050000"/>
    <n v="429800000"/>
    <n v="100256.58968975974"/>
    <n v="110659.11431513903"/>
  </r>
  <r>
    <d v="2023-05-24T00:00:00"/>
    <s v="HELIOS CARRETO 80 MW"/>
    <s v="ELECTRYON POWER COLOMBIA SAS"/>
    <n v="200000"/>
    <n v="80"/>
    <x v="269"/>
    <n v="3400000"/>
    <n v="600"/>
    <n v="11400"/>
    <n v="537200000"/>
    <n v="91200000"/>
    <n v="59280000"/>
    <n v="687680000"/>
    <n v="160410.54350361557"/>
    <n v="177054.58290422245"/>
  </r>
  <r>
    <d v="2023-05-25T00:00:00"/>
    <s v="HELIOS HUILA 1 50 MW"/>
    <s v="ELECTRYON POWER COLOMBIA SAS"/>
    <n v="125000"/>
    <n v="50"/>
    <x v="269"/>
    <n v="2125000"/>
    <n v="375"/>
    <n v="7125"/>
    <n v="335750000"/>
    <n v="57000000"/>
    <n v="37050000"/>
    <n v="429800000"/>
    <n v="100256.58968975974"/>
    <n v="110659.11431513903"/>
  </r>
  <r>
    <d v="2023-05-26T00:00:00"/>
    <s v="BOSQUES SOLARES DE LOS LLANOS 7"/>
    <s v="BOSQUES SOLARES DE LOS LLANOS 7 SAS ESP"/>
    <n v="198999.99999999997"/>
    <n v="79.599999999999994"/>
    <x v="317"/>
    <n v="3382999.9999999995"/>
    <n v="596.99999999999989"/>
    <n v="11342.999999999998"/>
    <n v="534513999.99999994"/>
    <n v="90743999.999999985"/>
    <n v="58983599.999999993"/>
    <n v="684241599.99999988"/>
    <n v="159608.49078609748"/>
    <n v="176169.30998970132"/>
  </r>
  <r>
    <d v="2023-05-30T00:00:00"/>
    <s v="HELIOS NUEVA ESPERANZA 100 MW"/>
    <s v="ELECTRYON POWER COLOMBIA SAS"/>
    <n v="250000"/>
    <n v="100"/>
    <x v="269"/>
    <n v="4250000"/>
    <n v="750"/>
    <n v="14250"/>
    <n v="671500000"/>
    <n v="114000000"/>
    <n v="74100000"/>
    <n v="859600000"/>
    <n v="200513.17937951948"/>
    <n v="221318.22863027806"/>
  </r>
  <r>
    <d v="2023-05-31T00:00:00"/>
    <s v="HELIOS DUITAMA 19.9 MW"/>
    <s v="ELECTRYON POWER COLOMBIA SAS"/>
    <n v="49749.999999999993"/>
    <n v="19.899999999999999"/>
    <x v="269"/>
    <n v="845749.99999999988"/>
    <n v="149.24999999999997"/>
    <n v="2835.7499999999995"/>
    <n v="133628499.99999999"/>
    <n v="22685999.999999996"/>
    <n v="14745899.999999998"/>
    <n v="171060399.99999997"/>
    <n v="39902.12269652437"/>
    <n v="44042.327497425329"/>
  </r>
  <r>
    <d v="2023-05-31T00:00:00"/>
    <s v="HELIOS CABRERA 100 MW"/>
    <s v="ELECTRYON POWER COLOMBIA SAS"/>
    <n v="250000"/>
    <n v="100"/>
    <x v="269"/>
    <n v="4250000"/>
    <n v="750"/>
    <n v="14250"/>
    <n v="671500000"/>
    <n v="114000000"/>
    <n v="74100000"/>
    <n v="859600000"/>
    <n v="200513.17937951948"/>
    <n v="221318.22863027806"/>
  </r>
  <r>
    <d v="2023-06-06T00:00:00"/>
    <s v="PARQUE SOLAR DELTA 3"/>
    <s v="GENERADORA VILLANUEVA SAS"/>
    <n v="500000"/>
    <n v="200"/>
    <x v="318"/>
    <n v="8500000"/>
    <n v="1500"/>
    <n v="28500"/>
    <n v="1343000000"/>
    <n v="228000000"/>
    <n v="148200000"/>
    <n v="1719200000"/>
    <n v="401026.35875903897"/>
    <n v="442636.45726055611"/>
  </r>
  <r>
    <d v="2023-06-07T00:00:00"/>
    <s v="PROYECTO FOTOVOLTAICO BOCHICA DE 19.9 MW"/>
    <s v="ABO Wind Renovables Proyecto Tres S.A.S E.S.P"/>
    <n v="49749.999999999993"/>
    <n v="19.899999999999999"/>
    <x v="220"/>
    <n v="845749.99999999988"/>
    <n v="149.24999999999997"/>
    <n v="2835.7499999999995"/>
    <n v="133628499.99999999"/>
    <n v="22685999.999999996"/>
    <n v="14745899.999999998"/>
    <n v="171060399.99999997"/>
    <n v="39902.12269652437"/>
    <n v="44042.327497425329"/>
  </r>
  <r>
    <d v="2023-06-07T00:00:00"/>
    <s v="PARQUE SOLAR ESTANCIA 3"/>
    <s v="GENERADORA SAN MATEO SAS"/>
    <n v="250000"/>
    <n v="100"/>
    <x v="318"/>
    <n v="4250000"/>
    <n v="750"/>
    <n v="14250"/>
    <n v="671500000"/>
    <n v="114000000"/>
    <n v="74100000"/>
    <n v="859600000"/>
    <n v="200513.17937951948"/>
    <n v="221318.22863027806"/>
  </r>
  <r>
    <d v="2023-06-08T00:00:00"/>
    <s v="PARQUE SOLAR PORTO 3"/>
    <s v="PARQUE SOLAR SAN ISIDRO SAS"/>
    <n v="250000"/>
    <n v="100"/>
    <x v="318"/>
    <n v="4250000"/>
    <n v="750"/>
    <n v="14250"/>
    <n v="671500000"/>
    <n v="114000000"/>
    <n v="74100000"/>
    <n v="859600000"/>
    <n v="200513.17937951948"/>
    <n v="221318.22863027806"/>
  </r>
  <r>
    <d v="2023-06-13T00:00:00"/>
    <s v="PÉTALO DEL CESAR 1"/>
    <s v="BLACK ORCHID SOLAR SAS"/>
    <n v="24750"/>
    <n v="9.9"/>
    <x v="246"/>
    <n v="420750"/>
    <n v="74.25"/>
    <n v="1410.75"/>
    <n v="66478500"/>
    <n v="11286000"/>
    <n v="7335900"/>
    <n v="85100400"/>
    <n v="19850.804758572427"/>
    <n v="21910.50463439753"/>
  </r>
  <r>
    <d v="2023-06-14T00:00:00"/>
    <s v="HELIOS FIRAVITOBA 19.9 MW"/>
    <s v="ELECTRYON POWER COLOMBIA SAS"/>
    <n v="49749.999999999993"/>
    <n v="19.899999999999999"/>
    <x v="269"/>
    <n v="845749.99999999988"/>
    <n v="149.24999999999997"/>
    <n v="2835.7499999999995"/>
    <n v="133628499.99999999"/>
    <n v="22685999.999999996"/>
    <n v="14745899.999999998"/>
    <n v="171060399.99999997"/>
    <n v="39902.12269652437"/>
    <n v="44042.327497425329"/>
  </r>
  <r>
    <d v="2023-06-16T00:00:00"/>
    <s v="LEO SOLAR II"/>
    <s v="LEO SOLAR SAS"/>
    <n v="200000"/>
    <n v="80"/>
    <x v="319"/>
    <n v="3400000"/>
    <n v="600"/>
    <n v="11400"/>
    <n v="537200000"/>
    <n v="91200000"/>
    <n v="59280000"/>
    <n v="687680000"/>
    <n v="160410.54350361557"/>
    <n v="177054.58290422245"/>
  </r>
  <r>
    <d v="2023-06-16T00:00:00"/>
    <s v="LEO SOLAR I"/>
    <s v="LEO SOLAR SAS"/>
    <n v="49749.999999999993"/>
    <n v="19.899999999999999"/>
    <x v="269"/>
    <n v="845749.99999999988"/>
    <n v="149.24999999999997"/>
    <n v="2835.7499999999995"/>
    <n v="133628499.99999999"/>
    <n v="22685999.999999996"/>
    <n v="14745899.999999998"/>
    <n v="171060399.99999997"/>
    <n v="39902.12269652437"/>
    <n v="44042.327497425329"/>
  </r>
  <r>
    <d v="2023-06-22T00:00:00"/>
    <s v="PLANTA SOLAR LA MARTINA 9,9 MW"/>
    <s v="TECNOLOGÍA SOLAR DE COLOMBIA SAS"/>
    <n v="24750"/>
    <n v="9.9"/>
    <x v="218"/>
    <n v="420750"/>
    <n v="74.25"/>
    <n v="1410.75"/>
    <n v="66478500"/>
    <n v="11286000"/>
    <n v="7335900"/>
    <n v="85100400"/>
    <n v="19850.804758572427"/>
    <n v="21910.50463439753"/>
  </r>
  <r>
    <d v="2023-06-30T00:00:00"/>
    <s v="PARQUE SOLAR MALIBU 3"/>
    <s v="DESARROLLOS ENERGÉTICOS DEL CARIBE SAS"/>
    <n v="500000"/>
    <n v="200"/>
    <x v="318"/>
    <n v="8500000"/>
    <n v="1500"/>
    <n v="28500"/>
    <n v="1343000000"/>
    <n v="228000000"/>
    <n v="148200000"/>
    <n v="1719200000"/>
    <n v="401026.35875903897"/>
    <n v="442636.45726055611"/>
  </r>
  <r>
    <d v="2023-07-11T00:00:00"/>
    <s v="BRISA SOLAR III"/>
    <s v="HZ ENERGY S.A.S. E.S.P."/>
    <n v="24750"/>
    <n v="9.9"/>
    <x v="276"/>
    <n v="420750"/>
    <n v="74.25"/>
    <n v="1410.75"/>
    <n v="66478500"/>
    <n v="11286000"/>
    <n v="7335900"/>
    <n v="85100400"/>
    <n v="19850.804758572427"/>
    <n v="21910.50463439753"/>
  </r>
  <r>
    <d v="2023-07-13T00:00:00"/>
    <s v="PARQUE SOLAR ESTANCIA 2"/>
    <s v="GENERADORA SAN MATEO SAS"/>
    <n v="250000"/>
    <n v="100"/>
    <x v="319"/>
    <n v="4250000"/>
    <n v="750"/>
    <n v="14250"/>
    <n v="671500000"/>
    <n v="114000000"/>
    <n v="74100000"/>
    <n v="859600000"/>
    <n v="200513.17937951948"/>
    <n v="221318.22863027806"/>
  </r>
  <r>
    <d v="2023-07-13T00:00:00"/>
    <s v="PARQUE SOLAR DELTA 1"/>
    <s v="GENERADORA VILLANUEVA SAS"/>
    <n v="250000"/>
    <n v="100"/>
    <x v="319"/>
    <n v="4250000"/>
    <n v="750"/>
    <n v="14250"/>
    <n v="671500000"/>
    <n v="114000000"/>
    <n v="74100000"/>
    <n v="859600000"/>
    <n v="200513.17937951948"/>
    <n v="221318.22863027806"/>
  </r>
  <r>
    <d v="2023-07-21T00:00:00"/>
    <s v="PARQUE SOLAR FOTOVOLTAICO URABÁ I 9,9 MW"/>
    <s v="URABÁ I S.A.S."/>
    <n v="24750"/>
    <n v="9.9"/>
    <x v="274"/>
    <n v="420750"/>
    <n v="74.25"/>
    <n v="1410.75"/>
    <n v="66478500"/>
    <n v="11286000"/>
    <n v="7335900"/>
    <n v="85100400"/>
    <n v="19850.804758572427"/>
    <n v="21910.50463439753"/>
  </r>
  <r>
    <d v="2023-07-21T00:00:00"/>
    <s v="PÉTALO DEL MAGDALENA II GUACAMAYAL"/>
    <s v="BLACK ORCHID SOLAR SAS"/>
    <n v="24750"/>
    <n v="9.9"/>
    <x v="319"/>
    <n v="420750"/>
    <n v="74.25"/>
    <n v="1410.75"/>
    <n v="66478500"/>
    <n v="11286000"/>
    <n v="7335900"/>
    <n v="85100400"/>
    <n v="19850.804758572427"/>
    <n v="21910.50463439753"/>
  </r>
  <r>
    <d v="2023-07-24T00:00:00"/>
    <s v="PARQUE SOLAR FOTOVOLTAICO BUGAMBILES 9,9 MW"/>
    <s v="FOTOVOLTAICO EL CARACOLI S.A.S"/>
    <n v="24750"/>
    <n v="9.9"/>
    <x v="275"/>
    <n v="420750"/>
    <n v="74.25"/>
    <n v="1410.75"/>
    <n v="66478500"/>
    <n v="11286000"/>
    <n v="7335900"/>
    <n v="85100400"/>
    <n v="19850.804758572427"/>
    <n v="21910.50463439753"/>
  </r>
  <r>
    <d v="2023-07-24T00:00:00"/>
    <s v="PARQUE SOLAR FOTOVOLTAICO URABÁ II 19,9 MW"/>
    <s v="URABÁ II S.A.S."/>
    <n v="24750"/>
    <n v="9.9"/>
    <x v="274"/>
    <n v="420750"/>
    <n v="74.25"/>
    <n v="1410.75"/>
    <n v="66478500"/>
    <n v="11286000"/>
    <n v="7335900"/>
    <n v="85100400"/>
    <n v="19850.804758572427"/>
    <n v="21910.50463439753"/>
  </r>
  <r>
    <d v="2023-07-24T00:00:00"/>
    <s v="PARQUE SOLAR YONDO 2"/>
    <s v="SMART CONSULTING GROUP SAS"/>
    <n v="24750"/>
    <n v="9.9"/>
    <x v="278"/>
    <n v="420750"/>
    <n v="74.25"/>
    <n v="1410.75"/>
    <n v="66478500"/>
    <n v="11286000"/>
    <n v="7335900"/>
    <n v="85100400"/>
    <n v="19850.804758572427"/>
    <n v="21910.50463439753"/>
  </r>
  <r>
    <d v="2023-07-26T00:00:00"/>
    <s v="PARQUE SOLAR FOTOVOLTAICO WIMKE"/>
    <s v="PARQUE SOLAR FOTOVOLTAICO WIMKE S.A.S."/>
    <n v="190000"/>
    <n v="76"/>
    <x v="220"/>
    <n v="3230000"/>
    <n v="570"/>
    <n v="10830"/>
    <n v="510340000"/>
    <n v="86640000"/>
    <n v="56316000"/>
    <n v="653296000"/>
    <n v="152390.01632843481"/>
    <n v="168201.85375901134"/>
  </r>
  <r>
    <d v="2023-07-26T00:00:00"/>
    <s v="PROYECTO FOTOVOLTAICO MORICHAL"/>
    <s v="ABO WIND RENOVABLES PROYECTO DOCE SAS ESP"/>
    <n v="24750"/>
    <n v="9.9"/>
    <x v="278"/>
    <n v="420750"/>
    <n v="74.25"/>
    <n v="1410.75"/>
    <n v="66478500"/>
    <n v="11286000"/>
    <n v="7335900"/>
    <n v="85100400"/>
    <n v="19850.804758572427"/>
    <n v="21910.50463439753"/>
  </r>
  <r>
    <d v="2023-07-26T00:00:00"/>
    <s v="AGUACLARA"/>
    <s v="AC RENOVABLES SOL 1 SAS ESP"/>
    <n v="200000"/>
    <n v="80"/>
    <x v="320"/>
    <n v="3400000"/>
    <n v="600"/>
    <n v="11400"/>
    <n v="537200000"/>
    <n v="91200000"/>
    <n v="59280000"/>
    <n v="687680000"/>
    <n v="160410.54350361557"/>
    <n v="177054.58290422245"/>
  </r>
  <r>
    <d v="2023-07-26T00:00:00"/>
    <s v="PARQUE SOLAR YONDO 1"/>
    <s v="SMART CONSULTING GROUP SAS"/>
    <n v="24750"/>
    <n v="9.9"/>
    <x v="278"/>
    <n v="420750"/>
    <n v="74.25"/>
    <n v="1410.75"/>
    <n v="66478500"/>
    <n v="11286000"/>
    <n v="7335900"/>
    <n v="85100400"/>
    <n v="19850.804758572427"/>
    <n v="21910.50463439753"/>
  </r>
  <r>
    <d v="2023-07-26T00:00:00"/>
    <s v="PARQUE SOLAR YONDO 3"/>
    <s v="SMART CONSULTING GROUP SAS"/>
    <n v="24750"/>
    <n v="9.9"/>
    <x v="278"/>
    <n v="420750"/>
    <n v="74.25"/>
    <n v="1410.75"/>
    <n v="66478500"/>
    <n v="11286000"/>
    <n v="7335900"/>
    <n v="85100400"/>
    <n v="19850.804758572427"/>
    <n v="21910.50463439753"/>
  </r>
  <r>
    <d v="2023-07-27T00:00:00"/>
    <s v="PARQUE SOLAR MALIBÚ 1"/>
    <s v="DESARROLLOS ENERGÉTICOS DEL CARIBE SAS"/>
    <n v="250000"/>
    <n v="100"/>
    <x v="319"/>
    <n v="4250000"/>
    <n v="750"/>
    <n v="14250"/>
    <n v="671500000"/>
    <n v="114000000"/>
    <n v="74100000"/>
    <n v="859600000"/>
    <n v="200513.17937951948"/>
    <n v="221318.22863027806"/>
  </r>
  <r>
    <d v="2023-08-01T00:00:00"/>
    <s v="SAN JORGE FOTOVOLTAICO"/>
    <s v="SAN JORGE FOTOVOLTAICO SAS ESP"/>
    <n v="337500"/>
    <n v="135"/>
    <x v="253"/>
    <n v="5737500"/>
    <n v="1012.5"/>
    <n v="19237.5"/>
    <n v="906525000"/>
    <n v="153900000"/>
    <n v="100035000"/>
    <n v="1160460000"/>
    <n v="270692.79216235131"/>
    <n v="298779.60865087539"/>
  </r>
  <r>
    <d v="2023-08-02T00:00:00"/>
    <s v="PARQUE SOLAR FOTOVOLTAICO CHICALÁ 9,9 MW"/>
    <s v="FOTOVOLTAICO CHICALA S.A.S."/>
    <n v="24750"/>
    <n v="9.9"/>
    <x v="269"/>
    <n v="420750"/>
    <n v="74.25"/>
    <n v="1410.75"/>
    <n v="66478500"/>
    <n v="11286000"/>
    <n v="7335900"/>
    <n v="85100400"/>
    <n v="19850.804758572427"/>
    <n v="21910.50463439753"/>
  </r>
  <r>
    <d v="2023-08-04T00:00:00"/>
    <s v="PARQUE SOLAR MALAMBO No.1"/>
    <s v="URIEL SOLAR MALAMBO SAS"/>
    <n v="125000"/>
    <n v="50"/>
    <x v="274"/>
    <n v="2125000"/>
    <n v="375"/>
    <n v="7125"/>
    <n v="335750000"/>
    <n v="57000000"/>
    <n v="37050000"/>
    <n v="429800000"/>
    <n v="100256.58968975974"/>
    <n v="110659.11431513903"/>
  </r>
  <r>
    <d v="2023-08-08T00:00:00"/>
    <s v=" BOSQUES SOLARES DE LOS LLANOS 8"/>
    <s v="BOSQUES SOLARES DE LOS LLANOS 8 SAS ESP"/>
    <n v="425000"/>
    <n v="170"/>
    <x v="319"/>
    <n v="7225000"/>
    <n v="1275"/>
    <n v="24225"/>
    <n v="1141550000"/>
    <n v="193800000"/>
    <n v="125970000"/>
    <n v="1461320000"/>
    <n v="340872.40494518314"/>
    <n v="376240.9886714727"/>
  </r>
  <r>
    <d v="2023-08-08T00:00:00"/>
    <s v="HELIOS TOLIMA LANCEROS 19.9 MW"/>
    <s v="ELECTRYON POWER COLOMBIA SAS"/>
    <n v="49749.999999999993"/>
    <n v="19.899999999999999"/>
    <x v="220"/>
    <n v="845749.99999999988"/>
    <n v="149.24999999999997"/>
    <n v="2835.7499999999995"/>
    <n v="133628499.99999999"/>
    <n v="22685999.999999996"/>
    <n v="14745899.999999998"/>
    <n v="171060399.99999997"/>
    <n v="39902.12269652437"/>
    <n v="44042.327497425329"/>
  </r>
  <r>
    <d v="2023-08-08T00:00:00"/>
    <s v="HELIOS TOLIMA GUAMO 19.9 MW"/>
    <s v="ELECTRYON POWER COLOMBIA SAS"/>
    <n v="49749.999999999993"/>
    <n v="19.899999999999999"/>
    <x v="278"/>
    <n v="845749.99999999988"/>
    <n v="149.24999999999997"/>
    <n v="2835.7499999999995"/>
    <n v="133628499.99999999"/>
    <n v="22685999.999999996"/>
    <n v="14745899.999999998"/>
    <n v="171060399.99999997"/>
    <n v="39902.12269652437"/>
    <n v="44042.327497425329"/>
  </r>
  <r>
    <d v="2023-08-08T00:00:00"/>
    <s v="HIDROCASANARE 2 MW"/>
    <s v="HIDROCARBUROS DEL CASANARE SAS"/>
    <n v="5000"/>
    <n v="2"/>
    <x v="321"/>
    <n v="85000"/>
    <n v="15"/>
    <n v="285"/>
    <n v="13430000"/>
    <n v="2280000"/>
    <n v="1482000"/>
    <n v="17192000"/>
    <n v="4010.2635875903898"/>
    <n v="4426.3645726055611"/>
  </r>
  <r>
    <d v="2023-08-10T00:00:00"/>
    <s v="PARQUE SOLAR FOTOVOLTAICO EL COPEY"/>
    <s v="PARQUE SOLAR FOTOVOLTAICO EL COPEY S.A.S."/>
    <n v="500000"/>
    <n v="200"/>
    <x v="271"/>
    <n v="8500000"/>
    <n v="1500"/>
    <n v="28500"/>
    <n v="1343000000"/>
    <n v="228000000"/>
    <n v="148200000"/>
    <n v="1719200000"/>
    <n v="401026.35875903897"/>
    <n v="442636.45726055611"/>
  </r>
  <r>
    <d v="2023-08-15T00:00:00"/>
    <s v="RODAS 19,9 MW"/>
    <s v="COX ENERGY COLOMBIA  S.A.S"/>
    <n v="49749.999999999993"/>
    <n v="19.899999999999999"/>
    <x v="322"/>
    <n v="845749.99999999988"/>
    <n v="149.24999999999997"/>
    <n v="2835.7499999999995"/>
    <n v="133628499.99999999"/>
    <n v="22685999.999999996"/>
    <n v="14745899.999999998"/>
    <n v="171060399.99999997"/>
    <n v="39902.12269652437"/>
    <n v="44042.327497425329"/>
  </r>
  <r>
    <d v="2023-09-07T00:00:00"/>
    <s v="PARQUE SOLAR FOTOVOLTAICO MELGAR 180 MW"/>
    <s v="SOLAR EL EDEN SAS"/>
    <n v="450000"/>
    <n v="180"/>
    <x v="275"/>
    <n v="7650000"/>
    <n v="1350"/>
    <n v="25650"/>
    <n v="1208700000"/>
    <n v="205200000"/>
    <n v="133380000"/>
    <n v="1547280000"/>
    <n v="360923.72288313508"/>
    <n v="398372.81153450051"/>
  </r>
  <r>
    <d v="2023-09-11T00:00:00"/>
    <s v="PÉTALO DEL SUCRE I"/>
    <s v="BCCY CÓRDOBA SAS ESP"/>
    <n v="24750"/>
    <n v="9.9"/>
    <x v="281"/>
    <n v="420750"/>
    <n v="74.25"/>
    <n v="1410.75"/>
    <n v="66478500"/>
    <n v="11286000"/>
    <n v="7335900"/>
    <n v="85100400"/>
    <n v="19850.804758572427"/>
    <n v="21910.50463439753"/>
  </r>
  <r>
    <d v="2023-09-11T00:00:00"/>
    <s v="DSE PUERTO BOYACÁ"/>
    <s v="DSE PUERTO BOYACÁ SAS"/>
    <n v="225000"/>
    <n v="90"/>
    <x v="323"/>
    <n v="3825000"/>
    <n v="675"/>
    <n v="12825"/>
    <n v="604350000"/>
    <n v="102600000"/>
    <n v="66690000"/>
    <n v="773640000"/>
    <n v="180461.86144156754"/>
    <n v="199186.40576725025"/>
  </r>
  <r>
    <d v="2023-09-12T00:00:00"/>
    <s v="YOPALOSA"/>
    <s v="PA RENOVABLES SOL 1 S.A.S. E.S.P."/>
    <n v="162500"/>
    <n v="65"/>
    <x v="324"/>
    <n v="2762500"/>
    <n v="487.5"/>
    <n v="9262.5"/>
    <n v="436475000"/>
    <n v="74100000"/>
    <n v="48165000"/>
    <n v="558740000"/>
    <n v="130333.56659668765"/>
    <n v="143856.84860968075"/>
  </r>
  <r>
    <d v="2023-09-13T00:00:00"/>
    <s v="SHANGRI-LA"/>
    <s v="PATRIMONIOS AUTÓNOMOS CREDICORP CAPITAL FIDUCIARIA SA"/>
    <n v="400000"/>
    <n v="160"/>
    <x v="220"/>
    <n v="6800000"/>
    <n v="1200"/>
    <n v="22800"/>
    <n v="1074400000"/>
    <n v="182400000"/>
    <n v="118560000"/>
    <n v="1375360000"/>
    <n v="320821.08700723114"/>
    <n v="354109.1658084449"/>
  </r>
  <r>
    <d v="2023-09-13T00:00:00"/>
    <s v="PARQUE SOLAR FOTOVOLTAICO TERNERA 9.9 MW"/>
    <s v="FOTOVOLTAICO LA SIERRA SAS"/>
    <n v="24750"/>
    <n v="9.9"/>
    <x v="220"/>
    <n v="420750"/>
    <n v="74.25"/>
    <n v="1410.75"/>
    <n v="66478500"/>
    <n v="11286000"/>
    <n v="7335900"/>
    <n v="85100400"/>
    <n v="19850.804758572427"/>
    <n v="21910.50463439753"/>
  </r>
  <r>
    <d v="2023-09-15T00:00:00"/>
    <s v="EL PIOJO 1"/>
    <s v="PATRIMONIOS AUTÓNOMOS CREDICORP CAPITAL FIDUCIARIA SA"/>
    <n v="24750"/>
    <n v="9.9"/>
    <x v="312"/>
    <n v="420750"/>
    <n v="74.25"/>
    <n v="1410.75"/>
    <n v="66478500"/>
    <n v="11286000"/>
    <n v="7335900"/>
    <n v="85100400"/>
    <n v="19850.804758572427"/>
    <n v="21910.50463439753"/>
  </r>
  <r>
    <d v="2023-09-15T00:00:00"/>
    <s v="EL PIOJO IV"/>
    <s v="PATRIMONIOS AUTÓNOMOS CREDICORP CAPITAL FIDUCIARIA SA – FAP EL PIOJO"/>
    <n v="24750"/>
    <n v="9.9"/>
    <x v="220"/>
    <n v="420750"/>
    <n v="74.25"/>
    <n v="1410.75"/>
    <n v="66478500"/>
    <n v="11286000"/>
    <n v="7335900"/>
    <n v="85100400"/>
    <n v="19850.804758572427"/>
    <n v="21910.50463439753"/>
  </r>
  <r>
    <d v="2023-09-15T00:00:00"/>
    <s v="EL PIOJO II"/>
    <s v="PATRIMONIOS AUTÓNOMOS CREDICORP CAPITAL FIDUCIARIA SA – FAP EL PIOJO"/>
    <n v="24750"/>
    <n v="9.9"/>
    <x v="312"/>
    <n v="420750"/>
    <n v="74.25"/>
    <n v="1410.75"/>
    <n v="66478500"/>
    <n v="11286000"/>
    <n v="7335900"/>
    <n v="85100400"/>
    <n v="19850.804758572427"/>
    <n v="21910.50463439753"/>
  </r>
  <r>
    <d v="2023-09-15T00:00:00"/>
    <s v="EL PIOJO III"/>
    <s v="PATRIMONIOS AUTÓNOMOS CREDICORP CAPITAL FIDUCIARIA SA – FAP EL PIOJO"/>
    <n v="24750"/>
    <n v="9.9"/>
    <x v="312"/>
    <n v="420750"/>
    <n v="74.25"/>
    <n v="1410.75"/>
    <n v="66478500"/>
    <n v="11286000"/>
    <n v="7335900"/>
    <n v="85100400"/>
    <n v="19850.804758572427"/>
    <n v="21910.50463439753"/>
  </r>
  <r>
    <d v="2023-09-15T00:00:00"/>
    <s v="GRANJA AMBIENTE SOLAR"/>
    <s v="AMBIENTE SOLAR S.A.S."/>
    <n v="11999.999999999998"/>
    <n v="4.8"/>
    <x v="253"/>
    <n v="203999.99999999997"/>
    <n v="35.999999999999993"/>
    <n v="683.99999999999989"/>
    <n v="32231999.999999996"/>
    <n v="5471999.9999999991"/>
    <n v="3556799.9999999995"/>
    <n v="41260799.999999993"/>
    <n v="9624.6326102169332"/>
    <n v="10623.274974253345"/>
  </r>
  <r>
    <d v="2023-09-18T00:00:00"/>
    <s v="PARQUE SOLAR EL CAMPANO 99,9 MW"/>
    <s v="EL CAMPANO SOLAR S.A.S."/>
    <n v="249750"/>
    <n v="99.9"/>
    <x v="253"/>
    <n v="4245750"/>
    <n v="749.25"/>
    <n v="14235.75"/>
    <n v="670828500"/>
    <n v="113886000"/>
    <n v="74025900"/>
    <n v="858740400"/>
    <n v="200312.66620013997"/>
    <n v="221096.91040164779"/>
  </r>
  <r>
    <d v="2023-09-19T00:00:00"/>
    <s v="PARQUE SOLAR PALMITO"/>
    <s v="BCCY CÓRDOBA SAS ESP"/>
    <n v="49749.999999999993"/>
    <n v="19.899999999999999"/>
    <x v="253"/>
    <n v="845749.99999999988"/>
    <n v="149.24999999999997"/>
    <n v="2835.7499999999995"/>
    <n v="133628499.99999999"/>
    <n v="22685999.999999996"/>
    <n v="14745899.999999998"/>
    <n v="171060399.99999997"/>
    <n v="39902.12269652437"/>
    <n v="44042.327497425329"/>
  </r>
  <r>
    <d v="2023-09-19T00:00:00"/>
    <s v="PARQUE SOLAR SERRANO 1"/>
    <s v="SAN LUIS PARK S.A.S."/>
    <n v="24975"/>
    <n v="9.99"/>
    <x v="325"/>
    <n v="424575"/>
    <n v="74.924999999999997"/>
    <n v="1423.575"/>
    <n v="67082850"/>
    <n v="11388600"/>
    <n v="7402590"/>
    <n v="85874040"/>
    <n v="20031.266620013997"/>
    <n v="22109.69104016478"/>
  </r>
  <r>
    <d v="2023-09-19T00:00:00"/>
    <s v="PARQUE SOLAR SERENO 1"/>
    <s v="SAN LUIS PARK S.A.S."/>
    <n v="12475"/>
    <n v="4.99"/>
    <x v="325"/>
    <n v="212075"/>
    <n v="37.425000000000004"/>
    <n v="711.07500000000005"/>
    <n v="33507850"/>
    <n v="5688600.0000000009"/>
    <n v="3697590.0000000005"/>
    <n v="42894040"/>
    <n v="10005.607651038023"/>
    <n v="11043.779608650875"/>
  </r>
  <r>
    <d v="2023-09-19T00:00:00"/>
    <s v="PARQUE SOLAR SERRANO 2"/>
    <s v="SAN LUIS PARK S.A.S."/>
    <n v="24975"/>
    <n v="9.99"/>
    <x v="325"/>
    <n v="424575"/>
    <n v="74.924999999999997"/>
    <n v="1423.575"/>
    <n v="67082850"/>
    <n v="11388600"/>
    <n v="7402590"/>
    <n v="85874040"/>
    <n v="20031.266620013997"/>
    <n v="22109.69104016478"/>
  </r>
  <r>
    <d v="2023-09-19T00:00:00"/>
    <s v="PARQUE SOLAR FARALLONES 1"/>
    <s v="SAN LUIS PARK S.A.S."/>
    <n v="24975"/>
    <n v="9.99"/>
    <x v="325"/>
    <n v="424575"/>
    <n v="74.924999999999997"/>
    <n v="1423.575"/>
    <n v="67082850"/>
    <n v="11388600"/>
    <n v="7402590"/>
    <n v="85874040"/>
    <n v="20031.266620013997"/>
    <n v="22109.69104016478"/>
  </r>
  <r>
    <d v="2023-09-20T00:00:00"/>
    <s v="PARQUE SOLAR MATA REDONDA"/>
    <s v="PARQUE SOLAR MATARREDONDA SAS ESP"/>
    <n v="49749.999999999993"/>
    <n v="19.899999999999999"/>
    <x v="269"/>
    <n v="845749.99999999988"/>
    <n v="149.24999999999997"/>
    <n v="2835.7499999999995"/>
    <n v="133628499.99999999"/>
    <n v="22685999.999999996"/>
    <n v="14745899.999999998"/>
    <n v="171060399.99999997"/>
    <n v="39902.12269652437"/>
    <n v="44042.327497425329"/>
  </r>
  <r>
    <d v="2023-09-20T00:00:00"/>
    <s v="PARQUE SOLAR FARALLONES 2"/>
    <s v="SAN FRANCISCO PARK S.A.S"/>
    <n v="24975"/>
    <n v="9.99"/>
    <x v="325"/>
    <n v="424575"/>
    <n v="74.924999999999997"/>
    <n v="1423.575"/>
    <n v="67082850"/>
    <n v="11388600"/>
    <n v="7402590"/>
    <n v="85874040"/>
    <n v="20031.266620013997"/>
    <n v="22109.69104016478"/>
  </r>
  <r>
    <d v="2023-09-25T00:00:00"/>
    <s v="PARQUE SOLAR MORROSQUILLOS I"/>
    <s v="LOS MORROSQUILLOS SOLAR S.A.S"/>
    <n v="48750"/>
    <n v="19.5"/>
    <x v="326"/>
    <n v="828750"/>
    <n v="146.25"/>
    <n v="2778.75"/>
    <n v="130942500"/>
    <n v="22230000"/>
    <n v="14449500"/>
    <n v="167622000"/>
    <n v="39100.069979006301"/>
    <n v="43157.054582904224"/>
  </r>
  <r>
    <d v="2023-09-25T00:00:00"/>
    <s v="PARQUE SOLAR MORROSQUILLOS II"/>
    <s v="LOS MORROSQUILLOS SOLAR S.A.S"/>
    <n v="48750"/>
    <n v="19.5"/>
    <x v="326"/>
    <n v="828750"/>
    <n v="146.25"/>
    <n v="2778.75"/>
    <n v="130942500"/>
    <n v="22230000"/>
    <n v="14449500"/>
    <n v="167622000"/>
    <n v="39100.069979006301"/>
    <n v="43157.054582904224"/>
  </r>
  <r>
    <d v="2023-09-25T00:00:00"/>
    <s v="PARQUE SOLAR ROVIRA"/>
    <s v="PLANTA SOLAR ROVIRA S.A.S."/>
    <n v="8000"/>
    <n v="3.2"/>
    <x v="278"/>
    <n v="136000"/>
    <n v="24"/>
    <n v="456"/>
    <n v="21488000"/>
    <n v="3648000"/>
    <n v="2371200"/>
    <n v="27507200"/>
    <n v="6416.4217401446231"/>
    <n v="7082.1833161688983"/>
  </r>
  <r>
    <d v="2023-09-25T00:00:00"/>
    <s v="SISTEMA FOTOVOLTAICO PLANTA CORONA SOPÓ"/>
    <s v="CODENSA S.A. E.S.P."/>
    <n v="14975"/>
    <n v="5.99"/>
    <x v="327"/>
    <n v="254575"/>
    <n v="44.925000000000004"/>
    <n v="853.57500000000005"/>
    <n v="40222850"/>
    <n v="6828600.0000000009"/>
    <n v="4438590"/>
    <n v="51490040"/>
    <n v="12010.739444833216"/>
    <n v="13256.961894953656"/>
  </r>
  <r>
    <d v="2023-09-25T00:00:00"/>
    <s v="SISTEMA FOTOVOLTAICO PLANTA CENTRAL CERVECERA"/>
    <s v="CODENSA S.A. E.S.P."/>
    <n v="8750"/>
    <n v="3.5"/>
    <x v="328"/>
    <n v="148750"/>
    <n v="26.25"/>
    <n v="498.75"/>
    <n v="23502500"/>
    <n v="3990000"/>
    <n v="2593500"/>
    <n v="30086000"/>
    <n v="7017.9612782831819"/>
    <n v="7746.1380020597326"/>
  </r>
  <r>
    <d v="2023-09-25T00:00:00"/>
    <s v="ZAINO SOLAR"/>
    <s v="ZAINO SOLAR SAS ESP"/>
    <n v="24750"/>
    <n v="9.9"/>
    <x v="278"/>
    <n v="420750"/>
    <n v="74.25"/>
    <n v="1410.75"/>
    <n v="66478500"/>
    <n v="11286000"/>
    <n v="7335900"/>
    <n v="85100400"/>
    <n v="19850.804758572427"/>
    <n v="21910.50463439753"/>
  </r>
  <r>
    <d v="2023-09-26T00:00:00"/>
    <s v="SOLARVAS"/>
    <s v="GREENYELLOW ENERGIA DE COLOMBIA S.A.S."/>
    <n v="17500"/>
    <n v="7"/>
    <x v="329"/>
    <n v="297500"/>
    <n v="52.5"/>
    <n v="997.5"/>
    <n v="47005000"/>
    <n v="7980000"/>
    <n v="5187000"/>
    <n v="60172000"/>
    <n v="14035.922556566364"/>
    <n v="15492.276004119465"/>
  </r>
  <r>
    <d v="2023-09-28T00:00:00"/>
    <s v="SANDALO II"/>
    <s v="GR PARQUE SOLAR SANDALO II SAS ESP"/>
    <n v="24750"/>
    <n v="9.9"/>
    <x v="330"/>
    <n v="420750"/>
    <n v="74.25"/>
    <n v="1410.75"/>
    <n v="66478500"/>
    <n v="11286000"/>
    <n v="7335900"/>
    <n v="85100400"/>
    <n v="19850.804758572427"/>
    <n v="21910.50463439753"/>
  </r>
  <r>
    <d v="2023-09-29T00:00:00"/>
    <s v="TAMARINO"/>
    <s v="TAMARINO COLOMBIA S.A.S."/>
    <n v="500000"/>
    <n v="200"/>
    <x v="269"/>
    <n v="8500000"/>
    <n v="1500"/>
    <n v="28500"/>
    <n v="1343000000"/>
    <n v="228000000"/>
    <n v="148200000"/>
    <n v="1719200000"/>
    <n v="401026.35875903897"/>
    <n v="442636.45726055611"/>
  </r>
  <r>
    <d v="2023-10-02T00:00:00"/>
    <s v="PARQUE SOLAR COSTA 1"/>
    <s v="GENERADORA DEL VALLE SAS"/>
    <n v="24975"/>
    <n v="9.99"/>
    <x v="325"/>
    <n v="424575"/>
    <n v="74.924999999999997"/>
    <n v="1423.575"/>
    <n v="67082850"/>
    <n v="11388600"/>
    <n v="7402590"/>
    <n v="85874040"/>
    <n v="20031.266620013997"/>
    <n v="22109.69104016478"/>
  </r>
  <r>
    <d v="2023-10-03T00:00:00"/>
    <s v="PARQUE SOLAR VINO 1"/>
    <s v="GENERADORA SAN LORENZO SAS"/>
    <n v="24975"/>
    <n v="9.99"/>
    <x v="325"/>
    <n v="424575"/>
    <n v="74.924999999999997"/>
    <n v="1423.575"/>
    <n v="67082850"/>
    <n v="11388600"/>
    <n v="7402590"/>
    <n v="85874040"/>
    <n v="20031.266620013997"/>
    <n v="22109.69104016478"/>
  </r>
  <r>
    <d v="2023-10-04T00:00:00"/>
    <s v="PARQUE SOLAR PUENTE MADERO 3"/>
    <s v="GENERADORA DEL VALLE SAS"/>
    <n v="24975"/>
    <n v="9.99"/>
    <x v="325"/>
    <n v="424575"/>
    <n v="74.924999999999997"/>
    <n v="1423.575"/>
    <n v="67082850"/>
    <n v="11388600"/>
    <n v="7402590"/>
    <n v="85874040"/>
    <n v="20031.266620013997"/>
    <n v="22109.69104016478"/>
  </r>
  <r>
    <d v="2023-10-04T00:00:00"/>
    <s v="PARQUE SOLAR CALAMAR 2"/>
    <s v="LA VEGA ENERGY S.A.S."/>
    <n v="12475"/>
    <n v="4.99"/>
    <x v="325"/>
    <n v="212075"/>
    <n v="37.425000000000004"/>
    <n v="711.07500000000005"/>
    <n v="33507850"/>
    <n v="5688600.0000000009"/>
    <n v="3697590.0000000005"/>
    <n v="42894040"/>
    <n v="10005.607651038023"/>
    <n v="11043.779608650875"/>
  </r>
  <r>
    <d v="2023-10-04T00:00:00"/>
    <s v="PARQUE SOLAR VIAJANO 2"/>
    <s v="LA VEGA ENERGY S.A.S."/>
    <n v="24975"/>
    <n v="9.99"/>
    <x v="325"/>
    <n v="424575"/>
    <n v="74.924999999999997"/>
    <n v="1423.575"/>
    <n v="67082850"/>
    <n v="11388600"/>
    <n v="7402590"/>
    <n v="85874040"/>
    <n v="20031.266620013997"/>
    <n v="22109.69104016478"/>
  </r>
  <r>
    <d v="2023-10-05T00:00:00"/>
    <s v="PARQUE SOLAR FARALLONES 3"/>
    <s v="SAN LUIS PARK S.A.S."/>
    <n v="24975"/>
    <n v="9.99"/>
    <x v="325"/>
    <n v="424575"/>
    <n v="74.924999999999997"/>
    <n v="1423.575"/>
    <n v="67082850"/>
    <n v="11388600"/>
    <n v="7402590"/>
    <n v="85874040"/>
    <n v="20031.266620013997"/>
    <n v="22109.69104016478"/>
  </r>
  <r>
    <d v="2023-10-05T00:00:00"/>
    <s v="PARQUE SOLAR FARALLONES 4"/>
    <s v="SAN LUIS PARK S.A.S."/>
    <n v="24975"/>
    <n v="9.99"/>
    <x v="325"/>
    <n v="424575"/>
    <n v="74.924999999999997"/>
    <n v="1423.575"/>
    <n v="67082850"/>
    <n v="11388600"/>
    <n v="7402590"/>
    <n v="85874040"/>
    <n v="20031.266620013997"/>
    <n v="22109.69104016478"/>
  </r>
  <r>
    <d v="2023-10-05T00:00:00"/>
    <s v="PARQUE SOLAR ESTACIÓN 2"/>
    <s v="LA VEGA ENERGY S.A.S."/>
    <n v="24975"/>
    <n v="9.99"/>
    <x v="325"/>
    <n v="424575"/>
    <n v="74.924999999999997"/>
    <n v="1423.575"/>
    <n v="67082850"/>
    <n v="11388600"/>
    <n v="7402590"/>
    <n v="85874040"/>
    <n v="20031.266620013997"/>
    <n v="22109.69104016478"/>
  </r>
  <r>
    <d v="2023-10-05T00:00:00"/>
    <s v="PARQUE SOLAR ESTACIÓN 1"/>
    <s v="SAN FRANCISCO PARK S.A.S"/>
    <n v="24975"/>
    <n v="9.99"/>
    <x v="325"/>
    <n v="424575"/>
    <n v="74.924999999999997"/>
    <n v="1423.575"/>
    <n v="67082850"/>
    <n v="11388600"/>
    <n v="7402590"/>
    <n v="85874040"/>
    <n v="20031.266620013997"/>
    <n v="22109.69104016478"/>
  </r>
  <r>
    <d v="2023-10-06T00:00:00"/>
    <s v="PARQUE SOLAR VINO 2"/>
    <s v="GENERADORA SAN LORENZO SAS"/>
    <n v="24975"/>
    <n v="9.99"/>
    <x v="325"/>
    <n v="424575"/>
    <n v="74.924999999999997"/>
    <n v="1423.575"/>
    <n v="67082850"/>
    <n v="11388600"/>
    <n v="7402590"/>
    <n v="85874040"/>
    <n v="20031.266620013997"/>
    <n v="22109.69104016478"/>
  </r>
  <r>
    <d v="2023-10-06T00:00:00"/>
    <s v="PARQUE SOLAR PUENTE MADERO 4"/>
    <s v="GENERADORA DEL VALLE SAS"/>
    <n v="24750"/>
    <n v="9.9"/>
    <x v="325"/>
    <n v="420750"/>
    <n v="74.25"/>
    <n v="1410.75"/>
    <n v="66478500"/>
    <n v="11286000"/>
    <n v="7335900"/>
    <n v="85100400"/>
    <n v="19850.804758572427"/>
    <n v="21910.50463439753"/>
  </r>
  <r>
    <d v="2023-10-08T00:00:00"/>
    <s v="PARQUE SOLAR VERSALLES 3"/>
    <s v="SAN LUIS PARK S.A.S."/>
    <n v="24975"/>
    <n v="9.99"/>
    <x v="325"/>
    <n v="424575"/>
    <n v="74.924999999999997"/>
    <n v="1423.575"/>
    <n v="67082850"/>
    <n v="11388600"/>
    <n v="7402590"/>
    <n v="85874040"/>
    <n v="20031.266620013997"/>
    <n v="22109.69104016478"/>
  </r>
  <r>
    <d v="2023-10-09T00:00:00"/>
    <s v="QMS 5.0 MW"/>
    <s v="QUALITY MECHANICAL SOLAR SAS"/>
    <n v="12500"/>
    <n v="5"/>
    <x v="331"/>
    <n v="212500"/>
    <n v="37.5"/>
    <n v="712.5"/>
    <n v="33575000"/>
    <n v="5700000"/>
    <n v="3705000"/>
    <n v="42980000"/>
    <n v="10025.658968975973"/>
    <n v="11065.911431513903"/>
  </r>
  <r>
    <d v="2023-10-09T00:00:00"/>
    <s v="PARQUE SOLAR FOTOVOLTAICO BAMBU 9.9 MW"/>
    <s v="FOTOVOLTAICO TW EL BAMBU SAS"/>
    <n v="24750"/>
    <n v="9.9"/>
    <x v="319"/>
    <n v="420750"/>
    <n v="74.25"/>
    <n v="1410.75"/>
    <n v="66478500"/>
    <n v="11286000"/>
    <n v="7335900"/>
    <n v="85100400"/>
    <n v="19850.804758572427"/>
    <n v="21910.50463439753"/>
  </r>
  <r>
    <d v="2023-10-10T00:00:00"/>
    <s v="SOLAR LAGUNA"/>
    <s v="PARQUE SOLAR LAGUNA SAS ESP"/>
    <n v="24750"/>
    <n v="9.9"/>
    <x v="278"/>
    <n v="420750"/>
    <n v="74.25"/>
    <n v="1410.75"/>
    <n v="66478500"/>
    <n v="11286000"/>
    <n v="7335900"/>
    <n v="85100400"/>
    <n v="19850.804758572427"/>
    <n v="21910.50463439753"/>
  </r>
  <r>
    <d v="2023-10-10T00:00:00"/>
    <s v="SOLAR HATOGRANDE"/>
    <s v="PARQUE SOLAR HATOGRANDE SAS ESP"/>
    <n v="24750"/>
    <n v="9.9"/>
    <x v="278"/>
    <n v="420750"/>
    <n v="74.25"/>
    <n v="1410.75"/>
    <n v="66478500"/>
    <n v="11286000"/>
    <n v="7335900"/>
    <n v="85100400"/>
    <n v="19850.804758572427"/>
    <n v="21910.50463439753"/>
  </r>
  <r>
    <d v="2023-10-17T00:00:00"/>
    <s v="SOLANGE"/>
    <s v="SOLAXGEN SAS"/>
    <n v="12500"/>
    <n v="5"/>
    <x v="319"/>
    <n v="212500"/>
    <n v="37.5"/>
    <n v="712.5"/>
    <n v="33575000"/>
    <n v="5700000"/>
    <n v="3705000"/>
    <n v="42980000"/>
    <n v="10025.658968975973"/>
    <n v="11065.911431513903"/>
  </r>
  <r>
    <d v="2023-10-17T00:00:00"/>
    <s v="TORTUGA SOLAR"/>
    <s v="SOLAXGEN SAS"/>
    <n v="10000"/>
    <n v="4"/>
    <x v="319"/>
    <n v="170000"/>
    <n v="30"/>
    <n v="570"/>
    <n v="26860000"/>
    <n v="4560000"/>
    <n v="2964000"/>
    <n v="34384000"/>
    <n v="8020.5271751807795"/>
    <n v="8852.7291452111222"/>
  </r>
  <r>
    <d v="2023-10-17T00:00:00"/>
    <s v="LA PLAYA"/>
    <s v="SOLAXGEN SAS"/>
    <n v="10000"/>
    <n v="4"/>
    <x v="332"/>
    <n v="170000"/>
    <n v="30"/>
    <n v="570"/>
    <n v="26860000"/>
    <n v="4560000"/>
    <n v="2964000"/>
    <n v="34384000"/>
    <n v="8020.5271751807795"/>
    <n v="8852.7291452111222"/>
  </r>
  <r>
    <d v="2023-10-18T00:00:00"/>
    <s v="SOLARCOV"/>
    <s v="GREENYELLOW ENERGIA DE COLOMBIA S.A.S."/>
    <n v="12250"/>
    <n v="4.9000000000000004"/>
    <x v="333"/>
    <n v="208250"/>
    <n v="36.75"/>
    <n v="698.25"/>
    <n v="32903500"/>
    <n v="5586000"/>
    <n v="3630900"/>
    <n v="42120400"/>
    <n v="9825.1457895964541"/>
    <n v="10844.593202883625"/>
  </r>
  <r>
    <d v="2023-10-18T00:00:00"/>
    <s v="EL DANUBIO"/>
    <s v="SOLAXGEN SAS"/>
    <n v="12250"/>
    <n v="4.9000000000000004"/>
    <x v="332"/>
    <n v="208250"/>
    <n v="36.75"/>
    <n v="698.25"/>
    <n v="32903500"/>
    <n v="5586000"/>
    <n v="3630900"/>
    <n v="42120400"/>
    <n v="9825.1457895964541"/>
    <n v="10844.593202883625"/>
  </r>
  <r>
    <d v="2023-10-18T00:00:00"/>
    <s v="PARQUE SOLAR VENECIA 2"/>
    <s v="SAN LUIS PARK S.A.S."/>
    <n v="24975"/>
    <n v="9.99"/>
    <x v="298"/>
    <n v="424575"/>
    <n v="74.924999999999997"/>
    <n v="1423.575"/>
    <n v="67082850"/>
    <n v="11388600"/>
    <n v="7402590"/>
    <n v="85874040"/>
    <n v="20031.266620013997"/>
    <n v="22109.69104016478"/>
  </r>
  <r>
    <d v="2023-10-19T00:00:00"/>
    <s v="PARQUE SOLAR FOTOVOLTAICO GUAYEPO III 200 MW Y SU LINEA DE EVACUACIÓN DE 500 KV"/>
    <s v="GUAYEPO SOLAR III SAS"/>
    <n v="500000"/>
    <n v="200"/>
    <x v="275"/>
    <n v="8500000"/>
    <n v="1500"/>
    <n v="28500"/>
    <n v="1343000000"/>
    <n v="228000000"/>
    <n v="148200000"/>
    <n v="1719200000"/>
    <n v="401026.35875903897"/>
    <n v="442636.45726055611"/>
  </r>
  <r>
    <d v="2023-10-20T00:00:00"/>
    <s v="PARQUE SOLAR SAN MATEO 2"/>
    <s v="GENERADORA SAN MATEO SAS"/>
    <n v="250000"/>
    <n v="100"/>
    <x v="323"/>
    <n v="4250000"/>
    <n v="750"/>
    <n v="14250"/>
    <n v="671500000"/>
    <n v="114000000"/>
    <n v="74100000"/>
    <n v="859600000"/>
    <n v="200513.17937951948"/>
    <n v="221318.22863027806"/>
  </r>
  <r>
    <d v="2023-10-20T00:00:00"/>
    <s v="PARQUE SOLAR VERSALLES 4"/>
    <s v="SAN FRANCISCO PARK S.A.S"/>
    <n v="24975"/>
    <n v="9.99"/>
    <x v="325"/>
    <n v="424575"/>
    <n v="74.924999999999997"/>
    <n v="1423.575"/>
    <n v="67082850"/>
    <n v="11388600"/>
    <n v="7402590"/>
    <n v="85874040"/>
    <n v="20031.266620013997"/>
    <n v="22109.69104016478"/>
  </r>
  <r>
    <d v="2023-10-23T00:00:00"/>
    <s v="PARQUE SOLAR SAN ISIDRO 2"/>
    <s v="GENERADORA SAN ISIDRO SAS"/>
    <n v="250000"/>
    <n v="100"/>
    <x v="323"/>
    <n v="4250000"/>
    <n v="750"/>
    <n v="14250"/>
    <n v="671500000"/>
    <n v="114000000"/>
    <n v="74100000"/>
    <n v="859600000"/>
    <n v="200513.17937951948"/>
    <n v="221318.22863027806"/>
  </r>
  <r>
    <d v="2023-10-24T00:00:00"/>
    <s v="PARQUE SOLAR COSTA 3"/>
    <s v="GENERADORA SAN NICOLÁS SAS"/>
    <n v="24975"/>
    <n v="9.99"/>
    <x v="325"/>
    <n v="424575"/>
    <n v="74.924999999999997"/>
    <n v="1423.575"/>
    <n v="67082850"/>
    <n v="11388600"/>
    <n v="7402590"/>
    <n v="85874040"/>
    <n v="20031.266620013997"/>
    <n v="22109.69104016478"/>
  </r>
  <r>
    <d v="2023-10-26T00:00:00"/>
    <s v="PARQUE SOLAR EL TAMARINDO I"/>
    <s v="EL TAMARINDO SOLAR SAS"/>
    <n v="24750"/>
    <n v="9.9"/>
    <x v="334"/>
    <n v="420750"/>
    <n v="74.25"/>
    <n v="1410.75"/>
    <n v="66478500"/>
    <n v="11286000"/>
    <n v="7335900"/>
    <n v="85100400"/>
    <n v="19850.804758572427"/>
    <n v="21910.50463439753"/>
  </r>
  <r>
    <d v="2023-10-26T00:00:00"/>
    <s v="SOLAR SAHAGÚN"/>
    <s v="CELSIA S.A. E.S.P"/>
    <n v="500000"/>
    <n v="200"/>
    <x v="278"/>
    <n v="8500000"/>
    <n v="1500"/>
    <n v="28500"/>
    <n v="1343000000"/>
    <n v="228000000"/>
    <n v="148200000"/>
    <n v="1719200000"/>
    <n v="401026.35875903897"/>
    <n v="442636.45726055611"/>
  </r>
  <r>
    <d v="2023-10-30T00:00:00"/>
    <s v="PARQUE SOLAR EL TAMARINDO II"/>
    <s v="EL TAMARINDO SOLAR SAS"/>
    <n v="24750"/>
    <n v="9.9"/>
    <x v="274"/>
    <n v="420750"/>
    <n v="74.25"/>
    <n v="1410.75"/>
    <n v="66478500"/>
    <n v="11286000"/>
    <n v="7335900"/>
    <n v="85100400"/>
    <n v="19850.804758572427"/>
    <n v="21910.50463439753"/>
  </r>
  <r>
    <d v="2023-10-30T00:00:00"/>
    <s v="PLANTA DE GENERACIÓN FOTOVOLTAICA ZAPATOCA I 19,9_x000a_MW"/>
    <s v="EMPRESA DE GENERACIÓN Y USO EFICIENTE DE ENERGÍAS RENOVABLES ENERTEV_x000a_SAS"/>
    <n v="49749.999999999993"/>
    <n v="19.899999999999999"/>
    <x v="275"/>
    <n v="845749.99999999988"/>
    <n v="149.24999999999997"/>
    <n v="2835.7499999999995"/>
    <n v="133628499.99999999"/>
    <n v="22685999.999999996"/>
    <n v="14745899.999999998"/>
    <n v="171060399.99999997"/>
    <n v="39902.12269652437"/>
    <n v="44042.327497425329"/>
  </r>
  <r>
    <d v="2023-10-30T00:00:00"/>
    <s v="PLANTA DE GENERACIÓN FOTOVOLTAICA ZAPATOCA II 19,9_x000a_MW"/>
    <s v="EMPRESA DE GENERACIÓN Y USO EFICIENTE DE ENERGÍAS RENOVABLES ENERTEV_x000a_SAS"/>
    <n v="49500"/>
    <n v="19.8"/>
    <x v="275"/>
    <n v="841500"/>
    <n v="148.5"/>
    <n v="2821.5"/>
    <n v="132957000"/>
    <n v="22572000"/>
    <n v="14671800"/>
    <n v="170200800"/>
    <n v="39701.609517144854"/>
    <n v="43821.00926879506"/>
  </r>
  <r>
    <d v="2023-10-31T00:00:00"/>
    <s v="SOL DE ZAWADY"/>
    <s v="GR PARQUE SOL DE ZAWADY SAS ESP"/>
    <n v="24750"/>
    <n v="9.9"/>
    <x v="278"/>
    <n v="420750"/>
    <n v="74.25"/>
    <n v="1410.75"/>
    <n v="66478500"/>
    <n v="11286000"/>
    <n v="7335900"/>
    <n v="85100400"/>
    <n v="19850.804758572427"/>
    <n v="21910.50463439753"/>
  </r>
  <r>
    <d v="2023-11-03T00:00:00"/>
    <s v="LIZAMA"/>
    <s v="SOLAR LIZAMA SAS"/>
    <n v="100000"/>
    <n v="40"/>
    <x v="302"/>
    <n v="1700000"/>
    <n v="300"/>
    <n v="5700"/>
    <n v="268600000"/>
    <n v="45600000"/>
    <n v="29640000"/>
    <n v="343840000"/>
    <n v="80205.271751807784"/>
    <n v="88527.291452111225"/>
  </r>
  <r>
    <d v="2023-11-03T00:00:00"/>
    <s v="PRADERA"/>
    <s v="SOLAR PRADERA SAS"/>
    <n v="100000"/>
    <n v="40"/>
    <x v="335"/>
    <n v="1700000"/>
    <n v="300"/>
    <n v="5700"/>
    <n v="268600000"/>
    <n v="45600000"/>
    <n v="29640000"/>
    <n v="343840000"/>
    <n v="80205.271751807784"/>
    <n v="88527.291452111225"/>
  </r>
  <r>
    <d v="2023-11-03T00:00:00"/>
    <s v="PARQUE SOLAR GLOBALEM 1 9.9 MW"/>
    <s v="GLOBALEM S.A.S."/>
    <n v="24750"/>
    <n v="9.9"/>
    <x v="275"/>
    <n v="420750"/>
    <n v="74.25"/>
    <n v="1410.75"/>
    <n v="66478500"/>
    <n v="11286000"/>
    <n v="7335900"/>
    <n v="85100400"/>
    <n v="19850.804758572427"/>
    <n v="21910.50463439753"/>
  </r>
  <r>
    <d v="2023-11-08T00:00:00"/>
    <s v="LA PAZ SOLAR"/>
    <s v="GR PARQUE SOLAR LA PAZ SAS"/>
    <n v="24975"/>
    <n v="9.99"/>
    <x v="275"/>
    <n v="424575"/>
    <n v="74.924999999999997"/>
    <n v="1423.575"/>
    <n v="67082850"/>
    <n v="11388600"/>
    <n v="7402590"/>
    <n v="85874040"/>
    <n v="20031.266620013997"/>
    <n v="22109.69104016478"/>
  </r>
  <r>
    <d v="2023-11-15T00:00:00"/>
    <s v="LA IGUANA"/>
    <s v="COLOMBIA ENERGY CLIMATE CORPORATION SAS"/>
    <n v="48750"/>
    <n v="19.5"/>
    <x v="336"/>
    <n v="828750"/>
    <n v="146.25"/>
    <n v="2778.75"/>
    <n v="130942500"/>
    <n v="22230000"/>
    <n v="14449500"/>
    <n v="167622000"/>
    <n v="39100.069979006301"/>
    <n v="43157.054582904224"/>
  </r>
  <r>
    <d v="2023-11-15T00:00:00"/>
    <s v="PARQUE SOLAR HIGUERAS (ANTES DUITAMA)"/>
    <s v="PARQUE SOLAR DUITAMA SAS"/>
    <n v="100000"/>
    <n v="40"/>
    <x v="323"/>
    <n v="1700000"/>
    <n v="300"/>
    <n v="5700"/>
    <n v="268600000"/>
    <n v="45600000"/>
    <n v="29640000"/>
    <n v="343840000"/>
    <n v="80205.271751807784"/>
    <n v="88527.291452111225"/>
  </r>
  <r>
    <d v="2023-11-15T00:00:00"/>
    <s v="DARIEN ENERGY"/>
    <s v="CRECIMIENTO Y DESARROLLO POR COLOMBIA SAS"/>
    <n v="49749.999999999993"/>
    <n v="19.899999999999999"/>
    <x v="337"/>
    <n v="845749.99999999988"/>
    <n v="149.24999999999997"/>
    <n v="2835.7499999999995"/>
    <n v="133628499.99999999"/>
    <n v="22685999.999999996"/>
    <n v="14745899.999999998"/>
    <n v="171060399.99999997"/>
    <n v="39902.12269652437"/>
    <n v="44042.327497425329"/>
  </r>
  <r>
    <d v="2023-11-15T00:00:00"/>
    <s v="TOLÚ SOLAR"/>
    <s v="GR PARQUE SOLAR TOLÚ SAS ESP"/>
    <n v="24975"/>
    <n v="9.99"/>
    <x v="323"/>
    <n v="424575"/>
    <n v="74.924999999999997"/>
    <n v="1423.575"/>
    <n v="67082850"/>
    <n v="11388600"/>
    <n v="7402590"/>
    <n v="85874040"/>
    <n v="20031.266620013997"/>
    <n v="22109.69104016478"/>
  </r>
  <r>
    <d v="2023-11-15T00:00:00"/>
    <s v="GRANJA SOLAR ASTURIAS"/>
    <s v="GR PARQUE SOLAR ASTURIAS SAS ESP"/>
    <n v="24975"/>
    <n v="9.99"/>
    <x v="275"/>
    <n v="424575"/>
    <n v="74.924999999999997"/>
    <n v="1423.575"/>
    <n v="67082850"/>
    <n v="11388600"/>
    <n v="7402590"/>
    <n v="85874040"/>
    <n v="20031.266620013997"/>
    <n v="22109.69104016478"/>
  </r>
  <r>
    <d v="2023-11-16T00:00:00"/>
    <s v="LA FILIGRANA"/>
    <s v="LA FILIGRANA SOLAR SAS"/>
    <n v="24750"/>
    <n v="9.9"/>
    <x v="338"/>
    <n v="420750"/>
    <n v="74.25"/>
    <n v="1410.75"/>
    <n v="66478500"/>
    <n v="11286000"/>
    <n v="7335900"/>
    <n v="85100400"/>
    <n v="19850.804758572427"/>
    <n v="21910.50463439753"/>
  </r>
  <r>
    <d v="2023-11-16T00:00:00"/>
    <s v="PARQUE SOLAR LOS COLORADOS III"/>
    <s v="LOS COLORADOS SOLAR SAS"/>
    <n v="24750"/>
    <n v="9.9"/>
    <x v="295"/>
    <n v="420750"/>
    <n v="74.25"/>
    <n v="1410.75"/>
    <n v="66478500"/>
    <n v="11286000"/>
    <n v="7335900"/>
    <n v="85100400"/>
    <n v="19850.804758572427"/>
    <n v="21910.50463439753"/>
  </r>
  <r>
    <d v="2023-11-24T00:00:00"/>
    <s v="LOS COLORADOS II"/>
    <s v="LOS COLORADOS SOLAR SAS"/>
    <n v="24750"/>
    <n v="9.9"/>
    <x v="295"/>
    <n v="420750"/>
    <n v="74.25"/>
    <n v="1410.75"/>
    <n v="66478500"/>
    <n v="11286000"/>
    <n v="7335900"/>
    <n v="85100400"/>
    <n v="19850.804758572427"/>
    <n v="21910.50463439753"/>
  </r>
  <r>
    <d v="2023-11-24T00:00:00"/>
    <s v="BARBADOS 15 MW"/>
    <s v="COX ENERGY COLOMBIA  S.A.S"/>
    <n v="37500"/>
    <n v="15"/>
    <x v="275"/>
    <n v="637500"/>
    <n v="112.5"/>
    <n v="2137.5"/>
    <n v="100725000"/>
    <n v="17100000"/>
    <n v="11115000"/>
    <n v="128940000"/>
    <n v="30076.976906927921"/>
    <n v="33197.734294541711"/>
  </r>
  <r>
    <d v="2023-11-27T00:00:00"/>
    <s v="TENERIFE 9.9 MW"/>
    <s v="COX ENERGY COLOMBIA  S.A.S"/>
    <n v="24750"/>
    <n v="9.9"/>
    <x v="275"/>
    <n v="420750"/>
    <n v="74.25"/>
    <n v="1410.75"/>
    <n v="66478500"/>
    <n v="11286000"/>
    <n v="7335900"/>
    <n v="85100400"/>
    <n v="19850.804758572427"/>
    <n v="21910.50463439753"/>
  </r>
  <r>
    <d v="2023-11-29T00:00:00"/>
    <s v="CANARIO SOLAR"/>
    <s v="VERDENERGY SAS"/>
    <n v="300000"/>
    <n v="120"/>
    <x v="339"/>
    <n v="5100000"/>
    <n v="900"/>
    <n v="17100"/>
    <n v="805800000"/>
    <n v="136800000"/>
    <n v="88920000"/>
    <n v="1031520000"/>
    <n v="240615.81525542337"/>
    <n v="265581.87435633369"/>
  </r>
  <r>
    <d v="2023-11-29T00:00:00"/>
    <s v="AZULEJO SOLAR 1"/>
    <s v="VERDENERGY SAS"/>
    <n v="49749.999999999993"/>
    <n v="19.899999999999999"/>
    <x v="340"/>
    <n v="845749.99999999988"/>
    <n v="149.24999999999997"/>
    <n v="2835.7499999999995"/>
    <n v="133628499.99999999"/>
    <n v="22685999.999999996"/>
    <n v="14745899.999999998"/>
    <n v="171060399.99999997"/>
    <n v="39902.12269652437"/>
    <n v="44042.327497425329"/>
  </r>
  <r>
    <d v="2023-11-29T00:00:00"/>
    <s v="AZULEJO SOLAR 2"/>
    <s v="VERDENERGY SAS"/>
    <n v="49749.999999999993"/>
    <n v="19.899999999999999"/>
    <x v="323"/>
    <n v="845749.99999999988"/>
    <n v="149.24999999999997"/>
    <n v="2835.7499999999995"/>
    <n v="133628499.99999999"/>
    <n v="22685999.999999996"/>
    <n v="14745899.999999998"/>
    <n v="171060399.99999997"/>
    <n v="39902.12269652437"/>
    <n v="44042.327497425329"/>
  </r>
  <r>
    <d v="2023-11-30T00:00:00"/>
    <s v="PARQUE SOLAR VALLE DEL CAUCA"/>
    <s v="PARQUE SOLAR VALLE DEL CAUCA"/>
    <n v="250000"/>
    <n v="100"/>
    <x v="323"/>
    <n v="4250000"/>
    <n v="750"/>
    <n v="14250"/>
    <n v="671500000"/>
    <n v="114000000"/>
    <n v="74100000"/>
    <n v="859600000"/>
    <n v="200513.17937951948"/>
    <n v="221318.22863027806"/>
  </r>
  <r>
    <d v="2023-11-30T00:00:00"/>
    <s v="COLIBRÍ SOLAR"/>
    <s v="ANDES ENERGY SAS BIC"/>
    <n v="24750"/>
    <n v="9.9"/>
    <x v="275"/>
    <n v="420750"/>
    <n v="74.25"/>
    <n v="1410.75"/>
    <n v="66478500"/>
    <n v="11286000"/>
    <n v="7335900"/>
    <n v="85100400"/>
    <n v="19850.804758572427"/>
    <n v="21910.50463439753"/>
  </r>
  <r>
    <d v="2023-11-30T00:00:00"/>
    <s v="HALCÓN SOLAR"/>
    <s v="ANDES ENERGY SAS BIC"/>
    <n v="46250"/>
    <n v="18.5"/>
    <x v="319"/>
    <n v="786250"/>
    <n v="138.75"/>
    <n v="2636.25"/>
    <n v="124227500"/>
    <n v="21090000"/>
    <n v="13708500"/>
    <n v="159026000"/>
    <n v="37094.938185211104"/>
    <n v="40943.872296601439"/>
  </r>
  <r>
    <d v="2023-12-04T00:00:00"/>
    <s v="TANGARA SOLAR"/>
    <s v="VERDENERGY SAS"/>
    <n v="175000"/>
    <n v="70"/>
    <x v="339"/>
    <n v="2975000"/>
    <n v="525"/>
    <n v="9975"/>
    <n v="470050000"/>
    <n v="79800000"/>
    <n v="51870000"/>
    <n v="601720000"/>
    <n v="140359.22556566363"/>
    <n v="154922.76004119465"/>
  </r>
  <r>
    <d v="2023-12-04T00:00:00"/>
    <s v="BENGALÍ SOLAR 2"/>
    <s v="BENGALÍ SOLAR SAS ESP"/>
    <n v="49749.999999999993"/>
    <n v="19.899999999999999"/>
    <x v="319"/>
    <n v="845749.99999999988"/>
    <n v="149.24999999999997"/>
    <n v="2835.7499999999995"/>
    <n v="133628499.99999999"/>
    <n v="22685999.999999996"/>
    <n v="14745899.999999998"/>
    <n v="171060399.99999997"/>
    <n v="39902.12269652437"/>
    <n v="44042.327497425329"/>
  </r>
  <r>
    <d v="2023-12-05T00:00:00"/>
    <s v="BENGALÍ SOLAR 1"/>
    <s v="BENGALÍ SOLAR SAS ESP"/>
    <n v="49749.999999999993"/>
    <n v="19.899999999999999"/>
    <x v="319"/>
    <n v="845749.99999999988"/>
    <n v="149.24999999999997"/>
    <n v="2835.7499999999995"/>
    <n v="133628499.99999999"/>
    <n v="22685999.999999996"/>
    <n v="14745899.999999998"/>
    <n v="171060399.99999997"/>
    <n v="39902.12269652437"/>
    <n v="44042.327497425329"/>
  </r>
  <r>
    <d v="2023-12-05T00:00:00"/>
    <s v="PARQUE SOLAR MALIBÚ 2"/>
    <s v="DESARROLLOS ENERGÉTICOS DEL CARIBE SAS"/>
    <n v="250000"/>
    <n v="100"/>
    <x v="319"/>
    <n v="4250000"/>
    <n v="750"/>
    <n v="14250"/>
    <n v="671500000"/>
    <n v="114000000"/>
    <n v="74100000"/>
    <n v="859600000"/>
    <n v="200513.17937951948"/>
    <n v="221318.22863027806"/>
  </r>
  <r>
    <d v="2023-12-06T00:00:00"/>
    <s v="EL GUAYACÁN"/>
    <s v="EL GUAYACÁN SOLAR SAS"/>
    <n v="20000"/>
    <n v="8"/>
    <x v="341"/>
    <n v="340000"/>
    <n v="60"/>
    <n v="1140"/>
    <n v="53720000"/>
    <n v="9120000"/>
    <n v="5928000"/>
    <n v="68768000"/>
    <n v="16041.054350361559"/>
    <n v="17705.458290422244"/>
  </r>
  <r>
    <d v="2023-12-11T00:00:00"/>
    <s v="PARQUE SOLAR PALERMO 1"/>
    <s v="GON SAS"/>
    <n v="125000"/>
    <n v="50"/>
    <x v="323"/>
    <n v="2125000"/>
    <n v="375"/>
    <n v="7125"/>
    <n v="335750000"/>
    <n v="57000000"/>
    <n v="37050000"/>
    <n v="429800000"/>
    <n v="100256.58968975974"/>
    <n v="110659.11431513903"/>
  </r>
  <r>
    <d v="2023-12-11T00:00:00"/>
    <s v="PARQUE SOLAR PALERMO 2"/>
    <s v="GON SAS"/>
    <n v="24750"/>
    <n v="9.9"/>
    <x v="278"/>
    <n v="420750"/>
    <n v="74.25"/>
    <n v="1410.75"/>
    <n v="66478500"/>
    <n v="11286000"/>
    <n v="7335900"/>
    <n v="85100400"/>
    <n v="19850.804758572427"/>
    <n v="21910.50463439753"/>
  </r>
  <r>
    <d v="2023-12-20T00:00:00"/>
    <s v="BARZALOSA 100 MW"/>
    <s v="BARZALOSA SAS"/>
    <n v="250000"/>
    <n v="100"/>
    <x v="275"/>
    <n v="4250000"/>
    <n v="750"/>
    <n v="14250"/>
    <n v="671500000"/>
    <n v="114000000"/>
    <n v="74100000"/>
    <n v="859600000"/>
    <n v="200513.17937951948"/>
    <n v="221318.22863027806"/>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
  <r>
    <x v="0"/>
    <n v="189111.99999999997"/>
  </r>
  <r>
    <x v="1"/>
    <n v="175478743.99999997"/>
  </r>
  <r>
    <x v="2"/>
    <n v="50257313.428000011"/>
  </r>
  <r>
    <x v="3"/>
    <n v="2014780121.8999999"/>
  </r>
  <r>
    <x v="4"/>
    <n v="3770411474.1999989"/>
  </r>
  <r>
    <x v="5"/>
    <n v="5768896631.6799994"/>
  </r>
  <r>
    <x v="6"/>
    <n v="11625702406.360003"/>
  </r>
  <r>
    <x v="7"/>
    <n v="26981365488"/>
  </r>
  <r>
    <x v="8"/>
    <n v="31009322148"/>
  </r>
  <r>
    <x v="9"/>
    <n v="43648502324"/>
  </r>
  <r>
    <x v="10"/>
    <n v="46310864040"/>
  </r>
  <r>
    <x v="11"/>
    <n v="48282786440"/>
  </r>
  <r>
    <x v="12"/>
    <n v="21147019600"/>
  </r>
  <r>
    <x v="13"/>
    <n v="13233627960"/>
  </r>
  <r>
    <x v="14"/>
    <n v="1633240000"/>
  </r>
  <r>
    <x v="15"/>
    <n v="8510040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42">
  <r>
    <x v="0"/>
    <n v="24750"/>
    <n v="0"/>
  </r>
  <r>
    <x v="1"/>
    <n v="67.5"/>
    <n v="0"/>
  </r>
  <r>
    <x v="2"/>
    <n v="20.799999999999997"/>
    <n v="0"/>
  </r>
  <r>
    <x v="3"/>
    <n v="690"/>
    <n v="0"/>
  </r>
  <r>
    <x v="4"/>
    <n v="7.5"/>
    <n v="0"/>
  </r>
  <r>
    <x v="4"/>
    <n v="37.5"/>
    <n v="0"/>
  </r>
  <r>
    <x v="4"/>
    <n v="2.5"/>
    <n v="0"/>
  </r>
  <r>
    <x v="4"/>
    <n v="2.5"/>
    <n v="0"/>
  </r>
  <r>
    <x v="5"/>
    <n v="20"/>
    <n v="0"/>
  </r>
  <r>
    <x v="4"/>
    <n v="5"/>
    <n v="0"/>
  </r>
  <r>
    <x v="3"/>
    <n v="86.05"/>
    <n v="0"/>
  </r>
  <r>
    <x v="6"/>
    <n v="76.5"/>
    <n v="0"/>
  </r>
  <r>
    <x v="7"/>
    <n v="49749.999999999993"/>
    <n v="0"/>
  </r>
  <r>
    <x v="8"/>
    <n v="5"/>
    <n v="0"/>
  </r>
  <r>
    <x v="9"/>
    <n v="150"/>
    <n v="0"/>
  </r>
  <r>
    <x v="10"/>
    <n v="150"/>
    <n v="0"/>
  </r>
  <r>
    <x v="1"/>
    <n v="177.49999999999997"/>
    <n v="0"/>
  </r>
  <r>
    <x v="11"/>
    <n v="25"/>
    <n v="0"/>
  </r>
  <r>
    <x v="12"/>
    <n v="2262"/>
    <n v="0"/>
  </r>
  <r>
    <x v="13"/>
    <n v="157.5"/>
    <n v="0"/>
  </r>
  <r>
    <x v="12"/>
    <n v="28"/>
    <n v="0"/>
  </r>
  <r>
    <x v="12"/>
    <n v="7.5"/>
    <n v="0"/>
  </r>
  <r>
    <x v="3"/>
    <n v="0.28249999999999997"/>
    <n v="0"/>
  </r>
  <r>
    <x v="14"/>
    <n v="75"/>
    <n v="0"/>
  </r>
  <r>
    <x v="15"/>
    <n v="2375"/>
    <n v="0"/>
  </r>
  <r>
    <x v="12"/>
    <n v="76.8"/>
    <n v="0"/>
  </r>
  <r>
    <x v="12"/>
    <n v="5.1999999999999993"/>
    <n v="0"/>
  </r>
  <r>
    <x v="12"/>
    <n v="25"/>
    <n v="0"/>
  </r>
  <r>
    <x v="16"/>
    <n v="24750"/>
    <n v="0"/>
  </r>
  <r>
    <x v="14"/>
    <n v="10.499999999999998"/>
    <n v="0"/>
  </r>
  <r>
    <x v="12"/>
    <n v="60"/>
    <n v="0"/>
  </r>
  <r>
    <x v="12"/>
    <n v="10"/>
    <n v="0"/>
  </r>
  <r>
    <x v="12"/>
    <n v="2.5"/>
    <n v="0"/>
  </r>
  <r>
    <x v="13"/>
    <n v="15"/>
    <n v="0"/>
  </r>
  <r>
    <x v="17"/>
    <n v="54.999999999999993"/>
    <n v="0"/>
  </r>
  <r>
    <x v="13"/>
    <n v="2.75"/>
    <n v="0"/>
  </r>
  <r>
    <x v="3"/>
    <n v="15"/>
    <n v="0"/>
  </r>
  <r>
    <x v="2"/>
    <n v="2040.5"/>
    <n v="0"/>
  </r>
  <r>
    <x v="6"/>
    <n v="1110.3499999999999"/>
    <n v="0"/>
  </r>
  <r>
    <x v="18"/>
    <n v="15000"/>
    <n v="0"/>
  </r>
  <r>
    <x v="18"/>
    <n v="22497.5"/>
    <n v="0"/>
  </r>
  <r>
    <x v="19"/>
    <n v="625"/>
    <n v="0"/>
  </r>
  <r>
    <x v="19"/>
    <n v="189.5"/>
    <n v="0"/>
  </r>
  <r>
    <x v="19"/>
    <n v="4897.5"/>
    <n v="0"/>
  </r>
  <r>
    <x v="20"/>
    <n v="1275"/>
    <n v="0"/>
  </r>
  <r>
    <x v="21"/>
    <n v="49749.999999999993"/>
    <n v="0"/>
  </r>
  <r>
    <x v="1"/>
    <n v="43.499999999999993"/>
    <n v="0"/>
  </r>
  <r>
    <x v="22"/>
    <n v="787.5"/>
    <n v="0"/>
  </r>
  <r>
    <x v="2"/>
    <n v="100.75"/>
    <n v="0"/>
  </r>
  <r>
    <x v="22"/>
    <n v="39.874999999999993"/>
    <n v="0"/>
  </r>
  <r>
    <x v="19"/>
    <n v="140.5"/>
    <n v="0"/>
  </r>
  <r>
    <x v="19"/>
    <n v="250"/>
    <n v="0"/>
  </r>
  <r>
    <x v="23"/>
    <n v="79.749999999999986"/>
    <n v="0"/>
  </r>
  <r>
    <x v="23"/>
    <n v="72.5"/>
    <n v="0"/>
  </r>
  <r>
    <x v="14"/>
    <n v="75"/>
    <n v="0"/>
  </r>
  <r>
    <x v="19"/>
    <n v="749.99999999999989"/>
    <n v="0"/>
  </r>
  <r>
    <x v="1"/>
    <n v="89.999999999999986"/>
    <n v="0"/>
  </r>
  <r>
    <x v="2"/>
    <n v="70.75"/>
    <n v="0"/>
  </r>
  <r>
    <x v="24"/>
    <n v="49749.999999999993"/>
    <n v="0"/>
  </r>
  <r>
    <x v="24"/>
    <n v="49749.999999999993"/>
    <n v="0"/>
  </r>
  <r>
    <x v="2"/>
    <n v="57.499999999999993"/>
    <n v="0"/>
  </r>
  <r>
    <x v="14"/>
    <n v="175"/>
    <n v="0"/>
  </r>
  <r>
    <x v="2"/>
    <n v="1.25"/>
    <n v="0"/>
  </r>
  <r>
    <x v="3"/>
    <n v="40"/>
    <n v="0"/>
  </r>
  <r>
    <x v="8"/>
    <n v="749.99999999999989"/>
    <n v="0"/>
  </r>
  <r>
    <x v="23"/>
    <n v="1560"/>
    <n v="0"/>
  </r>
  <r>
    <x v="19"/>
    <n v="80"/>
    <n v="0"/>
  </r>
  <r>
    <x v="22"/>
    <n v="105.29999999999998"/>
    <n v="0"/>
  </r>
  <r>
    <x v="2"/>
    <n v="50"/>
    <n v="0"/>
  </r>
  <r>
    <x v="19"/>
    <n v="50"/>
    <n v="0"/>
  </r>
  <r>
    <x v="2"/>
    <n v="80.324999999999989"/>
    <n v="0"/>
  </r>
  <r>
    <x v="5"/>
    <n v="388.75"/>
    <n v="0"/>
  </r>
  <r>
    <x v="5"/>
    <n v="763.19999999999993"/>
    <n v="0"/>
  </r>
  <r>
    <x v="5"/>
    <n v="885.1"/>
    <n v="0"/>
  </r>
  <r>
    <x v="24"/>
    <n v="254.4"/>
    <n v="0"/>
  </r>
  <r>
    <x v="24"/>
    <n v="7.95"/>
    <n v="0"/>
  </r>
  <r>
    <x v="24"/>
    <n v="79.5"/>
    <n v="0"/>
  </r>
  <r>
    <x v="5"/>
    <n v="300.77499999999998"/>
    <n v="0"/>
  </r>
  <r>
    <x v="10"/>
    <n v="74.899999999999991"/>
    <n v="0"/>
  </r>
  <r>
    <x v="24"/>
    <n v="42.4"/>
    <n v="0"/>
  </r>
  <r>
    <x v="5"/>
    <n v="148.4"/>
    <n v="0"/>
  </r>
  <r>
    <x v="23"/>
    <n v="125"/>
    <n v="0"/>
  </r>
  <r>
    <x v="1"/>
    <n v="37.5"/>
    <n v="0"/>
  </r>
  <r>
    <x v="1"/>
    <n v="179.99999999999997"/>
    <n v="0"/>
  </r>
  <r>
    <x v="5"/>
    <n v="77.45"/>
    <n v="0"/>
  </r>
  <r>
    <x v="10"/>
    <n v="17.25"/>
    <n v="0"/>
  </r>
  <r>
    <x v="10"/>
    <n v="12.6"/>
    <n v="0"/>
  </r>
  <r>
    <x v="10"/>
    <n v="12.6"/>
    <n v="0"/>
  </r>
  <r>
    <x v="10"/>
    <n v="7.95"/>
    <n v="0"/>
  </r>
  <r>
    <x v="10"/>
    <n v="116.6"/>
    <n v="0"/>
  </r>
  <r>
    <x v="10"/>
    <n v="17.25"/>
    <n v="0"/>
  </r>
  <r>
    <x v="5"/>
    <n v="42.424999999999997"/>
    <n v="0"/>
  </r>
  <r>
    <x v="10"/>
    <n v="17.225000000000001"/>
    <n v="0"/>
  </r>
  <r>
    <x v="10"/>
    <n v="17.25"/>
    <n v="0"/>
  </r>
  <r>
    <x v="10"/>
    <n v="17.225000000000001"/>
    <n v="0"/>
  </r>
  <r>
    <x v="10"/>
    <n v="12.6"/>
    <n v="0"/>
  </r>
  <r>
    <x v="23"/>
    <n v="16.25"/>
    <n v="0"/>
  </r>
  <r>
    <x v="19"/>
    <n v="25"/>
    <n v="0"/>
  </r>
  <r>
    <x v="16"/>
    <n v="89.999999999999986"/>
    <n v="0"/>
  </r>
  <r>
    <x v="16"/>
    <n v="75"/>
    <n v="0"/>
  </r>
  <r>
    <x v="25"/>
    <n v="9.25"/>
    <n v="0"/>
  </r>
  <r>
    <x v="23"/>
    <n v="2000"/>
    <n v="0"/>
  </r>
  <r>
    <x v="26"/>
    <n v="52500"/>
    <n v="0"/>
  </r>
  <r>
    <x v="10"/>
    <n v="11"/>
    <n v="0"/>
  </r>
  <r>
    <x v="5"/>
    <n v="24750"/>
    <n v="0"/>
  </r>
  <r>
    <x v="9"/>
    <n v="7249.9999999999991"/>
    <n v="0"/>
  </r>
  <r>
    <x v="9"/>
    <n v="317.5"/>
    <n v="0"/>
  </r>
  <r>
    <x v="24"/>
    <n v="372.49999999999994"/>
    <n v="0"/>
  </r>
  <r>
    <x v="2"/>
    <n v="17.875"/>
    <n v="0"/>
  </r>
  <r>
    <x v="25"/>
    <n v="240"/>
    <n v="0"/>
  </r>
  <r>
    <x v="23"/>
    <n v="75"/>
    <n v="0"/>
  </r>
  <r>
    <x v="5"/>
    <n v="160"/>
    <n v="0"/>
  </r>
  <r>
    <x v="23"/>
    <n v="2.5"/>
    <n v="0"/>
  </r>
  <r>
    <x v="19"/>
    <n v="9"/>
    <n v="0"/>
  </r>
  <r>
    <x v="5"/>
    <n v="34.5"/>
    <n v="0"/>
  </r>
  <r>
    <x v="5"/>
    <n v="116.6"/>
    <n v="0"/>
  </r>
  <r>
    <x v="5"/>
    <n v="75.75"/>
    <n v="0"/>
  </r>
  <r>
    <x v="10"/>
    <n v="47.999999999999993"/>
    <n v="0"/>
  </r>
  <r>
    <x v="3"/>
    <n v="12.5"/>
    <n v="0"/>
  </r>
  <r>
    <x v="22"/>
    <n v="25"/>
    <n v="0"/>
  </r>
  <r>
    <x v="10"/>
    <n v="50"/>
    <n v="0"/>
  </r>
  <r>
    <x v="22"/>
    <n v="2.5"/>
    <n v="0"/>
  </r>
  <r>
    <x v="1"/>
    <n v="32.5"/>
    <n v="0"/>
  </r>
  <r>
    <x v="8"/>
    <n v="80"/>
    <n v="0"/>
  </r>
  <r>
    <x v="1"/>
    <n v="2.5"/>
    <n v="0"/>
  </r>
  <r>
    <x v="5"/>
    <n v="1100"/>
    <n v="0"/>
  </r>
  <r>
    <x v="18"/>
    <n v="16.25"/>
    <n v="0"/>
  </r>
  <r>
    <x v="10"/>
    <n v="75"/>
    <n v="0"/>
  </r>
  <r>
    <x v="5"/>
    <n v="42.5"/>
    <n v="0"/>
  </r>
  <r>
    <x v="5"/>
    <n v="42.5"/>
    <n v="0"/>
  </r>
  <r>
    <x v="8"/>
    <n v="1032"/>
    <n v="0"/>
  </r>
  <r>
    <x v="23"/>
    <n v="102.5"/>
    <n v="0"/>
  </r>
  <r>
    <x v="10"/>
    <n v="254.99999999999997"/>
    <n v="0"/>
  </r>
  <r>
    <x v="22"/>
    <n v="150"/>
    <n v="0"/>
  </r>
  <r>
    <x v="8"/>
    <n v="17.5"/>
    <n v="0"/>
  </r>
  <r>
    <x v="22"/>
    <n v="8.85"/>
    <n v="0"/>
  </r>
  <r>
    <x v="8"/>
    <n v="20"/>
    <n v="0"/>
  </r>
  <r>
    <x v="27"/>
    <n v="995"/>
    <n v="0"/>
  </r>
  <r>
    <x v="2"/>
    <n v="2.5"/>
    <n v="0"/>
  </r>
  <r>
    <x v="5"/>
    <n v="165"/>
    <n v="0"/>
  </r>
  <r>
    <x v="16"/>
    <n v="257.5"/>
    <n v="0"/>
  </r>
  <r>
    <x v="5"/>
    <n v="869.99999999999989"/>
    <n v="0"/>
  </r>
  <r>
    <x v="5"/>
    <n v="183.74999999999997"/>
    <n v="0"/>
  </r>
  <r>
    <x v="16"/>
    <n v="150"/>
    <n v="0"/>
  </r>
  <r>
    <x v="24"/>
    <n v="675"/>
    <n v="0"/>
  </r>
  <r>
    <x v="22"/>
    <n v="5.3999999999999995"/>
    <n v="0"/>
  </r>
  <r>
    <x v="28"/>
    <n v="0"/>
    <n v="0"/>
  </r>
  <r>
    <x v="29"/>
    <n v="338374.99999999994"/>
    <n v="0"/>
  </r>
  <r>
    <x v="8"/>
    <n v="7"/>
    <n v="0"/>
  </r>
  <r>
    <x v="5"/>
    <n v="42.4"/>
    <n v="0"/>
  </r>
  <r>
    <x v="30"/>
    <n v="490"/>
    <n v="0"/>
  </r>
  <r>
    <x v="10"/>
    <n v="864"/>
    <n v="0"/>
  </r>
  <r>
    <x v="25"/>
    <n v="899.99999999999989"/>
    <n v="0"/>
  </r>
  <r>
    <x v="25"/>
    <n v="300"/>
    <n v="0"/>
  </r>
  <r>
    <x v="25"/>
    <n v="500"/>
    <n v="0"/>
  </r>
  <r>
    <x v="16"/>
    <n v="449.99999999999994"/>
    <n v="0"/>
  </r>
  <r>
    <x v="24"/>
    <n v="2000"/>
    <n v="0"/>
  </r>
  <r>
    <x v="8"/>
    <n v="30"/>
    <n v="0"/>
  </r>
  <r>
    <x v="25"/>
    <n v="600"/>
    <n v="0"/>
  </r>
  <r>
    <x v="8"/>
    <n v="190.25"/>
    <n v="0"/>
  </r>
  <r>
    <x v="8"/>
    <n v="6.25"/>
    <n v="0"/>
  </r>
  <r>
    <x v="8"/>
    <n v="374.99999999999994"/>
    <n v="0"/>
  </r>
  <r>
    <x v="10"/>
    <n v="62.5"/>
    <n v="0"/>
  </r>
  <r>
    <x v="10"/>
    <n v="30"/>
    <n v="0"/>
  </r>
  <r>
    <x v="30"/>
    <n v="175"/>
    <n v="0"/>
  </r>
  <r>
    <x v="30"/>
    <n v="125"/>
    <n v="0"/>
  </r>
  <r>
    <x v="5"/>
    <n v="207.5"/>
    <n v="0"/>
  </r>
  <r>
    <x v="30"/>
    <n v="137.5"/>
    <n v="0"/>
  </r>
  <r>
    <x v="24"/>
    <n v="7.5"/>
    <n v="0"/>
  </r>
  <r>
    <x v="16"/>
    <n v="187.49999999999997"/>
    <n v="0"/>
  </r>
  <r>
    <x v="22"/>
    <n v="795"/>
    <n v="0"/>
  </r>
  <r>
    <x v="10"/>
    <n v="7.6499999999999995"/>
    <n v="0"/>
  </r>
  <r>
    <x v="16"/>
    <n v="264.5"/>
    <n v="0"/>
  </r>
  <r>
    <x v="31"/>
    <n v="10"/>
    <n v="0"/>
  </r>
  <r>
    <x v="10"/>
    <n v="44.999999999999993"/>
    <n v="0"/>
  </r>
  <r>
    <x v="21"/>
    <n v="4.8"/>
    <n v="0"/>
  </r>
  <r>
    <x v="16"/>
    <n v="62.5"/>
    <n v="0"/>
  </r>
  <r>
    <x v="16"/>
    <n v="174.25"/>
    <n v="0"/>
  </r>
  <r>
    <x v="8"/>
    <n v="0.67499999999999993"/>
    <n v="0"/>
  </r>
  <r>
    <x v="24"/>
    <n v="350"/>
    <n v="0"/>
  </r>
  <r>
    <x v="24"/>
    <n v="350"/>
    <n v="0"/>
  </r>
  <r>
    <x v="5"/>
    <n v="710.19999999999993"/>
    <n v="0"/>
  </r>
  <r>
    <x v="5"/>
    <n v="434.59999999999997"/>
    <n v="0"/>
  </r>
  <r>
    <x v="32"/>
    <n v="2437.5"/>
    <n v="0"/>
  </r>
  <r>
    <x v="32"/>
    <n v="1625"/>
    <n v="0"/>
  </r>
  <r>
    <x v="33"/>
    <n v="2437.5"/>
    <n v="0"/>
  </r>
  <r>
    <x v="25"/>
    <n v="214.99999999999997"/>
    <n v="0"/>
  </r>
  <r>
    <x v="34"/>
    <n v="44.999999999999993"/>
    <n v="0"/>
  </r>
  <r>
    <x v="9"/>
    <n v="212.5"/>
    <n v="0"/>
  </r>
  <r>
    <x v="16"/>
    <n v="125"/>
    <n v="0"/>
  </r>
  <r>
    <x v="21"/>
    <n v="48750"/>
    <n v="0"/>
  </r>
  <r>
    <x v="16"/>
    <n v="7.2"/>
    <n v="0"/>
  </r>
  <r>
    <x v="30"/>
    <n v="44.25"/>
    <n v="0"/>
  </r>
  <r>
    <x v="24"/>
    <n v="5.9999999999999991"/>
    <n v="0"/>
  </r>
  <r>
    <x v="30"/>
    <n v="35.4"/>
    <n v="0"/>
  </r>
  <r>
    <x v="16"/>
    <n v="2.75"/>
    <n v="0"/>
  </r>
  <r>
    <x v="25"/>
    <n v="59.4"/>
    <n v="0"/>
  </r>
  <r>
    <x v="24"/>
    <n v="8"/>
    <n v="0"/>
  </r>
  <r>
    <x v="30"/>
    <n v="1262.5"/>
    <n v="0"/>
  </r>
  <r>
    <x v="25"/>
    <n v="739.99999999999989"/>
    <n v="0"/>
  </r>
  <r>
    <x v="13"/>
    <n v="26.549999999999997"/>
    <n v="0"/>
  </r>
  <r>
    <x v="25"/>
    <n v="877.49999999999989"/>
    <n v="0"/>
  </r>
  <r>
    <x v="16"/>
    <n v="125.87499999999999"/>
    <n v="0"/>
  </r>
  <r>
    <x v="18"/>
    <n v="75"/>
    <n v="0"/>
  </r>
  <r>
    <x v="25"/>
    <n v="831.59999999999991"/>
    <n v="0"/>
  </r>
  <r>
    <x v="18"/>
    <n v="53.625"/>
    <n v="0"/>
  </r>
  <r>
    <x v="24"/>
    <n v="37.5"/>
    <n v="0"/>
  </r>
  <r>
    <x v="30"/>
    <n v="62.5"/>
    <n v="0"/>
  </r>
  <r>
    <x v="25"/>
    <n v="20.249999999999996"/>
    <n v="0"/>
  </r>
  <r>
    <x v="35"/>
    <n v="262.35000000000002"/>
    <n v="0"/>
  </r>
  <r>
    <x v="36"/>
    <n v="862.75"/>
    <n v="0"/>
  </r>
  <r>
    <x v="37"/>
    <n v="1375"/>
    <n v="0"/>
  </r>
  <r>
    <x v="24"/>
    <n v="36.25"/>
    <n v="0"/>
  </r>
  <r>
    <x v="30"/>
    <n v="2256"/>
    <n v="0"/>
  </r>
  <r>
    <x v="24"/>
    <n v="127.2"/>
    <n v="0"/>
  </r>
  <r>
    <x v="9"/>
    <n v="545"/>
    <n v="0"/>
  </r>
  <r>
    <x v="30"/>
    <n v="168.3"/>
    <n v="0"/>
  </r>
  <r>
    <x v="9"/>
    <n v="281.25"/>
    <n v="0"/>
  </r>
  <r>
    <x v="5"/>
    <n v="5.3999999999999995"/>
    <n v="0"/>
  </r>
  <r>
    <x v="35"/>
    <n v="67.5"/>
    <n v="0"/>
  </r>
  <r>
    <x v="18"/>
    <n v="30"/>
    <n v="0"/>
  </r>
  <r>
    <x v="25"/>
    <n v="200"/>
    <n v="0"/>
  </r>
  <r>
    <x v="38"/>
    <n v="44.999999999999993"/>
    <n v="0"/>
  </r>
  <r>
    <x v="36"/>
    <n v="1100"/>
    <n v="0"/>
  </r>
  <r>
    <x v="25"/>
    <n v="13.5"/>
    <n v="0"/>
  </r>
  <r>
    <x v="25"/>
    <n v="4.5"/>
    <n v="0"/>
  </r>
  <r>
    <x v="18"/>
    <n v="92.999999999999986"/>
    <n v="0"/>
  </r>
  <r>
    <x v="25"/>
    <n v="9"/>
    <n v="0"/>
  </r>
  <r>
    <x v="18"/>
    <n v="244.49999999999997"/>
    <n v="0"/>
  </r>
  <r>
    <x v="25"/>
    <n v="11.2"/>
    <n v="0"/>
  </r>
  <r>
    <x v="5"/>
    <n v="70"/>
    <n v="0"/>
  </r>
  <r>
    <x v="30"/>
    <n v="54.999999999999993"/>
    <n v="0"/>
  </r>
  <r>
    <x v="34"/>
    <n v="449.99999999999994"/>
    <n v="0"/>
  </r>
  <r>
    <x v="34"/>
    <n v="224.99999999999997"/>
    <n v="0"/>
  </r>
  <r>
    <x v="34"/>
    <n v="374.99999999999994"/>
    <n v="0"/>
  </r>
  <r>
    <x v="37"/>
    <n v="300"/>
    <n v="0"/>
  </r>
  <r>
    <x v="39"/>
    <n v="137500"/>
    <n v="0"/>
  </r>
  <r>
    <x v="9"/>
    <n v="5"/>
    <n v="0"/>
  </r>
  <r>
    <x v="40"/>
    <n v="862.49999999999989"/>
    <n v="0"/>
  </r>
  <r>
    <x v="30"/>
    <n v="9.6"/>
    <n v="0"/>
  </r>
  <r>
    <x v="18"/>
    <n v="11.249999999999998"/>
    <n v="0"/>
  </r>
  <r>
    <x v="41"/>
    <n v="46.499999999999993"/>
    <n v="0"/>
  </r>
  <r>
    <x v="18"/>
    <n v="106.575"/>
    <n v="0"/>
  </r>
  <r>
    <x v="18"/>
    <n v="26.099999999999998"/>
    <n v="0"/>
  </r>
  <r>
    <x v="18"/>
    <n v="15.95"/>
    <n v="0"/>
  </r>
  <r>
    <x v="18"/>
    <n v="11.6"/>
    <n v="0"/>
  </r>
  <r>
    <x v="36"/>
    <n v="26.099999999999998"/>
    <n v="0"/>
  </r>
  <r>
    <x v="18"/>
    <n v="115.99999999999999"/>
    <n v="0"/>
  </r>
  <r>
    <x v="42"/>
    <n v="92500"/>
    <n v="0"/>
  </r>
  <r>
    <x v="24"/>
    <n v="49749.999999999993"/>
    <n v="0"/>
  </r>
  <r>
    <x v="24"/>
    <n v="12.149999999999999"/>
    <n v="0"/>
  </r>
  <r>
    <x v="40"/>
    <n v="109.7"/>
    <n v="0"/>
  </r>
  <r>
    <x v="43"/>
    <n v="338374.99999999994"/>
    <n v="0"/>
  </r>
  <r>
    <x v="25"/>
    <n v="25"/>
    <n v="0"/>
  </r>
  <r>
    <x v="35"/>
    <n v="45.75"/>
    <n v="0"/>
  </r>
  <r>
    <x v="44"/>
    <n v="652074.99999999988"/>
    <n v="0"/>
  </r>
  <r>
    <x v="21"/>
    <n v="300000"/>
    <n v="0"/>
  </r>
  <r>
    <x v="18"/>
    <n v="198"/>
    <n v="0"/>
  </r>
  <r>
    <x v="45"/>
    <n v="135"/>
    <n v="0"/>
  </r>
  <r>
    <x v="46"/>
    <n v="27.2"/>
    <n v="0"/>
  </r>
  <r>
    <x v="25"/>
    <n v="4.25"/>
    <n v="0"/>
  </r>
  <r>
    <x v="47"/>
    <n v="242.5"/>
    <n v="0"/>
  </r>
  <r>
    <x v="24"/>
    <n v="14.25"/>
    <n v="0"/>
  </r>
  <r>
    <x v="48"/>
    <n v="3.2"/>
    <n v="0"/>
  </r>
  <r>
    <x v="40"/>
    <n v="27.499999999999996"/>
    <n v="0"/>
  </r>
  <r>
    <x v="16"/>
    <n v="251.08749999999998"/>
    <n v="0"/>
  </r>
  <r>
    <x v="49"/>
    <n v="56"/>
    <n v="0"/>
  </r>
  <r>
    <x v="25"/>
    <n v="14.25"/>
    <n v="0"/>
  </r>
  <r>
    <x v="37"/>
    <n v="114.99999999999999"/>
    <n v="0"/>
  </r>
  <r>
    <x v="50"/>
    <n v="922.49999999999989"/>
    <n v="0"/>
  </r>
  <r>
    <x v="51"/>
    <n v="805"/>
    <n v="0"/>
  </r>
  <r>
    <x v="52"/>
    <n v="1167.5"/>
    <n v="0"/>
  </r>
  <r>
    <x v="24"/>
    <n v="48499.999999999993"/>
    <n v="0"/>
  </r>
  <r>
    <x v="24"/>
    <n v="40000"/>
    <n v="0"/>
  </r>
  <r>
    <x v="24"/>
    <n v="49749.999999999993"/>
    <n v="0"/>
  </r>
  <r>
    <x v="24"/>
    <n v="337.5"/>
    <n v="0"/>
  </r>
  <r>
    <x v="5"/>
    <n v="14.4"/>
    <n v="0"/>
  </r>
  <r>
    <x v="53"/>
    <n v="387.5"/>
    <n v="0"/>
  </r>
  <r>
    <x v="25"/>
    <n v="270"/>
    <n v="0"/>
  </r>
  <r>
    <x v="54"/>
    <n v="625000"/>
    <n v="0"/>
  </r>
  <r>
    <x v="21"/>
    <n v="175000"/>
    <n v="0"/>
  </r>
  <r>
    <x v="55"/>
    <n v="780"/>
    <n v="0"/>
  </r>
  <r>
    <x v="56"/>
    <n v="2497.5"/>
    <n v="0"/>
  </r>
  <r>
    <x v="57"/>
    <n v="525"/>
    <n v="0"/>
  </r>
  <r>
    <x v="23"/>
    <n v="125"/>
    <n v="0"/>
  </r>
  <r>
    <x v="37"/>
    <n v="37.5"/>
    <n v="0"/>
  </r>
  <r>
    <x v="37"/>
    <n v="544"/>
    <n v="0"/>
  </r>
  <r>
    <x v="58"/>
    <n v="1774.9999999999998"/>
    <n v="0"/>
  </r>
  <r>
    <x v="59"/>
    <n v="600"/>
    <n v="0"/>
  </r>
  <r>
    <x v="59"/>
    <n v="675"/>
    <n v="0"/>
  </r>
  <r>
    <x v="60"/>
    <n v="150"/>
    <n v="0"/>
  </r>
  <r>
    <x v="59"/>
    <n v="825"/>
    <n v="0"/>
  </r>
  <r>
    <x v="61"/>
    <n v="125"/>
    <n v="0"/>
  </r>
  <r>
    <x v="59"/>
    <n v="374.99999999999994"/>
    <n v="0"/>
  </r>
  <r>
    <x v="62"/>
    <n v="250"/>
    <n v="0"/>
  </r>
  <r>
    <x v="63"/>
    <n v="61.749999999999993"/>
    <n v="0"/>
  </r>
  <r>
    <x v="64"/>
    <n v="75"/>
    <n v="0"/>
  </r>
  <r>
    <x v="9"/>
    <n v="175000"/>
    <n v="0"/>
  </r>
  <r>
    <x v="32"/>
    <n v="600"/>
    <n v="0"/>
  </r>
  <r>
    <x v="65"/>
    <n v="2137.5"/>
    <n v="0"/>
  </r>
  <r>
    <x v="32"/>
    <n v="525"/>
    <n v="0"/>
  </r>
  <r>
    <x v="66"/>
    <n v="75"/>
    <n v="0"/>
  </r>
  <r>
    <x v="66"/>
    <n v="75"/>
    <n v="0"/>
  </r>
  <r>
    <x v="67"/>
    <n v="5000"/>
    <n v="0"/>
  </r>
  <r>
    <x v="36"/>
    <n v="25"/>
    <n v="0"/>
  </r>
  <r>
    <x v="35"/>
    <n v="150"/>
    <n v="0"/>
  </r>
  <r>
    <x v="21"/>
    <n v="67.5"/>
    <n v="0"/>
  </r>
  <r>
    <x v="68"/>
    <n v="50099.999999999993"/>
    <n v="0"/>
  </r>
  <r>
    <x v="69"/>
    <n v="16912.5"/>
    <n v="0"/>
  </r>
  <r>
    <x v="70"/>
    <n v="155.99999999999997"/>
    <n v="0"/>
  </r>
  <r>
    <x v="43"/>
    <n v="3266.9999999999995"/>
    <n v="0"/>
  </r>
  <r>
    <x v="71"/>
    <n v="292.5"/>
    <n v="0"/>
  </r>
  <r>
    <x v="72"/>
    <n v="24750"/>
    <n v="0"/>
  </r>
  <r>
    <x v="73"/>
    <n v="937.5"/>
    <n v="0"/>
  </r>
  <r>
    <x v="74"/>
    <n v="224.99999999999997"/>
    <n v="0"/>
  </r>
  <r>
    <x v="75"/>
    <n v="1040"/>
    <n v="0"/>
  </r>
  <r>
    <x v="76"/>
    <n v="1127.5"/>
    <n v="0"/>
  </r>
  <r>
    <x v="77"/>
    <n v="176"/>
    <n v="0"/>
  </r>
  <r>
    <x v="34"/>
    <n v="10"/>
    <n v="0"/>
  </r>
  <r>
    <x v="37"/>
    <n v="100"/>
    <n v="0"/>
  </r>
  <r>
    <x v="78"/>
    <n v="70"/>
    <n v="0"/>
  </r>
  <r>
    <x v="79"/>
    <n v="52.8"/>
    <n v="0"/>
  </r>
  <r>
    <x v="80"/>
    <n v="179.99999999999997"/>
    <n v="0"/>
  </r>
  <r>
    <x v="81"/>
    <n v="179.99999999999997"/>
    <n v="0"/>
  </r>
  <r>
    <x v="61"/>
    <n v="179.99999999999997"/>
    <n v="0"/>
  </r>
  <r>
    <x v="58"/>
    <n v="179.99999999999997"/>
    <n v="0"/>
  </r>
  <r>
    <x v="82"/>
    <n v="300"/>
    <n v="0"/>
  </r>
  <r>
    <x v="83"/>
    <n v="75"/>
    <n v="0"/>
  </r>
  <r>
    <x v="36"/>
    <n v="402.74999999999994"/>
    <n v="0"/>
  </r>
  <r>
    <x v="84"/>
    <n v="79"/>
    <n v="0"/>
  </r>
  <r>
    <x v="85"/>
    <n v="339.24999999999994"/>
    <n v="0"/>
  </r>
  <r>
    <x v="86"/>
    <n v="50"/>
    <n v="0"/>
  </r>
  <r>
    <x v="87"/>
    <n v="767.25"/>
    <n v="0"/>
  </r>
  <r>
    <x v="88"/>
    <n v="435.2"/>
    <n v="0"/>
  </r>
  <r>
    <x v="29"/>
    <n v="24750"/>
    <n v="0"/>
  </r>
  <r>
    <x v="89"/>
    <n v="249.6"/>
    <n v="0"/>
  </r>
  <r>
    <x v="90"/>
    <n v="182.49999999999997"/>
    <n v="0"/>
  </r>
  <r>
    <x v="8"/>
    <n v="24750"/>
    <n v="0"/>
  </r>
  <r>
    <x v="18"/>
    <n v="130.25"/>
    <n v="0"/>
  </r>
  <r>
    <x v="21"/>
    <n v="49749.999999999993"/>
    <n v="0"/>
  </r>
  <r>
    <x v="87"/>
    <n v="45.5"/>
    <n v="0"/>
  </r>
  <r>
    <x v="91"/>
    <n v="33.949999999999996"/>
    <n v="0"/>
  </r>
  <r>
    <x v="92"/>
    <n v="48750"/>
    <n v="0"/>
  </r>
  <r>
    <x v="92"/>
    <n v="48750"/>
    <n v="0"/>
  </r>
  <r>
    <x v="92"/>
    <n v="48750"/>
    <n v="0"/>
  </r>
  <r>
    <x v="92"/>
    <n v="48750"/>
    <n v="0"/>
  </r>
  <r>
    <x v="92"/>
    <n v="48750"/>
    <n v="0"/>
  </r>
  <r>
    <x v="26"/>
    <n v="25"/>
    <n v="0"/>
  </r>
  <r>
    <x v="93"/>
    <n v="249750"/>
    <n v="0"/>
  </r>
  <r>
    <x v="90"/>
    <n v="25"/>
    <n v="0"/>
  </r>
  <r>
    <x v="94"/>
    <n v="609.25"/>
    <n v="0"/>
  </r>
  <r>
    <x v="61"/>
    <n v="25"/>
    <n v="0"/>
  </r>
  <r>
    <x v="95"/>
    <n v="30"/>
    <n v="0"/>
  </r>
  <r>
    <x v="95"/>
    <n v="75"/>
    <n v="0"/>
  </r>
  <r>
    <x v="95"/>
    <n v="125"/>
    <n v="0"/>
  </r>
  <r>
    <x v="95"/>
    <n v="75"/>
    <n v="0"/>
  </r>
  <r>
    <x v="95"/>
    <n v="100"/>
    <n v="0"/>
  </r>
  <r>
    <x v="95"/>
    <n v="250"/>
    <n v="0"/>
  </r>
  <r>
    <x v="96"/>
    <n v="15"/>
    <n v="0"/>
  </r>
  <r>
    <x v="29"/>
    <n v="675"/>
    <n v="0"/>
  </r>
  <r>
    <x v="97"/>
    <n v="50"/>
    <n v="0"/>
  </r>
  <r>
    <x v="98"/>
    <n v="6175"/>
    <n v="0"/>
  </r>
  <r>
    <x v="25"/>
    <n v="26.549999999999997"/>
    <n v="0"/>
  </r>
  <r>
    <x v="99"/>
    <n v="1494.9999999999998"/>
    <n v="0"/>
  </r>
  <r>
    <x v="100"/>
    <n v="13.649999999999999"/>
    <n v="0"/>
  </r>
  <r>
    <x v="5"/>
    <n v="270"/>
    <n v="0"/>
  </r>
  <r>
    <x v="101"/>
    <n v="32.5"/>
    <n v="0"/>
  </r>
  <r>
    <x v="101"/>
    <n v="22.499999999999996"/>
    <n v="0"/>
  </r>
  <r>
    <x v="102"/>
    <n v="125"/>
    <n v="0"/>
  </r>
  <r>
    <x v="102"/>
    <n v="125"/>
    <n v="0"/>
  </r>
  <r>
    <x v="103"/>
    <n v="837.5"/>
    <n v="0"/>
  </r>
  <r>
    <x v="95"/>
    <n v="250"/>
    <n v="0"/>
  </r>
  <r>
    <x v="95"/>
    <n v="125"/>
    <n v="0"/>
  </r>
  <r>
    <x v="104"/>
    <n v="1444.9999999999998"/>
    <n v="0"/>
  </r>
  <r>
    <x v="101"/>
    <n v="5"/>
    <n v="0"/>
  </r>
  <r>
    <x v="105"/>
    <n v="2126.25"/>
    <n v="0"/>
  </r>
  <r>
    <x v="57"/>
    <n v="374.99999999999994"/>
    <n v="0"/>
  </r>
  <r>
    <x v="106"/>
    <n v="36"/>
    <n v="0"/>
  </r>
  <r>
    <x v="107"/>
    <n v="1030"/>
    <n v="0"/>
  </r>
  <r>
    <x v="107"/>
    <n v="1030"/>
    <n v="0"/>
  </r>
  <r>
    <x v="107"/>
    <n v="1030"/>
    <n v="0"/>
  </r>
  <r>
    <x v="107"/>
    <n v="1030"/>
    <n v="0"/>
  </r>
  <r>
    <x v="107"/>
    <n v="1030"/>
    <n v="0"/>
  </r>
  <r>
    <x v="19"/>
    <n v="100"/>
    <n v="0"/>
  </r>
  <r>
    <x v="108"/>
    <n v="2488.75"/>
    <n v="0"/>
  </r>
  <r>
    <x v="109"/>
    <n v="374.99999999999994"/>
    <n v="0"/>
  </r>
  <r>
    <x v="110"/>
    <n v="75"/>
    <n v="0"/>
  </r>
  <r>
    <x v="27"/>
    <n v="350"/>
    <n v="0"/>
  </r>
  <r>
    <x v="111"/>
    <n v="116.97499999999999"/>
    <n v="0"/>
  </r>
  <r>
    <x v="104"/>
    <n v="100"/>
    <n v="0"/>
  </r>
  <r>
    <x v="102"/>
    <n v="250"/>
    <n v="0"/>
  </r>
  <r>
    <x v="25"/>
    <n v="1945"/>
    <n v="0"/>
  </r>
  <r>
    <x v="56"/>
    <n v="151.19999999999999"/>
    <n v="0"/>
  </r>
  <r>
    <x v="112"/>
    <n v="66"/>
    <n v="0"/>
  </r>
  <r>
    <x v="113"/>
    <n v="60"/>
    <n v="0"/>
  </r>
  <r>
    <x v="87"/>
    <n v="179.99999999999997"/>
    <n v="0"/>
  </r>
  <r>
    <x v="74"/>
    <n v="480"/>
    <n v="0"/>
  </r>
  <r>
    <x v="87"/>
    <n v="243.75"/>
    <n v="0"/>
  </r>
  <r>
    <x v="114"/>
    <n v="250"/>
    <n v="0"/>
  </r>
  <r>
    <x v="115"/>
    <n v="237.5"/>
    <n v="0"/>
  </r>
  <r>
    <x v="115"/>
    <n v="267.5"/>
    <n v="0"/>
  </r>
  <r>
    <x v="43"/>
    <n v="250"/>
    <n v="0"/>
  </r>
  <r>
    <x v="115"/>
    <n v="133.75"/>
    <n v="0"/>
  </r>
  <r>
    <x v="114"/>
    <n v="1807.4999999999998"/>
    <n v="0"/>
  </r>
  <r>
    <x v="71"/>
    <n v="153"/>
    <n v="0"/>
  </r>
  <r>
    <x v="107"/>
    <n v="1030"/>
    <n v="0"/>
  </r>
  <r>
    <x v="115"/>
    <n v="141"/>
    <n v="0"/>
  </r>
  <r>
    <x v="39"/>
    <n v="49749.999999999993"/>
    <n v="0"/>
  </r>
  <r>
    <x v="27"/>
    <n v="24750"/>
    <n v="0"/>
  </r>
  <r>
    <x v="116"/>
    <n v="952.19999999999993"/>
    <n v="0"/>
  </r>
  <r>
    <x v="74"/>
    <n v="80"/>
    <n v="0"/>
  </r>
  <r>
    <x v="117"/>
    <n v="82.875"/>
    <n v="0"/>
  </r>
  <r>
    <x v="118"/>
    <n v="483.99999999999994"/>
    <n v="0"/>
  </r>
  <r>
    <x v="88"/>
    <n v="1297.5"/>
    <n v="0"/>
  </r>
  <r>
    <x v="57"/>
    <n v="75"/>
    <n v="0"/>
  </r>
  <r>
    <x v="43"/>
    <n v="250"/>
    <n v="0"/>
  </r>
  <r>
    <x v="57"/>
    <n v="800"/>
    <n v="0"/>
  </r>
  <r>
    <x v="57"/>
    <n v="150"/>
    <n v="0"/>
  </r>
  <r>
    <x v="57"/>
    <n v="50"/>
    <n v="0"/>
  </r>
  <r>
    <x v="57"/>
    <n v="150"/>
    <n v="0"/>
  </r>
  <r>
    <x v="119"/>
    <n v="250"/>
    <n v="0"/>
  </r>
  <r>
    <x v="119"/>
    <n v="825"/>
    <n v="0"/>
  </r>
  <r>
    <x v="115"/>
    <n v="74.25"/>
    <n v="0"/>
  </r>
  <r>
    <x v="120"/>
    <n v="74.25"/>
    <n v="0"/>
  </r>
  <r>
    <x v="120"/>
    <n v="172.5"/>
    <n v="0"/>
  </r>
  <r>
    <x v="115"/>
    <n v="44.55"/>
    <n v="0"/>
  </r>
  <r>
    <x v="120"/>
    <n v="74.25"/>
    <n v="0"/>
  </r>
  <r>
    <x v="121"/>
    <n v="74.25"/>
    <n v="0"/>
  </r>
  <r>
    <x v="120"/>
    <n v="74.25"/>
    <n v="0"/>
  </r>
  <r>
    <x v="120"/>
    <n v="191.5"/>
    <n v="0"/>
  </r>
  <r>
    <x v="122"/>
    <n v="44.8"/>
    <n v="0"/>
  </r>
  <r>
    <x v="123"/>
    <n v="66"/>
    <n v="0"/>
  </r>
  <r>
    <x v="57"/>
    <n v="125"/>
    <n v="0"/>
  </r>
  <r>
    <x v="103"/>
    <n v="2537.4999999999995"/>
    <n v="0"/>
  </r>
  <r>
    <x v="92"/>
    <n v="175000"/>
    <n v="0"/>
  </r>
  <r>
    <x v="124"/>
    <n v="107.10000000000001"/>
    <n v="0"/>
  </r>
  <r>
    <x v="29"/>
    <n v="879.74999999999989"/>
    <n v="0"/>
  </r>
  <r>
    <x v="122"/>
    <n v="124.2"/>
    <n v="0"/>
  </r>
  <r>
    <x v="119"/>
    <n v="103.75"/>
    <n v="0"/>
  </r>
  <r>
    <x v="125"/>
    <n v="1227.3"/>
    <n v="0"/>
  </r>
  <r>
    <x v="126"/>
    <n v="19750"/>
    <n v="0"/>
  </r>
  <r>
    <x v="42"/>
    <n v="260"/>
    <n v="0"/>
  </r>
  <r>
    <x v="39"/>
    <n v="49749.999999999993"/>
    <n v="0"/>
  </r>
  <r>
    <x v="127"/>
    <n v="9.5"/>
    <n v="0"/>
  </r>
  <r>
    <x v="128"/>
    <n v="77.999999999999986"/>
    <n v="0"/>
  </r>
  <r>
    <x v="129"/>
    <n v="49974.999999999993"/>
    <n v="0"/>
  </r>
  <r>
    <x v="129"/>
    <n v="49974.999999999993"/>
    <n v="0"/>
  </r>
  <r>
    <x v="130"/>
    <n v="24750"/>
    <n v="0"/>
  </r>
  <r>
    <x v="130"/>
    <n v="505"/>
    <n v="0"/>
  </r>
  <r>
    <x v="131"/>
    <n v="50"/>
    <n v="0"/>
  </r>
  <r>
    <x v="57"/>
    <n v="134.4"/>
    <n v="0"/>
  </r>
  <r>
    <x v="131"/>
    <n v="50"/>
    <n v="0"/>
  </r>
  <r>
    <x v="132"/>
    <n v="49749.999999999993"/>
    <n v="0"/>
  </r>
  <r>
    <x v="29"/>
    <n v="37.5"/>
    <n v="0"/>
  </r>
  <r>
    <x v="133"/>
    <n v="49749.999999999993"/>
    <n v="0"/>
  </r>
  <r>
    <x v="134"/>
    <n v="49749.999999999993"/>
    <n v="0"/>
  </r>
  <r>
    <x v="135"/>
    <n v="49749.999999999993"/>
    <n v="0"/>
  </r>
  <r>
    <x v="136"/>
    <n v="49749.999999999993"/>
    <n v="0"/>
  </r>
  <r>
    <x v="137"/>
    <n v="49749.999999999993"/>
    <n v="0"/>
  </r>
  <r>
    <x v="138"/>
    <n v="15"/>
    <n v="0"/>
  </r>
  <r>
    <x v="139"/>
    <n v="49749.999999999993"/>
    <n v="0"/>
  </r>
  <r>
    <x v="129"/>
    <n v="49749.999999999993"/>
    <n v="0"/>
  </r>
  <r>
    <x v="92"/>
    <n v="75000"/>
    <n v="0"/>
  </r>
  <r>
    <x v="140"/>
    <n v="500000"/>
    <n v="0"/>
  </r>
  <r>
    <x v="141"/>
    <n v="12250"/>
    <n v="0"/>
  </r>
  <r>
    <x v="142"/>
    <n v="24750"/>
    <n v="0"/>
  </r>
  <r>
    <x v="143"/>
    <n v="49749.999999999993"/>
    <n v="0"/>
  </r>
  <r>
    <x v="144"/>
    <n v="300"/>
    <n v="0"/>
  </r>
  <r>
    <x v="145"/>
    <n v="49749.999999999993"/>
    <n v="0"/>
  </r>
  <r>
    <x v="142"/>
    <n v="24975"/>
    <n v="0"/>
  </r>
  <r>
    <x v="146"/>
    <n v="24975"/>
    <n v="0"/>
  </r>
  <r>
    <x v="128"/>
    <n v="6.6"/>
    <n v="0"/>
  </r>
  <r>
    <x v="147"/>
    <n v="15"/>
    <n v="0"/>
  </r>
  <r>
    <x v="148"/>
    <n v="30.5"/>
    <n v="0"/>
  </r>
  <r>
    <x v="148"/>
    <n v="76.25"/>
    <n v="0"/>
  </r>
  <r>
    <x v="149"/>
    <n v="27"/>
    <n v="0"/>
  </r>
  <r>
    <x v="29"/>
    <n v="27"/>
    <n v="0"/>
  </r>
  <r>
    <x v="130"/>
    <n v="50000"/>
    <n v="0"/>
  </r>
  <r>
    <x v="29"/>
    <n v="2100"/>
    <n v="0"/>
  </r>
  <r>
    <x v="118"/>
    <n v="975"/>
    <n v="0"/>
  </r>
  <r>
    <x v="29"/>
    <n v="3150"/>
    <n v="0"/>
  </r>
  <r>
    <x v="118"/>
    <n v="245"/>
    <n v="0"/>
  </r>
  <r>
    <x v="29"/>
    <n v="275"/>
    <n v="0"/>
  </r>
  <r>
    <x v="150"/>
    <n v="2465"/>
    <n v="0"/>
  </r>
  <r>
    <x v="151"/>
    <n v="6.3"/>
    <n v="0"/>
  </r>
  <r>
    <x v="152"/>
    <n v="37.799999999999997"/>
    <n v="0"/>
  </r>
  <r>
    <x v="152"/>
    <n v="37.799999999999997"/>
    <n v="0"/>
  </r>
  <r>
    <x v="153"/>
    <n v="245"/>
    <n v="0"/>
  </r>
  <r>
    <x v="119"/>
    <n v="109.75"/>
    <n v="0"/>
  </r>
  <r>
    <x v="154"/>
    <n v="235"/>
    <n v="0"/>
  </r>
  <r>
    <x v="155"/>
    <n v="49749.999999999993"/>
    <n v="0"/>
  </r>
  <r>
    <x v="29"/>
    <n v="2400"/>
    <n v="0"/>
  </r>
  <r>
    <x v="156"/>
    <n v="24750"/>
    <n v="0"/>
  </r>
  <r>
    <x v="126"/>
    <n v="24750"/>
    <n v="0"/>
  </r>
  <r>
    <x v="157"/>
    <n v="1417.4999999999998"/>
    <n v="0"/>
  </r>
  <r>
    <x v="158"/>
    <n v="49749.999999999993"/>
    <n v="0"/>
  </r>
  <r>
    <x v="159"/>
    <n v="250000"/>
    <n v="0"/>
  </r>
  <r>
    <x v="160"/>
    <n v="70"/>
    <n v="0"/>
  </r>
  <r>
    <x v="103"/>
    <n v="61.749999999999993"/>
    <n v="0"/>
  </r>
  <r>
    <x v="161"/>
    <n v="282.5"/>
    <n v="0"/>
  </r>
  <r>
    <x v="162"/>
    <n v="68.25"/>
    <n v="0"/>
  </r>
  <r>
    <x v="163"/>
    <n v="65"/>
    <n v="0"/>
  </r>
  <r>
    <x v="164"/>
    <n v="25"/>
    <n v="0"/>
  </r>
  <r>
    <x v="93"/>
    <n v="10500"/>
    <n v="0"/>
  </r>
  <r>
    <x v="130"/>
    <n v="500"/>
    <n v="0"/>
  </r>
  <r>
    <x v="130"/>
    <n v="1000"/>
    <n v="0"/>
  </r>
  <r>
    <x v="130"/>
    <n v="500"/>
    <n v="0"/>
  </r>
  <r>
    <x v="130"/>
    <n v="500"/>
    <n v="0"/>
  </r>
  <r>
    <x v="93"/>
    <n v="225000"/>
    <n v="0"/>
  </r>
  <r>
    <x v="29"/>
    <n v="130"/>
    <n v="0"/>
  </r>
  <r>
    <x v="29"/>
    <n v="247.5"/>
    <n v="0"/>
  </r>
  <r>
    <x v="165"/>
    <n v="503.49999999999994"/>
    <n v="0"/>
  </r>
  <r>
    <x v="29"/>
    <n v="209.5"/>
    <n v="0"/>
  </r>
  <r>
    <x v="103"/>
    <n v="227"/>
    <n v="0"/>
  </r>
  <r>
    <x v="166"/>
    <n v="45000"/>
    <n v="0"/>
  </r>
  <r>
    <x v="167"/>
    <n v="1499.9999999999998"/>
    <n v="0"/>
  </r>
  <r>
    <x v="168"/>
    <n v="49749.999999999993"/>
    <n v="0"/>
  </r>
  <r>
    <x v="168"/>
    <n v="49749.999999999993"/>
    <n v="0"/>
  </r>
  <r>
    <x v="129"/>
    <n v="500000"/>
    <n v="0"/>
  </r>
  <r>
    <x v="169"/>
    <n v="102.5"/>
    <n v="0"/>
  </r>
  <r>
    <x v="170"/>
    <n v="262.5"/>
    <n v="0"/>
  </r>
  <r>
    <x v="170"/>
    <n v="205.74999999999997"/>
    <n v="0"/>
  </r>
  <r>
    <x v="130"/>
    <n v="874.99999999999989"/>
    <n v="0"/>
  </r>
  <r>
    <x v="93"/>
    <n v="24750"/>
    <n v="0"/>
  </r>
  <r>
    <x v="171"/>
    <n v="262.5"/>
    <n v="0"/>
  </r>
  <r>
    <x v="139"/>
    <n v="250000"/>
    <n v="0"/>
  </r>
  <r>
    <x v="172"/>
    <n v="20000"/>
    <n v="0"/>
  </r>
  <r>
    <x v="173"/>
    <n v="1749.9999999999998"/>
    <n v="0"/>
  </r>
  <r>
    <x v="173"/>
    <n v="1250"/>
    <n v="0"/>
  </r>
  <r>
    <x v="173"/>
    <n v="2750"/>
    <n v="0"/>
  </r>
  <r>
    <x v="173"/>
    <n v="500"/>
    <n v="0"/>
  </r>
  <r>
    <x v="174"/>
    <n v="49749.999999999993"/>
    <n v="0"/>
  </r>
  <r>
    <x v="175"/>
    <n v="2500"/>
    <n v="0"/>
  </r>
  <r>
    <x v="176"/>
    <n v="1250"/>
    <n v="0"/>
  </r>
  <r>
    <x v="177"/>
    <n v="1150"/>
    <n v="0"/>
  </r>
  <r>
    <x v="178"/>
    <n v="165.82499999999999"/>
    <n v="0"/>
  </r>
  <r>
    <x v="144"/>
    <n v="27.625"/>
    <n v="0"/>
  </r>
  <r>
    <x v="179"/>
    <n v="125000"/>
    <n v="0"/>
  </r>
  <r>
    <x v="177"/>
    <n v="2400"/>
    <n v="0"/>
  </r>
  <r>
    <x v="177"/>
    <n v="25.875"/>
    <n v="0"/>
  </r>
  <r>
    <x v="170"/>
    <n v="21.599999999999998"/>
    <n v="0"/>
  </r>
  <r>
    <x v="172"/>
    <n v="150000"/>
    <n v="0"/>
  </r>
  <r>
    <x v="174"/>
    <n v="49749.999999999993"/>
    <n v="0"/>
  </r>
  <r>
    <x v="180"/>
    <n v="49749.999999999993"/>
    <n v="0"/>
  </r>
  <r>
    <x v="181"/>
    <n v="49749.999999999993"/>
    <n v="0"/>
  </r>
  <r>
    <x v="182"/>
    <n v="49749.999999999993"/>
    <n v="0"/>
  </r>
  <r>
    <x v="183"/>
    <n v="12500"/>
    <n v="0"/>
  </r>
  <r>
    <x v="172"/>
    <n v="55000"/>
    <n v="0"/>
  </r>
  <r>
    <x v="184"/>
    <n v="24750"/>
    <n v="0"/>
  </r>
  <r>
    <x v="184"/>
    <n v="49500"/>
    <n v="0"/>
  </r>
  <r>
    <x v="184"/>
    <n v="49500"/>
    <n v="0"/>
  </r>
  <r>
    <x v="103"/>
    <n v="24750"/>
    <n v="0"/>
  </r>
  <r>
    <x v="185"/>
    <n v="264"/>
    <n v="0"/>
  </r>
  <r>
    <x v="185"/>
    <n v="264"/>
    <n v="0"/>
  </r>
  <r>
    <x v="185"/>
    <n v="264"/>
    <n v="0"/>
  </r>
  <r>
    <x v="186"/>
    <n v="899.99999999999989"/>
    <n v="0"/>
  </r>
  <r>
    <x v="185"/>
    <n v="264"/>
    <n v="0"/>
  </r>
  <r>
    <x v="159"/>
    <n v="247500"/>
    <n v="0"/>
  </r>
  <r>
    <x v="187"/>
    <n v="249750"/>
    <n v="0"/>
  </r>
  <r>
    <x v="188"/>
    <n v="49749.999999999993"/>
    <n v="0"/>
  </r>
  <r>
    <x v="188"/>
    <n v="49749.999999999993"/>
    <n v="0"/>
  </r>
  <r>
    <x v="188"/>
    <n v="49749.999999999993"/>
    <n v="0"/>
  </r>
  <r>
    <x v="189"/>
    <n v="23424.999999999996"/>
    <n v="0"/>
  </r>
  <r>
    <x v="190"/>
    <n v="250000"/>
    <n v="0"/>
  </r>
  <r>
    <x v="191"/>
    <n v="49749.999999999993"/>
    <n v="0"/>
  </r>
  <r>
    <x v="192"/>
    <n v="49749.999999999993"/>
    <n v="0"/>
  </r>
  <r>
    <x v="193"/>
    <n v="12649.999999999998"/>
    <n v="0"/>
  </r>
  <r>
    <x v="194"/>
    <n v="49749.999999999993"/>
    <n v="0"/>
  </r>
  <r>
    <x v="195"/>
    <n v="49749.999999999993"/>
    <n v="0"/>
  </r>
  <r>
    <x v="196"/>
    <n v="75"/>
    <n v="0"/>
  </r>
  <r>
    <x v="190"/>
    <n v="250000"/>
    <n v="0"/>
  </r>
  <r>
    <x v="184"/>
    <n v="500324.99999999994"/>
    <n v="0"/>
  </r>
  <r>
    <x v="197"/>
    <n v="8000"/>
    <n v="0"/>
  </r>
  <r>
    <x v="184"/>
    <n v="49500"/>
    <n v="0"/>
  </r>
  <r>
    <x v="184"/>
    <n v="24750"/>
    <n v="0"/>
  </r>
  <r>
    <x v="198"/>
    <n v="375000"/>
    <n v="0"/>
  </r>
  <r>
    <x v="139"/>
    <n v="75000"/>
    <n v="0"/>
  </r>
  <r>
    <x v="140"/>
    <n v="49749.999999999993"/>
    <n v="0"/>
  </r>
  <r>
    <x v="184"/>
    <n v="250000"/>
    <n v="0"/>
  </r>
  <r>
    <x v="184"/>
    <n v="500000"/>
    <n v="0"/>
  </r>
  <r>
    <x v="184"/>
    <n v="24750"/>
    <n v="0"/>
  </r>
  <r>
    <x v="184"/>
    <n v="49749.999999999993"/>
    <n v="0"/>
  </r>
  <r>
    <x v="139"/>
    <n v="500000"/>
    <n v="0"/>
  </r>
  <r>
    <x v="188"/>
    <n v="49749.999999999993"/>
    <n v="0"/>
  </r>
  <r>
    <x v="179"/>
    <n v="249750"/>
    <n v="0"/>
  </r>
  <r>
    <x v="199"/>
    <n v="375000"/>
    <n v="0"/>
  </r>
  <r>
    <x v="200"/>
    <n v="49749.999999999993"/>
    <n v="0"/>
  </r>
  <r>
    <x v="200"/>
    <n v="49749.999999999993"/>
    <n v="0"/>
  </r>
  <r>
    <x v="200"/>
    <n v="49749.999999999993"/>
    <n v="0"/>
  </r>
  <r>
    <x v="200"/>
    <n v="49749.999999999993"/>
    <n v="0"/>
  </r>
  <r>
    <x v="179"/>
    <n v="249750"/>
    <n v="0"/>
  </r>
  <r>
    <x v="183"/>
    <n v="49749.999999999993"/>
    <n v="0"/>
  </r>
  <r>
    <x v="183"/>
    <n v="49749.999999999993"/>
    <n v="0"/>
  </r>
  <r>
    <x v="179"/>
    <n v="49749.999999999993"/>
    <n v="0"/>
  </r>
  <r>
    <x v="179"/>
    <n v="49749.999999999993"/>
    <n v="0"/>
  </r>
  <r>
    <x v="179"/>
    <n v="49749.999999999993"/>
    <n v="0"/>
  </r>
  <r>
    <x v="184"/>
    <n v="425000"/>
    <n v="0"/>
  </r>
  <r>
    <x v="184"/>
    <n v="200000"/>
    <n v="0"/>
  </r>
  <r>
    <x v="143"/>
    <n v="225000"/>
    <n v="0"/>
  </r>
  <r>
    <x v="201"/>
    <n v="14199.999999999998"/>
    <n v="0"/>
  </r>
  <r>
    <x v="143"/>
    <n v="500000"/>
    <n v="0"/>
  </r>
  <r>
    <x v="202"/>
    <n v="95000"/>
    <n v="0"/>
  </r>
  <r>
    <x v="203"/>
    <n v="24750"/>
    <n v="0"/>
  </r>
  <r>
    <x v="132"/>
    <n v="24750"/>
    <n v="0"/>
  </r>
  <r>
    <x v="159"/>
    <n v="247500"/>
    <n v="0"/>
  </r>
  <r>
    <x v="177"/>
    <n v="264"/>
    <n v="0"/>
  </r>
  <r>
    <x v="140"/>
    <n v="49000"/>
    <n v="0"/>
  </r>
  <r>
    <x v="204"/>
    <n v="3250"/>
    <n v="0"/>
  </r>
  <r>
    <x v="132"/>
    <n v="125000"/>
    <n v="0"/>
  </r>
  <r>
    <x v="158"/>
    <n v="20074.999999999996"/>
    <n v="0"/>
  </r>
  <r>
    <x v="205"/>
    <n v="24750"/>
    <n v="0"/>
  </r>
  <r>
    <x v="206"/>
    <n v="125000"/>
    <n v="0"/>
  </r>
  <r>
    <x v="207"/>
    <n v="1500000"/>
    <n v="0"/>
  </r>
  <r>
    <x v="208"/>
    <n v="70000"/>
    <n v="0"/>
  </r>
  <r>
    <x v="209"/>
    <n v="175000"/>
    <n v="0"/>
  </r>
  <r>
    <x v="210"/>
    <n v="112500"/>
    <n v="0"/>
  </r>
  <r>
    <x v="159"/>
    <n v="50000"/>
    <n v="0"/>
  </r>
  <r>
    <x v="159"/>
    <n v="12500"/>
    <n v="0"/>
  </r>
  <r>
    <x v="211"/>
    <n v="49749.999999999993"/>
    <n v="0"/>
  </r>
  <r>
    <x v="212"/>
    <n v="24750"/>
    <n v="0"/>
  </r>
  <r>
    <x v="213"/>
    <n v="24750"/>
    <n v="0"/>
  </r>
  <r>
    <x v="197"/>
    <n v="247500"/>
    <n v="0"/>
  </r>
  <r>
    <x v="214"/>
    <n v="6250"/>
    <n v="0"/>
  </r>
  <r>
    <x v="215"/>
    <n v="6250"/>
    <n v="0"/>
  </r>
  <r>
    <x v="215"/>
    <n v="6250"/>
    <n v="0"/>
  </r>
  <r>
    <x v="216"/>
    <n v="100000"/>
    <n v="0"/>
  </r>
  <r>
    <x v="215"/>
    <n v="249750"/>
    <n v="0"/>
  </r>
  <r>
    <x v="92"/>
    <n v="49974.999999999993"/>
    <n v="0"/>
  </r>
  <r>
    <x v="217"/>
    <n v="7500"/>
    <n v="0"/>
  </r>
  <r>
    <x v="189"/>
    <n v="20000"/>
    <n v="0"/>
  </r>
  <r>
    <x v="218"/>
    <n v="150000"/>
    <n v="0"/>
  </r>
  <r>
    <x v="197"/>
    <n v="247500"/>
    <n v="0"/>
  </r>
  <r>
    <x v="219"/>
    <n v="250000"/>
    <n v="0"/>
  </r>
  <r>
    <x v="218"/>
    <n v="49749.999999999993"/>
    <n v="0"/>
  </r>
  <r>
    <x v="220"/>
    <n v="500000"/>
    <n v="0"/>
  </r>
  <r>
    <x v="221"/>
    <n v="11250"/>
    <n v="0"/>
  </r>
  <r>
    <x v="222"/>
    <n v="3750"/>
    <n v="0"/>
  </r>
  <r>
    <x v="189"/>
    <n v="175000"/>
    <n v="0"/>
  </r>
  <r>
    <x v="223"/>
    <n v="49749.999999999993"/>
    <n v="0"/>
  </r>
  <r>
    <x v="223"/>
    <n v="49749.999999999993"/>
    <n v="0"/>
  </r>
  <r>
    <x v="224"/>
    <n v="1000000"/>
    <n v="0"/>
  </r>
  <r>
    <x v="225"/>
    <n v="24750"/>
    <n v="0"/>
  </r>
  <r>
    <x v="140"/>
    <n v="24750"/>
    <n v="0"/>
  </r>
  <r>
    <x v="226"/>
    <n v="42.9"/>
    <n v="0"/>
  </r>
  <r>
    <x v="227"/>
    <n v="24750"/>
    <n v="0"/>
  </r>
  <r>
    <x v="159"/>
    <n v="100000"/>
    <n v="0"/>
  </r>
  <r>
    <x v="159"/>
    <n v="100000"/>
    <n v="0"/>
  </r>
  <r>
    <x v="197"/>
    <n v="49749.999999999993"/>
    <n v="0"/>
  </r>
  <r>
    <x v="228"/>
    <n v="249750"/>
    <n v="0"/>
  </r>
  <r>
    <x v="229"/>
    <n v="249750"/>
    <n v="0"/>
  </r>
  <r>
    <x v="229"/>
    <n v="249750"/>
    <n v="0"/>
  </r>
  <r>
    <x v="229"/>
    <n v="249750"/>
    <n v="0"/>
  </r>
  <r>
    <x v="230"/>
    <n v="2500"/>
    <n v="0"/>
  </r>
  <r>
    <x v="231"/>
    <n v="250000"/>
    <n v="0"/>
  </r>
  <r>
    <x v="159"/>
    <n v="24750"/>
    <n v="0"/>
  </r>
  <r>
    <x v="159"/>
    <n v="24750"/>
    <n v="0"/>
  </r>
  <r>
    <x v="232"/>
    <n v="49749.999999999993"/>
    <n v="0"/>
  </r>
  <r>
    <x v="189"/>
    <n v="249750"/>
    <n v="0"/>
  </r>
  <r>
    <x v="233"/>
    <n v="24750"/>
    <n v="0"/>
  </r>
  <r>
    <x v="184"/>
    <n v="38750"/>
    <n v="0"/>
  </r>
  <r>
    <x v="234"/>
    <n v="24750"/>
    <n v="0"/>
  </r>
  <r>
    <x v="234"/>
    <n v="24750"/>
    <n v="0"/>
  </r>
  <r>
    <x v="235"/>
    <n v="5074.9999999999991"/>
    <n v="0"/>
  </r>
  <r>
    <x v="139"/>
    <n v="47500"/>
    <n v="0"/>
  </r>
  <r>
    <x v="236"/>
    <n v="874.99999999999989"/>
    <n v="0"/>
  </r>
  <r>
    <x v="237"/>
    <n v="23750"/>
    <n v="0"/>
  </r>
  <r>
    <x v="238"/>
    <n v="112500"/>
    <n v="0"/>
  </r>
  <r>
    <x v="200"/>
    <n v="49749.999999999993"/>
    <n v="0"/>
  </r>
  <r>
    <x v="184"/>
    <n v="44749.999999999993"/>
    <n v="0"/>
  </r>
  <r>
    <x v="187"/>
    <n v="5000"/>
    <n v="0"/>
  </r>
  <r>
    <x v="239"/>
    <n v="127050"/>
    <n v="0"/>
  </r>
  <r>
    <x v="240"/>
    <n v="24750"/>
    <n v="0"/>
  </r>
  <r>
    <x v="240"/>
    <n v="24750"/>
    <n v="0"/>
  </r>
  <r>
    <x v="189"/>
    <n v="500000"/>
    <n v="0"/>
  </r>
  <r>
    <x v="213"/>
    <n v="152000"/>
    <n v="0"/>
  </r>
  <r>
    <x v="187"/>
    <n v="24500"/>
    <n v="0"/>
  </r>
  <r>
    <x v="187"/>
    <n v="247500"/>
    <n v="0"/>
  </r>
  <r>
    <x v="140"/>
    <n v="24750"/>
    <n v="0"/>
  </r>
  <r>
    <x v="241"/>
    <n v="49900"/>
    <n v="0"/>
  </r>
  <r>
    <x v="242"/>
    <n v="3150"/>
    <n v="0"/>
  </r>
  <r>
    <x v="179"/>
    <n v="375000"/>
    <n v="0"/>
  </r>
  <r>
    <x v="140"/>
    <n v="48250"/>
    <n v="0"/>
  </r>
  <r>
    <x v="243"/>
    <n v="750000"/>
    <n v="0"/>
  </r>
  <r>
    <x v="244"/>
    <n v="49749.999999999993"/>
    <n v="0"/>
  </r>
  <r>
    <x v="245"/>
    <n v="24750"/>
    <n v="0"/>
  </r>
  <r>
    <x v="218"/>
    <n v="49749.999999999993"/>
    <n v="0"/>
  </r>
  <r>
    <x v="243"/>
    <n v="873250"/>
    <n v="0"/>
  </r>
  <r>
    <x v="246"/>
    <n v="500000"/>
    <n v="0"/>
  </r>
  <r>
    <x v="245"/>
    <n v="10549.999999999998"/>
    <n v="0"/>
  </r>
  <r>
    <x v="245"/>
    <n v="10375"/>
    <n v="0"/>
  </r>
  <r>
    <x v="245"/>
    <n v="8975"/>
    <n v="0"/>
  </r>
  <r>
    <x v="140"/>
    <n v="13750"/>
    <n v="0"/>
  </r>
  <r>
    <x v="247"/>
    <n v="3499.9999999999995"/>
    <n v="0"/>
  </r>
  <r>
    <x v="189"/>
    <n v="24750"/>
    <n v="0"/>
  </r>
  <r>
    <x v="248"/>
    <n v="249974.99999999997"/>
    <n v="0"/>
  </r>
  <r>
    <x v="189"/>
    <n v="247500"/>
    <n v="0"/>
  </r>
  <r>
    <x v="139"/>
    <n v="24975"/>
    <n v="0"/>
  </r>
  <r>
    <x v="234"/>
    <n v="24750"/>
    <n v="0"/>
  </r>
  <r>
    <x v="140"/>
    <n v="345"/>
    <n v="0"/>
  </r>
  <r>
    <x v="249"/>
    <n v="23424.999999999996"/>
    <n v="0"/>
  </r>
  <r>
    <x v="189"/>
    <n v="24750"/>
    <n v="0"/>
  </r>
  <r>
    <x v="250"/>
    <n v="174750"/>
    <n v="0"/>
  </r>
  <r>
    <x v="251"/>
    <n v="15000"/>
    <n v="0"/>
  </r>
  <r>
    <x v="252"/>
    <n v="24750"/>
    <n v="0"/>
  </r>
  <r>
    <x v="253"/>
    <n v="250000"/>
    <n v="0"/>
  </r>
  <r>
    <x v="254"/>
    <n v="200000"/>
    <n v="0"/>
  </r>
  <r>
    <x v="140"/>
    <n v="10175"/>
    <n v="0"/>
  </r>
  <r>
    <x v="255"/>
    <n v="1250000"/>
    <n v="0"/>
  </r>
  <r>
    <x v="256"/>
    <n v="2500"/>
    <n v="0"/>
  </r>
  <r>
    <x v="189"/>
    <n v="312500"/>
    <n v="0"/>
  </r>
  <r>
    <x v="257"/>
    <n v="282.5"/>
    <n v="0"/>
  </r>
  <r>
    <x v="258"/>
    <n v="400"/>
    <n v="0"/>
  </r>
  <r>
    <x v="197"/>
    <n v="1750000"/>
    <n v="0"/>
  </r>
  <r>
    <x v="259"/>
    <n v="49974.999999999993"/>
    <n v="0"/>
  </r>
  <r>
    <x v="189"/>
    <n v="87500"/>
    <n v="0"/>
  </r>
  <r>
    <x v="220"/>
    <n v="348250"/>
    <n v="0"/>
  </r>
  <r>
    <x v="189"/>
    <n v="24750"/>
    <n v="0"/>
  </r>
  <r>
    <x v="254"/>
    <n v="247500"/>
    <n v="0"/>
  </r>
  <r>
    <x v="189"/>
    <n v="38750"/>
    <n v="0"/>
  </r>
  <r>
    <x v="189"/>
    <n v="24750"/>
    <n v="0"/>
  </r>
  <r>
    <x v="253"/>
    <n v="35625"/>
    <n v="0"/>
  </r>
  <r>
    <x v="254"/>
    <n v="175000"/>
    <n v="0"/>
  </r>
  <r>
    <x v="139"/>
    <n v="49974.999999999993"/>
    <n v="0"/>
  </r>
  <r>
    <x v="260"/>
    <n v="2750"/>
    <n v="0"/>
  </r>
  <r>
    <x v="261"/>
    <n v="24975"/>
    <n v="0"/>
  </r>
  <r>
    <x v="189"/>
    <n v="24750"/>
    <n v="0"/>
  </r>
  <r>
    <x v="218"/>
    <n v="1250000"/>
    <n v="0"/>
  </r>
  <r>
    <x v="256"/>
    <n v="24975"/>
    <n v="0"/>
  </r>
  <r>
    <x v="262"/>
    <n v="375000"/>
    <n v="0"/>
  </r>
  <r>
    <x v="216"/>
    <n v="23424.999999999996"/>
    <n v="0"/>
  </r>
  <r>
    <x v="216"/>
    <n v="15324.999999999998"/>
    <n v="0"/>
  </r>
  <r>
    <x v="248"/>
    <n v="24500"/>
    <n v="0"/>
  </r>
  <r>
    <x v="223"/>
    <n v="5000"/>
    <n v="0"/>
  </r>
  <r>
    <x v="263"/>
    <n v="12475"/>
    <n v="0"/>
  </r>
  <r>
    <x v="223"/>
    <n v="3499.9999999999995"/>
    <n v="0"/>
  </r>
  <r>
    <x v="189"/>
    <n v="24750"/>
    <n v="0"/>
  </r>
  <r>
    <x v="246"/>
    <n v="24750"/>
    <n v="0"/>
  </r>
  <r>
    <x v="262"/>
    <n v="11999.999999999998"/>
    <n v="0"/>
  </r>
  <r>
    <x v="246"/>
    <n v="249974.99999999997"/>
    <n v="0"/>
  </r>
  <r>
    <x v="264"/>
    <n v="247500"/>
    <n v="0"/>
  </r>
  <r>
    <x v="220"/>
    <n v="500000"/>
    <n v="0"/>
  </r>
  <r>
    <x v="189"/>
    <n v="87500"/>
    <n v="0"/>
  </r>
  <r>
    <x v="265"/>
    <n v="24975"/>
    <n v="0"/>
  </r>
  <r>
    <x v="246"/>
    <n v="49749.999999999993"/>
    <n v="0"/>
  </r>
  <r>
    <x v="266"/>
    <n v="24750"/>
    <n v="0"/>
  </r>
  <r>
    <x v="266"/>
    <n v="24750"/>
    <n v="0"/>
  </r>
  <r>
    <x v="262"/>
    <n v="24750"/>
    <n v="0"/>
  </r>
  <r>
    <x v="246"/>
    <n v="49749.999999999993"/>
    <n v="0"/>
  </r>
  <r>
    <x v="267"/>
    <n v="24750"/>
    <n v="0"/>
  </r>
  <r>
    <x v="216"/>
    <n v="24750"/>
    <n v="0"/>
  </r>
  <r>
    <x v="246"/>
    <n v="24750"/>
    <n v="0"/>
  </r>
  <r>
    <x v="139"/>
    <n v="250000"/>
    <n v="0"/>
  </r>
  <r>
    <x v="220"/>
    <n v="225000"/>
    <n v="0"/>
  </r>
  <r>
    <x v="268"/>
    <n v="5500"/>
    <n v="0"/>
  </r>
  <r>
    <x v="197"/>
    <n v="49749.999999999993"/>
    <n v="0"/>
  </r>
  <r>
    <x v="218"/>
    <n v="49749.999999999993"/>
    <n v="0"/>
  </r>
  <r>
    <x v="218"/>
    <n v="24750"/>
    <n v="0"/>
  </r>
  <r>
    <x v="218"/>
    <n v="24750"/>
    <n v="0"/>
  </r>
  <r>
    <x v="218"/>
    <n v="49749.999999999993"/>
    <n v="0"/>
  </r>
  <r>
    <x v="218"/>
    <n v="24750"/>
    <n v="0"/>
  </r>
  <r>
    <x v="216"/>
    <n v="24750"/>
    <n v="0"/>
  </r>
  <r>
    <x v="246"/>
    <n v="420000"/>
    <n v="0"/>
  </r>
  <r>
    <x v="218"/>
    <n v="49749.999999999993"/>
    <n v="0"/>
  </r>
  <r>
    <x v="220"/>
    <n v="150000"/>
    <n v="0"/>
  </r>
  <r>
    <x v="179"/>
    <n v="48750"/>
    <n v="0"/>
  </r>
  <r>
    <x v="179"/>
    <n v="49749.999999999993"/>
    <n v="0"/>
  </r>
  <r>
    <x v="253"/>
    <n v="247500"/>
    <n v="0"/>
  </r>
  <r>
    <x v="220"/>
    <n v="500000"/>
    <n v="0"/>
  </r>
  <r>
    <x v="246"/>
    <n v="24750"/>
    <n v="0"/>
  </r>
  <r>
    <x v="246"/>
    <n v="49500"/>
    <n v="0"/>
  </r>
  <r>
    <x v="269"/>
    <n v="24750"/>
    <n v="0"/>
  </r>
  <r>
    <x v="189"/>
    <n v="150000"/>
    <n v="0"/>
  </r>
  <r>
    <x v="246"/>
    <n v="24750"/>
    <n v="0"/>
  </r>
  <r>
    <x v="246"/>
    <n v="49500"/>
    <n v="0"/>
  </r>
  <r>
    <x v="246"/>
    <n v="49500"/>
    <n v="0"/>
  </r>
  <r>
    <x v="246"/>
    <n v="49500"/>
    <n v="0"/>
  </r>
  <r>
    <x v="246"/>
    <n v="49500"/>
    <n v="0"/>
  </r>
  <r>
    <x v="270"/>
    <n v="145000"/>
    <n v="0"/>
  </r>
  <r>
    <x v="189"/>
    <n v="450000"/>
    <n v="0"/>
  </r>
  <r>
    <x v="209"/>
    <n v="49749.999999999993"/>
    <n v="0"/>
  </r>
  <r>
    <x v="271"/>
    <n v="500000"/>
    <n v="0"/>
  </r>
  <r>
    <x v="253"/>
    <n v="49749.999999999993"/>
    <n v="0"/>
  </r>
  <r>
    <x v="246"/>
    <n v="49500"/>
    <n v="0"/>
  </r>
  <r>
    <x v="246"/>
    <n v="49500"/>
    <n v="0"/>
  </r>
  <r>
    <x v="246"/>
    <n v="49500"/>
    <n v="0"/>
  </r>
  <r>
    <x v="246"/>
    <n v="49500"/>
    <n v="0"/>
  </r>
  <r>
    <x v="246"/>
    <n v="49500"/>
    <n v="0"/>
  </r>
  <r>
    <x v="272"/>
    <n v="15000"/>
    <n v="0"/>
  </r>
  <r>
    <x v="269"/>
    <n v="24750"/>
    <n v="0"/>
  </r>
  <r>
    <x v="269"/>
    <n v="24750"/>
    <n v="0"/>
  </r>
  <r>
    <x v="253"/>
    <n v="24750"/>
    <n v="0"/>
  </r>
  <r>
    <x v="273"/>
    <n v="2500"/>
    <n v="0"/>
  </r>
  <r>
    <x v="274"/>
    <n v="125000"/>
    <n v="0"/>
  </r>
  <r>
    <x v="275"/>
    <n v="750000"/>
    <n v="0"/>
  </r>
  <r>
    <x v="253"/>
    <n v="49749.999999999993"/>
    <n v="0"/>
  </r>
  <r>
    <x v="253"/>
    <n v="49749.999999999993"/>
    <n v="0"/>
  </r>
  <r>
    <x v="253"/>
    <n v="225000"/>
    <n v="0"/>
  </r>
  <r>
    <x v="276"/>
    <n v="249750"/>
    <n v="0"/>
  </r>
  <r>
    <x v="246"/>
    <n v="24750"/>
    <n v="0"/>
  </r>
  <r>
    <x v="277"/>
    <n v="57500"/>
    <n v="0"/>
  </r>
  <r>
    <x v="220"/>
    <n v="49749.999999999993"/>
    <n v="0"/>
  </r>
  <r>
    <x v="220"/>
    <n v="49749.999999999993"/>
    <n v="0"/>
  </r>
  <r>
    <x v="246"/>
    <n v="24750"/>
    <n v="0"/>
  </r>
  <r>
    <x v="246"/>
    <n v="24750"/>
    <n v="0"/>
  </r>
  <r>
    <x v="278"/>
    <n v="37500"/>
    <n v="0"/>
  </r>
  <r>
    <x v="197"/>
    <n v="24750"/>
    <n v="0"/>
  </r>
  <r>
    <x v="246"/>
    <n v="49749.999999999993"/>
    <n v="0"/>
  </r>
  <r>
    <x v="246"/>
    <n v="49749.999999999993"/>
    <n v="0"/>
  </r>
  <r>
    <x v="279"/>
    <n v="19624.999999999996"/>
    <n v="0"/>
  </r>
  <r>
    <x v="231"/>
    <n v="100000"/>
    <n v="0"/>
  </r>
  <r>
    <x v="246"/>
    <n v="49749.999999999993"/>
    <n v="0"/>
  </r>
  <r>
    <x v="246"/>
    <n v="49749.999999999993"/>
    <n v="0"/>
  </r>
  <r>
    <x v="246"/>
    <n v="49749.999999999993"/>
    <n v="0"/>
  </r>
  <r>
    <x v="275"/>
    <n v="250000"/>
    <n v="0"/>
  </r>
  <r>
    <x v="278"/>
    <n v="49749.999999999993"/>
    <n v="0"/>
  </r>
  <r>
    <x v="268"/>
    <n v="20000"/>
    <n v="0"/>
  </r>
  <r>
    <x v="239"/>
    <n v="500000"/>
    <n v="0"/>
  </r>
  <r>
    <x v="280"/>
    <n v="24750"/>
    <n v="0"/>
  </r>
  <r>
    <x v="254"/>
    <n v="47725"/>
    <n v="0"/>
  </r>
  <r>
    <x v="274"/>
    <n v="24750"/>
    <n v="0"/>
  </r>
  <r>
    <x v="281"/>
    <n v="125000"/>
    <n v="0"/>
  </r>
  <r>
    <x v="282"/>
    <n v="24750"/>
    <n v="0"/>
  </r>
  <r>
    <x v="283"/>
    <n v="2397.5"/>
    <n v="0"/>
  </r>
  <r>
    <x v="253"/>
    <n v="247500"/>
    <n v="0"/>
  </r>
  <r>
    <x v="253"/>
    <n v="247500"/>
    <n v="0"/>
  </r>
  <r>
    <x v="246"/>
    <n v="125000"/>
    <n v="0"/>
  </r>
  <r>
    <x v="284"/>
    <n v="49749.999999999993"/>
    <n v="0"/>
  </r>
  <r>
    <x v="274"/>
    <n v="49749.999999999993"/>
    <n v="0"/>
  </r>
  <r>
    <x v="246"/>
    <n v="24750"/>
    <n v="0"/>
  </r>
  <r>
    <x v="274"/>
    <n v="49749.999999999993"/>
    <n v="0"/>
  </r>
  <r>
    <x v="274"/>
    <n v="49749.999999999993"/>
    <n v="0"/>
  </r>
  <r>
    <x v="246"/>
    <n v="24750"/>
    <n v="0"/>
  </r>
  <r>
    <x v="278"/>
    <n v="475000"/>
    <n v="0"/>
  </r>
  <r>
    <x v="285"/>
    <n v="125000"/>
    <n v="0"/>
  </r>
  <r>
    <x v="220"/>
    <n v="49749.999999999993"/>
    <n v="0"/>
  </r>
  <r>
    <x v="218"/>
    <n v="24750"/>
    <n v="0"/>
  </r>
  <r>
    <x v="218"/>
    <n v="24750"/>
    <n v="0"/>
  </r>
  <r>
    <x v="286"/>
    <n v="24750"/>
    <n v="0"/>
  </r>
  <r>
    <x v="246"/>
    <n v="200000"/>
    <n v="0"/>
  </r>
  <r>
    <x v="246"/>
    <n v="249750"/>
    <n v="0"/>
  </r>
  <r>
    <x v="287"/>
    <n v="207500"/>
    <n v="0"/>
  </r>
  <r>
    <x v="281"/>
    <n v="24750"/>
    <n v="0"/>
  </r>
  <r>
    <x v="281"/>
    <n v="24750"/>
    <n v="0"/>
  </r>
  <r>
    <x v="281"/>
    <n v="24750"/>
    <n v="0"/>
  </r>
  <r>
    <x v="246"/>
    <n v="24750"/>
    <n v="0"/>
  </r>
  <r>
    <x v="281"/>
    <n v="24750"/>
    <n v="0"/>
  </r>
  <r>
    <x v="281"/>
    <n v="24750"/>
    <n v="0"/>
  </r>
  <r>
    <x v="215"/>
    <n v="249750"/>
    <n v="0"/>
  </r>
  <r>
    <x v="244"/>
    <n v="24750"/>
    <n v="0"/>
  </r>
  <r>
    <x v="189"/>
    <n v="21499.999999999996"/>
    <n v="0"/>
  </r>
  <r>
    <x v="253"/>
    <n v="24750"/>
    <n v="0"/>
  </r>
  <r>
    <x v="246"/>
    <n v="255000"/>
    <n v="0"/>
  </r>
  <r>
    <x v="220"/>
    <n v="696500"/>
    <n v="0"/>
  </r>
  <r>
    <x v="246"/>
    <n v="49749.999999999993"/>
    <n v="0"/>
  </r>
  <r>
    <x v="288"/>
    <n v="47550"/>
    <n v="0"/>
  </r>
  <r>
    <x v="271"/>
    <n v="137500"/>
    <n v="0"/>
  </r>
  <r>
    <x v="253"/>
    <n v="49749.999999999993"/>
    <n v="0"/>
  </r>
  <r>
    <x v="253"/>
    <n v="49749.999999999993"/>
    <n v="0"/>
  </r>
  <r>
    <x v="289"/>
    <n v="49749.999999999993"/>
    <n v="0"/>
  </r>
  <r>
    <x v="253"/>
    <n v="49749.999999999993"/>
    <n v="0"/>
  </r>
  <r>
    <x v="253"/>
    <n v="49749.999999999993"/>
    <n v="0"/>
  </r>
  <r>
    <x v="290"/>
    <n v="600"/>
    <n v="0"/>
  </r>
  <r>
    <x v="246"/>
    <n v="49749.999999999993"/>
    <n v="0"/>
  </r>
  <r>
    <x v="291"/>
    <n v="24750"/>
    <n v="0"/>
  </r>
  <r>
    <x v="262"/>
    <n v="25"/>
    <n v="0"/>
  </r>
  <r>
    <x v="292"/>
    <n v="10500"/>
    <n v="0"/>
  </r>
  <r>
    <x v="293"/>
    <n v="49749.999999999993"/>
    <n v="0"/>
  </r>
  <r>
    <x v="294"/>
    <n v="47500"/>
    <n v="0"/>
  </r>
  <r>
    <x v="295"/>
    <n v="250000"/>
    <n v="0"/>
  </r>
  <r>
    <x v="296"/>
    <n v="250000"/>
    <n v="0"/>
  </r>
  <r>
    <x v="253"/>
    <n v="125000"/>
    <n v="0"/>
  </r>
  <r>
    <x v="285"/>
    <n v="20000"/>
    <n v="0"/>
  </r>
  <r>
    <x v="281"/>
    <n v="48750"/>
    <n v="0"/>
  </r>
  <r>
    <x v="297"/>
    <n v="24750"/>
    <n v="0"/>
  </r>
  <r>
    <x v="253"/>
    <n v="500000"/>
    <n v="0"/>
  </r>
  <r>
    <x v="298"/>
    <n v="24750"/>
    <n v="0"/>
  </r>
  <r>
    <x v="269"/>
    <n v="450000"/>
    <n v="0"/>
  </r>
  <r>
    <x v="290"/>
    <n v="600"/>
    <n v="0"/>
  </r>
  <r>
    <x v="299"/>
    <n v="111999.99999999999"/>
    <n v="0"/>
  </r>
  <r>
    <x v="246"/>
    <n v="250000"/>
    <n v="0"/>
  </r>
  <r>
    <x v="300"/>
    <n v="22500"/>
    <n v="0"/>
  </r>
  <r>
    <x v="253"/>
    <n v="200000"/>
    <n v="0"/>
  </r>
  <r>
    <x v="301"/>
    <n v="24750"/>
    <n v="0"/>
  </r>
  <r>
    <x v="246"/>
    <n v="49749.999999999993"/>
    <n v="0"/>
  </r>
  <r>
    <x v="302"/>
    <n v="49749.999999999993"/>
    <n v="0"/>
  </r>
  <r>
    <x v="218"/>
    <n v="70000"/>
    <n v="0"/>
  </r>
  <r>
    <x v="281"/>
    <n v="24750"/>
    <n v="0"/>
  </r>
  <r>
    <x v="246"/>
    <n v="24750"/>
    <n v="0"/>
  </r>
  <r>
    <x v="246"/>
    <n v="24750"/>
    <n v="0"/>
  </r>
  <r>
    <x v="278"/>
    <n v="24750"/>
    <n v="0"/>
  </r>
  <r>
    <x v="278"/>
    <n v="24750"/>
    <n v="0"/>
  </r>
  <r>
    <x v="278"/>
    <n v="24750"/>
    <n v="0"/>
  </r>
  <r>
    <x v="271"/>
    <n v="12250"/>
    <n v="0"/>
  </r>
  <r>
    <x v="197"/>
    <n v="180000"/>
    <n v="0"/>
  </r>
  <r>
    <x v="197"/>
    <n v="220000"/>
    <n v="0"/>
  </r>
  <r>
    <x v="220"/>
    <n v="49749.999999999993"/>
    <n v="0"/>
  </r>
  <r>
    <x v="218"/>
    <n v="125000"/>
    <n v="0"/>
  </r>
  <r>
    <x v="276"/>
    <n v="6250"/>
    <n v="0"/>
  </r>
  <r>
    <x v="220"/>
    <n v="212500"/>
    <n v="0"/>
  </r>
  <r>
    <x v="303"/>
    <n v="453125"/>
    <n v="0"/>
  </r>
  <r>
    <x v="276"/>
    <n v="6250"/>
    <n v="0"/>
  </r>
  <r>
    <x v="197"/>
    <n v="24750"/>
    <n v="0"/>
  </r>
  <r>
    <x v="304"/>
    <n v="49749.999999999993"/>
    <n v="0"/>
  </r>
  <r>
    <x v="276"/>
    <n v="6250"/>
    <n v="0"/>
  </r>
  <r>
    <x v="220"/>
    <n v="125000"/>
    <n v="0"/>
  </r>
  <r>
    <x v="305"/>
    <n v="49749.999999999993"/>
    <n v="0"/>
  </r>
  <r>
    <x v="306"/>
    <n v="24500"/>
    <n v="0"/>
  </r>
  <r>
    <x v="268"/>
    <n v="7249.9999999999991"/>
    <n v="0"/>
  </r>
  <r>
    <x v="197"/>
    <n v="19000"/>
    <n v="0"/>
  </r>
  <r>
    <x v="246"/>
    <n v="24750"/>
    <n v="0"/>
  </r>
  <r>
    <x v="220"/>
    <n v="249499.99999999997"/>
    <n v="0"/>
  </r>
  <r>
    <x v="307"/>
    <n v="24750"/>
    <n v="0"/>
  </r>
  <r>
    <x v="298"/>
    <n v="600000"/>
    <n v="0"/>
  </r>
  <r>
    <x v="308"/>
    <n v="24750"/>
    <n v="0"/>
  </r>
  <r>
    <x v="309"/>
    <n v="1875000"/>
    <n v="0"/>
  </r>
  <r>
    <x v="308"/>
    <n v="24750"/>
    <n v="0"/>
  </r>
  <r>
    <x v="308"/>
    <n v="24750"/>
    <n v="0"/>
  </r>
  <r>
    <x v="308"/>
    <n v="24750"/>
    <n v="0"/>
  </r>
  <r>
    <x v="310"/>
    <n v="24750"/>
    <n v="0"/>
  </r>
  <r>
    <x v="311"/>
    <n v="198999.99999999997"/>
    <n v="0"/>
  </r>
  <r>
    <x v="253"/>
    <n v="500000"/>
    <n v="0"/>
  </r>
  <r>
    <x v="308"/>
    <n v="24750"/>
    <n v="0"/>
  </r>
  <r>
    <x v="312"/>
    <n v="24750"/>
    <n v="0"/>
  </r>
  <r>
    <x v="310"/>
    <n v="24750"/>
    <n v="0"/>
  </r>
  <r>
    <x v="310"/>
    <n v="24750"/>
    <n v="0"/>
  </r>
  <r>
    <x v="310"/>
    <n v="24750"/>
    <n v="0"/>
  </r>
  <r>
    <x v="295"/>
    <n v="250000"/>
    <n v="0"/>
  </r>
  <r>
    <x v="253"/>
    <n v="200000"/>
    <n v="0"/>
  </r>
  <r>
    <x v="313"/>
    <n v="375000"/>
    <n v="0"/>
  </r>
  <r>
    <x v="314"/>
    <n v="875000"/>
    <n v="0"/>
  </r>
  <r>
    <x v="246"/>
    <n v="24750"/>
    <n v="0"/>
  </r>
  <r>
    <x v="281"/>
    <n v="24750"/>
    <n v="0"/>
  </r>
  <r>
    <x v="269"/>
    <n v="1000000"/>
    <n v="0"/>
  </r>
  <r>
    <x v="315"/>
    <n v="100000"/>
    <n v="0"/>
  </r>
  <r>
    <x v="253"/>
    <n v="500000"/>
    <n v="0"/>
  </r>
  <r>
    <x v="253"/>
    <n v="498750"/>
    <n v="0"/>
  </r>
  <r>
    <x v="253"/>
    <n v="750000"/>
    <n v="0"/>
  </r>
  <r>
    <x v="274"/>
    <n v="249750"/>
    <n v="0"/>
  </r>
  <r>
    <x v="220"/>
    <n v="249750"/>
    <n v="0"/>
  </r>
  <r>
    <x v="228"/>
    <n v="249750"/>
    <n v="0"/>
  </r>
  <r>
    <x v="271"/>
    <n v="250000"/>
    <n v="0"/>
  </r>
  <r>
    <x v="316"/>
    <n v="225000"/>
    <n v="0"/>
  </r>
  <r>
    <x v="269"/>
    <n v="125000"/>
    <n v="0"/>
  </r>
  <r>
    <x v="269"/>
    <n v="200000"/>
    <n v="0"/>
  </r>
  <r>
    <x v="269"/>
    <n v="125000"/>
    <n v="0"/>
  </r>
  <r>
    <x v="317"/>
    <n v="198999.99999999997"/>
    <n v="0"/>
  </r>
  <r>
    <x v="269"/>
    <n v="250000"/>
    <n v="0"/>
  </r>
  <r>
    <x v="269"/>
    <n v="49749.999999999993"/>
    <n v="0"/>
  </r>
  <r>
    <x v="269"/>
    <n v="250000"/>
    <n v="0"/>
  </r>
  <r>
    <x v="318"/>
    <n v="500000"/>
    <n v="0"/>
  </r>
  <r>
    <x v="220"/>
    <n v="49749.999999999993"/>
    <n v="0"/>
  </r>
  <r>
    <x v="318"/>
    <n v="250000"/>
    <n v="0"/>
  </r>
  <r>
    <x v="318"/>
    <n v="250000"/>
    <n v="0"/>
  </r>
  <r>
    <x v="246"/>
    <n v="24750"/>
    <n v="0"/>
  </r>
  <r>
    <x v="269"/>
    <n v="49749.999999999993"/>
    <n v="0"/>
  </r>
  <r>
    <x v="319"/>
    <n v="200000"/>
    <n v="0"/>
  </r>
  <r>
    <x v="269"/>
    <n v="49749.999999999993"/>
    <n v="0"/>
  </r>
  <r>
    <x v="218"/>
    <n v="24750"/>
    <n v="0"/>
  </r>
  <r>
    <x v="318"/>
    <n v="500000"/>
    <n v="0"/>
  </r>
  <r>
    <x v="276"/>
    <n v="24750"/>
    <n v="0"/>
  </r>
  <r>
    <x v="319"/>
    <n v="250000"/>
    <n v="0"/>
  </r>
  <r>
    <x v="319"/>
    <n v="250000"/>
    <n v="0"/>
  </r>
  <r>
    <x v="274"/>
    <n v="24750"/>
    <n v="0"/>
  </r>
  <r>
    <x v="319"/>
    <n v="24750"/>
    <n v="0"/>
  </r>
  <r>
    <x v="275"/>
    <n v="24750"/>
    <n v="0"/>
  </r>
  <r>
    <x v="274"/>
    <n v="24750"/>
    <n v="0"/>
  </r>
  <r>
    <x v="278"/>
    <n v="24750"/>
    <n v="0"/>
  </r>
  <r>
    <x v="220"/>
    <n v="190000"/>
    <n v="0"/>
  </r>
  <r>
    <x v="278"/>
    <n v="24750"/>
    <n v="0"/>
  </r>
  <r>
    <x v="320"/>
    <n v="200000"/>
    <n v="0"/>
  </r>
  <r>
    <x v="278"/>
    <n v="24750"/>
    <n v="0"/>
  </r>
  <r>
    <x v="278"/>
    <n v="24750"/>
    <n v="0"/>
  </r>
  <r>
    <x v="319"/>
    <n v="250000"/>
    <n v="0"/>
  </r>
  <r>
    <x v="253"/>
    <n v="337500"/>
    <n v="0"/>
  </r>
  <r>
    <x v="269"/>
    <n v="24750"/>
    <n v="0"/>
  </r>
  <r>
    <x v="274"/>
    <n v="125000"/>
    <n v="0"/>
  </r>
  <r>
    <x v="319"/>
    <n v="425000"/>
    <n v="0"/>
  </r>
  <r>
    <x v="220"/>
    <n v="49749.999999999993"/>
    <n v="0"/>
  </r>
  <r>
    <x v="278"/>
    <n v="49749.999999999993"/>
    <n v="0"/>
  </r>
  <r>
    <x v="321"/>
    <n v="5000"/>
    <n v="0"/>
  </r>
  <r>
    <x v="271"/>
    <n v="500000"/>
    <n v="0"/>
  </r>
  <r>
    <x v="322"/>
    <n v="49749.999999999993"/>
    <n v="0"/>
  </r>
  <r>
    <x v="275"/>
    <n v="450000"/>
    <n v="0"/>
  </r>
  <r>
    <x v="281"/>
    <n v="24750"/>
    <n v="0"/>
  </r>
  <r>
    <x v="323"/>
    <n v="225000"/>
    <n v="0"/>
  </r>
  <r>
    <x v="324"/>
    <n v="162500"/>
    <n v="0"/>
  </r>
  <r>
    <x v="220"/>
    <n v="400000"/>
    <n v="0"/>
  </r>
  <r>
    <x v="220"/>
    <n v="24750"/>
    <n v="0"/>
  </r>
  <r>
    <x v="312"/>
    <n v="24750"/>
    <n v="0"/>
  </r>
  <r>
    <x v="220"/>
    <n v="24750"/>
    <n v="0"/>
  </r>
  <r>
    <x v="312"/>
    <n v="24750"/>
    <n v="0"/>
  </r>
  <r>
    <x v="312"/>
    <n v="24750"/>
    <n v="0"/>
  </r>
  <r>
    <x v="253"/>
    <n v="11999.999999999998"/>
    <n v="0"/>
  </r>
  <r>
    <x v="253"/>
    <n v="249750"/>
    <n v="0"/>
  </r>
  <r>
    <x v="253"/>
    <n v="49749.999999999993"/>
    <n v="0"/>
  </r>
  <r>
    <x v="325"/>
    <n v="24975"/>
    <n v="0"/>
  </r>
  <r>
    <x v="325"/>
    <n v="12475"/>
    <n v="0"/>
  </r>
  <r>
    <x v="325"/>
    <n v="24975"/>
    <n v="0"/>
  </r>
  <r>
    <x v="325"/>
    <n v="24975"/>
    <n v="0"/>
  </r>
  <r>
    <x v="269"/>
    <n v="49749.999999999993"/>
    <n v="0"/>
  </r>
  <r>
    <x v="325"/>
    <n v="24975"/>
    <n v="0"/>
  </r>
  <r>
    <x v="326"/>
    <n v="48750"/>
    <n v="0"/>
  </r>
  <r>
    <x v="326"/>
    <n v="48750"/>
    <n v="0"/>
  </r>
  <r>
    <x v="278"/>
    <n v="8000"/>
    <n v="0"/>
  </r>
  <r>
    <x v="327"/>
    <n v="14975"/>
    <n v="0"/>
  </r>
  <r>
    <x v="328"/>
    <n v="8750"/>
    <n v="0"/>
  </r>
  <r>
    <x v="278"/>
    <n v="24750"/>
    <n v="0"/>
  </r>
  <r>
    <x v="329"/>
    <n v="17500"/>
    <n v="0"/>
  </r>
  <r>
    <x v="330"/>
    <n v="24750"/>
    <n v="0"/>
  </r>
  <r>
    <x v="269"/>
    <n v="500000"/>
    <n v="0"/>
  </r>
  <r>
    <x v="325"/>
    <n v="24975"/>
    <n v="0"/>
  </r>
  <r>
    <x v="325"/>
    <n v="24975"/>
    <n v="0"/>
  </r>
  <r>
    <x v="325"/>
    <n v="24975"/>
    <n v="0"/>
  </r>
  <r>
    <x v="325"/>
    <n v="12475"/>
    <n v="0"/>
  </r>
  <r>
    <x v="325"/>
    <n v="24975"/>
    <n v="0"/>
  </r>
  <r>
    <x v="325"/>
    <n v="24975"/>
    <n v="0"/>
  </r>
  <r>
    <x v="325"/>
    <n v="24975"/>
    <n v="0"/>
  </r>
  <r>
    <x v="325"/>
    <n v="24975"/>
    <n v="0"/>
  </r>
  <r>
    <x v="325"/>
    <n v="24975"/>
    <n v="0"/>
  </r>
  <r>
    <x v="325"/>
    <n v="24975"/>
    <n v="0"/>
  </r>
  <r>
    <x v="325"/>
    <n v="24750"/>
    <n v="0"/>
  </r>
  <r>
    <x v="325"/>
    <n v="24975"/>
    <n v="0"/>
  </r>
  <r>
    <x v="331"/>
    <n v="12500"/>
    <n v="0"/>
  </r>
  <r>
    <x v="319"/>
    <n v="24750"/>
    <n v="0"/>
  </r>
  <r>
    <x v="278"/>
    <n v="24750"/>
    <n v="0"/>
  </r>
  <r>
    <x v="278"/>
    <n v="24750"/>
    <n v="0"/>
  </r>
  <r>
    <x v="319"/>
    <n v="12500"/>
    <n v="0"/>
  </r>
  <r>
    <x v="319"/>
    <n v="10000"/>
    <n v="0"/>
  </r>
  <r>
    <x v="332"/>
    <n v="10000"/>
    <n v="0"/>
  </r>
  <r>
    <x v="333"/>
    <n v="12250"/>
    <n v="0"/>
  </r>
  <r>
    <x v="332"/>
    <n v="12250"/>
    <n v="0"/>
  </r>
  <r>
    <x v="298"/>
    <n v="24975"/>
    <n v="0"/>
  </r>
  <r>
    <x v="275"/>
    <n v="500000"/>
    <n v="0"/>
  </r>
  <r>
    <x v="323"/>
    <n v="250000"/>
    <n v="0"/>
  </r>
  <r>
    <x v="325"/>
    <n v="24975"/>
    <n v="0"/>
  </r>
  <r>
    <x v="323"/>
    <n v="250000"/>
    <n v="0"/>
  </r>
  <r>
    <x v="325"/>
    <n v="24975"/>
    <n v="0"/>
  </r>
  <r>
    <x v="334"/>
    <n v="24750"/>
    <n v="0"/>
  </r>
  <r>
    <x v="278"/>
    <n v="500000"/>
    <n v="0"/>
  </r>
  <r>
    <x v="274"/>
    <n v="24750"/>
    <n v="0"/>
  </r>
  <r>
    <x v="275"/>
    <n v="49749.999999999993"/>
    <n v="0"/>
  </r>
  <r>
    <x v="275"/>
    <n v="49500"/>
    <n v="0"/>
  </r>
  <r>
    <x v="278"/>
    <n v="24750"/>
    <n v="0"/>
  </r>
  <r>
    <x v="302"/>
    <n v="100000"/>
    <n v="0"/>
  </r>
  <r>
    <x v="335"/>
    <n v="100000"/>
    <n v="0"/>
  </r>
  <r>
    <x v="275"/>
    <n v="24750"/>
    <n v="0"/>
  </r>
  <r>
    <x v="275"/>
    <n v="24975"/>
    <n v="0"/>
  </r>
  <r>
    <x v="336"/>
    <n v="48750"/>
    <n v="0"/>
  </r>
  <r>
    <x v="323"/>
    <n v="100000"/>
    <n v="0"/>
  </r>
  <r>
    <x v="337"/>
    <n v="49749.999999999993"/>
    <n v="0"/>
  </r>
  <r>
    <x v="323"/>
    <n v="24975"/>
    <n v="0"/>
  </r>
  <r>
    <x v="275"/>
    <n v="24975"/>
    <n v="0"/>
  </r>
  <r>
    <x v="338"/>
    <n v="24750"/>
    <n v="0"/>
  </r>
  <r>
    <x v="295"/>
    <n v="24750"/>
    <n v="0"/>
  </r>
  <r>
    <x v="295"/>
    <n v="24750"/>
    <n v="0"/>
  </r>
  <r>
    <x v="275"/>
    <n v="37500"/>
    <n v="0"/>
  </r>
  <r>
    <x v="275"/>
    <n v="24750"/>
    <n v="0"/>
  </r>
  <r>
    <x v="339"/>
    <n v="300000"/>
    <n v="0"/>
  </r>
  <r>
    <x v="340"/>
    <n v="49749.999999999993"/>
    <n v="0"/>
  </r>
  <r>
    <x v="323"/>
    <n v="49749.999999999993"/>
    <n v="0"/>
  </r>
  <r>
    <x v="323"/>
    <n v="250000"/>
    <n v="0"/>
  </r>
  <r>
    <x v="275"/>
    <n v="24750"/>
    <n v="0"/>
  </r>
  <r>
    <x v="319"/>
    <n v="46250"/>
    <n v="0"/>
  </r>
  <r>
    <x v="339"/>
    <n v="175000"/>
    <n v="0"/>
  </r>
  <r>
    <x v="319"/>
    <n v="49749.999999999993"/>
    <n v="0"/>
  </r>
  <r>
    <x v="319"/>
    <n v="49749.999999999993"/>
    <n v="0"/>
  </r>
  <r>
    <x v="319"/>
    <n v="250000"/>
    <n v="0"/>
  </r>
  <r>
    <x v="341"/>
    <n v="20000"/>
    <n v="0"/>
  </r>
  <r>
    <x v="323"/>
    <n v="125000"/>
    <n v="0"/>
  </r>
  <r>
    <x v="278"/>
    <n v="24750"/>
    <n v="0"/>
  </r>
  <r>
    <x v="275"/>
    <n v="250000"/>
    <n v="0"/>
  </r>
  <r>
    <x v="342"/>
    <n v="0"/>
    <n v="24750"/>
  </r>
  <r>
    <x v="343"/>
    <n v="0"/>
    <n v="67.5"/>
  </r>
  <r>
    <x v="344"/>
    <n v="0"/>
    <n v="20.799999999999997"/>
  </r>
  <r>
    <x v="345"/>
    <n v="0"/>
    <n v="690"/>
  </r>
  <r>
    <x v="346"/>
    <n v="0"/>
    <n v="7.5"/>
  </r>
  <r>
    <x v="346"/>
    <n v="0"/>
    <n v="37.5"/>
  </r>
  <r>
    <x v="346"/>
    <n v="0"/>
    <n v="2.5"/>
  </r>
  <r>
    <x v="346"/>
    <n v="0"/>
    <n v="2.5"/>
  </r>
  <r>
    <x v="347"/>
    <n v="0"/>
    <n v="20"/>
  </r>
  <r>
    <x v="346"/>
    <n v="0"/>
    <n v="5"/>
  </r>
  <r>
    <x v="345"/>
    <n v="0"/>
    <n v="86.05"/>
  </r>
  <r>
    <x v="348"/>
    <n v="0"/>
    <n v="76.5"/>
  </r>
  <r>
    <x v="349"/>
    <n v="0"/>
    <n v="49749.999999999993"/>
  </r>
  <r>
    <x v="350"/>
    <n v="0"/>
    <n v="5"/>
  </r>
  <r>
    <x v="351"/>
    <n v="0"/>
    <n v="150"/>
  </r>
  <r>
    <x v="352"/>
    <n v="0"/>
    <n v="150"/>
  </r>
  <r>
    <x v="343"/>
    <n v="0"/>
    <n v="177.49999999999997"/>
  </r>
  <r>
    <x v="353"/>
    <n v="0"/>
    <n v="25"/>
  </r>
  <r>
    <x v="354"/>
    <n v="0"/>
    <n v="2262"/>
  </r>
  <r>
    <x v="355"/>
    <n v="0"/>
    <n v="157.5"/>
  </r>
  <r>
    <x v="354"/>
    <n v="0"/>
    <n v="28"/>
  </r>
  <r>
    <x v="354"/>
    <n v="0"/>
    <n v="7.5"/>
  </r>
  <r>
    <x v="345"/>
    <n v="0"/>
    <n v="0.28249999999999997"/>
  </r>
  <r>
    <x v="356"/>
    <n v="0"/>
    <n v="75"/>
  </r>
  <r>
    <x v="357"/>
    <n v="0"/>
    <n v="2375"/>
  </r>
  <r>
    <x v="354"/>
    <n v="0"/>
    <n v="76.8"/>
  </r>
  <r>
    <x v="354"/>
    <n v="0"/>
    <n v="5.1999999999999993"/>
  </r>
  <r>
    <x v="354"/>
    <n v="0"/>
    <n v="25"/>
  </r>
  <r>
    <x v="358"/>
    <n v="0"/>
    <n v="24750"/>
  </r>
  <r>
    <x v="356"/>
    <n v="0"/>
    <n v="10.499999999999998"/>
  </r>
  <r>
    <x v="354"/>
    <n v="0"/>
    <n v="60"/>
  </r>
  <r>
    <x v="354"/>
    <n v="0"/>
    <n v="10"/>
  </r>
  <r>
    <x v="354"/>
    <n v="0"/>
    <n v="2.5"/>
  </r>
  <r>
    <x v="355"/>
    <n v="0"/>
    <n v="15"/>
  </r>
  <r>
    <x v="359"/>
    <n v="0"/>
    <n v="54.999999999999993"/>
  </r>
  <r>
    <x v="355"/>
    <n v="0"/>
    <n v="2.75"/>
  </r>
  <r>
    <x v="345"/>
    <n v="0"/>
    <n v="15"/>
  </r>
  <r>
    <x v="344"/>
    <n v="0"/>
    <n v="2040.5"/>
  </r>
  <r>
    <x v="348"/>
    <n v="0"/>
    <n v="1110.3499999999999"/>
  </r>
  <r>
    <x v="343"/>
    <n v="0"/>
    <n v="15000"/>
  </r>
  <r>
    <x v="343"/>
    <n v="0"/>
    <n v="22497.5"/>
  </r>
  <r>
    <x v="360"/>
    <n v="0"/>
    <n v="625"/>
  </r>
  <r>
    <x v="360"/>
    <n v="0"/>
    <n v="189.5"/>
  </r>
  <r>
    <x v="360"/>
    <n v="0"/>
    <n v="4897.5"/>
  </r>
  <r>
    <x v="361"/>
    <n v="0"/>
    <n v="1275"/>
  </r>
  <r>
    <x v="352"/>
    <n v="0"/>
    <n v="49749.999999999993"/>
  </r>
  <r>
    <x v="343"/>
    <n v="0"/>
    <n v="43.499999999999993"/>
  </r>
  <r>
    <x v="362"/>
    <n v="0"/>
    <n v="787.5"/>
  </r>
  <r>
    <x v="344"/>
    <n v="0"/>
    <n v="100.75"/>
  </r>
  <r>
    <x v="362"/>
    <n v="0"/>
    <n v="39.874999999999993"/>
  </r>
  <r>
    <x v="360"/>
    <n v="0"/>
    <n v="140.5"/>
  </r>
  <r>
    <x v="360"/>
    <n v="0"/>
    <n v="250"/>
  </r>
  <r>
    <x v="363"/>
    <n v="0"/>
    <n v="79.749999999999986"/>
  </r>
  <r>
    <x v="363"/>
    <n v="0"/>
    <n v="72.5"/>
  </r>
  <r>
    <x v="356"/>
    <n v="0"/>
    <n v="75"/>
  </r>
  <r>
    <x v="360"/>
    <n v="0"/>
    <n v="749.99999999999989"/>
  </r>
  <r>
    <x v="343"/>
    <n v="0"/>
    <n v="89.999999999999986"/>
  </r>
  <r>
    <x v="344"/>
    <n v="0"/>
    <n v="70.75"/>
  </r>
  <r>
    <x v="364"/>
    <n v="0"/>
    <n v="49749.999999999993"/>
  </r>
  <r>
    <x v="364"/>
    <n v="0"/>
    <n v="49749.999999999993"/>
  </r>
  <r>
    <x v="344"/>
    <n v="0"/>
    <n v="57.499999999999993"/>
  </r>
  <r>
    <x v="356"/>
    <n v="0"/>
    <n v="175"/>
  </r>
  <r>
    <x v="344"/>
    <n v="0"/>
    <n v="1.25"/>
  </r>
  <r>
    <x v="345"/>
    <n v="0"/>
    <n v="40"/>
  </r>
  <r>
    <x v="350"/>
    <n v="0"/>
    <n v="749.99999999999989"/>
  </r>
  <r>
    <x v="363"/>
    <n v="0"/>
    <n v="1560"/>
  </r>
  <r>
    <x v="360"/>
    <n v="0"/>
    <n v="80"/>
  </r>
  <r>
    <x v="362"/>
    <n v="0"/>
    <n v="105.29999999999998"/>
  </r>
  <r>
    <x v="344"/>
    <n v="0"/>
    <n v="50"/>
  </r>
  <r>
    <x v="360"/>
    <n v="0"/>
    <n v="50"/>
  </r>
  <r>
    <x v="344"/>
    <n v="0"/>
    <n v="80.324999999999989"/>
  </r>
  <r>
    <x v="347"/>
    <n v="0"/>
    <n v="388.75"/>
  </r>
  <r>
    <x v="347"/>
    <n v="0"/>
    <n v="763.19999999999993"/>
  </r>
  <r>
    <x v="347"/>
    <n v="0"/>
    <n v="885.1"/>
  </r>
  <r>
    <x v="364"/>
    <n v="0"/>
    <n v="254.4"/>
  </r>
  <r>
    <x v="364"/>
    <n v="0"/>
    <n v="7.95"/>
  </r>
  <r>
    <x v="364"/>
    <n v="0"/>
    <n v="79.5"/>
  </r>
  <r>
    <x v="347"/>
    <n v="0"/>
    <n v="300.77499999999998"/>
  </r>
  <r>
    <x v="352"/>
    <n v="0"/>
    <n v="74.899999999999991"/>
  </r>
  <r>
    <x v="364"/>
    <n v="0"/>
    <n v="42.4"/>
  </r>
  <r>
    <x v="347"/>
    <n v="0"/>
    <n v="148.4"/>
  </r>
  <r>
    <x v="363"/>
    <n v="0"/>
    <n v="125"/>
  </r>
  <r>
    <x v="343"/>
    <n v="0"/>
    <n v="37.5"/>
  </r>
  <r>
    <x v="343"/>
    <n v="0"/>
    <n v="179.99999999999997"/>
  </r>
  <r>
    <x v="347"/>
    <n v="0"/>
    <n v="77.45"/>
  </r>
  <r>
    <x v="352"/>
    <n v="0"/>
    <n v="17.25"/>
  </r>
  <r>
    <x v="352"/>
    <n v="0"/>
    <n v="12.6"/>
  </r>
  <r>
    <x v="352"/>
    <n v="0"/>
    <n v="12.6"/>
  </r>
  <r>
    <x v="352"/>
    <n v="0"/>
    <n v="7.95"/>
  </r>
  <r>
    <x v="352"/>
    <n v="0"/>
    <n v="116.6"/>
  </r>
  <r>
    <x v="352"/>
    <n v="0"/>
    <n v="17.25"/>
  </r>
  <r>
    <x v="347"/>
    <n v="0"/>
    <n v="42.424999999999997"/>
  </r>
  <r>
    <x v="352"/>
    <n v="0"/>
    <n v="17.225000000000001"/>
  </r>
  <r>
    <x v="352"/>
    <n v="0"/>
    <n v="17.25"/>
  </r>
  <r>
    <x v="352"/>
    <n v="0"/>
    <n v="17.225000000000001"/>
  </r>
  <r>
    <x v="352"/>
    <n v="0"/>
    <n v="12.6"/>
  </r>
  <r>
    <x v="363"/>
    <n v="0"/>
    <n v="16.25"/>
  </r>
  <r>
    <x v="360"/>
    <n v="0"/>
    <n v="25"/>
  </r>
  <r>
    <x v="358"/>
    <n v="0"/>
    <n v="89.999999999999986"/>
  </r>
  <r>
    <x v="358"/>
    <n v="0"/>
    <n v="75"/>
  </r>
  <r>
    <x v="365"/>
    <n v="0"/>
    <n v="9.25"/>
  </r>
  <r>
    <x v="363"/>
    <n v="0"/>
    <n v="2000"/>
  </r>
  <r>
    <x v="347"/>
    <n v="0"/>
    <n v="52500"/>
  </r>
  <r>
    <x v="352"/>
    <n v="0"/>
    <n v="11"/>
  </r>
  <r>
    <x v="347"/>
    <n v="0"/>
    <n v="24750"/>
  </r>
  <r>
    <x v="351"/>
    <n v="0"/>
    <n v="7249.9999999999991"/>
  </r>
  <r>
    <x v="351"/>
    <n v="0"/>
    <n v="317.5"/>
  </r>
  <r>
    <x v="364"/>
    <n v="0"/>
    <n v="372.49999999999994"/>
  </r>
  <r>
    <x v="344"/>
    <n v="0"/>
    <n v="17.875"/>
  </r>
  <r>
    <x v="365"/>
    <n v="0"/>
    <n v="240"/>
  </r>
  <r>
    <x v="363"/>
    <n v="0"/>
    <n v="75"/>
  </r>
  <r>
    <x v="347"/>
    <n v="0"/>
    <n v="160"/>
  </r>
  <r>
    <x v="363"/>
    <n v="0"/>
    <n v="2.5"/>
  </r>
  <r>
    <x v="360"/>
    <n v="0"/>
    <n v="9"/>
  </r>
  <r>
    <x v="347"/>
    <n v="0"/>
    <n v="34.5"/>
  </r>
  <r>
    <x v="347"/>
    <n v="0"/>
    <n v="116.6"/>
  </r>
  <r>
    <x v="347"/>
    <n v="0"/>
    <n v="75.75"/>
  </r>
  <r>
    <x v="352"/>
    <n v="0"/>
    <n v="47.999999999999993"/>
  </r>
  <r>
    <x v="345"/>
    <n v="0"/>
    <n v="12.5"/>
  </r>
  <r>
    <x v="362"/>
    <n v="0"/>
    <n v="25"/>
  </r>
  <r>
    <x v="352"/>
    <n v="0"/>
    <n v="50"/>
  </r>
  <r>
    <x v="362"/>
    <n v="0"/>
    <n v="2.5"/>
  </r>
  <r>
    <x v="343"/>
    <n v="0"/>
    <n v="32.5"/>
  </r>
  <r>
    <x v="350"/>
    <n v="0"/>
    <n v="80"/>
  </r>
  <r>
    <x v="343"/>
    <n v="0"/>
    <n v="2.5"/>
  </r>
  <r>
    <x v="347"/>
    <n v="0"/>
    <n v="1100"/>
  </r>
  <r>
    <x v="343"/>
    <n v="0"/>
    <n v="16.25"/>
  </r>
  <r>
    <x v="352"/>
    <n v="0"/>
    <n v="75"/>
  </r>
  <r>
    <x v="347"/>
    <n v="0"/>
    <n v="42.5"/>
  </r>
  <r>
    <x v="347"/>
    <n v="0"/>
    <n v="42.5"/>
  </r>
  <r>
    <x v="350"/>
    <n v="0"/>
    <n v="1032"/>
  </r>
  <r>
    <x v="363"/>
    <n v="0"/>
    <n v="102.5"/>
  </r>
  <r>
    <x v="352"/>
    <n v="0"/>
    <n v="254.99999999999997"/>
  </r>
  <r>
    <x v="362"/>
    <n v="0"/>
    <n v="150"/>
  </r>
  <r>
    <x v="350"/>
    <n v="0"/>
    <n v="17.5"/>
  </r>
  <r>
    <x v="362"/>
    <n v="0"/>
    <n v="8.85"/>
  </r>
  <r>
    <x v="350"/>
    <n v="0"/>
    <n v="20"/>
  </r>
  <r>
    <x v="366"/>
    <n v="0"/>
    <n v="995"/>
  </r>
  <r>
    <x v="344"/>
    <n v="0"/>
    <n v="2.5"/>
  </r>
  <r>
    <x v="347"/>
    <n v="0"/>
    <n v="165"/>
  </r>
  <r>
    <x v="358"/>
    <n v="0"/>
    <n v="257.5"/>
  </r>
  <r>
    <x v="347"/>
    <n v="0"/>
    <n v="869.99999999999989"/>
  </r>
  <r>
    <x v="347"/>
    <n v="0"/>
    <n v="183.74999999999997"/>
  </r>
  <r>
    <x v="358"/>
    <n v="0"/>
    <n v="150"/>
  </r>
  <r>
    <x v="364"/>
    <n v="0"/>
    <n v="675"/>
  </r>
  <r>
    <x v="362"/>
    <n v="0"/>
    <n v="5.3999999999999995"/>
  </r>
  <r>
    <x v="367"/>
    <n v="0"/>
    <n v="0"/>
  </r>
  <r>
    <x v="368"/>
    <n v="0"/>
    <n v="338374.99999999994"/>
  </r>
  <r>
    <x v="350"/>
    <n v="0"/>
    <n v="7"/>
  </r>
  <r>
    <x v="347"/>
    <n v="0"/>
    <n v="42.4"/>
  </r>
  <r>
    <x v="369"/>
    <n v="0"/>
    <n v="490"/>
  </r>
  <r>
    <x v="352"/>
    <n v="0"/>
    <n v="864"/>
  </r>
  <r>
    <x v="365"/>
    <n v="0"/>
    <n v="899.99999999999989"/>
  </r>
  <r>
    <x v="365"/>
    <n v="0"/>
    <n v="300"/>
  </r>
  <r>
    <x v="365"/>
    <n v="0"/>
    <n v="500"/>
  </r>
  <r>
    <x v="358"/>
    <n v="0"/>
    <n v="449.99999999999994"/>
  </r>
  <r>
    <x v="364"/>
    <n v="0"/>
    <n v="2000"/>
  </r>
  <r>
    <x v="350"/>
    <n v="0"/>
    <n v="30"/>
  </r>
  <r>
    <x v="365"/>
    <n v="0"/>
    <n v="600"/>
  </r>
  <r>
    <x v="350"/>
    <n v="0"/>
    <n v="190.25"/>
  </r>
  <r>
    <x v="350"/>
    <n v="0"/>
    <n v="6.25"/>
  </r>
  <r>
    <x v="350"/>
    <n v="0"/>
    <n v="374.99999999999994"/>
  </r>
  <r>
    <x v="352"/>
    <n v="0"/>
    <n v="62.5"/>
  </r>
  <r>
    <x v="352"/>
    <n v="0"/>
    <n v="30"/>
  </r>
  <r>
    <x v="369"/>
    <n v="0"/>
    <n v="175"/>
  </r>
  <r>
    <x v="369"/>
    <n v="0"/>
    <n v="125"/>
  </r>
  <r>
    <x v="347"/>
    <n v="0"/>
    <n v="207.5"/>
  </r>
  <r>
    <x v="369"/>
    <n v="0"/>
    <n v="137.5"/>
  </r>
  <r>
    <x v="364"/>
    <n v="0"/>
    <n v="7.5"/>
  </r>
  <r>
    <x v="358"/>
    <n v="0"/>
    <n v="187.49999999999997"/>
  </r>
  <r>
    <x v="362"/>
    <n v="0"/>
    <n v="795"/>
  </r>
  <r>
    <x v="352"/>
    <n v="0"/>
    <n v="7.6499999999999995"/>
  </r>
  <r>
    <x v="358"/>
    <n v="0"/>
    <n v="264.5"/>
  </r>
  <r>
    <x v="370"/>
    <n v="0"/>
    <n v="10"/>
  </r>
  <r>
    <x v="352"/>
    <n v="0"/>
    <n v="44.999999999999993"/>
  </r>
  <r>
    <x v="352"/>
    <n v="0"/>
    <n v="4.8"/>
  </r>
  <r>
    <x v="358"/>
    <n v="0"/>
    <n v="62.5"/>
  </r>
  <r>
    <x v="358"/>
    <n v="0"/>
    <n v="174.25"/>
  </r>
  <r>
    <x v="350"/>
    <n v="0"/>
    <n v="0.67499999999999993"/>
  </r>
  <r>
    <x v="364"/>
    <n v="0"/>
    <n v="350"/>
  </r>
  <r>
    <x v="364"/>
    <n v="0"/>
    <n v="350"/>
  </r>
  <r>
    <x v="347"/>
    <n v="0"/>
    <n v="710.19999999999993"/>
  </r>
  <r>
    <x v="347"/>
    <n v="0"/>
    <n v="434.59999999999997"/>
  </r>
  <r>
    <x v="371"/>
    <n v="0"/>
    <n v="2437.5"/>
  </r>
  <r>
    <x v="371"/>
    <n v="0"/>
    <n v="1625"/>
  </r>
  <r>
    <x v="372"/>
    <n v="0"/>
    <n v="2437.5"/>
  </r>
  <r>
    <x v="365"/>
    <n v="0"/>
    <n v="214.99999999999997"/>
  </r>
  <r>
    <x v="350"/>
    <n v="0"/>
    <n v="44.999999999999993"/>
  </r>
  <r>
    <x v="351"/>
    <n v="0"/>
    <n v="212.5"/>
  </r>
  <r>
    <x v="358"/>
    <n v="0"/>
    <n v="125"/>
  </r>
  <r>
    <x v="352"/>
    <n v="0"/>
    <n v="48750"/>
  </r>
  <r>
    <x v="358"/>
    <n v="0"/>
    <n v="7.2"/>
  </r>
  <r>
    <x v="369"/>
    <n v="0"/>
    <n v="44.25"/>
  </r>
  <r>
    <x v="364"/>
    <n v="0"/>
    <n v="5.9999999999999991"/>
  </r>
  <r>
    <x v="369"/>
    <n v="0"/>
    <n v="35.4"/>
  </r>
  <r>
    <x v="358"/>
    <n v="0"/>
    <n v="2.75"/>
  </r>
  <r>
    <x v="365"/>
    <n v="0"/>
    <n v="59.4"/>
  </r>
  <r>
    <x v="364"/>
    <n v="0"/>
    <n v="8"/>
  </r>
  <r>
    <x v="369"/>
    <n v="0"/>
    <n v="1262.5"/>
  </r>
  <r>
    <x v="365"/>
    <n v="0"/>
    <n v="739.99999999999989"/>
  </r>
  <r>
    <x v="355"/>
    <n v="0"/>
    <n v="26.549999999999997"/>
  </r>
  <r>
    <x v="365"/>
    <n v="0"/>
    <n v="877.49999999999989"/>
  </r>
  <r>
    <x v="358"/>
    <n v="0"/>
    <n v="125.87499999999999"/>
  </r>
  <r>
    <x v="343"/>
    <n v="0"/>
    <n v="75"/>
  </r>
  <r>
    <x v="365"/>
    <n v="0"/>
    <n v="831.59999999999991"/>
  </r>
  <r>
    <x v="343"/>
    <n v="0"/>
    <n v="53.625"/>
  </r>
  <r>
    <x v="364"/>
    <n v="0"/>
    <n v="37.5"/>
  </r>
  <r>
    <x v="369"/>
    <n v="0"/>
    <n v="62.5"/>
  </r>
  <r>
    <x v="365"/>
    <n v="0"/>
    <n v="20.249999999999996"/>
  </r>
  <r>
    <x v="344"/>
    <n v="0"/>
    <n v="262.35000000000002"/>
  </r>
  <r>
    <x v="358"/>
    <n v="0"/>
    <n v="862.75"/>
  </r>
  <r>
    <x v="362"/>
    <n v="0"/>
    <n v="1375"/>
  </r>
  <r>
    <x v="364"/>
    <n v="0"/>
    <n v="36.25"/>
  </r>
  <r>
    <x v="369"/>
    <n v="0"/>
    <n v="2256"/>
  </r>
  <r>
    <x v="364"/>
    <n v="0"/>
    <n v="127.2"/>
  </r>
  <r>
    <x v="351"/>
    <n v="0"/>
    <n v="545"/>
  </r>
  <r>
    <x v="369"/>
    <n v="0"/>
    <n v="168.3"/>
  </r>
  <r>
    <x v="351"/>
    <n v="0"/>
    <n v="281.25"/>
  </r>
  <r>
    <x v="347"/>
    <n v="0"/>
    <n v="5.3999999999999995"/>
  </r>
  <r>
    <x v="344"/>
    <n v="0"/>
    <n v="67.5"/>
  </r>
  <r>
    <x v="343"/>
    <n v="0"/>
    <n v="30"/>
  </r>
  <r>
    <x v="365"/>
    <n v="0"/>
    <n v="200"/>
  </r>
  <r>
    <x v="373"/>
    <n v="0"/>
    <n v="44.999999999999993"/>
  </r>
  <r>
    <x v="358"/>
    <n v="0"/>
    <n v="1100"/>
  </r>
  <r>
    <x v="365"/>
    <n v="0"/>
    <n v="13.5"/>
  </r>
  <r>
    <x v="365"/>
    <n v="0"/>
    <n v="4.5"/>
  </r>
  <r>
    <x v="343"/>
    <n v="0"/>
    <n v="92.999999999999986"/>
  </r>
  <r>
    <x v="365"/>
    <n v="0"/>
    <n v="9"/>
  </r>
  <r>
    <x v="343"/>
    <n v="0"/>
    <n v="244.49999999999997"/>
  </r>
  <r>
    <x v="365"/>
    <n v="0"/>
    <n v="11.2"/>
  </r>
  <r>
    <x v="347"/>
    <n v="0"/>
    <n v="70"/>
  </r>
  <r>
    <x v="369"/>
    <n v="0"/>
    <n v="54.999999999999993"/>
  </r>
  <r>
    <x v="350"/>
    <n v="0"/>
    <n v="449.99999999999994"/>
  </r>
  <r>
    <x v="350"/>
    <n v="0"/>
    <n v="224.99999999999997"/>
  </r>
  <r>
    <x v="350"/>
    <n v="0"/>
    <n v="374.99999999999994"/>
  </r>
  <r>
    <x v="362"/>
    <n v="0"/>
    <n v="300"/>
  </r>
  <r>
    <x v="374"/>
    <n v="0"/>
    <n v="137500"/>
  </r>
  <r>
    <x v="351"/>
    <n v="0"/>
    <n v="5"/>
  </r>
  <r>
    <x v="363"/>
    <n v="0"/>
    <n v="862.49999999999989"/>
  </r>
  <r>
    <x v="369"/>
    <n v="0"/>
    <n v="9.6"/>
  </r>
  <r>
    <x v="343"/>
    <n v="0"/>
    <n v="11.249999999999998"/>
  </r>
  <r>
    <x v="375"/>
    <n v="0"/>
    <n v="46.499999999999993"/>
  </r>
  <r>
    <x v="343"/>
    <n v="0"/>
    <n v="106.575"/>
  </r>
  <r>
    <x v="343"/>
    <n v="0"/>
    <n v="26.099999999999998"/>
  </r>
  <r>
    <x v="343"/>
    <n v="0"/>
    <n v="15.95"/>
  </r>
  <r>
    <x v="343"/>
    <n v="0"/>
    <n v="11.6"/>
  </r>
  <r>
    <x v="358"/>
    <n v="0"/>
    <n v="26.099999999999998"/>
  </r>
  <r>
    <x v="343"/>
    <n v="0"/>
    <n v="115.99999999999999"/>
  </r>
  <r>
    <x v="376"/>
    <n v="0"/>
    <n v="92500"/>
  </r>
  <r>
    <x v="364"/>
    <n v="0"/>
    <n v="49749.999999999993"/>
  </r>
  <r>
    <x v="364"/>
    <n v="0"/>
    <n v="12.149999999999999"/>
  </r>
  <r>
    <x v="363"/>
    <n v="0"/>
    <n v="109.7"/>
  </r>
  <r>
    <x v="365"/>
    <n v="0"/>
    <n v="338374.99999999994"/>
  </r>
  <r>
    <x v="365"/>
    <n v="0"/>
    <n v="25"/>
  </r>
  <r>
    <x v="344"/>
    <n v="0"/>
    <n v="45.75"/>
  </r>
  <r>
    <x v="377"/>
    <n v="0"/>
    <n v="652074.99999999988"/>
  </r>
  <r>
    <x v="352"/>
    <n v="0"/>
    <n v="300000"/>
  </r>
  <r>
    <x v="343"/>
    <n v="0"/>
    <n v="198"/>
  </r>
  <r>
    <x v="378"/>
    <n v="0"/>
    <n v="135"/>
  </r>
  <r>
    <x v="367"/>
    <n v="0"/>
    <n v="27.2"/>
  </r>
  <r>
    <x v="365"/>
    <n v="0"/>
    <n v="4.25"/>
  </r>
  <r>
    <x v="379"/>
    <n v="0"/>
    <n v="242.5"/>
  </r>
  <r>
    <x v="364"/>
    <n v="0"/>
    <n v="14.25"/>
  </r>
  <r>
    <x v="380"/>
    <n v="0"/>
    <n v="3.2"/>
  </r>
  <r>
    <x v="363"/>
    <n v="0"/>
    <n v="27.499999999999996"/>
  </r>
  <r>
    <x v="358"/>
    <n v="0"/>
    <n v="251.08749999999998"/>
  </r>
  <r>
    <x v="381"/>
    <n v="0"/>
    <n v="56"/>
  </r>
  <r>
    <x v="365"/>
    <n v="0"/>
    <n v="14.25"/>
  </r>
  <r>
    <x v="362"/>
    <n v="0"/>
    <n v="114.99999999999999"/>
  </r>
  <r>
    <x v="382"/>
    <n v="0"/>
    <n v="922.49999999999989"/>
  </r>
  <r>
    <x v="383"/>
    <n v="0"/>
    <n v="805"/>
  </r>
  <r>
    <x v="384"/>
    <n v="0"/>
    <n v="1167.5"/>
  </r>
  <r>
    <x v="364"/>
    <n v="0"/>
    <n v="48499.999999999993"/>
  </r>
  <r>
    <x v="364"/>
    <n v="0"/>
    <n v="40000"/>
  </r>
  <r>
    <x v="364"/>
    <n v="0"/>
    <n v="49749.999999999993"/>
  </r>
  <r>
    <x v="364"/>
    <n v="0"/>
    <n v="337.5"/>
  </r>
  <r>
    <x v="347"/>
    <n v="0"/>
    <n v="14.4"/>
  </r>
  <r>
    <x v="385"/>
    <n v="0"/>
    <n v="387.5"/>
  </r>
  <r>
    <x v="365"/>
    <n v="0"/>
    <n v="270"/>
  </r>
  <r>
    <x v="386"/>
    <n v="0"/>
    <n v="625000"/>
  </r>
  <r>
    <x v="352"/>
    <n v="0"/>
    <n v="175000"/>
  </r>
  <r>
    <x v="387"/>
    <n v="0"/>
    <n v="780"/>
  </r>
  <r>
    <x v="364"/>
    <n v="0"/>
    <n v="2497.5"/>
  </r>
  <r>
    <x v="388"/>
    <n v="0"/>
    <n v="525"/>
  </r>
  <r>
    <x v="363"/>
    <n v="0"/>
    <n v="125"/>
  </r>
  <r>
    <x v="362"/>
    <n v="0"/>
    <n v="37.5"/>
  </r>
  <r>
    <x v="362"/>
    <n v="0"/>
    <n v="544"/>
  </r>
  <r>
    <x v="389"/>
    <n v="0"/>
    <n v="1774.9999999999998"/>
  </r>
  <r>
    <x v="390"/>
    <n v="0"/>
    <n v="600"/>
  </r>
  <r>
    <x v="390"/>
    <n v="0"/>
    <n v="675"/>
  </r>
  <r>
    <x v="391"/>
    <n v="0"/>
    <n v="150"/>
  </r>
  <r>
    <x v="390"/>
    <n v="0"/>
    <n v="825"/>
  </r>
  <r>
    <x v="392"/>
    <n v="0"/>
    <n v="125"/>
  </r>
  <r>
    <x v="390"/>
    <n v="0"/>
    <n v="374.99999999999994"/>
  </r>
  <r>
    <x v="393"/>
    <n v="0"/>
    <n v="250"/>
  </r>
  <r>
    <x v="394"/>
    <n v="0"/>
    <n v="61.749999999999993"/>
  </r>
  <r>
    <x v="395"/>
    <n v="0"/>
    <n v="75"/>
  </r>
  <r>
    <x v="351"/>
    <n v="0"/>
    <n v="175000"/>
  </r>
  <r>
    <x v="371"/>
    <n v="0"/>
    <n v="600"/>
  </r>
  <r>
    <x v="396"/>
    <n v="0"/>
    <n v="2137.5"/>
  </r>
  <r>
    <x v="371"/>
    <n v="0"/>
    <n v="525"/>
  </r>
  <r>
    <x v="397"/>
    <n v="0"/>
    <n v="75"/>
  </r>
  <r>
    <x v="397"/>
    <n v="0"/>
    <n v="75"/>
  </r>
  <r>
    <x v="398"/>
    <n v="0"/>
    <n v="5000"/>
  </r>
  <r>
    <x v="358"/>
    <n v="0"/>
    <n v="25"/>
  </r>
  <r>
    <x v="344"/>
    <n v="0"/>
    <n v="150"/>
  </r>
  <r>
    <x v="352"/>
    <n v="0"/>
    <n v="67.5"/>
  </r>
  <r>
    <x v="399"/>
    <n v="0"/>
    <n v="50099.999999999993"/>
  </r>
  <r>
    <x v="400"/>
    <n v="0"/>
    <n v="16912.5"/>
  </r>
  <r>
    <x v="401"/>
    <n v="0"/>
    <n v="155.99999999999997"/>
  </r>
  <r>
    <x v="365"/>
    <n v="0"/>
    <n v="3266.9999999999995"/>
  </r>
  <r>
    <x v="351"/>
    <n v="0"/>
    <n v="292.5"/>
  </r>
  <r>
    <x v="402"/>
    <n v="0"/>
    <n v="24750"/>
  </r>
  <r>
    <x v="403"/>
    <n v="0"/>
    <n v="937.5"/>
  </r>
  <r>
    <x v="404"/>
    <n v="0"/>
    <n v="224.99999999999997"/>
  </r>
  <r>
    <x v="405"/>
    <n v="0"/>
    <n v="1040"/>
  </r>
  <r>
    <x v="406"/>
    <n v="0"/>
    <n v="1127.5"/>
  </r>
  <r>
    <x v="407"/>
    <n v="0"/>
    <n v="176"/>
  </r>
  <r>
    <x v="350"/>
    <n v="0"/>
    <n v="10"/>
  </r>
  <r>
    <x v="362"/>
    <n v="0"/>
    <n v="100"/>
  </r>
  <r>
    <x v="408"/>
    <n v="0"/>
    <n v="70"/>
  </r>
  <r>
    <x v="409"/>
    <n v="0"/>
    <n v="52.8"/>
  </r>
  <r>
    <x v="410"/>
    <n v="0"/>
    <n v="179.99999999999997"/>
  </r>
  <r>
    <x v="411"/>
    <n v="0"/>
    <n v="179.99999999999997"/>
  </r>
  <r>
    <x v="392"/>
    <n v="0"/>
    <n v="179.99999999999997"/>
  </r>
  <r>
    <x v="389"/>
    <n v="0"/>
    <n v="179.99999999999997"/>
  </r>
  <r>
    <x v="412"/>
    <n v="0"/>
    <n v="300"/>
  </r>
  <r>
    <x v="413"/>
    <n v="0"/>
    <n v="75"/>
  </r>
  <r>
    <x v="358"/>
    <n v="0"/>
    <n v="402.74999999999994"/>
  </r>
  <r>
    <x v="414"/>
    <n v="0"/>
    <n v="79"/>
  </r>
  <r>
    <x v="415"/>
    <n v="0"/>
    <n v="339.24999999999994"/>
  </r>
  <r>
    <x v="416"/>
    <n v="0"/>
    <n v="50"/>
  </r>
  <r>
    <x v="417"/>
    <n v="0"/>
    <n v="767.25"/>
  </r>
  <r>
    <x v="418"/>
    <n v="0"/>
    <n v="435.2"/>
  </r>
  <r>
    <x v="368"/>
    <n v="0"/>
    <n v="24750"/>
  </r>
  <r>
    <x v="419"/>
    <n v="0"/>
    <n v="249.6"/>
  </r>
  <r>
    <x v="420"/>
    <n v="0"/>
    <n v="182.49999999999997"/>
  </r>
  <r>
    <x v="350"/>
    <n v="0"/>
    <n v="24750"/>
  </r>
  <r>
    <x v="343"/>
    <n v="0"/>
    <n v="130.25"/>
  </r>
  <r>
    <x v="352"/>
    <n v="0"/>
    <n v="49749.999999999993"/>
  </r>
  <r>
    <x v="417"/>
    <n v="0"/>
    <n v="45.5"/>
  </r>
  <r>
    <x v="421"/>
    <n v="0"/>
    <n v="33.949999999999996"/>
  </r>
  <r>
    <x v="422"/>
    <n v="0"/>
    <n v="48750"/>
  </r>
  <r>
    <x v="422"/>
    <n v="0"/>
    <n v="48750"/>
  </r>
  <r>
    <x v="422"/>
    <n v="0"/>
    <n v="48750"/>
  </r>
  <r>
    <x v="422"/>
    <n v="0"/>
    <n v="48750"/>
  </r>
  <r>
    <x v="422"/>
    <n v="0"/>
    <n v="48750"/>
  </r>
  <r>
    <x v="347"/>
    <n v="0"/>
    <n v="25"/>
  </r>
  <r>
    <x v="423"/>
    <n v="0"/>
    <n v="249750"/>
  </r>
  <r>
    <x v="420"/>
    <n v="0"/>
    <n v="25"/>
  </r>
  <r>
    <x v="424"/>
    <n v="0"/>
    <n v="609.25"/>
  </r>
  <r>
    <x v="392"/>
    <n v="0"/>
    <n v="25"/>
  </r>
  <r>
    <x v="425"/>
    <n v="0"/>
    <n v="30"/>
  </r>
  <r>
    <x v="425"/>
    <n v="0"/>
    <n v="75"/>
  </r>
  <r>
    <x v="425"/>
    <n v="0"/>
    <n v="125"/>
  </r>
  <r>
    <x v="425"/>
    <n v="0"/>
    <n v="75"/>
  </r>
  <r>
    <x v="425"/>
    <n v="0"/>
    <n v="100"/>
  </r>
  <r>
    <x v="425"/>
    <n v="0"/>
    <n v="250"/>
  </r>
  <r>
    <x v="426"/>
    <n v="0"/>
    <n v="15"/>
  </r>
  <r>
    <x v="368"/>
    <n v="0"/>
    <n v="675"/>
  </r>
  <r>
    <x v="427"/>
    <n v="0"/>
    <n v="50"/>
  </r>
  <r>
    <x v="428"/>
    <n v="0"/>
    <n v="6175"/>
  </r>
  <r>
    <x v="365"/>
    <n v="0"/>
    <n v="26.549999999999997"/>
  </r>
  <r>
    <x v="429"/>
    <n v="0"/>
    <n v="1494.9999999999998"/>
  </r>
  <r>
    <x v="430"/>
    <n v="0"/>
    <n v="13.649999999999999"/>
  </r>
  <r>
    <x v="347"/>
    <n v="0"/>
    <n v="270"/>
  </r>
  <r>
    <x v="431"/>
    <n v="0"/>
    <n v="32.5"/>
  </r>
  <r>
    <x v="431"/>
    <n v="0"/>
    <n v="22.499999999999996"/>
  </r>
  <r>
    <x v="432"/>
    <n v="0"/>
    <n v="125"/>
  </r>
  <r>
    <x v="432"/>
    <n v="0"/>
    <n v="125"/>
  </r>
  <r>
    <x v="433"/>
    <n v="0"/>
    <n v="837.5"/>
  </r>
  <r>
    <x v="425"/>
    <n v="0"/>
    <n v="250"/>
  </r>
  <r>
    <x v="425"/>
    <n v="0"/>
    <n v="125"/>
  </r>
  <r>
    <x v="434"/>
    <n v="0"/>
    <n v="1444.9999999999998"/>
  </r>
  <r>
    <x v="431"/>
    <n v="0"/>
    <n v="5"/>
  </r>
  <r>
    <x v="435"/>
    <n v="0"/>
    <n v="2126.25"/>
  </r>
  <r>
    <x v="388"/>
    <n v="0"/>
    <n v="374.99999999999994"/>
  </r>
  <r>
    <x v="436"/>
    <n v="0"/>
    <n v="36"/>
  </r>
  <r>
    <x v="437"/>
    <n v="0"/>
    <n v="1030"/>
  </r>
  <r>
    <x v="437"/>
    <n v="0"/>
    <n v="1030"/>
  </r>
  <r>
    <x v="437"/>
    <n v="0"/>
    <n v="1030"/>
  </r>
  <r>
    <x v="437"/>
    <n v="0"/>
    <n v="1030"/>
  </r>
  <r>
    <x v="437"/>
    <n v="0"/>
    <n v="1030"/>
  </r>
  <r>
    <x v="360"/>
    <n v="0"/>
    <n v="100"/>
  </r>
  <r>
    <x v="438"/>
    <n v="0"/>
    <n v="2488.75"/>
  </r>
  <r>
    <x v="439"/>
    <n v="0"/>
    <n v="374.99999999999994"/>
  </r>
  <r>
    <x v="440"/>
    <n v="0"/>
    <n v="75"/>
  </r>
  <r>
    <x v="366"/>
    <n v="0"/>
    <n v="350"/>
  </r>
  <r>
    <x v="431"/>
    <n v="0"/>
    <n v="116.97499999999999"/>
  </r>
  <r>
    <x v="434"/>
    <n v="0"/>
    <n v="100"/>
  </r>
  <r>
    <x v="432"/>
    <n v="0"/>
    <n v="250"/>
  </r>
  <r>
    <x v="365"/>
    <n v="0"/>
    <n v="1945"/>
  </r>
  <r>
    <x v="364"/>
    <n v="0"/>
    <n v="151.19999999999999"/>
  </r>
  <r>
    <x v="441"/>
    <n v="0"/>
    <n v="66"/>
  </r>
  <r>
    <x v="442"/>
    <n v="0"/>
    <n v="60"/>
  </r>
  <r>
    <x v="417"/>
    <n v="0"/>
    <n v="179.99999999999997"/>
  </r>
  <r>
    <x v="404"/>
    <n v="0"/>
    <n v="480"/>
  </r>
  <r>
    <x v="417"/>
    <n v="0"/>
    <n v="243.75"/>
  </r>
  <r>
    <x v="443"/>
    <n v="0"/>
    <n v="250"/>
  </r>
  <r>
    <x v="444"/>
    <n v="0"/>
    <n v="237.5"/>
  </r>
  <r>
    <x v="444"/>
    <n v="0"/>
    <n v="267.5"/>
  </r>
  <r>
    <x v="365"/>
    <n v="0"/>
    <n v="250"/>
  </r>
  <r>
    <x v="444"/>
    <n v="0"/>
    <n v="133.75"/>
  </r>
  <r>
    <x v="443"/>
    <n v="0"/>
    <n v="1807.4999999999998"/>
  </r>
  <r>
    <x v="351"/>
    <n v="0"/>
    <n v="153"/>
  </r>
  <r>
    <x v="437"/>
    <n v="0"/>
    <n v="1030"/>
  </r>
  <r>
    <x v="444"/>
    <n v="0"/>
    <n v="141"/>
  </r>
  <r>
    <x v="374"/>
    <n v="0"/>
    <n v="49749.999999999993"/>
  </r>
  <r>
    <x v="366"/>
    <n v="0"/>
    <n v="24750"/>
  </r>
  <r>
    <x v="445"/>
    <n v="0"/>
    <n v="952.19999999999993"/>
  </r>
  <r>
    <x v="404"/>
    <n v="0"/>
    <n v="80"/>
  </r>
  <r>
    <x v="446"/>
    <n v="0"/>
    <n v="82.875"/>
  </r>
  <r>
    <x v="447"/>
    <n v="0"/>
    <n v="483.99999999999994"/>
  </r>
  <r>
    <x v="418"/>
    <n v="0"/>
    <n v="1297.5"/>
  </r>
  <r>
    <x v="388"/>
    <n v="0"/>
    <n v="75"/>
  </r>
  <r>
    <x v="365"/>
    <n v="0"/>
    <n v="250"/>
  </r>
  <r>
    <x v="388"/>
    <n v="0"/>
    <n v="800"/>
  </r>
  <r>
    <x v="388"/>
    <n v="0"/>
    <n v="150"/>
  </r>
  <r>
    <x v="388"/>
    <n v="0"/>
    <n v="50"/>
  </r>
  <r>
    <x v="388"/>
    <n v="0"/>
    <n v="150"/>
  </r>
  <r>
    <x v="448"/>
    <n v="0"/>
    <n v="250"/>
  </r>
  <r>
    <x v="448"/>
    <n v="0"/>
    <n v="825"/>
  </r>
  <r>
    <x v="444"/>
    <n v="0"/>
    <n v="74.25"/>
  </r>
  <r>
    <x v="449"/>
    <n v="0"/>
    <n v="74.25"/>
  </r>
  <r>
    <x v="449"/>
    <n v="0"/>
    <n v="172.5"/>
  </r>
  <r>
    <x v="444"/>
    <n v="0"/>
    <n v="44.55"/>
  </r>
  <r>
    <x v="449"/>
    <n v="0"/>
    <n v="74.25"/>
  </r>
  <r>
    <x v="450"/>
    <n v="0"/>
    <n v="74.25"/>
  </r>
  <r>
    <x v="449"/>
    <n v="0"/>
    <n v="74.25"/>
  </r>
  <r>
    <x v="449"/>
    <n v="0"/>
    <n v="191.5"/>
  </r>
  <r>
    <x v="369"/>
    <n v="0"/>
    <n v="44.8"/>
  </r>
  <r>
    <x v="451"/>
    <n v="0"/>
    <n v="66"/>
  </r>
  <r>
    <x v="388"/>
    <n v="0"/>
    <n v="125"/>
  </r>
  <r>
    <x v="433"/>
    <n v="0"/>
    <n v="2537.4999999999995"/>
  </r>
  <r>
    <x v="422"/>
    <n v="0"/>
    <n v="175000"/>
  </r>
  <r>
    <x v="452"/>
    <n v="0"/>
    <n v="107.10000000000001"/>
  </r>
  <r>
    <x v="368"/>
    <n v="0"/>
    <n v="879.74999999999989"/>
  </r>
  <r>
    <x v="369"/>
    <n v="0"/>
    <n v="124.2"/>
  </r>
  <r>
    <x v="448"/>
    <n v="0"/>
    <n v="103.75"/>
  </r>
  <r>
    <x v="453"/>
    <n v="0"/>
    <n v="1227.3"/>
  </r>
  <r>
    <x v="454"/>
    <n v="0"/>
    <n v="19750"/>
  </r>
  <r>
    <x v="376"/>
    <n v="0"/>
    <n v="260"/>
  </r>
  <r>
    <x v="374"/>
    <n v="0"/>
    <n v="49749.999999999993"/>
  </r>
  <r>
    <x v="455"/>
    <n v="0"/>
    <n v="9.5"/>
  </r>
  <r>
    <x v="456"/>
    <n v="0"/>
    <n v="77.999999999999986"/>
  </r>
  <r>
    <x v="457"/>
    <n v="0"/>
    <n v="49974.999999999993"/>
  </r>
  <r>
    <x v="457"/>
    <n v="0"/>
    <n v="49974.999999999993"/>
  </r>
  <r>
    <x v="458"/>
    <n v="0"/>
    <n v="24750"/>
  </r>
  <r>
    <x v="458"/>
    <n v="0"/>
    <n v="505"/>
  </r>
  <r>
    <x v="459"/>
    <n v="0"/>
    <n v="50"/>
  </r>
  <r>
    <x v="388"/>
    <n v="0"/>
    <n v="134.4"/>
  </r>
  <r>
    <x v="459"/>
    <n v="0"/>
    <n v="50"/>
  </r>
  <r>
    <x v="460"/>
    <n v="0"/>
    <n v="49749.999999999993"/>
  </r>
  <r>
    <x v="368"/>
    <n v="0"/>
    <n v="37.5"/>
  </r>
  <r>
    <x v="461"/>
    <n v="0"/>
    <n v="49749.999999999993"/>
  </r>
  <r>
    <x v="462"/>
    <n v="0"/>
    <n v="49749.999999999993"/>
  </r>
  <r>
    <x v="463"/>
    <n v="0"/>
    <n v="49749.999999999993"/>
  </r>
  <r>
    <x v="464"/>
    <n v="0"/>
    <n v="49749.999999999993"/>
  </r>
  <r>
    <x v="465"/>
    <n v="0"/>
    <n v="49749.999999999993"/>
  </r>
  <r>
    <x v="466"/>
    <n v="0"/>
    <n v="15"/>
  </r>
  <r>
    <x v="467"/>
    <n v="0"/>
    <n v="49749.999999999993"/>
  </r>
  <r>
    <x v="457"/>
    <n v="0"/>
    <n v="49749.999999999993"/>
  </r>
  <r>
    <x v="422"/>
    <n v="0"/>
    <n v="75000"/>
  </r>
  <r>
    <x v="468"/>
    <n v="0"/>
    <n v="500000"/>
  </r>
  <r>
    <x v="469"/>
    <n v="0"/>
    <n v="12250"/>
  </r>
  <r>
    <x v="470"/>
    <n v="0"/>
    <n v="24750"/>
  </r>
  <r>
    <x v="471"/>
    <n v="0"/>
    <n v="49749.999999999993"/>
  </r>
  <r>
    <x v="472"/>
    <n v="0"/>
    <n v="300"/>
  </r>
  <r>
    <x v="473"/>
    <n v="0"/>
    <n v="49749.999999999993"/>
  </r>
  <r>
    <x v="470"/>
    <n v="0"/>
    <n v="24975"/>
  </r>
  <r>
    <x v="474"/>
    <n v="0"/>
    <n v="24975"/>
  </r>
  <r>
    <x v="456"/>
    <n v="0"/>
    <n v="6.6"/>
  </r>
  <r>
    <x v="475"/>
    <n v="0"/>
    <n v="15"/>
  </r>
  <r>
    <x v="476"/>
    <n v="0"/>
    <n v="30.5"/>
  </r>
  <r>
    <x v="476"/>
    <n v="0"/>
    <n v="76.25"/>
  </r>
  <r>
    <x v="477"/>
    <n v="0"/>
    <n v="27"/>
  </r>
  <r>
    <x v="368"/>
    <n v="0"/>
    <n v="27"/>
  </r>
  <r>
    <x v="458"/>
    <n v="0"/>
    <n v="50000"/>
  </r>
  <r>
    <x v="368"/>
    <n v="0"/>
    <n v="2100"/>
  </r>
  <r>
    <x v="447"/>
    <n v="0"/>
    <n v="975"/>
  </r>
  <r>
    <x v="368"/>
    <n v="0"/>
    <n v="3150"/>
  </r>
  <r>
    <x v="447"/>
    <n v="0"/>
    <n v="245"/>
  </r>
  <r>
    <x v="368"/>
    <n v="0"/>
    <n v="275"/>
  </r>
  <r>
    <x v="478"/>
    <n v="0"/>
    <n v="2465"/>
  </r>
  <r>
    <x v="479"/>
    <n v="0"/>
    <n v="6.3"/>
  </r>
  <r>
    <x v="480"/>
    <n v="0"/>
    <n v="37.799999999999997"/>
  </r>
  <r>
    <x v="480"/>
    <n v="0"/>
    <n v="37.799999999999997"/>
  </r>
  <r>
    <x v="481"/>
    <n v="0"/>
    <n v="245"/>
  </r>
  <r>
    <x v="448"/>
    <n v="0"/>
    <n v="109.75"/>
  </r>
  <r>
    <x v="482"/>
    <n v="0"/>
    <n v="235"/>
  </r>
  <r>
    <x v="483"/>
    <n v="0"/>
    <n v="49749.999999999993"/>
  </r>
  <r>
    <x v="368"/>
    <n v="0"/>
    <n v="2400"/>
  </r>
  <r>
    <x v="484"/>
    <n v="0"/>
    <n v="24750"/>
  </r>
  <r>
    <x v="454"/>
    <n v="0"/>
    <n v="24750"/>
  </r>
  <r>
    <x v="485"/>
    <n v="0"/>
    <n v="1417.4999999999998"/>
  </r>
  <r>
    <x v="486"/>
    <n v="0"/>
    <n v="49749.999999999993"/>
  </r>
  <r>
    <x v="487"/>
    <n v="0"/>
    <n v="250000"/>
  </r>
  <r>
    <x v="488"/>
    <n v="0"/>
    <n v="70"/>
  </r>
  <r>
    <x v="433"/>
    <n v="0"/>
    <n v="61.749999999999993"/>
  </r>
  <r>
    <x v="489"/>
    <n v="0"/>
    <n v="282.5"/>
  </r>
  <r>
    <x v="490"/>
    <n v="0"/>
    <n v="68.25"/>
  </r>
  <r>
    <x v="491"/>
    <n v="0"/>
    <n v="65"/>
  </r>
  <r>
    <x v="492"/>
    <n v="0"/>
    <n v="25"/>
  </r>
  <r>
    <x v="423"/>
    <n v="0"/>
    <n v="10500"/>
  </r>
  <r>
    <x v="458"/>
    <n v="0"/>
    <n v="500"/>
  </r>
  <r>
    <x v="458"/>
    <n v="0"/>
    <n v="1000"/>
  </r>
  <r>
    <x v="458"/>
    <n v="0"/>
    <n v="500"/>
  </r>
  <r>
    <x v="458"/>
    <n v="0"/>
    <n v="500"/>
  </r>
  <r>
    <x v="423"/>
    <n v="0"/>
    <n v="225000"/>
  </r>
  <r>
    <x v="368"/>
    <n v="0"/>
    <n v="130"/>
  </r>
  <r>
    <x v="368"/>
    <n v="0"/>
    <n v="247.5"/>
  </r>
  <r>
    <x v="493"/>
    <n v="0"/>
    <n v="503.49999999999994"/>
  </r>
  <r>
    <x v="368"/>
    <n v="0"/>
    <n v="209.5"/>
  </r>
  <r>
    <x v="433"/>
    <n v="0"/>
    <n v="227"/>
  </r>
  <r>
    <x v="494"/>
    <n v="0"/>
    <n v="45000"/>
  </r>
  <r>
    <x v="495"/>
    <n v="0"/>
    <n v="1499.9999999999998"/>
  </r>
  <r>
    <x v="496"/>
    <n v="0"/>
    <n v="49749.999999999993"/>
  </r>
  <r>
    <x v="496"/>
    <n v="0"/>
    <n v="49749.999999999993"/>
  </r>
  <r>
    <x v="457"/>
    <n v="0"/>
    <n v="500000"/>
  </r>
  <r>
    <x v="497"/>
    <n v="0"/>
    <n v="102.5"/>
  </r>
  <r>
    <x v="498"/>
    <n v="0"/>
    <n v="262.5"/>
  </r>
  <r>
    <x v="498"/>
    <n v="0"/>
    <n v="205.74999999999997"/>
  </r>
  <r>
    <x v="458"/>
    <n v="0"/>
    <n v="874.99999999999989"/>
  </r>
  <r>
    <x v="423"/>
    <n v="0"/>
    <n v="24750"/>
  </r>
  <r>
    <x v="499"/>
    <n v="0"/>
    <n v="262.5"/>
  </r>
  <r>
    <x v="467"/>
    <n v="0"/>
    <n v="250000"/>
  </r>
  <r>
    <x v="500"/>
    <n v="0"/>
    <n v="20000"/>
  </r>
  <r>
    <x v="501"/>
    <n v="0"/>
    <n v="1749.9999999999998"/>
  </r>
  <r>
    <x v="501"/>
    <n v="0"/>
    <n v="1250"/>
  </r>
  <r>
    <x v="501"/>
    <n v="0"/>
    <n v="2750"/>
  </r>
  <r>
    <x v="501"/>
    <n v="0"/>
    <n v="500"/>
  </r>
  <r>
    <x v="502"/>
    <n v="0"/>
    <n v="49749.999999999993"/>
  </r>
  <r>
    <x v="503"/>
    <n v="0"/>
    <n v="2500"/>
  </r>
  <r>
    <x v="504"/>
    <n v="0"/>
    <n v="1250"/>
  </r>
  <r>
    <x v="505"/>
    <n v="0"/>
    <n v="1150"/>
  </r>
  <r>
    <x v="506"/>
    <n v="0"/>
    <n v="165.82499999999999"/>
  </r>
  <r>
    <x v="472"/>
    <n v="0"/>
    <n v="27.625"/>
  </r>
  <r>
    <x v="507"/>
    <n v="0"/>
    <n v="125000"/>
  </r>
  <r>
    <x v="505"/>
    <n v="0"/>
    <n v="2400"/>
  </r>
  <r>
    <x v="505"/>
    <n v="0"/>
    <n v="25.875"/>
  </r>
  <r>
    <x v="498"/>
    <n v="0"/>
    <n v="21.599999999999998"/>
  </r>
  <r>
    <x v="500"/>
    <n v="0"/>
    <n v="150000"/>
  </r>
  <r>
    <x v="502"/>
    <n v="0"/>
    <n v="49749.999999999993"/>
  </r>
  <r>
    <x v="508"/>
    <n v="0"/>
    <n v="49749.999999999993"/>
  </r>
  <r>
    <x v="509"/>
    <n v="0"/>
    <n v="49749.999999999993"/>
  </r>
  <r>
    <x v="510"/>
    <n v="0"/>
    <n v="49749.999999999993"/>
  </r>
  <r>
    <x v="511"/>
    <n v="0"/>
    <n v="12500"/>
  </r>
  <r>
    <x v="500"/>
    <n v="0"/>
    <n v="55000"/>
  </r>
  <r>
    <x v="512"/>
    <n v="0"/>
    <n v="24750"/>
  </r>
  <r>
    <x v="512"/>
    <n v="0"/>
    <n v="49500"/>
  </r>
  <r>
    <x v="512"/>
    <n v="0"/>
    <n v="49500"/>
  </r>
  <r>
    <x v="433"/>
    <n v="0"/>
    <n v="24750"/>
  </r>
  <r>
    <x v="513"/>
    <n v="0"/>
    <n v="264"/>
  </r>
  <r>
    <x v="513"/>
    <n v="0"/>
    <n v="264"/>
  </r>
  <r>
    <x v="513"/>
    <n v="0"/>
    <n v="264"/>
  </r>
  <r>
    <x v="514"/>
    <n v="0"/>
    <n v="899.99999999999989"/>
  </r>
  <r>
    <x v="513"/>
    <n v="0"/>
    <n v="264"/>
  </r>
  <r>
    <x v="487"/>
    <n v="0"/>
    <n v="247500"/>
  </r>
  <r>
    <x v="515"/>
    <n v="0"/>
    <n v="249750"/>
  </r>
  <r>
    <x v="516"/>
    <n v="0"/>
    <n v="49749.999999999993"/>
  </r>
  <r>
    <x v="516"/>
    <n v="0"/>
    <n v="49749.999999999993"/>
  </r>
  <r>
    <x v="516"/>
    <n v="0"/>
    <n v="49749.999999999993"/>
  </r>
  <r>
    <x v="517"/>
    <n v="0"/>
    <n v="23424.999999999996"/>
  </r>
  <r>
    <x v="518"/>
    <n v="0"/>
    <n v="250000"/>
  </r>
  <r>
    <x v="519"/>
    <n v="0"/>
    <n v="49749.999999999993"/>
  </r>
  <r>
    <x v="520"/>
    <n v="0"/>
    <n v="49749.999999999993"/>
  </r>
  <r>
    <x v="521"/>
    <n v="0"/>
    <n v="12649.999999999998"/>
  </r>
  <r>
    <x v="522"/>
    <n v="0"/>
    <n v="49749.999999999993"/>
  </r>
  <r>
    <x v="523"/>
    <n v="0"/>
    <n v="49749.999999999993"/>
  </r>
  <r>
    <x v="524"/>
    <n v="0"/>
    <n v="75"/>
  </r>
  <r>
    <x v="518"/>
    <n v="0"/>
    <n v="250000"/>
  </r>
  <r>
    <x v="512"/>
    <n v="0"/>
    <n v="500324.99999999994"/>
  </r>
  <r>
    <x v="525"/>
    <n v="0"/>
    <n v="8000"/>
  </r>
  <r>
    <x v="512"/>
    <n v="0"/>
    <n v="49500"/>
  </r>
  <r>
    <x v="512"/>
    <n v="0"/>
    <n v="24750"/>
  </r>
  <r>
    <x v="526"/>
    <n v="0"/>
    <n v="375000"/>
  </r>
  <r>
    <x v="467"/>
    <n v="0"/>
    <n v="75000"/>
  </r>
  <r>
    <x v="468"/>
    <n v="0"/>
    <n v="49749.999999999993"/>
  </r>
  <r>
    <x v="512"/>
    <n v="0"/>
    <n v="250000"/>
  </r>
  <r>
    <x v="512"/>
    <n v="0"/>
    <n v="500000"/>
  </r>
  <r>
    <x v="512"/>
    <n v="0"/>
    <n v="24750"/>
  </r>
  <r>
    <x v="512"/>
    <n v="0"/>
    <n v="49749.999999999993"/>
  </r>
  <r>
    <x v="467"/>
    <n v="0"/>
    <n v="500000"/>
  </r>
  <r>
    <x v="516"/>
    <n v="0"/>
    <n v="49749.999999999993"/>
  </r>
  <r>
    <x v="507"/>
    <n v="0"/>
    <n v="249750"/>
  </r>
  <r>
    <x v="527"/>
    <n v="0"/>
    <n v="375000"/>
  </r>
  <r>
    <x v="528"/>
    <n v="0"/>
    <n v="49749.999999999993"/>
  </r>
  <r>
    <x v="528"/>
    <n v="0"/>
    <n v="49749.999999999993"/>
  </r>
  <r>
    <x v="528"/>
    <n v="0"/>
    <n v="49749.999999999993"/>
  </r>
  <r>
    <x v="528"/>
    <n v="0"/>
    <n v="49749.999999999993"/>
  </r>
  <r>
    <x v="507"/>
    <n v="0"/>
    <n v="249750"/>
  </r>
  <r>
    <x v="511"/>
    <n v="0"/>
    <n v="49749.999999999993"/>
  </r>
  <r>
    <x v="511"/>
    <n v="0"/>
    <n v="49749.999999999993"/>
  </r>
  <r>
    <x v="507"/>
    <n v="0"/>
    <n v="49749.999999999993"/>
  </r>
  <r>
    <x v="507"/>
    <n v="0"/>
    <n v="49749.999999999993"/>
  </r>
  <r>
    <x v="507"/>
    <n v="0"/>
    <n v="49749.999999999993"/>
  </r>
  <r>
    <x v="512"/>
    <n v="0"/>
    <n v="425000"/>
  </r>
  <r>
    <x v="512"/>
    <n v="0"/>
    <n v="200000"/>
  </r>
  <r>
    <x v="471"/>
    <n v="0"/>
    <n v="225000"/>
  </r>
  <r>
    <x v="529"/>
    <n v="0"/>
    <n v="14199.999999999998"/>
  </r>
  <r>
    <x v="471"/>
    <n v="0"/>
    <n v="500000"/>
  </r>
  <r>
    <x v="530"/>
    <n v="0"/>
    <n v="95000"/>
  </r>
  <r>
    <x v="531"/>
    <n v="0"/>
    <n v="24750"/>
  </r>
  <r>
    <x v="460"/>
    <n v="0"/>
    <n v="24750"/>
  </r>
  <r>
    <x v="487"/>
    <n v="0"/>
    <n v="247500"/>
  </r>
  <r>
    <x v="505"/>
    <n v="0"/>
    <n v="264"/>
  </r>
  <r>
    <x v="468"/>
    <n v="0"/>
    <n v="49000"/>
  </r>
  <r>
    <x v="532"/>
    <n v="0"/>
    <n v="3250"/>
  </r>
  <r>
    <x v="460"/>
    <n v="0"/>
    <n v="125000"/>
  </r>
  <r>
    <x v="486"/>
    <n v="0"/>
    <n v="20074.999999999996"/>
  </r>
  <r>
    <x v="533"/>
    <n v="0"/>
    <n v="24750"/>
  </r>
  <r>
    <x v="534"/>
    <n v="0"/>
    <n v="125000"/>
  </r>
  <r>
    <x v="535"/>
    <n v="0"/>
    <n v="1500000"/>
  </r>
  <r>
    <x v="536"/>
    <n v="0"/>
    <n v="70000"/>
  </r>
  <r>
    <x v="537"/>
    <n v="0"/>
    <n v="175000"/>
  </r>
  <r>
    <x v="538"/>
    <n v="0"/>
    <n v="112500"/>
  </r>
  <r>
    <x v="487"/>
    <n v="0"/>
    <n v="50000"/>
  </r>
  <r>
    <x v="487"/>
    <n v="0"/>
    <n v="12500"/>
  </r>
  <r>
    <x v="539"/>
    <n v="0"/>
    <n v="49749.999999999993"/>
  </r>
  <r>
    <x v="540"/>
    <n v="0"/>
    <n v="24750"/>
  </r>
  <r>
    <x v="541"/>
    <n v="0"/>
    <n v="24750"/>
  </r>
  <r>
    <x v="525"/>
    <n v="0"/>
    <n v="247500"/>
  </r>
  <r>
    <x v="542"/>
    <n v="0"/>
    <n v="6250"/>
  </r>
  <r>
    <x v="543"/>
    <n v="0"/>
    <n v="6250"/>
  </r>
  <r>
    <x v="543"/>
    <n v="0"/>
    <n v="6250"/>
  </r>
  <r>
    <x v="544"/>
    <n v="0"/>
    <n v="100000"/>
  </r>
  <r>
    <x v="543"/>
    <n v="0"/>
    <n v="249750"/>
  </r>
  <r>
    <x v="422"/>
    <n v="0"/>
    <n v="49974.999999999993"/>
  </r>
  <r>
    <x v="545"/>
    <n v="0"/>
    <n v="7500"/>
  </r>
  <r>
    <x v="517"/>
    <n v="0"/>
    <n v="20000"/>
  </r>
  <r>
    <x v="546"/>
    <n v="0"/>
    <n v="150000"/>
  </r>
  <r>
    <x v="525"/>
    <n v="0"/>
    <n v="247500"/>
  </r>
  <r>
    <x v="547"/>
    <n v="0"/>
    <n v="250000"/>
  </r>
  <r>
    <x v="546"/>
    <n v="0"/>
    <n v="49749.999999999993"/>
  </r>
  <r>
    <x v="548"/>
    <n v="0"/>
    <n v="500000"/>
  </r>
  <r>
    <x v="549"/>
    <n v="0"/>
    <n v="11250"/>
  </r>
  <r>
    <x v="550"/>
    <n v="0"/>
    <n v="3750"/>
  </r>
  <r>
    <x v="517"/>
    <n v="0"/>
    <n v="175000"/>
  </r>
  <r>
    <x v="551"/>
    <n v="0"/>
    <n v="49749.999999999993"/>
  </r>
  <r>
    <x v="551"/>
    <n v="0"/>
    <n v="49749.999999999993"/>
  </r>
  <r>
    <x v="552"/>
    <n v="0"/>
    <n v="1000000"/>
  </r>
  <r>
    <x v="553"/>
    <n v="0"/>
    <n v="24750"/>
  </r>
  <r>
    <x v="468"/>
    <n v="0"/>
    <n v="24750"/>
  </r>
  <r>
    <x v="554"/>
    <n v="0"/>
    <n v="42.9"/>
  </r>
  <r>
    <x v="555"/>
    <n v="0"/>
    <n v="24750"/>
  </r>
  <r>
    <x v="487"/>
    <n v="0"/>
    <n v="100000"/>
  </r>
  <r>
    <x v="487"/>
    <n v="0"/>
    <n v="100000"/>
  </r>
  <r>
    <x v="525"/>
    <n v="0"/>
    <n v="49749.999999999993"/>
  </r>
  <r>
    <x v="556"/>
    <n v="0"/>
    <n v="249750"/>
  </r>
  <r>
    <x v="557"/>
    <n v="0"/>
    <n v="249750"/>
  </r>
  <r>
    <x v="557"/>
    <n v="0"/>
    <n v="249750"/>
  </r>
  <r>
    <x v="557"/>
    <n v="0"/>
    <n v="249750"/>
  </r>
  <r>
    <x v="558"/>
    <n v="0"/>
    <n v="2500"/>
  </r>
  <r>
    <x v="559"/>
    <n v="0"/>
    <n v="250000"/>
  </r>
  <r>
    <x v="487"/>
    <n v="0"/>
    <n v="24750"/>
  </r>
  <r>
    <x v="487"/>
    <n v="0"/>
    <n v="24750"/>
  </r>
  <r>
    <x v="560"/>
    <n v="0"/>
    <n v="49749.999999999993"/>
  </r>
  <r>
    <x v="517"/>
    <n v="0"/>
    <n v="249750"/>
  </r>
  <r>
    <x v="561"/>
    <n v="0"/>
    <n v="24750"/>
  </r>
  <r>
    <x v="512"/>
    <n v="0"/>
    <n v="38750"/>
  </r>
  <r>
    <x v="562"/>
    <n v="0"/>
    <n v="24750"/>
  </r>
  <r>
    <x v="562"/>
    <n v="0"/>
    <n v="24750"/>
  </r>
  <r>
    <x v="563"/>
    <n v="0"/>
    <n v="5074.9999999999991"/>
  </r>
  <r>
    <x v="467"/>
    <n v="0"/>
    <n v="47500"/>
  </r>
  <r>
    <x v="564"/>
    <n v="0"/>
    <n v="874.99999999999989"/>
  </r>
  <r>
    <x v="565"/>
    <n v="0"/>
    <n v="23750"/>
  </r>
  <r>
    <x v="566"/>
    <n v="0"/>
    <n v="112500"/>
  </r>
  <r>
    <x v="528"/>
    <n v="0"/>
    <n v="49749.999999999993"/>
  </r>
  <r>
    <x v="512"/>
    <n v="0"/>
    <n v="44749.999999999993"/>
  </r>
  <r>
    <x v="515"/>
    <n v="0"/>
    <n v="5000"/>
  </r>
  <r>
    <x v="567"/>
    <n v="0"/>
    <n v="127050"/>
  </r>
  <r>
    <x v="568"/>
    <n v="0"/>
    <n v="24750"/>
  </r>
  <r>
    <x v="568"/>
    <n v="0"/>
    <n v="24750"/>
  </r>
  <r>
    <x v="517"/>
    <n v="0"/>
    <n v="500000"/>
  </r>
  <r>
    <x v="541"/>
    <n v="0"/>
    <n v="152000"/>
  </r>
  <r>
    <x v="515"/>
    <n v="0"/>
    <n v="24500"/>
  </r>
  <r>
    <x v="515"/>
    <n v="0"/>
    <n v="247500"/>
  </r>
  <r>
    <x v="468"/>
    <n v="0"/>
    <n v="24750"/>
  </r>
  <r>
    <x v="569"/>
    <n v="0"/>
    <n v="49900"/>
  </r>
  <r>
    <x v="570"/>
    <n v="0"/>
    <n v="3150"/>
  </r>
  <r>
    <x v="507"/>
    <n v="0"/>
    <n v="375000"/>
  </r>
  <r>
    <x v="468"/>
    <n v="0"/>
    <n v="48250"/>
  </r>
  <r>
    <x v="571"/>
    <n v="0"/>
    <n v="750000"/>
  </r>
  <r>
    <x v="572"/>
    <n v="0"/>
    <n v="49749.999999999993"/>
  </r>
  <r>
    <x v="573"/>
    <n v="0"/>
    <n v="24750"/>
  </r>
  <r>
    <x v="546"/>
    <n v="0"/>
    <n v="49749.999999999993"/>
  </r>
  <r>
    <x v="571"/>
    <n v="0"/>
    <n v="873250"/>
  </r>
  <r>
    <x v="574"/>
    <n v="0"/>
    <n v="500000"/>
  </r>
  <r>
    <x v="573"/>
    <n v="0"/>
    <n v="10549.999999999998"/>
  </r>
  <r>
    <x v="573"/>
    <n v="0"/>
    <n v="10375"/>
  </r>
  <r>
    <x v="573"/>
    <n v="0"/>
    <n v="8975"/>
  </r>
  <r>
    <x v="468"/>
    <n v="0"/>
    <n v="13750"/>
  </r>
  <r>
    <x v="575"/>
    <n v="0"/>
    <n v="3499.9999999999995"/>
  </r>
  <r>
    <x v="517"/>
    <n v="0"/>
    <n v="24750"/>
  </r>
  <r>
    <x v="576"/>
    <n v="0"/>
    <n v="249974.99999999997"/>
  </r>
  <r>
    <x v="517"/>
    <n v="0"/>
    <n v="247500"/>
  </r>
  <r>
    <x v="467"/>
    <n v="0"/>
    <n v="24975"/>
  </r>
  <r>
    <x v="562"/>
    <n v="0"/>
    <n v="24750"/>
  </r>
  <r>
    <x v="468"/>
    <n v="0"/>
    <n v="345"/>
  </r>
  <r>
    <x v="577"/>
    <n v="0"/>
    <n v="23424.999999999996"/>
  </r>
  <r>
    <x v="517"/>
    <n v="0"/>
    <n v="24750"/>
  </r>
  <r>
    <x v="578"/>
    <n v="0"/>
    <n v="174750"/>
  </r>
  <r>
    <x v="579"/>
    <n v="0"/>
    <n v="15000"/>
  </r>
  <r>
    <x v="580"/>
    <n v="0"/>
    <n v="24750"/>
  </r>
  <r>
    <x v="581"/>
    <n v="0"/>
    <n v="250000"/>
  </r>
  <r>
    <x v="582"/>
    <n v="0"/>
    <n v="200000"/>
  </r>
  <r>
    <x v="468"/>
    <n v="0"/>
    <n v="10175"/>
  </r>
  <r>
    <x v="583"/>
    <n v="0"/>
    <n v="1250000"/>
  </r>
  <r>
    <x v="584"/>
    <n v="0"/>
    <n v="2500"/>
  </r>
  <r>
    <x v="517"/>
    <n v="0"/>
    <n v="312500"/>
  </r>
  <r>
    <x v="585"/>
    <n v="0"/>
    <n v="282.5"/>
  </r>
  <r>
    <x v="586"/>
    <n v="0"/>
    <n v="400"/>
  </r>
  <r>
    <x v="525"/>
    <n v="0"/>
    <n v="1750000"/>
  </r>
  <r>
    <x v="587"/>
    <n v="0"/>
    <n v="49974.999999999993"/>
  </r>
  <r>
    <x v="517"/>
    <n v="0"/>
    <n v="87500"/>
  </r>
  <r>
    <x v="548"/>
    <n v="0"/>
    <n v="348250"/>
  </r>
  <r>
    <x v="517"/>
    <n v="0"/>
    <n v="24750"/>
  </r>
  <r>
    <x v="582"/>
    <n v="0"/>
    <n v="247500"/>
  </r>
  <r>
    <x v="517"/>
    <n v="0"/>
    <n v="38750"/>
  </r>
  <r>
    <x v="517"/>
    <n v="0"/>
    <n v="24750"/>
  </r>
  <r>
    <x v="581"/>
    <n v="0"/>
    <n v="35625"/>
  </r>
  <r>
    <x v="582"/>
    <n v="0"/>
    <n v="175000"/>
  </r>
  <r>
    <x v="467"/>
    <n v="0"/>
    <n v="49974.999999999993"/>
  </r>
  <r>
    <x v="588"/>
    <n v="0"/>
    <n v="2750"/>
  </r>
  <r>
    <x v="589"/>
    <n v="0"/>
    <n v="24975"/>
  </r>
  <r>
    <x v="517"/>
    <n v="0"/>
    <n v="24750"/>
  </r>
  <r>
    <x v="546"/>
    <n v="0"/>
    <n v="1250000"/>
  </r>
  <r>
    <x v="584"/>
    <n v="0"/>
    <n v="24975"/>
  </r>
  <r>
    <x v="590"/>
    <n v="0"/>
    <n v="375000"/>
  </r>
  <r>
    <x v="544"/>
    <n v="0"/>
    <n v="23424.999999999996"/>
  </r>
  <r>
    <x v="544"/>
    <n v="0"/>
    <n v="15324.999999999998"/>
  </r>
  <r>
    <x v="576"/>
    <n v="0"/>
    <n v="24500"/>
  </r>
  <r>
    <x v="551"/>
    <n v="0"/>
    <n v="5000"/>
  </r>
  <r>
    <x v="591"/>
    <n v="0"/>
    <n v="12475"/>
  </r>
  <r>
    <x v="551"/>
    <n v="0"/>
    <n v="3499.9999999999995"/>
  </r>
  <r>
    <x v="517"/>
    <n v="0"/>
    <n v="24750"/>
  </r>
  <r>
    <x v="574"/>
    <n v="0"/>
    <n v="24750"/>
  </r>
  <r>
    <x v="590"/>
    <n v="0"/>
    <n v="11999.999999999998"/>
  </r>
  <r>
    <x v="574"/>
    <n v="0"/>
    <n v="249974.99999999997"/>
  </r>
  <r>
    <x v="592"/>
    <n v="0"/>
    <n v="247500"/>
  </r>
  <r>
    <x v="548"/>
    <n v="0"/>
    <n v="500000"/>
  </r>
  <r>
    <x v="517"/>
    <n v="0"/>
    <n v="87500"/>
  </r>
  <r>
    <x v="593"/>
    <n v="0"/>
    <n v="24975"/>
  </r>
  <r>
    <x v="574"/>
    <n v="0"/>
    <n v="49749.999999999993"/>
  </r>
  <r>
    <x v="594"/>
    <n v="0"/>
    <n v="24750"/>
  </r>
  <r>
    <x v="594"/>
    <n v="0"/>
    <n v="24750"/>
  </r>
  <r>
    <x v="590"/>
    <n v="0"/>
    <n v="24750"/>
  </r>
  <r>
    <x v="574"/>
    <n v="0"/>
    <n v="49749.999999999993"/>
  </r>
  <r>
    <x v="595"/>
    <n v="0"/>
    <n v="24750"/>
  </r>
  <r>
    <x v="544"/>
    <n v="0"/>
    <n v="24750"/>
  </r>
  <r>
    <x v="574"/>
    <n v="0"/>
    <n v="24750"/>
  </r>
  <r>
    <x v="467"/>
    <n v="0"/>
    <n v="250000"/>
  </r>
  <r>
    <x v="548"/>
    <n v="0"/>
    <n v="225000"/>
  </r>
  <r>
    <x v="596"/>
    <n v="0"/>
    <n v="5500"/>
  </r>
  <r>
    <x v="525"/>
    <n v="0"/>
    <n v="49749.999999999993"/>
  </r>
  <r>
    <x v="546"/>
    <n v="0"/>
    <n v="49749.999999999993"/>
  </r>
  <r>
    <x v="546"/>
    <n v="0"/>
    <n v="24750"/>
  </r>
  <r>
    <x v="546"/>
    <n v="0"/>
    <n v="24750"/>
  </r>
  <r>
    <x v="546"/>
    <n v="0"/>
    <n v="49749.999999999993"/>
  </r>
  <r>
    <x v="546"/>
    <n v="0"/>
    <n v="24750"/>
  </r>
  <r>
    <x v="544"/>
    <n v="0"/>
    <n v="24750"/>
  </r>
  <r>
    <x v="574"/>
    <n v="0"/>
    <n v="420000"/>
  </r>
  <r>
    <x v="546"/>
    <n v="0"/>
    <n v="49749.999999999993"/>
  </r>
  <r>
    <x v="548"/>
    <n v="0"/>
    <n v="150000"/>
  </r>
  <r>
    <x v="507"/>
    <n v="0"/>
    <n v="48750"/>
  </r>
  <r>
    <x v="507"/>
    <n v="0"/>
    <n v="49749.999999999993"/>
  </r>
  <r>
    <x v="581"/>
    <n v="0"/>
    <n v="247500"/>
  </r>
  <r>
    <x v="548"/>
    <n v="0"/>
    <n v="500000"/>
  </r>
  <r>
    <x v="574"/>
    <n v="0"/>
    <n v="24750"/>
  </r>
  <r>
    <x v="574"/>
    <n v="0"/>
    <n v="49500"/>
  </r>
  <r>
    <x v="597"/>
    <n v="0"/>
    <n v="24750"/>
  </r>
  <r>
    <x v="517"/>
    <n v="0"/>
    <n v="150000"/>
  </r>
  <r>
    <x v="574"/>
    <n v="0"/>
    <n v="24750"/>
  </r>
  <r>
    <x v="574"/>
    <n v="0"/>
    <n v="49500"/>
  </r>
  <r>
    <x v="574"/>
    <n v="0"/>
    <n v="49500"/>
  </r>
  <r>
    <x v="574"/>
    <n v="0"/>
    <n v="49500"/>
  </r>
  <r>
    <x v="574"/>
    <n v="0"/>
    <n v="49500"/>
  </r>
  <r>
    <x v="598"/>
    <n v="0"/>
    <n v="145000"/>
  </r>
  <r>
    <x v="517"/>
    <n v="0"/>
    <n v="450000"/>
  </r>
  <r>
    <x v="537"/>
    <n v="0"/>
    <n v="49749.999999999993"/>
  </r>
  <r>
    <x v="599"/>
    <n v="0"/>
    <n v="500000"/>
  </r>
  <r>
    <x v="581"/>
    <n v="0"/>
    <n v="49749.999999999993"/>
  </r>
  <r>
    <x v="574"/>
    <n v="0"/>
    <n v="49500"/>
  </r>
  <r>
    <x v="574"/>
    <n v="0"/>
    <n v="49500"/>
  </r>
  <r>
    <x v="574"/>
    <n v="0"/>
    <n v="49500"/>
  </r>
  <r>
    <x v="574"/>
    <n v="0"/>
    <n v="49500"/>
  </r>
  <r>
    <x v="574"/>
    <n v="0"/>
    <n v="49500"/>
  </r>
  <r>
    <x v="600"/>
    <n v="0"/>
    <n v="15000"/>
  </r>
  <r>
    <x v="597"/>
    <n v="0"/>
    <n v="24750"/>
  </r>
  <r>
    <x v="597"/>
    <n v="0"/>
    <n v="24750"/>
  </r>
  <r>
    <x v="581"/>
    <n v="0"/>
    <n v="24750"/>
  </r>
  <r>
    <x v="601"/>
    <n v="0"/>
    <n v="2500"/>
  </r>
  <r>
    <x v="602"/>
    <n v="0"/>
    <n v="125000"/>
  </r>
  <r>
    <x v="603"/>
    <n v="0"/>
    <n v="750000"/>
  </r>
  <r>
    <x v="581"/>
    <n v="0"/>
    <n v="49749.999999999993"/>
  </r>
  <r>
    <x v="581"/>
    <n v="0"/>
    <n v="49749.999999999993"/>
  </r>
  <r>
    <x v="581"/>
    <n v="0"/>
    <n v="225000"/>
  </r>
  <r>
    <x v="604"/>
    <n v="0"/>
    <n v="249750"/>
  </r>
  <r>
    <x v="574"/>
    <n v="0"/>
    <n v="24750"/>
  </r>
  <r>
    <x v="605"/>
    <n v="0"/>
    <n v="57500"/>
  </r>
  <r>
    <x v="548"/>
    <n v="0"/>
    <n v="49749.999999999993"/>
  </r>
  <r>
    <x v="548"/>
    <n v="0"/>
    <n v="49749.999999999993"/>
  </r>
  <r>
    <x v="574"/>
    <n v="0"/>
    <n v="24750"/>
  </r>
  <r>
    <x v="574"/>
    <n v="0"/>
    <n v="24750"/>
  </r>
  <r>
    <x v="606"/>
    <n v="0"/>
    <n v="37500"/>
  </r>
  <r>
    <x v="525"/>
    <n v="0"/>
    <n v="24750"/>
  </r>
  <r>
    <x v="574"/>
    <n v="0"/>
    <n v="49749.999999999993"/>
  </r>
  <r>
    <x v="574"/>
    <n v="0"/>
    <n v="49749.999999999993"/>
  </r>
  <r>
    <x v="607"/>
    <n v="0"/>
    <n v="19624.999999999996"/>
  </r>
  <r>
    <x v="559"/>
    <n v="0"/>
    <n v="100000"/>
  </r>
  <r>
    <x v="574"/>
    <n v="0"/>
    <n v="49749.999999999993"/>
  </r>
  <r>
    <x v="574"/>
    <n v="0"/>
    <n v="49749.999999999993"/>
  </r>
  <r>
    <x v="574"/>
    <n v="0"/>
    <n v="49749.999999999993"/>
  </r>
  <r>
    <x v="603"/>
    <n v="0"/>
    <n v="250000"/>
  </r>
  <r>
    <x v="606"/>
    <n v="0"/>
    <n v="49749.999999999993"/>
  </r>
  <r>
    <x v="596"/>
    <n v="0"/>
    <n v="20000"/>
  </r>
  <r>
    <x v="567"/>
    <n v="0"/>
    <n v="500000"/>
  </r>
  <r>
    <x v="608"/>
    <n v="0"/>
    <n v="24750"/>
  </r>
  <r>
    <x v="582"/>
    <n v="0"/>
    <n v="47725"/>
  </r>
  <r>
    <x v="602"/>
    <n v="0"/>
    <n v="24750"/>
  </r>
  <r>
    <x v="609"/>
    <n v="0"/>
    <n v="125000"/>
  </r>
  <r>
    <x v="610"/>
    <n v="0"/>
    <n v="24750"/>
  </r>
  <r>
    <x v="611"/>
    <n v="0"/>
    <n v="2397.5"/>
  </r>
  <r>
    <x v="581"/>
    <n v="0"/>
    <n v="247500"/>
  </r>
  <r>
    <x v="581"/>
    <n v="0"/>
    <n v="247500"/>
  </r>
  <r>
    <x v="574"/>
    <n v="0"/>
    <n v="125000"/>
  </r>
  <r>
    <x v="612"/>
    <n v="0"/>
    <n v="49749.999999999993"/>
  </r>
  <r>
    <x v="602"/>
    <n v="0"/>
    <n v="49749.999999999993"/>
  </r>
  <r>
    <x v="574"/>
    <n v="0"/>
    <n v="24750"/>
  </r>
  <r>
    <x v="602"/>
    <n v="0"/>
    <n v="49749.999999999993"/>
  </r>
  <r>
    <x v="602"/>
    <n v="0"/>
    <n v="49749.999999999993"/>
  </r>
  <r>
    <x v="574"/>
    <n v="0"/>
    <n v="24750"/>
  </r>
  <r>
    <x v="606"/>
    <n v="0"/>
    <n v="475000"/>
  </r>
  <r>
    <x v="613"/>
    <n v="0"/>
    <n v="125000"/>
  </r>
  <r>
    <x v="548"/>
    <n v="0"/>
    <n v="49749.999999999993"/>
  </r>
  <r>
    <x v="546"/>
    <n v="0"/>
    <n v="24750"/>
  </r>
  <r>
    <x v="546"/>
    <n v="0"/>
    <n v="24750"/>
  </r>
  <r>
    <x v="614"/>
    <n v="0"/>
    <n v="24750"/>
  </r>
  <r>
    <x v="574"/>
    <n v="0"/>
    <n v="200000"/>
  </r>
  <r>
    <x v="574"/>
    <n v="0"/>
    <n v="249750"/>
  </r>
  <r>
    <x v="615"/>
    <n v="0"/>
    <n v="207500"/>
  </r>
  <r>
    <x v="609"/>
    <n v="0"/>
    <n v="24750"/>
  </r>
  <r>
    <x v="609"/>
    <n v="0"/>
    <n v="24750"/>
  </r>
  <r>
    <x v="609"/>
    <n v="0"/>
    <n v="24750"/>
  </r>
  <r>
    <x v="574"/>
    <n v="0"/>
    <n v="24750"/>
  </r>
  <r>
    <x v="609"/>
    <n v="0"/>
    <n v="24750"/>
  </r>
  <r>
    <x v="609"/>
    <n v="0"/>
    <n v="24750"/>
  </r>
  <r>
    <x v="543"/>
    <n v="0"/>
    <n v="249750"/>
  </r>
  <r>
    <x v="572"/>
    <n v="0"/>
    <n v="24750"/>
  </r>
  <r>
    <x v="517"/>
    <n v="0"/>
    <n v="21499.999999999996"/>
  </r>
  <r>
    <x v="581"/>
    <n v="0"/>
    <n v="24750"/>
  </r>
  <r>
    <x v="574"/>
    <n v="0"/>
    <n v="255000"/>
  </r>
  <r>
    <x v="548"/>
    <n v="0"/>
    <n v="696500"/>
  </r>
  <r>
    <x v="574"/>
    <n v="0"/>
    <n v="49749.999999999993"/>
  </r>
  <r>
    <x v="616"/>
    <n v="0"/>
    <n v="47550"/>
  </r>
  <r>
    <x v="599"/>
    <n v="0"/>
    <n v="137500"/>
  </r>
  <r>
    <x v="581"/>
    <n v="0"/>
    <n v="49749.999999999993"/>
  </r>
  <r>
    <x v="581"/>
    <n v="0"/>
    <n v="49749.999999999993"/>
  </r>
  <r>
    <x v="617"/>
    <n v="0"/>
    <n v="49749.999999999993"/>
  </r>
  <r>
    <x v="581"/>
    <n v="0"/>
    <n v="49749.999999999993"/>
  </r>
  <r>
    <x v="581"/>
    <n v="0"/>
    <n v="49749.999999999993"/>
  </r>
  <r>
    <x v="618"/>
    <n v="0"/>
    <n v="600"/>
  </r>
  <r>
    <x v="574"/>
    <n v="0"/>
    <n v="49749.999999999993"/>
  </r>
  <r>
    <x v="619"/>
    <n v="0"/>
    <n v="24750"/>
  </r>
  <r>
    <x v="590"/>
    <n v="0"/>
    <n v="25"/>
  </r>
  <r>
    <x v="620"/>
    <n v="0"/>
    <n v="10500"/>
  </r>
  <r>
    <x v="621"/>
    <n v="0"/>
    <n v="49749.999999999993"/>
  </r>
  <r>
    <x v="622"/>
    <n v="0"/>
    <n v="47500"/>
  </r>
  <r>
    <x v="623"/>
    <n v="0"/>
    <n v="250000"/>
  </r>
  <r>
    <x v="624"/>
    <n v="0"/>
    <n v="250000"/>
  </r>
  <r>
    <x v="581"/>
    <n v="0"/>
    <n v="125000"/>
  </r>
  <r>
    <x v="613"/>
    <n v="0"/>
    <n v="20000"/>
  </r>
  <r>
    <x v="609"/>
    <n v="0"/>
    <n v="48750"/>
  </r>
  <r>
    <x v="625"/>
    <n v="0"/>
    <n v="24750"/>
  </r>
  <r>
    <x v="581"/>
    <n v="0"/>
    <n v="500000"/>
  </r>
  <r>
    <x v="626"/>
    <n v="0"/>
    <n v="24750"/>
  </r>
  <r>
    <x v="597"/>
    <n v="0"/>
    <n v="450000"/>
  </r>
  <r>
    <x v="618"/>
    <n v="0"/>
    <n v="600"/>
  </r>
  <r>
    <x v="627"/>
    <n v="0"/>
    <n v="111999.99999999999"/>
  </r>
  <r>
    <x v="574"/>
    <n v="0"/>
    <n v="250000"/>
  </r>
  <r>
    <x v="628"/>
    <n v="0"/>
    <n v="22500"/>
  </r>
  <r>
    <x v="581"/>
    <n v="0"/>
    <n v="200000"/>
  </r>
  <r>
    <x v="629"/>
    <n v="0"/>
    <n v="24750"/>
  </r>
  <r>
    <x v="574"/>
    <n v="0"/>
    <n v="49749.999999999993"/>
  </r>
  <r>
    <x v="630"/>
    <n v="0"/>
    <n v="49749.999999999993"/>
  </r>
  <r>
    <x v="546"/>
    <n v="0"/>
    <n v="70000"/>
  </r>
  <r>
    <x v="609"/>
    <n v="0"/>
    <n v="24750"/>
  </r>
  <r>
    <x v="574"/>
    <n v="0"/>
    <n v="24750"/>
  </r>
  <r>
    <x v="574"/>
    <n v="0"/>
    <n v="24750"/>
  </r>
  <r>
    <x v="606"/>
    <n v="0"/>
    <n v="24750"/>
  </r>
  <r>
    <x v="606"/>
    <n v="0"/>
    <n v="24750"/>
  </r>
  <r>
    <x v="606"/>
    <n v="0"/>
    <n v="24750"/>
  </r>
  <r>
    <x v="599"/>
    <n v="0"/>
    <n v="12250"/>
  </r>
  <r>
    <x v="525"/>
    <n v="0"/>
    <n v="180000"/>
  </r>
  <r>
    <x v="525"/>
    <n v="0"/>
    <n v="220000"/>
  </r>
  <r>
    <x v="548"/>
    <n v="0"/>
    <n v="49749.999999999993"/>
  </r>
  <r>
    <x v="546"/>
    <n v="0"/>
    <n v="125000"/>
  </r>
  <r>
    <x v="604"/>
    <n v="0"/>
    <n v="6250"/>
  </r>
  <r>
    <x v="548"/>
    <n v="0"/>
    <n v="212500"/>
  </r>
  <r>
    <x v="631"/>
    <n v="0"/>
    <n v="453125"/>
  </r>
  <r>
    <x v="604"/>
    <n v="0"/>
    <n v="6250"/>
  </r>
  <r>
    <x v="525"/>
    <n v="0"/>
    <n v="24750"/>
  </r>
  <r>
    <x v="632"/>
    <n v="0"/>
    <n v="49749.999999999993"/>
  </r>
  <r>
    <x v="604"/>
    <n v="0"/>
    <n v="6250"/>
  </r>
  <r>
    <x v="548"/>
    <n v="0"/>
    <n v="125000"/>
  </r>
  <r>
    <x v="633"/>
    <n v="0"/>
    <n v="49749.999999999993"/>
  </r>
  <r>
    <x v="634"/>
    <n v="0"/>
    <n v="24500"/>
  </r>
  <r>
    <x v="596"/>
    <n v="0"/>
    <n v="7249.9999999999991"/>
  </r>
  <r>
    <x v="525"/>
    <n v="0"/>
    <n v="19000"/>
  </r>
  <r>
    <x v="574"/>
    <n v="0"/>
    <n v="24750"/>
  </r>
  <r>
    <x v="548"/>
    <n v="0"/>
    <n v="249499.99999999997"/>
  </r>
  <r>
    <x v="635"/>
    <n v="0"/>
    <n v="24750"/>
  </r>
  <r>
    <x v="626"/>
    <n v="0"/>
    <n v="600000"/>
  </r>
  <r>
    <x v="636"/>
    <n v="0"/>
    <n v="24750"/>
  </r>
  <r>
    <x v="637"/>
    <n v="0"/>
    <n v="1875000"/>
  </r>
  <r>
    <x v="636"/>
    <n v="0"/>
    <n v="24750"/>
  </r>
  <r>
    <x v="636"/>
    <n v="0"/>
    <n v="24750"/>
  </r>
  <r>
    <x v="636"/>
    <n v="0"/>
    <n v="24750"/>
  </r>
  <r>
    <x v="638"/>
    <n v="0"/>
    <n v="24750"/>
  </r>
  <r>
    <x v="639"/>
    <n v="0"/>
    <n v="198999.99999999997"/>
  </r>
  <r>
    <x v="581"/>
    <n v="0"/>
    <n v="500000"/>
  </r>
  <r>
    <x v="636"/>
    <n v="0"/>
    <n v="24750"/>
  </r>
  <r>
    <x v="640"/>
    <n v="0"/>
    <n v="24750"/>
  </r>
  <r>
    <x v="638"/>
    <n v="0"/>
    <n v="24750"/>
  </r>
  <r>
    <x v="638"/>
    <n v="0"/>
    <n v="24750"/>
  </r>
  <r>
    <x v="638"/>
    <n v="0"/>
    <n v="24750"/>
  </r>
  <r>
    <x v="623"/>
    <n v="0"/>
    <n v="250000"/>
  </r>
  <r>
    <x v="581"/>
    <n v="0"/>
    <n v="200000"/>
  </r>
  <r>
    <x v="641"/>
    <n v="0"/>
    <n v="375000"/>
  </r>
  <r>
    <x v="642"/>
    <n v="0"/>
    <n v="875000"/>
  </r>
  <r>
    <x v="574"/>
    <n v="0"/>
    <n v="24750"/>
  </r>
  <r>
    <x v="609"/>
    <n v="0"/>
    <n v="24750"/>
  </r>
  <r>
    <x v="597"/>
    <n v="0"/>
    <n v="1000000"/>
  </r>
  <r>
    <x v="643"/>
    <n v="0"/>
    <n v="100000"/>
  </r>
  <r>
    <x v="581"/>
    <n v="0"/>
    <n v="500000"/>
  </r>
  <r>
    <x v="581"/>
    <n v="0"/>
    <n v="498750"/>
  </r>
  <r>
    <x v="581"/>
    <n v="0"/>
    <n v="750000"/>
  </r>
  <r>
    <x v="602"/>
    <n v="0"/>
    <n v="249750"/>
  </r>
  <r>
    <x v="548"/>
    <n v="0"/>
    <n v="249750"/>
  </r>
  <r>
    <x v="556"/>
    <n v="0"/>
    <n v="249750"/>
  </r>
  <r>
    <x v="599"/>
    <n v="0"/>
    <n v="250000"/>
  </r>
  <r>
    <x v="644"/>
    <n v="0"/>
    <n v="225000"/>
  </r>
  <r>
    <x v="597"/>
    <n v="0"/>
    <n v="125000"/>
  </r>
  <r>
    <x v="597"/>
    <n v="0"/>
    <n v="200000"/>
  </r>
  <r>
    <x v="597"/>
    <n v="0"/>
    <n v="125000"/>
  </r>
  <r>
    <x v="645"/>
    <n v="0"/>
    <n v="198999.99999999997"/>
  </r>
  <r>
    <x v="597"/>
    <n v="0"/>
    <n v="250000"/>
  </r>
  <r>
    <x v="597"/>
    <n v="0"/>
    <n v="49749.999999999993"/>
  </r>
  <r>
    <x v="597"/>
    <n v="0"/>
    <n v="250000"/>
  </r>
  <r>
    <x v="646"/>
    <n v="0"/>
    <n v="500000"/>
  </r>
  <r>
    <x v="548"/>
    <n v="0"/>
    <n v="49749.999999999993"/>
  </r>
  <r>
    <x v="646"/>
    <n v="0"/>
    <n v="250000"/>
  </r>
  <r>
    <x v="646"/>
    <n v="0"/>
    <n v="250000"/>
  </r>
  <r>
    <x v="574"/>
    <n v="0"/>
    <n v="24750"/>
  </r>
  <r>
    <x v="597"/>
    <n v="0"/>
    <n v="49749.999999999993"/>
  </r>
  <r>
    <x v="647"/>
    <n v="0"/>
    <n v="200000"/>
  </r>
  <r>
    <x v="597"/>
    <n v="0"/>
    <n v="49749.999999999993"/>
  </r>
  <r>
    <x v="546"/>
    <n v="0"/>
    <n v="24750"/>
  </r>
  <r>
    <x v="646"/>
    <n v="0"/>
    <n v="500000"/>
  </r>
  <r>
    <x v="604"/>
    <n v="0"/>
    <n v="24750"/>
  </r>
  <r>
    <x v="647"/>
    <n v="0"/>
    <n v="250000"/>
  </r>
  <r>
    <x v="647"/>
    <n v="0"/>
    <n v="250000"/>
  </r>
  <r>
    <x v="602"/>
    <n v="0"/>
    <n v="24750"/>
  </r>
  <r>
    <x v="647"/>
    <n v="0"/>
    <n v="24750"/>
  </r>
  <r>
    <x v="603"/>
    <n v="0"/>
    <n v="24750"/>
  </r>
  <r>
    <x v="602"/>
    <n v="0"/>
    <n v="24750"/>
  </r>
  <r>
    <x v="606"/>
    <n v="0"/>
    <n v="24750"/>
  </r>
  <r>
    <x v="548"/>
    <n v="0"/>
    <n v="190000"/>
  </r>
  <r>
    <x v="606"/>
    <n v="0"/>
    <n v="24750"/>
  </r>
  <r>
    <x v="648"/>
    <n v="0"/>
    <n v="200000"/>
  </r>
  <r>
    <x v="606"/>
    <n v="0"/>
    <n v="24750"/>
  </r>
  <r>
    <x v="606"/>
    <n v="0"/>
    <n v="24750"/>
  </r>
  <r>
    <x v="647"/>
    <n v="0"/>
    <n v="250000"/>
  </r>
  <r>
    <x v="581"/>
    <n v="0"/>
    <n v="337500"/>
  </r>
  <r>
    <x v="597"/>
    <n v="0"/>
    <n v="24750"/>
  </r>
  <r>
    <x v="602"/>
    <n v="0"/>
    <n v="125000"/>
  </r>
  <r>
    <x v="647"/>
    <n v="0"/>
    <n v="425000"/>
  </r>
  <r>
    <x v="548"/>
    <n v="0"/>
    <n v="49749.999999999993"/>
  </r>
  <r>
    <x v="606"/>
    <n v="0"/>
    <n v="49749.999999999993"/>
  </r>
  <r>
    <x v="649"/>
    <n v="0"/>
    <n v="5000"/>
  </r>
  <r>
    <x v="599"/>
    <n v="0"/>
    <n v="500000"/>
  </r>
  <r>
    <x v="650"/>
    <n v="0"/>
    <n v="49749.999999999993"/>
  </r>
  <r>
    <x v="603"/>
    <n v="0"/>
    <n v="450000"/>
  </r>
  <r>
    <x v="609"/>
    <n v="0"/>
    <n v="24750"/>
  </r>
  <r>
    <x v="651"/>
    <n v="0"/>
    <n v="225000"/>
  </r>
  <r>
    <x v="652"/>
    <n v="0"/>
    <n v="162500"/>
  </r>
  <r>
    <x v="548"/>
    <n v="0"/>
    <n v="400000"/>
  </r>
  <r>
    <x v="548"/>
    <n v="0"/>
    <n v="24750"/>
  </r>
  <r>
    <x v="640"/>
    <n v="0"/>
    <n v="24750"/>
  </r>
  <r>
    <x v="548"/>
    <n v="0"/>
    <n v="24750"/>
  </r>
  <r>
    <x v="640"/>
    <n v="0"/>
    <n v="24750"/>
  </r>
  <r>
    <x v="640"/>
    <n v="0"/>
    <n v="24750"/>
  </r>
  <r>
    <x v="581"/>
    <n v="0"/>
    <n v="11999.999999999998"/>
  </r>
  <r>
    <x v="581"/>
    <n v="0"/>
    <n v="249750"/>
  </r>
  <r>
    <x v="581"/>
    <n v="0"/>
    <n v="49749.999999999993"/>
  </r>
  <r>
    <x v="653"/>
    <n v="0"/>
    <n v="24975"/>
  </r>
  <r>
    <x v="653"/>
    <n v="0"/>
    <n v="12475"/>
  </r>
  <r>
    <x v="653"/>
    <n v="0"/>
    <n v="24975"/>
  </r>
  <r>
    <x v="653"/>
    <n v="0"/>
    <n v="24975"/>
  </r>
  <r>
    <x v="597"/>
    <n v="0"/>
    <n v="49749.999999999993"/>
  </r>
  <r>
    <x v="653"/>
    <n v="0"/>
    <n v="24975"/>
  </r>
  <r>
    <x v="654"/>
    <n v="0"/>
    <n v="48750"/>
  </r>
  <r>
    <x v="654"/>
    <n v="0"/>
    <n v="48750"/>
  </r>
  <r>
    <x v="606"/>
    <n v="0"/>
    <n v="8000"/>
  </r>
  <r>
    <x v="655"/>
    <n v="0"/>
    <n v="14975"/>
  </r>
  <r>
    <x v="656"/>
    <n v="0"/>
    <n v="8750"/>
  </r>
  <r>
    <x v="606"/>
    <n v="0"/>
    <n v="24750"/>
  </r>
  <r>
    <x v="657"/>
    <n v="0"/>
    <n v="17500"/>
  </r>
  <r>
    <x v="658"/>
    <n v="0"/>
    <n v="24750"/>
  </r>
  <r>
    <x v="597"/>
    <n v="0"/>
    <n v="500000"/>
  </r>
  <r>
    <x v="653"/>
    <n v="0"/>
    <n v="24975"/>
  </r>
  <r>
    <x v="653"/>
    <n v="0"/>
    <n v="24975"/>
  </r>
  <r>
    <x v="653"/>
    <n v="0"/>
    <n v="24975"/>
  </r>
  <r>
    <x v="653"/>
    <n v="0"/>
    <n v="12475"/>
  </r>
  <r>
    <x v="653"/>
    <n v="0"/>
    <n v="24975"/>
  </r>
  <r>
    <x v="653"/>
    <n v="0"/>
    <n v="24975"/>
  </r>
  <r>
    <x v="653"/>
    <n v="0"/>
    <n v="24975"/>
  </r>
  <r>
    <x v="653"/>
    <n v="0"/>
    <n v="24975"/>
  </r>
  <r>
    <x v="653"/>
    <n v="0"/>
    <n v="24975"/>
  </r>
  <r>
    <x v="653"/>
    <n v="0"/>
    <n v="24975"/>
  </r>
  <r>
    <x v="653"/>
    <n v="0"/>
    <n v="24750"/>
  </r>
  <r>
    <x v="653"/>
    <n v="0"/>
    <n v="24975"/>
  </r>
  <r>
    <x v="659"/>
    <n v="0"/>
    <n v="12500"/>
  </r>
  <r>
    <x v="647"/>
    <n v="0"/>
    <n v="24750"/>
  </r>
  <r>
    <x v="606"/>
    <n v="0"/>
    <n v="24750"/>
  </r>
  <r>
    <x v="606"/>
    <n v="0"/>
    <n v="24750"/>
  </r>
  <r>
    <x v="647"/>
    <n v="0"/>
    <n v="12500"/>
  </r>
  <r>
    <x v="647"/>
    <n v="0"/>
    <n v="10000"/>
  </r>
  <r>
    <x v="660"/>
    <n v="0"/>
    <n v="10000"/>
  </r>
  <r>
    <x v="661"/>
    <n v="0"/>
    <n v="12250"/>
  </r>
  <r>
    <x v="660"/>
    <n v="0"/>
    <n v="12250"/>
  </r>
  <r>
    <x v="626"/>
    <n v="0"/>
    <n v="24975"/>
  </r>
  <r>
    <x v="603"/>
    <n v="0"/>
    <n v="500000"/>
  </r>
  <r>
    <x v="651"/>
    <n v="0"/>
    <n v="250000"/>
  </r>
  <r>
    <x v="653"/>
    <n v="0"/>
    <n v="24975"/>
  </r>
  <r>
    <x v="651"/>
    <n v="0"/>
    <n v="250000"/>
  </r>
  <r>
    <x v="653"/>
    <n v="0"/>
    <n v="24975"/>
  </r>
  <r>
    <x v="662"/>
    <n v="0"/>
    <n v="24750"/>
  </r>
  <r>
    <x v="606"/>
    <n v="0"/>
    <n v="500000"/>
  </r>
  <r>
    <x v="602"/>
    <n v="0"/>
    <n v="24750"/>
  </r>
  <r>
    <x v="603"/>
    <n v="0"/>
    <n v="49749.999999999993"/>
  </r>
  <r>
    <x v="603"/>
    <n v="0"/>
    <n v="49500"/>
  </r>
  <r>
    <x v="606"/>
    <n v="0"/>
    <n v="24750"/>
  </r>
  <r>
    <x v="630"/>
    <n v="0"/>
    <n v="100000"/>
  </r>
  <r>
    <x v="663"/>
    <n v="0"/>
    <n v="100000"/>
  </r>
  <r>
    <x v="603"/>
    <n v="0"/>
    <n v="24750"/>
  </r>
  <r>
    <x v="603"/>
    <n v="0"/>
    <n v="24975"/>
  </r>
  <r>
    <x v="664"/>
    <n v="0"/>
    <n v="48750"/>
  </r>
  <r>
    <x v="651"/>
    <n v="0"/>
    <n v="100000"/>
  </r>
  <r>
    <x v="665"/>
    <n v="0"/>
    <n v="49749.999999999993"/>
  </r>
  <r>
    <x v="651"/>
    <n v="0"/>
    <n v="24975"/>
  </r>
  <r>
    <x v="603"/>
    <n v="0"/>
    <n v="24975"/>
  </r>
  <r>
    <x v="666"/>
    <n v="0"/>
    <n v="24750"/>
  </r>
  <r>
    <x v="623"/>
    <n v="0"/>
    <n v="24750"/>
  </r>
  <r>
    <x v="623"/>
    <n v="0"/>
    <n v="24750"/>
  </r>
  <r>
    <x v="603"/>
    <n v="0"/>
    <n v="37500"/>
  </r>
  <r>
    <x v="603"/>
    <n v="0"/>
    <n v="24750"/>
  </r>
  <r>
    <x v="339"/>
    <n v="0"/>
    <n v="300000"/>
  </r>
  <r>
    <x v="667"/>
    <n v="0"/>
    <n v="49749.999999999993"/>
  </r>
  <r>
    <x v="651"/>
    <n v="0"/>
    <n v="49749.999999999993"/>
  </r>
  <r>
    <x v="651"/>
    <n v="0"/>
    <n v="250000"/>
  </r>
  <r>
    <x v="603"/>
    <n v="0"/>
    <n v="24750"/>
  </r>
  <r>
    <x v="647"/>
    <n v="0"/>
    <n v="46250"/>
  </r>
  <r>
    <x v="339"/>
    <n v="0"/>
    <n v="175000"/>
  </r>
  <r>
    <x v="647"/>
    <n v="0"/>
    <n v="49749.999999999993"/>
  </r>
  <r>
    <x v="647"/>
    <n v="0"/>
    <n v="49749.999999999993"/>
  </r>
  <r>
    <x v="647"/>
    <n v="0"/>
    <n v="250000"/>
  </r>
  <r>
    <x v="668"/>
    <n v="0"/>
    <n v="20000"/>
  </r>
  <r>
    <x v="651"/>
    <n v="0"/>
    <n v="125000"/>
  </r>
  <r>
    <x v="606"/>
    <n v="0"/>
    <n v="24750"/>
  </r>
  <r>
    <x v="603"/>
    <n v="0"/>
    <n v="25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CCCDBA-5FB8-4D7A-B2BE-3211E4D7C206}" name="TablaDinámica3" cacheId="822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7">
  <location ref="A1:B18" firstHeaderRow="1" firstDataRow="1" firstDataCol="1"/>
  <pivotFields count="16">
    <pivotField numFmtId="14" showAll="0"/>
    <pivotField showAll="0"/>
    <pivotField showAll="0"/>
    <pivotField showAll="0"/>
    <pivotField showAll="0"/>
    <pivotField numFmtId="14" showAll="0">
      <items count="343">
        <item x="17"/>
        <item x="7"/>
        <item x="31"/>
        <item x="20"/>
        <item x="6"/>
        <item x="11"/>
        <item x="15"/>
        <item x="4"/>
        <item x="12"/>
        <item x="3"/>
        <item x="14"/>
        <item x="13"/>
        <item x="19"/>
        <item x="1"/>
        <item x="2"/>
        <item x="23"/>
        <item x="28"/>
        <item x="22"/>
        <item x="8"/>
        <item x="10"/>
        <item x="5"/>
        <item x="16"/>
        <item x="24"/>
        <item x="9"/>
        <item x="111"/>
        <item x="30"/>
        <item x="25"/>
        <item x="18"/>
        <item x="49"/>
        <item x="70"/>
        <item x="35"/>
        <item x="48"/>
        <item x="41"/>
        <item x="40"/>
        <item x="46"/>
        <item x="63"/>
        <item x="51"/>
        <item x="50"/>
        <item x="52"/>
        <item x="37"/>
        <item x="45"/>
        <item x="78"/>
        <item x="34"/>
        <item x="47"/>
        <item x="77"/>
        <item x="84"/>
        <item x="108"/>
        <item x="21"/>
        <item x="80"/>
        <item x="79"/>
        <item x="76"/>
        <item x="53"/>
        <item x="26"/>
        <item x="97"/>
        <item x="66"/>
        <item x="96"/>
        <item x="64"/>
        <item x="81"/>
        <item x="75"/>
        <item x="112"/>
        <item x="55"/>
        <item x="36"/>
        <item x="82"/>
        <item x="113"/>
        <item x="73"/>
        <item x="61"/>
        <item x="60"/>
        <item x="62"/>
        <item x="105"/>
        <item x="90"/>
        <item x="83"/>
        <item x="56"/>
        <item x="117"/>
        <item x="85"/>
        <item x="58"/>
        <item x="91"/>
        <item x="71"/>
        <item x="101"/>
        <item x="95"/>
        <item x="67"/>
        <item x="122"/>
        <item x="89"/>
        <item x="94"/>
        <item x="104"/>
        <item x="43"/>
        <item x="87"/>
        <item x="99"/>
        <item x="102"/>
        <item x="86"/>
        <item x="27"/>
        <item x="123"/>
        <item x="59"/>
        <item x="128"/>
        <item x="109"/>
        <item x="127"/>
        <item x="88"/>
        <item x="57"/>
        <item x="107"/>
        <item x="114"/>
        <item x="32"/>
        <item x="65"/>
        <item x="147"/>
        <item x="119"/>
        <item x="145"/>
        <item x="74"/>
        <item x="116"/>
        <item x="98"/>
        <item x="125"/>
        <item x="131"/>
        <item x="153"/>
        <item x="39"/>
        <item x="151"/>
        <item x="33"/>
        <item x="138"/>
        <item x="150"/>
        <item x="29"/>
        <item x="155"/>
        <item x="152"/>
        <item x="124"/>
        <item x="154"/>
        <item x="164"/>
        <item x="118"/>
        <item x="115"/>
        <item x="167"/>
        <item x="157"/>
        <item x="165"/>
        <item x="42"/>
        <item x="121"/>
        <item x="100"/>
        <item x="120"/>
        <item x="170"/>
        <item x="149"/>
        <item x="38"/>
        <item x="141"/>
        <item x="130"/>
        <item x="196"/>
        <item x="171"/>
        <item x="173"/>
        <item x="144"/>
        <item x="169"/>
        <item x="148"/>
        <item x="178"/>
        <item x="103"/>
        <item x="161"/>
        <item x="160"/>
        <item x="163"/>
        <item x="54"/>
        <item x="68"/>
        <item x="186"/>
        <item x="162"/>
        <item x="93"/>
        <item x="110"/>
        <item x="156"/>
        <item x="126"/>
        <item x="44"/>
        <item x="204"/>
        <item x="142"/>
        <item x="177"/>
        <item x="168"/>
        <item x="185"/>
        <item x="175"/>
        <item x="146"/>
        <item x="176"/>
        <item x="182"/>
        <item x="69"/>
        <item x="106"/>
        <item x="181"/>
        <item x="72"/>
        <item x="129"/>
        <item x="193"/>
        <item x="222"/>
        <item x="208"/>
        <item x="226"/>
        <item x="205"/>
        <item x="132"/>
        <item x="0"/>
        <item x="158"/>
        <item x="188"/>
        <item x="203"/>
        <item x="92"/>
        <item x="172"/>
        <item x="201"/>
        <item x="217"/>
        <item x="206"/>
        <item x="195"/>
        <item x="180"/>
        <item x="166"/>
        <item x="221"/>
        <item x="133"/>
        <item x="210"/>
        <item x="183"/>
        <item x="194"/>
        <item x="198"/>
        <item x="134"/>
        <item x="213"/>
        <item x="135"/>
        <item x="191"/>
        <item x="225"/>
        <item x="192"/>
        <item x="211"/>
        <item x="174"/>
        <item x="247"/>
        <item x="230"/>
        <item x="136"/>
        <item x="200"/>
        <item x="258"/>
        <item x="137"/>
        <item x="202"/>
        <item x="143"/>
        <item x="140"/>
        <item x="233"/>
        <item x="249"/>
        <item x="234"/>
        <item x="190"/>
        <item x="227"/>
        <item x="184"/>
        <item x="139"/>
        <item x="187"/>
        <item x="235"/>
        <item x="259"/>
        <item x="240"/>
        <item x="257"/>
        <item x="260"/>
        <item x="237"/>
        <item x="245"/>
        <item x="223"/>
        <item x="242"/>
        <item x="266"/>
        <item x="159"/>
        <item x="199"/>
        <item x="261"/>
        <item x="179"/>
        <item x="256"/>
        <item x="243"/>
        <item x="212"/>
        <item x="286"/>
        <item x="263"/>
        <item x="250"/>
        <item x="277"/>
        <item x="288"/>
        <item x="236"/>
        <item x="238"/>
        <item x="273"/>
        <item x="244"/>
        <item x="219"/>
        <item x="251"/>
        <item x="279"/>
        <item x="252"/>
        <item x="265"/>
        <item x="262"/>
        <item x="189"/>
        <item x="216"/>
        <item x="241"/>
        <item x="248"/>
        <item x="231"/>
        <item x="290"/>
        <item x="255"/>
        <item x="283"/>
        <item x="267"/>
        <item x="224"/>
        <item x="209"/>
        <item x="268"/>
        <item x="254"/>
        <item x="229"/>
        <item x="316"/>
        <item x="270"/>
        <item x="305"/>
        <item x="287"/>
        <item x="308"/>
        <item x="285"/>
        <item x="299"/>
        <item x="197"/>
        <item x="297"/>
        <item x="272"/>
        <item x="300"/>
        <item x="281"/>
        <item x="246"/>
        <item x="215"/>
        <item x="291"/>
        <item x="306"/>
        <item x="276"/>
        <item x="214"/>
        <item x="328"/>
        <item x="232"/>
        <item x="327"/>
        <item x="311"/>
        <item x="292"/>
        <item x="329"/>
        <item x="333"/>
        <item x="282"/>
        <item x="334"/>
        <item x="274"/>
        <item x="228"/>
        <item x="326"/>
        <item x="330"/>
        <item x="315"/>
        <item x="302"/>
        <item x="207"/>
        <item x="321"/>
        <item x="336"/>
        <item x="294"/>
        <item x="295"/>
        <item x="218"/>
        <item x="301"/>
        <item x="304"/>
        <item x="264"/>
        <item x="289"/>
        <item x="278"/>
        <item x="220"/>
        <item x="284"/>
        <item x="338"/>
        <item x="307"/>
        <item x="335"/>
        <item x="312"/>
        <item x="341"/>
        <item x="310"/>
        <item x="298"/>
        <item x="317"/>
        <item x="271"/>
        <item x="322"/>
        <item x="309"/>
        <item x="293"/>
        <item x="296"/>
        <item x="239"/>
        <item x="331"/>
        <item x="303"/>
        <item x="275"/>
        <item x="253"/>
        <item x="314"/>
        <item x="332"/>
        <item x="324"/>
        <item x="337"/>
        <item x="319"/>
        <item x="269"/>
        <item x="318"/>
        <item x="325"/>
        <item x="320"/>
        <item x="340"/>
        <item x="323"/>
        <item x="313"/>
        <item x="339"/>
        <item x="280"/>
        <item t="default"/>
      </items>
    </pivotField>
    <pivotField numFmtId="166" showAll="0"/>
    <pivotField showAll="0"/>
    <pivotField numFmtId="166" showAll="0"/>
    <pivotField showAll="0"/>
    <pivotField numFmtId="167" showAll="0"/>
    <pivotField numFmtId="167" showAll="0"/>
    <pivotField dataField="1" numFmtId="167" showAll="0"/>
    <pivotField numFmtId="172" showAll="0"/>
    <pivotField numFmtId="173" showAll="0"/>
    <pivotField axis="axisRow" showAll="0">
      <items count="23">
        <item x="0"/>
        <item x="1"/>
        <item x="2"/>
        <item x="3"/>
        <item x="4"/>
        <item x="5"/>
        <item x="6"/>
        <item x="7"/>
        <item x="8"/>
        <item x="9"/>
        <item x="10"/>
        <item x="11"/>
        <item x="12"/>
        <item x="13"/>
        <item x="14"/>
        <item x="15"/>
        <item x="16"/>
        <item x="17"/>
        <item x="18"/>
        <item x="19"/>
        <item x="20"/>
        <item x="21"/>
        <item t="default"/>
      </items>
    </pivotField>
  </pivotFields>
  <rowFields count="1">
    <field x="15"/>
  </rowFields>
  <rowItems count="17">
    <i>
      <x v="1"/>
    </i>
    <i>
      <x v="4"/>
    </i>
    <i>
      <x v="5"/>
    </i>
    <i>
      <x v="6"/>
    </i>
    <i>
      <x v="7"/>
    </i>
    <i>
      <x v="8"/>
    </i>
    <i>
      <x v="9"/>
    </i>
    <i>
      <x v="10"/>
    </i>
    <i>
      <x v="11"/>
    </i>
    <i>
      <x v="12"/>
    </i>
    <i>
      <x v="13"/>
    </i>
    <i>
      <x v="14"/>
    </i>
    <i>
      <x v="15"/>
    </i>
    <i>
      <x v="16"/>
    </i>
    <i>
      <x v="17"/>
    </i>
    <i>
      <x v="20"/>
    </i>
    <i t="grand">
      <x/>
    </i>
  </rowItems>
  <colItems count="1">
    <i/>
  </colItems>
  <dataFields count="1">
    <dataField name="Valor" fld="12" baseField="0" baseItem="0" numFmtId="164"/>
  </dataFields>
  <formats count="2">
    <format dxfId="25">
      <pivotArea outline="0" collapsedLevelsAreSubtotals="1" fieldPosition="0"/>
    </format>
    <format dxfId="26">
      <pivotArea outline="0" collapsedLevelsAreSubtotals="1"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F2680FD-C52C-4751-825F-68AACC28E2AF}" name="TablaDinámica4" cacheId="822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6">
  <location ref="A23:B40" firstHeaderRow="1" firstDataRow="1" firstDataCol="1"/>
  <pivotFields count="16">
    <pivotField numFmtId="14" showAll="0"/>
    <pivotField showAll="0"/>
    <pivotField showAll="0"/>
    <pivotField dataField="1" showAll="0"/>
    <pivotField showAll="0"/>
    <pivotField numFmtId="14" showAll="0">
      <items count="343">
        <item x="17"/>
        <item x="7"/>
        <item x="31"/>
        <item x="20"/>
        <item x="6"/>
        <item x="11"/>
        <item x="15"/>
        <item x="4"/>
        <item x="12"/>
        <item x="3"/>
        <item x="14"/>
        <item x="13"/>
        <item x="19"/>
        <item x="1"/>
        <item x="2"/>
        <item x="23"/>
        <item x="28"/>
        <item x="22"/>
        <item x="8"/>
        <item x="10"/>
        <item x="5"/>
        <item x="16"/>
        <item x="24"/>
        <item x="9"/>
        <item x="111"/>
        <item x="30"/>
        <item x="25"/>
        <item x="18"/>
        <item x="49"/>
        <item x="70"/>
        <item x="35"/>
        <item x="48"/>
        <item x="41"/>
        <item x="40"/>
        <item x="46"/>
        <item x="63"/>
        <item x="51"/>
        <item x="50"/>
        <item x="52"/>
        <item x="37"/>
        <item x="45"/>
        <item x="78"/>
        <item x="34"/>
        <item x="47"/>
        <item x="77"/>
        <item x="84"/>
        <item x="108"/>
        <item x="21"/>
        <item x="80"/>
        <item x="79"/>
        <item x="76"/>
        <item x="53"/>
        <item x="26"/>
        <item x="97"/>
        <item x="66"/>
        <item x="96"/>
        <item x="64"/>
        <item x="81"/>
        <item x="75"/>
        <item x="112"/>
        <item x="55"/>
        <item x="36"/>
        <item x="82"/>
        <item x="113"/>
        <item x="73"/>
        <item x="61"/>
        <item x="60"/>
        <item x="62"/>
        <item x="105"/>
        <item x="90"/>
        <item x="83"/>
        <item x="56"/>
        <item x="117"/>
        <item x="85"/>
        <item x="58"/>
        <item x="91"/>
        <item x="71"/>
        <item x="101"/>
        <item x="95"/>
        <item x="67"/>
        <item x="122"/>
        <item x="89"/>
        <item x="94"/>
        <item x="104"/>
        <item x="43"/>
        <item x="87"/>
        <item x="99"/>
        <item x="102"/>
        <item x="86"/>
        <item x="27"/>
        <item x="123"/>
        <item x="59"/>
        <item x="128"/>
        <item x="109"/>
        <item x="127"/>
        <item x="88"/>
        <item x="57"/>
        <item x="107"/>
        <item x="114"/>
        <item x="32"/>
        <item x="65"/>
        <item x="147"/>
        <item x="119"/>
        <item x="145"/>
        <item x="74"/>
        <item x="116"/>
        <item x="98"/>
        <item x="125"/>
        <item x="131"/>
        <item x="153"/>
        <item x="39"/>
        <item x="151"/>
        <item x="33"/>
        <item x="138"/>
        <item x="150"/>
        <item x="29"/>
        <item x="155"/>
        <item x="152"/>
        <item x="124"/>
        <item x="154"/>
        <item x="164"/>
        <item x="118"/>
        <item x="115"/>
        <item x="167"/>
        <item x="157"/>
        <item x="165"/>
        <item x="42"/>
        <item x="121"/>
        <item x="100"/>
        <item x="120"/>
        <item x="170"/>
        <item x="149"/>
        <item x="38"/>
        <item x="141"/>
        <item x="130"/>
        <item x="196"/>
        <item x="171"/>
        <item x="173"/>
        <item x="144"/>
        <item x="169"/>
        <item x="148"/>
        <item x="178"/>
        <item x="103"/>
        <item x="161"/>
        <item x="160"/>
        <item x="163"/>
        <item x="54"/>
        <item x="68"/>
        <item x="186"/>
        <item x="162"/>
        <item x="93"/>
        <item x="110"/>
        <item x="156"/>
        <item x="126"/>
        <item x="44"/>
        <item x="204"/>
        <item x="142"/>
        <item x="177"/>
        <item x="168"/>
        <item x="185"/>
        <item x="175"/>
        <item x="146"/>
        <item x="176"/>
        <item x="182"/>
        <item x="69"/>
        <item x="106"/>
        <item x="181"/>
        <item x="72"/>
        <item x="129"/>
        <item x="193"/>
        <item x="222"/>
        <item x="208"/>
        <item x="226"/>
        <item x="205"/>
        <item x="132"/>
        <item x="0"/>
        <item x="158"/>
        <item x="188"/>
        <item x="203"/>
        <item x="92"/>
        <item x="172"/>
        <item x="201"/>
        <item x="217"/>
        <item x="206"/>
        <item x="195"/>
        <item x="180"/>
        <item x="166"/>
        <item x="221"/>
        <item x="133"/>
        <item x="210"/>
        <item x="183"/>
        <item x="194"/>
        <item x="198"/>
        <item x="134"/>
        <item x="213"/>
        <item x="135"/>
        <item x="191"/>
        <item x="225"/>
        <item x="192"/>
        <item x="211"/>
        <item x="174"/>
        <item x="247"/>
        <item x="230"/>
        <item x="136"/>
        <item x="200"/>
        <item x="258"/>
        <item x="137"/>
        <item x="202"/>
        <item x="143"/>
        <item x="140"/>
        <item x="233"/>
        <item x="249"/>
        <item x="234"/>
        <item x="190"/>
        <item x="227"/>
        <item x="184"/>
        <item x="139"/>
        <item x="187"/>
        <item x="235"/>
        <item x="259"/>
        <item x="240"/>
        <item x="257"/>
        <item x="260"/>
        <item x="237"/>
        <item x="245"/>
        <item x="223"/>
        <item x="242"/>
        <item x="266"/>
        <item x="159"/>
        <item x="199"/>
        <item x="261"/>
        <item x="179"/>
        <item x="256"/>
        <item x="243"/>
        <item x="212"/>
        <item x="286"/>
        <item x="263"/>
        <item x="250"/>
        <item x="277"/>
        <item x="288"/>
        <item x="236"/>
        <item x="238"/>
        <item x="273"/>
        <item x="244"/>
        <item x="219"/>
        <item x="251"/>
        <item x="279"/>
        <item x="252"/>
        <item x="265"/>
        <item x="262"/>
        <item x="189"/>
        <item x="216"/>
        <item x="241"/>
        <item x="248"/>
        <item x="231"/>
        <item x="290"/>
        <item x="255"/>
        <item x="283"/>
        <item x="267"/>
        <item x="224"/>
        <item x="209"/>
        <item x="268"/>
        <item x="254"/>
        <item x="229"/>
        <item x="316"/>
        <item x="270"/>
        <item x="305"/>
        <item x="287"/>
        <item x="308"/>
        <item x="285"/>
        <item x="299"/>
        <item x="197"/>
        <item x="297"/>
        <item x="272"/>
        <item x="300"/>
        <item x="281"/>
        <item x="246"/>
        <item x="215"/>
        <item x="291"/>
        <item x="306"/>
        <item x="276"/>
        <item x="214"/>
        <item x="328"/>
        <item x="232"/>
        <item x="327"/>
        <item x="311"/>
        <item x="292"/>
        <item x="329"/>
        <item x="333"/>
        <item x="282"/>
        <item x="334"/>
        <item x="274"/>
        <item x="228"/>
        <item x="326"/>
        <item x="330"/>
        <item x="315"/>
        <item x="302"/>
        <item x="207"/>
        <item x="321"/>
        <item x="336"/>
        <item x="294"/>
        <item x="295"/>
        <item x="218"/>
        <item x="301"/>
        <item x="304"/>
        <item x="264"/>
        <item x="289"/>
        <item x="278"/>
        <item x="220"/>
        <item x="284"/>
        <item x="338"/>
        <item x="307"/>
        <item x="335"/>
        <item x="312"/>
        <item x="341"/>
        <item x="310"/>
        <item x="298"/>
        <item x="317"/>
        <item x="271"/>
        <item x="322"/>
        <item x="309"/>
        <item x="293"/>
        <item x="296"/>
        <item x="239"/>
        <item x="331"/>
        <item x="303"/>
        <item x="275"/>
        <item x="253"/>
        <item x="314"/>
        <item x="332"/>
        <item x="324"/>
        <item x="337"/>
        <item x="319"/>
        <item x="269"/>
        <item x="318"/>
        <item x="325"/>
        <item x="320"/>
        <item x="340"/>
        <item x="323"/>
        <item x="313"/>
        <item x="339"/>
        <item x="280"/>
        <item t="default"/>
      </items>
    </pivotField>
    <pivotField numFmtId="166" showAll="0"/>
    <pivotField showAll="0"/>
    <pivotField numFmtId="166" showAll="0"/>
    <pivotField showAll="0"/>
    <pivotField numFmtId="167" showAll="0"/>
    <pivotField numFmtId="167" showAll="0"/>
    <pivotField numFmtId="167" showAll="0"/>
    <pivotField numFmtId="172" showAll="0"/>
    <pivotField numFmtId="173" showAll="0"/>
    <pivotField axis="axisRow" showAll="0">
      <items count="23">
        <item x="0"/>
        <item x="1"/>
        <item x="2"/>
        <item x="3"/>
        <item x="4"/>
        <item x="5"/>
        <item x="6"/>
        <item x="7"/>
        <item x="8"/>
        <item x="9"/>
        <item x="10"/>
        <item x="11"/>
        <item x="12"/>
        <item x="13"/>
        <item x="14"/>
        <item x="15"/>
        <item x="16"/>
        <item x="17"/>
        <item x="18"/>
        <item x="19"/>
        <item x="20"/>
        <item x="21"/>
        <item t="default"/>
      </items>
    </pivotField>
  </pivotFields>
  <rowFields count="1">
    <field x="15"/>
  </rowFields>
  <rowItems count="17">
    <i>
      <x v="1"/>
    </i>
    <i>
      <x v="4"/>
    </i>
    <i>
      <x v="5"/>
    </i>
    <i>
      <x v="6"/>
    </i>
    <i>
      <x v="7"/>
    </i>
    <i>
      <x v="8"/>
    </i>
    <i>
      <x v="9"/>
    </i>
    <i>
      <x v="10"/>
    </i>
    <i>
      <x v="11"/>
    </i>
    <i>
      <x v="12"/>
    </i>
    <i>
      <x v="13"/>
    </i>
    <i>
      <x v="14"/>
    </i>
    <i>
      <x v="15"/>
    </i>
    <i>
      <x v="16"/>
    </i>
    <i>
      <x v="17"/>
    </i>
    <i>
      <x v="20"/>
    </i>
    <i t="grand">
      <x/>
    </i>
  </rowItems>
  <colItems count="1">
    <i/>
  </colItems>
  <dataFields count="1">
    <dataField name="Paneles" fld="3" baseField="0" baseItem="0" numFmtId="166"/>
  </dataFields>
  <formats count="2">
    <format dxfId="23">
      <pivotArea outline="0" collapsedLevelsAreSubtotals="1" fieldPosition="0"/>
    </format>
    <format dxfId="24">
      <pivotArea outline="0" collapsedLevelsAreSubtotals="1" fieldPosition="0"/>
    </format>
  </formats>
  <chartFormats count="1">
    <chartFormat chart="1"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B250992F-43A8-4FB3-8040-CB5C3CFF2D2C}" name="TablaDinámica1" cacheId="822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
  <location ref="A3:B20" firstHeaderRow="1" firstDataRow="1" firstDataCol="1"/>
  <pivotFields count="2">
    <pivotField axis="axisRow" showAll="0">
      <items count="17">
        <item x="0"/>
        <item x="1"/>
        <item x="2"/>
        <item x="3"/>
        <item x="4"/>
        <item x="5"/>
        <item x="6"/>
        <item x="7"/>
        <item x="8"/>
        <item x="9"/>
        <item x="10"/>
        <item x="11"/>
        <item x="12"/>
        <item x="13"/>
        <item x="14"/>
        <item x="15"/>
        <item t="default"/>
      </items>
    </pivotField>
    <pivotField dataField="1" numFmtId="165" showAll="0"/>
  </pivotFields>
  <rowFields count="1">
    <field x="0"/>
  </rowFields>
  <rowItems count="17">
    <i>
      <x/>
    </i>
    <i>
      <x v="1"/>
    </i>
    <i>
      <x v="2"/>
    </i>
    <i>
      <x v="3"/>
    </i>
    <i>
      <x v="4"/>
    </i>
    <i>
      <x v="5"/>
    </i>
    <i>
      <x v="6"/>
    </i>
    <i>
      <x v="7"/>
    </i>
    <i>
      <x v="8"/>
    </i>
    <i>
      <x v="9"/>
    </i>
    <i>
      <x v="10"/>
    </i>
    <i>
      <x v="11"/>
    </i>
    <i>
      <x v="12"/>
    </i>
    <i>
      <x v="13"/>
    </i>
    <i>
      <x v="14"/>
    </i>
    <i>
      <x v="15"/>
    </i>
    <i t="grand">
      <x/>
    </i>
  </rowItems>
  <colItems count="1">
    <i/>
  </colItems>
  <dataFields count="1">
    <dataField name="Suma de VALOR" fld="1" baseField="0" baseItem="0" numFmtId="167"/>
  </dataFields>
  <formats count="2">
    <format dxfId="21">
      <pivotArea outline="0" collapsedLevelsAreSubtotals="1" fieldPosition="0"/>
    </format>
    <format dxfId="22">
      <pivotArea dataOnly="0" labelOnly="1" outline="0" axis="axisValues"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3E53485-CDBD-4F6D-97B9-61DE316A5910}" name="TablaDinámica5" cacheId="823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
  <location ref="A1:C32" firstHeaderRow="0" firstDataRow="1" firstDataCol="1"/>
  <pivotFields count="4">
    <pivotField numFmtId="14" showAll="0">
      <items count="670">
        <item x="17"/>
        <item x="7"/>
        <item x="31"/>
        <item x="20"/>
        <item x="6"/>
        <item x="11"/>
        <item x="15"/>
        <item x="4"/>
        <item x="12"/>
        <item x="3"/>
        <item x="14"/>
        <item x="13"/>
        <item x="19"/>
        <item x="1"/>
        <item x="2"/>
        <item x="23"/>
        <item x="28"/>
        <item x="22"/>
        <item x="8"/>
        <item x="10"/>
        <item x="5"/>
        <item x="16"/>
        <item x="24"/>
        <item x="9"/>
        <item x="111"/>
        <item x="30"/>
        <item x="25"/>
        <item x="18"/>
        <item x="49"/>
        <item x="70"/>
        <item x="35"/>
        <item x="48"/>
        <item x="41"/>
        <item x="40"/>
        <item x="46"/>
        <item x="63"/>
        <item x="51"/>
        <item x="50"/>
        <item x="52"/>
        <item x="37"/>
        <item x="45"/>
        <item x="78"/>
        <item x="34"/>
        <item x="47"/>
        <item x="77"/>
        <item x="84"/>
        <item x="108"/>
        <item x="21"/>
        <item x="80"/>
        <item x="79"/>
        <item x="76"/>
        <item x="53"/>
        <item x="26"/>
        <item x="97"/>
        <item x="66"/>
        <item x="96"/>
        <item x="64"/>
        <item x="81"/>
        <item x="75"/>
        <item x="112"/>
        <item x="55"/>
        <item x="36"/>
        <item x="82"/>
        <item x="113"/>
        <item x="73"/>
        <item x="61"/>
        <item x="60"/>
        <item x="62"/>
        <item x="105"/>
        <item x="90"/>
        <item x="83"/>
        <item x="56"/>
        <item x="117"/>
        <item x="85"/>
        <item x="58"/>
        <item x="91"/>
        <item x="71"/>
        <item x="101"/>
        <item x="95"/>
        <item x="67"/>
        <item x="122"/>
        <item x="89"/>
        <item x="94"/>
        <item x="104"/>
        <item x="43"/>
        <item x="87"/>
        <item x="99"/>
        <item x="102"/>
        <item x="86"/>
        <item x="27"/>
        <item x="123"/>
        <item x="59"/>
        <item x="128"/>
        <item x="109"/>
        <item x="127"/>
        <item x="88"/>
        <item x="57"/>
        <item x="107"/>
        <item x="114"/>
        <item x="32"/>
        <item x="65"/>
        <item x="147"/>
        <item x="119"/>
        <item x="145"/>
        <item x="74"/>
        <item x="116"/>
        <item x="98"/>
        <item x="125"/>
        <item x="131"/>
        <item x="153"/>
        <item x="39"/>
        <item x="151"/>
        <item x="33"/>
        <item x="138"/>
        <item x="150"/>
        <item x="29"/>
        <item x="155"/>
        <item x="152"/>
        <item x="124"/>
        <item x="154"/>
        <item x="164"/>
        <item x="118"/>
        <item x="115"/>
        <item x="167"/>
        <item x="157"/>
        <item x="165"/>
        <item x="42"/>
        <item x="121"/>
        <item x="100"/>
        <item x="120"/>
        <item x="170"/>
        <item x="149"/>
        <item x="38"/>
        <item x="141"/>
        <item x="130"/>
        <item x="196"/>
        <item x="171"/>
        <item x="173"/>
        <item x="144"/>
        <item x="169"/>
        <item x="148"/>
        <item x="178"/>
        <item x="103"/>
        <item x="161"/>
        <item x="160"/>
        <item x="163"/>
        <item x="54"/>
        <item x="68"/>
        <item x="186"/>
        <item x="162"/>
        <item x="93"/>
        <item x="110"/>
        <item x="156"/>
        <item x="126"/>
        <item x="44"/>
        <item x="204"/>
        <item x="142"/>
        <item x="177"/>
        <item x="168"/>
        <item x="185"/>
        <item x="175"/>
        <item x="146"/>
        <item x="176"/>
        <item x="182"/>
        <item x="69"/>
        <item x="106"/>
        <item x="181"/>
        <item x="72"/>
        <item x="129"/>
        <item x="193"/>
        <item x="222"/>
        <item x="208"/>
        <item x="226"/>
        <item x="205"/>
        <item x="132"/>
        <item x="0"/>
        <item x="158"/>
        <item x="188"/>
        <item x="203"/>
        <item x="92"/>
        <item x="172"/>
        <item x="201"/>
        <item x="217"/>
        <item x="206"/>
        <item x="195"/>
        <item x="180"/>
        <item x="166"/>
        <item x="221"/>
        <item x="133"/>
        <item x="210"/>
        <item x="183"/>
        <item x="194"/>
        <item x="198"/>
        <item x="134"/>
        <item x="213"/>
        <item x="135"/>
        <item x="191"/>
        <item x="225"/>
        <item x="192"/>
        <item x="211"/>
        <item x="174"/>
        <item x="247"/>
        <item x="230"/>
        <item x="136"/>
        <item x="200"/>
        <item x="258"/>
        <item x="137"/>
        <item x="202"/>
        <item x="143"/>
        <item x="140"/>
        <item x="233"/>
        <item x="249"/>
        <item x="234"/>
        <item x="190"/>
        <item x="227"/>
        <item x="184"/>
        <item x="139"/>
        <item x="187"/>
        <item x="235"/>
        <item x="259"/>
        <item x="240"/>
        <item x="257"/>
        <item x="260"/>
        <item x="237"/>
        <item x="245"/>
        <item x="223"/>
        <item x="242"/>
        <item x="266"/>
        <item x="159"/>
        <item x="199"/>
        <item x="261"/>
        <item x="179"/>
        <item x="256"/>
        <item x="243"/>
        <item x="212"/>
        <item x="286"/>
        <item x="263"/>
        <item x="250"/>
        <item x="277"/>
        <item x="288"/>
        <item x="236"/>
        <item x="238"/>
        <item x="273"/>
        <item x="244"/>
        <item x="219"/>
        <item x="251"/>
        <item x="279"/>
        <item x="252"/>
        <item x="265"/>
        <item x="262"/>
        <item x="189"/>
        <item x="216"/>
        <item x="241"/>
        <item x="248"/>
        <item x="231"/>
        <item x="290"/>
        <item x="255"/>
        <item x="283"/>
        <item x="267"/>
        <item x="224"/>
        <item x="209"/>
        <item x="268"/>
        <item x="254"/>
        <item x="229"/>
        <item x="316"/>
        <item x="270"/>
        <item x="305"/>
        <item x="287"/>
        <item x="308"/>
        <item x="285"/>
        <item x="299"/>
        <item x="197"/>
        <item x="297"/>
        <item x="272"/>
        <item x="300"/>
        <item x="281"/>
        <item x="246"/>
        <item x="215"/>
        <item x="291"/>
        <item x="306"/>
        <item x="276"/>
        <item x="214"/>
        <item x="328"/>
        <item x="232"/>
        <item x="327"/>
        <item x="311"/>
        <item x="292"/>
        <item x="329"/>
        <item x="333"/>
        <item x="282"/>
        <item x="334"/>
        <item x="274"/>
        <item x="228"/>
        <item x="326"/>
        <item x="330"/>
        <item x="315"/>
        <item x="302"/>
        <item x="207"/>
        <item x="321"/>
        <item x="336"/>
        <item x="294"/>
        <item x="295"/>
        <item x="218"/>
        <item x="301"/>
        <item x="304"/>
        <item x="264"/>
        <item x="289"/>
        <item x="278"/>
        <item x="220"/>
        <item x="284"/>
        <item x="338"/>
        <item x="307"/>
        <item x="335"/>
        <item x="312"/>
        <item x="341"/>
        <item x="310"/>
        <item x="298"/>
        <item x="317"/>
        <item x="271"/>
        <item x="322"/>
        <item x="309"/>
        <item x="293"/>
        <item x="296"/>
        <item x="239"/>
        <item x="331"/>
        <item x="303"/>
        <item x="275"/>
        <item x="253"/>
        <item x="314"/>
        <item x="332"/>
        <item x="324"/>
        <item x="337"/>
        <item x="319"/>
        <item x="269"/>
        <item x="318"/>
        <item x="325"/>
        <item x="320"/>
        <item x="340"/>
        <item x="323"/>
        <item x="313"/>
        <item x="339"/>
        <item x="280"/>
        <item x="359"/>
        <item x="349"/>
        <item x="370"/>
        <item x="361"/>
        <item x="348"/>
        <item x="353"/>
        <item x="357"/>
        <item x="346"/>
        <item x="354"/>
        <item x="345"/>
        <item x="356"/>
        <item x="355"/>
        <item x="360"/>
        <item x="343"/>
        <item x="381"/>
        <item x="401"/>
        <item x="344"/>
        <item x="380"/>
        <item x="375"/>
        <item x="363"/>
        <item x="367"/>
        <item x="394"/>
        <item x="383"/>
        <item x="382"/>
        <item x="384"/>
        <item x="362"/>
        <item x="378"/>
        <item x="408"/>
        <item x="350"/>
        <item x="379"/>
        <item x="407"/>
        <item x="414"/>
        <item x="438"/>
        <item x="352"/>
        <item x="410"/>
        <item x="409"/>
        <item x="406"/>
        <item x="385"/>
        <item x="347"/>
        <item x="427"/>
        <item x="397"/>
        <item x="426"/>
        <item x="395"/>
        <item x="411"/>
        <item x="405"/>
        <item x="441"/>
        <item x="387"/>
        <item x="358"/>
        <item x="412"/>
        <item x="442"/>
        <item x="403"/>
        <item x="392"/>
        <item x="391"/>
        <item x="393"/>
        <item x="435"/>
        <item x="420"/>
        <item x="413"/>
        <item x="364"/>
        <item x="446"/>
        <item x="415"/>
        <item x="389"/>
        <item x="421"/>
        <item x="351"/>
        <item x="431"/>
        <item x="425"/>
        <item x="398"/>
        <item x="369"/>
        <item x="419"/>
        <item x="424"/>
        <item x="434"/>
        <item x="365"/>
        <item x="417"/>
        <item x="429"/>
        <item x="432"/>
        <item x="416"/>
        <item x="366"/>
        <item x="451"/>
        <item x="390"/>
        <item x="456"/>
        <item x="439"/>
        <item x="455"/>
        <item x="418"/>
        <item x="388"/>
        <item x="437"/>
        <item x="443"/>
        <item x="371"/>
        <item x="396"/>
        <item x="475"/>
        <item x="448"/>
        <item x="473"/>
        <item x="404"/>
        <item x="445"/>
        <item x="428"/>
        <item x="453"/>
        <item x="459"/>
        <item x="481"/>
        <item x="374"/>
        <item x="479"/>
        <item x="372"/>
        <item x="466"/>
        <item x="478"/>
        <item x="368"/>
        <item x="483"/>
        <item x="480"/>
        <item x="452"/>
        <item x="482"/>
        <item x="492"/>
        <item x="447"/>
        <item x="444"/>
        <item x="495"/>
        <item x="485"/>
        <item x="493"/>
        <item x="376"/>
        <item x="450"/>
        <item x="430"/>
        <item x="449"/>
        <item x="498"/>
        <item x="477"/>
        <item x="373"/>
        <item x="469"/>
        <item x="458"/>
        <item x="524"/>
        <item x="499"/>
        <item x="501"/>
        <item x="472"/>
        <item x="497"/>
        <item x="476"/>
        <item x="506"/>
        <item x="433"/>
        <item x="489"/>
        <item x="488"/>
        <item x="491"/>
        <item x="386"/>
        <item x="399"/>
        <item x="514"/>
        <item x="490"/>
        <item x="423"/>
        <item x="440"/>
        <item x="484"/>
        <item x="454"/>
        <item x="377"/>
        <item x="532"/>
        <item x="470"/>
        <item x="505"/>
        <item x="496"/>
        <item x="513"/>
        <item x="503"/>
        <item x="474"/>
        <item x="504"/>
        <item x="510"/>
        <item x="400"/>
        <item x="436"/>
        <item x="509"/>
        <item x="402"/>
        <item x="457"/>
        <item x="521"/>
        <item x="550"/>
        <item x="536"/>
        <item x="554"/>
        <item x="533"/>
        <item x="460"/>
        <item x="342"/>
        <item x="486"/>
        <item x="516"/>
        <item x="531"/>
        <item x="422"/>
        <item x="500"/>
        <item x="529"/>
        <item x="545"/>
        <item x="534"/>
        <item x="523"/>
        <item x="508"/>
        <item x="494"/>
        <item x="549"/>
        <item x="461"/>
        <item x="538"/>
        <item x="511"/>
        <item x="522"/>
        <item x="526"/>
        <item x="462"/>
        <item x="541"/>
        <item x="463"/>
        <item x="519"/>
        <item x="553"/>
        <item x="520"/>
        <item x="539"/>
        <item x="502"/>
        <item x="575"/>
        <item x="558"/>
        <item x="464"/>
        <item x="528"/>
        <item x="586"/>
        <item x="465"/>
        <item x="530"/>
        <item x="471"/>
        <item x="468"/>
        <item x="561"/>
        <item x="577"/>
        <item x="562"/>
        <item x="518"/>
        <item x="555"/>
        <item x="512"/>
        <item x="467"/>
        <item x="515"/>
        <item x="563"/>
        <item x="587"/>
        <item x="568"/>
        <item x="585"/>
        <item x="588"/>
        <item x="565"/>
        <item x="573"/>
        <item x="551"/>
        <item x="570"/>
        <item x="594"/>
        <item x="487"/>
        <item x="527"/>
        <item x="589"/>
        <item x="507"/>
        <item x="584"/>
        <item x="571"/>
        <item x="540"/>
        <item x="614"/>
        <item x="591"/>
        <item x="578"/>
        <item x="605"/>
        <item x="616"/>
        <item x="564"/>
        <item x="566"/>
        <item x="601"/>
        <item x="572"/>
        <item x="547"/>
        <item x="579"/>
        <item x="607"/>
        <item x="580"/>
        <item x="593"/>
        <item x="590"/>
        <item x="517"/>
        <item x="544"/>
        <item x="569"/>
        <item x="576"/>
        <item x="559"/>
        <item x="618"/>
        <item x="583"/>
        <item x="611"/>
        <item x="595"/>
        <item x="552"/>
        <item x="537"/>
        <item x="596"/>
        <item x="582"/>
        <item x="557"/>
        <item x="644"/>
        <item x="598"/>
        <item x="633"/>
        <item x="615"/>
        <item x="636"/>
        <item x="613"/>
        <item x="627"/>
        <item x="525"/>
        <item x="625"/>
        <item x="600"/>
        <item x="628"/>
        <item x="609"/>
        <item x="574"/>
        <item x="543"/>
        <item x="619"/>
        <item x="634"/>
        <item x="604"/>
        <item x="542"/>
        <item x="656"/>
        <item x="560"/>
        <item x="655"/>
        <item x="639"/>
        <item x="620"/>
        <item x="657"/>
        <item x="661"/>
        <item x="610"/>
        <item x="662"/>
        <item x="602"/>
        <item x="556"/>
        <item x="654"/>
        <item x="658"/>
        <item x="643"/>
        <item x="630"/>
        <item x="535"/>
        <item x="649"/>
        <item x="664"/>
        <item x="622"/>
        <item x="623"/>
        <item x="546"/>
        <item x="629"/>
        <item x="632"/>
        <item x="592"/>
        <item x="617"/>
        <item x="606"/>
        <item x="548"/>
        <item x="612"/>
        <item x="666"/>
        <item x="635"/>
        <item x="663"/>
        <item x="640"/>
        <item x="668"/>
        <item x="638"/>
        <item x="626"/>
        <item x="645"/>
        <item x="599"/>
        <item x="650"/>
        <item x="637"/>
        <item x="621"/>
        <item x="624"/>
        <item x="567"/>
        <item x="659"/>
        <item x="631"/>
        <item x="603"/>
        <item x="581"/>
        <item x="642"/>
        <item x="660"/>
        <item x="652"/>
        <item x="665"/>
        <item x="647"/>
        <item x="597"/>
        <item x="646"/>
        <item x="653"/>
        <item x="648"/>
        <item x="667"/>
        <item x="651"/>
        <item x="641"/>
        <item x="608"/>
        <item t="default"/>
      </items>
    </pivotField>
    <pivotField dataField="1" showAll="0"/>
    <pivotField dataField="1" showAll="0"/>
    <pivotField axis="axisRow" showAll="0">
      <items count="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t="default"/>
      </items>
    </pivotField>
  </pivotFields>
  <rowFields count="1">
    <field x="3"/>
  </rowFields>
  <rowItems count="31">
    <i>
      <x v="1"/>
    </i>
    <i>
      <x v="4"/>
    </i>
    <i>
      <x v="5"/>
    </i>
    <i>
      <x v="6"/>
    </i>
    <i>
      <x v="7"/>
    </i>
    <i>
      <x v="8"/>
    </i>
    <i>
      <x v="9"/>
    </i>
    <i>
      <x v="10"/>
    </i>
    <i>
      <x v="11"/>
    </i>
    <i>
      <x v="12"/>
    </i>
    <i>
      <x v="13"/>
    </i>
    <i>
      <x v="14"/>
    </i>
    <i>
      <x v="15"/>
    </i>
    <i>
      <x v="16"/>
    </i>
    <i>
      <x v="17"/>
    </i>
    <i>
      <x v="20"/>
    </i>
    <i>
      <x v="26"/>
    </i>
    <i>
      <x v="29"/>
    </i>
    <i>
      <x v="30"/>
    </i>
    <i>
      <x v="32"/>
    </i>
    <i>
      <x v="33"/>
    </i>
    <i>
      <x v="34"/>
    </i>
    <i>
      <x v="35"/>
    </i>
    <i>
      <x v="36"/>
    </i>
    <i>
      <x v="37"/>
    </i>
    <i>
      <x v="38"/>
    </i>
    <i>
      <x v="39"/>
    </i>
    <i>
      <x v="40"/>
    </i>
    <i>
      <x v="41"/>
    </i>
    <i>
      <x v="45"/>
    </i>
    <i t="grand">
      <x/>
    </i>
  </rowItems>
  <colFields count="1">
    <field x="-2"/>
  </colFields>
  <colItems count="2">
    <i>
      <x/>
    </i>
    <i i="1">
      <x v="1"/>
    </i>
  </colItems>
  <dataFields count="2">
    <dataField name="Panel1 " fld="1" baseField="0" baseItem="0"/>
    <dataField name="Panel2 " fld="2" baseField="0" baseItem="0"/>
  </dataField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s>
</rvTypesInfo>
</file>

<file path=xl/richData/rdrichvalue.xml><?xml version="1.0" encoding="utf-8"?>
<rvData xmlns="http://schemas.microsoft.com/office/spreadsheetml/2017/richdata" count="4">
  <rv s="0">
    <v>es-ES</v>
    <v>av5fpr</v>
    <v>268435456</v>
    <v>1</v>
    <v>Con tecnología de Refinitiv</v>
    <v>0</v>
    <v>1</v>
    <v>COP/USD</v>
    <v>3</v>
    <v>4</v>
    <v>Finance</v>
    <v>5</v>
    <v>1.9999999999999999E-7</v>
    <v>7.8899999999999999E-4</v>
    <v>2.5349999999999998E-4</v>
    <v>COP</v>
    <v>45450.873402777775</v>
    <v>2.6729999999999999E-4</v>
    <v>2.2550000000000001E-4</v>
    <v>USD</v>
    <v>Colombian Peso/US Dollar FX Cross Rate</v>
    <v>2.5369999999999999E-4</v>
    <v>COPUSD</v>
    <v>Par de divisa</v>
    <v>COP/USD</v>
  </rv>
  <rv s="1">
    <v>0</v>
  </rv>
  <rv s="0">
    <v>es-ES</v>
    <v>av58rw</v>
    <v>268435456</v>
    <v>1</v>
    <v>Con tecnología de Refinitiv</v>
    <v>0</v>
    <v>1</v>
    <v>COP/EUR</v>
    <v>3</v>
    <v>6</v>
    <v>Finance</v>
    <v>5</v>
    <v>2.2000000000000001E-6</v>
    <v>9.4540000000000006E-3</v>
    <v>2.3269999999999999E-4</v>
    <v>COP</v>
    <v>45450.875</v>
    <v>2.4709999999999999E-4</v>
    <v>2.106E-4</v>
    <v>EUR</v>
    <v>Colombian Peso/Euro FX Cross Rate</v>
    <v>2.3489999999999999E-4</v>
    <v>COPEUR</v>
    <v>Par de divisa</v>
    <v>COP/EUR</v>
  </rv>
  <rv s="1">
    <v>2</v>
  </rv>
</rvData>
</file>

<file path=xl/richData/rdrichvaluestructure.xml><?xml version="1.0" encoding="utf-8"?>
<rvStructures xmlns="http://schemas.microsoft.com/office/spreadsheetml/2017/richdata" count="2">
  <s t="_linkedentitycore">
    <k n="%EntityCulture" t="s"/>
    <k n="%EntityId" t="s"/>
    <k n="%EntityServiceId"/>
    <k n="%IsRefreshable" t="b"/>
    <k n="%ProviderInfo" t="s"/>
    <k n="_CanonicalPropertyNames" t="spb"/>
    <k n="_Display" t="spb"/>
    <k n="_DisplayString" t="s"/>
    <k n="_Flags" t="spb"/>
    <k n="_Format" t="spb"/>
    <k n="_Icon" t="s"/>
    <k n="_SubLabel" t="spb"/>
    <k n="Cambio"/>
    <k n="Cambio (%)"/>
    <k n="Cierre anterior"/>
    <k n="De la moneda" t="s"/>
    <k n="Hora de la última operación"/>
    <k n="Máximo en 52 semanas"/>
    <k n="Mínimo en 52 semanas"/>
    <k n="Moneda" t="s"/>
    <k n="Nombre" t="s"/>
    <k n="Precio"/>
    <k n="Símbolo bursátil" t="s"/>
    <k n="Tipo de instrumento" t="s"/>
    <k n="UniqueName" t="s"/>
  </s>
  <s t="_linkedentity">
    <k n="%cvi" t="r"/>
  </s>
</rvStructures>
</file>

<file path=xl/richData/rdsupportingpropertybag.xml><?xml version="1.0" encoding="utf-8"?>
<supportingPropertyBags xmlns="http://schemas.microsoft.com/office/spreadsheetml/2017/richdata2">
  <spbArrays count="1">
    <a count="25">
      <v t="s">%EntityServiceId</v>
      <v t="s">_Format</v>
      <v t="s">%IsRefreshable</v>
      <v t="s">_CanonicalPropertyNames</v>
      <v t="s">%EntityCulture</v>
      <v t="s">%EntityId</v>
      <v t="s">_Icon</v>
      <v t="s">_Display</v>
      <v t="s">Nombre</v>
      <v t="s">Precio</v>
      <v t="s">_SubLabel</v>
      <v t="s">Hora de la última operación</v>
      <v t="s">Símbolo bursátil</v>
      <v t="s">Cambio</v>
      <v t="s">Cambio (%)</v>
      <v t="s">Moneda</v>
      <v t="s">De la moneda</v>
      <v t="s">Cierre anterior</v>
      <v t="s">Máximo en 52 semanas</v>
      <v t="s">Mínimo en 52 semanas</v>
      <v t="s">Tipo de instrumento</v>
      <v t="s">_Flags</v>
      <v t="s">UniqueName</v>
      <v t="s">_DisplayString</v>
      <v t="s">%ProviderInfo</v>
    </a>
  </spbArrays>
  <spbData count="7">
    <spb s="0">
      <v>Change</v>
      <v>Currency</v>
      <v>Name</v>
      <v>Price</v>
      <v>Change (%)</v>
      <v>UniqueName</v>
      <v>From currency</v>
      <v>%ProviderInfo</v>
      <v>Previous close</v>
      <v>Ticker symbol</v>
      <v>Instrument type</v>
      <v>52 week high</v>
      <v>52 week low</v>
      <v>Last trade time</v>
    </spb>
    <spb s="1">
      <v>0</v>
      <v>Name</v>
    </spb>
    <spb s="2">
      <v>0</v>
      <v>0</v>
      <v>0</v>
    </spb>
    <spb s="3">
      <v>2</v>
      <v>2</v>
    </spb>
    <spb s="4">
      <v>1</v>
      <v>2</v>
      <v>1</v>
      <v>3</v>
      <v>1</v>
      <v>4</v>
      <v>1</v>
      <v>1</v>
      <v>5</v>
    </spb>
    <spb s="5">
      <v>GMT</v>
    </spb>
    <spb s="4">
      <v>6</v>
      <v>2</v>
      <v>6</v>
      <v>3</v>
      <v>6</v>
      <v>4</v>
      <v>6</v>
      <v>6</v>
      <v>5</v>
    </spb>
  </spbData>
</supportingPropertyBags>
</file>

<file path=xl/richData/rdsupportingpropertybagstructure.xml><?xml version="1.0" encoding="utf-8"?>
<spbStructures xmlns="http://schemas.microsoft.com/office/spreadsheetml/2017/richdata2" count="6">
  <s>
    <k n="Cambio" t="s"/>
    <k n="Moneda" t="s"/>
    <k n="Nombre" t="s"/>
    <k n="Precio" t="s"/>
    <k n="Cambio (%)" t="s"/>
    <k n="UniqueName" t="s"/>
    <k n="De la moneda" t="s"/>
    <k n="%ProviderInfo" t="s"/>
    <k n="Cierre anterior" t="s"/>
    <k n="Símbolo bursátil" t="s"/>
    <k n="Tipo de instrumento" t="s"/>
    <k n="Máximo en 52 semanas" t="s"/>
    <k n="Mínimo en 52 semanas" t="s"/>
    <k n="Hora de la última operación" t="s"/>
  </s>
  <s>
    <k n="^Order" t="spba"/>
    <k n="TitleProperty" t="s"/>
  </s>
  <s>
    <k n="ShowInCardView" t="b"/>
    <k n="ShowInDotNotation" t="b"/>
    <k n="ShowInAutoComplete" t="b"/>
  </s>
  <s>
    <k n="UniqueName" t="spb"/>
    <k n="`%ProviderInfo" t="spb"/>
  </s>
  <s>
    <k n="Cambio" t="i"/>
    <k n="Nombre" t="i"/>
    <k n="Precio" t="i"/>
    <k n="Cambio (%)" t="i"/>
    <k n="Cierre anterior" t="i"/>
    <k n="`%EntityServiceId" t="i"/>
    <k n="Máximo en 52 semanas" t="i"/>
    <k n="Mínimo en 52 semanas" t="i"/>
    <k n="Hora de la última operación" t="i"/>
  </s>
  <s>
    <k n="Hora de la última operación"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4">
    <x:dxf>
      <x:numFmt numFmtId="2" formatCode="0.00"/>
    </x:dxf>
    <x:dxf>
      <x:numFmt numFmtId="0" formatCode="General"/>
    </x:dxf>
    <x:dxf>
      <x:numFmt numFmtId="27" formatCode="dd/mm/yyyy\ h:mm"/>
    </x:dxf>
    <x:dxf>
      <x:numFmt numFmtId="14" formatCode="0.00%"/>
    </x:dxf>
  </dxfs>
  <richProperties>
    <rPr n="NumberFormat" t="s"/>
    <rPr n="IsTitleField" t="b"/>
  </richProperties>
  <richStyles>
    <rSty dxfid="1">
      <rpv i="0">_([$$-en-US]* #,##0.00_);_([$$-en-US]* (#,##0.00);_([$$-en-US]* "-"??_);_(@_)</rpv>
    </rSty>
    <rSty>
      <rpv i="1">1</rpv>
    </rSty>
    <rSty dxfid="3"/>
    <rSty dxfid="0">
      <rpv i="0">0.00</rpv>
    </rSty>
    <rSty dxfid="2"/>
    <rSty dxfid="1">
      <rpv i="0">_([$€-x-euro2] * #,##0.00_);_([$€-x-euro2] * (#,##0.00);_([$€-x-euro2] * "-"??_);_(@_)</rpv>
    </rSty>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A168CD9-0CF3-4D6C-A1F0-9282EB0A2F4B}" name="Tabla1" displayName="Tabla1" ref="A7:O1243" totalsRowShown="0" headerRowDxfId="19" dataDxfId="18" headerRowBorderDxfId="16" tableBorderDxfId="17" totalsRowBorderDxfId="15" headerRowCellStyle="Normal 2 2" dataCellStyle="Normal 2 2">
  <tableColumns count="15">
    <tableColumn id="2" xr3:uid="{5DDAA77B-C628-47CE-9CEC-E43878DA078A}" name="Fecha" dataDxfId="14" dataCellStyle="Normal 2 2"/>
    <tableColumn id="3" xr3:uid="{9EDD3191-9B28-4CE3-966F-43759099445A}" name="Nombre Proyecto" dataDxfId="13" dataCellStyle="Normal 2 2"/>
    <tableColumn id="4" xr3:uid="{D423195B-B944-4DCC-AA1D-152E23C6AB50}" name="Empresa" dataDxfId="12" dataCellStyle="Normal 2 2"/>
    <tableColumn id="5" xr3:uid="{05C3BA06-8ADC-46A7-BCA3-73C6D31B7A7E}" name="Cantidad de paneles" dataDxfId="11" dataCellStyle="Normal 2 2">
      <calculatedColumnFormula>+Tabla1[[#This Row],[Capacidad MW]]/E$1</calculatedColumnFormula>
    </tableColumn>
    <tableColumn id="6" xr3:uid="{26529612-278B-4304-9ED2-63C94E98E65E}" name="Capacidad MW" dataDxfId="10" dataCellStyle="Normal 2 2"/>
    <tableColumn id="11" xr3:uid="{7BE6A2B1-DBBC-45C3-AE9D-5383FAE62212}" name="FPO" dataDxfId="9" dataCellStyle="Normal 2 2"/>
    <tableColumn id="1" xr3:uid="{97097C6C-1290-4DCA-92EA-742EBAB41E5A}" name="Peso del vidrio [Kg]" dataDxfId="8" dataCellStyle="Normal 2 2">
      <calculatedColumnFormula>17*Tabla1[[#This Row],[Cantidad de paneles]]</calculatedColumnFormula>
    </tableColumn>
    <tableColumn id="7" xr3:uid="{7E73353B-9733-41F3-B76C-128B855E68BF}" name="Peso del Silicio [Kg]" dataDxfId="7" dataCellStyle="Normal 2 2">
      <calculatedColumnFormula>0.003*Tabla1[[#This Row],[Cantidad de paneles]]</calculatedColumnFormula>
    </tableColumn>
    <tableColumn id="8" xr3:uid="{D35E6450-BE24-44B3-AB85-A208BC7EB530}" name="peso del aluminio [Kg]" dataDxfId="6" dataCellStyle="Normal 2 2">
      <calculatedColumnFormula>0.057*Tabla1[[#This Row],[Cantidad de paneles]]</calculatedColumnFormula>
    </tableColumn>
    <tableColumn id="9" xr3:uid="{6DEF6B8E-EF2B-474E-B675-FD105A720E65}" name="precio del vidrio [$]" dataDxfId="5" dataCellStyle="Moneda">
      <calculatedColumnFormula>+Tabla1[[#This Row],[Peso del vidrio '[Kg']]]*J$1</calculatedColumnFormula>
    </tableColumn>
    <tableColumn id="10" xr3:uid="{57DB6F05-48E0-4EE8-91C1-8621E272C130}" name="precio del silio [$]" dataDxfId="4" dataCellStyle="Moneda">
      <calculatedColumnFormula>+Tabla1[[#This Row],[Peso del Silicio '[Kg']]]*J$2</calculatedColumnFormula>
    </tableColumn>
    <tableColumn id="12" xr3:uid="{3C638466-5B40-4557-9205-97B833686385}" name="precio del aluminio [$]" dataDxfId="3" dataCellStyle="Moneda">
      <calculatedColumnFormula>+Tabla1[[#This Row],[peso del aluminio '[Kg']]]*J$3</calculatedColumnFormula>
    </tableColumn>
    <tableColumn id="13" xr3:uid="{6941F723-EC88-43B3-92A7-B6B92C4E510B}" name="Valor Total del reciclaje de la planta" dataDxfId="2" dataCellStyle="Normal 2 2">
      <calculatedColumnFormula>+Tabla1[[#This Row],[precio del vidrio '[$']]]+Tabla1[[#This Row],[precio del aluminio '[$']]]+Tabla1[[#This Row],[precio del silio '[$']]]</calculatedColumnFormula>
    </tableColumn>
    <tableColumn id="14" xr3:uid="{36064ED7-B32A-4383-970C-8A72C579767B}" name="Valor Euros [€]" dataDxfId="1" dataCellStyle="Normal 2 2">
      <calculatedColumnFormula>+M8/G$1</calculatedColumnFormula>
    </tableColumn>
    <tableColumn id="15" xr3:uid="{184BCB93-E872-49DC-96E1-D4806B1EA53E}" name="Valor Dolares [$]" dataDxfId="0" dataCellStyle="Normal 2 2">
      <calculatedColumnFormula>+Tabla1[[#This Row],[Valor Total del reciclaje de la planta]]/G$2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38F60-25BE-4A2C-8064-D279BBF7B512}">
  <sheetPr codeName="Hoja1"/>
  <dimension ref="A2:J15"/>
  <sheetViews>
    <sheetView showGridLines="0" tabSelected="1" zoomScale="80" zoomScaleNormal="80" workbookViewId="0">
      <selection activeCell="D10" sqref="D10"/>
    </sheetView>
  </sheetViews>
  <sheetFormatPr defaultColWidth="11.42578125" defaultRowHeight="14.45"/>
  <cols>
    <col min="1" max="1" width="20.42578125" customWidth="1"/>
    <col min="2" max="2" width="41.28515625" bestFit="1" customWidth="1"/>
    <col min="3" max="3" width="13.5703125" customWidth="1"/>
    <col min="4" max="4" width="29.7109375" customWidth="1"/>
    <col min="5" max="5" width="32.28515625" customWidth="1"/>
    <col min="7" max="7" width="11.5703125" bestFit="1" customWidth="1"/>
    <col min="8" max="8" width="19.42578125" bestFit="1" customWidth="1"/>
  </cols>
  <sheetData>
    <row r="2" spans="1:10">
      <c r="E2" s="70" t="s">
        <v>0</v>
      </c>
      <c r="F2" s="71"/>
      <c r="G2" s="71"/>
      <c r="H2" s="71"/>
      <c r="I2" s="71"/>
      <c r="J2" s="71"/>
    </row>
    <row r="3" spans="1:10">
      <c r="E3" s="71"/>
      <c r="F3" s="71"/>
      <c r="G3" s="71"/>
      <c r="H3" s="71"/>
      <c r="I3" s="71"/>
      <c r="J3" s="71"/>
    </row>
    <row r="4" spans="1:10">
      <c r="E4" s="71"/>
      <c r="F4" s="71"/>
      <c r="G4" s="71"/>
      <c r="H4" s="71"/>
      <c r="I4" s="71"/>
      <c r="J4" s="71"/>
    </row>
    <row r="5" spans="1:10">
      <c r="E5" s="71"/>
      <c r="F5" s="71"/>
      <c r="G5" s="71"/>
      <c r="H5" s="71"/>
      <c r="I5" s="71"/>
      <c r="J5" s="71"/>
    </row>
    <row r="11" spans="1:10">
      <c r="A11" s="10" t="s">
        <v>1</v>
      </c>
      <c r="B11" s="11">
        <v>43706</v>
      </c>
      <c r="C11" s="12"/>
      <c r="D11" s="13" t="s">
        <v>2</v>
      </c>
      <c r="E11" s="14">
        <v>375000</v>
      </c>
      <c r="G11" s="13" t="s">
        <v>3</v>
      </c>
      <c r="H11" s="55">
        <v>1289400000</v>
      </c>
    </row>
    <row r="12" spans="1:10">
      <c r="B12" s="3"/>
      <c r="C12" s="12"/>
      <c r="D12" s="12"/>
      <c r="E12" s="3"/>
    </row>
    <row r="13" spans="1:10">
      <c r="A13" s="10" t="s">
        <v>4</v>
      </c>
      <c r="B13" s="6" t="s">
        <v>5</v>
      </c>
      <c r="C13" s="12"/>
      <c r="D13" s="13" t="s">
        <v>6</v>
      </c>
      <c r="E13" s="15">
        <v>150</v>
      </c>
      <c r="G13" s="13" t="s">
        <v>7</v>
      </c>
      <c r="H13" s="56">
        <v>306619.32</v>
      </c>
    </row>
    <row r="14" spans="1:10">
      <c r="B14" s="3"/>
      <c r="C14" s="12"/>
      <c r="D14" s="12"/>
      <c r="E14" s="3"/>
    </row>
    <row r="15" spans="1:10">
      <c r="A15" s="10" t="s">
        <v>8</v>
      </c>
      <c r="B15" s="14" t="s">
        <v>9</v>
      </c>
      <c r="C15" s="12"/>
      <c r="D15" s="13" t="s">
        <v>10</v>
      </c>
      <c r="E15" s="11">
        <v>44717</v>
      </c>
      <c r="G15" s="13" t="s">
        <v>11</v>
      </c>
      <c r="H15" s="69">
        <v>329054.88</v>
      </c>
    </row>
  </sheetData>
  <mergeCells count="1">
    <mergeCell ref="E2:J5"/>
  </mergeCells>
  <pageMargins left="0.7" right="0.7" top="0.75" bottom="0.75" header="0.3" footer="0.3"/>
  <pageSetup paperSize="9" scale="48" orientation="portrait" r:id="rId1"/>
  <headerFooter>
    <oddHeader>&amp;C&amp;"Arial,Bold"&amp;20 MODELO DE ECONOMÍA CIRCULAR</oddHeader>
  </headerFooter>
  <drawing r:id="rId2"/>
  <legacyDrawing r:id="rId3"/>
  <controls>
    <mc:AlternateContent xmlns:mc="http://schemas.openxmlformats.org/markup-compatibility/2006">
      <mc:Choice Requires="x14">
        <control shapeId="1029" r:id="rId4" name="CommandButton2">
          <controlPr defaultSize="0" autoLine="0" r:id="rId5">
            <anchor moveWithCells="1">
              <from>
                <xdr:col>8</xdr:col>
                <xdr:colOff>762000</xdr:colOff>
                <xdr:row>10</xdr:row>
                <xdr:rowOff>106680</xdr:rowOff>
              </from>
              <to>
                <xdr:col>10</xdr:col>
                <xdr:colOff>45720</xdr:colOff>
                <xdr:row>12</xdr:row>
                <xdr:rowOff>76200</xdr:rowOff>
              </to>
            </anchor>
          </controlPr>
        </control>
      </mc:Choice>
      <mc:Fallback>
        <control shapeId="1029" r:id="rId4" name="Command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O1243"/>
  <sheetViews>
    <sheetView zoomScale="70" zoomScaleNormal="70" workbookViewId="0">
      <pane ySplit="7" topLeftCell="A1105" activePane="bottomLeft" state="frozen"/>
      <selection pane="bottomLeft" activeCell="D1156" sqref="D1156"/>
    </sheetView>
  </sheetViews>
  <sheetFormatPr defaultColWidth="10.85546875" defaultRowHeight="13.9"/>
  <cols>
    <col min="1" max="1" width="11.85546875" style="1" customWidth="1"/>
    <col min="2" max="2" width="51" style="2" customWidth="1"/>
    <col min="3" max="3" width="24.5703125" style="2" bestFit="1" customWidth="1"/>
    <col min="4" max="4" width="21.28515625" style="2" bestFit="1" customWidth="1"/>
    <col min="5" max="5" width="15.42578125" style="1" bestFit="1" customWidth="1"/>
    <col min="6" max="6" width="11" style="1" bestFit="1" customWidth="1"/>
    <col min="7" max="7" width="12.28515625" style="23" customWidth="1"/>
    <col min="8" max="9" width="10.85546875" style="23"/>
    <col min="10" max="10" width="19.7109375" style="26" bestFit="1" customWidth="1"/>
    <col min="11" max="12" width="18" style="26" bestFit="1" customWidth="1"/>
    <col min="13" max="13" width="21.140625" style="1" customWidth="1"/>
    <col min="14" max="14" width="19.7109375" style="37" bestFit="1" customWidth="1"/>
    <col min="15" max="15" width="23" style="48" bestFit="1" customWidth="1"/>
    <col min="16" max="16384" width="10.85546875" style="1"/>
  </cols>
  <sheetData>
    <row r="1" spans="1:15">
      <c r="A1" s="72"/>
      <c r="B1" s="72"/>
      <c r="C1" s="7"/>
      <c r="E1" s="43">
        <v>4.0000000000000002E-4</v>
      </c>
      <c r="G1" s="44">
        <v>4287</v>
      </c>
      <c r="H1" s="44" t="s">
        <v>12</v>
      </c>
      <c r="I1" s="45" t="s">
        <v>13</v>
      </c>
      <c r="J1" s="46">
        <v>158</v>
      </c>
    </row>
    <row r="2" spans="1:15">
      <c r="A2" s="72"/>
      <c r="B2" s="72"/>
      <c r="C2" s="7"/>
      <c r="G2" s="44">
        <v>3884</v>
      </c>
      <c r="H2" s="44" t="s">
        <v>14</v>
      </c>
      <c r="I2" s="45" t="s">
        <v>15</v>
      </c>
      <c r="J2" s="46">
        <v>152000</v>
      </c>
    </row>
    <row r="3" spans="1:15">
      <c r="A3" s="72"/>
      <c r="B3" s="72"/>
      <c r="C3" s="7"/>
      <c r="G3" s="1"/>
      <c r="H3" s="1"/>
      <c r="I3" s="45" t="s">
        <v>16</v>
      </c>
      <c r="J3" s="46">
        <v>5200</v>
      </c>
    </row>
    <row r="4" spans="1:15">
      <c r="A4" s="72"/>
      <c r="B4" s="72"/>
      <c r="C4" s="7"/>
      <c r="G4" s="1"/>
      <c r="H4" s="1"/>
      <c r="I4" s="1"/>
    </row>
    <row r="5" spans="1:15">
      <c r="A5" s="72"/>
      <c r="B5" s="72"/>
      <c r="C5" s="7"/>
      <c r="G5" s="1"/>
      <c r="H5" s="1"/>
      <c r="I5" s="1"/>
    </row>
    <row r="6" spans="1:15">
      <c r="A6" s="73"/>
      <c r="B6" s="73"/>
      <c r="C6" s="73"/>
      <c r="D6" s="73"/>
      <c r="E6" s="73"/>
      <c r="F6" s="73"/>
      <c r="G6" s="73"/>
      <c r="H6" s="73"/>
      <c r="I6" s="73"/>
      <c r="J6" s="73"/>
      <c r="K6" s="73"/>
      <c r="L6" s="73"/>
      <c r="M6" s="73"/>
      <c r="N6" s="73"/>
      <c r="O6" s="73"/>
    </row>
    <row r="7" spans="1:15" ht="41.45">
      <c r="A7" s="4" t="s">
        <v>1</v>
      </c>
      <c r="B7" s="5" t="s">
        <v>4</v>
      </c>
      <c r="C7" s="4" t="s">
        <v>8</v>
      </c>
      <c r="D7" s="4" t="s">
        <v>2</v>
      </c>
      <c r="E7" s="5" t="s">
        <v>6</v>
      </c>
      <c r="F7" s="22" t="s">
        <v>10</v>
      </c>
      <c r="G7" s="25" t="s">
        <v>17</v>
      </c>
      <c r="H7" s="25" t="s">
        <v>18</v>
      </c>
      <c r="I7" s="25" t="s">
        <v>19</v>
      </c>
      <c r="J7" s="27" t="s">
        <v>20</v>
      </c>
      <c r="K7" s="27" t="s">
        <v>21</v>
      </c>
      <c r="L7" s="27" t="s">
        <v>22</v>
      </c>
      <c r="M7" s="29" t="s">
        <v>23</v>
      </c>
      <c r="N7" s="38" t="s">
        <v>24</v>
      </c>
      <c r="O7" s="49" t="s">
        <v>25</v>
      </c>
    </row>
    <row r="8" spans="1:15">
      <c r="A8" s="40">
        <v>43595</v>
      </c>
      <c r="B8" s="41" t="s">
        <v>26</v>
      </c>
      <c r="C8" s="41" t="s">
        <v>27</v>
      </c>
      <c r="D8" s="42">
        <f>+Tabla1[[#This Row],[Capacidad MW]]/E$1</f>
        <v>24750</v>
      </c>
      <c r="E8" s="42">
        <v>9.9</v>
      </c>
      <c r="F8" s="40">
        <v>44174</v>
      </c>
      <c r="G8" s="24">
        <f>17*Tabla1[[#This Row],[Cantidad de paneles]]</f>
        <v>420750</v>
      </c>
      <c r="H8" s="24">
        <f>0.003*Tabla1[[#This Row],[Cantidad de paneles]]</f>
        <v>74.25</v>
      </c>
      <c r="I8" s="24">
        <f>0.057*Tabla1[[#This Row],[Cantidad de paneles]]</f>
        <v>1410.75</v>
      </c>
      <c r="J8" s="47">
        <f>+Tabla1[[#This Row],[Peso del vidrio '[Kg']]]*J$1</f>
        <v>66478500</v>
      </c>
      <c r="K8" s="28">
        <f>+Tabla1[[#This Row],[Peso del Silicio '[Kg']]]*J$2</f>
        <v>11286000</v>
      </c>
      <c r="L8" s="28">
        <f>+Tabla1[[#This Row],[peso del aluminio '[Kg']]]*J$3</f>
        <v>7335900</v>
      </c>
      <c r="M8" s="30">
        <f>+Tabla1[[#This Row],[precio del vidrio '[$']]]+Tabla1[[#This Row],[precio del aluminio '[$']]]+Tabla1[[#This Row],[precio del silio '[$']]]</f>
        <v>85100400</v>
      </c>
      <c r="N8" s="39">
        <f t="shared" ref="N8:N71" si="0">+M8/G$1</f>
        <v>19850.804758572427</v>
      </c>
      <c r="O8" s="50">
        <f>+Tabla1[[#This Row],[Valor Total del reciclaje de la planta]]/G$2</f>
        <v>21910.50463439753</v>
      </c>
    </row>
    <row r="9" spans="1:15">
      <c r="A9" s="40">
        <v>42502</v>
      </c>
      <c r="B9" s="41" t="s">
        <v>28</v>
      </c>
      <c r="C9" s="41" t="s">
        <v>29</v>
      </c>
      <c r="D9" s="42">
        <f>+Tabla1[[#This Row],[Capacidad MW]]/E$1</f>
        <v>67.5</v>
      </c>
      <c r="E9" s="42">
        <v>2.7E-2</v>
      </c>
      <c r="F9" s="40">
        <v>42736</v>
      </c>
      <c r="G9" s="24">
        <f>17*Tabla1[[#This Row],[Cantidad de paneles]]</f>
        <v>1147.5</v>
      </c>
      <c r="H9" s="24">
        <f>0.003*Tabla1[[#This Row],[Cantidad de paneles]]</f>
        <v>0.20250000000000001</v>
      </c>
      <c r="I9" s="24">
        <f>0.057*Tabla1[[#This Row],[Cantidad de paneles]]</f>
        <v>3.8475000000000001</v>
      </c>
      <c r="J9" s="28">
        <f>+Tabla1[[#This Row],[Peso del vidrio '[Kg']]]*J$1</f>
        <v>181305</v>
      </c>
      <c r="K9" s="28">
        <f>+Tabla1[[#This Row],[Peso del Silicio '[Kg']]]*J$2</f>
        <v>30780.000000000004</v>
      </c>
      <c r="L9" s="28">
        <f>+Tabla1[[#This Row],[peso del aluminio '[Kg']]]*J$3</f>
        <v>20007</v>
      </c>
      <c r="M9" s="30">
        <f>+Tabla1[[#This Row],[precio del vidrio '[$']]]+Tabla1[[#This Row],[precio del aluminio '[$']]]+Tabla1[[#This Row],[precio del silio '[$']]]</f>
        <v>232092</v>
      </c>
      <c r="N9" s="39">
        <f t="shared" si="0"/>
        <v>54.138558432470262</v>
      </c>
      <c r="O9" s="50">
        <f>+Tabla1[[#This Row],[Valor Total del reciclaje de la planta]]/G$2</f>
        <v>59.755921730175075</v>
      </c>
    </row>
    <row r="10" spans="1:15" ht="27.6">
      <c r="A10" s="40">
        <v>42503</v>
      </c>
      <c r="B10" s="41" t="s">
        <v>30</v>
      </c>
      <c r="C10" s="41" t="s">
        <v>31</v>
      </c>
      <c r="D10" s="42">
        <f>+Tabla1[[#This Row],[Capacidad MW]]/E$1</f>
        <v>20.799999999999997</v>
      </c>
      <c r="E10" s="42">
        <v>8.3199999999999993E-3</v>
      </c>
      <c r="F10" s="40">
        <v>42767</v>
      </c>
      <c r="G10" s="24">
        <f>17*Tabla1[[#This Row],[Cantidad de paneles]]</f>
        <v>353.59999999999997</v>
      </c>
      <c r="H10" s="24">
        <f>0.003*Tabla1[[#This Row],[Cantidad de paneles]]</f>
        <v>6.239999999999999E-2</v>
      </c>
      <c r="I10" s="24">
        <f>0.057*Tabla1[[#This Row],[Cantidad de paneles]]</f>
        <v>1.1856</v>
      </c>
      <c r="J10" s="28">
        <f>+Tabla1[[#This Row],[Peso del vidrio '[Kg']]]*J$1</f>
        <v>55868.799999999996</v>
      </c>
      <c r="K10" s="28">
        <f>+Tabla1[[#This Row],[Peso del Silicio '[Kg']]]*J$2</f>
        <v>9484.7999999999993</v>
      </c>
      <c r="L10" s="28">
        <f>+Tabla1[[#This Row],[peso del aluminio '[Kg']]]*J$3</f>
        <v>6165.12</v>
      </c>
      <c r="M10" s="30">
        <f>+Tabla1[[#This Row],[precio del vidrio '[$']]]+Tabla1[[#This Row],[precio del aluminio '[$']]]+Tabla1[[#This Row],[precio del silio '[$']]]</f>
        <v>71518.720000000001</v>
      </c>
      <c r="N10" s="39">
        <f t="shared" si="0"/>
        <v>16.68269652437602</v>
      </c>
      <c r="O10" s="50">
        <f>+Tabla1[[#This Row],[Valor Total del reciclaje de la planta]]/G$2</f>
        <v>18.413676622039134</v>
      </c>
    </row>
    <row r="11" spans="1:15" ht="27.6">
      <c r="A11" s="40">
        <v>42503</v>
      </c>
      <c r="B11" s="41" t="s">
        <v>32</v>
      </c>
      <c r="C11" s="41" t="s">
        <v>33</v>
      </c>
      <c r="D11" s="42">
        <f>+Tabla1[[#This Row],[Capacidad MW]]/E$1</f>
        <v>690</v>
      </c>
      <c r="E11" s="42">
        <v>0.27600000000000002</v>
      </c>
      <c r="F11" s="40">
        <v>42614</v>
      </c>
      <c r="G11" s="24">
        <f>17*Tabla1[[#This Row],[Cantidad de paneles]]</f>
        <v>11730</v>
      </c>
      <c r="H11" s="24">
        <f>0.003*Tabla1[[#This Row],[Cantidad de paneles]]</f>
        <v>2.0699999999999998</v>
      </c>
      <c r="I11" s="24">
        <f>0.057*Tabla1[[#This Row],[Cantidad de paneles]]</f>
        <v>39.33</v>
      </c>
      <c r="J11" s="28">
        <f>+Tabla1[[#This Row],[Peso del vidrio '[Kg']]]*J$1</f>
        <v>1853340</v>
      </c>
      <c r="K11" s="28">
        <f>+Tabla1[[#This Row],[Peso del Silicio '[Kg']]]*J$2</f>
        <v>314640</v>
      </c>
      <c r="L11" s="28">
        <f>+Tabla1[[#This Row],[peso del aluminio '[Kg']]]*J$3</f>
        <v>204516</v>
      </c>
      <c r="M11" s="30">
        <f>+Tabla1[[#This Row],[precio del vidrio '[$']]]+Tabla1[[#This Row],[precio del aluminio '[$']]]+Tabla1[[#This Row],[precio del silio '[$']]]</f>
        <v>2372496</v>
      </c>
      <c r="N11" s="39">
        <f t="shared" si="0"/>
        <v>553.41637508747374</v>
      </c>
      <c r="O11" s="50">
        <f>+Tabla1[[#This Row],[Valor Total del reciclaje de la planta]]/G$2</f>
        <v>610.83831101956741</v>
      </c>
    </row>
    <row r="12" spans="1:15" ht="41.45">
      <c r="A12" s="40">
        <v>42507</v>
      </c>
      <c r="B12" s="41" t="s">
        <v>34</v>
      </c>
      <c r="C12" s="41" t="s">
        <v>35</v>
      </c>
      <c r="D12" s="42">
        <f>+Tabla1[[#This Row],[Capacidad MW]]/E$1</f>
        <v>7.5</v>
      </c>
      <c r="E12" s="42">
        <v>3.0000000000000001E-3</v>
      </c>
      <c r="F12" s="40">
        <v>42552</v>
      </c>
      <c r="G12" s="24">
        <f>17*Tabla1[[#This Row],[Cantidad de paneles]]</f>
        <v>127.5</v>
      </c>
      <c r="H12" s="24">
        <f>0.003*Tabla1[[#This Row],[Cantidad de paneles]]</f>
        <v>2.2499999999999999E-2</v>
      </c>
      <c r="I12" s="24">
        <f>0.057*Tabla1[[#This Row],[Cantidad de paneles]]</f>
        <v>0.42749999999999999</v>
      </c>
      <c r="J12" s="28">
        <f>+Tabla1[[#This Row],[Peso del vidrio '[Kg']]]*J$1</f>
        <v>20145</v>
      </c>
      <c r="K12" s="28">
        <f>+Tabla1[[#This Row],[Peso del Silicio '[Kg']]]*J$2</f>
        <v>3420</v>
      </c>
      <c r="L12" s="28">
        <f>+Tabla1[[#This Row],[peso del aluminio '[Kg']]]*J$3</f>
        <v>2223</v>
      </c>
      <c r="M12" s="30">
        <f>+Tabla1[[#This Row],[precio del vidrio '[$']]]+Tabla1[[#This Row],[precio del aluminio '[$']]]+Tabla1[[#This Row],[precio del silio '[$']]]</f>
        <v>25788</v>
      </c>
      <c r="N12" s="39">
        <f t="shared" si="0"/>
        <v>6.0153953813855843</v>
      </c>
      <c r="O12" s="50">
        <f>+Tabla1[[#This Row],[Valor Total del reciclaje de la planta]]/G$2</f>
        <v>6.639546858908342</v>
      </c>
    </row>
    <row r="13" spans="1:15" ht="27.6">
      <c r="A13" s="40">
        <v>42507</v>
      </c>
      <c r="B13" s="41" t="s">
        <v>36</v>
      </c>
      <c r="C13" s="41" t="s">
        <v>37</v>
      </c>
      <c r="D13" s="42">
        <f>+Tabla1[[#This Row],[Capacidad MW]]/E$1</f>
        <v>37.5</v>
      </c>
      <c r="E13" s="42">
        <v>1.4999999999999999E-2</v>
      </c>
      <c r="F13" s="40">
        <v>42552</v>
      </c>
      <c r="G13" s="24">
        <f>17*Tabla1[[#This Row],[Cantidad de paneles]]</f>
        <v>637.5</v>
      </c>
      <c r="H13" s="24">
        <f>0.003*Tabla1[[#This Row],[Cantidad de paneles]]</f>
        <v>0.1125</v>
      </c>
      <c r="I13" s="24">
        <f>0.057*Tabla1[[#This Row],[Cantidad de paneles]]</f>
        <v>2.1375000000000002</v>
      </c>
      <c r="J13" s="28">
        <f>+Tabla1[[#This Row],[Peso del vidrio '[Kg']]]*J$1</f>
        <v>100725</v>
      </c>
      <c r="K13" s="28">
        <f>+Tabla1[[#This Row],[Peso del Silicio '[Kg']]]*J$2</f>
        <v>17100</v>
      </c>
      <c r="L13" s="28">
        <f>+Tabla1[[#This Row],[peso del aluminio '[Kg']]]*J$3</f>
        <v>11115.000000000002</v>
      </c>
      <c r="M13" s="30">
        <f>+Tabla1[[#This Row],[precio del vidrio '[$']]]+Tabla1[[#This Row],[precio del aluminio '[$']]]+Tabla1[[#This Row],[precio del silio '[$']]]</f>
        <v>128940</v>
      </c>
      <c r="N13" s="39">
        <f t="shared" si="0"/>
        <v>30.076976906927921</v>
      </c>
      <c r="O13" s="50">
        <f>+Tabla1[[#This Row],[Valor Total del reciclaje de la planta]]/G$2</f>
        <v>33.197734294541711</v>
      </c>
    </row>
    <row r="14" spans="1:15" ht="27.6">
      <c r="A14" s="40">
        <v>42507</v>
      </c>
      <c r="B14" s="41" t="s">
        <v>38</v>
      </c>
      <c r="C14" s="41" t="s">
        <v>39</v>
      </c>
      <c r="D14" s="42">
        <f>+Tabla1[[#This Row],[Capacidad MW]]/E$1</f>
        <v>2.5</v>
      </c>
      <c r="E14" s="42">
        <v>1E-3</v>
      </c>
      <c r="F14" s="40">
        <v>42552</v>
      </c>
      <c r="G14" s="24">
        <f>17*Tabla1[[#This Row],[Cantidad de paneles]]</f>
        <v>42.5</v>
      </c>
      <c r="H14" s="24">
        <f>0.003*Tabla1[[#This Row],[Cantidad de paneles]]</f>
        <v>7.4999999999999997E-3</v>
      </c>
      <c r="I14" s="24">
        <f>0.057*Tabla1[[#This Row],[Cantidad de paneles]]</f>
        <v>0.14250000000000002</v>
      </c>
      <c r="J14" s="28">
        <f>+Tabla1[[#This Row],[Peso del vidrio '[Kg']]]*J$1</f>
        <v>6715</v>
      </c>
      <c r="K14" s="28">
        <f>+Tabla1[[#This Row],[Peso del Silicio '[Kg']]]*J$2</f>
        <v>1140</v>
      </c>
      <c r="L14" s="28">
        <f>+Tabla1[[#This Row],[peso del aluminio '[Kg']]]*J$3</f>
        <v>741.00000000000011</v>
      </c>
      <c r="M14" s="30">
        <f>+Tabla1[[#This Row],[precio del vidrio '[$']]]+Tabla1[[#This Row],[precio del aluminio '[$']]]+Tabla1[[#This Row],[precio del silio '[$']]]</f>
        <v>8596</v>
      </c>
      <c r="N14" s="39">
        <f t="shared" si="0"/>
        <v>2.0051317937951949</v>
      </c>
      <c r="O14" s="50">
        <f>+Tabla1[[#This Row],[Valor Total del reciclaje de la planta]]/G$2</f>
        <v>2.2131822863027808</v>
      </c>
    </row>
    <row r="15" spans="1:15" ht="27.6">
      <c r="A15" s="40">
        <v>42507</v>
      </c>
      <c r="B15" s="41" t="s">
        <v>40</v>
      </c>
      <c r="C15" s="41" t="s">
        <v>41</v>
      </c>
      <c r="D15" s="42">
        <f>+Tabla1[[#This Row],[Capacidad MW]]/E$1</f>
        <v>2.5</v>
      </c>
      <c r="E15" s="42">
        <v>1E-3</v>
      </c>
      <c r="F15" s="40">
        <v>42552</v>
      </c>
      <c r="G15" s="24">
        <f>17*Tabla1[[#This Row],[Cantidad de paneles]]</f>
        <v>42.5</v>
      </c>
      <c r="H15" s="24">
        <f>0.003*Tabla1[[#This Row],[Cantidad de paneles]]</f>
        <v>7.4999999999999997E-3</v>
      </c>
      <c r="I15" s="24">
        <f>0.057*Tabla1[[#This Row],[Cantidad de paneles]]</f>
        <v>0.14250000000000002</v>
      </c>
      <c r="J15" s="28">
        <f>+Tabla1[[#This Row],[Peso del vidrio '[Kg']]]*J$1</f>
        <v>6715</v>
      </c>
      <c r="K15" s="28">
        <f>+Tabla1[[#This Row],[Peso del Silicio '[Kg']]]*J$2</f>
        <v>1140</v>
      </c>
      <c r="L15" s="28">
        <f>+Tabla1[[#This Row],[peso del aluminio '[Kg']]]*J$3</f>
        <v>741.00000000000011</v>
      </c>
      <c r="M15" s="30">
        <f>+Tabla1[[#This Row],[precio del vidrio '[$']]]+Tabla1[[#This Row],[precio del aluminio '[$']]]+Tabla1[[#This Row],[precio del silio '[$']]]</f>
        <v>8596</v>
      </c>
      <c r="N15" s="39">
        <f t="shared" si="0"/>
        <v>2.0051317937951949</v>
      </c>
      <c r="O15" s="50">
        <f>+Tabla1[[#This Row],[Valor Total del reciclaje de la planta]]/G$2</f>
        <v>2.2131822863027808</v>
      </c>
    </row>
    <row r="16" spans="1:15" ht="27.6">
      <c r="A16" s="40">
        <v>42507</v>
      </c>
      <c r="B16" s="41" t="s">
        <v>42</v>
      </c>
      <c r="C16" s="41" t="s">
        <v>43</v>
      </c>
      <c r="D16" s="42">
        <f>+Tabla1[[#This Row],[Capacidad MW]]/E$1</f>
        <v>20</v>
      </c>
      <c r="E16" s="42">
        <v>8.0000000000000002E-3</v>
      </c>
      <c r="F16" s="40">
        <v>42917</v>
      </c>
      <c r="G16" s="24">
        <f>17*Tabla1[[#This Row],[Cantidad de paneles]]</f>
        <v>340</v>
      </c>
      <c r="H16" s="24">
        <f>0.003*Tabla1[[#This Row],[Cantidad de paneles]]</f>
        <v>0.06</v>
      </c>
      <c r="I16" s="24">
        <f>0.057*Tabla1[[#This Row],[Cantidad de paneles]]</f>
        <v>1.1400000000000001</v>
      </c>
      <c r="J16" s="28">
        <f>+Tabla1[[#This Row],[Peso del vidrio '[Kg']]]*J$1</f>
        <v>53720</v>
      </c>
      <c r="K16" s="28">
        <f>+Tabla1[[#This Row],[Peso del Silicio '[Kg']]]*J$2</f>
        <v>9120</v>
      </c>
      <c r="L16" s="28">
        <f>+Tabla1[[#This Row],[peso del aluminio '[Kg']]]*J$3</f>
        <v>5928.0000000000009</v>
      </c>
      <c r="M16" s="30">
        <f>+Tabla1[[#This Row],[precio del vidrio '[$']]]+Tabla1[[#This Row],[precio del aluminio '[$']]]+Tabla1[[#This Row],[precio del silio '[$']]]</f>
        <v>68768</v>
      </c>
      <c r="N16" s="39">
        <f t="shared" si="0"/>
        <v>16.041054350361559</v>
      </c>
      <c r="O16" s="50">
        <f>+Tabla1[[#This Row],[Valor Total del reciclaje de la planta]]/G$2</f>
        <v>17.705458290422246</v>
      </c>
    </row>
    <row r="17" spans="1:15" ht="27.6">
      <c r="A17" s="40">
        <v>42507</v>
      </c>
      <c r="B17" s="41" t="s">
        <v>44</v>
      </c>
      <c r="C17" s="41" t="s">
        <v>45</v>
      </c>
      <c r="D17" s="42">
        <f>+Tabla1[[#This Row],[Capacidad MW]]/E$1</f>
        <v>5</v>
      </c>
      <c r="E17" s="42">
        <v>2E-3</v>
      </c>
      <c r="F17" s="40">
        <v>42552</v>
      </c>
      <c r="G17" s="24">
        <f>17*Tabla1[[#This Row],[Cantidad de paneles]]</f>
        <v>85</v>
      </c>
      <c r="H17" s="24">
        <f>0.003*Tabla1[[#This Row],[Cantidad de paneles]]</f>
        <v>1.4999999999999999E-2</v>
      </c>
      <c r="I17" s="24">
        <f>0.057*Tabla1[[#This Row],[Cantidad de paneles]]</f>
        <v>0.28500000000000003</v>
      </c>
      <c r="J17" s="28">
        <f>+Tabla1[[#This Row],[Peso del vidrio '[Kg']]]*J$1</f>
        <v>13430</v>
      </c>
      <c r="K17" s="28">
        <f>+Tabla1[[#This Row],[Peso del Silicio '[Kg']]]*J$2</f>
        <v>2280</v>
      </c>
      <c r="L17" s="28">
        <f>+Tabla1[[#This Row],[peso del aluminio '[Kg']]]*J$3</f>
        <v>1482.0000000000002</v>
      </c>
      <c r="M17" s="30">
        <f>+Tabla1[[#This Row],[precio del vidrio '[$']]]+Tabla1[[#This Row],[precio del aluminio '[$']]]+Tabla1[[#This Row],[precio del silio '[$']]]</f>
        <v>17192</v>
      </c>
      <c r="N17" s="39">
        <f t="shared" si="0"/>
        <v>4.0102635875903898</v>
      </c>
      <c r="O17" s="50">
        <f>+Tabla1[[#This Row],[Valor Total del reciclaje de la planta]]/G$2</f>
        <v>4.4263645726055616</v>
      </c>
    </row>
    <row r="18" spans="1:15">
      <c r="A18" s="40">
        <v>42538</v>
      </c>
      <c r="B18" s="41" t="s">
        <v>46</v>
      </c>
      <c r="C18" s="41" t="s">
        <v>47</v>
      </c>
      <c r="D18" s="42">
        <f>+Tabla1[[#This Row],[Capacidad MW]]/E$1</f>
        <v>86.05</v>
      </c>
      <c r="E18" s="42">
        <v>3.4419999999999999E-2</v>
      </c>
      <c r="F18" s="40">
        <v>42614</v>
      </c>
      <c r="G18" s="24">
        <f>17*Tabla1[[#This Row],[Cantidad de paneles]]</f>
        <v>1462.85</v>
      </c>
      <c r="H18" s="24">
        <f>0.003*Tabla1[[#This Row],[Cantidad de paneles]]</f>
        <v>0.25814999999999999</v>
      </c>
      <c r="I18" s="24">
        <f>0.057*Tabla1[[#This Row],[Cantidad de paneles]]</f>
        <v>4.9048499999999997</v>
      </c>
      <c r="J18" s="28">
        <f>+Tabla1[[#This Row],[Peso del vidrio '[Kg']]]*J$1</f>
        <v>231130.3</v>
      </c>
      <c r="K18" s="28">
        <f>+Tabla1[[#This Row],[Peso del Silicio '[Kg']]]*J$2</f>
        <v>39238.799999999996</v>
      </c>
      <c r="L18" s="28">
        <f>+Tabla1[[#This Row],[peso del aluminio '[Kg']]]*J$3</f>
        <v>25505.219999999998</v>
      </c>
      <c r="M18" s="30">
        <f>+Tabla1[[#This Row],[precio del vidrio '[$']]]+Tabla1[[#This Row],[precio del aluminio '[$']]]+Tabla1[[#This Row],[precio del silio '[$']]]</f>
        <v>295874.32</v>
      </c>
      <c r="N18" s="39">
        <f t="shared" si="0"/>
        <v>69.016636342430601</v>
      </c>
      <c r="O18" s="50">
        <f>+Tabla1[[#This Row],[Valor Total del reciclaje de la planta]]/G$2</f>
        <v>76.177734294541708</v>
      </c>
    </row>
    <row r="19" spans="1:15" ht="27.6">
      <c r="A19" s="40">
        <v>42541</v>
      </c>
      <c r="B19" s="41" t="s">
        <v>48</v>
      </c>
      <c r="C19" s="41" t="s">
        <v>49</v>
      </c>
      <c r="D19" s="42">
        <f>+Tabla1[[#This Row],[Capacidad MW]]/E$1</f>
        <v>76.5</v>
      </c>
      <c r="E19" s="42">
        <v>3.0599999999999999E-2</v>
      </c>
      <c r="F19" s="40">
        <v>42401</v>
      </c>
      <c r="G19" s="24">
        <f>17*Tabla1[[#This Row],[Cantidad de paneles]]</f>
        <v>1300.5</v>
      </c>
      <c r="H19" s="24">
        <f>0.003*Tabla1[[#This Row],[Cantidad de paneles]]</f>
        <v>0.22950000000000001</v>
      </c>
      <c r="I19" s="24">
        <f>0.057*Tabla1[[#This Row],[Cantidad de paneles]]</f>
        <v>4.3605</v>
      </c>
      <c r="J19" s="28">
        <f>+Tabla1[[#This Row],[Peso del vidrio '[Kg']]]*J$1</f>
        <v>205479</v>
      </c>
      <c r="K19" s="28">
        <f>+Tabla1[[#This Row],[Peso del Silicio '[Kg']]]*J$2</f>
        <v>34884</v>
      </c>
      <c r="L19" s="28">
        <f>+Tabla1[[#This Row],[peso del aluminio '[Kg']]]*J$3</f>
        <v>22674.6</v>
      </c>
      <c r="M19" s="30">
        <f>+Tabla1[[#This Row],[precio del vidrio '[$']]]+Tabla1[[#This Row],[precio del aluminio '[$']]]+Tabla1[[#This Row],[precio del silio '[$']]]</f>
        <v>263037.59999999998</v>
      </c>
      <c r="N19" s="39">
        <f t="shared" si="0"/>
        <v>61.357032890132956</v>
      </c>
      <c r="O19" s="50">
        <f>+Tabla1[[#This Row],[Valor Total del reciclaje de la planta]]/G$2</f>
        <v>67.723377960865079</v>
      </c>
    </row>
    <row r="20" spans="1:15" ht="27.6">
      <c r="A20" s="40">
        <v>42548</v>
      </c>
      <c r="B20" s="41" t="s">
        <v>50</v>
      </c>
      <c r="C20" s="41" t="s">
        <v>51</v>
      </c>
      <c r="D20" s="42">
        <f>+Tabla1[[#This Row],[Capacidad MW]]/E$1</f>
        <v>49749.999999999993</v>
      </c>
      <c r="E20" s="42">
        <v>19.899999999999999</v>
      </c>
      <c r="F20" s="40">
        <v>42066</v>
      </c>
      <c r="G20" s="24">
        <f>17*Tabla1[[#This Row],[Cantidad de paneles]]</f>
        <v>845749.99999999988</v>
      </c>
      <c r="H20" s="24">
        <f>0.003*Tabla1[[#This Row],[Cantidad de paneles]]</f>
        <v>149.24999999999997</v>
      </c>
      <c r="I20" s="24">
        <f>0.057*Tabla1[[#This Row],[Cantidad de paneles]]</f>
        <v>2835.7499999999995</v>
      </c>
      <c r="J20" s="28">
        <f>+Tabla1[[#This Row],[Peso del vidrio '[Kg']]]*J$1</f>
        <v>133628499.99999999</v>
      </c>
      <c r="K20" s="28">
        <f>+Tabla1[[#This Row],[Peso del Silicio '[Kg']]]*J$2</f>
        <v>22685999.999999996</v>
      </c>
      <c r="L20" s="28">
        <f>+Tabla1[[#This Row],[peso del aluminio '[Kg']]]*J$3</f>
        <v>14745899.999999998</v>
      </c>
      <c r="M20" s="30">
        <f>+Tabla1[[#This Row],[precio del vidrio '[$']]]+Tabla1[[#This Row],[precio del aluminio '[$']]]+Tabla1[[#This Row],[precio del silio '[$']]]</f>
        <v>171060399.99999997</v>
      </c>
      <c r="N20" s="39">
        <f t="shared" si="0"/>
        <v>39902.12269652437</v>
      </c>
      <c r="O20" s="50">
        <f>+Tabla1[[#This Row],[Valor Total del reciclaje de la planta]]/G$2</f>
        <v>44042.327497425329</v>
      </c>
    </row>
    <row r="21" spans="1:15" ht="27.6">
      <c r="A21" s="40">
        <v>42565</v>
      </c>
      <c r="B21" s="41" t="s">
        <v>52</v>
      </c>
      <c r="C21" s="41" t="s">
        <v>53</v>
      </c>
      <c r="D21" s="42">
        <f>+Tabla1[[#This Row],[Capacidad MW]]/E$1</f>
        <v>5</v>
      </c>
      <c r="E21" s="42">
        <v>2E-3</v>
      </c>
      <c r="F21" s="40">
        <v>42856</v>
      </c>
      <c r="G21" s="24">
        <f>17*Tabla1[[#This Row],[Cantidad de paneles]]</f>
        <v>85</v>
      </c>
      <c r="H21" s="24">
        <f>0.003*Tabla1[[#This Row],[Cantidad de paneles]]</f>
        <v>1.4999999999999999E-2</v>
      </c>
      <c r="I21" s="24">
        <f>0.057*Tabla1[[#This Row],[Cantidad de paneles]]</f>
        <v>0.28500000000000003</v>
      </c>
      <c r="J21" s="28">
        <f>+Tabla1[[#This Row],[Peso del vidrio '[Kg']]]*J$1</f>
        <v>13430</v>
      </c>
      <c r="K21" s="28">
        <f>+Tabla1[[#This Row],[Peso del Silicio '[Kg']]]*J$2</f>
        <v>2280</v>
      </c>
      <c r="L21" s="28">
        <f>+Tabla1[[#This Row],[peso del aluminio '[Kg']]]*J$3</f>
        <v>1482.0000000000002</v>
      </c>
      <c r="M21" s="30">
        <f>+Tabla1[[#This Row],[precio del vidrio '[$']]]+Tabla1[[#This Row],[precio del aluminio '[$']]]+Tabla1[[#This Row],[precio del silio '[$']]]</f>
        <v>17192</v>
      </c>
      <c r="N21" s="39">
        <f t="shared" si="0"/>
        <v>4.0102635875903898</v>
      </c>
      <c r="O21" s="50">
        <f>+Tabla1[[#This Row],[Valor Total del reciclaje de la planta]]/G$2</f>
        <v>4.4263645726055616</v>
      </c>
    </row>
    <row r="22" spans="1:15" ht="27.6">
      <c r="A22" s="40">
        <v>42565</v>
      </c>
      <c r="B22" s="41" t="s">
        <v>54</v>
      </c>
      <c r="C22" s="41" t="s">
        <v>53</v>
      </c>
      <c r="D22" s="42">
        <f>+Tabla1[[#This Row],[Capacidad MW]]/E$1</f>
        <v>150</v>
      </c>
      <c r="E22" s="42">
        <v>0.06</v>
      </c>
      <c r="F22" s="40">
        <v>43009</v>
      </c>
      <c r="G22" s="24">
        <f>17*Tabla1[[#This Row],[Cantidad de paneles]]</f>
        <v>2550</v>
      </c>
      <c r="H22" s="24">
        <f>0.003*Tabla1[[#This Row],[Cantidad de paneles]]</f>
        <v>0.45</v>
      </c>
      <c r="I22" s="24">
        <f>0.057*Tabla1[[#This Row],[Cantidad de paneles]]</f>
        <v>8.5500000000000007</v>
      </c>
      <c r="J22" s="28">
        <f>+Tabla1[[#This Row],[Peso del vidrio '[Kg']]]*J$1</f>
        <v>402900</v>
      </c>
      <c r="K22" s="28">
        <f>+Tabla1[[#This Row],[Peso del Silicio '[Kg']]]*J$2</f>
        <v>68400</v>
      </c>
      <c r="L22" s="28">
        <f>+Tabla1[[#This Row],[peso del aluminio '[Kg']]]*J$3</f>
        <v>44460.000000000007</v>
      </c>
      <c r="M22" s="30">
        <f>+Tabla1[[#This Row],[precio del vidrio '[$']]]+Tabla1[[#This Row],[precio del aluminio '[$']]]+Tabla1[[#This Row],[precio del silio '[$']]]</f>
        <v>515760</v>
      </c>
      <c r="N22" s="39">
        <f t="shared" si="0"/>
        <v>120.30790762771169</v>
      </c>
      <c r="O22" s="50">
        <f>+Tabla1[[#This Row],[Valor Total del reciclaje de la planta]]/G$2</f>
        <v>132.79093717816684</v>
      </c>
    </row>
    <row r="23" spans="1:15" ht="27.6">
      <c r="A23" s="40">
        <v>42565</v>
      </c>
      <c r="B23" s="41" t="s">
        <v>55</v>
      </c>
      <c r="C23" s="41" t="s">
        <v>53</v>
      </c>
      <c r="D23" s="42">
        <f>+Tabla1[[#This Row],[Capacidad MW]]/E$1</f>
        <v>150</v>
      </c>
      <c r="E23" s="42">
        <v>0.06</v>
      </c>
      <c r="F23" s="40">
        <v>42887</v>
      </c>
      <c r="G23" s="24">
        <f>17*Tabla1[[#This Row],[Cantidad de paneles]]</f>
        <v>2550</v>
      </c>
      <c r="H23" s="24">
        <f>0.003*Tabla1[[#This Row],[Cantidad de paneles]]</f>
        <v>0.45</v>
      </c>
      <c r="I23" s="24">
        <f>0.057*Tabla1[[#This Row],[Cantidad de paneles]]</f>
        <v>8.5500000000000007</v>
      </c>
      <c r="J23" s="28">
        <f>+Tabla1[[#This Row],[Peso del vidrio '[Kg']]]*J$1</f>
        <v>402900</v>
      </c>
      <c r="K23" s="28">
        <f>+Tabla1[[#This Row],[Peso del Silicio '[Kg']]]*J$2</f>
        <v>68400</v>
      </c>
      <c r="L23" s="28">
        <f>+Tabla1[[#This Row],[peso del aluminio '[Kg']]]*J$3</f>
        <v>44460.000000000007</v>
      </c>
      <c r="M23" s="30">
        <f>+Tabla1[[#This Row],[precio del vidrio '[$']]]+Tabla1[[#This Row],[precio del aluminio '[$']]]+Tabla1[[#This Row],[precio del silio '[$']]]</f>
        <v>515760</v>
      </c>
      <c r="N23" s="39">
        <f t="shared" si="0"/>
        <v>120.30790762771169</v>
      </c>
      <c r="O23" s="50">
        <f>+Tabla1[[#This Row],[Valor Total del reciclaje de la planta]]/G$2</f>
        <v>132.79093717816684</v>
      </c>
    </row>
    <row r="24" spans="1:15" ht="27.6">
      <c r="A24" s="40">
        <v>42569</v>
      </c>
      <c r="B24" s="41" t="s">
        <v>56</v>
      </c>
      <c r="C24" s="41" t="s">
        <v>57</v>
      </c>
      <c r="D24" s="42">
        <f>+Tabla1[[#This Row],[Capacidad MW]]/E$1</f>
        <v>177.49999999999997</v>
      </c>
      <c r="E24" s="42">
        <v>7.0999999999999994E-2</v>
      </c>
      <c r="F24" s="40">
        <v>42736</v>
      </c>
      <c r="G24" s="24">
        <f>17*Tabla1[[#This Row],[Cantidad de paneles]]</f>
        <v>3017.4999999999995</v>
      </c>
      <c r="H24" s="24">
        <f>0.003*Tabla1[[#This Row],[Cantidad de paneles]]</f>
        <v>0.53249999999999997</v>
      </c>
      <c r="I24" s="24">
        <f>0.057*Tabla1[[#This Row],[Cantidad de paneles]]</f>
        <v>10.117499999999998</v>
      </c>
      <c r="J24" s="28">
        <f>+Tabla1[[#This Row],[Peso del vidrio '[Kg']]]*J$1</f>
        <v>476764.99999999994</v>
      </c>
      <c r="K24" s="28">
        <f>+Tabla1[[#This Row],[Peso del Silicio '[Kg']]]*J$2</f>
        <v>80940</v>
      </c>
      <c r="L24" s="28">
        <f>+Tabla1[[#This Row],[peso del aluminio '[Kg']]]*J$3</f>
        <v>52610.999999999993</v>
      </c>
      <c r="M24" s="30">
        <f>+Tabla1[[#This Row],[precio del vidrio '[$']]]+Tabla1[[#This Row],[precio del aluminio '[$']]]+Tabla1[[#This Row],[precio del silio '[$']]]</f>
        <v>610315.99999999988</v>
      </c>
      <c r="N24" s="39">
        <f t="shared" si="0"/>
        <v>142.36435735945881</v>
      </c>
      <c r="O24" s="50">
        <f>+Tabla1[[#This Row],[Valor Total del reciclaje de la planta]]/G$2</f>
        <v>157.13594232749739</v>
      </c>
    </row>
    <row r="25" spans="1:15" ht="27.6">
      <c r="A25" s="40">
        <v>42569</v>
      </c>
      <c r="B25" s="41" t="s">
        <v>58</v>
      </c>
      <c r="C25" s="41" t="s">
        <v>57</v>
      </c>
      <c r="D25" s="42">
        <f>+Tabla1[[#This Row],[Capacidad MW]]/E$1</f>
        <v>25</v>
      </c>
      <c r="E25" s="42">
        <v>0.01</v>
      </c>
      <c r="F25" s="40">
        <v>42430</v>
      </c>
      <c r="G25" s="24">
        <f>17*Tabla1[[#This Row],[Cantidad de paneles]]</f>
        <v>425</v>
      </c>
      <c r="H25" s="24">
        <f>0.003*Tabla1[[#This Row],[Cantidad de paneles]]</f>
        <v>7.4999999999999997E-2</v>
      </c>
      <c r="I25" s="24">
        <f>0.057*Tabla1[[#This Row],[Cantidad de paneles]]</f>
        <v>1.425</v>
      </c>
      <c r="J25" s="28">
        <f>+Tabla1[[#This Row],[Peso del vidrio '[Kg']]]*J$1</f>
        <v>67150</v>
      </c>
      <c r="K25" s="28">
        <f>+Tabla1[[#This Row],[Peso del Silicio '[Kg']]]*J$2</f>
        <v>11400</v>
      </c>
      <c r="L25" s="28">
        <f>+Tabla1[[#This Row],[peso del aluminio '[Kg']]]*J$3</f>
        <v>7410</v>
      </c>
      <c r="M25" s="30">
        <f>+Tabla1[[#This Row],[precio del vidrio '[$']]]+Tabla1[[#This Row],[precio del aluminio '[$']]]+Tabla1[[#This Row],[precio del silio '[$']]]</f>
        <v>85960</v>
      </c>
      <c r="N25" s="39">
        <f t="shared" si="0"/>
        <v>20.051317937951946</v>
      </c>
      <c r="O25" s="50">
        <f>+Tabla1[[#This Row],[Valor Total del reciclaje de la planta]]/G$2</f>
        <v>22.131822863027807</v>
      </c>
    </row>
    <row r="26" spans="1:15">
      <c r="A26" s="40">
        <v>42569</v>
      </c>
      <c r="B26" s="41" t="s">
        <v>59</v>
      </c>
      <c r="C26" s="41" t="s">
        <v>60</v>
      </c>
      <c r="D26" s="42">
        <f>+Tabla1[[#This Row],[Capacidad MW]]/E$1</f>
        <v>2262</v>
      </c>
      <c r="E26" s="42">
        <v>0.90480000000000005</v>
      </c>
      <c r="F26" s="40">
        <v>42583</v>
      </c>
      <c r="G26" s="24">
        <f>17*Tabla1[[#This Row],[Cantidad de paneles]]</f>
        <v>38454</v>
      </c>
      <c r="H26" s="24">
        <f>0.003*Tabla1[[#This Row],[Cantidad de paneles]]</f>
        <v>6.7860000000000005</v>
      </c>
      <c r="I26" s="24">
        <f>0.057*Tabla1[[#This Row],[Cantidad de paneles]]</f>
        <v>128.934</v>
      </c>
      <c r="J26" s="28">
        <f>+Tabla1[[#This Row],[Peso del vidrio '[Kg']]]*J$1</f>
        <v>6075732</v>
      </c>
      <c r="K26" s="28">
        <f>+Tabla1[[#This Row],[Peso del Silicio '[Kg']]]*J$2</f>
        <v>1031472.0000000001</v>
      </c>
      <c r="L26" s="28">
        <f>+Tabla1[[#This Row],[peso del aluminio '[Kg']]]*J$3</f>
        <v>670456.79999999993</v>
      </c>
      <c r="M26" s="30">
        <f>+Tabla1[[#This Row],[precio del vidrio '[$']]]+Tabla1[[#This Row],[precio del aluminio '[$']]]+Tabla1[[#This Row],[precio del silio '[$']]]</f>
        <v>7777660.7999999998</v>
      </c>
      <c r="N26" s="39">
        <f t="shared" si="0"/>
        <v>1814.2432470258923</v>
      </c>
      <c r="O26" s="50">
        <f>+Tabla1[[#This Row],[Valor Total del reciclaje de la planta]]/G$2</f>
        <v>2002.4873326467559</v>
      </c>
    </row>
    <row r="27" spans="1:15" ht="27.6">
      <c r="A27" s="40">
        <v>42572</v>
      </c>
      <c r="B27" s="41" t="s">
        <v>61</v>
      </c>
      <c r="C27" s="41" t="s">
        <v>62</v>
      </c>
      <c r="D27" s="42">
        <f>+Tabla1[[#This Row],[Capacidad MW]]/E$1</f>
        <v>157.5</v>
      </c>
      <c r="E27" s="42">
        <v>6.3E-2</v>
      </c>
      <c r="F27" s="40">
        <v>42675</v>
      </c>
      <c r="G27" s="24">
        <f>17*Tabla1[[#This Row],[Cantidad de paneles]]</f>
        <v>2677.5</v>
      </c>
      <c r="H27" s="24">
        <f>0.003*Tabla1[[#This Row],[Cantidad de paneles]]</f>
        <v>0.47250000000000003</v>
      </c>
      <c r="I27" s="24">
        <f>0.057*Tabla1[[#This Row],[Cantidad de paneles]]</f>
        <v>8.9775000000000009</v>
      </c>
      <c r="J27" s="28">
        <f>+Tabla1[[#This Row],[Peso del vidrio '[Kg']]]*J$1</f>
        <v>423045</v>
      </c>
      <c r="K27" s="28">
        <f>+Tabla1[[#This Row],[Peso del Silicio '[Kg']]]*J$2</f>
        <v>71820</v>
      </c>
      <c r="L27" s="28">
        <f>+Tabla1[[#This Row],[peso del aluminio '[Kg']]]*J$3</f>
        <v>46683.000000000007</v>
      </c>
      <c r="M27" s="30">
        <f>+Tabla1[[#This Row],[precio del vidrio '[$']]]+Tabla1[[#This Row],[precio del aluminio '[$']]]+Tabla1[[#This Row],[precio del silio '[$']]]</f>
        <v>541548</v>
      </c>
      <c r="N27" s="39">
        <f t="shared" si="0"/>
        <v>126.32330300909727</v>
      </c>
      <c r="O27" s="50">
        <f>+Tabla1[[#This Row],[Valor Total del reciclaje de la planta]]/G$2</f>
        <v>139.43048403707519</v>
      </c>
    </row>
    <row r="28" spans="1:15">
      <c r="A28" s="40">
        <v>42572</v>
      </c>
      <c r="B28" s="41" t="s">
        <v>63</v>
      </c>
      <c r="C28" s="41" t="s">
        <v>64</v>
      </c>
      <c r="D28" s="42">
        <f>+Tabla1[[#This Row],[Capacidad MW]]/E$1</f>
        <v>28</v>
      </c>
      <c r="E28" s="42">
        <v>1.12E-2</v>
      </c>
      <c r="F28" s="40">
        <v>42583</v>
      </c>
      <c r="G28" s="24">
        <f>17*Tabla1[[#This Row],[Cantidad de paneles]]</f>
        <v>476</v>
      </c>
      <c r="H28" s="24">
        <f>0.003*Tabla1[[#This Row],[Cantidad de paneles]]</f>
        <v>8.4000000000000005E-2</v>
      </c>
      <c r="I28" s="24">
        <f>0.057*Tabla1[[#This Row],[Cantidad de paneles]]</f>
        <v>1.5960000000000001</v>
      </c>
      <c r="J28" s="28">
        <f>+Tabla1[[#This Row],[Peso del vidrio '[Kg']]]*J$1</f>
        <v>75208</v>
      </c>
      <c r="K28" s="28">
        <f>+Tabla1[[#This Row],[Peso del Silicio '[Kg']]]*J$2</f>
        <v>12768</v>
      </c>
      <c r="L28" s="28">
        <f>+Tabla1[[#This Row],[peso del aluminio '[Kg']]]*J$3</f>
        <v>8299.2000000000007</v>
      </c>
      <c r="M28" s="30">
        <f>+Tabla1[[#This Row],[precio del vidrio '[$']]]+Tabla1[[#This Row],[precio del aluminio '[$']]]+Tabla1[[#This Row],[precio del silio '[$']]]</f>
        <v>96275.199999999997</v>
      </c>
      <c r="N28" s="39">
        <f t="shared" si="0"/>
        <v>22.45747609050618</v>
      </c>
      <c r="O28" s="50">
        <f>+Tabla1[[#This Row],[Valor Total del reciclaje de la planta]]/G$2</f>
        <v>24.787641606591141</v>
      </c>
    </row>
    <row r="29" spans="1:15" ht="27.6">
      <c r="A29" s="40">
        <v>42572</v>
      </c>
      <c r="B29" s="41" t="s">
        <v>65</v>
      </c>
      <c r="C29" s="41" t="s">
        <v>66</v>
      </c>
      <c r="D29" s="42">
        <f>+Tabla1[[#This Row],[Capacidad MW]]/E$1</f>
        <v>7.5</v>
      </c>
      <c r="E29" s="42">
        <v>3.0000000000000001E-3</v>
      </c>
      <c r="F29" s="40">
        <v>42583</v>
      </c>
      <c r="G29" s="24">
        <f>17*Tabla1[[#This Row],[Cantidad de paneles]]</f>
        <v>127.5</v>
      </c>
      <c r="H29" s="24">
        <f>0.003*Tabla1[[#This Row],[Cantidad de paneles]]</f>
        <v>2.2499999999999999E-2</v>
      </c>
      <c r="I29" s="24">
        <f>0.057*Tabla1[[#This Row],[Cantidad de paneles]]</f>
        <v>0.42749999999999999</v>
      </c>
      <c r="J29" s="28">
        <f>+Tabla1[[#This Row],[Peso del vidrio '[Kg']]]*J$1</f>
        <v>20145</v>
      </c>
      <c r="K29" s="28">
        <f>+Tabla1[[#This Row],[Peso del Silicio '[Kg']]]*J$2</f>
        <v>3420</v>
      </c>
      <c r="L29" s="28">
        <f>+Tabla1[[#This Row],[peso del aluminio '[Kg']]]*J$3</f>
        <v>2223</v>
      </c>
      <c r="M29" s="30">
        <f>+Tabla1[[#This Row],[precio del vidrio '[$']]]+Tabla1[[#This Row],[precio del aluminio '[$']]]+Tabla1[[#This Row],[precio del silio '[$']]]</f>
        <v>25788</v>
      </c>
      <c r="N29" s="39">
        <f t="shared" si="0"/>
        <v>6.0153953813855843</v>
      </c>
      <c r="O29" s="50">
        <f>+Tabla1[[#This Row],[Valor Total del reciclaje de la planta]]/G$2</f>
        <v>6.639546858908342</v>
      </c>
    </row>
    <row r="30" spans="1:15">
      <c r="A30" s="40">
        <v>42573</v>
      </c>
      <c r="B30" s="41" t="s">
        <v>67</v>
      </c>
      <c r="C30" s="41" t="s">
        <v>68</v>
      </c>
      <c r="D30" s="42">
        <f>+Tabla1[[#This Row],[Capacidad MW]]/E$1</f>
        <v>0.28249999999999997</v>
      </c>
      <c r="E30" s="42">
        <v>1.13E-4</v>
      </c>
      <c r="F30" s="40">
        <v>42614</v>
      </c>
      <c r="G30" s="24">
        <f>17*Tabla1[[#This Row],[Cantidad de paneles]]</f>
        <v>4.8024999999999993</v>
      </c>
      <c r="H30" s="24">
        <f>0.003*Tabla1[[#This Row],[Cantidad de paneles]]</f>
        <v>8.4749999999999995E-4</v>
      </c>
      <c r="I30" s="24">
        <f>0.057*Tabla1[[#This Row],[Cantidad de paneles]]</f>
        <v>1.6102499999999999E-2</v>
      </c>
      <c r="J30" s="28">
        <f>+Tabla1[[#This Row],[Peso del vidrio '[Kg']]]*J$1</f>
        <v>758.79499999999985</v>
      </c>
      <c r="K30" s="28">
        <f>+Tabla1[[#This Row],[Peso del Silicio '[Kg']]]*J$2</f>
        <v>128.82</v>
      </c>
      <c r="L30" s="28">
        <f>+Tabla1[[#This Row],[peso del aluminio '[Kg']]]*J$3</f>
        <v>83.73299999999999</v>
      </c>
      <c r="M30" s="30">
        <f>+Tabla1[[#This Row],[precio del vidrio '[$']]]+Tabla1[[#This Row],[precio del aluminio '[$']]]+Tabla1[[#This Row],[precio del silio '[$']]]</f>
        <v>971.34799999999973</v>
      </c>
      <c r="N30" s="39">
        <f t="shared" si="0"/>
        <v>0.22657989269885695</v>
      </c>
      <c r="O30" s="50">
        <f>+Tabla1[[#This Row],[Valor Total del reciclaje de la planta]]/G$2</f>
        <v>0.25008959835221412</v>
      </c>
    </row>
    <row r="31" spans="1:15" ht="27.6">
      <c r="A31" s="40">
        <v>42576</v>
      </c>
      <c r="B31" s="41" t="s">
        <v>69</v>
      </c>
      <c r="C31" s="41" t="s">
        <v>70</v>
      </c>
      <c r="D31" s="42">
        <f>+Tabla1[[#This Row],[Capacidad MW]]/E$1</f>
        <v>75</v>
      </c>
      <c r="E31" s="42">
        <v>0.03</v>
      </c>
      <c r="F31" s="40">
        <v>42644</v>
      </c>
      <c r="G31" s="24">
        <f>17*Tabla1[[#This Row],[Cantidad de paneles]]</f>
        <v>1275</v>
      </c>
      <c r="H31" s="24">
        <f>0.003*Tabla1[[#This Row],[Cantidad de paneles]]</f>
        <v>0.22500000000000001</v>
      </c>
      <c r="I31" s="24">
        <f>0.057*Tabla1[[#This Row],[Cantidad de paneles]]</f>
        <v>4.2750000000000004</v>
      </c>
      <c r="J31" s="28">
        <f>+Tabla1[[#This Row],[Peso del vidrio '[Kg']]]*J$1</f>
        <v>201450</v>
      </c>
      <c r="K31" s="28">
        <f>+Tabla1[[#This Row],[Peso del Silicio '[Kg']]]*J$2</f>
        <v>34200</v>
      </c>
      <c r="L31" s="28">
        <f>+Tabla1[[#This Row],[peso del aluminio '[Kg']]]*J$3</f>
        <v>22230.000000000004</v>
      </c>
      <c r="M31" s="30">
        <f>+Tabla1[[#This Row],[precio del vidrio '[$']]]+Tabla1[[#This Row],[precio del aluminio '[$']]]+Tabla1[[#This Row],[precio del silio '[$']]]</f>
        <v>257880</v>
      </c>
      <c r="N31" s="39">
        <f t="shared" si="0"/>
        <v>60.153953813855843</v>
      </c>
      <c r="O31" s="50">
        <f>+Tabla1[[#This Row],[Valor Total del reciclaje de la planta]]/G$2</f>
        <v>66.395468589083421</v>
      </c>
    </row>
    <row r="32" spans="1:15" ht="27.6">
      <c r="A32" s="40">
        <v>42576</v>
      </c>
      <c r="B32" s="41" t="s">
        <v>71</v>
      </c>
      <c r="C32" s="41" t="s">
        <v>72</v>
      </c>
      <c r="D32" s="42">
        <f>+Tabla1[[#This Row],[Capacidad MW]]/E$1</f>
        <v>2375</v>
      </c>
      <c r="E32" s="42">
        <v>0.95</v>
      </c>
      <c r="F32" s="40">
        <v>42491</v>
      </c>
      <c r="G32" s="24">
        <f>17*Tabla1[[#This Row],[Cantidad de paneles]]</f>
        <v>40375</v>
      </c>
      <c r="H32" s="24">
        <f>0.003*Tabla1[[#This Row],[Cantidad de paneles]]</f>
        <v>7.125</v>
      </c>
      <c r="I32" s="24">
        <f>0.057*Tabla1[[#This Row],[Cantidad de paneles]]</f>
        <v>135.375</v>
      </c>
      <c r="J32" s="28">
        <f>+Tabla1[[#This Row],[Peso del vidrio '[Kg']]]*J$1</f>
        <v>6379250</v>
      </c>
      <c r="K32" s="28">
        <f>+Tabla1[[#This Row],[Peso del Silicio '[Kg']]]*J$2</f>
        <v>1083000</v>
      </c>
      <c r="L32" s="28">
        <f>+Tabla1[[#This Row],[peso del aluminio '[Kg']]]*J$3</f>
        <v>703950</v>
      </c>
      <c r="M32" s="30">
        <f>+Tabla1[[#This Row],[precio del vidrio '[$']]]+Tabla1[[#This Row],[precio del aluminio '[$']]]+Tabla1[[#This Row],[precio del silio '[$']]]</f>
        <v>8166200</v>
      </c>
      <c r="N32" s="39">
        <f t="shared" si="0"/>
        <v>1904.8752041054349</v>
      </c>
      <c r="O32" s="50">
        <f>+Tabla1[[#This Row],[Valor Total del reciclaje de la planta]]/G$2</f>
        <v>2102.5231719876415</v>
      </c>
    </row>
    <row r="33" spans="1:15">
      <c r="A33" s="40">
        <v>42586</v>
      </c>
      <c r="B33" s="41" t="s">
        <v>73</v>
      </c>
      <c r="C33" s="41" t="s">
        <v>74</v>
      </c>
      <c r="D33" s="42">
        <f>+Tabla1[[#This Row],[Capacidad MW]]/E$1</f>
        <v>76.8</v>
      </c>
      <c r="E33" s="42">
        <v>3.0720000000000001E-2</v>
      </c>
      <c r="F33" s="40">
        <v>42583</v>
      </c>
      <c r="G33" s="24">
        <f>17*Tabla1[[#This Row],[Cantidad de paneles]]</f>
        <v>1305.5999999999999</v>
      </c>
      <c r="H33" s="24">
        <f>0.003*Tabla1[[#This Row],[Cantidad de paneles]]</f>
        <v>0.23039999999999999</v>
      </c>
      <c r="I33" s="24">
        <f>0.057*Tabla1[[#This Row],[Cantidad de paneles]]</f>
        <v>4.3776000000000002</v>
      </c>
      <c r="J33" s="28">
        <f>+Tabla1[[#This Row],[Peso del vidrio '[Kg']]]*J$1</f>
        <v>206284.79999999999</v>
      </c>
      <c r="K33" s="28">
        <f>+Tabla1[[#This Row],[Peso del Silicio '[Kg']]]*J$2</f>
        <v>35020.799999999996</v>
      </c>
      <c r="L33" s="28">
        <f>+Tabla1[[#This Row],[peso del aluminio '[Kg']]]*J$3</f>
        <v>22763.52</v>
      </c>
      <c r="M33" s="30">
        <f>+Tabla1[[#This Row],[precio del vidrio '[$']]]+Tabla1[[#This Row],[precio del aluminio '[$']]]+Tabla1[[#This Row],[precio del silio '[$']]]</f>
        <v>264069.12</v>
      </c>
      <c r="N33" s="39">
        <f t="shared" si="0"/>
        <v>61.59764870538838</v>
      </c>
      <c r="O33" s="50">
        <f>+Tabla1[[#This Row],[Valor Total del reciclaje de la planta]]/G$2</f>
        <v>67.988959835221422</v>
      </c>
    </row>
    <row r="34" spans="1:15">
      <c r="A34" s="40">
        <v>42599</v>
      </c>
      <c r="B34" s="41" t="s">
        <v>75</v>
      </c>
      <c r="C34" s="41" t="s">
        <v>76</v>
      </c>
      <c r="D34" s="42">
        <f>+Tabla1[[#This Row],[Capacidad MW]]/E$1</f>
        <v>5.1999999999999993</v>
      </c>
      <c r="E34" s="42">
        <v>2.0799999999999998E-3</v>
      </c>
      <c r="F34" s="40">
        <v>42583</v>
      </c>
      <c r="G34" s="24">
        <f>17*Tabla1[[#This Row],[Cantidad de paneles]]</f>
        <v>88.399999999999991</v>
      </c>
      <c r="H34" s="24">
        <f>0.003*Tabla1[[#This Row],[Cantidad de paneles]]</f>
        <v>1.5599999999999998E-2</v>
      </c>
      <c r="I34" s="24">
        <f>0.057*Tabla1[[#This Row],[Cantidad de paneles]]</f>
        <v>0.2964</v>
      </c>
      <c r="J34" s="28">
        <f>+Tabla1[[#This Row],[Peso del vidrio '[Kg']]]*J$1</f>
        <v>13967.199999999999</v>
      </c>
      <c r="K34" s="28">
        <f>+Tabla1[[#This Row],[Peso del Silicio '[Kg']]]*J$2</f>
        <v>2371.1999999999998</v>
      </c>
      <c r="L34" s="28">
        <f>+Tabla1[[#This Row],[peso del aluminio '[Kg']]]*J$3</f>
        <v>1541.28</v>
      </c>
      <c r="M34" s="30">
        <f>+Tabla1[[#This Row],[precio del vidrio '[$']]]+Tabla1[[#This Row],[precio del aluminio '[$']]]+Tabla1[[#This Row],[precio del silio '[$']]]</f>
        <v>17879.68</v>
      </c>
      <c r="N34" s="39">
        <f t="shared" si="0"/>
        <v>4.170674131094005</v>
      </c>
      <c r="O34" s="50">
        <f>+Tabla1[[#This Row],[Valor Total del reciclaje de la planta]]/G$2</f>
        <v>4.6034191555097834</v>
      </c>
    </row>
    <row r="35" spans="1:15">
      <c r="A35" s="40">
        <v>42599</v>
      </c>
      <c r="B35" s="41" t="s">
        <v>77</v>
      </c>
      <c r="C35" s="41" t="s">
        <v>78</v>
      </c>
      <c r="D35" s="42">
        <f>+Tabla1[[#This Row],[Capacidad MW]]/E$1</f>
        <v>25</v>
      </c>
      <c r="E35" s="42">
        <v>0.01</v>
      </c>
      <c r="F35" s="40">
        <v>42583</v>
      </c>
      <c r="G35" s="24">
        <f>17*Tabla1[[#This Row],[Cantidad de paneles]]</f>
        <v>425</v>
      </c>
      <c r="H35" s="24">
        <f>0.003*Tabla1[[#This Row],[Cantidad de paneles]]</f>
        <v>7.4999999999999997E-2</v>
      </c>
      <c r="I35" s="24">
        <f>0.057*Tabla1[[#This Row],[Cantidad de paneles]]</f>
        <v>1.425</v>
      </c>
      <c r="J35" s="28">
        <f>+Tabla1[[#This Row],[Peso del vidrio '[Kg']]]*J$1</f>
        <v>67150</v>
      </c>
      <c r="K35" s="28">
        <f>+Tabla1[[#This Row],[Peso del Silicio '[Kg']]]*J$2</f>
        <v>11400</v>
      </c>
      <c r="L35" s="28">
        <f>+Tabla1[[#This Row],[peso del aluminio '[Kg']]]*J$3</f>
        <v>7410</v>
      </c>
      <c r="M35" s="30">
        <f>+Tabla1[[#This Row],[precio del vidrio '[$']]]+Tabla1[[#This Row],[precio del aluminio '[$']]]+Tabla1[[#This Row],[precio del silio '[$']]]</f>
        <v>85960</v>
      </c>
      <c r="N35" s="39">
        <f t="shared" si="0"/>
        <v>20.051317937951946</v>
      </c>
      <c r="O35" s="50">
        <f>+Tabla1[[#This Row],[Valor Total del reciclaje de la planta]]/G$2</f>
        <v>22.131822863027807</v>
      </c>
    </row>
    <row r="36" spans="1:15" ht="27.6">
      <c r="A36" s="40">
        <v>42604</v>
      </c>
      <c r="B36" s="41" t="s">
        <v>79</v>
      </c>
      <c r="C36" s="41" t="s">
        <v>74</v>
      </c>
      <c r="D36" s="42">
        <f>+Tabla1[[#This Row],[Capacidad MW]]/E$1</f>
        <v>24750</v>
      </c>
      <c r="E36" s="42">
        <v>9.9</v>
      </c>
      <c r="F36" s="40">
        <v>42948</v>
      </c>
      <c r="G36" s="24">
        <f>17*Tabla1[[#This Row],[Cantidad de paneles]]</f>
        <v>420750</v>
      </c>
      <c r="H36" s="24">
        <f>0.003*Tabla1[[#This Row],[Cantidad de paneles]]</f>
        <v>74.25</v>
      </c>
      <c r="I36" s="24">
        <f>0.057*Tabla1[[#This Row],[Cantidad de paneles]]</f>
        <v>1410.75</v>
      </c>
      <c r="J36" s="28">
        <f>+Tabla1[[#This Row],[Peso del vidrio '[Kg']]]*J$1</f>
        <v>66478500</v>
      </c>
      <c r="K36" s="28">
        <f>+Tabla1[[#This Row],[Peso del Silicio '[Kg']]]*J$2</f>
        <v>11286000</v>
      </c>
      <c r="L36" s="28">
        <f>+Tabla1[[#This Row],[peso del aluminio '[Kg']]]*J$3</f>
        <v>7335900</v>
      </c>
      <c r="M36" s="30">
        <f>+Tabla1[[#This Row],[precio del vidrio '[$']]]+Tabla1[[#This Row],[precio del aluminio '[$']]]+Tabla1[[#This Row],[precio del silio '[$']]]</f>
        <v>85100400</v>
      </c>
      <c r="N36" s="39">
        <f t="shared" si="0"/>
        <v>19850.804758572427</v>
      </c>
      <c r="O36" s="50">
        <f>+Tabla1[[#This Row],[Valor Total del reciclaje de la planta]]/G$2</f>
        <v>21910.50463439753</v>
      </c>
    </row>
    <row r="37" spans="1:15">
      <c r="A37" s="40">
        <v>42604</v>
      </c>
      <c r="B37" s="41" t="s">
        <v>80</v>
      </c>
      <c r="C37" s="41" t="s">
        <v>81</v>
      </c>
      <c r="D37" s="42">
        <f>+Tabla1[[#This Row],[Capacidad MW]]/E$1</f>
        <v>10.499999999999998</v>
      </c>
      <c r="E37" s="42">
        <v>4.1999999999999997E-3</v>
      </c>
      <c r="F37" s="40">
        <v>42644</v>
      </c>
      <c r="G37" s="24">
        <f>17*Tabla1[[#This Row],[Cantidad de paneles]]</f>
        <v>178.49999999999997</v>
      </c>
      <c r="H37" s="24">
        <f>0.003*Tabla1[[#This Row],[Cantidad de paneles]]</f>
        <v>3.1499999999999993E-2</v>
      </c>
      <c r="I37" s="24">
        <f>0.057*Tabla1[[#This Row],[Cantidad de paneles]]</f>
        <v>0.59849999999999992</v>
      </c>
      <c r="J37" s="28">
        <f>+Tabla1[[#This Row],[Peso del vidrio '[Kg']]]*J$1</f>
        <v>28202.999999999996</v>
      </c>
      <c r="K37" s="28">
        <f>+Tabla1[[#This Row],[Peso del Silicio '[Kg']]]*J$2</f>
        <v>4787.9999999999991</v>
      </c>
      <c r="L37" s="28">
        <f>+Tabla1[[#This Row],[peso del aluminio '[Kg']]]*J$3</f>
        <v>3112.1999999999994</v>
      </c>
      <c r="M37" s="30">
        <f>+Tabla1[[#This Row],[precio del vidrio '[$']]]+Tabla1[[#This Row],[precio del aluminio '[$']]]+Tabla1[[#This Row],[precio del silio '[$']]]</f>
        <v>36103.199999999997</v>
      </c>
      <c r="N37" s="39">
        <f t="shared" si="0"/>
        <v>8.421553533939818</v>
      </c>
      <c r="O37" s="50">
        <f>+Tabla1[[#This Row],[Valor Total del reciclaje de la planta]]/G$2</f>
        <v>9.2953656024716782</v>
      </c>
    </row>
    <row r="38" spans="1:15">
      <c r="A38" s="40">
        <v>42604</v>
      </c>
      <c r="B38" s="41" t="s">
        <v>82</v>
      </c>
      <c r="C38" s="41" t="s">
        <v>83</v>
      </c>
      <c r="D38" s="42">
        <f>+Tabla1[[#This Row],[Capacidad MW]]/E$1</f>
        <v>60</v>
      </c>
      <c r="E38" s="42">
        <v>2.4E-2</v>
      </c>
      <c r="F38" s="40">
        <v>42583</v>
      </c>
      <c r="G38" s="24">
        <f>17*Tabla1[[#This Row],[Cantidad de paneles]]</f>
        <v>1020</v>
      </c>
      <c r="H38" s="24">
        <f>0.003*Tabla1[[#This Row],[Cantidad de paneles]]</f>
        <v>0.18</v>
      </c>
      <c r="I38" s="24">
        <f>0.057*Tabla1[[#This Row],[Cantidad de paneles]]</f>
        <v>3.42</v>
      </c>
      <c r="J38" s="28">
        <f>+Tabla1[[#This Row],[Peso del vidrio '[Kg']]]*J$1</f>
        <v>161160</v>
      </c>
      <c r="K38" s="28">
        <f>+Tabla1[[#This Row],[Peso del Silicio '[Kg']]]*J$2</f>
        <v>27360</v>
      </c>
      <c r="L38" s="28">
        <f>+Tabla1[[#This Row],[peso del aluminio '[Kg']]]*J$3</f>
        <v>17784</v>
      </c>
      <c r="M38" s="30">
        <f>+Tabla1[[#This Row],[precio del vidrio '[$']]]+Tabla1[[#This Row],[precio del aluminio '[$']]]+Tabla1[[#This Row],[precio del silio '[$']]]</f>
        <v>206304</v>
      </c>
      <c r="N38" s="39">
        <f t="shared" si="0"/>
        <v>48.123163051084674</v>
      </c>
      <c r="O38" s="50">
        <f>+Tabla1[[#This Row],[Valor Total del reciclaje de la planta]]/G$2</f>
        <v>53.116374871266736</v>
      </c>
    </row>
    <row r="39" spans="1:15">
      <c r="A39" s="40">
        <v>42604</v>
      </c>
      <c r="B39" s="41" t="s">
        <v>84</v>
      </c>
      <c r="C39" s="41" t="s">
        <v>85</v>
      </c>
      <c r="D39" s="42">
        <f>+Tabla1[[#This Row],[Capacidad MW]]/E$1</f>
        <v>10</v>
      </c>
      <c r="E39" s="42">
        <v>4.0000000000000001E-3</v>
      </c>
      <c r="F39" s="40">
        <v>42583</v>
      </c>
      <c r="G39" s="24">
        <f>17*Tabla1[[#This Row],[Cantidad de paneles]]</f>
        <v>170</v>
      </c>
      <c r="H39" s="24">
        <f>0.003*Tabla1[[#This Row],[Cantidad de paneles]]</f>
        <v>0.03</v>
      </c>
      <c r="I39" s="24">
        <f>0.057*Tabla1[[#This Row],[Cantidad de paneles]]</f>
        <v>0.57000000000000006</v>
      </c>
      <c r="J39" s="28">
        <f>+Tabla1[[#This Row],[Peso del vidrio '[Kg']]]*J$1</f>
        <v>26860</v>
      </c>
      <c r="K39" s="28">
        <f>+Tabla1[[#This Row],[Peso del Silicio '[Kg']]]*J$2</f>
        <v>4560</v>
      </c>
      <c r="L39" s="28">
        <f>+Tabla1[[#This Row],[peso del aluminio '[Kg']]]*J$3</f>
        <v>2964.0000000000005</v>
      </c>
      <c r="M39" s="30">
        <f>+Tabla1[[#This Row],[precio del vidrio '[$']]]+Tabla1[[#This Row],[precio del aluminio '[$']]]+Tabla1[[#This Row],[precio del silio '[$']]]</f>
        <v>34384</v>
      </c>
      <c r="N39" s="39">
        <f t="shared" si="0"/>
        <v>8.0205271751807796</v>
      </c>
      <c r="O39" s="50">
        <f>+Tabla1[[#This Row],[Valor Total del reciclaje de la planta]]/G$2</f>
        <v>8.8527291452111232</v>
      </c>
    </row>
    <row r="40" spans="1:15">
      <c r="A40" s="40">
        <v>42604</v>
      </c>
      <c r="B40" s="41" t="s">
        <v>86</v>
      </c>
      <c r="C40" s="41" t="s">
        <v>87</v>
      </c>
      <c r="D40" s="42">
        <f>+Tabla1[[#This Row],[Capacidad MW]]/E$1</f>
        <v>2.5</v>
      </c>
      <c r="E40" s="42">
        <v>1E-3</v>
      </c>
      <c r="F40" s="40">
        <v>42583</v>
      </c>
      <c r="G40" s="24">
        <f>17*Tabla1[[#This Row],[Cantidad de paneles]]</f>
        <v>42.5</v>
      </c>
      <c r="H40" s="24">
        <f>0.003*Tabla1[[#This Row],[Cantidad de paneles]]</f>
        <v>7.4999999999999997E-3</v>
      </c>
      <c r="I40" s="24">
        <f>0.057*Tabla1[[#This Row],[Cantidad de paneles]]</f>
        <v>0.14250000000000002</v>
      </c>
      <c r="J40" s="28">
        <f>+Tabla1[[#This Row],[Peso del vidrio '[Kg']]]*J$1</f>
        <v>6715</v>
      </c>
      <c r="K40" s="28">
        <f>+Tabla1[[#This Row],[Peso del Silicio '[Kg']]]*J$2</f>
        <v>1140</v>
      </c>
      <c r="L40" s="28">
        <f>+Tabla1[[#This Row],[peso del aluminio '[Kg']]]*J$3</f>
        <v>741.00000000000011</v>
      </c>
      <c r="M40" s="30">
        <f>+Tabla1[[#This Row],[precio del vidrio '[$']]]+Tabla1[[#This Row],[precio del aluminio '[$']]]+Tabla1[[#This Row],[precio del silio '[$']]]</f>
        <v>8596</v>
      </c>
      <c r="N40" s="39">
        <f t="shared" si="0"/>
        <v>2.0051317937951949</v>
      </c>
      <c r="O40" s="50">
        <f>+Tabla1[[#This Row],[Valor Total del reciclaje de la planta]]/G$2</f>
        <v>2.2131822863027808</v>
      </c>
    </row>
    <row r="41" spans="1:15">
      <c r="A41" s="40">
        <v>42605</v>
      </c>
      <c r="B41" s="41" t="s">
        <v>88</v>
      </c>
      <c r="C41" s="41" t="s">
        <v>81</v>
      </c>
      <c r="D41" s="42">
        <f>+Tabla1[[#This Row],[Capacidad MW]]/E$1</f>
        <v>15</v>
      </c>
      <c r="E41" s="42">
        <v>6.0000000000000001E-3</v>
      </c>
      <c r="F41" s="40">
        <v>42675</v>
      </c>
      <c r="G41" s="24">
        <f>17*Tabla1[[#This Row],[Cantidad de paneles]]</f>
        <v>255</v>
      </c>
      <c r="H41" s="24">
        <f>0.003*Tabla1[[#This Row],[Cantidad de paneles]]</f>
        <v>4.4999999999999998E-2</v>
      </c>
      <c r="I41" s="24">
        <f>0.057*Tabla1[[#This Row],[Cantidad de paneles]]</f>
        <v>0.85499999999999998</v>
      </c>
      <c r="J41" s="28">
        <f>+Tabla1[[#This Row],[Peso del vidrio '[Kg']]]*J$1</f>
        <v>40290</v>
      </c>
      <c r="K41" s="28">
        <f>+Tabla1[[#This Row],[Peso del Silicio '[Kg']]]*J$2</f>
        <v>6840</v>
      </c>
      <c r="L41" s="28">
        <f>+Tabla1[[#This Row],[peso del aluminio '[Kg']]]*J$3</f>
        <v>4446</v>
      </c>
      <c r="M41" s="30">
        <f>+Tabla1[[#This Row],[precio del vidrio '[$']]]+Tabla1[[#This Row],[precio del aluminio '[$']]]+Tabla1[[#This Row],[precio del silio '[$']]]</f>
        <v>51576</v>
      </c>
      <c r="N41" s="39">
        <f t="shared" si="0"/>
        <v>12.030790762771169</v>
      </c>
      <c r="O41" s="50">
        <f>+Tabla1[[#This Row],[Valor Total del reciclaje de la planta]]/G$2</f>
        <v>13.279093717816684</v>
      </c>
    </row>
    <row r="42" spans="1:15">
      <c r="A42" s="40">
        <v>42605</v>
      </c>
      <c r="B42" s="41" t="s">
        <v>89</v>
      </c>
      <c r="C42" s="41" t="s">
        <v>81</v>
      </c>
      <c r="D42" s="42">
        <f>+Tabla1[[#This Row],[Capacidad MW]]/E$1</f>
        <v>54.999999999999993</v>
      </c>
      <c r="E42" s="42">
        <v>2.1999999999999999E-2</v>
      </c>
      <c r="F42" s="40">
        <v>41244</v>
      </c>
      <c r="G42" s="24">
        <f>17*Tabla1[[#This Row],[Cantidad de paneles]]</f>
        <v>934.99999999999989</v>
      </c>
      <c r="H42" s="24">
        <f>0.003*Tabla1[[#This Row],[Cantidad de paneles]]</f>
        <v>0.16499999999999998</v>
      </c>
      <c r="I42" s="24">
        <f>0.057*Tabla1[[#This Row],[Cantidad de paneles]]</f>
        <v>3.1349999999999998</v>
      </c>
      <c r="J42" s="28">
        <f>+Tabla1[[#This Row],[Peso del vidrio '[Kg']]]*J$1</f>
        <v>147729.99999999997</v>
      </c>
      <c r="K42" s="28">
        <f>+Tabla1[[#This Row],[Peso del Silicio '[Kg']]]*J$2</f>
        <v>25079.999999999996</v>
      </c>
      <c r="L42" s="28">
        <f>+Tabla1[[#This Row],[peso del aluminio '[Kg']]]*J$3</f>
        <v>16301.999999999998</v>
      </c>
      <c r="M42" s="30">
        <f>+Tabla1[[#This Row],[precio del vidrio '[$']]]+Tabla1[[#This Row],[precio del aluminio '[$']]]+Tabla1[[#This Row],[precio del silio '[$']]]</f>
        <v>189111.99999999997</v>
      </c>
      <c r="N42" s="39">
        <f t="shared" si="0"/>
        <v>44.11289946349428</v>
      </c>
      <c r="O42" s="50">
        <f>+Tabla1[[#This Row],[Valor Total del reciclaje de la planta]]/G$2</f>
        <v>48.690010298661164</v>
      </c>
    </row>
    <row r="43" spans="1:15">
      <c r="A43" s="40">
        <v>42605</v>
      </c>
      <c r="B43" s="41" t="s">
        <v>90</v>
      </c>
      <c r="C43" s="41" t="s">
        <v>81</v>
      </c>
      <c r="D43" s="42">
        <f>+Tabla1[[#This Row],[Capacidad MW]]/E$1</f>
        <v>2.75</v>
      </c>
      <c r="E43" s="42">
        <v>1.1000000000000001E-3</v>
      </c>
      <c r="F43" s="40">
        <v>42675</v>
      </c>
      <c r="G43" s="24">
        <f>17*Tabla1[[#This Row],[Cantidad de paneles]]</f>
        <v>46.75</v>
      </c>
      <c r="H43" s="24">
        <f>0.003*Tabla1[[#This Row],[Cantidad de paneles]]</f>
        <v>8.2500000000000004E-3</v>
      </c>
      <c r="I43" s="24">
        <f>0.057*Tabla1[[#This Row],[Cantidad de paneles]]</f>
        <v>0.15675</v>
      </c>
      <c r="J43" s="28">
        <f>+Tabla1[[#This Row],[Peso del vidrio '[Kg']]]*J$1</f>
        <v>7386.5</v>
      </c>
      <c r="K43" s="28">
        <f>+Tabla1[[#This Row],[Peso del Silicio '[Kg']]]*J$2</f>
        <v>1254</v>
      </c>
      <c r="L43" s="28">
        <f>+Tabla1[[#This Row],[peso del aluminio '[Kg']]]*J$3</f>
        <v>815.1</v>
      </c>
      <c r="M43" s="30">
        <f>+Tabla1[[#This Row],[precio del vidrio '[$']]]+Tabla1[[#This Row],[precio del aluminio '[$']]]+Tabla1[[#This Row],[precio del silio '[$']]]</f>
        <v>9455.6</v>
      </c>
      <c r="N43" s="39">
        <f t="shared" si="0"/>
        <v>2.2056449731747145</v>
      </c>
      <c r="O43" s="50">
        <f>+Tabla1[[#This Row],[Valor Total del reciclaje de la planta]]/G$2</f>
        <v>2.4345005149330587</v>
      </c>
    </row>
    <row r="44" spans="1:15" ht="41.45">
      <c r="A44" s="40">
        <v>42611</v>
      </c>
      <c r="B44" s="41" t="s">
        <v>91</v>
      </c>
      <c r="C44" s="41" t="s">
        <v>92</v>
      </c>
      <c r="D44" s="42">
        <f>+Tabla1[[#This Row],[Capacidad MW]]/E$1</f>
        <v>15</v>
      </c>
      <c r="E44" s="42">
        <v>6.0000000000000001E-3</v>
      </c>
      <c r="F44" s="40">
        <v>42614</v>
      </c>
      <c r="G44" s="24">
        <f>17*Tabla1[[#This Row],[Cantidad de paneles]]</f>
        <v>255</v>
      </c>
      <c r="H44" s="24">
        <f>0.003*Tabla1[[#This Row],[Cantidad de paneles]]</f>
        <v>4.4999999999999998E-2</v>
      </c>
      <c r="I44" s="24">
        <f>0.057*Tabla1[[#This Row],[Cantidad de paneles]]</f>
        <v>0.85499999999999998</v>
      </c>
      <c r="J44" s="28">
        <f>+Tabla1[[#This Row],[Peso del vidrio '[Kg']]]*J$1</f>
        <v>40290</v>
      </c>
      <c r="K44" s="28">
        <f>+Tabla1[[#This Row],[Peso del Silicio '[Kg']]]*J$2</f>
        <v>6840</v>
      </c>
      <c r="L44" s="28">
        <f>+Tabla1[[#This Row],[peso del aluminio '[Kg']]]*J$3</f>
        <v>4446</v>
      </c>
      <c r="M44" s="30">
        <f>+Tabla1[[#This Row],[precio del vidrio '[$']]]+Tabla1[[#This Row],[precio del aluminio '[$']]]+Tabla1[[#This Row],[precio del silio '[$']]]</f>
        <v>51576</v>
      </c>
      <c r="N44" s="39">
        <f t="shared" si="0"/>
        <v>12.030790762771169</v>
      </c>
      <c r="O44" s="50">
        <f>+Tabla1[[#This Row],[Valor Total del reciclaje de la planta]]/G$2</f>
        <v>13.279093717816684</v>
      </c>
    </row>
    <row r="45" spans="1:15" ht="27.6">
      <c r="A45" s="40">
        <v>42627</v>
      </c>
      <c r="B45" s="41" t="s">
        <v>93</v>
      </c>
      <c r="C45" s="41" t="s">
        <v>74</v>
      </c>
      <c r="D45" s="42">
        <f>+Tabla1[[#This Row],[Capacidad MW]]/E$1</f>
        <v>2040.5</v>
      </c>
      <c r="E45" s="42">
        <v>0.81620000000000004</v>
      </c>
      <c r="F45" s="40">
        <v>42767</v>
      </c>
      <c r="G45" s="24">
        <f>17*Tabla1[[#This Row],[Cantidad de paneles]]</f>
        <v>34688.5</v>
      </c>
      <c r="H45" s="24">
        <f>0.003*Tabla1[[#This Row],[Cantidad de paneles]]</f>
        <v>6.1215000000000002</v>
      </c>
      <c r="I45" s="24">
        <f>0.057*Tabla1[[#This Row],[Cantidad de paneles]]</f>
        <v>116.30850000000001</v>
      </c>
      <c r="J45" s="28">
        <f>+Tabla1[[#This Row],[Peso del vidrio '[Kg']]]*J$1</f>
        <v>5480783</v>
      </c>
      <c r="K45" s="28">
        <f>+Tabla1[[#This Row],[Peso del Silicio '[Kg']]]*J$2</f>
        <v>930468</v>
      </c>
      <c r="L45" s="28">
        <f>+Tabla1[[#This Row],[peso del aluminio '[Kg']]]*J$3</f>
        <v>604804.20000000007</v>
      </c>
      <c r="M45" s="30">
        <f>+Tabla1[[#This Row],[precio del vidrio '[$']]]+Tabla1[[#This Row],[precio del aluminio '[$']]]+Tabla1[[#This Row],[precio del silio '[$']]]</f>
        <v>7016055.2000000002</v>
      </c>
      <c r="N45" s="39">
        <f t="shared" si="0"/>
        <v>1636.588570095638</v>
      </c>
      <c r="O45" s="50">
        <f>+Tabla1[[#This Row],[Valor Total del reciclaje de la planta]]/G$2</f>
        <v>1806.3993820803296</v>
      </c>
    </row>
    <row r="46" spans="1:15">
      <c r="A46" s="40">
        <v>42627</v>
      </c>
      <c r="B46" s="41" t="s">
        <v>94</v>
      </c>
      <c r="C46" s="41" t="s">
        <v>74</v>
      </c>
      <c r="D46" s="42">
        <f>+Tabla1[[#This Row],[Capacidad MW]]/E$1</f>
        <v>1110.3499999999999</v>
      </c>
      <c r="E46" s="42">
        <v>0.44413999999999998</v>
      </c>
      <c r="F46" s="40">
        <v>42401</v>
      </c>
      <c r="G46" s="24">
        <f>17*Tabla1[[#This Row],[Cantidad de paneles]]</f>
        <v>18875.949999999997</v>
      </c>
      <c r="H46" s="24">
        <f>0.003*Tabla1[[#This Row],[Cantidad de paneles]]</f>
        <v>3.3310499999999998</v>
      </c>
      <c r="I46" s="24">
        <f>0.057*Tabla1[[#This Row],[Cantidad de paneles]]</f>
        <v>63.289949999999997</v>
      </c>
      <c r="J46" s="28">
        <f>+Tabla1[[#This Row],[Peso del vidrio '[Kg']]]*J$1</f>
        <v>2982400.0999999996</v>
      </c>
      <c r="K46" s="28">
        <f>+Tabla1[[#This Row],[Peso del Silicio '[Kg']]]*J$2</f>
        <v>506319.6</v>
      </c>
      <c r="L46" s="28">
        <f>+Tabla1[[#This Row],[peso del aluminio '[Kg']]]*J$3</f>
        <v>329107.74</v>
      </c>
      <c r="M46" s="30">
        <f>+Tabla1[[#This Row],[precio del vidrio '[$']]]+Tabla1[[#This Row],[precio del aluminio '[$']]]+Tabla1[[#This Row],[precio del silio '[$']]]</f>
        <v>3817827.44</v>
      </c>
      <c r="N46" s="39">
        <f t="shared" si="0"/>
        <v>890.55923489619784</v>
      </c>
      <c r="O46" s="50">
        <f>+Tabla1[[#This Row],[Valor Total del reciclaje de la planta]]/G$2</f>
        <v>982.96278063851696</v>
      </c>
    </row>
    <row r="47" spans="1:15">
      <c r="A47" s="40">
        <v>42632</v>
      </c>
      <c r="B47" s="41" t="s">
        <v>95</v>
      </c>
      <c r="C47" s="41" t="s">
        <v>96</v>
      </c>
      <c r="D47" s="42">
        <f>+Tabla1[[#This Row],[Capacidad MW]]/E$1</f>
        <v>15000</v>
      </c>
      <c r="E47" s="42">
        <v>6</v>
      </c>
      <c r="F47" s="40">
        <v>43101</v>
      </c>
      <c r="G47" s="24">
        <f>17*Tabla1[[#This Row],[Cantidad de paneles]]</f>
        <v>255000</v>
      </c>
      <c r="H47" s="24">
        <f>0.003*Tabla1[[#This Row],[Cantidad de paneles]]</f>
        <v>45</v>
      </c>
      <c r="I47" s="24">
        <f>0.057*Tabla1[[#This Row],[Cantidad de paneles]]</f>
        <v>855</v>
      </c>
      <c r="J47" s="28">
        <f>+Tabla1[[#This Row],[Peso del vidrio '[Kg']]]*J$1</f>
        <v>40290000</v>
      </c>
      <c r="K47" s="28">
        <f>+Tabla1[[#This Row],[Peso del Silicio '[Kg']]]*J$2</f>
        <v>6840000</v>
      </c>
      <c r="L47" s="28">
        <f>+Tabla1[[#This Row],[peso del aluminio '[Kg']]]*J$3</f>
        <v>4446000</v>
      </c>
      <c r="M47" s="30">
        <f>+Tabla1[[#This Row],[precio del vidrio '[$']]]+Tabla1[[#This Row],[precio del aluminio '[$']]]+Tabla1[[#This Row],[precio del silio '[$']]]</f>
        <v>51576000</v>
      </c>
      <c r="N47" s="39">
        <f t="shared" si="0"/>
        <v>12030.790762771168</v>
      </c>
      <c r="O47" s="50">
        <f>+Tabla1[[#This Row],[Valor Total del reciclaje de la planta]]/G$2</f>
        <v>13279.093717816684</v>
      </c>
    </row>
    <row r="48" spans="1:15">
      <c r="A48" s="40">
        <v>42632</v>
      </c>
      <c r="B48" s="41" t="s">
        <v>97</v>
      </c>
      <c r="C48" s="41" t="s">
        <v>96</v>
      </c>
      <c r="D48" s="42">
        <f>+Tabla1[[#This Row],[Capacidad MW]]/E$1</f>
        <v>22497.5</v>
      </c>
      <c r="E48" s="42">
        <v>8.9990000000000006</v>
      </c>
      <c r="F48" s="40">
        <v>43101</v>
      </c>
      <c r="G48" s="24">
        <f>17*Tabla1[[#This Row],[Cantidad de paneles]]</f>
        <v>382457.5</v>
      </c>
      <c r="H48" s="24">
        <f>0.003*Tabla1[[#This Row],[Cantidad de paneles]]</f>
        <v>67.492500000000007</v>
      </c>
      <c r="I48" s="24">
        <f>0.057*Tabla1[[#This Row],[Cantidad de paneles]]</f>
        <v>1282.3575000000001</v>
      </c>
      <c r="J48" s="28">
        <f>+Tabla1[[#This Row],[Peso del vidrio '[Kg']]]*J$1</f>
        <v>60428285</v>
      </c>
      <c r="K48" s="28">
        <f>+Tabla1[[#This Row],[Peso del Silicio '[Kg']]]*J$2</f>
        <v>10258860.000000002</v>
      </c>
      <c r="L48" s="28">
        <f>+Tabla1[[#This Row],[peso del aluminio '[Kg']]]*J$3</f>
        <v>6668259</v>
      </c>
      <c r="M48" s="30">
        <f>+Tabla1[[#This Row],[precio del vidrio '[$']]]+Tabla1[[#This Row],[precio del aluminio '[$']]]+Tabla1[[#This Row],[precio del silio '[$']]]</f>
        <v>77355404</v>
      </c>
      <c r="N48" s="39">
        <f t="shared" si="0"/>
        <v>18044.181012362958</v>
      </c>
      <c r="O48" s="50">
        <f>+Tabla1[[#This Row],[Valor Total del reciclaje de la planta]]/G$2</f>
        <v>19916.427394438724</v>
      </c>
    </row>
    <row r="49" spans="1:15">
      <c r="A49" s="40">
        <v>42635</v>
      </c>
      <c r="B49" s="41" t="s">
        <v>98</v>
      </c>
      <c r="C49" s="41" t="s">
        <v>74</v>
      </c>
      <c r="D49" s="42">
        <f>+Tabla1[[#This Row],[Capacidad MW]]/E$1</f>
        <v>625</v>
      </c>
      <c r="E49" s="42">
        <v>0.25</v>
      </c>
      <c r="F49" s="40">
        <v>42705</v>
      </c>
      <c r="G49" s="24">
        <f>17*Tabla1[[#This Row],[Cantidad de paneles]]</f>
        <v>10625</v>
      </c>
      <c r="H49" s="24">
        <f>0.003*Tabla1[[#This Row],[Cantidad de paneles]]</f>
        <v>1.875</v>
      </c>
      <c r="I49" s="24">
        <f>0.057*Tabla1[[#This Row],[Cantidad de paneles]]</f>
        <v>35.625</v>
      </c>
      <c r="J49" s="28">
        <f>+Tabla1[[#This Row],[Peso del vidrio '[Kg']]]*J$1</f>
        <v>1678750</v>
      </c>
      <c r="K49" s="28">
        <f>+Tabla1[[#This Row],[Peso del Silicio '[Kg']]]*J$2</f>
        <v>285000</v>
      </c>
      <c r="L49" s="28">
        <f>+Tabla1[[#This Row],[peso del aluminio '[Kg']]]*J$3</f>
        <v>185250</v>
      </c>
      <c r="M49" s="30">
        <f>+Tabla1[[#This Row],[precio del vidrio '[$']]]+Tabla1[[#This Row],[precio del aluminio '[$']]]+Tabla1[[#This Row],[precio del silio '[$']]]</f>
        <v>2149000</v>
      </c>
      <c r="N49" s="39">
        <f t="shared" si="0"/>
        <v>501.28294844879872</v>
      </c>
      <c r="O49" s="50">
        <f>+Tabla1[[#This Row],[Valor Total del reciclaje de la planta]]/G$2</f>
        <v>553.29557157569513</v>
      </c>
    </row>
    <row r="50" spans="1:15">
      <c r="A50" s="40">
        <v>42639</v>
      </c>
      <c r="B50" s="41" t="s">
        <v>99</v>
      </c>
      <c r="C50" s="41" t="s">
        <v>74</v>
      </c>
      <c r="D50" s="42">
        <f>+Tabla1[[#This Row],[Capacidad MW]]/E$1</f>
        <v>189.5</v>
      </c>
      <c r="E50" s="42">
        <v>7.5800000000000006E-2</v>
      </c>
      <c r="F50" s="40">
        <v>42705</v>
      </c>
      <c r="G50" s="24">
        <f>17*Tabla1[[#This Row],[Cantidad de paneles]]</f>
        <v>3221.5</v>
      </c>
      <c r="H50" s="24">
        <f>0.003*Tabla1[[#This Row],[Cantidad de paneles]]</f>
        <v>0.56850000000000001</v>
      </c>
      <c r="I50" s="24">
        <f>0.057*Tabla1[[#This Row],[Cantidad de paneles]]</f>
        <v>10.801500000000001</v>
      </c>
      <c r="J50" s="28">
        <f>+Tabla1[[#This Row],[Peso del vidrio '[Kg']]]*J$1</f>
        <v>508997</v>
      </c>
      <c r="K50" s="28">
        <f>+Tabla1[[#This Row],[Peso del Silicio '[Kg']]]*J$2</f>
        <v>86412</v>
      </c>
      <c r="L50" s="28">
        <f>+Tabla1[[#This Row],[peso del aluminio '[Kg']]]*J$3</f>
        <v>56167.8</v>
      </c>
      <c r="M50" s="30">
        <f>+Tabla1[[#This Row],[precio del vidrio '[$']]]+Tabla1[[#This Row],[precio del aluminio '[$']]]+Tabla1[[#This Row],[precio del silio '[$']]]</f>
        <v>651576.80000000005</v>
      </c>
      <c r="N50" s="39">
        <f t="shared" si="0"/>
        <v>151.98898996967577</v>
      </c>
      <c r="O50" s="50">
        <f>+Tabla1[[#This Row],[Valor Total del reciclaje de la planta]]/G$2</f>
        <v>167.75921730175079</v>
      </c>
    </row>
    <row r="51" spans="1:15">
      <c r="A51" s="40">
        <v>42639</v>
      </c>
      <c r="B51" s="41" t="s">
        <v>100</v>
      </c>
      <c r="C51" s="41" t="s">
        <v>101</v>
      </c>
      <c r="D51" s="42">
        <f>+Tabla1[[#This Row],[Capacidad MW]]/E$1</f>
        <v>4897.5</v>
      </c>
      <c r="E51" s="42">
        <v>1.9590000000000001</v>
      </c>
      <c r="F51" s="40">
        <v>42705</v>
      </c>
      <c r="G51" s="24">
        <f>17*Tabla1[[#This Row],[Cantidad de paneles]]</f>
        <v>83257.5</v>
      </c>
      <c r="H51" s="24">
        <f>0.003*Tabla1[[#This Row],[Cantidad de paneles]]</f>
        <v>14.692500000000001</v>
      </c>
      <c r="I51" s="24">
        <f>0.057*Tabla1[[#This Row],[Cantidad de paneles]]</f>
        <v>279.15750000000003</v>
      </c>
      <c r="J51" s="28">
        <f>+Tabla1[[#This Row],[Peso del vidrio '[Kg']]]*J$1</f>
        <v>13154685</v>
      </c>
      <c r="K51" s="28">
        <f>+Tabla1[[#This Row],[Peso del Silicio '[Kg']]]*J$2</f>
        <v>2233260</v>
      </c>
      <c r="L51" s="28">
        <f>+Tabla1[[#This Row],[peso del aluminio '[Kg']]]*J$3</f>
        <v>1451619.0000000002</v>
      </c>
      <c r="M51" s="30">
        <f>+Tabla1[[#This Row],[precio del vidrio '[$']]]+Tabla1[[#This Row],[precio del aluminio '[$']]]+Tabla1[[#This Row],[precio del silio '[$']]]</f>
        <v>16839564</v>
      </c>
      <c r="N51" s="39">
        <f t="shared" si="0"/>
        <v>3928.0531840447866</v>
      </c>
      <c r="O51" s="50">
        <f>+Tabla1[[#This Row],[Valor Total del reciclaje de la planta]]/G$2</f>
        <v>4335.624098867147</v>
      </c>
    </row>
    <row r="52" spans="1:15">
      <c r="A52" s="40">
        <v>42640</v>
      </c>
      <c r="B52" s="41" t="s">
        <v>102</v>
      </c>
      <c r="C52" s="41" t="s">
        <v>103</v>
      </c>
      <c r="D52" s="42">
        <f>+Tabla1[[#This Row],[Capacidad MW]]/E$1</f>
        <v>1275</v>
      </c>
      <c r="E52" s="42">
        <v>0.51</v>
      </c>
      <c r="F52" s="40">
        <v>42125</v>
      </c>
      <c r="G52" s="24">
        <f>17*Tabla1[[#This Row],[Cantidad de paneles]]</f>
        <v>21675</v>
      </c>
      <c r="H52" s="24">
        <f>0.003*Tabla1[[#This Row],[Cantidad de paneles]]</f>
        <v>3.8250000000000002</v>
      </c>
      <c r="I52" s="24">
        <f>0.057*Tabla1[[#This Row],[Cantidad de paneles]]</f>
        <v>72.674999999999997</v>
      </c>
      <c r="J52" s="28">
        <f>+Tabla1[[#This Row],[Peso del vidrio '[Kg']]]*J$1</f>
        <v>3424650</v>
      </c>
      <c r="K52" s="28">
        <f>+Tabla1[[#This Row],[Peso del Silicio '[Kg']]]*J$2</f>
        <v>581400</v>
      </c>
      <c r="L52" s="28">
        <f>+Tabla1[[#This Row],[peso del aluminio '[Kg']]]*J$3</f>
        <v>377910</v>
      </c>
      <c r="M52" s="30">
        <f>+Tabla1[[#This Row],[precio del vidrio '[$']]]+Tabla1[[#This Row],[precio del aluminio '[$']]]+Tabla1[[#This Row],[precio del silio '[$']]]</f>
        <v>4383960</v>
      </c>
      <c r="N52" s="39">
        <f t="shared" si="0"/>
        <v>1022.6172148355494</v>
      </c>
      <c r="O52" s="50">
        <f>+Tabla1[[#This Row],[Valor Total del reciclaje de la planta]]/G$2</f>
        <v>1128.722966014418</v>
      </c>
    </row>
    <row r="53" spans="1:15">
      <c r="A53" s="40">
        <v>42641</v>
      </c>
      <c r="B53" s="41" t="s">
        <v>104</v>
      </c>
      <c r="C53" s="41" t="s">
        <v>74</v>
      </c>
      <c r="D53" s="42">
        <f>+Tabla1[[#This Row],[Capacidad MW]]/E$1</f>
        <v>49749.999999999993</v>
      </c>
      <c r="E53" s="42">
        <v>19.899999999999999</v>
      </c>
      <c r="F53" s="40">
        <v>43252</v>
      </c>
      <c r="G53" s="24">
        <f>17*Tabla1[[#This Row],[Cantidad de paneles]]</f>
        <v>845749.99999999988</v>
      </c>
      <c r="H53" s="24">
        <f>0.003*Tabla1[[#This Row],[Cantidad de paneles]]</f>
        <v>149.24999999999997</v>
      </c>
      <c r="I53" s="24">
        <f>0.057*Tabla1[[#This Row],[Cantidad de paneles]]</f>
        <v>2835.7499999999995</v>
      </c>
      <c r="J53" s="28">
        <f>+Tabla1[[#This Row],[Peso del vidrio '[Kg']]]*J$1</f>
        <v>133628499.99999999</v>
      </c>
      <c r="K53" s="28">
        <f>+Tabla1[[#This Row],[Peso del Silicio '[Kg']]]*J$2</f>
        <v>22685999.999999996</v>
      </c>
      <c r="L53" s="28">
        <f>+Tabla1[[#This Row],[peso del aluminio '[Kg']]]*J$3</f>
        <v>14745899.999999998</v>
      </c>
      <c r="M53" s="30">
        <f>+Tabla1[[#This Row],[precio del vidrio '[$']]]+Tabla1[[#This Row],[precio del aluminio '[$']]]+Tabla1[[#This Row],[precio del silio '[$']]]</f>
        <v>171060399.99999997</v>
      </c>
      <c r="N53" s="39">
        <f t="shared" si="0"/>
        <v>39902.12269652437</v>
      </c>
      <c r="O53" s="50">
        <f>+Tabla1[[#This Row],[Valor Total del reciclaje de la planta]]/G$2</f>
        <v>44042.327497425329</v>
      </c>
    </row>
    <row r="54" spans="1:15" ht="69">
      <c r="A54" s="40">
        <v>42643</v>
      </c>
      <c r="B54" s="41" t="s">
        <v>105</v>
      </c>
      <c r="C54" s="41" t="s">
        <v>106</v>
      </c>
      <c r="D54" s="42">
        <f>+Tabla1[[#This Row],[Capacidad MW]]/E$1</f>
        <v>43.499999999999993</v>
      </c>
      <c r="E54" s="42">
        <v>1.7399999999999999E-2</v>
      </c>
      <c r="F54" s="40">
        <v>42736</v>
      </c>
      <c r="G54" s="24">
        <f>17*Tabla1[[#This Row],[Cantidad de paneles]]</f>
        <v>739.49999999999989</v>
      </c>
      <c r="H54" s="24">
        <f>0.003*Tabla1[[#This Row],[Cantidad de paneles]]</f>
        <v>0.13049999999999998</v>
      </c>
      <c r="I54" s="24">
        <f>0.057*Tabla1[[#This Row],[Cantidad de paneles]]</f>
        <v>2.4794999999999998</v>
      </c>
      <c r="J54" s="28">
        <f>+Tabla1[[#This Row],[Peso del vidrio '[Kg']]]*J$1</f>
        <v>116840.99999999999</v>
      </c>
      <c r="K54" s="28">
        <f>+Tabla1[[#This Row],[Peso del Silicio '[Kg']]]*J$2</f>
        <v>19835.999999999996</v>
      </c>
      <c r="L54" s="28">
        <f>+Tabla1[[#This Row],[peso del aluminio '[Kg']]]*J$3</f>
        <v>12893.4</v>
      </c>
      <c r="M54" s="30">
        <f>+Tabla1[[#This Row],[precio del vidrio '[$']]]+Tabla1[[#This Row],[precio del aluminio '[$']]]+Tabla1[[#This Row],[precio del silio '[$']]]</f>
        <v>149570.39999999997</v>
      </c>
      <c r="N54" s="39">
        <f t="shared" si="0"/>
        <v>34.889293212036378</v>
      </c>
      <c r="O54" s="50">
        <f>+Tabla1[[#This Row],[Valor Total del reciclaje de la planta]]/G$2</f>
        <v>38.509371781668371</v>
      </c>
    </row>
    <row r="55" spans="1:15" ht="27.6">
      <c r="A55" s="40">
        <v>42648</v>
      </c>
      <c r="B55" s="41" t="s">
        <v>107</v>
      </c>
      <c r="C55" s="41" t="s">
        <v>62</v>
      </c>
      <c r="D55" s="42">
        <f>+Tabla1[[#This Row],[Capacidad MW]]/E$1</f>
        <v>787.5</v>
      </c>
      <c r="E55" s="42">
        <v>0.315</v>
      </c>
      <c r="F55" s="40">
        <v>42826</v>
      </c>
      <c r="G55" s="24">
        <f>17*Tabla1[[#This Row],[Cantidad de paneles]]</f>
        <v>13387.5</v>
      </c>
      <c r="H55" s="24">
        <f>0.003*Tabla1[[#This Row],[Cantidad de paneles]]</f>
        <v>2.3625000000000003</v>
      </c>
      <c r="I55" s="24">
        <f>0.057*Tabla1[[#This Row],[Cantidad de paneles]]</f>
        <v>44.887500000000003</v>
      </c>
      <c r="J55" s="28">
        <f>+Tabla1[[#This Row],[Peso del vidrio '[Kg']]]*J$1</f>
        <v>2115225</v>
      </c>
      <c r="K55" s="28">
        <f>+Tabla1[[#This Row],[Peso del Silicio '[Kg']]]*J$2</f>
        <v>359100.00000000006</v>
      </c>
      <c r="L55" s="28">
        <f>+Tabla1[[#This Row],[peso del aluminio '[Kg']]]*J$3</f>
        <v>233415.00000000003</v>
      </c>
      <c r="M55" s="30">
        <f>+Tabla1[[#This Row],[precio del vidrio '[$']]]+Tabla1[[#This Row],[precio del aluminio '[$']]]+Tabla1[[#This Row],[precio del silio '[$']]]</f>
        <v>2707740</v>
      </c>
      <c r="N55" s="39">
        <f t="shared" si="0"/>
        <v>631.61651504548638</v>
      </c>
      <c r="O55" s="50">
        <f>+Tabla1[[#This Row],[Valor Total del reciclaje de la planta]]/G$2</f>
        <v>697.15242018537595</v>
      </c>
    </row>
    <row r="56" spans="1:15">
      <c r="A56" s="40">
        <v>42648</v>
      </c>
      <c r="B56" s="41" t="s">
        <v>108</v>
      </c>
      <c r="C56" s="41" t="s">
        <v>74</v>
      </c>
      <c r="D56" s="42">
        <f>+Tabla1[[#This Row],[Capacidad MW]]/E$1</f>
        <v>100.75</v>
      </c>
      <c r="E56" s="42">
        <v>4.0300000000000002E-2</v>
      </c>
      <c r="F56" s="40">
        <v>42767</v>
      </c>
      <c r="G56" s="24">
        <f>17*Tabla1[[#This Row],[Cantidad de paneles]]</f>
        <v>1712.75</v>
      </c>
      <c r="H56" s="24">
        <f>0.003*Tabla1[[#This Row],[Cantidad de paneles]]</f>
        <v>0.30225000000000002</v>
      </c>
      <c r="I56" s="24">
        <f>0.057*Tabla1[[#This Row],[Cantidad de paneles]]</f>
        <v>5.74275</v>
      </c>
      <c r="J56" s="28">
        <f>+Tabla1[[#This Row],[Peso del vidrio '[Kg']]]*J$1</f>
        <v>270614.5</v>
      </c>
      <c r="K56" s="28">
        <f>+Tabla1[[#This Row],[Peso del Silicio '[Kg']]]*J$2</f>
        <v>45942</v>
      </c>
      <c r="L56" s="28">
        <f>+Tabla1[[#This Row],[peso del aluminio '[Kg']]]*J$3</f>
        <v>29862.3</v>
      </c>
      <c r="M56" s="30">
        <f>+Tabla1[[#This Row],[precio del vidrio '[$']]]+Tabla1[[#This Row],[precio del aluminio '[$']]]+Tabla1[[#This Row],[precio del silio '[$']]]</f>
        <v>346418.8</v>
      </c>
      <c r="N56" s="39">
        <f t="shared" si="0"/>
        <v>80.806811289946353</v>
      </c>
      <c r="O56" s="50">
        <f>+Tabla1[[#This Row],[Valor Total del reciclaje de la planta]]/G$2</f>
        <v>89.191246138002057</v>
      </c>
    </row>
    <row r="57" spans="1:15" ht="27.6">
      <c r="A57" s="40">
        <v>42648</v>
      </c>
      <c r="B57" s="41" t="s">
        <v>109</v>
      </c>
      <c r="C57" s="41" t="s">
        <v>62</v>
      </c>
      <c r="D57" s="42">
        <f>+Tabla1[[#This Row],[Capacidad MW]]/E$1</f>
        <v>39.874999999999993</v>
      </c>
      <c r="E57" s="42">
        <v>1.5949999999999999E-2</v>
      </c>
      <c r="F57" s="40">
        <v>42826</v>
      </c>
      <c r="G57" s="24">
        <f>17*Tabla1[[#This Row],[Cantidad de paneles]]</f>
        <v>677.87499999999989</v>
      </c>
      <c r="H57" s="24">
        <f>0.003*Tabla1[[#This Row],[Cantidad de paneles]]</f>
        <v>0.11962499999999998</v>
      </c>
      <c r="I57" s="24">
        <f>0.057*Tabla1[[#This Row],[Cantidad de paneles]]</f>
        <v>2.2728749999999995</v>
      </c>
      <c r="J57" s="28">
        <f>+Tabla1[[#This Row],[Peso del vidrio '[Kg']]]*J$1</f>
        <v>107104.24999999999</v>
      </c>
      <c r="K57" s="28">
        <f>+Tabla1[[#This Row],[Peso del Silicio '[Kg']]]*J$2</f>
        <v>18182.999999999996</v>
      </c>
      <c r="L57" s="28">
        <f>+Tabla1[[#This Row],[peso del aluminio '[Kg']]]*J$3</f>
        <v>11818.949999999997</v>
      </c>
      <c r="M57" s="30">
        <f>+Tabla1[[#This Row],[precio del vidrio '[$']]]+Tabla1[[#This Row],[precio del aluminio '[$']]]+Tabla1[[#This Row],[precio del silio '[$']]]</f>
        <v>137106.19999999998</v>
      </c>
      <c r="N57" s="39">
        <f t="shared" si="0"/>
        <v>31.981852111033351</v>
      </c>
      <c r="O57" s="50">
        <f>+Tabla1[[#This Row],[Valor Total del reciclaje de la planta]]/G$2</f>
        <v>35.300257466529345</v>
      </c>
    </row>
    <row r="58" spans="1:15">
      <c r="A58" s="40">
        <v>42648</v>
      </c>
      <c r="B58" s="41" t="s">
        <v>110</v>
      </c>
      <c r="C58" s="41" t="s">
        <v>74</v>
      </c>
      <c r="D58" s="42">
        <f>+Tabla1[[#This Row],[Capacidad MW]]/E$1</f>
        <v>140.5</v>
      </c>
      <c r="E58" s="42">
        <v>5.62E-2</v>
      </c>
      <c r="F58" s="40">
        <v>42705</v>
      </c>
      <c r="G58" s="24">
        <f>17*Tabla1[[#This Row],[Cantidad de paneles]]</f>
        <v>2388.5</v>
      </c>
      <c r="H58" s="24">
        <f>0.003*Tabla1[[#This Row],[Cantidad de paneles]]</f>
        <v>0.42149999999999999</v>
      </c>
      <c r="I58" s="24">
        <f>0.057*Tabla1[[#This Row],[Cantidad de paneles]]</f>
        <v>8.0084999999999997</v>
      </c>
      <c r="J58" s="28">
        <f>+Tabla1[[#This Row],[Peso del vidrio '[Kg']]]*J$1</f>
        <v>377383</v>
      </c>
      <c r="K58" s="28">
        <f>+Tabla1[[#This Row],[Peso del Silicio '[Kg']]]*J$2</f>
        <v>64068</v>
      </c>
      <c r="L58" s="28">
        <f>+Tabla1[[#This Row],[peso del aluminio '[Kg']]]*J$3</f>
        <v>41644.199999999997</v>
      </c>
      <c r="M58" s="30">
        <f>+Tabla1[[#This Row],[precio del vidrio '[$']]]+Tabla1[[#This Row],[precio del aluminio '[$']]]+Tabla1[[#This Row],[precio del silio '[$']]]</f>
        <v>483095.2</v>
      </c>
      <c r="N58" s="39">
        <f t="shared" si="0"/>
        <v>112.68840681128995</v>
      </c>
      <c r="O58" s="50">
        <f>+Tabla1[[#This Row],[Valor Total del reciclaje de la planta]]/G$2</f>
        <v>124.38084449021628</v>
      </c>
    </row>
    <row r="59" spans="1:15">
      <c r="A59" s="40">
        <v>42648</v>
      </c>
      <c r="B59" s="41" t="s">
        <v>111</v>
      </c>
      <c r="C59" s="41" t="s">
        <v>74</v>
      </c>
      <c r="D59" s="42">
        <f>+Tabla1[[#This Row],[Capacidad MW]]/E$1</f>
        <v>250</v>
      </c>
      <c r="E59" s="42">
        <v>0.1</v>
      </c>
      <c r="F59" s="40">
        <v>42705</v>
      </c>
      <c r="G59" s="24">
        <f>17*Tabla1[[#This Row],[Cantidad de paneles]]</f>
        <v>4250</v>
      </c>
      <c r="H59" s="24">
        <f>0.003*Tabla1[[#This Row],[Cantidad de paneles]]</f>
        <v>0.75</v>
      </c>
      <c r="I59" s="24">
        <f>0.057*Tabla1[[#This Row],[Cantidad de paneles]]</f>
        <v>14.25</v>
      </c>
      <c r="J59" s="28">
        <f>+Tabla1[[#This Row],[Peso del vidrio '[Kg']]]*J$1</f>
        <v>671500</v>
      </c>
      <c r="K59" s="28">
        <f>+Tabla1[[#This Row],[Peso del Silicio '[Kg']]]*J$2</f>
        <v>114000</v>
      </c>
      <c r="L59" s="28">
        <f>+Tabla1[[#This Row],[peso del aluminio '[Kg']]]*J$3</f>
        <v>74100</v>
      </c>
      <c r="M59" s="30">
        <f>+Tabla1[[#This Row],[precio del vidrio '[$']]]+Tabla1[[#This Row],[precio del aluminio '[$']]]+Tabla1[[#This Row],[precio del silio '[$']]]</f>
        <v>859600</v>
      </c>
      <c r="N59" s="39">
        <f t="shared" si="0"/>
        <v>200.51317937951947</v>
      </c>
      <c r="O59" s="50">
        <f>+Tabla1[[#This Row],[Valor Total del reciclaje de la planta]]/G$2</f>
        <v>221.31822863027807</v>
      </c>
    </row>
    <row r="60" spans="1:15" ht="27.6">
      <c r="A60" s="40">
        <v>42648</v>
      </c>
      <c r="B60" s="41" t="s">
        <v>112</v>
      </c>
      <c r="C60" s="41" t="s">
        <v>62</v>
      </c>
      <c r="D60" s="42">
        <f>+Tabla1[[#This Row],[Capacidad MW]]/E$1</f>
        <v>79.749999999999986</v>
      </c>
      <c r="E60" s="42">
        <v>3.1899999999999998E-2</v>
      </c>
      <c r="F60" s="40">
        <v>42795</v>
      </c>
      <c r="G60" s="24">
        <f>17*Tabla1[[#This Row],[Cantidad de paneles]]</f>
        <v>1355.7499999999998</v>
      </c>
      <c r="H60" s="24">
        <f>0.003*Tabla1[[#This Row],[Cantidad de paneles]]</f>
        <v>0.23924999999999996</v>
      </c>
      <c r="I60" s="24">
        <f>0.057*Tabla1[[#This Row],[Cantidad de paneles]]</f>
        <v>4.5457499999999991</v>
      </c>
      <c r="J60" s="28">
        <f>+Tabla1[[#This Row],[Peso del vidrio '[Kg']]]*J$1</f>
        <v>214208.49999999997</v>
      </c>
      <c r="K60" s="28">
        <f>+Tabla1[[#This Row],[Peso del Silicio '[Kg']]]*J$2</f>
        <v>36365.999999999993</v>
      </c>
      <c r="L60" s="28">
        <f>+Tabla1[[#This Row],[peso del aluminio '[Kg']]]*J$3</f>
        <v>23637.899999999994</v>
      </c>
      <c r="M60" s="30">
        <f>+Tabla1[[#This Row],[precio del vidrio '[$']]]+Tabla1[[#This Row],[precio del aluminio '[$']]]+Tabla1[[#This Row],[precio del silio '[$']]]</f>
        <v>274212.39999999997</v>
      </c>
      <c r="N60" s="39">
        <f t="shared" si="0"/>
        <v>63.963704222066703</v>
      </c>
      <c r="O60" s="50">
        <f>+Tabla1[[#This Row],[Valor Total del reciclaje de la planta]]/G$2</f>
        <v>70.60051493305869</v>
      </c>
    </row>
    <row r="61" spans="1:15" ht="27.6">
      <c r="A61" s="40">
        <v>42648</v>
      </c>
      <c r="B61" s="41" t="s">
        <v>113</v>
      </c>
      <c r="C61" s="41" t="s">
        <v>62</v>
      </c>
      <c r="D61" s="42">
        <f>+Tabla1[[#This Row],[Capacidad MW]]/E$1</f>
        <v>72.5</v>
      </c>
      <c r="E61" s="42">
        <v>2.9000000000000001E-2</v>
      </c>
      <c r="F61" s="40">
        <v>42795</v>
      </c>
      <c r="G61" s="24">
        <f>17*Tabla1[[#This Row],[Cantidad de paneles]]</f>
        <v>1232.5</v>
      </c>
      <c r="H61" s="24">
        <f>0.003*Tabla1[[#This Row],[Cantidad de paneles]]</f>
        <v>0.2175</v>
      </c>
      <c r="I61" s="24">
        <f>0.057*Tabla1[[#This Row],[Cantidad de paneles]]</f>
        <v>4.1325000000000003</v>
      </c>
      <c r="J61" s="28">
        <f>+Tabla1[[#This Row],[Peso del vidrio '[Kg']]]*J$1</f>
        <v>194735</v>
      </c>
      <c r="K61" s="28">
        <f>+Tabla1[[#This Row],[Peso del Silicio '[Kg']]]*J$2</f>
        <v>33060</v>
      </c>
      <c r="L61" s="28">
        <f>+Tabla1[[#This Row],[peso del aluminio '[Kg']]]*J$3</f>
        <v>21489</v>
      </c>
      <c r="M61" s="30">
        <f>+Tabla1[[#This Row],[precio del vidrio '[$']]]+Tabla1[[#This Row],[precio del aluminio '[$']]]+Tabla1[[#This Row],[precio del silio '[$']]]</f>
        <v>249284</v>
      </c>
      <c r="N61" s="39">
        <f t="shared" si="0"/>
        <v>58.148822020060649</v>
      </c>
      <c r="O61" s="50">
        <f>+Tabla1[[#This Row],[Valor Total del reciclaje de la planta]]/G$2</f>
        <v>64.182286302780639</v>
      </c>
    </row>
    <row r="62" spans="1:15" ht="27.6">
      <c r="A62" s="40">
        <v>42655</v>
      </c>
      <c r="B62" s="41" t="s">
        <v>114</v>
      </c>
      <c r="C62" s="41" t="s">
        <v>115</v>
      </c>
      <c r="D62" s="42">
        <f>+Tabla1[[#This Row],[Capacidad MW]]/E$1</f>
        <v>75</v>
      </c>
      <c r="E62" s="42">
        <v>0.03</v>
      </c>
      <c r="F62" s="40">
        <v>42644</v>
      </c>
      <c r="G62" s="24">
        <f>17*Tabla1[[#This Row],[Cantidad de paneles]]</f>
        <v>1275</v>
      </c>
      <c r="H62" s="24">
        <f>0.003*Tabla1[[#This Row],[Cantidad de paneles]]</f>
        <v>0.22500000000000001</v>
      </c>
      <c r="I62" s="24">
        <f>0.057*Tabla1[[#This Row],[Cantidad de paneles]]</f>
        <v>4.2750000000000004</v>
      </c>
      <c r="J62" s="28">
        <f>+Tabla1[[#This Row],[Peso del vidrio '[Kg']]]*J$1</f>
        <v>201450</v>
      </c>
      <c r="K62" s="28">
        <f>+Tabla1[[#This Row],[Peso del Silicio '[Kg']]]*J$2</f>
        <v>34200</v>
      </c>
      <c r="L62" s="28">
        <f>+Tabla1[[#This Row],[peso del aluminio '[Kg']]]*J$3</f>
        <v>22230.000000000004</v>
      </c>
      <c r="M62" s="30">
        <f>+Tabla1[[#This Row],[precio del vidrio '[$']]]+Tabla1[[#This Row],[precio del aluminio '[$']]]+Tabla1[[#This Row],[precio del silio '[$']]]</f>
        <v>257880</v>
      </c>
      <c r="N62" s="39">
        <f t="shared" si="0"/>
        <v>60.153953813855843</v>
      </c>
      <c r="O62" s="50">
        <f>+Tabla1[[#This Row],[Valor Total del reciclaje de la planta]]/G$2</f>
        <v>66.395468589083421</v>
      </c>
    </row>
    <row r="63" spans="1:15" ht="27.6">
      <c r="A63" s="40">
        <v>42667</v>
      </c>
      <c r="B63" s="41" t="s">
        <v>116</v>
      </c>
      <c r="C63" s="41" t="s">
        <v>117</v>
      </c>
      <c r="D63" s="42">
        <f>+Tabla1[[#This Row],[Capacidad MW]]/E$1</f>
        <v>749.99999999999989</v>
      </c>
      <c r="E63" s="42">
        <v>0.3</v>
      </c>
      <c r="F63" s="40">
        <v>42705</v>
      </c>
      <c r="G63" s="24">
        <f>17*Tabla1[[#This Row],[Cantidad de paneles]]</f>
        <v>12749.999999999998</v>
      </c>
      <c r="H63" s="24">
        <f>0.003*Tabla1[[#This Row],[Cantidad de paneles]]</f>
        <v>2.2499999999999996</v>
      </c>
      <c r="I63" s="24">
        <f>0.057*Tabla1[[#This Row],[Cantidad de paneles]]</f>
        <v>42.749999999999993</v>
      </c>
      <c r="J63" s="28">
        <f>+Tabla1[[#This Row],[Peso del vidrio '[Kg']]]*J$1</f>
        <v>2014499.9999999998</v>
      </c>
      <c r="K63" s="28">
        <f>+Tabla1[[#This Row],[Peso del Silicio '[Kg']]]*J$2</f>
        <v>341999.99999999994</v>
      </c>
      <c r="L63" s="28">
        <f>+Tabla1[[#This Row],[peso del aluminio '[Kg']]]*J$3</f>
        <v>222299.99999999997</v>
      </c>
      <c r="M63" s="30">
        <f>+Tabla1[[#This Row],[precio del vidrio '[$']]]+Tabla1[[#This Row],[precio del aluminio '[$']]]+Tabla1[[#This Row],[precio del silio '[$']]]</f>
        <v>2578799.9999999995</v>
      </c>
      <c r="N63" s="39">
        <f t="shared" si="0"/>
        <v>601.53953813855833</v>
      </c>
      <c r="O63" s="50">
        <f>+Tabla1[[#This Row],[Valor Total del reciclaje de la planta]]/G$2</f>
        <v>663.95468589083407</v>
      </c>
    </row>
    <row r="64" spans="1:15" ht="27.6">
      <c r="A64" s="40">
        <v>42671</v>
      </c>
      <c r="B64" s="41" t="s">
        <v>118</v>
      </c>
      <c r="C64" s="41" t="s">
        <v>119</v>
      </c>
      <c r="D64" s="42">
        <f>+Tabla1[[#This Row],[Capacidad MW]]/E$1</f>
        <v>89.999999999999986</v>
      </c>
      <c r="E64" s="42">
        <v>3.5999999999999997E-2</v>
      </c>
      <c r="F64" s="40">
        <v>42736</v>
      </c>
      <c r="G64" s="24">
        <f>17*Tabla1[[#This Row],[Cantidad de paneles]]</f>
        <v>1529.9999999999998</v>
      </c>
      <c r="H64" s="24">
        <f>0.003*Tabla1[[#This Row],[Cantidad de paneles]]</f>
        <v>0.26999999999999996</v>
      </c>
      <c r="I64" s="24">
        <f>0.057*Tabla1[[#This Row],[Cantidad de paneles]]</f>
        <v>5.129999999999999</v>
      </c>
      <c r="J64" s="28">
        <f>+Tabla1[[#This Row],[Peso del vidrio '[Kg']]]*J$1</f>
        <v>241739.99999999997</v>
      </c>
      <c r="K64" s="28">
        <f>+Tabla1[[#This Row],[Peso del Silicio '[Kg']]]*J$2</f>
        <v>41039.999999999993</v>
      </c>
      <c r="L64" s="28">
        <f>+Tabla1[[#This Row],[peso del aluminio '[Kg']]]*J$3</f>
        <v>26675.999999999996</v>
      </c>
      <c r="M64" s="30">
        <f>+Tabla1[[#This Row],[precio del vidrio '[$']]]+Tabla1[[#This Row],[precio del aluminio '[$']]]+Tabla1[[#This Row],[precio del silio '[$']]]</f>
        <v>309455.99999999994</v>
      </c>
      <c r="N64" s="39">
        <f t="shared" si="0"/>
        <v>72.184744576626997</v>
      </c>
      <c r="O64" s="50">
        <f>+Tabla1[[#This Row],[Valor Total del reciclaje de la planta]]/G$2</f>
        <v>79.674562306900086</v>
      </c>
    </row>
    <row r="65" spans="1:15" ht="27.6">
      <c r="A65" s="40">
        <v>42676</v>
      </c>
      <c r="B65" s="41" t="s">
        <v>120</v>
      </c>
      <c r="C65" s="41" t="s">
        <v>121</v>
      </c>
      <c r="D65" s="42">
        <f>+Tabla1[[#This Row],[Capacidad MW]]/E$1</f>
        <v>70.75</v>
      </c>
      <c r="E65" s="42">
        <v>2.8299999999999999E-2</v>
      </c>
      <c r="F65" s="40">
        <v>42767</v>
      </c>
      <c r="G65" s="24">
        <f>17*Tabla1[[#This Row],[Cantidad de paneles]]</f>
        <v>1202.75</v>
      </c>
      <c r="H65" s="24">
        <f>0.003*Tabla1[[#This Row],[Cantidad de paneles]]</f>
        <v>0.21224999999999999</v>
      </c>
      <c r="I65" s="24">
        <f>0.057*Tabla1[[#This Row],[Cantidad de paneles]]</f>
        <v>4.0327500000000001</v>
      </c>
      <c r="J65" s="28">
        <f>+Tabla1[[#This Row],[Peso del vidrio '[Kg']]]*J$1</f>
        <v>190034.5</v>
      </c>
      <c r="K65" s="28">
        <f>+Tabla1[[#This Row],[Peso del Silicio '[Kg']]]*J$2</f>
        <v>32262</v>
      </c>
      <c r="L65" s="28">
        <f>+Tabla1[[#This Row],[peso del aluminio '[Kg']]]*J$3</f>
        <v>20970.3</v>
      </c>
      <c r="M65" s="30">
        <f>+Tabla1[[#This Row],[precio del vidrio '[$']]]+Tabla1[[#This Row],[precio del aluminio '[$']]]+Tabla1[[#This Row],[precio del silio '[$']]]</f>
        <v>243266.8</v>
      </c>
      <c r="N65" s="39">
        <f t="shared" si="0"/>
        <v>56.745229764404009</v>
      </c>
      <c r="O65" s="50">
        <f>+Tabla1[[#This Row],[Valor Total del reciclaje de la planta]]/G$2</f>
        <v>62.633058702368686</v>
      </c>
    </row>
    <row r="66" spans="1:15" ht="27.6">
      <c r="A66" s="40">
        <v>42682</v>
      </c>
      <c r="B66" s="41" t="s">
        <v>122</v>
      </c>
      <c r="C66" s="41" t="s">
        <v>51</v>
      </c>
      <c r="D66" s="42">
        <f>+Tabla1[[#This Row],[Capacidad MW]]/E$1</f>
        <v>49749.999999999993</v>
      </c>
      <c r="E66" s="42">
        <v>19.899999999999999</v>
      </c>
      <c r="F66" s="40">
        <v>42979</v>
      </c>
      <c r="G66" s="24">
        <f>17*Tabla1[[#This Row],[Cantidad de paneles]]</f>
        <v>845749.99999999988</v>
      </c>
      <c r="H66" s="24">
        <f>0.003*Tabla1[[#This Row],[Cantidad de paneles]]</f>
        <v>149.24999999999997</v>
      </c>
      <c r="I66" s="24">
        <f>0.057*Tabla1[[#This Row],[Cantidad de paneles]]</f>
        <v>2835.7499999999995</v>
      </c>
      <c r="J66" s="28">
        <f>+Tabla1[[#This Row],[Peso del vidrio '[Kg']]]*J$1</f>
        <v>133628499.99999999</v>
      </c>
      <c r="K66" s="28">
        <f>+Tabla1[[#This Row],[Peso del Silicio '[Kg']]]*J$2</f>
        <v>22685999.999999996</v>
      </c>
      <c r="L66" s="28">
        <f>+Tabla1[[#This Row],[peso del aluminio '[Kg']]]*J$3</f>
        <v>14745899.999999998</v>
      </c>
      <c r="M66" s="30">
        <f>+Tabla1[[#This Row],[precio del vidrio '[$']]]+Tabla1[[#This Row],[precio del aluminio '[$']]]+Tabla1[[#This Row],[precio del silio '[$']]]</f>
        <v>171060399.99999997</v>
      </c>
      <c r="N66" s="39">
        <f t="shared" si="0"/>
        <v>39902.12269652437</v>
      </c>
      <c r="O66" s="50">
        <f>+Tabla1[[#This Row],[Valor Total del reciclaje de la planta]]/G$2</f>
        <v>44042.327497425329</v>
      </c>
    </row>
    <row r="67" spans="1:15" ht="27.6">
      <c r="A67" s="40">
        <v>42682</v>
      </c>
      <c r="B67" s="41" t="s">
        <v>123</v>
      </c>
      <c r="C67" s="41" t="s">
        <v>51</v>
      </c>
      <c r="D67" s="42">
        <f>+Tabla1[[#This Row],[Capacidad MW]]/E$1</f>
        <v>49749.999999999993</v>
      </c>
      <c r="E67" s="42">
        <v>19.899999999999999</v>
      </c>
      <c r="F67" s="40">
        <v>42979</v>
      </c>
      <c r="G67" s="24">
        <f>17*Tabla1[[#This Row],[Cantidad de paneles]]</f>
        <v>845749.99999999988</v>
      </c>
      <c r="H67" s="24">
        <f>0.003*Tabla1[[#This Row],[Cantidad de paneles]]</f>
        <v>149.24999999999997</v>
      </c>
      <c r="I67" s="24">
        <f>0.057*Tabla1[[#This Row],[Cantidad de paneles]]</f>
        <v>2835.7499999999995</v>
      </c>
      <c r="J67" s="28">
        <f>+Tabla1[[#This Row],[Peso del vidrio '[Kg']]]*J$1</f>
        <v>133628499.99999999</v>
      </c>
      <c r="K67" s="28">
        <f>+Tabla1[[#This Row],[Peso del Silicio '[Kg']]]*J$2</f>
        <v>22685999.999999996</v>
      </c>
      <c r="L67" s="28">
        <f>+Tabla1[[#This Row],[peso del aluminio '[Kg']]]*J$3</f>
        <v>14745899.999999998</v>
      </c>
      <c r="M67" s="30">
        <f>+Tabla1[[#This Row],[precio del vidrio '[$']]]+Tabla1[[#This Row],[precio del aluminio '[$']]]+Tabla1[[#This Row],[precio del silio '[$']]]</f>
        <v>171060399.99999997</v>
      </c>
      <c r="N67" s="39">
        <f t="shared" si="0"/>
        <v>39902.12269652437</v>
      </c>
      <c r="O67" s="50">
        <f>+Tabla1[[#This Row],[Valor Total del reciclaje de la planta]]/G$2</f>
        <v>44042.327497425329</v>
      </c>
    </row>
    <row r="68" spans="1:15">
      <c r="A68" s="40">
        <v>42690</v>
      </c>
      <c r="B68" s="41" t="s">
        <v>124</v>
      </c>
      <c r="C68" s="41" t="s">
        <v>125</v>
      </c>
      <c r="D68" s="42">
        <f>+Tabla1[[#This Row],[Capacidad MW]]/E$1</f>
        <v>57.499999999999993</v>
      </c>
      <c r="E68" s="42">
        <v>2.3E-2</v>
      </c>
      <c r="F68" s="40">
        <v>42767</v>
      </c>
      <c r="G68" s="24">
        <f>17*Tabla1[[#This Row],[Cantidad de paneles]]</f>
        <v>977.49999999999989</v>
      </c>
      <c r="H68" s="24">
        <f>0.003*Tabla1[[#This Row],[Cantidad de paneles]]</f>
        <v>0.17249999999999999</v>
      </c>
      <c r="I68" s="24">
        <f>0.057*Tabla1[[#This Row],[Cantidad de paneles]]</f>
        <v>3.2774999999999999</v>
      </c>
      <c r="J68" s="28">
        <f>+Tabla1[[#This Row],[Peso del vidrio '[Kg']]]*J$1</f>
        <v>154444.99999999997</v>
      </c>
      <c r="K68" s="28">
        <f>+Tabla1[[#This Row],[Peso del Silicio '[Kg']]]*J$2</f>
        <v>26219.999999999996</v>
      </c>
      <c r="L68" s="28">
        <f>+Tabla1[[#This Row],[peso del aluminio '[Kg']]]*J$3</f>
        <v>17043</v>
      </c>
      <c r="M68" s="30">
        <f>+Tabla1[[#This Row],[precio del vidrio '[$']]]+Tabla1[[#This Row],[precio del aluminio '[$']]]+Tabla1[[#This Row],[precio del silio '[$']]]</f>
        <v>197707.99999999997</v>
      </c>
      <c r="N68" s="39">
        <f t="shared" si="0"/>
        <v>46.118031257289474</v>
      </c>
      <c r="O68" s="50">
        <f>+Tabla1[[#This Row],[Valor Total del reciclaje de la planta]]/G$2</f>
        <v>50.903192584963946</v>
      </c>
    </row>
    <row r="69" spans="1:15" ht="27.6">
      <c r="A69" s="40">
        <v>42698</v>
      </c>
      <c r="B69" s="41" t="s">
        <v>126</v>
      </c>
      <c r="C69" s="41" t="s">
        <v>127</v>
      </c>
      <c r="D69" s="42">
        <f>+Tabla1[[#This Row],[Capacidad MW]]/E$1</f>
        <v>175</v>
      </c>
      <c r="E69" s="42">
        <v>7.0000000000000007E-2</v>
      </c>
      <c r="F69" s="40">
        <v>42644</v>
      </c>
      <c r="G69" s="24">
        <f>17*Tabla1[[#This Row],[Cantidad de paneles]]</f>
        <v>2975</v>
      </c>
      <c r="H69" s="24">
        <f>0.003*Tabla1[[#This Row],[Cantidad de paneles]]</f>
        <v>0.52500000000000002</v>
      </c>
      <c r="I69" s="24">
        <f>0.057*Tabla1[[#This Row],[Cantidad de paneles]]</f>
        <v>9.9749999999999996</v>
      </c>
      <c r="J69" s="28">
        <f>+Tabla1[[#This Row],[Peso del vidrio '[Kg']]]*J$1</f>
        <v>470050</v>
      </c>
      <c r="K69" s="28">
        <f>+Tabla1[[#This Row],[Peso del Silicio '[Kg']]]*J$2</f>
        <v>79800</v>
      </c>
      <c r="L69" s="28">
        <f>+Tabla1[[#This Row],[peso del aluminio '[Kg']]]*J$3</f>
        <v>51870</v>
      </c>
      <c r="M69" s="30">
        <f>+Tabla1[[#This Row],[precio del vidrio '[$']]]+Tabla1[[#This Row],[precio del aluminio '[$']]]+Tabla1[[#This Row],[precio del silio '[$']]]</f>
        <v>601720</v>
      </c>
      <c r="N69" s="39">
        <f t="shared" si="0"/>
        <v>140.35922556566362</v>
      </c>
      <c r="O69" s="50">
        <f>+Tabla1[[#This Row],[Valor Total del reciclaje de la planta]]/G$2</f>
        <v>154.92276004119464</v>
      </c>
    </row>
    <row r="70" spans="1:15" ht="27.6">
      <c r="A70" s="40">
        <v>42698</v>
      </c>
      <c r="B70" s="41" t="s">
        <v>128</v>
      </c>
      <c r="C70" s="41" t="s">
        <v>129</v>
      </c>
      <c r="D70" s="42">
        <f>+Tabla1[[#This Row],[Capacidad MW]]/E$1</f>
        <v>1.25</v>
      </c>
      <c r="E70" s="42">
        <v>5.0000000000000001E-4</v>
      </c>
      <c r="F70" s="40">
        <v>42767</v>
      </c>
      <c r="G70" s="24">
        <f>17*Tabla1[[#This Row],[Cantidad de paneles]]</f>
        <v>21.25</v>
      </c>
      <c r="H70" s="24">
        <f>0.003*Tabla1[[#This Row],[Cantidad de paneles]]</f>
        <v>3.7499999999999999E-3</v>
      </c>
      <c r="I70" s="24">
        <f>0.057*Tabla1[[#This Row],[Cantidad de paneles]]</f>
        <v>7.1250000000000008E-2</v>
      </c>
      <c r="J70" s="28">
        <f>+Tabla1[[#This Row],[Peso del vidrio '[Kg']]]*J$1</f>
        <v>3357.5</v>
      </c>
      <c r="K70" s="28">
        <f>+Tabla1[[#This Row],[Peso del Silicio '[Kg']]]*J$2</f>
        <v>570</v>
      </c>
      <c r="L70" s="28">
        <f>+Tabla1[[#This Row],[peso del aluminio '[Kg']]]*J$3</f>
        <v>370.50000000000006</v>
      </c>
      <c r="M70" s="30">
        <f>+Tabla1[[#This Row],[precio del vidrio '[$']]]+Tabla1[[#This Row],[precio del aluminio '[$']]]+Tabla1[[#This Row],[precio del silio '[$']]]</f>
        <v>4298</v>
      </c>
      <c r="N70" s="39">
        <f t="shared" si="0"/>
        <v>1.0025658968975975</v>
      </c>
      <c r="O70" s="50">
        <f>+Tabla1[[#This Row],[Valor Total del reciclaje de la planta]]/G$2</f>
        <v>1.1065911431513904</v>
      </c>
    </row>
    <row r="71" spans="1:15">
      <c r="A71" s="40">
        <v>42702</v>
      </c>
      <c r="B71" s="41" t="s">
        <v>130</v>
      </c>
      <c r="C71" s="41" t="s">
        <v>130</v>
      </c>
      <c r="D71" s="42">
        <f>+Tabla1[[#This Row],[Capacidad MW]]/E$1</f>
        <v>40</v>
      </c>
      <c r="E71" s="42">
        <v>1.6E-2</v>
      </c>
      <c r="F71" s="40">
        <v>42614</v>
      </c>
      <c r="G71" s="24">
        <f>17*Tabla1[[#This Row],[Cantidad de paneles]]</f>
        <v>680</v>
      </c>
      <c r="H71" s="24">
        <f>0.003*Tabla1[[#This Row],[Cantidad de paneles]]</f>
        <v>0.12</v>
      </c>
      <c r="I71" s="24">
        <f>0.057*Tabla1[[#This Row],[Cantidad de paneles]]</f>
        <v>2.2800000000000002</v>
      </c>
      <c r="J71" s="28">
        <f>+Tabla1[[#This Row],[Peso del vidrio '[Kg']]]*J$1</f>
        <v>107440</v>
      </c>
      <c r="K71" s="28">
        <f>+Tabla1[[#This Row],[Peso del Silicio '[Kg']]]*J$2</f>
        <v>18240</v>
      </c>
      <c r="L71" s="28">
        <f>+Tabla1[[#This Row],[peso del aluminio '[Kg']]]*J$3</f>
        <v>11856.000000000002</v>
      </c>
      <c r="M71" s="30">
        <f>+Tabla1[[#This Row],[precio del vidrio '[$']]]+Tabla1[[#This Row],[precio del aluminio '[$']]]+Tabla1[[#This Row],[precio del silio '[$']]]</f>
        <v>137536</v>
      </c>
      <c r="N71" s="39">
        <f t="shared" si="0"/>
        <v>32.082108700723118</v>
      </c>
      <c r="O71" s="50">
        <f>+Tabla1[[#This Row],[Valor Total del reciclaje de la planta]]/G$2</f>
        <v>35.410916580844493</v>
      </c>
    </row>
    <row r="72" spans="1:15" ht="41.45">
      <c r="A72" s="40">
        <v>42702</v>
      </c>
      <c r="B72" s="41" t="s">
        <v>131</v>
      </c>
      <c r="C72" s="41" t="s">
        <v>132</v>
      </c>
      <c r="D72" s="42">
        <f>+Tabla1[[#This Row],[Capacidad MW]]/E$1</f>
        <v>749.99999999999989</v>
      </c>
      <c r="E72" s="42">
        <v>0.3</v>
      </c>
      <c r="F72" s="40">
        <v>42856</v>
      </c>
      <c r="G72" s="24">
        <f>17*Tabla1[[#This Row],[Cantidad de paneles]]</f>
        <v>12749.999999999998</v>
      </c>
      <c r="H72" s="24">
        <f>0.003*Tabla1[[#This Row],[Cantidad de paneles]]</f>
        <v>2.2499999999999996</v>
      </c>
      <c r="I72" s="24">
        <f>0.057*Tabla1[[#This Row],[Cantidad de paneles]]</f>
        <v>42.749999999999993</v>
      </c>
      <c r="J72" s="28">
        <f>+Tabla1[[#This Row],[Peso del vidrio '[Kg']]]*J$1</f>
        <v>2014499.9999999998</v>
      </c>
      <c r="K72" s="28">
        <f>+Tabla1[[#This Row],[Peso del Silicio '[Kg']]]*J$2</f>
        <v>341999.99999999994</v>
      </c>
      <c r="L72" s="28">
        <f>+Tabla1[[#This Row],[peso del aluminio '[Kg']]]*J$3</f>
        <v>222299.99999999997</v>
      </c>
      <c r="M72" s="30">
        <f>+Tabla1[[#This Row],[precio del vidrio '[$']]]+Tabla1[[#This Row],[precio del aluminio '[$']]]+Tabla1[[#This Row],[precio del silio '[$']]]</f>
        <v>2578799.9999999995</v>
      </c>
      <c r="N72" s="39">
        <f t="shared" ref="N72:N135" si="1">+M72/G$1</f>
        <v>601.53953813855833</v>
      </c>
      <c r="O72" s="50">
        <f>+Tabla1[[#This Row],[Valor Total del reciclaje de la planta]]/G$2</f>
        <v>663.95468589083407</v>
      </c>
    </row>
    <row r="73" spans="1:15" ht="41.45">
      <c r="A73" s="40">
        <v>42702</v>
      </c>
      <c r="B73" s="41" t="s">
        <v>133</v>
      </c>
      <c r="C73" s="41" t="s">
        <v>134</v>
      </c>
      <c r="D73" s="42">
        <f>+Tabla1[[#This Row],[Capacidad MW]]/E$1</f>
        <v>1560</v>
      </c>
      <c r="E73" s="42">
        <v>0.624</v>
      </c>
      <c r="F73" s="40">
        <v>42795</v>
      </c>
      <c r="G73" s="24">
        <f>17*Tabla1[[#This Row],[Cantidad de paneles]]</f>
        <v>26520</v>
      </c>
      <c r="H73" s="24">
        <f>0.003*Tabla1[[#This Row],[Cantidad de paneles]]</f>
        <v>4.68</v>
      </c>
      <c r="I73" s="24">
        <f>0.057*Tabla1[[#This Row],[Cantidad de paneles]]</f>
        <v>88.92</v>
      </c>
      <c r="J73" s="28">
        <f>+Tabla1[[#This Row],[Peso del vidrio '[Kg']]]*J$1</f>
        <v>4190160</v>
      </c>
      <c r="K73" s="28">
        <f>+Tabla1[[#This Row],[Peso del Silicio '[Kg']]]*J$2</f>
        <v>711360</v>
      </c>
      <c r="L73" s="28">
        <f>+Tabla1[[#This Row],[peso del aluminio '[Kg']]]*J$3</f>
        <v>462384</v>
      </c>
      <c r="M73" s="30">
        <f>+Tabla1[[#This Row],[precio del vidrio '[$']]]+Tabla1[[#This Row],[precio del aluminio '[$']]]+Tabla1[[#This Row],[precio del silio '[$']]]</f>
        <v>5363904</v>
      </c>
      <c r="N73" s="39">
        <f t="shared" si="1"/>
        <v>1251.2022393282016</v>
      </c>
      <c r="O73" s="50">
        <f>+Tabla1[[#This Row],[Valor Total del reciclaje de la planta]]/G$2</f>
        <v>1381.0257466529351</v>
      </c>
    </row>
    <row r="74" spans="1:15" ht="27.6">
      <c r="A74" s="40">
        <v>42710</v>
      </c>
      <c r="B74" s="41" t="s">
        <v>135</v>
      </c>
      <c r="C74" s="41" t="s">
        <v>136</v>
      </c>
      <c r="D74" s="42">
        <f>+Tabla1[[#This Row],[Capacidad MW]]/E$1</f>
        <v>80</v>
      </c>
      <c r="E74" s="42">
        <v>3.2000000000000001E-2</v>
      </c>
      <c r="F74" s="40">
        <v>42705</v>
      </c>
      <c r="G74" s="24">
        <f>17*Tabla1[[#This Row],[Cantidad de paneles]]</f>
        <v>1360</v>
      </c>
      <c r="H74" s="24">
        <f>0.003*Tabla1[[#This Row],[Cantidad de paneles]]</f>
        <v>0.24</v>
      </c>
      <c r="I74" s="24">
        <f>0.057*Tabla1[[#This Row],[Cantidad de paneles]]</f>
        <v>4.5600000000000005</v>
      </c>
      <c r="J74" s="28">
        <f>+Tabla1[[#This Row],[Peso del vidrio '[Kg']]]*J$1</f>
        <v>214880</v>
      </c>
      <c r="K74" s="28">
        <f>+Tabla1[[#This Row],[Peso del Silicio '[Kg']]]*J$2</f>
        <v>36480</v>
      </c>
      <c r="L74" s="28">
        <f>+Tabla1[[#This Row],[peso del aluminio '[Kg']]]*J$3</f>
        <v>23712.000000000004</v>
      </c>
      <c r="M74" s="30">
        <f>+Tabla1[[#This Row],[precio del vidrio '[$']]]+Tabla1[[#This Row],[precio del aluminio '[$']]]+Tabla1[[#This Row],[precio del silio '[$']]]</f>
        <v>275072</v>
      </c>
      <c r="N74" s="39">
        <f t="shared" si="1"/>
        <v>64.164217401446237</v>
      </c>
      <c r="O74" s="50">
        <f>+Tabla1[[#This Row],[Valor Total del reciclaje de la planta]]/G$2</f>
        <v>70.821833161688986</v>
      </c>
    </row>
    <row r="75" spans="1:15" ht="27.6">
      <c r="A75" s="40">
        <v>42710</v>
      </c>
      <c r="B75" s="41" t="s">
        <v>137</v>
      </c>
      <c r="C75" s="41" t="s">
        <v>138</v>
      </c>
      <c r="D75" s="42">
        <f>+Tabla1[[#This Row],[Capacidad MW]]/E$1</f>
        <v>105.29999999999998</v>
      </c>
      <c r="E75" s="42">
        <v>4.2119999999999998E-2</v>
      </c>
      <c r="F75" s="40">
        <v>42826</v>
      </c>
      <c r="G75" s="24">
        <f>17*Tabla1[[#This Row],[Cantidad de paneles]]</f>
        <v>1790.0999999999997</v>
      </c>
      <c r="H75" s="24">
        <f>0.003*Tabla1[[#This Row],[Cantidad de paneles]]</f>
        <v>0.31589999999999996</v>
      </c>
      <c r="I75" s="24">
        <f>0.057*Tabla1[[#This Row],[Cantidad de paneles]]</f>
        <v>6.0020999999999995</v>
      </c>
      <c r="J75" s="28">
        <f>+Tabla1[[#This Row],[Peso del vidrio '[Kg']]]*J$1</f>
        <v>282835.79999999993</v>
      </c>
      <c r="K75" s="28">
        <f>+Tabla1[[#This Row],[Peso del Silicio '[Kg']]]*J$2</f>
        <v>48016.799999999996</v>
      </c>
      <c r="L75" s="28">
        <f>+Tabla1[[#This Row],[peso del aluminio '[Kg']]]*J$3</f>
        <v>31210.92</v>
      </c>
      <c r="M75" s="30">
        <f>+Tabla1[[#This Row],[precio del vidrio '[$']]]+Tabla1[[#This Row],[precio del aluminio '[$']]]+Tabla1[[#This Row],[precio del silio '[$']]]</f>
        <v>362063.5199999999</v>
      </c>
      <c r="N75" s="39">
        <f t="shared" si="1"/>
        <v>84.456151154653583</v>
      </c>
      <c r="O75" s="50">
        <f>+Tabla1[[#This Row],[Valor Total del reciclaje de la planta]]/G$2</f>
        <v>93.219237899073093</v>
      </c>
    </row>
    <row r="76" spans="1:15" ht="27.6">
      <c r="A76" s="40">
        <v>42713</v>
      </c>
      <c r="B76" s="41" t="s">
        <v>139</v>
      </c>
      <c r="C76" s="41" t="s">
        <v>66</v>
      </c>
      <c r="D76" s="42">
        <f>+Tabla1[[#This Row],[Capacidad MW]]/E$1</f>
        <v>50</v>
      </c>
      <c r="E76" s="42">
        <v>0.02</v>
      </c>
      <c r="F76" s="40">
        <v>42767</v>
      </c>
      <c r="G76" s="24">
        <f>17*Tabla1[[#This Row],[Cantidad de paneles]]</f>
        <v>850</v>
      </c>
      <c r="H76" s="24">
        <f>0.003*Tabla1[[#This Row],[Cantidad de paneles]]</f>
        <v>0.15</v>
      </c>
      <c r="I76" s="24">
        <f>0.057*Tabla1[[#This Row],[Cantidad de paneles]]</f>
        <v>2.85</v>
      </c>
      <c r="J76" s="28">
        <f>+Tabla1[[#This Row],[Peso del vidrio '[Kg']]]*J$1</f>
        <v>134300</v>
      </c>
      <c r="K76" s="28">
        <f>+Tabla1[[#This Row],[Peso del Silicio '[Kg']]]*J$2</f>
        <v>22800</v>
      </c>
      <c r="L76" s="28">
        <f>+Tabla1[[#This Row],[peso del aluminio '[Kg']]]*J$3</f>
        <v>14820</v>
      </c>
      <c r="M76" s="30">
        <f>+Tabla1[[#This Row],[precio del vidrio '[$']]]+Tabla1[[#This Row],[precio del aluminio '[$']]]+Tabla1[[#This Row],[precio del silio '[$']]]</f>
        <v>171920</v>
      </c>
      <c r="N76" s="39">
        <f t="shared" si="1"/>
        <v>40.102635875903893</v>
      </c>
      <c r="O76" s="50">
        <f>+Tabla1[[#This Row],[Valor Total del reciclaje de la planta]]/G$2</f>
        <v>44.263645726055614</v>
      </c>
    </row>
    <row r="77" spans="1:15">
      <c r="A77" s="40">
        <v>42713</v>
      </c>
      <c r="B77" s="41" t="s">
        <v>140</v>
      </c>
      <c r="C77" s="41" t="s">
        <v>74</v>
      </c>
      <c r="D77" s="42">
        <f>+Tabla1[[#This Row],[Capacidad MW]]/E$1</f>
        <v>50</v>
      </c>
      <c r="E77" s="42">
        <v>0.02</v>
      </c>
      <c r="F77" s="40">
        <v>42705</v>
      </c>
      <c r="G77" s="24">
        <f>17*Tabla1[[#This Row],[Cantidad de paneles]]</f>
        <v>850</v>
      </c>
      <c r="H77" s="24">
        <f>0.003*Tabla1[[#This Row],[Cantidad de paneles]]</f>
        <v>0.15</v>
      </c>
      <c r="I77" s="24">
        <f>0.057*Tabla1[[#This Row],[Cantidad de paneles]]</f>
        <v>2.85</v>
      </c>
      <c r="J77" s="28">
        <f>+Tabla1[[#This Row],[Peso del vidrio '[Kg']]]*J$1</f>
        <v>134300</v>
      </c>
      <c r="K77" s="28">
        <f>+Tabla1[[#This Row],[Peso del Silicio '[Kg']]]*J$2</f>
        <v>22800</v>
      </c>
      <c r="L77" s="28">
        <f>+Tabla1[[#This Row],[peso del aluminio '[Kg']]]*J$3</f>
        <v>14820</v>
      </c>
      <c r="M77" s="30">
        <f>+Tabla1[[#This Row],[precio del vidrio '[$']]]+Tabla1[[#This Row],[precio del aluminio '[$']]]+Tabla1[[#This Row],[precio del silio '[$']]]</f>
        <v>171920</v>
      </c>
      <c r="N77" s="39">
        <f t="shared" si="1"/>
        <v>40.102635875903893</v>
      </c>
      <c r="O77" s="50">
        <f>+Tabla1[[#This Row],[Valor Total del reciclaje de la planta]]/G$2</f>
        <v>44.263645726055614</v>
      </c>
    </row>
    <row r="78" spans="1:15" ht="27.6">
      <c r="A78" s="40">
        <v>42723</v>
      </c>
      <c r="B78" s="41" t="s">
        <v>141</v>
      </c>
      <c r="C78" s="41" t="s">
        <v>142</v>
      </c>
      <c r="D78" s="42">
        <f>+Tabla1[[#This Row],[Capacidad MW]]/E$1</f>
        <v>80.324999999999989</v>
      </c>
      <c r="E78" s="42">
        <v>3.2129999999999999E-2</v>
      </c>
      <c r="F78" s="40">
        <v>42767</v>
      </c>
      <c r="G78" s="24">
        <f>17*Tabla1[[#This Row],[Cantidad de paneles]]</f>
        <v>1365.5249999999999</v>
      </c>
      <c r="H78" s="24">
        <f>0.003*Tabla1[[#This Row],[Cantidad de paneles]]</f>
        <v>0.24097499999999997</v>
      </c>
      <c r="I78" s="24">
        <f>0.057*Tabla1[[#This Row],[Cantidad de paneles]]</f>
        <v>4.578525</v>
      </c>
      <c r="J78" s="28">
        <f>+Tabla1[[#This Row],[Peso del vidrio '[Kg']]]*J$1</f>
        <v>215752.94999999998</v>
      </c>
      <c r="K78" s="28">
        <f>+Tabla1[[#This Row],[Peso del Silicio '[Kg']]]*J$2</f>
        <v>36628.199999999997</v>
      </c>
      <c r="L78" s="28">
        <f>+Tabla1[[#This Row],[peso del aluminio '[Kg']]]*J$3</f>
        <v>23808.329999999998</v>
      </c>
      <c r="M78" s="30">
        <f>+Tabla1[[#This Row],[precio del vidrio '[$']]]+Tabla1[[#This Row],[precio del aluminio '[$']]]+Tabla1[[#This Row],[precio del silio '[$']]]</f>
        <v>276189.48</v>
      </c>
      <c r="N78" s="39">
        <f t="shared" si="1"/>
        <v>64.424884534639602</v>
      </c>
      <c r="O78" s="50">
        <f>+Tabla1[[#This Row],[Valor Total del reciclaje de la planta]]/G$2</f>
        <v>71.109546858908331</v>
      </c>
    </row>
    <row r="79" spans="1:15">
      <c r="A79" s="40">
        <v>42724</v>
      </c>
      <c r="B79" s="41" t="s">
        <v>143</v>
      </c>
      <c r="C79" s="41" t="s">
        <v>74</v>
      </c>
      <c r="D79" s="42">
        <f>+Tabla1[[#This Row],[Capacidad MW]]/E$1</f>
        <v>388.75</v>
      </c>
      <c r="E79" s="42">
        <v>0.1555</v>
      </c>
      <c r="F79" s="40">
        <v>42917</v>
      </c>
      <c r="G79" s="24">
        <f>17*Tabla1[[#This Row],[Cantidad de paneles]]</f>
        <v>6608.75</v>
      </c>
      <c r="H79" s="24">
        <f>0.003*Tabla1[[#This Row],[Cantidad de paneles]]</f>
        <v>1.16625</v>
      </c>
      <c r="I79" s="24">
        <f>0.057*Tabla1[[#This Row],[Cantidad de paneles]]</f>
        <v>22.158750000000001</v>
      </c>
      <c r="J79" s="28">
        <f>+Tabla1[[#This Row],[Peso del vidrio '[Kg']]]*J$1</f>
        <v>1044182.5</v>
      </c>
      <c r="K79" s="28">
        <f>+Tabla1[[#This Row],[Peso del Silicio '[Kg']]]*J$2</f>
        <v>177270</v>
      </c>
      <c r="L79" s="28">
        <f>+Tabla1[[#This Row],[peso del aluminio '[Kg']]]*J$3</f>
        <v>115225.5</v>
      </c>
      <c r="M79" s="30">
        <f>+Tabla1[[#This Row],[precio del vidrio '[$']]]+Tabla1[[#This Row],[precio del aluminio '[$']]]+Tabla1[[#This Row],[precio del silio '[$']]]</f>
        <v>1336678</v>
      </c>
      <c r="N79" s="39">
        <f t="shared" si="1"/>
        <v>311.79799393515276</v>
      </c>
      <c r="O79" s="50">
        <f>+Tabla1[[#This Row],[Valor Total del reciclaje de la planta]]/G$2</f>
        <v>344.14984552008241</v>
      </c>
    </row>
    <row r="80" spans="1:15">
      <c r="A80" s="40">
        <v>42724</v>
      </c>
      <c r="B80" s="41" t="s">
        <v>144</v>
      </c>
      <c r="C80" s="41" t="s">
        <v>74</v>
      </c>
      <c r="D80" s="42">
        <f>+Tabla1[[#This Row],[Capacidad MW]]/E$1</f>
        <v>763.19999999999993</v>
      </c>
      <c r="E80" s="42">
        <v>0.30528</v>
      </c>
      <c r="F80" s="40">
        <v>42917</v>
      </c>
      <c r="G80" s="24">
        <f>17*Tabla1[[#This Row],[Cantidad de paneles]]</f>
        <v>12974.4</v>
      </c>
      <c r="H80" s="24">
        <f>0.003*Tabla1[[#This Row],[Cantidad de paneles]]</f>
        <v>2.2895999999999996</v>
      </c>
      <c r="I80" s="24">
        <f>0.057*Tabla1[[#This Row],[Cantidad de paneles]]</f>
        <v>43.502399999999994</v>
      </c>
      <c r="J80" s="28">
        <f>+Tabla1[[#This Row],[Peso del vidrio '[Kg']]]*J$1</f>
        <v>2049955.2</v>
      </c>
      <c r="K80" s="28">
        <f>+Tabla1[[#This Row],[Peso del Silicio '[Kg']]]*J$2</f>
        <v>348019.19999999995</v>
      </c>
      <c r="L80" s="28">
        <f>+Tabla1[[#This Row],[peso del aluminio '[Kg']]]*J$3</f>
        <v>226212.47999999998</v>
      </c>
      <c r="M80" s="30">
        <f>+Tabla1[[#This Row],[precio del vidrio '[$']]]+Tabla1[[#This Row],[precio del aluminio '[$']]]+Tabla1[[#This Row],[precio del silio '[$']]]</f>
        <v>2624186.88</v>
      </c>
      <c r="N80" s="39">
        <f t="shared" si="1"/>
        <v>612.12663400979704</v>
      </c>
      <c r="O80" s="50">
        <f>+Tabla1[[#This Row],[Valor Total del reciclaje de la planta]]/G$2</f>
        <v>675.64028836251282</v>
      </c>
    </row>
    <row r="81" spans="1:15">
      <c r="A81" s="40">
        <v>42724</v>
      </c>
      <c r="B81" s="41" t="s">
        <v>145</v>
      </c>
      <c r="C81" s="41" t="s">
        <v>74</v>
      </c>
      <c r="D81" s="42">
        <f>+Tabla1[[#This Row],[Capacidad MW]]/E$1</f>
        <v>885.1</v>
      </c>
      <c r="E81" s="42">
        <v>0.35404000000000002</v>
      </c>
      <c r="F81" s="40">
        <v>42917</v>
      </c>
      <c r="G81" s="24">
        <f>17*Tabla1[[#This Row],[Cantidad de paneles]]</f>
        <v>15046.7</v>
      </c>
      <c r="H81" s="24">
        <f>0.003*Tabla1[[#This Row],[Cantidad de paneles]]</f>
        <v>2.6553</v>
      </c>
      <c r="I81" s="24">
        <f>0.057*Tabla1[[#This Row],[Cantidad de paneles]]</f>
        <v>50.450700000000005</v>
      </c>
      <c r="J81" s="28">
        <f>+Tabla1[[#This Row],[Peso del vidrio '[Kg']]]*J$1</f>
        <v>2377378.6</v>
      </c>
      <c r="K81" s="28">
        <f>+Tabla1[[#This Row],[Peso del Silicio '[Kg']]]*J$2</f>
        <v>403605.6</v>
      </c>
      <c r="L81" s="28">
        <f>+Tabla1[[#This Row],[peso del aluminio '[Kg']]]*J$3</f>
        <v>262343.64</v>
      </c>
      <c r="M81" s="30">
        <f>+Tabla1[[#This Row],[precio del vidrio '[$']]]+Tabla1[[#This Row],[precio del aluminio '[$']]]+Tabla1[[#This Row],[precio del silio '[$']]]</f>
        <v>3043327.8400000003</v>
      </c>
      <c r="N81" s="39">
        <f t="shared" si="1"/>
        <v>709.89686027525079</v>
      </c>
      <c r="O81" s="50">
        <f>+Tabla1[[#This Row],[Valor Total del reciclaje de la planta]]/G$2</f>
        <v>783.55505664263649</v>
      </c>
    </row>
    <row r="82" spans="1:15">
      <c r="A82" s="40">
        <v>42724</v>
      </c>
      <c r="B82" s="41" t="s">
        <v>146</v>
      </c>
      <c r="C82" s="41" t="s">
        <v>74</v>
      </c>
      <c r="D82" s="42">
        <f>+Tabla1[[#This Row],[Capacidad MW]]/E$1</f>
        <v>254.4</v>
      </c>
      <c r="E82" s="42">
        <v>0.10176</v>
      </c>
      <c r="F82" s="40">
        <v>42979</v>
      </c>
      <c r="G82" s="24">
        <f>17*Tabla1[[#This Row],[Cantidad de paneles]]</f>
        <v>4324.8</v>
      </c>
      <c r="H82" s="24">
        <f>0.003*Tabla1[[#This Row],[Cantidad de paneles]]</f>
        <v>0.76319999999999999</v>
      </c>
      <c r="I82" s="24">
        <f>0.057*Tabla1[[#This Row],[Cantidad de paneles]]</f>
        <v>14.500800000000002</v>
      </c>
      <c r="J82" s="28">
        <f>+Tabla1[[#This Row],[Peso del vidrio '[Kg']]]*J$1</f>
        <v>683318.4</v>
      </c>
      <c r="K82" s="28">
        <f>+Tabla1[[#This Row],[Peso del Silicio '[Kg']]]*J$2</f>
        <v>116006.39999999999</v>
      </c>
      <c r="L82" s="28">
        <f>+Tabla1[[#This Row],[peso del aluminio '[Kg']]]*J$3</f>
        <v>75404.160000000003</v>
      </c>
      <c r="M82" s="30">
        <f>+Tabla1[[#This Row],[precio del vidrio '[$']]]+Tabla1[[#This Row],[precio del aluminio '[$']]]+Tabla1[[#This Row],[precio del silio '[$']]]</f>
        <v>874728.96000000008</v>
      </c>
      <c r="N82" s="39">
        <f t="shared" si="1"/>
        <v>204.04221133659905</v>
      </c>
      <c r="O82" s="50">
        <f>+Tabla1[[#This Row],[Valor Total del reciclaje de la planta]]/G$2</f>
        <v>225.21342945417098</v>
      </c>
    </row>
    <row r="83" spans="1:15">
      <c r="A83" s="40">
        <v>42724</v>
      </c>
      <c r="B83" s="41" t="s">
        <v>147</v>
      </c>
      <c r="C83" s="41" t="s">
        <v>74</v>
      </c>
      <c r="D83" s="42">
        <f>+Tabla1[[#This Row],[Capacidad MW]]/E$1</f>
        <v>7.95</v>
      </c>
      <c r="E83" s="42">
        <v>3.1800000000000001E-3</v>
      </c>
      <c r="F83" s="40">
        <v>42979</v>
      </c>
      <c r="G83" s="24">
        <f>17*Tabla1[[#This Row],[Cantidad de paneles]]</f>
        <v>135.15</v>
      </c>
      <c r="H83" s="24">
        <f>0.003*Tabla1[[#This Row],[Cantidad de paneles]]</f>
        <v>2.385E-2</v>
      </c>
      <c r="I83" s="24">
        <f>0.057*Tabla1[[#This Row],[Cantidad de paneles]]</f>
        <v>0.45315000000000005</v>
      </c>
      <c r="J83" s="28">
        <f>+Tabla1[[#This Row],[Peso del vidrio '[Kg']]]*J$1</f>
        <v>21353.7</v>
      </c>
      <c r="K83" s="28">
        <f>+Tabla1[[#This Row],[Peso del Silicio '[Kg']]]*J$2</f>
        <v>3625.2</v>
      </c>
      <c r="L83" s="28">
        <f>+Tabla1[[#This Row],[peso del aluminio '[Kg']]]*J$3</f>
        <v>2356.38</v>
      </c>
      <c r="M83" s="30">
        <f>+Tabla1[[#This Row],[precio del vidrio '[$']]]+Tabla1[[#This Row],[precio del aluminio '[$']]]+Tabla1[[#This Row],[precio del silio '[$']]]</f>
        <v>27335.280000000002</v>
      </c>
      <c r="N83" s="39">
        <f t="shared" si="1"/>
        <v>6.3763191042687204</v>
      </c>
      <c r="O83" s="50">
        <f>+Tabla1[[#This Row],[Valor Total del reciclaje de la planta]]/G$2</f>
        <v>7.0379196704428431</v>
      </c>
    </row>
    <row r="84" spans="1:15">
      <c r="A84" s="40">
        <v>42724</v>
      </c>
      <c r="B84" s="41" t="s">
        <v>148</v>
      </c>
      <c r="C84" s="41" t="s">
        <v>74</v>
      </c>
      <c r="D84" s="42">
        <f>+Tabla1[[#This Row],[Capacidad MW]]/E$1</f>
        <v>79.5</v>
      </c>
      <c r="E84" s="42">
        <v>3.1800000000000002E-2</v>
      </c>
      <c r="F84" s="40">
        <v>42979</v>
      </c>
      <c r="G84" s="24">
        <f>17*Tabla1[[#This Row],[Cantidad de paneles]]</f>
        <v>1351.5</v>
      </c>
      <c r="H84" s="24">
        <f>0.003*Tabla1[[#This Row],[Cantidad de paneles]]</f>
        <v>0.23850000000000002</v>
      </c>
      <c r="I84" s="24">
        <f>0.057*Tabla1[[#This Row],[Cantidad de paneles]]</f>
        <v>4.5315000000000003</v>
      </c>
      <c r="J84" s="28">
        <f>+Tabla1[[#This Row],[Peso del vidrio '[Kg']]]*J$1</f>
        <v>213537</v>
      </c>
      <c r="K84" s="28">
        <f>+Tabla1[[#This Row],[Peso del Silicio '[Kg']]]*J$2</f>
        <v>36252</v>
      </c>
      <c r="L84" s="28">
        <f>+Tabla1[[#This Row],[peso del aluminio '[Kg']]]*J$3</f>
        <v>23563.800000000003</v>
      </c>
      <c r="M84" s="30">
        <f>+Tabla1[[#This Row],[precio del vidrio '[$']]]+Tabla1[[#This Row],[precio del aluminio '[$']]]+Tabla1[[#This Row],[precio del silio '[$']]]</f>
        <v>273352.8</v>
      </c>
      <c r="N84" s="39">
        <f t="shared" si="1"/>
        <v>63.76319104268719</v>
      </c>
      <c r="O84" s="50">
        <f>+Tabla1[[#This Row],[Valor Total del reciclaje de la planta]]/G$2</f>
        <v>70.379196704428423</v>
      </c>
    </row>
    <row r="85" spans="1:15">
      <c r="A85" s="40">
        <v>42724</v>
      </c>
      <c r="B85" s="41" t="s">
        <v>149</v>
      </c>
      <c r="C85" s="41" t="s">
        <v>74</v>
      </c>
      <c r="D85" s="42">
        <f>+Tabla1[[#This Row],[Capacidad MW]]/E$1</f>
        <v>300.77499999999998</v>
      </c>
      <c r="E85" s="42">
        <v>0.12031</v>
      </c>
      <c r="F85" s="40">
        <v>42917</v>
      </c>
      <c r="G85" s="24">
        <f>17*Tabla1[[#This Row],[Cantidad de paneles]]</f>
        <v>5113.1749999999993</v>
      </c>
      <c r="H85" s="24">
        <f>0.003*Tabla1[[#This Row],[Cantidad de paneles]]</f>
        <v>0.90232499999999993</v>
      </c>
      <c r="I85" s="24">
        <f>0.057*Tabla1[[#This Row],[Cantidad de paneles]]</f>
        <v>17.144175000000001</v>
      </c>
      <c r="J85" s="28">
        <f>+Tabla1[[#This Row],[Peso del vidrio '[Kg']]]*J$1</f>
        <v>807881.64999999991</v>
      </c>
      <c r="K85" s="28">
        <f>+Tabla1[[#This Row],[Peso del Silicio '[Kg']]]*J$2</f>
        <v>137153.4</v>
      </c>
      <c r="L85" s="28">
        <f>+Tabla1[[#This Row],[peso del aluminio '[Kg']]]*J$3</f>
        <v>89149.71</v>
      </c>
      <c r="M85" s="30">
        <f>+Tabla1[[#This Row],[precio del vidrio '[$']]]+Tabla1[[#This Row],[precio del aluminio '[$']]]+Tabla1[[#This Row],[precio del silio '[$']]]</f>
        <v>1034184.7599999999</v>
      </c>
      <c r="N85" s="39">
        <f t="shared" si="1"/>
        <v>241.23740611149987</v>
      </c>
      <c r="O85" s="50">
        <f>+Tabla1[[#This Row],[Valor Total del reciclaje de la planta]]/G$2</f>
        <v>266.2679608650875</v>
      </c>
    </row>
    <row r="86" spans="1:15">
      <c r="A86" s="40">
        <v>42724</v>
      </c>
      <c r="B86" s="41" t="s">
        <v>150</v>
      </c>
      <c r="C86" s="41" t="s">
        <v>74</v>
      </c>
      <c r="D86" s="42">
        <f>+Tabla1[[#This Row],[Capacidad MW]]/E$1</f>
        <v>74.899999999999991</v>
      </c>
      <c r="E86" s="42">
        <v>2.9960000000000001E-2</v>
      </c>
      <c r="F86" s="40">
        <v>42887</v>
      </c>
      <c r="G86" s="24">
        <f>17*Tabla1[[#This Row],[Cantidad de paneles]]</f>
        <v>1273.3</v>
      </c>
      <c r="H86" s="24">
        <f>0.003*Tabla1[[#This Row],[Cantidad de paneles]]</f>
        <v>0.22469999999999998</v>
      </c>
      <c r="I86" s="24">
        <f>0.057*Tabla1[[#This Row],[Cantidad de paneles]]</f>
        <v>4.2692999999999994</v>
      </c>
      <c r="J86" s="28">
        <f>+Tabla1[[#This Row],[Peso del vidrio '[Kg']]]*J$1</f>
        <v>201181.4</v>
      </c>
      <c r="K86" s="28">
        <f>+Tabla1[[#This Row],[Peso del Silicio '[Kg']]]*J$2</f>
        <v>34154.399999999994</v>
      </c>
      <c r="L86" s="28">
        <f>+Tabla1[[#This Row],[peso del aluminio '[Kg']]]*J$3</f>
        <v>22200.359999999997</v>
      </c>
      <c r="M86" s="30">
        <f>+Tabla1[[#This Row],[precio del vidrio '[$']]]+Tabla1[[#This Row],[precio del aluminio '[$']]]+Tabla1[[#This Row],[precio del silio '[$']]]</f>
        <v>257536.15999999997</v>
      </c>
      <c r="N86" s="39">
        <f t="shared" si="1"/>
        <v>60.073748542104028</v>
      </c>
      <c r="O86" s="50">
        <f>+Tabla1[[#This Row],[Valor Total del reciclaje de la planta]]/G$2</f>
        <v>66.306941297631298</v>
      </c>
    </row>
    <row r="87" spans="1:15">
      <c r="A87" s="40">
        <v>42724</v>
      </c>
      <c r="B87" s="41" t="s">
        <v>151</v>
      </c>
      <c r="C87" s="41" t="s">
        <v>74</v>
      </c>
      <c r="D87" s="42">
        <f>+Tabla1[[#This Row],[Capacidad MW]]/E$1</f>
        <v>42.4</v>
      </c>
      <c r="E87" s="42">
        <v>1.6959999999999999E-2</v>
      </c>
      <c r="F87" s="40">
        <v>42979</v>
      </c>
      <c r="G87" s="24">
        <f>17*Tabla1[[#This Row],[Cantidad de paneles]]</f>
        <v>720.8</v>
      </c>
      <c r="H87" s="24">
        <f>0.003*Tabla1[[#This Row],[Cantidad de paneles]]</f>
        <v>0.12720000000000001</v>
      </c>
      <c r="I87" s="24">
        <f>0.057*Tabla1[[#This Row],[Cantidad de paneles]]</f>
        <v>2.4167999999999998</v>
      </c>
      <c r="J87" s="28">
        <f>+Tabla1[[#This Row],[Peso del vidrio '[Kg']]]*J$1</f>
        <v>113886.39999999999</v>
      </c>
      <c r="K87" s="28">
        <f>+Tabla1[[#This Row],[Peso del Silicio '[Kg']]]*J$2</f>
        <v>19334.400000000001</v>
      </c>
      <c r="L87" s="28">
        <f>+Tabla1[[#This Row],[peso del aluminio '[Kg']]]*J$3</f>
        <v>12567.359999999999</v>
      </c>
      <c r="M87" s="30">
        <f>+Tabla1[[#This Row],[precio del vidrio '[$']]]+Tabla1[[#This Row],[precio del aluminio '[$']]]+Tabla1[[#This Row],[precio del silio '[$']]]</f>
        <v>145788.16</v>
      </c>
      <c r="N87" s="39">
        <f t="shared" si="1"/>
        <v>34.007035222766504</v>
      </c>
      <c r="O87" s="50">
        <f>+Tabla1[[#This Row],[Valor Total del reciclaje de la planta]]/G$2</f>
        <v>37.535571575695158</v>
      </c>
    </row>
    <row r="88" spans="1:15">
      <c r="A88" s="40">
        <v>42724</v>
      </c>
      <c r="B88" s="41" t="s">
        <v>152</v>
      </c>
      <c r="C88" s="41" t="s">
        <v>74</v>
      </c>
      <c r="D88" s="42">
        <f>+Tabla1[[#This Row],[Capacidad MW]]/E$1</f>
        <v>148.4</v>
      </c>
      <c r="E88" s="42">
        <v>5.9360000000000003E-2</v>
      </c>
      <c r="F88" s="40">
        <v>42917</v>
      </c>
      <c r="G88" s="24">
        <f>17*Tabla1[[#This Row],[Cantidad de paneles]]</f>
        <v>2522.8000000000002</v>
      </c>
      <c r="H88" s="24">
        <f>0.003*Tabla1[[#This Row],[Cantidad de paneles]]</f>
        <v>0.44520000000000004</v>
      </c>
      <c r="I88" s="24">
        <f>0.057*Tabla1[[#This Row],[Cantidad de paneles]]</f>
        <v>8.4588000000000001</v>
      </c>
      <c r="J88" s="28">
        <f>+Tabla1[[#This Row],[Peso del vidrio '[Kg']]]*J$1</f>
        <v>398602.4</v>
      </c>
      <c r="K88" s="28">
        <f>+Tabla1[[#This Row],[Peso del Silicio '[Kg']]]*J$2</f>
        <v>67670.400000000009</v>
      </c>
      <c r="L88" s="28">
        <f>+Tabla1[[#This Row],[peso del aluminio '[Kg']]]*J$3</f>
        <v>43985.760000000002</v>
      </c>
      <c r="M88" s="30">
        <f>+Tabla1[[#This Row],[precio del vidrio '[$']]]+Tabla1[[#This Row],[precio del aluminio '[$']]]+Tabla1[[#This Row],[precio del silio '[$']]]</f>
        <v>510258.56000000006</v>
      </c>
      <c r="N88" s="39">
        <f t="shared" si="1"/>
        <v>119.02462327968277</v>
      </c>
      <c r="O88" s="50">
        <f>+Tabla1[[#This Row],[Valor Total del reciclaje de la planta]]/G$2</f>
        <v>131.37450051493306</v>
      </c>
    </row>
    <row r="89" spans="1:15">
      <c r="A89" s="40">
        <v>42725</v>
      </c>
      <c r="B89" s="41" t="s">
        <v>153</v>
      </c>
      <c r="C89" s="41" t="s">
        <v>154</v>
      </c>
      <c r="D89" s="42">
        <f>+Tabla1[[#This Row],[Capacidad MW]]/E$1</f>
        <v>125</v>
      </c>
      <c r="E89" s="42">
        <v>0.05</v>
      </c>
      <c r="F89" s="40">
        <v>42795</v>
      </c>
      <c r="G89" s="24">
        <f>17*Tabla1[[#This Row],[Cantidad de paneles]]</f>
        <v>2125</v>
      </c>
      <c r="H89" s="24">
        <f>0.003*Tabla1[[#This Row],[Cantidad de paneles]]</f>
        <v>0.375</v>
      </c>
      <c r="I89" s="24">
        <f>0.057*Tabla1[[#This Row],[Cantidad de paneles]]</f>
        <v>7.125</v>
      </c>
      <c r="J89" s="28">
        <f>+Tabla1[[#This Row],[Peso del vidrio '[Kg']]]*J$1</f>
        <v>335750</v>
      </c>
      <c r="K89" s="28">
        <f>+Tabla1[[#This Row],[Peso del Silicio '[Kg']]]*J$2</f>
        <v>57000</v>
      </c>
      <c r="L89" s="28">
        <f>+Tabla1[[#This Row],[peso del aluminio '[Kg']]]*J$3</f>
        <v>37050</v>
      </c>
      <c r="M89" s="30">
        <f>+Tabla1[[#This Row],[precio del vidrio '[$']]]+Tabla1[[#This Row],[precio del aluminio '[$']]]+Tabla1[[#This Row],[precio del silio '[$']]]</f>
        <v>429800</v>
      </c>
      <c r="N89" s="39">
        <f t="shared" si="1"/>
        <v>100.25658968975974</v>
      </c>
      <c r="O89" s="50">
        <f>+Tabla1[[#This Row],[Valor Total del reciclaje de la planta]]/G$2</f>
        <v>110.65911431513904</v>
      </c>
    </row>
    <row r="90" spans="1:15" ht="27.6">
      <c r="A90" s="40">
        <v>42726</v>
      </c>
      <c r="B90" s="41" t="s">
        <v>155</v>
      </c>
      <c r="C90" s="41" t="s">
        <v>156</v>
      </c>
      <c r="D90" s="42">
        <f>+Tabla1[[#This Row],[Capacidad MW]]/E$1</f>
        <v>37.5</v>
      </c>
      <c r="E90" s="42">
        <v>1.4999999999999999E-2</v>
      </c>
      <c r="F90" s="40">
        <v>42736</v>
      </c>
      <c r="G90" s="24">
        <f>17*Tabla1[[#This Row],[Cantidad de paneles]]</f>
        <v>637.5</v>
      </c>
      <c r="H90" s="24">
        <f>0.003*Tabla1[[#This Row],[Cantidad de paneles]]</f>
        <v>0.1125</v>
      </c>
      <c r="I90" s="24">
        <f>0.057*Tabla1[[#This Row],[Cantidad de paneles]]</f>
        <v>2.1375000000000002</v>
      </c>
      <c r="J90" s="28">
        <f>+Tabla1[[#This Row],[Peso del vidrio '[Kg']]]*J$1</f>
        <v>100725</v>
      </c>
      <c r="K90" s="28">
        <f>+Tabla1[[#This Row],[Peso del Silicio '[Kg']]]*J$2</f>
        <v>17100</v>
      </c>
      <c r="L90" s="28">
        <f>+Tabla1[[#This Row],[peso del aluminio '[Kg']]]*J$3</f>
        <v>11115.000000000002</v>
      </c>
      <c r="M90" s="30">
        <f>+Tabla1[[#This Row],[precio del vidrio '[$']]]+Tabla1[[#This Row],[precio del aluminio '[$']]]+Tabla1[[#This Row],[precio del silio '[$']]]</f>
        <v>128940</v>
      </c>
      <c r="N90" s="39">
        <f t="shared" si="1"/>
        <v>30.076976906927921</v>
      </c>
      <c r="O90" s="50">
        <f>+Tabla1[[#This Row],[Valor Total del reciclaje de la planta]]/G$2</f>
        <v>33.197734294541711</v>
      </c>
    </row>
    <row r="91" spans="1:15">
      <c r="A91" s="40">
        <v>42726</v>
      </c>
      <c r="B91" s="41" t="s">
        <v>157</v>
      </c>
      <c r="C91" s="41" t="s">
        <v>158</v>
      </c>
      <c r="D91" s="42">
        <f>+Tabla1[[#This Row],[Capacidad MW]]/E$1</f>
        <v>179.99999999999997</v>
      </c>
      <c r="E91" s="42">
        <v>7.1999999999999995E-2</v>
      </c>
      <c r="F91" s="40">
        <v>42736</v>
      </c>
      <c r="G91" s="24">
        <f>17*Tabla1[[#This Row],[Cantidad de paneles]]</f>
        <v>3059.9999999999995</v>
      </c>
      <c r="H91" s="24">
        <f>0.003*Tabla1[[#This Row],[Cantidad de paneles]]</f>
        <v>0.53999999999999992</v>
      </c>
      <c r="I91" s="24">
        <f>0.057*Tabla1[[#This Row],[Cantidad de paneles]]</f>
        <v>10.259999999999998</v>
      </c>
      <c r="J91" s="28">
        <f>+Tabla1[[#This Row],[Peso del vidrio '[Kg']]]*J$1</f>
        <v>483479.99999999994</v>
      </c>
      <c r="K91" s="28">
        <f>+Tabla1[[#This Row],[Peso del Silicio '[Kg']]]*J$2</f>
        <v>82079.999999999985</v>
      </c>
      <c r="L91" s="28">
        <f>+Tabla1[[#This Row],[peso del aluminio '[Kg']]]*J$3</f>
        <v>53351.999999999993</v>
      </c>
      <c r="M91" s="30">
        <f>+Tabla1[[#This Row],[precio del vidrio '[$']]]+Tabla1[[#This Row],[precio del aluminio '[$']]]+Tabla1[[#This Row],[precio del silio '[$']]]</f>
        <v>618911.99999999988</v>
      </c>
      <c r="N91" s="39">
        <f t="shared" si="1"/>
        <v>144.36948915325399</v>
      </c>
      <c r="O91" s="50">
        <f>+Tabla1[[#This Row],[Valor Total del reciclaje de la planta]]/G$2</f>
        <v>159.34912461380017</v>
      </c>
    </row>
    <row r="92" spans="1:15" ht="41.45">
      <c r="A92" s="40">
        <v>42726</v>
      </c>
      <c r="B92" s="41" t="s">
        <v>159</v>
      </c>
      <c r="C92" s="41" t="s">
        <v>160</v>
      </c>
      <c r="D92" s="42">
        <f>+Tabla1[[#This Row],[Capacidad MW]]/E$1</f>
        <v>77.45</v>
      </c>
      <c r="E92" s="42">
        <v>3.0980000000000001E-2</v>
      </c>
      <c r="F92" s="40">
        <v>42917</v>
      </c>
      <c r="G92" s="24">
        <f>17*Tabla1[[#This Row],[Cantidad de paneles]]</f>
        <v>1316.65</v>
      </c>
      <c r="H92" s="24">
        <f>0.003*Tabla1[[#This Row],[Cantidad de paneles]]</f>
        <v>0.23235</v>
      </c>
      <c r="I92" s="24">
        <f>0.057*Tabla1[[#This Row],[Cantidad de paneles]]</f>
        <v>4.41465</v>
      </c>
      <c r="J92" s="28">
        <f>+Tabla1[[#This Row],[Peso del vidrio '[Kg']]]*J$1</f>
        <v>208030.7</v>
      </c>
      <c r="K92" s="28">
        <f>+Tabla1[[#This Row],[Peso del Silicio '[Kg']]]*J$2</f>
        <v>35317.199999999997</v>
      </c>
      <c r="L92" s="28">
        <f>+Tabla1[[#This Row],[peso del aluminio '[Kg']]]*J$3</f>
        <v>22956.18</v>
      </c>
      <c r="M92" s="30">
        <f>+Tabla1[[#This Row],[precio del vidrio '[$']]]+Tabla1[[#This Row],[precio del aluminio '[$']]]+Tabla1[[#This Row],[precio del silio '[$']]]</f>
        <v>266304.08</v>
      </c>
      <c r="N92" s="39">
        <f t="shared" si="1"/>
        <v>62.118982971775139</v>
      </c>
      <c r="O92" s="50">
        <f>+Tabla1[[#This Row],[Valor Total del reciclaje de la planta]]/G$2</f>
        <v>68.564387229660142</v>
      </c>
    </row>
    <row r="93" spans="1:15">
      <c r="A93" s="40">
        <v>42727</v>
      </c>
      <c r="B93" s="41" t="s">
        <v>161</v>
      </c>
      <c r="C93" s="41" t="s">
        <v>74</v>
      </c>
      <c r="D93" s="42">
        <f>+Tabla1[[#This Row],[Capacidad MW]]/E$1</f>
        <v>17.25</v>
      </c>
      <c r="E93" s="42">
        <v>6.8999999999999999E-3</v>
      </c>
      <c r="F93" s="40">
        <v>42887</v>
      </c>
      <c r="G93" s="24">
        <f>17*Tabla1[[#This Row],[Cantidad de paneles]]</f>
        <v>293.25</v>
      </c>
      <c r="H93" s="24">
        <f>0.003*Tabla1[[#This Row],[Cantidad de paneles]]</f>
        <v>5.1750000000000004E-2</v>
      </c>
      <c r="I93" s="24">
        <f>0.057*Tabla1[[#This Row],[Cantidad de paneles]]</f>
        <v>0.98325000000000007</v>
      </c>
      <c r="J93" s="28">
        <f>+Tabla1[[#This Row],[Peso del vidrio '[Kg']]]*J$1</f>
        <v>46333.5</v>
      </c>
      <c r="K93" s="28">
        <f>+Tabla1[[#This Row],[Peso del Silicio '[Kg']]]*J$2</f>
        <v>7866.0000000000009</v>
      </c>
      <c r="L93" s="28">
        <f>+Tabla1[[#This Row],[peso del aluminio '[Kg']]]*J$3</f>
        <v>5112.9000000000005</v>
      </c>
      <c r="M93" s="30">
        <f>+Tabla1[[#This Row],[precio del vidrio '[$']]]+Tabla1[[#This Row],[precio del aluminio '[$']]]+Tabla1[[#This Row],[precio del silio '[$']]]</f>
        <v>59312.4</v>
      </c>
      <c r="N93" s="39">
        <f t="shared" si="1"/>
        <v>13.835409377186844</v>
      </c>
      <c r="O93" s="50">
        <f>+Tabla1[[#This Row],[Valor Total del reciclaje de la planta]]/G$2</f>
        <v>15.270957775489187</v>
      </c>
    </row>
    <row r="94" spans="1:15" ht="27.6">
      <c r="A94" s="40">
        <v>42727</v>
      </c>
      <c r="B94" s="41" t="s">
        <v>162</v>
      </c>
      <c r="C94" s="41" t="s">
        <v>74</v>
      </c>
      <c r="D94" s="42">
        <f>+Tabla1[[#This Row],[Capacidad MW]]/E$1</f>
        <v>12.6</v>
      </c>
      <c r="E94" s="42">
        <v>5.0400000000000002E-3</v>
      </c>
      <c r="F94" s="40">
        <v>42887</v>
      </c>
      <c r="G94" s="24">
        <f>17*Tabla1[[#This Row],[Cantidad de paneles]]</f>
        <v>214.2</v>
      </c>
      <c r="H94" s="24">
        <f>0.003*Tabla1[[#This Row],[Cantidad de paneles]]</f>
        <v>3.78E-2</v>
      </c>
      <c r="I94" s="24">
        <f>0.057*Tabla1[[#This Row],[Cantidad de paneles]]</f>
        <v>0.71820000000000006</v>
      </c>
      <c r="J94" s="28">
        <f>+Tabla1[[#This Row],[Peso del vidrio '[Kg']]]*J$1</f>
        <v>33843.599999999999</v>
      </c>
      <c r="K94" s="28">
        <f>+Tabla1[[#This Row],[Peso del Silicio '[Kg']]]*J$2</f>
        <v>5745.6</v>
      </c>
      <c r="L94" s="28">
        <f>+Tabla1[[#This Row],[peso del aluminio '[Kg']]]*J$3</f>
        <v>3734.6400000000003</v>
      </c>
      <c r="M94" s="30">
        <f>+Tabla1[[#This Row],[precio del vidrio '[$']]]+Tabla1[[#This Row],[precio del aluminio '[$']]]+Tabla1[[#This Row],[precio del silio '[$']]]</f>
        <v>43323.839999999997</v>
      </c>
      <c r="N94" s="39">
        <f t="shared" si="1"/>
        <v>10.105864240727781</v>
      </c>
      <c r="O94" s="50">
        <f>+Tabla1[[#This Row],[Valor Total del reciclaje de la planta]]/G$2</f>
        <v>11.154438722966013</v>
      </c>
    </row>
    <row r="95" spans="1:15">
      <c r="A95" s="40">
        <v>42727</v>
      </c>
      <c r="B95" s="41" t="s">
        <v>163</v>
      </c>
      <c r="C95" s="41" t="s">
        <v>74</v>
      </c>
      <c r="D95" s="42">
        <f>+Tabla1[[#This Row],[Capacidad MW]]/E$1</f>
        <v>12.6</v>
      </c>
      <c r="E95" s="42">
        <v>5.0400000000000002E-3</v>
      </c>
      <c r="F95" s="40">
        <v>42887</v>
      </c>
      <c r="G95" s="24">
        <f>17*Tabla1[[#This Row],[Cantidad de paneles]]</f>
        <v>214.2</v>
      </c>
      <c r="H95" s="24">
        <f>0.003*Tabla1[[#This Row],[Cantidad de paneles]]</f>
        <v>3.78E-2</v>
      </c>
      <c r="I95" s="24">
        <f>0.057*Tabla1[[#This Row],[Cantidad de paneles]]</f>
        <v>0.71820000000000006</v>
      </c>
      <c r="J95" s="28">
        <f>+Tabla1[[#This Row],[Peso del vidrio '[Kg']]]*J$1</f>
        <v>33843.599999999999</v>
      </c>
      <c r="K95" s="28">
        <f>+Tabla1[[#This Row],[Peso del Silicio '[Kg']]]*J$2</f>
        <v>5745.6</v>
      </c>
      <c r="L95" s="28">
        <f>+Tabla1[[#This Row],[peso del aluminio '[Kg']]]*J$3</f>
        <v>3734.6400000000003</v>
      </c>
      <c r="M95" s="30">
        <f>+Tabla1[[#This Row],[precio del vidrio '[$']]]+Tabla1[[#This Row],[precio del aluminio '[$']]]+Tabla1[[#This Row],[precio del silio '[$']]]</f>
        <v>43323.839999999997</v>
      </c>
      <c r="N95" s="39">
        <f t="shared" si="1"/>
        <v>10.105864240727781</v>
      </c>
      <c r="O95" s="50">
        <f>+Tabla1[[#This Row],[Valor Total del reciclaje de la planta]]/G$2</f>
        <v>11.154438722966013</v>
      </c>
    </row>
    <row r="96" spans="1:15">
      <c r="A96" s="40">
        <v>42727</v>
      </c>
      <c r="B96" s="41" t="s">
        <v>164</v>
      </c>
      <c r="C96" s="41" t="s">
        <v>74</v>
      </c>
      <c r="D96" s="42">
        <f>+Tabla1[[#This Row],[Capacidad MW]]/E$1</f>
        <v>7.95</v>
      </c>
      <c r="E96" s="42">
        <v>3.1800000000000001E-3</v>
      </c>
      <c r="F96" s="40">
        <v>42887</v>
      </c>
      <c r="G96" s="24">
        <f>17*Tabla1[[#This Row],[Cantidad de paneles]]</f>
        <v>135.15</v>
      </c>
      <c r="H96" s="24">
        <f>0.003*Tabla1[[#This Row],[Cantidad de paneles]]</f>
        <v>2.385E-2</v>
      </c>
      <c r="I96" s="24">
        <f>0.057*Tabla1[[#This Row],[Cantidad de paneles]]</f>
        <v>0.45315000000000005</v>
      </c>
      <c r="J96" s="28">
        <f>+Tabla1[[#This Row],[Peso del vidrio '[Kg']]]*J$1</f>
        <v>21353.7</v>
      </c>
      <c r="K96" s="28">
        <f>+Tabla1[[#This Row],[Peso del Silicio '[Kg']]]*J$2</f>
        <v>3625.2</v>
      </c>
      <c r="L96" s="28">
        <f>+Tabla1[[#This Row],[peso del aluminio '[Kg']]]*J$3</f>
        <v>2356.38</v>
      </c>
      <c r="M96" s="30">
        <f>+Tabla1[[#This Row],[precio del vidrio '[$']]]+Tabla1[[#This Row],[precio del aluminio '[$']]]+Tabla1[[#This Row],[precio del silio '[$']]]</f>
        <v>27335.280000000002</v>
      </c>
      <c r="N96" s="39">
        <f t="shared" si="1"/>
        <v>6.3763191042687204</v>
      </c>
      <c r="O96" s="50">
        <f>+Tabla1[[#This Row],[Valor Total del reciclaje de la planta]]/G$2</f>
        <v>7.0379196704428431</v>
      </c>
    </row>
    <row r="97" spans="1:15">
      <c r="A97" s="40">
        <v>42727</v>
      </c>
      <c r="B97" s="41" t="s">
        <v>165</v>
      </c>
      <c r="C97" s="41" t="s">
        <v>74</v>
      </c>
      <c r="D97" s="42">
        <f>+Tabla1[[#This Row],[Capacidad MW]]/E$1</f>
        <v>116.6</v>
      </c>
      <c r="E97" s="42">
        <v>4.6640000000000001E-2</v>
      </c>
      <c r="F97" s="40">
        <v>42887</v>
      </c>
      <c r="G97" s="24">
        <f>17*Tabla1[[#This Row],[Cantidad de paneles]]</f>
        <v>1982.1999999999998</v>
      </c>
      <c r="H97" s="24">
        <f>0.003*Tabla1[[#This Row],[Cantidad de paneles]]</f>
        <v>0.3498</v>
      </c>
      <c r="I97" s="24">
        <f>0.057*Tabla1[[#This Row],[Cantidad de paneles]]</f>
        <v>6.6462000000000003</v>
      </c>
      <c r="J97" s="28">
        <f>+Tabla1[[#This Row],[Peso del vidrio '[Kg']]]*J$1</f>
        <v>313187.59999999998</v>
      </c>
      <c r="K97" s="28">
        <f>+Tabla1[[#This Row],[Peso del Silicio '[Kg']]]*J$2</f>
        <v>53169.599999999999</v>
      </c>
      <c r="L97" s="28">
        <f>+Tabla1[[#This Row],[peso del aluminio '[Kg']]]*J$3</f>
        <v>34560.240000000005</v>
      </c>
      <c r="M97" s="30">
        <f>+Tabla1[[#This Row],[precio del vidrio '[$']]]+Tabla1[[#This Row],[precio del aluminio '[$']]]+Tabla1[[#This Row],[precio del silio '[$']]]</f>
        <v>400917.43999999994</v>
      </c>
      <c r="N97" s="39">
        <f t="shared" si="1"/>
        <v>93.519346862607875</v>
      </c>
      <c r="O97" s="50">
        <f>+Tabla1[[#This Row],[Valor Total del reciclaje de la planta]]/G$2</f>
        <v>103.22282183316167</v>
      </c>
    </row>
    <row r="98" spans="1:15">
      <c r="A98" s="40">
        <v>42727</v>
      </c>
      <c r="B98" s="41" t="s">
        <v>166</v>
      </c>
      <c r="C98" s="41" t="s">
        <v>74</v>
      </c>
      <c r="D98" s="42">
        <f>+Tabla1[[#This Row],[Capacidad MW]]/E$1</f>
        <v>17.25</v>
      </c>
      <c r="E98" s="42">
        <v>6.8999999999999999E-3</v>
      </c>
      <c r="F98" s="40">
        <v>42887</v>
      </c>
      <c r="G98" s="24">
        <f>17*Tabla1[[#This Row],[Cantidad de paneles]]</f>
        <v>293.25</v>
      </c>
      <c r="H98" s="24">
        <f>0.003*Tabla1[[#This Row],[Cantidad de paneles]]</f>
        <v>5.1750000000000004E-2</v>
      </c>
      <c r="I98" s="24">
        <f>0.057*Tabla1[[#This Row],[Cantidad de paneles]]</f>
        <v>0.98325000000000007</v>
      </c>
      <c r="J98" s="28">
        <f>+Tabla1[[#This Row],[Peso del vidrio '[Kg']]]*J$1</f>
        <v>46333.5</v>
      </c>
      <c r="K98" s="28">
        <f>+Tabla1[[#This Row],[Peso del Silicio '[Kg']]]*J$2</f>
        <v>7866.0000000000009</v>
      </c>
      <c r="L98" s="28">
        <f>+Tabla1[[#This Row],[peso del aluminio '[Kg']]]*J$3</f>
        <v>5112.9000000000005</v>
      </c>
      <c r="M98" s="30">
        <f>+Tabla1[[#This Row],[precio del vidrio '[$']]]+Tabla1[[#This Row],[precio del aluminio '[$']]]+Tabla1[[#This Row],[precio del silio '[$']]]</f>
        <v>59312.4</v>
      </c>
      <c r="N98" s="39">
        <f t="shared" si="1"/>
        <v>13.835409377186844</v>
      </c>
      <c r="O98" s="50">
        <f>+Tabla1[[#This Row],[Valor Total del reciclaje de la planta]]/G$2</f>
        <v>15.270957775489187</v>
      </c>
    </row>
    <row r="99" spans="1:15">
      <c r="A99" s="40">
        <v>42727</v>
      </c>
      <c r="B99" s="41" t="s">
        <v>167</v>
      </c>
      <c r="C99" s="41" t="s">
        <v>74</v>
      </c>
      <c r="D99" s="42">
        <f>+Tabla1[[#This Row],[Capacidad MW]]/E$1</f>
        <v>42.424999999999997</v>
      </c>
      <c r="E99" s="42">
        <v>1.6969999999999999E-2</v>
      </c>
      <c r="F99" s="40">
        <v>42917</v>
      </c>
      <c r="G99" s="24">
        <f>17*Tabla1[[#This Row],[Cantidad de paneles]]</f>
        <v>721.22499999999991</v>
      </c>
      <c r="H99" s="24">
        <f>0.003*Tabla1[[#This Row],[Cantidad de paneles]]</f>
        <v>0.127275</v>
      </c>
      <c r="I99" s="24">
        <f>0.057*Tabla1[[#This Row],[Cantidad de paneles]]</f>
        <v>2.4182250000000001</v>
      </c>
      <c r="J99" s="28">
        <f>+Tabla1[[#This Row],[Peso del vidrio '[Kg']]]*J$1</f>
        <v>113953.54999999999</v>
      </c>
      <c r="K99" s="28">
        <f>+Tabla1[[#This Row],[Peso del Silicio '[Kg']]]*J$2</f>
        <v>19345.8</v>
      </c>
      <c r="L99" s="28">
        <f>+Tabla1[[#This Row],[peso del aluminio '[Kg']]]*J$3</f>
        <v>12574.77</v>
      </c>
      <c r="M99" s="30">
        <f>+Tabla1[[#This Row],[precio del vidrio '[$']]]+Tabla1[[#This Row],[precio del aluminio '[$']]]+Tabla1[[#This Row],[precio del silio '[$']]]</f>
        <v>145874.12</v>
      </c>
      <c r="N99" s="39">
        <f t="shared" si="1"/>
        <v>34.027086540704452</v>
      </c>
      <c r="O99" s="50">
        <f>+Tabla1[[#This Row],[Valor Total del reciclaje de la planta]]/G$2</f>
        <v>37.557703398558189</v>
      </c>
    </row>
    <row r="100" spans="1:15">
      <c r="A100" s="40">
        <v>42727</v>
      </c>
      <c r="B100" s="41" t="s">
        <v>168</v>
      </c>
      <c r="C100" s="41" t="s">
        <v>74</v>
      </c>
      <c r="D100" s="42">
        <f>+Tabla1[[#This Row],[Capacidad MW]]/E$1</f>
        <v>17.225000000000001</v>
      </c>
      <c r="E100" s="42">
        <v>6.8900000000000003E-3</v>
      </c>
      <c r="F100" s="40">
        <v>42887</v>
      </c>
      <c r="G100" s="24">
        <f>17*Tabla1[[#This Row],[Cantidad de paneles]]</f>
        <v>292.82500000000005</v>
      </c>
      <c r="H100" s="24">
        <f>0.003*Tabla1[[#This Row],[Cantidad de paneles]]</f>
        <v>5.1675000000000006E-2</v>
      </c>
      <c r="I100" s="24">
        <f>0.057*Tabla1[[#This Row],[Cantidad de paneles]]</f>
        <v>0.98182500000000017</v>
      </c>
      <c r="J100" s="28">
        <f>+Tabla1[[#This Row],[Peso del vidrio '[Kg']]]*J$1</f>
        <v>46266.350000000006</v>
      </c>
      <c r="K100" s="28">
        <f>+Tabla1[[#This Row],[Peso del Silicio '[Kg']]]*J$2</f>
        <v>7854.6000000000013</v>
      </c>
      <c r="L100" s="28">
        <f>+Tabla1[[#This Row],[peso del aluminio '[Kg']]]*J$3</f>
        <v>5105.4900000000007</v>
      </c>
      <c r="M100" s="30">
        <f>+Tabla1[[#This Row],[precio del vidrio '[$']]]+Tabla1[[#This Row],[precio del aluminio '[$']]]+Tabla1[[#This Row],[precio del silio '[$']]]</f>
        <v>59226.44</v>
      </c>
      <c r="N100" s="39">
        <f t="shared" si="1"/>
        <v>13.815358059248892</v>
      </c>
      <c r="O100" s="50">
        <f>+Tabla1[[#This Row],[Valor Total del reciclaje de la planta]]/G$2</f>
        <v>15.248825952626159</v>
      </c>
    </row>
    <row r="101" spans="1:15">
      <c r="A101" s="40">
        <v>42727</v>
      </c>
      <c r="B101" s="41" t="s">
        <v>169</v>
      </c>
      <c r="C101" s="41" t="s">
        <v>74</v>
      </c>
      <c r="D101" s="42">
        <f>+Tabla1[[#This Row],[Capacidad MW]]/E$1</f>
        <v>17.25</v>
      </c>
      <c r="E101" s="42">
        <v>6.8999999999999999E-3</v>
      </c>
      <c r="F101" s="40">
        <v>42887</v>
      </c>
      <c r="G101" s="24">
        <f>17*Tabla1[[#This Row],[Cantidad de paneles]]</f>
        <v>293.25</v>
      </c>
      <c r="H101" s="24">
        <f>0.003*Tabla1[[#This Row],[Cantidad de paneles]]</f>
        <v>5.1750000000000004E-2</v>
      </c>
      <c r="I101" s="24">
        <f>0.057*Tabla1[[#This Row],[Cantidad de paneles]]</f>
        <v>0.98325000000000007</v>
      </c>
      <c r="J101" s="28">
        <f>+Tabla1[[#This Row],[Peso del vidrio '[Kg']]]*J$1</f>
        <v>46333.5</v>
      </c>
      <c r="K101" s="28">
        <f>+Tabla1[[#This Row],[Peso del Silicio '[Kg']]]*J$2</f>
        <v>7866.0000000000009</v>
      </c>
      <c r="L101" s="28">
        <f>+Tabla1[[#This Row],[peso del aluminio '[Kg']]]*J$3</f>
        <v>5112.9000000000005</v>
      </c>
      <c r="M101" s="30">
        <f>+Tabla1[[#This Row],[precio del vidrio '[$']]]+Tabla1[[#This Row],[precio del aluminio '[$']]]+Tabla1[[#This Row],[precio del silio '[$']]]</f>
        <v>59312.4</v>
      </c>
      <c r="N101" s="39">
        <f t="shared" si="1"/>
        <v>13.835409377186844</v>
      </c>
      <c r="O101" s="50">
        <f>+Tabla1[[#This Row],[Valor Total del reciclaje de la planta]]/G$2</f>
        <v>15.270957775489187</v>
      </c>
    </row>
    <row r="102" spans="1:15">
      <c r="A102" s="40">
        <v>42727</v>
      </c>
      <c r="B102" s="41" t="s">
        <v>170</v>
      </c>
      <c r="C102" s="41" t="s">
        <v>74</v>
      </c>
      <c r="D102" s="42">
        <f>+Tabla1[[#This Row],[Capacidad MW]]/E$1</f>
        <v>17.225000000000001</v>
      </c>
      <c r="E102" s="42">
        <v>6.8900000000000003E-3</v>
      </c>
      <c r="F102" s="40">
        <v>42887</v>
      </c>
      <c r="G102" s="24">
        <f>17*Tabla1[[#This Row],[Cantidad de paneles]]</f>
        <v>292.82500000000005</v>
      </c>
      <c r="H102" s="24">
        <f>0.003*Tabla1[[#This Row],[Cantidad de paneles]]</f>
        <v>5.1675000000000006E-2</v>
      </c>
      <c r="I102" s="24">
        <f>0.057*Tabla1[[#This Row],[Cantidad de paneles]]</f>
        <v>0.98182500000000017</v>
      </c>
      <c r="J102" s="28">
        <f>+Tabla1[[#This Row],[Peso del vidrio '[Kg']]]*J$1</f>
        <v>46266.350000000006</v>
      </c>
      <c r="K102" s="28">
        <f>+Tabla1[[#This Row],[Peso del Silicio '[Kg']]]*J$2</f>
        <v>7854.6000000000013</v>
      </c>
      <c r="L102" s="28">
        <f>+Tabla1[[#This Row],[peso del aluminio '[Kg']]]*J$3</f>
        <v>5105.4900000000007</v>
      </c>
      <c r="M102" s="30">
        <f>+Tabla1[[#This Row],[precio del vidrio '[$']]]+Tabla1[[#This Row],[precio del aluminio '[$']]]+Tabla1[[#This Row],[precio del silio '[$']]]</f>
        <v>59226.44</v>
      </c>
      <c r="N102" s="39">
        <f t="shared" si="1"/>
        <v>13.815358059248892</v>
      </c>
      <c r="O102" s="50">
        <f>+Tabla1[[#This Row],[Valor Total del reciclaje de la planta]]/G$2</f>
        <v>15.248825952626159</v>
      </c>
    </row>
    <row r="103" spans="1:15">
      <c r="A103" s="40">
        <v>42727</v>
      </c>
      <c r="B103" s="41" t="s">
        <v>171</v>
      </c>
      <c r="C103" s="41" t="s">
        <v>74</v>
      </c>
      <c r="D103" s="42">
        <f>+Tabla1[[#This Row],[Capacidad MW]]/E$1</f>
        <v>12.6</v>
      </c>
      <c r="E103" s="42">
        <v>5.0400000000000002E-3</v>
      </c>
      <c r="F103" s="40">
        <v>42887</v>
      </c>
      <c r="G103" s="24">
        <f>17*Tabla1[[#This Row],[Cantidad de paneles]]</f>
        <v>214.2</v>
      </c>
      <c r="H103" s="24">
        <f>0.003*Tabla1[[#This Row],[Cantidad de paneles]]</f>
        <v>3.78E-2</v>
      </c>
      <c r="I103" s="24">
        <f>0.057*Tabla1[[#This Row],[Cantidad de paneles]]</f>
        <v>0.71820000000000006</v>
      </c>
      <c r="J103" s="28">
        <f>+Tabla1[[#This Row],[Peso del vidrio '[Kg']]]*J$1</f>
        <v>33843.599999999999</v>
      </c>
      <c r="K103" s="28">
        <f>+Tabla1[[#This Row],[Peso del Silicio '[Kg']]]*J$2</f>
        <v>5745.6</v>
      </c>
      <c r="L103" s="28">
        <f>+Tabla1[[#This Row],[peso del aluminio '[Kg']]]*J$3</f>
        <v>3734.6400000000003</v>
      </c>
      <c r="M103" s="30">
        <f>+Tabla1[[#This Row],[precio del vidrio '[$']]]+Tabla1[[#This Row],[precio del aluminio '[$']]]+Tabla1[[#This Row],[precio del silio '[$']]]</f>
        <v>43323.839999999997</v>
      </c>
      <c r="N103" s="39">
        <f t="shared" si="1"/>
        <v>10.105864240727781</v>
      </c>
      <c r="O103" s="50">
        <f>+Tabla1[[#This Row],[Valor Total del reciclaje de la planta]]/G$2</f>
        <v>11.154438722966013</v>
      </c>
    </row>
    <row r="104" spans="1:15" ht="27.6">
      <c r="A104" s="40">
        <v>42753</v>
      </c>
      <c r="B104" s="41" t="s">
        <v>172</v>
      </c>
      <c r="C104" s="41" t="s">
        <v>173</v>
      </c>
      <c r="D104" s="42">
        <f>+Tabla1[[#This Row],[Capacidad MW]]/E$1</f>
        <v>16.25</v>
      </c>
      <c r="E104" s="42">
        <v>6.4999999999999997E-3</v>
      </c>
      <c r="F104" s="40">
        <v>42795</v>
      </c>
      <c r="G104" s="24">
        <f>17*Tabla1[[#This Row],[Cantidad de paneles]]</f>
        <v>276.25</v>
      </c>
      <c r="H104" s="24">
        <f>0.003*Tabla1[[#This Row],[Cantidad de paneles]]</f>
        <v>4.8750000000000002E-2</v>
      </c>
      <c r="I104" s="24">
        <f>0.057*Tabla1[[#This Row],[Cantidad de paneles]]</f>
        <v>0.92625000000000002</v>
      </c>
      <c r="J104" s="28">
        <f>+Tabla1[[#This Row],[Peso del vidrio '[Kg']]]*J$1</f>
        <v>43647.5</v>
      </c>
      <c r="K104" s="28">
        <f>+Tabla1[[#This Row],[Peso del Silicio '[Kg']]]*J$2</f>
        <v>7410</v>
      </c>
      <c r="L104" s="28">
        <f>+Tabla1[[#This Row],[peso del aluminio '[Kg']]]*J$3</f>
        <v>4816.5</v>
      </c>
      <c r="M104" s="30">
        <f>+Tabla1[[#This Row],[precio del vidrio '[$']]]+Tabla1[[#This Row],[precio del aluminio '[$']]]+Tabla1[[#This Row],[precio del silio '[$']]]</f>
        <v>55874</v>
      </c>
      <c r="N104" s="39">
        <f t="shared" si="1"/>
        <v>13.033356659668765</v>
      </c>
      <c r="O104" s="50">
        <f>+Tabla1[[#This Row],[Valor Total del reciclaje de la planta]]/G$2</f>
        <v>14.385684860968075</v>
      </c>
    </row>
    <row r="105" spans="1:15">
      <c r="A105" s="40">
        <v>42753</v>
      </c>
      <c r="B105" s="41" t="s">
        <v>174</v>
      </c>
      <c r="C105" s="41" t="s">
        <v>175</v>
      </c>
      <c r="D105" s="42">
        <f>+Tabla1[[#This Row],[Capacidad MW]]/E$1</f>
        <v>25</v>
      </c>
      <c r="E105" s="42">
        <v>0.01</v>
      </c>
      <c r="F105" s="40">
        <v>42705</v>
      </c>
      <c r="G105" s="24">
        <f>17*Tabla1[[#This Row],[Cantidad de paneles]]</f>
        <v>425</v>
      </c>
      <c r="H105" s="24">
        <f>0.003*Tabla1[[#This Row],[Cantidad de paneles]]</f>
        <v>7.4999999999999997E-2</v>
      </c>
      <c r="I105" s="24">
        <f>0.057*Tabla1[[#This Row],[Cantidad de paneles]]</f>
        <v>1.425</v>
      </c>
      <c r="J105" s="28">
        <f>+Tabla1[[#This Row],[Peso del vidrio '[Kg']]]*J$1</f>
        <v>67150</v>
      </c>
      <c r="K105" s="28">
        <f>+Tabla1[[#This Row],[Peso del Silicio '[Kg']]]*J$2</f>
        <v>11400</v>
      </c>
      <c r="L105" s="28">
        <f>+Tabla1[[#This Row],[peso del aluminio '[Kg']]]*J$3</f>
        <v>7410</v>
      </c>
      <c r="M105" s="30">
        <f>+Tabla1[[#This Row],[precio del vidrio '[$']]]+Tabla1[[#This Row],[precio del aluminio '[$']]]+Tabla1[[#This Row],[precio del silio '[$']]]</f>
        <v>85960</v>
      </c>
      <c r="N105" s="39">
        <f t="shared" si="1"/>
        <v>20.051317937951946</v>
      </c>
      <c r="O105" s="50">
        <f>+Tabla1[[#This Row],[Valor Total del reciclaje de la planta]]/G$2</f>
        <v>22.131822863027807</v>
      </c>
    </row>
    <row r="106" spans="1:15" ht="27.6">
      <c r="A106" s="40">
        <v>42755</v>
      </c>
      <c r="B106" s="41" t="s">
        <v>176</v>
      </c>
      <c r="C106" s="41" t="s">
        <v>119</v>
      </c>
      <c r="D106" s="42">
        <f>+Tabla1[[#This Row],[Capacidad MW]]/E$1</f>
        <v>89.999999999999986</v>
      </c>
      <c r="E106" s="42">
        <v>3.5999999999999997E-2</v>
      </c>
      <c r="F106" s="40">
        <v>42948</v>
      </c>
      <c r="G106" s="24">
        <f>17*Tabla1[[#This Row],[Cantidad de paneles]]</f>
        <v>1529.9999999999998</v>
      </c>
      <c r="H106" s="24">
        <f>0.003*Tabla1[[#This Row],[Cantidad de paneles]]</f>
        <v>0.26999999999999996</v>
      </c>
      <c r="I106" s="24">
        <f>0.057*Tabla1[[#This Row],[Cantidad de paneles]]</f>
        <v>5.129999999999999</v>
      </c>
      <c r="J106" s="28">
        <f>+Tabla1[[#This Row],[Peso del vidrio '[Kg']]]*J$1</f>
        <v>241739.99999999997</v>
      </c>
      <c r="K106" s="28">
        <f>+Tabla1[[#This Row],[Peso del Silicio '[Kg']]]*J$2</f>
        <v>41039.999999999993</v>
      </c>
      <c r="L106" s="28">
        <f>+Tabla1[[#This Row],[peso del aluminio '[Kg']]]*J$3</f>
        <v>26675.999999999996</v>
      </c>
      <c r="M106" s="30">
        <f>+Tabla1[[#This Row],[precio del vidrio '[$']]]+Tabla1[[#This Row],[precio del aluminio '[$']]]+Tabla1[[#This Row],[precio del silio '[$']]]</f>
        <v>309455.99999999994</v>
      </c>
      <c r="N106" s="39">
        <f t="shared" si="1"/>
        <v>72.184744576626997</v>
      </c>
      <c r="O106" s="50">
        <f>+Tabla1[[#This Row],[Valor Total del reciclaje de la planta]]/G$2</f>
        <v>79.674562306900086</v>
      </c>
    </row>
    <row r="107" spans="1:15" ht="27.6">
      <c r="A107" s="40">
        <v>42755</v>
      </c>
      <c r="B107" s="41" t="s">
        <v>177</v>
      </c>
      <c r="C107" s="41" t="s">
        <v>119</v>
      </c>
      <c r="D107" s="42">
        <f>+Tabla1[[#This Row],[Capacidad MW]]/E$1</f>
        <v>75</v>
      </c>
      <c r="E107" s="42">
        <v>0.03</v>
      </c>
      <c r="F107" s="40">
        <v>42948</v>
      </c>
      <c r="G107" s="24">
        <f>17*Tabla1[[#This Row],[Cantidad de paneles]]</f>
        <v>1275</v>
      </c>
      <c r="H107" s="24">
        <f>0.003*Tabla1[[#This Row],[Cantidad de paneles]]</f>
        <v>0.22500000000000001</v>
      </c>
      <c r="I107" s="24">
        <f>0.057*Tabla1[[#This Row],[Cantidad de paneles]]</f>
        <v>4.2750000000000004</v>
      </c>
      <c r="J107" s="28">
        <f>+Tabla1[[#This Row],[Peso del vidrio '[Kg']]]*J$1</f>
        <v>201450</v>
      </c>
      <c r="K107" s="28">
        <f>+Tabla1[[#This Row],[Peso del Silicio '[Kg']]]*J$2</f>
        <v>34200</v>
      </c>
      <c r="L107" s="28">
        <f>+Tabla1[[#This Row],[peso del aluminio '[Kg']]]*J$3</f>
        <v>22230.000000000004</v>
      </c>
      <c r="M107" s="30">
        <f>+Tabla1[[#This Row],[precio del vidrio '[$']]]+Tabla1[[#This Row],[precio del aluminio '[$']]]+Tabla1[[#This Row],[precio del silio '[$']]]</f>
        <v>257880</v>
      </c>
      <c r="N107" s="39">
        <f t="shared" si="1"/>
        <v>60.153953813855843</v>
      </c>
      <c r="O107" s="50">
        <f>+Tabla1[[#This Row],[Valor Total del reciclaje de la planta]]/G$2</f>
        <v>66.395468589083421</v>
      </c>
    </row>
    <row r="108" spans="1:15">
      <c r="A108" s="40">
        <v>42760</v>
      </c>
      <c r="B108" s="41" t="s">
        <v>178</v>
      </c>
      <c r="C108" s="41" t="s">
        <v>179</v>
      </c>
      <c r="D108" s="42">
        <f>+Tabla1[[#This Row],[Capacidad MW]]/E$1</f>
        <v>9.25</v>
      </c>
      <c r="E108" s="42">
        <v>3.7000000000000002E-3</v>
      </c>
      <c r="F108" s="40">
        <v>43070</v>
      </c>
      <c r="G108" s="24">
        <f>17*Tabla1[[#This Row],[Cantidad de paneles]]</f>
        <v>157.25</v>
      </c>
      <c r="H108" s="24">
        <f>0.003*Tabla1[[#This Row],[Cantidad de paneles]]</f>
        <v>2.775E-2</v>
      </c>
      <c r="I108" s="24">
        <f>0.057*Tabla1[[#This Row],[Cantidad de paneles]]</f>
        <v>0.52725</v>
      </c>
      <c r="J108" s="28">
        <f>+Tabla1[[#This Row],[Peso del vidrio '[Kg']]]*J$1</f>
        <v>24845.5</v>
      </c>
      <c r="K108" s="28">
        <f>+Tabla1[[#This Row],[Peso del Silicio '[Kg']]]*J$2</f>
        <v>4218</v>
      </c>
      <c r="L108" s="28">
        <f>+Tabla1[[#This Row],[peso del aluminio '[Kg']]]*J$3</f>
        <v>2741.7</v>
      </c>
      <c r="M108" s="30">
        <f>+Tabla1[[#This Row],[precio del vidrio '[$']]]+Tabla1[[#This Row],[precio del aluminio '[$']]]+Tabla1[[#This Row],[precio del silio '[$']]]</f>
        <v>31805.200000000001</v>
      </c>
      <c r="N108" s="39">
        <f t="shared" si="1"/>
        <v>7.4189876370422212</v>
      </c>
      <c r="O108" s="50">
        <f>+Tabla1[[#This Row],[Valor Total del reciclaje de la planta]]/G$2</f>
        <v>8.1887744593202889</v>
      </c>
    </row>
    <row r="109" spans="1:15" ht="27.6">
      <c r="A109" s="40">
        <v>42760</v>
      </c>
      <c r="B109" s="41" t="s">
        <v>180</v>
      </c>
      <c r="C109" s="41" t="s">
        <v>181</v>
      </c>
      <c r="D109" s="42">
        <f>+Tabla1[[#This Row],[Capacidad MW]]/E$1</f>
        <v>2000</v>
      </c>
      <c r="E109" s="42">
        <v>0.8</v>
      </c>
      <c r="F109" s="40">
        <v>42795</v>
      </c>
      <c r="G109" s="24">
        <f>17*Tabla1[[#This Row],[Cantidad de paneles]]</f>
        <v>34000</v>
      </c>
      <c r="H109" s="24">
        <f>0.003*Tabla1[[#This Row],[Cantidad de paneles]]</f>
        <v>6</v>
      </c>
      <c r="I109" s="24">
        <f>0.057*Tabla1[[#This Row],[Cantidad de paneles]]</f>
        <v>114</v>
      </c>
      <c r="J109" s="28">
        <f>+Tabla1[[#This Row],[Peso del vidrio '[Kg']]]*J$1</f>
        <v>5372000</v>
      </c>
      <c r="K109" s="28">
        <f>+Tabla1[[#This Row],[Peso del Silicio '[Kg']]]*J$2</f>
        <v>912000</v>
      </c>
      <c r="L109" s="28">
        <f>+Tabla1[[#This Row],[peso del aluminio '[Kg']]]*J$3</f>
        <v>592800</v>
      </c>
      <c r="M109" s="30">
        <f>+Tabla1[[#This Row],[precio del vidrio '[$']]]+Tabla1[[#This Row],[precio del aluminio '[$']]]+Tabla1[[#This Row],[precio del silio '[$']]]</f>
        <v>6876800</v>
      </c>
      <c r="N109" s="39">
        <f t="shared" si="1"/>
        <v>1604.1054350361558</v>
      </c>
      <c r="O109" s="50">
        <f>+Tabla1[[#This Row],[Valor Total del reciclaje de la planta]]/G$2</f>
        <v>1770.5458290422246</v>
      </c>
    </row>
    <row r="110" spans="1:15" ht="27.6">
      <c r="A110" s="40">
        <v>42761</v>
      </c>
      <c r="B110" s="41" t="s">
        <v>182</v>
      </c>
      <c r="C110" s="41" t="s">
        <v>74</v>
      </c>
      <c r="D110" s="42">
        <f>+Tabla1[[#This Row],[Capacidad MW]]/E$1</f>
        <v>52500</v>
      </c>
      <c r="E110" s="42">
        <v>21</v>
      </c>
      <c r="F110" s="40">
        <v>43282</v>
      </c>
      <c r="G110" s="24">
        <f>17*Tabla1[[#This Row],[Cantidad de paneles]]</f>
        <v>892500</v>
      </c>
      <c r="H110" s="24">
        <f>0.003*Tabla1[[#This Row],[Cantidad de paneles]]</f>
        <v>157.5</v>
      </c>
      <c r="I110" s="24">
        <f>0.057*Tabla1[[#This Row],[Cantidad de paneles]]</f>
        <v>2992.5</v>
      </c>
      <c r="J110" s="28">
        <f>+Tabla1[[#This Row],[Peso del vidrio '[Kg']]]*J$1</f>
        <v>141015000</v>
      </c>
      <c r="K110" s="28">
        <f>+Tabla1[[#This Row],[Peso del Silicio '[Kg']]]*J$2</f>
        <v>23940000</v>
      </c>
      <c r="L110" s="28">
        <f>+Tabla1[[#This Row],[peso del aluminio '[Kg']]]*J$3</f>
        <v>15561000</v>
      </c>
      <c r="M110" s="30">
        <f>+Tabla1[[#This Row],[precio del vidrio '[$']]]+Tabla1[[#This Row],[precio del aluminio '[$']]]+Tabla1[[#This Row],[precio del silio '[$']]]</f>
        <v>180516000</v>
      </c>
      <c r="N110" s="39">
        <f t="shared" si="1"/>
        <v>42107.767669699089</v>
      </c>
      <c r="O110" s="50">
        <f>+Tabla1[[#This Row],[Valor Total del reciclaje de la planta]]/G$2</f>
        <v>46476.82801235839</v>
      </c>
    </row>
    <row r="111" spans="1:15" ht="27.6">
      <c r="A111" s="40">
        <v>42761</v>
      </c>
      <c r="B111" s="41" t="s">
        <v>183</v>
      </c>
      <c r="C111" s="41" t="s">
        <v>184</v>
      </c>
      <c r="D111" s="42">
        <f>+Tabla1[[#This Row],[Capacidad MW]]/E$1</f>
        <v>11</v>
      </c>
      <c r="E111" s="42">
        <v>4.4000000000000003E-3</v>
      </c>
      <c r="F111" s="40">
        <v>42887</v>
      </c>
      <c r="G111" s="24">
        <f>17*Tabla1[[#This Row],[Cantidad de paneles]]</f>
        <v>187</v>
      </c>
      <c r="H111" s="24">
        <f>0.003*Tabla1[[#This Row],[Cantidad de paneles]]</f>
        <v>3.3000000000000002E-2</v>
      </c>
      <c r="I111" s="24">
        <f>0.057*Tabla1[[#This Row],[Cantidad de paneles]]</f>
        <v>0.627</v>
      </c>
      <c r="J111" s="28">
        <f>+Tabla1[[#This Row],[Peso del vidrio '[Kg']]]*J$1</f>
        <v>29546</v>
      </c>
      <c r="K111" s="28">
        <f>+Tabla1[[#This Row],[Peso del Silicio '[Kg']]]*J$2</f>
        <v>5016</v>
      </c>
      <c r="L111" s="28">
        <f>+Tabla1[[#This Row],[peso del aluminio '[Kg']]]*J$3</f>
        <v>3260.4</v>
      </c>
      <c r="M111" s="30">
        <f>+Tabla1[[#This Row],[precio del vidrio '[$']]]+Tabla1[[#This Row],[precio del aluminio '[$']]]+Tabla1[[#This Row],[precio del silio '[$']]]</f>
        <v>37822.400000000001</v>
      </c>
      <c r="N111" s="39">
        <f t="shared" si="1"/>
        <v>8.8225798926988581</v>
      </c>
      <c r="O111" s="50">
        <f>+Tabla1[[#This Row],[Valor Total del reciclaje de la planta]]/G$2</f>
        <v>9.738002059732235</v>
      </c>
    </row>
    <row r="112" spans="1:15" ht="27.6">
      <c r="A112" s="40">
        <v>42762</v>
      </c>
      <c r="B112" s="41" t="s">
        <v>185</v>
      </c>
      <c r="C112" s="41" t="s">
        <v>74</v>
      </c>
      <c r="D112" s="42">
        <f>+Tabla1[[#This Row],[Capacidad MW]]/E$1</f>
        <v>24750</v>
      </c>
      <c r="E112" s="42">
        <v>9.9</v>
      </c>
      <c r="F112" s="40">
        <v>42917</v>
      </c>
      <c r="G112" s="24">
        <f>17*Tabla1[[#This Row],[Cantidad de paneles]]</f>
        <v>420750</v>
      </c>
      <c r="H112" s="24">
        <f>0.003*Tabla1[[#This Row],[Cantidad de paneles]]</f>
        <v>74.25</v>
      </c>
      <c r="I112" s="24">
        <f>0.057*Tabla1[[#This Row],[Cantidad de paneles]]</f>
        <v>1410.75</v>
      </c>
      <c r="J112" s="28">
        <f>+Tabla1[[#This Row],[Peso del vidrio '[Kg']]]*J$1</f>
        <v>66478500</v>
      </c>
      <c r="K112" s="28">
        <f>+Tabla1[[#This Row],[Peso del Silicio '[Kg']]]*J$2</f>
        <v>11286000</v>
      </c>
      <c r="L112" s="28">
        <f>+Tabla1[[#This Row],[peso del aluminio '[Kg']]]*J$3</f>
        <v>7335900</v>
      </c>
      <c r="M112" s="30">
        <f>+Tabla1[[#This Row],[precio del vidrio '[$']]]+Tabla1[[#This Row],[precio del aluminio '[$']]]+Tabla1[[#This Row],[precio del silio '[$']]]</f>
        <v>85100400</v>
      </c>
      <c r="N112" s="39">
        <f t="shared" si="1"/>
        <v>19850.804758572427</v>
      </c>
      <c r="O112" s="50">
        <f>+Tabla1[[#This Row],[Valor Total del reciclaje de la planta]]/G$2</f>
        <v>21910.50463439753</v>
      </c>
    </row>
    <row r="113" spans="1:15" ht="27.6">
      <c r="A113" s="40">
        <v>42762</v>
      </c>
      <c r="B113" s="41" t="s">
        <v>186</v>
      </c>
      <c r="C113" s="41" t="s">
        <v>101</v>
      </c>
      <c r="D113" s="42">
        <f>+Tabla1[[#This Row],[Capacidad MW]]/E$1</f>
        <v>7249.9999999999991</v>
      </c>
      <c r="E113" s="42">
        <v>2.9</v>
      </c>
      <c r="F113" s="40">
        <v>43009</v>
      </c>
      <c r="G113" s="24">
        <f>17*Tabla1[[#This Row],[Cantidad de paneles]]</f>
        <v>123249.99999999999</v>
      </c>
      <c r="H113" s="24">
        <f>0.003*Tabla1[[#This Row],[Cantidad de paneles]]</f>
        <v>21.749999999999996</v>
      </c>
      <c r="I113" s="24">
        <f>0.057*Tabla1[[#This Row],[Cantidad de paneles]]</f>
        <v>413.24999999999994</v>
      </c>
      <c r="J113" s="28">
        <f>+Tabla1[[#This Row],[Peso del vidrio '[Kg']]]*J$1</f>
        <v>19473499.999999996</v>
      </c>
      <c r="K113" s="28">
        <f>+Tabla1[[#This Row],[Peso del Silicio '[Kg']]]*J$2</f>
        <v>3305999.9999999995</v>
      </c>
      <c r="L113" s="28">
        <f>+Tabla1[[#This Row],[peso del aluminio '[Kg']]]*J$3</f>
        <v>2148899.9999999995</v>
      </c>
      <c r="M113" s="30">
        <f>+Tabla1[[#This Row],[precio del vidrio '[$']]]+Tabla1[[#This Row],[precio del aluminio '[$']]]+Tabla1[[#This Row],[precio del silio '[$']]]</f>
        <v>24928399.999999996</v>
      </c>
      <c r="N113" s="39">
        <f t="shared" si="1"/>
        <v>5814.8822020060643</v>
      </c>
      <c r="O113" s="50">
        <f>+Tabla1[[#This Row],[Valor Total del reciclaje de la planta]]/G$2</f>
        <v>6418.2286302780631</v>
      </c>
    </row>
    <row r="114" spans="1:15">
      <c r="A114" s="40">
        <v>42765</v>
      </c>
      <c r="B114" s="41" t="s">
        <v>187</v>
      </c>
      <c r="C114" s="41" t="s">
        <v>188</v>
      </c>
      <c r="D114" s="42">
        <f>+Tabla1[[#This Row],[Capacidad MW]]/E$1</f>
        <v>317.5</v>
      </c>
      <c r="E114" s="42">
        <v>0.127</v>
      </c>
      <c r="F114" s="40">
        <v>43009</v>
      </c>
      <c r="G114" s="24">
        <f>17*Tabla1[[#This Row],[Cantidad de paneles]]</f>
        <v>5397.5</v>
      </c>
      <c r="H114" s="24">
        <f>0.003*Tabla1[[#This Row],[Cantidad de paneles]]</f>
        <v>0.95250000000000001</v>
      </c>
      <c r="I114" s="24">
        <f>0.057*Tabla1[[#This Row],[Cantidad de paneles]]</f>
        <v>18.0975</v>
      </c>
      <c r="J114" s="28">
        <f>+Tabla1[[#This Row],[Peso del vidrio '[Kg']]]*J$1</f>
        <v>852805</v>
      </c>
      <c r="K114" s="28">
        <f>+Tabla1[[#This Row],[Peso del Silicio '[Kg']]]*J$2</f>
        <v>144780</v>
      </c>
      <c r="L114" s="28">
        <f>+Tabla1[[#This Row],[peso del aluminio '[Kg']]]*J$3</f>
        <v>94107</v>
      </c>
      <c r="M114" s="30">
        <f>+Tabla1[[#This Row],[precio del vidrio '[$']]]+Tabla1[[#This Row],[precio del aluminio '[$']]]+Tabla1[[#This Row],[precio del silio '[$']]]</f>
        <v>1091692</v>
      </c>
      <c r="N114" s="39">
        <f t="shared" si="1"/>
        <v>254.65173781198973</v>
      </c>
      <c r="O114" s="50">
        <f>+Tabla1[[#This Row],[Valor Total del reciclaje de la planta]]/G$2</f>
        <v>281.07415036045313</v>
      </c>
    </row>
    <row r="115" spans="1:15">
      <c r="A115" s="40">
        <v>42765</v>
      </c>
      <c r="B115" s="41" t="s">
        <v>189</v>
      </c>
      <c r="C115" s="41" t="s">
        <v>190</v>
      </c>
      <c r="D115" s="42">
        <f>+Tabla1[[#This Row],[Capacidad MW]]/E$1</f>
        <v>372.49999999999994</v>
      </c>
      <c r="E115" s="42">
        <v>0.14899999999999999</v>
      </c>
      <c r="F115" s="40">
        <v>42979</v>
      </c>
      <c r="G115" s="24">
        <f>17*Tabla1[[#This Row],[Cantidad de paneles]]</f>
        <v>6332.4999999999991</v>
      </c>
      <c r="H115" s="24">
        <f>0.003*Tabla1[[#This Row],[Cantidad de paneles]]</f>
        <v>1.1174999999999999</v>
      </c>
      <c r="I115" s="24">
        <f>0.057*Tabla1[[#This Row],[Cantidad de paneles]]</f>
        <v>21.232499999999998</v>
      </c>
      <c r="J115" s="28">
        <f>+Tabla1[[#This Row],[Peso del vidrio '[Kg']]]*J$1</f>
        <v>1000534.9999999999</v>
      </c>
      <c r="K115" s="28">
        <f>+Tabla1[[#This Row],[Peso del Silicio '[Kg']]]*J$2</f>
        <v>169860</v>
      </c>
      <c r="L115" s="28">
        <f>+Tabla1[[#This Row],[peso del aluminio '[Kg']]]*J$3</f>
        <v>110408.99999999999</v>
      </c>
      <c r="M115" s="30">
        <f>+Tabla1[[#This Row],[precio del vidrio '[$']]]+Tabla1[[#This Row],[precio del aluminio '[$']]]+Tabla1[[#This Row],[precio del silio '[$']]]</f>
        <v>1280803.9999999998</v>
      </c>
      <c r="N115" s="39">
        <f t="shared" si="1"/>
        <v>298.76463727548395</v>
      </c>
      <c r="O115" s="50">
        <f>+Tabla1[[#This Row],[Valor Total del reciclaje de la planta]]/G$2</f>
        <v>329.76416065911428</v>
      </c>
    </row>
    <row r="116" spans="1:15">
      <c r="A116" s="40">
        <v>42766</v>
      </c>
      <c r="B116" s="41" t="s">
        <v>191</v>
      </c>
      <c r="C116" s="41" t="s">
        <v>192</v>
      </c>
      <c r="D116" s="42">
        <f>+Tabla1[[#This Row],[Capacidad MW]]/E$1</f>
        <v>17.875</v>
      </c>
      <c r="E116" s="42">
        <v>7.1500000000000001E-3</v>
      </c>
      <c r="F116" s="40">
        <v>42767</v>
      </c>
      <c r="G116" s="24">
        <f>17*Tabla1[[#This Row],[Cantidad de paneles]]</f>
        <v>303.875</v>
      </c>
      <c r="H116" s="24">
        <f>0.003*Tabla1[[#This Row],[Cantidad de paneles]]</f>
        <v>5.3624999999999999E-2</v>
      </c>
      <c r="I116" s="24">
        <f>0.057*Tabla1[[#This Row],[Cantidad de paneles]]</f>
        <v>1.018875</v>
      </c>
      <c r="J116" s="28">
        <f>+Tabla1[[#This Row],[Peso del vidrio '[Kg']]]*J$1</f>
        <v>48012.25</v>
      </c>
      <c r="K116" s="28">
        <f>+Tabla1[[#This Row],[Peso del Silicio '[Kg']]]*J$2</f>
        <v>8151</v>
      </c>
      <c r="L116" s="28">
        <f>+Tabla1[[#This Row],[peso del aluminio '[Kg']]]*J$3</f>
        <v>5298.15</v>
      </c>
      <c r="M116" s="30">
        <f>+Tabla1[[#This Row],[precio del vidrio '[$']]]+Tabla1[[#This Row],[precio del aluminio '[$']]]+Tabla1[[#This Row],[precio del silio '[$']]]</f>
        <v>61461.4</v>
      </c>
      <c r="N116" s="39">
        <f t="shared" si="1"/>
        <v>14.336692325635642</v>
      </c>
      <c r="O116" s="50">
        <f>+Tabla1[[#This Row],[Valor Total del reciclaje de la planta]]/G$2</f>
        <v>15.824253347064882</v>
      </c>
    </row>
    <row r="117" spans="1:15" ht="27.6">
      <c r="A117" s="40">
        <v>42767</v>
      </c>
      <c r="B117" s="41" t="s">
        <v>193</v>
      </c>
      <c r="C117" s="41" t="s">
        <v>194</v>
      </c>
      <c r="D117" s="42">
        <f>+Tabla1[[#This Row],[Capacidad MW]]/E$1</f>
        <v>240</v>
      </c>
      <c r="E117" s="42">
        <v>9.6000000000000002E-2</v>
      </c>
      <c r="F117" s="40">
        <v>43070</v>
      </c>
      <c r="G117" s="24">
        <f>17*Tabla1[[#This Row],[Cantidad de paneles]]</f>
        <v>4080</v>
      </c>
      <c r="H117" s="24">
        <f>0.003*Tabla1[[#This Row],[Cantidad de paneles]]</f>
        <v>0.72</v>
      </c>
      <c r="I117" s="24">
        <f>0.057*Tabla1[[#This Row],[Cantidad de paneles]]</f>
        <v>13.68</v>
      </c>
      <c r="J117" s="28">
        <f>+Tabla1[[#This Row],[Peso del vidrio '[Kg']]]*J$1</f>
        <v>644640</v>
      </c>
      <c r="K117" s="28">
        <f>+Tabla1[[#This Row],[Peso del Silicio '[Kg']]]*J$2</f>
        <v>109440</v>
      </c>
      <c r="L117" s="28">
        <f>+Tabla1[[#This Row],[peso del aluminio '[Kg']]]*J$3</f>
        <v>71136</v>
      </c>
      <c r="M117" s="30">
        <f>+Tabla1[[#This Row],[precio del vidrio '[$']]]+Tabla1[[#This Row],[precio del aluminio '[$']]]+Tabla1[[#This Row],[precio del silio '[$']]]</f>
        <v>825216</v>
      </c>
      <c r="N117" s="39">
        <f t="shared" si="1"/>
        <v>192.4926522043387</v>
      </c>
      <c r="O117" s="50">
        <f>+Tabla1[[#This Row],[Valor Total del reciclaje de la planta]]/G$2</f>
        <v>212.46549948506694</v>
      </c>
    </row>
    <row r="118" spans="1:15">
      <c r="A118" s="40">
        <v>42769</v>
      </c>
      <c r="B118" s="41" t="s">
        <v>195</v>
      </c>
      <c r="C118" s="41" t="s">
        <v>76</v>
      </c>
      <c r="D118" s="42">
        <f>+Tabla1[[#This Row],[Capacidad MW]]/E$1</f>
        <v>75</v>
      </c>
      <c r="E118" s="42">
        <v>0.03</v>
      </c>
      <c r="F118" s="40">
        <v>42795</v>
      </c>
      <c r="G118" s="24">
        <f>17*Tabla1[[#This Row],[Cantidad de paneles]]</f>
        <v>1275</v>
      </c>
      <c r="H118" s="24">
        <f>0.003*Tabla1[[#This Row],[Cantidad de paneles]]</f>
        <v>0.22500000000000001</v>
      </c>
      <c r="I118" s="24">
        <f>0.057*Tabla1[[#This Row],[Cantidad de paneles]]</f>
        <v>4.2750000000000004</v>
      </c>
      <c r="J118" s="28">
        <f>+Tabla1[[#This Row],[Peso del vidrio '[Kg']]]*J$1</f>
        <v>201450</v>
      </c>
      <c r="K118" s="28">
        <f>+Tabla1[[#This Row],[Peso del Silicio '[Kg']]]*J$2</f>
        <v>34200</v>
      </c>
      <c r="L118" s="28">
        <f>+Tabla1[[#This Row],[peso del aluminio '[Kg']]]*J$3</f>
        <v>22230.000000000004</v>
      </c>
      <c r="M118" s="30">
        <f>+Tabla1[[#This Row],[precio del vidrio '[$']]]+Tabla1[[#This Row],[precio del aluminio '[$']]]+Tabla1[[#This Row],[precio del silio '[$']]]</f>
        <v>257880</v>
      </c>
      <c r="N118" s="39">
        <f t="shared" si="1"/>
        <v>60.153953813855843</v>
      </c>
      <c r="O118" s="50">
        <f>+Tabla1[[#This Row],[Valor Total del reciclaje de la planta]]/G$2</f>
        <v>66.395468589083421</v>
      </c>
    </row>
    <row r="119" spans="1:15">
      <c r="A119" s="40">
        <v>42769</v>
      </c>
      <c r="B119" s="41" t="s">
        <v>196</v>
      </c>
      <c r="C119" s="41" t="s">
        <v>76</v>
      </c>
      <c r="D119" s="42">
        <f>+Tabla1[[#This Row],[Capacidad MW]]/E$1</f>
        <v>160</v>
      </c>
      <c r="E119" s="42">
        <v>6.4000000000000001E-2</v>
      </c>
      <c r="F119" s="40">
        <v>42917</v>
      </c>
      <c r="G119" s="24">
        <f>17*Tabla1[[#This Row],[Cantidad de paneles]]</f>
        <v>2720</v>
      </c>
      <c r="H119" s="24">
        <f>0.003*Tabla1[[#This Row],[Cantidad de paneles]]</f>
        <v>0.48</v>
      </c>
      <c r="I119" s="24">
        <f>0.057*Tabla1[[#This Row],[Cantidad de paneles]]</f>
        <v>9.120000000000001</v>
      </c>
      <c r="J119" s="28">
        <f>+Tabla1[[#This Row],[Peso del vidrio '[Kg']]]*J$1</f>
        <v>429760</v>
      </c>
      <c r="K119" s="28">
        <f>+Tabla1[[#This Row],[Peso del Silicio '[Kg']]]*J$2</f>
        <v>72960</v>
      </c>
      <c r="L119" s="28">
        <f>+Tabla1[[#This Row],[peso del aluminio '[Kg']]]*J$3</f>
        <v>47424.000000000007</v>
      </c>
      <c r="M119" s="30">
        <f>+Tabla1[[#This Row],[precio del vidrio '[$']]]+Tabla1[[#This Row],[precio del aluminio '[$']]]+Tabla1[[#This Row],[precio del silio '[$']]]</f>
        <v>550144</v>
      </c>
      <c r="N119" s="39">
        <f t="shared" si="1"/>
        <v>128.32843480289247</v>
      </c>
      <c r="O119" s="50">
        <f>+Tabla1[[#This Row],[Valor Total del reciclaje de la planta]]/G$2</f>
        <v>141.64366632337797</v>
      </c>
    </row>
    <row r="120" spans="1:15" ht="27.6">
      <c r="A120" s="40">
        <v>42769</v>
      </c>
      <c r="B120" s="41" t="s">
        <v>197</v>
      </c>
      <c r="C120" s="41" t="s">
        <v>198</v>
      </c>
      <c r="D120" s="42">
        <f>+Tabla1[[#This Row],[Capacidad MW]]/E$1</f>
        <v>2.5</v>
      </c>
      <c r="E120" s="42">
        <v>1E-3</v>
      </c>
      <c r="F120" s="40">
        <v>42795</v>
      </c>
      <c r="G120" s="24">
        <f>17*Tabla1[[#This Row],[Cantidad de paneles]]</f>
        <v>42.5</v>
      </c>
      <c r="H120" s="24">
        <f>0.003*Tabla1[[#This Row],[Cantidad de paneles]]</f>
        <v>7.4999999999999997E-3</v>
      </c>
      <c r="I120" s="24">
        <f>0.057*Tabla1[[#This Row],[Cantidad de paneles]]</f>
        <v>0.14250000000000002</v>
      </c>
      <c r="J120" s="28">
        <f>+Tabla1[[#This Row],[Peso del vidrio '[Kg']]]*J$1</f>
        <v>6715</v>
      </c>
      <c r="K120" s="28">
        <f>+Tabla1[[#This Row],[Peso del Silicio '[Kg']]]*J$2</f>
        <v>1140</v>
      </c>
      <c r="L120" s="28">
        <f>+Tabla1[[#This Row],[peso del aluminio '[Kg']]]*J$3</f>
        <v>741.00000000000011</v>
      </c>
      <c r="M120" s="30">
        <f>+Tabla1[[#This Row],[precio del vidrio '[$']]]+Tabla1[[#This Row],[precio del aluminio '[$']]]+Tabla1[[#This Row],[precio del silio '[$']]]</f>
        <v>8596</v>
      </c>
      <c r="N120" s="39">
        <f t="shared" si="1"/>
        <v>2.0051317937951949</v>
      </c>
      <c r="O120" s="50">
        <f>+Tabla1[[#This Row],[Valor Total del reciclaje de la planta]]/G$2</f>
        <v>2.2131822863027808</v>
      </c>
    </row>
    <row r="121" spans="1:15" ht="27.6">
      <c r="A121" s="40">
        <v>42780</v>
      </c>
      <c r="B121" s="41" t="s">
        <v>199</v>
      </c>
      <c r="C121" s="41" t="s">
        <v>200</v>
      </c>
      <c r="D121" s="42">
        <f>+Tabla1[[#This Row],[Capacidad MW]]/E$1</f>
        <v>9</v>
      </c>
      <c r="E121" s="42">
        <v>3.5999999999999999E-3</v>
      </c>
      <c r="F121" s="40">
        <v>42705</v>
      </c>
      <c r="G121" s="24">
        <f>17*Tabla1[[#This Row],[Cantidad de paneles]]</f>
        <v>153</v>
      </c>
      <c r="H121" s="24">
        <f>0.003*Tabla1[[#This Row],[Cantidad de paneles]]</f>
        <v>2.7E-2</v>
      </c>
      <c r="I121" s="24">
        <f>0.057*Tabla1[[#This Row],[Cantidad de paneles]]</f>
        <v>0.51300000000000001</v>
      </c>
      <c r="J121" s="28">
        <f>+Tabla1[[#This Row],[Peso del vidrio '[Kg']]]*J$1</f>
        <v>24174</v>
      </c>
      <c r="K121" s="28">
        <f>+Tabla1[[#This Row],[Peso del Silicio '[Kg']]]*J$2</f>
        <v>4104</v>
      </c>
      <c r="L121" s="28">
        <f>+Tabla1[[#This Row],[peso del aluminio '[Kg']]]*J$3</f>
        <v>2667.6</v>
      </c>
      <c r="M121" s="30">
        <f>+Tabla1[[#This Row],[precio del vidrio '[$']]]+Tabla1[[#This Row],[precio del aluminio '[$']]]+Tabla1[[#This Row],[precio del silio '[$']]]</f>
        <v>30945.599999999999</v>
      </c>
      <c r="N121" s="39">
        <f t="shared" si="1"/>
        <v>7.2184744576627011</v>
      </c>
      <c r="O121" s="50">
        <f>+Tabla1[[#This Row],[Valor Total del reciclaje de la planta]]/G$2</f>
        <v>7.9674562306900096</v>
      </c>
    </row>
    <row r="122" spans="1:15">
      <c r="A122" s="40">
        <v>42781</v>
      </c>
      <c r="B122" s="41" t="s">
        <v>201</v>
      </c>
      <c r="C122" s="41" t="s">
        <v>74</v>
      </c>
      <c r="D122" s="42">
        <f>+Tabla1[[#This Row],[Capacidad MW]]/E$1</f>
        <v>34.5</v>
      </c>
      <c r="E122" s="42">
        <v>1.38E-2</v>
      </c>
      <c r="F122" s="40">
        <v>42917</v>
      </c>
      <c r="G122" s="24">
        <f>17*Tabla1[[#This Row],[Cantidad de paneles]]</f>
        <v>586.5</v>
      </c>
      <c r="H122" s="24">
        <f>0.003*Tabla1[[#This Row],[Cantidad de paneles]]</f>
        <v>0.10350000000000001</v>
      </c>
      <c r="I122" s="24">
        <f>0.057*Tabla1[[#This Row],[Cantidad de paneles]]</f>
        <v>1.9665000000000001</v>
      </c>
      <c r="J122" s="28">
        <f>+Tabla1[[#This Row],[Peso del vidrio '[Kg']]]*J$1</f>
        <v>92667</v>
      </c>
      <c r="K122" s="28">
        <f>+Tabla1[[#This Row],[Peso del Silicio '[Kg']]]*J$2</f>
        <v>15732.000000000002</v>
      </c>
      <c r="L122" s="28">
        <f>+Tabla1[[#This Row],[peso del aluminio '[Kg']]]*J$3</f>
        <v>10225.800000000001</v>
      </c>
      <c r="M122" s="30">
        <f>+Tabla1[[#This Row],[precio del vidrio '[$']]]+Tabla1[[#This Row],[precio del aluminio '[$']]]+Tabla1[[#This Row],[precio del silio '[$']]]</f>
        <v>118624.8</v>
      </c>
      <c r="N122" s="39">
        <f t="shared" si="1"/>
        <v>27.670818754373688</v>
      </c>
      <c r="O122" s="50">
        <f>+Tabla1[[#This Row],[Valor Total del reciclaje de la planta]]/G$2</f>
        <v>30.541915550978374</v>
      </c>
    </row>
    <row r="123" spans="1:15">
      <c r="A123" s="40">
        <v>42781</v>
      </c>
      <c r="B123" s="41" t="s">
        <v>202</v>
      </c>
      <c r="C123" s="41" t="s">
        <v>74</v>
      </c>
      <c r="D123" s="42">
        <f>+Tabla1[[#This Row],[Capacidad MW]]/E$1</f>
        <v>116.6</v>
      </c>
      <c r="E123" s="42">
        <v>4.6640000000000001E-2</v>
      </c>
      <c r="F123" s="40">
        <v>42917</v>
      </c>
      <c r="G123" s="24">
        <f>17*Tabla1[[#This Row],[Cantidad de paneles]]</f>
        <v>1982.1999999999998</v>
      </c>
      <c r="H123" s="24">
        <f>0.003*Tabla1[[#This Row],[Cantidad de paneles]]</f>
        <v>0.3498</v>
      </c>
      <c r="I123" s="24">
        <f>0.057*Tabla1[[#This Row],[Cantidad de paneles]]</f>
        <v>6.6462000000000003</v>
      </c>
      <c r="J123" s="28">
        <f>+Tabla1[[#This Row],[Peso del vidrio '[Kg']]]*J$1</f>
        <v>313187.59999999998</v>
      </c>
      <c r="K123" s="28">
        <f>+Tabla1[[#This Row],[Peso del Silicio '[Kg']]]*J$2</f>
        <v>53169.599999999999</v>
      </c>
      <c r="L123" s="28">
        <f>+Tabla1[[#This Row],[peso del aluminio '[Kg']]]*J$3</f>
        <v>34560.240000000005</v>
      </c>
      <c r="M123" s="30">
        <f>+Tabla1[[#This Row],[precio del vidrio '[$']]]+Tabla1[[#This Row],[precio del aluminio '[$']]]+Tabla1[[#This Row],[precio del silio '[$']]]</f>
        <v>400917.43999999994</v>
      </c>
      <c r="N123" s="39">
        <f t="shared" si="1"/>
        <v>93.519346862607875</v>
      </c>
      <c r="O123" s="50">
        <f>+Tabla1[[#This Row],[Valor Total del reciclaje de la planta]]/G$2</f>
        <v>103.22282183316167</v>
      </c>
    </row>
    <row r="124" spans="1:15">
      <c r="A124" s="40">
        <v>42781</v>
      </c>
      <c r="B124" s="41" t="s">
        <v>203</v>
      </c>
      <c r="C124" s="41" t="s">
        <v>74</v>
      </c>
      <c r="D124" s="42">
        <f>+Tabla1[[#This Row],[Capacidad MW]]/E$1</f>
        <v>75.75</v>
      </c>
      <c r="E124" s="42">
        <v>3.0300000000000001E-2</v>
      </c>
      <c r="F124" s="40">
        <v>42917</v>
      </c>
      <c r="G124" s="24">
        <f>17*Tabla1[[#This Row],[Cantidad de paneles]]</f>
        <v>1287.75</v>
      </c>
      <c r="H124" s="24">
        <f>0.003*Tabla1[[#This Row],[Cantidad de paneles]]</f>
        <v>0.22725000000000001</v>
      </c>
      <c r="I124" s="24">
        <f>0.057*Tabla1[[#This Row],[Cantidad de paneles]]</f>
        <v>4.3177500000000002</v>
      </c>
      <c r="J124" s="28">
        <f>+Tabla1[[#This Row],[Peso del vidrio '[Kg']]]*J$1</f>
        <v>203464.5</v>
      </c>
      <c r="K124" s="28">
        <f>+Tabla1[[#This Row],[Peso del Silicio '[Kg']]]*J$2</f>
        <v>34542</v>
      </c>
      <c r="L124" s="28">
        <f>+Tabla1[[#This Row],[peso del aluminio '[Kg']]]*J$3</f>
        <v>22452.3</v>
      </c>
      <c r="M124" s="30">
        <f>+Tabla1[[#This Row],[precio del vidrio '[$']]]+Tabla1[[#This Row],[precio del aluminio '[$']]]+Tabla1[[#This Row],[precio del silio '[$']]]</f>
        <v>260458.8</v>
      </c>
      <c r="N124" s="39">
        <f t="shared" si="1"/>
        <v>60.755493351994396</v>
      </c>
      <c r="O124" s="50">
        <f>+Tabla1[[#This Row],[Valor Total del reciclaje de la planta]]/G$2</f>
        <v>67.05942327497425</v>
      </c>
    </row>
    <row r="125" spans="1:15">
      <c r="A125" s="40">
        <v>42781</v>
      </c>
      <c r="B125" s="41" t="s">
        <v>204</v>
      </c>
      <c r="C125" s="41" t="s">
        <v>205</v>
      </c>
      <c r="D125" s="42">
        <f>+Tabla1[[#This Row],[Capacidad MW]]/E$1</f>
        <v>47.999999999999993</v>
      </c>
      <c r="E125" s="42">
        <v>1.9199999999999998E-2</v>
      </c>
      <c r="F125" s="40">
        <v>42887</v>
      </c>
      <c r="G125" s="24">
        <f>17*Tabla1[[#This Row],[Cantidad de paneles]]</f>
        <v>815.99999999999989</v>
      </c>
      <c r="H125" s="24">
        <f>0.003*Tabla1[[#This Row],[Cantidad de paneles]]</f>
        <v>0.14399999999999999</v>
      </c>
      <c r="I125" s="24">
        <f>0.057*Tabla1[[#This Row],[Cantidad de paneles]]</f>
        <v>2.7359999999999998</v>
      </c>
      <c r="J125" s="28">
        <f>+Tabla1[[#This Row],[Peso del vidrio '[Kg']]]*J$1</f>
        <v>128927.99999999999</v>
      </c>
      <c r="K125" s="28">
        <f>+Tabla1[[#This Row],[Peso del Silicio '[Kg']]]*J$2</f>
        <v>21888</v>
      </c>
      <c r="L125" s="28">
        <f>+Tabla1[[#This Row],[peso del aluminio '[Kg']]]*J$3</f>
        <v>14227.199999999999</v>
      </c>
      <c r="M125" s="30">
        <f>+Tabla1[[#This Row],[precio del vidrio '[$']]]+Tabla1[[#This Row],[precio del aluminio '[$']]]+Tabla1[[#This Row],[precio del silio '[$']]]</f>
        <v>165043.19999999998</v>
      </c>
      <c r="N125" s="39">
        <f t="shared" si="1"/>
        <v>38.498530440867732</v>
      </c>
      <c r="O125" s="50">
        <f>+Tabla1[[#This Row],[Valor Total del reciclaje de la planta]]/G$2</f>
        <v>42.493099897013387</v>
      </c>
    </row>
    <row r="126" spans="1:15" ht="27.6">
      <c r="A126" s="40">
        <v>42783</v>
      </c>
      <c r="B126" s="41" t="s">
        <v>206</v>
      </c>
      <c r="C126" s="41" t="s">
        <v>66</v>
      </c>
      <c r="D126" s="42">
        <f>+Tabla1[[#This Row],[Capacidad MW]]/E$1</f>
        <v>12.5</v>
      </c>
      <c r="E126" s="42">
        <v>5.0000000000000001E-3</v>
      </c>
      <c r="F126" s="40">
        <v>42614</v>
      </c>
      <c r="G126" s="24">
        <f>17*Tabla1[[#This Row],[Cantidad de paneles]]</f>
        <v>212.5</v>
      </c>
      <c r="H126" s="24">
        <f>0.003*Tabla1[[#This Row],[Cantidad de paneles]]</f>
        <v>3.7499999999999999E-2</v>
      </c>
      <c r="I126" s="24">
        <f>0.057*Tabla1[[#This Row],[Cantidad de paneles]]</f>
        <v>0.71250000000000002</v>
      </c>
      <c r="J126" s="28">
        <f>+Tabla1[[#This Row],[Peso del vidrio '[Kg']]]*J$1</f>
        <v>33575</v>
      </c>
      <c r="K126" s="28">
        <f>+Tabla1[[#This Row],[Peso del Silicio '[Kg']]]*J$2</f>
        <v>5700</v>
      </c>
      <c r="L126" s="28">
        <f>+Tabla1[[#This Row],[peso del aluminio '[Kg']]]*J$3</f>
        <v>3705</v>
      </c>
      <c r="M126" s="30">
        <f>+Tabla1[[#This Row],[precio del vidrio '[$']]]+Tabla1[[#This Row],[precio del aluminio '[$']]]+Tabla1[[#This Row],[precio del silio '[$']]]</f>
        <v>42980</v>
      </c>
      <c r="N126" s="39">
        <f t="shared" si="1"/>
        <v>10.025658968975973</v>
      </c>
      <c r="O126" s="50">
        <f>+Tabla1[[#This Row],[Valor Total del reciclaje de la planta]]/G$2</f>
        <v>11.065911431513904</v>
      </c>
    </row>
    <row r="127" spans="1:15" ht="27.6">
      <c r="A127" s="40">
        <v>42783</v>
      </c>
      <c r="B127" s="41" t="s">
        <v>207</v>
      </c>
      <c r="C127" s="41" t="s">
        <v>208</v>
      </c>
      <c r="D127" s="42">
        <f>+Tabla1[[#This Row],[Capacidad MW]]/E$1</f>
        <v>25</v>
      </c>
      <c r="E127" s="42">
        <v>0.01</v>
      </c>
      <c r="F127" s="40">
        <v>42826</v>
      </c>
      <c r="G127" s="24">
        <f>17*Tabla1[[#This Row],[Cantidad de paneles]]</f>
        <v>425</v>
      </c>
      <c r="H127" s="24">
        <f>0.003*Tabla1[[#This Row],[Cantidad de paneles]]</f>
        <v>7.4999999999999997E-2</v>
      </c>
      <c r="I127" s="24">
        <f>0.057*Tabla1[[#This Row],[Cantidad de paneles]]</f>
        <v>1.425</v>
      </c>
      <c r="J127" s="28">
        <f>+Tabla1[[#This Row],[Peso del vidrio '[Kg']]]*J$1</f>
        <v>67150</v>
      </c>
      <c r="K127" s="28">
        <f>+Tabla1[[#This Row],[Peso del Silicio '[Kg']]]*J$2</f>
        <v>11400</v>
      </c>
      <c r="L127" s="28">
        <f>+Tabla1[[#This Row],[peso del aluminio '[Kg']]]*J$3</f>
        <v>7410</v>
      </c>
      <c r="M127" s="30">
        <f>+Tabla1[[#This Row],[precio del vidrio '[$']]]+Tabla1[[#This Row],[precio del aluminio '[$']]]+Tabla1[[#This Row],[precio del silio '[$']]]</f>
        <v>85960</v>
      </c>
      <c r="N127" s="39">
        <f t="shared" si="1"/>
        <v>20.051317937951946</v>
      </c>
      <c r="O127" s="50">
        <f>+Tabla1[[#This Row],[Valor Total del reciclaje de la planta]]/G$2</f>
        <v>22.131822863027807</v>
      </c>
    </row>
    <row r="128" spans="1:15" ht="41.45">
      <c r="A128" s="40">
        <v>42786</v>
      </c>
      <c r="B128" s="41" t="s">
        <v>209</v>
      </c>
      <c r="C128" s="41" t="s">
        <v>210</v>
      </c>
      <c r="D128" s="42">
        <f>+Tabla1[[#This Row],[Capacidad MW]]/E$1</f>
        <v>50</v>
      </c>
      <c r="E128" s="42">
        <v>0.02</v>
      </c>
      <c r="F128" s="40">
        <v>42887</v>
      </c>
      <c r="G128" s="24">
        <f>17*Tabla1[[#This Row],[Cantidad de paneles]]</f>
        <v>850</v>
      </c>
      <c r="H128" s="24">
        <f>0.003*Tabla1[[#This Row],[Cantidad de paneles]]</f>
        <v>0.15</v>
      </c>
      <c r="I128" s="24">
        <f>0.057*Tabla1[[#This Row],[Cantidad de paneles]]</f>
        <v>2.85</v>
      </c>
      <c r="J128" s="28">
        <f>+Tabla1[[#This Row],[Peso del vidrio '[Kg']]]*J$1</f>
        <v>134300</v>
      </c>
      <c r="K128" s="28">
        <f>+Tabla1[[#This Row],[Peso del Silicio '[Kg']]]*J$2</f>
        <v>22800</v>
      </c>
      <c r="L128" s="28">
        <f>+Tabla1[[#This Row],[peso del aluminio '[Kg']]]*J$3</f>
        <v>14820</v>
      </c>
      <c r="M128" s="30">
        <f>+Tabla1[[#This Row],[precio del vidrio '[$']]]+Tabla1[[#This Row],[precio del aluminio '[$']]]+Tabla1[[#This Row],[precio del silio '[$']]]</f>
        <v>171920</v>
      </c>
      <c r="N128" s="39">
        <f t="shared" si="1"/>
        <v>40.102635875903893</v>
      </c>
      <c r="O128" s="50">
        <f>+Tabla1[[#This Row],[Valor Total del reciclaje de la planta]]/G$2</f>
        <v>44.263645726055614</v>
      </c>
    </row>
    <row r="129" spans="1:15" ht="55.15">
      <c r="A129" s="40">
        <v>42786</v>
      </c>
      <c r="B129" s="41" t="s">
        <v>211</v>
      </c>
      <c r="C129" s="41" t="s">
        <v>212</v>
      </c>
      <c r="D129" s="42">
        <f>+Tabla1[[#This Row],[Capacidad MW]]/E$1</f>
        <v>2.5</v>
      </c>
      <c r="E129" s="42">
        <v>1E-3</v>
      </c>
      <c r="F129" s="40">
        <v>42826</v>
      </c>
      <c r="G129" s="24">
        <f>17*Tabla1[[#This Row],[Cantidad de paneles]]</f>
        <v>42.5</v>
      </c>
      <c r="H129" s="24">
        <f>0.003*Tabla1[[#This Row],[Cantidad de paneles]]</f>
        <v>7.4999999999999997E-3</v>
      </c>
      <c r="I129" s="24">
        <f>0.057*Tabla1[[#This Row],[Cantidad de paneles]]</f>
        <v>0.14250000000000002</v>
      </c>
      <c r="J129" s="28">
        <f>+Tabla1[[#This Row],[Peso del vidrio '[Kg']]]*J$1</f>
        <v>6715</v>
      </c>
      <c r="K129" s="28">
        <f>+Tabla1[[#This Row],[Peso del Silicio '[Kg']]]*J$2</f>
        <v>1140</v>
      </c>
      <c r="L129" s="28">
        <f>+Tabla1[[#This Row],[peso del aluminio '[Kg']]]*J$3</f>
        <v>741.00000000000011</v>
      </c>
      <c r="M129" s="30">
        <f>+Tabla1[[#This Row],[precio del vidrio '[$']]]+Tabla1[[#This Row],[precio del aluminio '[$']]]+Tabla1[[#This Row],[precio del silio '[$']]]</f>
        <v>8596</v>
      </c>
      <c r="N129" s="39">
        <f t="shared" si="1"/>
        <v>2.0051317937951949</v>
      </c>
      <c r="O129" s="50">
        <f>+Tabla1[[#This Row],[Valor Total del reciclaje de la planta]]/G$2</f>
        <v>2.2131822863027808</v>
      </c>
    </row>
    <row r="130" spans="1:15">
      <c r="A130" s="40">
        <v>42786</v>
      </c>
      <c r="B130" s="41" t="s">
        <v>213</v>
      </c>
      <c r="C130" s="41" t="s">
        <v>214</v>
      </c>
      <c r="D130" s="42">
        <f>+Tabla1[[#This Row],[Capacidad MW]]/E$1</f>
        <v>32.5</v>
      </c>
      <c r="E130" s="42">
        <v>1.2999999999999999E-2</v>
      </c>
      <c r="F130" s="40">
        <v>42736</v>
      </c>
      <c r="G130" s="24">
        <f>17*Tabla1[[#This Row],[Cantidad de paneles]]</f>
        <v>552.5</v>
      </c>
      <c r="H130" s="24">
        <f>0.003*Tabla1[[#This Row],[Cantidad de paneles]]</f>
        <v>9.7500000000000003E-2</v>
      </c>
      <c r="I130" s="24">
        <f>0.057*Tabla1[[#This Row],[Cantidad de paneles]]</f>
        <v>1.8525</v>
      </c>
      <c r="J130" s="28">
        <f>+Tabla1[[#This Row],[Peso del vidrio '[Kg']]]*J$1</f>
        <v>87295</v>
      </c>
      <c r="K130" s="28">
        <f>+Tabla1[[#This Row],[Peso del Silicio '[Kg']]]*J$2</f>
        <v>14820</v>
      </c>
      <c r="L130" s="28">
        <f>+Tabla1[[#This Row],[peso del aluminio '[Kg']]]*J$3</f>
        <v>9633</v>
      </c>
      <c r="M130" s="30">
        <f>+Tabla1[[#This Row],[precio del vidrio '[$']]]+Tabla1[[#This Row],[precio del aluminio '[$']]]+Tabla1[[#This Row],[precio del silio '[$']]]</f>
        <v>111748</v>
      </c>
      <c r="N130" s="39">
        <f t="shared" si="1"/>
        <v>26.066713319337531</v>
      </c>
      <c r="O130" s="50">
        <f>+Tabla1[[#This Row],[Valor Total del reciclaje de la planta]]/G$2</f>
        <v>28.77136972193615</v>
      </c>
    </row>
    <row r="131" spans="1:15">
      <c r="A131" s="40">
        <v>42786</v>
      </c>
      <c r="B131" s="41" t="s">
        <v>215</v>
      </c>
      <c r="C131" s="41" t="s">
        <v>216</v>
      </c>
      <c r="D131" s="42">
        <f>+Tabla1[[#This Row],[Capacidad MW]]/E$1</f>
        <v>80</v>
      </c>
      <c r="E131" s="42">
        <v>3.2000000000000001E-2</v>
      </c>
      <c r="F131" s="40">
        <v>42856</v>
      </c>
      <c r="G131" s="24">
        <f>17*Tabla1[[#This Row],[Cantidad de paneles]]</f>
        <v>1360</v>
      </c>
      <c r="H131" s="24">
        <f>0.003*Tabla1[[#This Row],[Cantidad de paneles]]</f>
        <v>0.24</v>
      </c>
      <c r="I131" s="24">
        <f>0.057*Tabla1[[#This Row],[Cantidad de paneles]]</f>
        <v>4.5600000000000005</v>
      </c>
      <c r="J131" s="28">
        <f>+Tabla1[[#This Row],[Peso del vidrio '[Kg']]]*J$1</f>
        <v>214880</v>
      </c>
      <c r="K131" s="28">
        <f>+Tabla1[[#This Row],[Peso del Silicio '[Kg']]]*J$2</f>
        <v>36480</v>
      </c>
      <c r="L131" s="28">
        <f>+Tabla1[[#This Row],[peso del aluminio '[Kg']]]*J$3</f>
        <v>23712.000000000004</v>
      </c>
      <c r="M131" s="30">
        <f>+Tabla1[[#This Row],[precio del vidrio '[$']]]+Tabla1[[#This Row],[precio del aluminio '[$']]]+Tabla1[[#This Row],[precio del silio '[$']]]</f>
        <v>275072</v>
      </c>
      <c r="N131" s="39">
        <f t="shared" si="1"/>
        <v>64.164217401446237</v>
      </c>
      <c r="O131" s="50">
        <f>+Tabla1[[#This Row],[Valor Total del reciclaje de la planta]]/G$2</f>
        <v>70.821833161688986</v>
      </c>
    </row>
    <row r="132" spans="1:15">
      <c r="A132" s="40">
        <v>42786</v>
      </c>
      <c r="B132" s="41" t="s">
        <v>217</v>
      </c>
      <c r="C132" s="41" t="s">
        <v>214</v>
      </c>
      <c r="D132" s="42">
        <f>+Tabla1[[#This Row],[Capacidad MW]]/E$1</f>
        <v>2.5</v>
      </c>
      <c r="E132" s="42">
        <v>1E-3</v>
      </c>
      <c r="F132" s="40">
        <v>42736</v>
      </c>
      <c r="G132" s="24">
        <f>17*Tabla1[[#This Row],[Cantidad de paneles]]</f>
        <v>42.5</v>
      </c>
      <c r="H132" s="24">
        <f>0.003*Tabla1[[#This Row],[Cantidad de paneles]]</f>
        <v>7.4999999999999997E-3</v>
      </c>
      <c r="I132" s="24">
        <f>0.057*Tabla1[[#This Row],[Cantidad de paneles]]</f>
        <v>0.14250000000000002</v>
      </c>
      <c r="J132" s="28">
        <f>+Tabla1[[#This Row],[Peso del vidrio '[Kg']]]*J$1</f>
        <v>6715</v>
      </c>
      <c r="K132" s="28">
        <f>+Tabla1[[#This Row],[Peso del Silicio '[Kg']]]*J$2</f>
        <v>1140</v>
      </c>
      <c r="L132" s="28">
        <f>+Tabla1[[#This Row],[peso del aluminio '[Kg']]]*J$3</f>
        <v>741.00000000000011</v>
      </c>
      <c r="M132" s="30">
        <f>+Tabla1[[#This Row],[precio del vidrio '[$']]]+Tabla1[[#This Row],[precio del aluminio '[$']]]+Tabla1[[#This Row],[precio del silio '[$']]]</f>
        <v>8596</v>
      </c>
      <c r="N132" s="39">
        <f t="shared" si="1"/>
        <v>2.0051317937951949</v>
      </c>
      <c r="O132" s="50">
        <f>+Tabla1[[#This Row],[Valor Total del reciclaje de la planta]]/G$2</f>
        <v>2.2131822863027808</v>
      </c>
    </row>
    <row r="133" spans="1:15" ht="27.6">
      <c r="A133" s="40">
        <v>42786</v>
      </c>
      <c r="B133" s="41" t="s">
        <v>218</v>
      </c>
      <c r="C133" s="41" t="s">
        <v>33</v>
      </c>
      <c r="D133" s="42">
        <f>+Tabla1[[#This Row],[Capacidad MW]]/E$1</f>
        <v>1100</v>
      </c>
      <c r="E133" s="42">
        <v>0.44</v>
      </c>
      <c r="F133" s="40">
        <v>42917</v>
      </c>
      <c r="G133" s="24">
        <f>17*Tabla1[[#This Row],[Cantidad de paneles]]</f>
        <v>18700</v>
      </c>
      <c r="H133" s="24">
        <f>0.003*Tabla1[[#This Row],[Cantidad de paneles]]</f>
        <v>3.3000000000000003</v>
      </c>
      <c r="I133" s="24">
        <f>0.057*Tabla1[[#This Row],[Cantidad de paneles]]</f>
        <v>62.7</v>
      </c>
      <c r="J133" s="28">
        <f>+Tabla1[[#This Row],[Peso del vidrio '[Kg']]]*J$1</f>
        <v>2954600</v>
      </c>
      <c r="K133" s="28">
        <f>+Tabla1[[#This Row],[Peso del Silicio '[Kg']]]*J$2</f>
        <v>501600.00000000006</v>
      </c>
      <c r="L133" s="28">
        <f>+Tabla1[[#This Row],[peso del aluminio '[Kg']]]*J$3</f>
        <v>326040</v>
      </c>
      <c r="M133" s="30">
        <f>+Tabla1[[#This Row],[precio del vidrio '[$']]]+Tabla1[[#This Row],[precio del aluminio '[$']]]+Tabla1[[#This Row],[precio del silio '[$']]]</f>
        <v>3782240</v>
      </c>
      <c r="N133" s="39">
        <f t="shared" si="1"/>
        <v>882.25798926988568</v>
      </c>
      <c r="O133" s="50">
        <f>+Tabla1[[#This Row],[Valor Total del reciclaje de la planta]]/G$2</f>
        <v>973.80020597322346</v>
      </c>
    </row>
    <row r="134" spans="1:15" ht="27.6">
      <c r="A134" s="40">
        <v>42787</v>
      </c>
      <c r="B134" s="41" t="s">
        <v>219</v>
      </c>
      <c r="C134" s="41" t="s">
        <v>220</v>
      </c>
      <c r="D134" s="42">
        <f>+Tabla1[[#This Row],[Capacidad MW]]/E$1</f>
        <v>16.25</v>
      </c>
      <c r="E134" s="42">
        <v>6.4999999999999997E-3</v>
      </c>
      <c r="F134" s="40">
        <v>43101</v>
      </c>
      <c r="G134" s="24">
        <f>17*Tabla1[[#This Row],[Cantidad de paneles]]</f>
        <v>276.25</v>
      </c>
      <c r="H134" s="24">
        <f>0.003*Tabla1[[#This Row],[Cantidad de paneles]]</f>
        <v>4.8750000000000002E-2</v>
      </c>
      <c r="I134" s="24">
        <f>0.057*Tabla1[[#This Row],[Cantidad de paneles]]</f>
        <v>0.92625000000000002</v>
      </c>
      <c r="J134" s="28">
        <f>+Tabla1[[#This Row],[Peso del vidrio '[Kg']]]*J$1</f>
        <v>43647.5</v>
      </c>
      <c r="K134" s="28">
        <f>+Tabla1[[#This Row],[Peso del Silicio '[Kg']]]*J$2</f>
        <v>7410</v>
      </c>
      <c r="L134" s="28">
        <f>+Tabla1[[#This Row],[peso del aluminio '[Kg']]]*J$3</f>
        <v>4816.5</v>
      </c>
      <c r="M134" s="30">
        <f>+Tabla1[[#This Row],[precio del vidrio '[$']]]+Tabla1[[#This Row],[precio del aluminio '[$']]]+Tabla1[[#This Row],[precio del silio '[$']]]</f>
        <v>55874</v>
      </c>
      <c r="N134" s="39">
        <f t="shared" si="1"/>
        <v>13.033356659668765</v>
      </c>
      <c r="O134" s="50">
        <f>+Tabla1[[#This Row],[Valor Total del reciclaje de la planta]]/G$2</f>
        <v>14.385684860968075</v>
      </c>
    </row>
    <row r="135" spans="1:15">
      <c r="A135" s="40">
        <v>42787</v>
      </c>
      <c r="B135" s="41" t="s">
        <v>221</v>
      </c>
      <c r="C135" s="41" t="s">
        <v>222</v>
      </c>
      <c r="D135" s="42">
        <f>+Tabla1[[#This Row],[Capacidad MW]]/E$1</f>
        <v>75</v>
      </c>
      <c r="E135" s="42">
        <v>0.03</v>
      </c>
      <c r="F135" s="40">
        <v>42887</v>
      </c>
      <c r="G135" s="24">
        <f>17*Tabla1[[#This Row],[Cantidad de paneles]]</f>
        <v>1275</v>
      </c>
      <c r="H135" s="24">
        <f>0.003*Tabla1[[#This Row],[Cantidad de paneles]]</f>
        <v>0.22500000000000001</v>
      </c>
      <c r="I135" s="24">
        <f>0.057*Tabla1[[#This Row],[Cantidad de paneles]]</f>
        <v>4.2750000000000004</v>
      </c>
      <c r="J135" s="28">
        <f>+Tabla1[[#This Row],[Peso del vidrio '[Kg']]]*J$1</f>
        <v>201450</v>
      </c>
      <c r="K135" s="28">
        <f>+Tabla1[[#This Row],[Peso del Silicio '[Kg']]]*J$2</f>
        <v>34200</v>
      </c>
      <c r="L135" s="28">
        <f>+Tabla1[[#This Row],[peso del aluminio '[Kg']]]*J$3</f>
        <v>22230.000000000004</v>
      </c>
      <c r="M135" s="30">
        <f>+Tabla1[[#This Row],[precio del vidrio '[$']]]+Tabla1[[#This Row],[precio del aluminio '[$']]]+Tabla1[[#This Row],[precio del silio '[$']]]</f>
        <v>257880</v>
      </c>
      <c r="N135" s="39">
        <f t="shared" si="1"/>
        <v>60.153953813855843</v>
      </c>
      <c r="O135" s="50">
        <f>+Tabla1[[#This Row],[Valor Total del reciclaje de la planta]]/G$2</f>
        <v>66.395468589083421</v>
      </c>
    </row>
    <row r="136" spans="1:15">
      <c r="A136" s="40">
        <v>42790</v>
      </c>
      <c r="B136" s="41" t="s">
        <v>223</v>
      </c>
      <c r="C136" s="41" t="s">
        <v>117</v>
      </c>
      <c r="D136" s="42">
        <f>+Tabla1[[#This Row],[Capacidad MW]]/E$1</f>
        <v>42.5</v>
      </c>
      <c r="E136" s="42">
        <v>1.7000000000000001E-2</v>
      </c>
      <c r="F136" s="40">
        <v>42917</v>
      </c>
      <c r="G136" s="24">
        <f>17*Tabla1[[#This Row],[Cantidad de paneles]]</f>
        <v>722.5</v>
      </c>
      <c r="H136" s="24">
        <f>0.003*Tabla1[[#This Row],[Cantidad de paneles]]</f>
        <v>0.1275</v>
      </c>
      <c r="I136" s="24">
        <f>0.057*Tabla1[[#This Row],[Cantidad de paneles]]</f>
        <v>2.4224999999999999</v>
      </c>
      <c r="J136" s="28">
        <f>+Tabla1[[#This Row],[Peso del vidrio '[Kg']]]*J$1</f>
        <v>114155</v>
      </c>
      <c r="K136" s="28">
        <f>+Tabla1[[#This Row],[Peso del Silicio '[Kg']]]*J$2</f>
        <v>19380</v>
      </c>
      <c r="L136" s="28">
        <f>+Tabla1[[#This Row],[peso del aluminio '[Kg']]]*J$3</f>
        <v>12597</v>
      </c>
      <c r="M136" s="30">
        <f>+Tabla1[[#This Row],[precio del vidrio '[$']]]+Tabla1[[#This Row],[precio del aluminio '[$']]]+Tabla1[[#This Row],[precio del silio '[$']]]</f>
        <v>146132</v>
      </c>
      <c r="N136" s="39">
        <f t="shared" ref="N136:N199" si="2">+M136/G$1</f>
        <v>34.087240494518312</v>
      </c>
      <c r="O136" s="50">
        <f>+Tabla1[[#This Row],[Valor Total del reciclaje de la planta]]/G$2</f>
        <v>37.624098867147268</v>
      </c>
    </row>
    <row r="137" spans="1:15">
      <c r="A137" s="40">
        <v>42790</v>
      </c>
      <c r="B137" s="41" t="s">
        <v>224</v>
      </c>
      <c r="C137" s="41" t="s">
        <v>117</v>
      </c>
      <c r="D137" s="42">
        <f>+Tabla1[[#This Row],[Capacidad MW]]/E$1</f>
        <v>42.5</v>
      </c>
      <c r="E137" s="42">
        <v>1.7000000000000001E-2</v>
      </c>
      <c r="F137" s="40">
        <v>42917</v>
      </c>
      <c r="G137" s="24">
        <f>17*Tabla1[[#This Row],[Cantidad de paneles]]</f>
        <v>722.5</v>
      </c>
      <c r="H137" s="24">
        <f>0.003*Tabla1[[#This Row],[Cantidad de paneles]]</f>
        <v>0.1275</v>
      </c>
      <c r="I137" s="24">
        <f>0.057*Tabla1[[#This Row],[Cantidad de paneles]]</f>
        <v>2.4224999999999999</v>
      </c>
      <c r="J137" s="28">
        <f>+Tabla1[[#This Row],[Peso del vidrio '[Kg']]]*J$1</f>
        <v>114155</v>
      </c>
      <c r="K137" s="28">
        <f>+Tabla1[[#This Row],[Peso del Silicio '[Kg']]]*J$2</f>
        <v>19380</v>
      </c>
      <c r="L137" s="28">
        <f>+Tabla1[[#This Row],[peso del aluminio '[Kg']]]*J$3</f>
        <v>12597</v>
      </c>
      <c r="M137" s="30">
        <f>+Tabla1[[#This Row],[precio del vidrio '[$']]]+Tabla1[[#This Row],[precio del aluminio '[$']]]+Tabla1[[#This Row],[precio del silio '[$']]]</f>
        <v>146132</v>
      </c>
      <c r="N137" s="39">
        <f t="shared" si="2"/>
        <v>34.087240494518312</v>
      </c>
      <c r="O137" s="50">
        <f>+Tabla1[[#This Row],[Valor Total del reciclaje de la planta]]/G$2</f>
        <v>37.624098867147268</v>
      </c>
    </row>
    <row r="138" spans="1:15" ht="55.15">
      <c r="A138" s="40">
        <v>42790</v>
      </c>
      <c r="B138" s="41" t="s">
        <v>225</v>
      </c>
      <c r="C138" s="41" t="s">
        <v>226</v>
      </c>
      <c r="D138" s="42">
        <f>+Tabla1[[#This Row],[Capacidad MW]]/E$1</f>
        <v>1032</v>
      </c>
      <c r="E138" s="42">
        <v>0.4128</v>
      </c>
      <c r="F138" s="40">
        <v>42856</v>
      </c>
      <c r="G138" s="24">
        <f>17*Tabla1[[#This Row],[Cantidad de paneles]]</f>
        <v>17544</v>
      </c>
      <c r="H138" s="24">
        <f>0.003*Tabla1[[#This Row],[Cantidad de paneles]]</f>
        <v>3.0960000000000001</v>
      </c>
      <c r="I138" s="24">
        <f>0.057*Tabla1[[#This Row],[Cantidad de paneles]]</f>
        <v>58.824000000000005</v>
      </c>
      <c r="J138" s="28">
        <f>+Tabla1[[#This Row],[Peso del vidrio '[Kg']]]*J$1</f>
        <v>2771952</v>
      </c>
      <c r="K138" s="28">
        <f>+Tabla1[[#This Row],[Peso del Silicio '[Kg']]]*J$2</f>
        <v>470592</v>
      </c>
      <c r="L138" s="28">
        <f>+Tabla1[[#This Row],[peso del aluminio '[Kg']]]*J$3</f>
        <v>305884.80000000005</v>
      </c>
      <c r="M138" s="30">
        <f>+Tabla1[[#This Row],[precio del vidrio '[$']]]+Tabla1[[#This Row],[precio del aluminio '[$']]]+Tabla1[[#This Row],[precio del silio '[$']]]</f>
        <v>3548428.8</v>
      </c>
      <c r="N138" s="39">
        <f t="shared" si="2"/>
        <v>827.71840447865634</v>
      </c>
      <c r="O138" s="50">
        <f>+Tabla1[[#This Row],[Valor Total del reciclaje de la planta]]/G$2</f>
        <v>913.6016477857878</v>
      </c>
    </row>
    <row r="139" spans="1:15">
      <c r="A139" s="40">
        <v>42793</v>
      </c>
      <c r="B139" s="41" t="s">
        <v>227</v>
      </c>
      <c r="C139" s="41" t="s">
        <v>76</v>
      </c>
      <c r="D139" s="42">
        <f>+Tabla1[[#This Row],[Capacidad MW]]/E$1</f>
        <v>102.5</v>
      </c>
      <c r="E139" s="42">
        <v>4.1000000000000002E-2</v>
      </c>
      <c r="F139" s="40">
        <v>42795</v>
      </c>
      <c r="G139" s="24">
        <f>17*Tabla1[[#This Row],[Cantidad de paneles]]</f>
        <v>1742.5</v>
      </c>
      <c r="H139" s="24">
        <f>0.003*Tabla1[[#This Row],[Cantidad de paneles]]</f>
        <v>0.3075</v>
      </c>
      <c r="I139" s="24">
        <f>0.057*Tabla1[[#This Row],[Cantidad de paneles]]</f>
        <v>5.8425000000000002</v>
      </c>
      <c r="J139" s="28">
        <f>+Tabla1[[#This Row],[Peso del vidrio '[Kg']]]*J$1</f>
        <v>275315</v>
      </c>
      <c r="K139" s="28">
        <f>+Tabla1[[#This Row],[Peso del Silicio '[Kg']]]*J$2</f>
        <v>46740</v>
      </c>
      <c r="L139" s="28">
        <f>+Tabla1[[#This Row],[peso del aluminio '[Kg']]]*J$3</f>
        <v>30381</v>
      </c>
      <c r="M139" s="30">
        <f>+Tabla1[[#This Row],[precio del vidrio '[$']]]+Tabla1[[#This Row],[precio del aluminio '[$']]]+Tabla1[[#This Row],[precio del silio '[$']]]</f>
        <v>352436</v>
      </c>
      <c r="N139" s="39">
        <f t="shared" si="2"/>
        <v>82.210403545602986</v>
      </c>
      <c r="O139" s="50">
        <f>+Tabla1[[#This Row],[Valor Total del reciclaje de la planta]]/G$2</f>
        <v>90.740473738414011</v>
      </c>
    </row>
    <row r="140" spans="1:15">
      <c r="A140" s="40">
        <v>42793</v>
      </c>
      <c r="B140" s="41" t="s">
        <v>228</v>
      </c>
      <c r="C140" s="41" t="s">
        <v>154</v>
      </c>
      <c r="D140" s="42">
        <f>+Tabla1[[#This Row],[Capacidad MW]]/E$1</f>
        <v>254.99999999999997</v>
      </c>
      <c r="E140" s="42">
        <v>0.10199999999999999</v>
      </c>
      <c r="F140" s="40">
        <v>42887</v>
      </c>
      <c r="G140" s="24">
        <f>17*Tabla1[[#This Row],[Cantidad de paneles]]</f>
        <v>4334.9999999999991</v>
      </c>
      <c r="H140" s="24">
        <f>0.003*Tabla1[[#This Row],[Cantidad de paneles]]</f>
        <v>0.7649999999999999</v>
      </c>
      <c r="I140" s="24">
        <f>0.057*Tabla1[[#This Row],[Cantidad de paneles]]</f>
        <v>14.534999999999998</v>
      </c>
      <c r="J140" s="28">
        <f>+Tabla1[[#This Row],[Peso del vidrio '[Kg']]]*J$1</f>
        <v>684929.99999999988</v>
      </c>
      <c r="K140" s="28">
        <f>+Tabla1[[#This Row],[Peso del Silicio '[Kg']]]*J$2</f>
        <v>116279.99999999999</v>
      </c>
      <c r="L140" s="28">
        <f>+Tabla1[[#This Row],[peso del aluminio '[Kg']]]*J$3</f>
        <v>75581.999999999985</v>
      </c>
      <c r="M140" s="30">
        <f>+Tabla1[[#This Row],[precio del vidrio '[$']]]+Tabla1[[#This Row],[precio del aluminio '[$']]]+Tabla1[[#This Row],[precio del silio '[$']]]</f>
        <v>876791.99999999988</v>
      </c>
      <c r="N140" s="39">
        <f t="shared" si="2"/>
        <v>204.52344296710984</v>
      </c>
      <c r="O140" s="50">
        <f>+Tabla1[[#This Row],[Valor Total del reciclaje de la planta]]/G$2</f>
        <v>225.74459320288361</v>
      </c>
    </row>
    <row r="141" spans="1:15">
      <c r="A141" s="40">
        <v>42793</v>
      </c>
      <c r="B141" s="41" t="s">
        <v>229</v>
      </c>
      <c r="C141" s="41" t="s">
        <v>154</v>
      </c>
      <c r="D141" s="42">
        <f>+Tabla1[[#This Row],[Capacidad MW]]/E$1</f>
        <v>150</v>
      </c>
      <c r="E141" s="42">
        <v>0.06</v>
      </c>
      <c r="F141" s="40">
        <v>42826</v>
      </c>
      <c r="G141" s="24">
        <f>17*Tabla1[[#This Row],[Cantidad de paneles]]</f>
        <v>2550</v>
      </c>
      <c r="H141" s="24">
        <f>0.003*Tabla1[[#This Row],[Cantidad de paneles]]</f>
        <v>0.45</v>
      </c>
      <c r="I141" s="24">
        <f>0.057*Tabla1[[#This Row],[Cantidad de paneles]]</f>
        <v>8.5500000000000007</v>
      </c>
      <c r="J141" s="28">
        <f>+Tabla1[[#This Row],[Peso del vidrio '[Kg']]]*J$1</f>
        <v>402900</v>
      </c>
      <c r="K141" s="28">
        <f>+Tabla1[[#This Row],[Peso del Silicio '[Kg']]]*J$2</f>
        <v>68400</v>
      </c>
      <c r="L141" s="28">
        <f>+Tabla1[[#This Row],[peso del aluminio '[Kg']]]*J$3</f>
        <v>44460.000000000007</v>
      </c>
      <c r="M141" s="30">
        <f>+Tabla1[[#This Row],[precio del vidrio '[$']]]+Tabla1[[#This Row],[precio del aluminio '[$']]]+Tabla1[[#This Row],[precio del silio '[$']]]</f>
        <v>515760</v>
      </c>
      <c r="N141" s="39">
        <f t="shared" si="2"/>
        <v>120.30790762771169</v>
      </c>
      <c r="O141" s="50">
        <f>+Tabla1[[#This Row],[Valor Total del reciclaje de la planta]]/G$2</f>
        <v>132.79093717816684</v>
      </c>
    </row>
    <row r="142" spans="1:15" ht="27.6">
      <c r="A142" s="40">
        <v>42793</v>
      </c>
      <c r="B142" s="41" t="s">
        <v>230</v>
      </c>
      <c r="C142" s="41" t="s">
        <v>231</v>
      </c>
      <c r="D142" s="42">
        <f>+Tabla1[[#This Row],[Capacidad MW]]/E$1</f>
        <v>17.5</v>
      </c>
      <c r="E142" s="42">
        <v>7.0000000000000001E-3</v>
      </c>
      <c r="F142" s="40">
        <v>42856</v>
      </c>
      <c r="G142" s="24">
        <f>17*Tabla1[[#This Row],[Cantidad de paneles]]</f>
        <v>297.5</v>
      </c>
      <c r="H142" s="24">
        <f>0.003*Tabla1[[#This Row],[Cantidad de paneles]]</f>
        <v>5.2499999999999998E-2</v>
      </c>
      <c r="I142" s="24">
        <f>0.057*Tabla1[[#This Row],[Cantidad de paneles]]</f>
        <v>0.99750000000000005</v>
      </c>
      <c r="J142" s="28">
        <f>+Tabla1[[#This Row],[Peso del vidrio '[Kg']]]*J$1</f>
        <v>47005</v>
      </c>
      <c r="K142" s="28">
        <f>+Tabla1[[#This Row],[Peso del Silicio '[Kg']]]*J$2</f>
        <v>7980</v>
      </c>
      <c r="L142" s="28">
        <f>+Tabla1[[#This Row],[peso del aluminio '[Kg']]]*J$3</f>
        <v>5187</v>
      </c>
      <c r="M142" s="30">
        <f>+Tabla1[[#This Row],[precio del vidrio '[$']]]+Tabla1[[#This Row],[precio del aluminio '[$']]]+Tabla1[[#This Row],[precio del silio '[$']]]</f>
        <v>60172</v>
      </c>
      <c r="N142" s="39">
        <f t="shared" si="2"/>
        <v>14.035922556566364</v>
      </c>
      <c r="O142" s="50">
        <f>+Tabla1[[#This Row],[Valor Total del reciclaje de la planta]]/G$2</f>
        <v>15.492276004119464</v>
      </c>
    </row>
    <row r="143" spans="1:15">
      <c r="A143" s="40">
        <v>42793</v>
      </c>
      <c r="B143" s="41" t="s">
        <v>232</v>
      </c>
      <c r="C143" s="41" t="s">
        <v>233</v>
      </c>
      <c r="D143" s="42">
        <f>+Tabla1[[#This Row],[Capacidad MW]]/E$1</f>
        <v>8.85</v>
      </c>
      <c r="E143" s="42">
        <v>3.5400000000000002E-3</v>
      </c>
      <c r="F143" s="40">
        <v>42826</v>
      </c>
      <c r="G143" s="24">
        <f>17*Tabla1[[#This Row],[Cantidad de paneles]]</f>
        <v>150.44999999999999</v>
      </c>
      <c r="H143" s="24">
        <f>0.003*Tabla1[[#This Row],[Cantidad de paneles]]</f>
        <v>2.6550000000000001E-2</v>
      </c>
      <c r="I143" s="24">
        <f>0.057*Tabla1[[#This Row],[Cantidad de paneles]]</f>
        <v>0.50444999999999995</v>
      </c>
      <c r="J143" s="28">
        <f>+Tabla1[[#This Row],[Peso del vidrio '[Kg']]]*J$1</f>
        <v>23771.1</v>
      </c>
      <c r="K143" s="28">
        <f>+Tabla1[[#This Row],[Peso del Silicio '[Kg']]]*J$2</f>
        <v>4035.6</v>
      </c>
      <c r="L143" s="28">
        <f>+Tabla1[[#This Row],[peso del aluminio '[Kg']]]*J$3</f>
        <v>2623.14</v>
      </c>
      <c r="M143" s="30">
        <f>+Tabla1[[#This Row],[precio del vidrio '[$']]]+Tabla1[[#This Row],[precio del aluminio '[$']]]+Tabla1[[#This Row],[precio del silio '[$']]]</f>
        <v>30429.839999999997</v>
      </c>
      <c r="N143" s="39">
        <f t="shared" si="2"/>
        <v>7.0981665500349891</v>
      </c>
      <c r="O143" s="50">
        <f>+Tabla1[[#This Row],[Valor Total del reciclaje de la planta]]/G$2</f>
        <v>7.8346652935118426</v>
      </c>
    </row>
    <row r="144" spans="1:15" ht="27.6">
      <c r="A144" s="40">
        <v>42800</v>
      </c>
      <c r="B144" s="41" t="s">
        <v>234</v>
      </c>
      <c r="C144" s="41" t="s">
        <v>66</v>
      </c>
      <c r="D144" s="42">
        <f>+Tabla1[[#This Row],[Capacidad MW]]/E$1</f>
        <v>20</v>
      </c>
      <c r="E144" s="42">
        <v>8.0000000000000002E-3</v>
      </c>
      <c r="F144" s="40">
        <v>42856</v>
      </c>
      <c r="G144" s="24">
        <f>17*Tabla1[[#This Row],[Cantidad de paneles]]</f>
        <v>340</v>
      </c>
      <c r="H144" s="24">
        <f>0.003*Tabla1[[#This Row],[Cantidad de paneles]]</f>
        <v>0.06</v>
      </c>
      <c r="I144" s="24">
        <f>0.057*Tabla1[[#This Row],[Cantidad de paneles]]</f>
        <v>1.1400000000000001</v>
      </c>
      <c r="J144" s="28">
        <f>+Tabla1[[#This Row],[Peso del vidrio '[Kg']]]*J$1</f>
        <v>53720</v>
      </c>
      <c r="K144" s="28">
        <f>+Tabla1[[#This Row],[Peso del Silicio '[Kg']]]*J$2</f>
        <v>9120</v>
      </c>
      <c r="L144" s="28">
        <f>+Tabla1[[#This Row],[peso del aluminio '[Kg']]]*J$3</f>
        <v>5928.0000000000009</v>
      </c>
      <c r="M144" s="30">
        <f>+Tabla1[[#This Row],[precio del vidrio '[$']]]+Tabla1[[#This Row],[precio del aluminio '[$']]]+Tabla1[[#This Row],[precio del silio '[$']]]</f>
        <v>68768</v>
      </c>
      <c r="N144" s="39">
        <f t="shared" si="2"/>
        <v>16.041054350361559</v>
      </c>
      <c r="O144" s="50">
        <f>+Tabla1[[#This Row],[Valor Total del reciclaje de la planta]]/G$2</f>
        <v>17.705458290422246</v>
      </c>
    </row>
    <row r="145" spans="1:15" ht="27.6">
      <c r="A145" s="40">
        <v>42800</v>
      </c>
      <c r="B145" s="41" t="s">
        <v>235</v>
      </c>
      <c r="C145" s="41" t="s">
        <v>236</v>
      </c>
      <c r="D145" s="42">
        <f>+Tabla1[[#This Row],[Capacidad MW]]/E$1</f>
        <v>995</v>
      </c>
      <c r="E145" s="42">
        <v>0.39800000000000002</v>
      </c>
      <c r="F145" s="40">
        <v>43466</v>
      </c>
      <c r="G145" s="24">
        <f>17*Tabla1[[#This Row],[Cantidad de paneles]]</f>
        <v>16915</v>
      </c>
      <c r="H145" s="24">
        <f>0.003*Tabla1[[#This Row],[Cantidad de paneles]]</f>
        <v>2.9849999999999999</v>
      </c>
      <c r="I145" s="24">
        <f>0.057*Tabla1[[#This Row],[Cantidad de paneles]]</f>
        <v>56.715000000000003</v>
      </c>
      <c r="J145" s="28">
        <f>+Tabla1[[#This Row],[Peso del vidrio '[Kg']]]*J$1</f>
        <v>2672570</v>
      </c>
      <c r="K145" s="28">
        <f>+Tabla1[[#This Row],[Peso del Silicio '[Kg']]]*J$2</f>
        <v>453720</v>
      </c>
      <c r="L145" s="28">
        <f>+Tabla1[[#This Row],[peso del aluminio '[Kg']]]*J$3</f>
        <v>294918</v>
      </c>
      <c r="M145" s="30">
        <f>+Tabla1[[#This Row],[precio del vidrio '[$']]]+Tabla1[[#This Row],[precio del aluminio '[$']]]+Tabla1[[#This Row],[precio del silio '[$']]]</f>
        <v>3421208</v>
      </c>
      <c r="N145" s="39">
        <f t="shared" si="2"/>
        <v>798.04245393048757</v>
      </c>
      <c r="O145" s="50">
        <f>+Tabla1[[#This Row],[Valor Total del reciclaje de la planta]]/G$2</f>
        <v>880.84654994850666</v>
      </c>
    </row>
    <row r="146" spans="1:15" ht="27.6">
      <c r="A146" s="40">
        <v>42802</v>
      </c>
      <c r="B146" s="41" t="s">
        <v>237</v>
      </c>
      <c r="C146" s="41" t="s">
        <v>238</v>
      </c>
      <c r="D146" s="42">
        <f>+Tabla1[[#This Row],[Capacidad MW]]/E$1</f>
        <v>2.5</v>
      </c>
      <c r="E146" s="42">
        <v>1E-3</v>
      </c>
      <c r="F146" s="40">
        <v>42767</v>
      </c>
      <c r="G146" s="24">
        <f>17*Tabla1[[#This Row],[Cantidad de paneles]]</f>
        <v>42.5</v>
      </c>
      <c r="H146" s="24">
        <f>0.003*Tabla1[[#This Row],[Cantidad de paneles]]</f>
        <v>7.4999999999999997E-3</v>
      </c>
      <c r="I146" s="24">
        <f>0.057*Tabla1[[#This Row],[Cantidad de paneles]]</f>
        <v>0.14250000000000002</v>
      </c>
      <c r="J146" s="28">
        <f>+Tabla1[[#This Row],[Peso del vidrio '[Kg']]]*J$1</f>
        <v>6715</v>
      </c>
      <c r="K146" s="28">
        <f>+Tabla1[[#This Row],[Peso del Silicio '[Kg']]]*J$2</f>
        <v>1140</v>
      </c>
      <c r="L146" s="28">
        <f>+Tabla1[[#This Row],[peso del aluminio '[Kg']]]*J$3</f>
        <v>741.00000000000011</v>
      </c>
      <c r="M146" s="30">
        <f>+Tabla1[[#This Row],[precio del vidrio '[$']]]+Tabla1[[#This Row],[precio del aluminio '[$']]]+Tabla1[[#This Row],[precio del silio '[$']]]</f>
        <v>8596</v>
      </c>
      <c r="N146" s="39">
        <f t="shared" si="2"/>
        <v>2.0051317937951949</v>
      </c>
      <c r="O146" s="50">
        <f>+Tabla1[[#This Row],[Valor Total del reciclaje de la planta]]/G$2</f>
        <v>2.2131822863027808</v>
      </c>
    </row>
    <row r="147" spans="1:15" ht="41.45">
      <c r="A147" s="40">
        <v>42802</v>
      </c>
      <c r="B147" s="41" t="s">
        <v>239</v>
      </c>
      <c r="C147" s="41" t="s">
        <v>240</v>
      </c>
      <c r="D147" s="42">
        <f>+Tabla1[[#This Row],[Capacidad MW]]/E$1</f>
        <v>165</v>
      </c>
      <c r="E147" s="42">
        <v>6.6000000000000003E-2</v>
      </c>
      <c r="F147" s="40">
        <v>42917</v>
      </c>
      <c r="G147" s="24">
        <f>17*Tabla1[[#This Row],[Cantidad de paneles]]</f>
        <v>2805</v>
      </c>
      <c r="H147" s="24">
        <f>0.003*Tabla1[[#This Row],[Cantidad de paneles]]</f>
        <v>0.495</v>
      </c>
      <c r="I147" s="24">
        <f>0.057*Tabla1[[#This Row],[Cantidad de paneles]]</f>
        <v>9.4050000000000011</v>
      </c>
      <c r="J147" s="28">
        <f>+Tabla1[[#This Row],[Peso del vidrio '[Kg']]]*J$1</f>
        <v>443190</v>
      </c>
      <c r="K147" s="28">
        <f>+Tabla1[[#This Row],[Peso del Silicio '[Kg']]]*J$2</f>
        <v>75240</v>
      </c>
      <c r="L147" s="28">
        <f>+Tabla1[[#This Row],[peso del aluminio '[Kg']]]*J$3</f>
        <v>48906.000000000007</v>
      </c>
      <c r="M147" s="30">
        <f>+Tabla1[[#This Row],[precio del vidrio '[$']]]+Tabla1[[#This Row],[precio del aluminio '[$']]]+Tabla1[[#This Row],[precio del silio '[$']]]</f>
        <v>567336</v>
      </c>
      <c r="N147" s="39">
        <f t="shared" si="2"/>
        <v>132.33869839048285</v>
      </c>
      <c r="O147" s="50">
        <f>+Tabla1[[#This Row],[Valor Total del reciclaje de la planta]]/G$2</f>
        <v>146.07003089598354</v>
      </c>
    </row>
    <row r="148" spans="1:15">
      <c r="A148" s="40">
        <v>42802</v>
      </c>
      <c r="B148" s="41" t="s">
        <v>241</v>
      </c>
      <c r="C148" s="41" t="s">
        <v>76</v>
      </c>
      <c r="D148" s="42">
        <f>+Tabla1[[#This Row],[Capacidad MW]]/E$1</f>
        <v>257.5</v>
      </c>
      <c r="E148" s="42">
        <v>0.10299999999999999</v>
      </c>
      <c r="F148" s="40">
        <v>42948</v>
      </c>
      <c r="G148" s="24">
        <f>17*Tabla1[[#This Row],[Cantidad de paneles]]</f>
        <v>4377.5</v>
      </c>
      <c r="H148" s="24">
        <f>0.003*Tabla1[[#This Row],[Cantidad de paneles]]</f>
        <v>0.77249999999999996</v>
      </c>
      <c r="I148" s="24">
        <f>0.057*Tabla1[[#This Row],[Cantidad de paneles]]</f>
        <v>14.6775</v>
      </c>
      <c r="J148" s="28">
        <f>+Tabla1[[#This Row],[Peso del vidrio '[Kg']]]*J$1</f>
        <v>691645</v>
      </c>
      <c r="K148" s="28">
        <f>+Tabla1[[#This Row],[Peso del Silicio '[Kg']]]*J$2</f>
        <v>117420</v>
      </c>
      <c r="L148" s="28">
        <f>+Tabla1[[#This Row],[peso del aluminio '[Kg']]]*J$3</f>
        <v>76323</v>
      </c>
      <c r="M148" s="30">
        <f>+Tabla1[[#This Row],[precio del vidrio '[$']]]+Tabla1[[#This Row],[precio del aluminio '[$']]]+Tabla1[[#This Row],[precio del silio '[$']]]</f>
        <v>885388</v>
      </c>
      <c r="N148" s="39">
        <f t="shared" si="2"/>
        <v>206.52857476090506</v>
      </c>
      <c r="O148" s="50">
        <f>+Tabla1[[#This Row],[Valor Total del reciclaje de la planta]]/G$2</f>
        <v>227.95777548918642</v>
      </c>
    </row>
    <row r="149" spans="1:15" ht="27.6">
      <c r="A149" s="40">
        <v>42802</v>
      </c>
      <c r="B149" s="41" t="s">
        <v>242</v>
      </c>
      <c r="C149" s="41" t="s">
        <v>243</v>
      </c>
      <c r="D149" s="42">
        <f>+Tabla1[[#This Row],[Capacidad MW]]/E$1</f>
        <v>869.99999999999989</v>
      </c>
      <c r="E149" s="42">
        <v>0.34799999999999998</v>
      </c>
      <c r="F149" s="40">
        <v>42917</v>
      </c>
      <c r="G149" s="24">
        <f>17*Tabla1[[#This Row],[Cantidad de paneles]]</f>
        <v>14789.999999999998</v>
      </c>
      <c r="H149" s="24">
        <f>0.003*Tabla1[[#This Row],[Cantidad de paneles]]</f>
        <v>2.61</v>
      </c>
      <c r="I149" s="24">
        <f>0.057*Tabla1[[#This Row],[Cantidad de paneles]]</f>
        <v>49.589999999999996</v>
      </c>
      <c r="J149" s="28">
        <f>+Tabla1[[#This Row],[Peso del vidrio '[Kg']]]*J$1</f>
        <v>2336819.9999999995</v>
      </c>
      <c r="K149" s="28">
        <f>+Tabla1[[#This Row],[Peso del Silicio '[Kg']]]*J$2</f>
        <v>396720</v>
      </c>
      <c r="L149" s="28">
        <f>+Tabla1[[#This Row],[peso del aluminio '[Kg']]]*J$3</f>
        <v>257867.99999999997</v>
      </c>
      <c r="M149" s="30">
        <f>+Tabla1[[#This Row],[precio del vidrio '[$']]]+Tabla1[[#This Row],[precio del aluminio '[$']]]+Tabla1[[#This Row],[precio del silio '[$']]]</f>
        <v>2991407.9999999995</v>
      </c>
      <c r="N149" s="39">
        <f t="shared" si="2"/>
        <v>697.78586424072762</v>
      </c>
      <c r="O149" s="50">
        <f>+Tabla1[[#This Row],[Valor Total del reciclaje de la planta]]/G$2</f>
        <v>770.1874356333675</v>
      </c>
    </row>
    <row r="150" spans="1:15" ht="41.45">
      <c r="A150" s="40">
        <v>42804</v>
      </c>
      <c r="B150" s="41" t="s">
        <v>244</v>
      </c>
      <c r="C150" s="41" t="s">
        <v>240</v>
      </c>
      <c r="D150" s="42">
        <f>+Tabla1[[#This Row],[Capacidad MW]]/E$1</f>
        <v>183.74999999999997</v>
      </c>
      <c r="E150" s="42">
        <v>7.3499999999999996E-2</v>
      </c>
      <c r="F150" s="40">
        <v>42917</v>
      </c>
      <c r="G150" s="24">
        <f>17*Tabla1[[#This Row],[Cantidad de paneles]]</f>
        <v>3123.7499999999995</v>
      </c>
      <c r="H150" s="24">
        <f>0.003*Tabla1[[#This Row],[Cantidad de paneles]]</f>
        <v>0.55124999999999991</v>
      </c>
      <c r="I150" s="24">
        <f>0.057*Tabla1[[#This Row],[Cantidad de paneles]]</f>
        <v>10.473749999999999</v>
      </c>
      <c r="J150" s="28">
        <f>+Tabla1[[#This Row],[Peso del vidrio '[Kg']]]*J$1</f>
        <v>493552.49999999994</v>
      </c>
      <c r="K150" s="28">
        <f>+Tabla1[[#This Row],[Peso del Silicio '[Kg']]]*J$2</f>
        <v>83789.999999999985</v>
      </c>
      <c r="L150" s="28">
        <f>+Tabla1[[#This Row],[peso del aluminio '[Kg']]]*J$3</f>
        <v>54463.499999999993</v>
      </c>
      <c r="M150" s="30">
        <f>+Tabla1[[#This Row],[precio del vidrio '[$']]]+Tabla1[[#This Row],[precio del aluminio '[$']]]+Tabla1[[#This Row],[precio del silio '[$']]]</f>
        <v>631805.99999999988</v>
      </c>
      <c r="N150" s="39">
        <f t="shared" si="2"/>
        <v>147.37718684394679</v>
      </c>
      <c r="O150" s="50">
        <f>+Tabla1[[#This Row],[Valor Total del reciclaje de la planta]]/G$2</f>
        <v>162.66889804325436</v>
      </c>
    </row>
    <row r="151" spans="1:15">
      <c r="A151" s="40">
        <v>42804</v>
      </c>
      <c r="B151" s="41" t="s">
        <v>245</v>
      </c>
      <c r="C151" s="41" t="s">
        <v>246</v>
      </c>
      <c r="D151" s="42">
        <f>+Tabla1[[#This Row],[Capacidad MW]]/E$1</f>
        <v>150</v>
      </c>
      <c r="E151" s="42">
        <v>0.06</v>
      </c>
      <c r="F151" s="40">
        <v>42948</v>
      </c>
      <c r="G151" s="24">
        <f>17*Tabla1[[#This Row],[Cantidad de paneles]]</f>
        <v>2550</v>
      </c>
      <c r="H151" s="24">
        <f>0.003*Tabla1[[#This Row],[Cantidad de paneles]]</f>
        <v>0.45</v>
      </c>
      <c r="I151" s="24">
        <f>0.057*Tabla1[[#This Row],[Cantidad de paneles]]</f>
        <v>8.5500000000000007</v>
      </c>
      <c r="J151" s="28">
        <f>+Tabla1[[#This Row],[Peso del vidrio '[Kg']]]*J$1</f>
        <v>402900</v>
      </c>
      <c r="K151" s="28">
        <f>+Tabla1[[#This Row],[Peso del Silicio '[Kg']]]*J$2</f>
        <v>68400</v>
      </c>
      <c r="L151" s="28">
        <f>+Tabla1[[#This Row],[peso del aluminio '[Kg']]]*J$3</f>
        <v>44460.000000000007</v>
      </c>
      <c r="M151" s="30">
        <f>+Tabla1[[#This Row],[precio del vidrio '[$']]]+Tabla1[[#This Row],[precio del aluminio '[$']]]+Tabla1[[#This Row],[precio del silio '[$']]]</f>
        <v>515760</v>
      </c>
      <c r="N151" s="39">
        <f t="shared" si="2"/>
        <v>120.30790762771169</v>
      </c>
      <c r="O151" s="50">
        <f>+Tabla1[[#This Row],[Valor Total del reciclaje de la planta]]/G$2</f>
        <v>132.79093717816684</v>
      </c>
    </row>
    <row r="152" spans="1:15">
      <c r="A152" s="40">
        <v>42804</v>
      </c>
      <c r="B152" s="41" t="s">
        <v>247</v>
      </c>
      <c r="C152" s="41" t="s">
        <v>76</v>
      </c>
      <c r="D152" s="42">
        <f>+Tabla1[[#This Row],[Capacidad MW]]/E$1</f>
        <v>675</v>
      </c>
      <c r="E152" s="42">
        <v>0.27</v>
      </c>
      <c r="F152" s="40">
        <v>42979</v>
      </c>
      <c r="G152" s="24">
        <f>17*Tabla1[[#This Row],[Cantidad de paneles]]</f>
        <v>11475</v>
      </c>
      <c r="H152" s="24">
        <f>0.003*Tabla1[[#This Row],[Cantidad de paneles]]</f>
        <v>2.0249999999999999</v>
      </c>
      <c r="I152" s="24">
        <f>0.057*Tabla1[[#This Row],[Cantidad de paneles]]</f>
        <v>38.475000000000001</v>
      </c>
      <c r="J152" s="28">
        <f>+Tabla1[[#This Row],[Peso del vidrio '[Kg']]]*J$1</f>
        <v>1813050</v>
      </c>
      <c r="K152" s="28">
        <f>+Tabla1[[#This Row],[Peso del Silicio '[Kg']]]*J$2</f>
        <v>307800</v>
      </c>
      <c r="L152" s="28">
        <f>+Tabla1[[#This Row],[peso del aluminio '[Kg']]]*J$3</f>
        <v>200070</v>
      </c>
      <c r="M152" s="30">
        <f>+Tabla1[[#This Row],[precio del vidrio '[$']]]+Tabla1[[#This Row],[precio del aluminio '[$']]]+Tabla1[[#This Row],[precio del silio '[$']]]</f>
        <v>2320920</v>
      </c>
      <c r="N152" s="39">
        <f t="shared" si="2"/>
        <v>541.38558432470256</v>
      </c>
      <c r="O152" s="50">
        <f>+Tabla1[[#This Row],[Valor Total del reciclaje de la planta]]/G$2</f>
        <v>597.55921730175078</v>
      </c>
    </row>
    <row r="153" spans="1:15" ht="27.6">
      <c r="A153" s="40">
        <v>42808</v>
      </c>
      <c r="B153" s="41" t="s">
        <v>248</v>
      </c>
      <c r="C153" s="41" t="s">
        <v>249</v>
      </c>
      <c r="D153" s="42">
        <f>+Tabla1[[#This Row],[Capacidad MW]]/E$1</f>
        <v>5.3999999999999995</v>
      </c>
      <c r="E153" s="42">
        <v>2.16E-3</v>
      </c>
      <c r="F153" s="40">
        <v>42826</v>
      </c>
      <c r="G153" s="24">
        <f>17*Tabla1[[#This Row],[Cantidad de paneles]]</f>
        <v>91.8</v>
      </c>
      <c r="H153" s="24">
        <f>0.003*Tabla1[[#This Row],[Cantidad de paneles]]</f>
        <v>1.6199999999999999E-2</v>
      </c>
      <c r="I153" s="24">
        <f>0.057*Tabla1[[#This Row],[Cantidad de paneles]]</f>
        <v>0.30779999999999996</v>
      </c>
      <c r="J153" s="28">
        <f>+Tabla1[[#This Row],[Peso del vidrio '[Kg']]]*J$1</f>
        <v>14504.4</v>
      </c>
      <c r="K153" s="28">
        <f>+Tabla1[[#This Row],[Peso del Silicio '[Kg']]]*J$2</f>
        <v>2462.4</v>
      </c>
      <c r="L153" s="28">
        <f>+Tabla1[[#This Row],[peso del aluminio '[Kg']]]*J$3</f>
        <v>1600.5599999999997</v>
      </c>
      <c r="M153" s="30">
        <f>+Tabla1[[#This Row],[precio del vidrio '[$']]]+Tabla1[[#This Row],[precio del aluminio '[$']]]+Tabla1[[#This Row],[precio del silio '[$']]]</f>
        <v>18567.36</v>
      </c>
      <c r="N153" s="39">
        <f t="shared" si="2"/>
        <v>4.331084674597621</v>
      </c>
      <c r="O153" s="50">
        <f>+Tabla1[[#This Row],[Valor Total del reciclaje de la planta]]/G$2</f>
        <v>4.7804737384140061</v>
      </c>
    </row>
    <row r="154" spans="1:15" ht="69">
      <c r="A154" s="40">
        <v>42809</v>
      </c>
      <c r="B154" s="41" t="s">
        <v>250</v>
      </c>
      <c r="C154" s="41" t="s">
        <v>251</v>
      </c>
      <c r="D154" s="42">
        <f>+Tabla1[[#This Row],[Capacidad MW]]/E$1</f>
        <v>0</v>
      </c>
      <c r="E154" s="42">
        <v>0</v>
      </c>
      <c r="F154" s="40">
        <v>42809</v>
      </c>
      <c r="G154" s="24">
        <f>17*Tabla1[[#This Row],[Cantidad de paneles]]</f>
        <v>0</v>
      </c>
      <c r="H154" s="24">
        <f>0.003*Tabla1[[#This Row],[Cantidad de paneles]]</f>
        <v>0</v>
      </c>
      <c r="I154" s="24">
        <f>0.057*Tabla1[[#This Row],[Cantidad de paneles]]</f>
        <v>0</v>
      </c>
      <c r="J154" s="28">
        <f>+Tabla1[[#This Row],[Peso del vidrio '[Kg']]]*J$1</f>
        <v>0</v>
      </c>
      <c r="K154" s="28">
        <f>+Tabla1[[#This Row],[Peso del Silicio '[Kg']]]*J$2</f>
        <v>0</v>
      </c>
      <c r="L154" s="28">
        <f>+Tabla1[[#This Row],[peso del aluminio '[Kg']]]*J$3</f>
        <v>0</v>
      </c>
      <c r="M154" s="30">
        <f>+Tabla1[[#This Row],[precio del vidrio '[$']]]+Tabla1[[#This Row],[precio del aluminio '[$']]]+Tabla1[[#This Row],[precio del silio '[$']]]</f>
        <v>0</v>
      </c>
      <c r="N154" s="39">
        <f t="shared" si="2"/>
        <v>0</v>
      </c>
      <c r="O154" s="50">
        <f>+Tabla1[[#This Row],[Valor Total del reciclaje de la planta]]/G$2</f>
        <v>0</v>
      </c>
    </row>
    <row r="155" spans="1:15" ht="27.6">
      <c r="A155" s="40">
        <v>42809</v>
      </c>
      <c r="B155" s="41" t="s">
        <v>252</v>
      </c>
      <c r="C155" s="41" t="s">
        <v>253</v>
      </c>
      <c r="D155" s="42">
        <f>+Tabla1[[#This Row],[Capacidad MW]]/E$1</f>
        <v>338374.99999999994</v>
      </c>
      <c r="E155" s="42">
        <v>135.35</v>
      </c>
      <c r="F155" s="40">
        <v>43617</v>
      </c>
      <c r="G155" s="24">
        <f>17*Tabla1[[#This Row],[Cantidad de paneles]]</f>
        <v>5752374.9999999991</v>
      </c>
      <c r="H155" s="24">
        <f>0.003*Tabla1[[#This Row],[Cantidad de paneles]]</f>
        <v>1015.1249999999999</v>
      </c>
      <c r="I155" s="24">
        <f>0.057*Tabla1[[#This Row],[Cantidad de paneles]]</f>
        <v>19287.374999999996</v>
      </c>
      <c r="J155" s="28">
        <f>+Tabla1[[#This Row],[Peso del vidrio '[Kg']]]*J$1</f>
        <v>908875249.99999988</v>
      </c>
      <c r="K155" s="28">
        <f>+Tabla1[[#This Row],[Peso del Silicio '[Kg']]]*J$2</f>
        <v>154298999.99999997</v>
      </c>
      <c r="L155" s="28">
        <f>+Tabla1[[#This Row],[peso del aluminio '[Kg']]]*J$3</f>
        <v>100294349.99999999</v>
      </c>
      <c r="M155" s="30">
        <f>+Tabla1[[#This Row],[precio del vidrio '[$']]]+Tabla1[[#This Row],[precio del aluminio '[$']]]+Tabla1[[#This Row],[precio del silio '[$']]]</f>
        <v>1163468599.9999998</v>
      </c>
      <c r="N155" s="39">
        <f t="shared" si="2"/>
        <v>271394.58829017956</v>
      </c>
      <c r="O155" s="50">
        <f>+Tabla1[[#This Row],[Valor Total del reciclaje de la planta]]/G$2</f>
        <v>299554.22245108132</v>
      </c>
    </row>
    <row r="156" spans="1:15" ht="27.6">
      <c r="A156" s="40">
        <v>42809</v>
      </c>
      <c r="B156" s="41" t="s">
        <v>254</v>
      </c>
      <c r="C156" s="41" t="s">
        <v>255</v>
      </c>
      <c r="D156" s="42">
        <f>+Tabla1[[#This Row],[Capacidad MW]]/E$1</f>
        <v>7</v>
      </c>
      <c r="E156" s="42">
        <v>2.8E-3</v>
      </c>
      <c r="F156" s="40">
        <v>42856</v>
      </c>
      <c r="G156" s="24">
        <f>17*Tabla1[[#This Row],[Cantidad de paneles]]</f>
        <v>119</v>
      </c>
      <c r="H156" s="24">
        <f>0.003*Tabla1[[#This Row],[Cantidad de paneles]]</f>
        <v>2.1000000000000001E-2</v>
      </c>
      <c r="I156" s="24">
        <f>0.057*Tabla1[[#This Row],[Cantidad de paneles]]</f>
        <v>0.39900000000000002</v>
      </c>
      <c r="J156" s="28">
        <f>+Tabla1[[#This Row],[Peso del vidrio '[Kg']]]*J$1</f>
        <v>18802</v>
      </c>
      <c r="K156" s="28">
        <f>+Tabla1[[#This Row],[Peso del Silicio '[Kg']]]*J$2</f>
        <v>3192</v>
      </c>
      <c r="L156" s="28">
        <f>+Tabla1[[#This Row],[peso del aluminio '[Kg']]]*J$3</f>
        <v>2074.8000000000002</v>
      </c>
      <c r="M156" s="30">
        <f>+Tabla1[[#This Row],[precio del vidrio '[$']]]+Tabla1[[#This Row],[precio del aluminio '[$']]]+Tabla1[[#This Row],[precio del silio '[$']]]</f>
        <v>24068.799999999999</v>
      </c>
      <c r="N156" s="39">
        <f t="shared" si="2"/>
        <v>5.614369022626545</v>
      </c>
      <c r="O156" s="50">
        <f>+Tabla1[[#This Row],[Valor Total del reciclaje de la planta]]/G$2</f>
        <v>6.1969104016477852</v>
      </c>
    </row>
    <row r="157" spans="1:15" ht="41.45">
      <c r="A157" s="40">
        <v>42810</v>
      </c>
      <c r="B157" s="41" t="s">
        <v>256</v>
      </c>
      <c r="C157" s="41" t="s">
        <v>257</v>
      </c>
      <c r="D157" s="42">
        <f>+Tabla1[[#This Row],[Capacidad MW]]/E$1</f>
        <v>42.4</v>
      </c>
      <c r="E157" s="42">
        <v>1.6959999999999999E-2</v>
      </c>
      <c r="F157" s="40">
        <v>42917</v>
      </c>
      <c r="G157" s="24">
        <f>17*Tabla1[[#This Row],[Cantidad de paneles]]</f>
        <v>720.8</v>
      </c>
      <c r="H157" s="24">
        <f>0.003*Tabla1[[#This Row],[Cantidad de paneles]]</f>
        <v>0.12720000000000001</v>
      </c>
      <c r="I157" s="24">
        <f>0.057*Tabla1[[#This Row],[Cantidad de paneles]]</f>
        <v>2.4167999999999998</v>
      </c>
      <c r="J157" s="28">
        <f>+Tabla1[[#This Row],[Peso del vidrio '[Kg']]]*J$1</f>
        <v>113886.39999999999</v>
      </c>
      <c r="K157" s="28">
        <f>+Tabla1[[#This Row],[Peso del Silicio '[Kg']]]*J$2</f>
        <v>19334.400000000001</v>
      </c>
      <c r="L157" s="28">
        <f>+Tabla1[[#This Row],[peso del aluminio '[Kg']]]*J$3</f>
        <v>12567.359999999999</v>
      </c>
      <c r="M157" s="30">
        <f>+Tabla1[[#This Row],[precio del vidrio '[$']]]+Tabla1[[#This Row],[precio del aluminio '[$']]]+Tabla1[[#This Row],[precio del silio '[$']]]</f>
        <v>145788.16</v>
      </c>
      <c r="N157" s="39">
        <f t="shared" si="2"/>
        <v>34.007035222766504</v>
      </c>
      <c r="O157" s="50">
        <f>+Tabla1[[#This Row],[Valor Total del reciclaje de la planta]]/G$2</f>
        <v>37.535571575695158</v>
      </c>
    </row>
    <row r="158" spans="1:15">
      <c r="A158" s="40">
        <v>42811</v>
      </c>
      <c r="B158" s="41" t="s">
        <v>258</v>
      </c>
      <c r="C158" s="41" t="s">
        <v>259</v>
      </c>
      <c r="D158" s="42">
        <f>+Tabla1[[#This Row],[Capacidad MW]]/E$1</f>
        <v>490</v>
      </c>
      <c r="E158" s="42">
        <v>0.19600000000000001</v>
      </c>
      <c r="F158" s="40">
        <v>43040</v>
      </c>
      <c r="G158" s="24">
        <f>17*Tabla1[[#This Row],[Cantidad de paneles]]</f>
        <v>8330</v>
      </c>
      <c r="H158" s="24">
        <f>0.003*Tabla1[[#This Row],[Cantidad de paneles]]</f>
        <v>1.47</v>
      </c>
      <c r="I158" s="24">
        <f>0.057*Tabla1[[#This Row],[Cantidad de paneles]]</f>
        <v>27.93</v>
      </c>
      <c r="J158" s="28">
        <f>+Tabla1[[#This Row],[Peso del vidrio '[Kg']]]*J$1</f>
        <v>1316140</v>
      </c>
      <c r="K158" s="28">
        <f>+Tabla1[[#This Row],[Peso del Silicio '[Kg']]]*J$2</f>
        <v>223440</v>
      </c>
      <c r="L158" s="28">
        <f>+Tabla1[[#This Row],[peso del aluminio '[Kg']]]*J$3</f>
        <v>145236</v>
      </c>
      <c r="M158" s="30">
        <f>+Tabla1[[#This Row],[precio del vidrio '[$']]]+Tabla1[[#This Row],[precio del aluminio '[$']]]+Tabla1[[#This Row],[precio del silio '[$']]]</f>
        <v>1684816</v>
      </c>
      <c r="N158" s="39">
        <f t="shared" si="2"/>
        <v>393.0058315838582</v>
      </c>
      <c r="O158" s="50">
        <f>+Tabla1[[#This Row],[Valor Total del reciclaje de la planta]]/G$2</f>
        <v>433.78372811534501</v>
      </c>
    </row>
    <row r="159" spans="1:15" ht="27.6">
      <c r="A159" s="40">
        <v>42811</v>
      </c>
      <c r="B159" s="41" t="s">
        <v>260</v>
      </c>
      <c r="C159" s="41" t="s">
        <v>261</v>
      </c>
      <c r="D159" s="42">
        <f>+Tabla1[[#This Row],[Capacidad MW]]/E$1</f>
        <v>864</v>
      </c>
      <c r="E159" s="42">
        <v>0.34560000000000002</v>
      </c>
      <c r="F159" s="40">
        <v>42887</v>
      </c>
      <c r="G159" s="24">
        <f>17*Tabla1[[#This Row],[Cantidad de paneles]]</f>
        <v>14688</v>
      </c>
      <c r="H159" s="24">
        <f>0.003*Tabla1[[#This Row],[Cantidad de paneles]]</f>
        <v>2.5920000000000001</v>
      </c>
      <c r="I159" s="24">
        <f>0.057*Tabla1[[#This Row],[Cantidad de paneles]]</f>
        <v>49.248000000000005</v>
      </c>
      <c r="J159" s="28">
        <f>+Tabla1[[#This Row],[Peso del vidrio '[Kg']]]*J$1</f>
        <v>2320704</v>
      </c>
      <c r="K159" s="28">
        <f>+Tabla1[[#This Row],[Peso del Silicio '[Kg']]]*J$2</f>
        <v>393984</v>
      </c>
      <c r="L159" s="28">
        <f>+Tabla1[[#This Row],[peso del aluminio '[Kg']]]*J$3</f>
        <v>256089.60000000003</v>
      </c>
      <c r="M159" s="30">
        <f>+Tabla1[[#This Row],[precio del vidrio '[$']]]+Tabla1[[#This Row],[precio del aluminio '[$']]]+Tabla1[[#This Row],[precio del silio '[$']]]</f>
        <v>2970777.6000000001</v>
      </c>
      <c r="N159" s="39">
        <f t="shared" si="2"/>
        <v>692.97354793561931</v>
      </c>
      <c r="O159" s="50">
        <f>+Tabla1[[#This Row],[Valor Total del reciclaje de la planta]]/G$2</f>
        <v>764.87579814624098</v>
      </c>
    </row>
    <row r="160" spans="1:15" ht="27.6">
      <c r="A160" s="40">
        <v>42816</v>
      </c>
      <c r="B160" s="41" t="s">
        <v>262</v>
      </c>
      <c r="C160" s="41" t="s">
        <v>263</v>
      </c>
      <c r="D160" s="42">
        <f>+Tabla1[[#This Row],[Capacidad MW]]/E$1</f>
        <v>899.99999999999989</v>
      </c>
      <c r="E160" s="42">
        <v>0.36</v>
      </c>
      <c r="F160" s="40">
        <v>43070</v>
      </c>
      <c r="G160" s="24">
        <f>17*Tabla1[[#This Row],[Cantidad de paneles]]</f>
        <v>15299.999999999998</v>
      </c>
      <c r="H160" s="24">
        <f>0.003*Tabla1[[#This Row],[Cantidad de paneles]]</f>
        <v>2.6999999999999997</v>
      </c>
      <c r="I160" s="24">
        <f>0.057*Tabla1[[#This Row],[Cantidad de paneles]]</f>
        <v>51.3</v>
      </c>
      <c r="J160" s="28">
        <f>+Tabla1[[#This Row],[Peso del vidrio '[Kg']]]*J$1</f>
        <v>2417399.9999999995</v>
      </c>
      <c r="K160" s="28">
        <f>+Tabla1[[#This Row],[Peso del Silicio '[Kg']]]*J$2</f>
        <v>410399.99999999994</v>
      </c>
      <c r="L160" s="28">
        <f>+Tabla1[[#This Row],[peso del aluminio '[Kg']]]*J$3</f>
        <v>266760</v>
      </c>
      <c r="M160" s="30">
        <f>+Tabla1[[#This Row],[precio del vidrio '[$']]]+Tabla1[[#This Row],[precio del aluminio '[$']]]+Tabla1[[#This Row],[precio del silio '[$']]]</f>
        <v>3094559.9999999995</v>
      </c>
      <c r="N160" s="39">
        <f t="shared" si="2"/>
        <v>721.84744576626997</v>
      </c>
      <c r="O160" s="50">
        <f>+Tabla1[[#This Row],[Valor Total del reciclaje de la planta]]/G$2</f>
        <v>796.74562306900089</v>
      </c>
    </row>
    <row r="161" spans="1:15" ht="27.6">
      <c r="A161" s="40">
        <v>42816</v>
      </c>
      <c r="B161" s="41" t="s">
        <v>264</v>
      </c>
      <c r="C161" s="41" t="s">
        <v>263</v>
      </c>
      <c r="D161" s="42">
        <f>+Tabla1[[#This Row],[Capacidad MW]]/E$1</f>
        <v>300</v>
      </c>
      <c r="E161" s="42">
        <v>0.12</v>
      </c>
      <c r="F161" s="40">
        <v>43070</v>
      </c>
      <c r="G161" s="24">
        <f>17*Tabla1[[#This Row],[Cantidad de paneles]]</f>
        <v>5100</v>
      </c>
      <c r="H161" s="24">
        <f>0.003*Tabla1[[#This Row],[Cantidad de paneles]]</f>
        <v>0.9</v>
      </c>
      <c r="I161" s="24">
        <f>0.057*Tabla1[[#This Row],[Cantidad de paneles]]</f>
        <v>17.100000000000001</v>
      </c>
      <c r="J161" s="28">
        <f>+Tabla1[[#This Row],[Peso del vidrio '[Kg']]]*J$1</f>
        <v>805800</v>
      </c>
      <c r="K161" s="28">
        <f>+Tabla1[[#This Row],[Peso del Silicio '[Kg']]]*J$2</f>
        <v>136800</v>
      </c>
      <c r="L161" s="28">
        <f>+Tabla1[[#This Row],[peso del aluminio '[Kg']]]*J$3</f>
        <v>88920.000000000015</v>
      </c>
      <c r="M161" s="30">
        <f>+Tabla1[[#This Row],[precio del vidrio '[$']]]+Tabla1[[#This Row],[precio del aluminio '[$']]]+Tabla1[[#This Row],[precio del silio '[$']]]</f>
        <v>1031520</v>
      </c>
      <c r="N161" s="39">
        <f t="shared" si="2"/>
        <v>240.61581525542337</v>
      </c>
      <c r="O161" s="50">
        <f>+Tabla1[[#This Row],[Valor Total del reciclaje de la planta]]/G$2</f>
        <v>265.58187435633369</v>
      </c>
    </row>
    <row r="162" spans="1:15" ht="27.6">
      <c r="A162" s="40">
        <v>42816</v>
      </c>
      <c r="B162" s="41" t="s">
        <v>265</v>
      </c>
      <c r="C162" s="41" t="s">
        <v>263</v>
      </c>
      <c r="D162" s="42">
        <f>+Tabla1[[#This Row],[Capacidad MW]]/E$1</f>
        <v>500</v>
      </c>
      <c r="E162" s="42">
        <v>0.2</v>
      </c>
      <c r="F162" s="40">
        <v>43070</v>
      </c>
      <c r="G162" s="24">
        <f>17*Tabla1[[#This Row],[Cantidad de paneles]]</f>
        <v>8500</v>
      </c>
      <c r="H162" s="24">
        <f>0.003*Tabla1[[#This Row],[Cantidad de paneles]]</f>
        <v>1.5</v>
      </c>
      <c r="I162" s="24">
        <f>0.057*Tabla1[[#This Row],[Cantidad de paneles]]</f>
        <v>28.5</v>
      </c>
      <c r="J162" s="28">
        <f>+Tabla1[[#This Row],[Peso del vidrio '[Kg']]]*J$1</f>
        <v>1343000</v>
      </c>
      <c r="K162" s="28">
        <f>+Tabla1[[#This Row],[Peso del Silicio '[Kg']]]*J$2</f>
        <v>228000</v>
      </c>
      <c r="L162" s="28">
        <f>+Tabla1[[#This Row],[peso del aluminio '[Kg']]]*J$3</f>
        <v>148200</v>
      </c>
      <c r="M162" s="30">
        <f>+Tabla1[[#This Row],[precio del vidrio '[$']]]+Tabla1[[#This Row],[precio del aluminio '[$']]]+Tabla1[[#This Row],[precio del silio '[$']]]</f>
        <v>1719200</v>
      </c>
      <c r="N162" s="39">
        <f t="shared" si="2"/>
        <v>401.02635875903894</v>
      </c>
      <c r="O162" s="50">
        <f>+Tabla1[[#This Row],[Valor Total del reciclaje de la planta]]/G$2</f>
        <v>442.63645726055614</v>
      </c>
    </row>
    <row r="163" spans="1:15" ht="27.6">
      <c r="A163" s="40">
        <v>42818</v>
      </c>
      <c r="B163" s="41" t="s">
        <v>266</v>
      </c>
      <c r="C163" s="41" t="s">
        <v>267</v>
      </c>
      <c r="D163" s="42">
        <f>+Tabla1[[#This Row],[Capacidad MW]]/E$1</f>
        <v>449.99999999999994</v>
      </c>
      <c r="E163" s="42">
        <v>0.18</v>
      </c>
      <c r="F163" s="40">
        <v>42948</v>
      </c>
      <c r="G163" s="24">
        <f>17*Tabla1[[#This Row],[Cantidad de paneles]]</f>
        <v>7649.9999999999991</v>
      </c>
      <c r="H163" s="24">
        <f>0.003*Tabla1[[#This Row],[Cantidad de paneles]]</f>
        <v>1.3499999999999999</v>
      </c>
      <c r="I163" s="24">
        <f>0.057*Tabla1[[#This Row],[Cantidad de paneles]]</f>
        <v>25.65</v>
      </c>
      <c r="J163" s="28">
        <f>+Tabla1[[#This Row],[Peso del vidrio '[Kg']]]*J$1</f>
        <v>1208699.9999999998</v>
      </c>
      <c r="K163" s="28">
        <f>+Tabla1[[#This Row],[Peso del Silicio '[Kg']]]*J$2</f>
        <v>205199.99999999997</v>
      </c>
      <c r="L163" s="28">
        <f>+Tabla1[[#This Row],[peso del aluminio '[Kg']]]*J$3</f>
        <v>133380</v>
      </c>
      <c r="M163" s="30">
        <f>+Tabla1[[#This Row],[precio del vidrio '[$']]]+Tabla1[[#This Row],[precio del aluminio '[$']]]+Tabla1[[#This Row],[precio del silio '[$']]]</f>
        <v>1547279.9999999998</v>
      </c>
      <c r="N163" s="39">
        <f t="shared" si="2"/>
        <v>360.92372288313499</v>
      </c>
      <c r="O163" s="50">
        <f>+Tabla1[[#This Row],[Valor Total del reciclaje de la planta]]/G$2</f>
        <v>398.37281153450044</v>
      </c>
    </row>
    <row r="164" spans="1:15" ht="27.6">
      <c r="A164" s="40">
        <v>42829</v>
      </c>
      <c r="B164" s="41" t="s">
        <v>268</v>
      </c>
      <c r="C164" s="41" t="s">
        <v>269</v>
      </c>
      <c r="D164" s="42">
        <f>+Tabla1[[#This Row],[Capacidad MW]]/E$1</f>
        <v>2000</v>
      </c>
      <c r="E164" s="42">
        <v>0.8</v>
      </c>
      <c r="F164" s="40">
        <v>42979</v>
      </c>
      <c r="G164" s="24">
        <f>17*Tabla1[[#This Row],[Cantidad de paneles]]</f>
        <v>34000</v>
      </c>
      <c r="H164" s="24">
        <f>0.003*Tabla1[[#This Row],[Cantidad de paneles]]</f>
        <v>6</v>
      </c>
      <c r="I164" s="24">
        <f>0.057*Tabla1[[#This Row],[Cantidad de paneles]]</f>
        <v>114</v>
      </c>
      <c r="J164" s="28">
        <f>+Tabla1[[#This Row],[Peso del vidrio '[Kg']]]*J$1</f>
        <v>5372000</v>
      </c>
      <c r="K164" s="28">
        <f>+Tabla1[[#This Row],[Peso del Silicio '[Kg']]]*J$2</f>
        <v>912000</v>
      </c>
      <c r="L164" s="28">
        <f>+Tabla1[[#This Row],[peso del aluminio '[Kg']]]*J$3</f>
        <v>592800</v>
      </c>
      <c r="M164" s="30">
        <f>+Tabla1[[#This Row],[precio del vidrio '[$']]]+Tabla1[[#This Row],[precio del aluminio '[$']]]+Tabla1[[#This Row],[precio del silio '[$']]]</f>
        <v>6876800</v>
      </c>
      <c r="N164" s="39">
        <f t="shared" si="2"/>
        <v>1604.1054350361558</v>
      </c>
      <c r="O164" s="50">
        <f>+Tabla1[[#This Row],[Valor Total del reciclaje de la planta]]/G$2</f>
        <v>1770.5458290422246</v>
      </c>
    </row>
    <row r="165" spans="1:15" ht="27.6">
      <c r="A165" s="40">
        <v>42832</v>
      </c>
      <c r="B165" s="41" t="s">
        <v>270</v>
      </c>
      <c r="C165" s="41" t="s">
        <v>271</v>
      </c>
      <c r="D165" s="42">
        <f>+Tabla1[[#This Row],[Capacidad MW]]/E$1</f>
        <v>30</v>
      </c>
      <c r="E165" s="42">
        <v>1.2E-2</v>
      </c>
      <c r="F165" s="40">
        <v>42856</v>
      </c>
      <c r="G165" s="24">
        <f>17*Tabla1[[#This Row],[Cantidad de paneles]]</f>
        <v>510</v>
      </c>
      <c r="H165" s="24">
        <f>0.003*Tabla1[[#This Row],[Cantidad de paneles]]</f>
        <v>0.09</v>
      </c>
      <c r="I165" s="24">
        <f>0.057*Tabla1[[#This Row],[Cantidad de paneles]]</f>
        <v>1.71</v>
      </c>
      <c r="J165" s="28">
        <f>+Tabla1[[#This Row],[Peso del vidrio '[Kg']]]*J$1</f>
        <v>80580</v>
      </c>
      <c r="K165" s="28">
        <f>+Tabla1[[#This Row],[Peso del Silicio '[Kg']]]*J$2</f>
        <v>13680</v>
      </c>
      <c r="L165" s="28">
        <f>+Tabla1[[#This Row],[peso del aluminio '[Kg']]]*J$3</f>
        <v>8892</v>
      </c>
      <c r="M165" s="30">
        <f>+Tabla1[[#This Row],[precio del vidrio '[$']]]+Tabla1[[#This Row],[precio del aluminio '[$']]]+Tabla1[[#This Row],[precio del silio '[$']]]</f>
        <v>103152</v>
      </c>
      <c r="N165" s="39">
        <f t="shared" si="2"/>
        <v>24.061581525542337</v>
      </c>
      <c r="O165" s="50">
        <f>+Tabla1[[#This Row],[Valor Total del reciclaje de la planta]]/G$2</f>
        <v>26.558187435633368</v>
      </c>
    </row>
    <row r="166" spans="1:15" ht="27.6">
      <c r="A166" s="40">
        <v>42843</v>
      </c>
      <c r="B166" s="41" t="s">
        <v>272</v>
      </c>
      <c r="C166" s="41" t="s">
        <v>273</v>
      </c>
      <c r="D166" s="42">
        <f>+Tabla1[[#This Row],[Capacidad MW]]/E$1</f>
        <v>600</v>
      </c>
      <c r="E166" s="42">
        <v>0.24</v>
      </c>
      <c r="F166" s="40">
        <v>43070</v>
      </c>
      <c r="G166" s="24">
        <f>17*Tabla1[[#This Row],[Cantidad de paneles]]</f>
        <v>10200</v>
      </c>
      <c r="H166" s="24">
        <f>0.003*Tabla1[[#This Row],[Cantidad de paneles]]</f>
        <v>1.8</v>
      </c>
      <c r="I166" s="24">
        <f>0.057*Tabla1[[#This Row],[Cantidad de paneles]]</f>
        <v>34.200000000000003</v>
      </c>
      <c r="J166" s="28">
        <f>+Tabla1[[#This Row],[Peso del vidrio '[Kg']]]*J$1</f>
        <v>1611600</v>
      </c>
      <c r="K166" s="28">
        <f>+Tabla1[[#This Row],[Peso del Silicio '[Kg']]]*J$2</f>
        <v>273600</v>
      </c>
      <c r="L166" s="28">
        <f>+Tabla1[[#This Row],[peso del aluminio '[Kg']]]*J$3</f>
        <v>177840.00000000003</v>
      </c>
      <c r="M166" s="30">
        <f>+Tabla1[[#This Row],[precio del vidrio '[$']]]+Tabla1[[#This Row],[precio del aluminio '[$']]]+Tabla1[[#This Row],[precio del silio '[$']]]</f>
        <v>2063040</v>
      </c>
      <c r="N166" s="39">
        <f t="shared" si="2"/>
        <v>481.23163051084674</v>
      </c>
      <c r="O166" s="50">
        <f>+Tabla1[[#This Row],[Valor Total del reciclaje de la planta]]/G$2</f>
        <v>531.16374871266737</v>
      </c>
    </row>
    <row r="167" spans="1:15">
      <c r="A167" s="40">
        <v>42846</v>
      </c>
      <c r="B167" s="41" t="s">
        <v>274</v>
      </c>
      <c r="C167" s="41" t="s">
        <v>275</v>
      </c>
      <c r="D167" s="42">
        <f>+Tabla1[[#This Row],[Capacidad MW]]/E$1</f>
        <v>190.25</v>
      </c>
      <c r="E167" s="42">
        <v>7.6100000000000001E-2</v>
      </c>
      <c r="F167" s="40">
        <v>42856</v>
      </c>
      <c r="G167" s="24">
        <f>17*Tabla1[[#This Row],[Cantidad de paneles]]</f>
        <v>3234.25</v>
      </c>
      <c r="H167" s="24">
        <f>0.003*Tabla1[[#This Row],[Cantidad de paneles]]</f>
        <v>0.57074999999999998</v>
      </c>
      <c r="I167" s="24">
        <f>0.057*Tabla1[[#This Row],[Cantidad de paneles]]</f>
        <v>10.844250000000001</v>
      </c>
      <c r="J167" s="28">
        <f>+Tabla1[[#This Row],[Peso del vidrio '[Kg']]]*J$1</f>
        <v>511011.5</v>
      </c>
      <c r="K167" s="28">
        <f>+Tabla1[[#This Row],[Peso del Silicio '[Kg']]]*J$2</f>
        <v>86754</v>
      </c>
      <c r="L167" s="28">
        <f>+Tabla1[[#This Row],[peso del aluminio '[Kg']]]*J$3</f>
        <v>56390.100000000006</v>
      </c>
      <c r="M167" s="30">
        <f>+Tabla1[[#This Row],[precio del vidrio '[$']]]+Tabla1[[#This Row],[precio del aluminio '[$']]]+Tabla1[[#This Row],[precio del silio '[$']]]</f>
        <v>654155.6</v>
      </c>
      <c r="N167" s="39">
        <f t="shared" si="2"/>
        <v>152.59052950781432</v>
      </c>
      <c r="O167" s="50">
        <f>+Tabla1[[#This Row],[Valor Total del reciclaje de la planta]]/G$2</f>
        <v>168.42317198764161</v>
      </c>
    </row>
    <row r="168" spans="1:15" ht="27.6">
      <c r="A168" s="40">
        <v>42846</v>
      </c>
      <c r="B168" s="41" t="s">
        <v>276</v>
      </c>
      <c r="C168" s="41" t="s">
        <v>277</v>
      </c>
      <c r="D168" s="42">
        <f>+Tabla1[[#This Row],[Capacidad MW]]/E$1</f>
        <v>6.25</v>
      </c>
      <c r="E168" s="42">
        <v>2.5000000000000001E-3</v>
      </c>
      <c r="F168" s="40">
        <v>42856</v>
      </c>
      <c r="G168" s="24">
        <f>17*Tabla1[[#This Row],[Cantidad de paneles]]</f>
        <v>106.25</v>
      </c>
      <c r="H168" s="24">
        <f>0.003*Tabla1[[#This Row],[Cantidad de paneles]]</f>
        <v>1.8749999999999999E-2</v>
      </c>
      <c r="I168" s="24">
        <f>0.057*Tabla1[[#This Row],[Cantidad de paneles]]</f>
        <v>0.35625000000000001</v>
      </c>
      <c r="J168" s="28">
        <f>+Tabla1[[#This Row],[Peso del vidrio '[Kg']]]*J$1</f>
        <v>16787.5</v>
      </c>
      <c r="K168" s="28">
        <f>+Tabla1[[#This Row],[Peso del Silicio '[Kg']]]*J$2</f>
        <v>2850</v>
      </c>
      <c r="L168" s="28">
        <f>+Tabla1[[#This Row],[peso del aluminio '[Kg']]]*J$3</f>
        <v>1852.5</v>
      </c>
      <c r="M168" s="30">
        <f>+Tabla1[[#This Row],[precio del vidrio '[$']]]+Tabla1[[#This Row],[precio del aluminio '[$']]]+Tabla1[[#This Row],[precio del silio '[$']]]</f>
        <v>21490</v>
      </c>
      <c r="N168" s="39">
        <f t="shared" si="2"/>
        <v>5.0128294844879866</v>
      </c>
      <c r="O168" s="50">
        <f>+Tabla1[[#This Row],[Valor Total del reciclaje de la planta]]/G$2</f>
        <v>5.5329557157569518</v>
      </c>
    </row>
    <row r="169" spans="1:15" ht="27.6">
      <c r="A169" s="40">
        <v>42852</v>
      </c>
      <c r="B169" s="41" t="s">
        <v>278</v>
      </c>
      <c r="C169" s="41" t="s">
        <v>279</v>
      </c>
      <c r="D169" s="42">
        <f>+Tabla1[[#This Row],[Capacidad MW]]/E$1</f>
        <v>374.99999999999994</v>
      </c>
      <c r="E169" s="42">
        <v>0.15</v>
      </c>
      <c r="F169" s="40">
        <v>42856</v>
      </c>
      <c r="G169" s="24">
        <f>17*Tabla1[[#This Row],[Cantidad de paneles]]</f>
        <v>6374.9999999999991</v>
      </c>
      <c r="H169" s="24">
        <f>0.003*Tabla1[[#This Row],[Cantidad de paneles]]</f>
        <v>1.1249999999999998</v>
      </c>
      <c r="I169" s="24">
        <f>0.057*Tabla1[[#This Row],[Cantidad de paneles]]</f>
        <v>21.374999999999996</v>
      </c>
      <c r="J169" s="28">
        <f>+Tabla1[[#This Row],[Peso del vidrio '[Kg']]]*J$1</f>
        <v>1007249.9999999999</v>
      </c>
      <c r="K169" s="28">
        <f>+Tabla1[[#This Row],[Peso del Silicio '[Kg']]]*J$2</f>
        <v>170999.99999999997</v>
      </c>
      <c r="L169" s="28">
        <f>+Tabla1[[#This Row],[peso del aluminio '[Kg']]]*J$3</f>
        <v>111149.99999999999</v>
      </c>
      <c r="M169" s="30">
        <f>+Tabla1[[#This Row],[precio del vidrio '[$']]]+Tabla1[[#This Row],[precio del aluminio '[$']]]+Tabla1[[#This Row],[precio del silio '[$']]]</f>
        <v>1289399.9999999998</v>
      </c>
      <c r="N169" s="39">
        <f t="shared" si="2"/>
        <v>300.76976906927916</v>
      </c>
      <c r="O169" s="50">
        <f>+Tabla1[[#This Row],[Valor Total del reciclaje de la planta]]/G$2</f>
        <v>331.97734294541704</v>
      </c>
    </row>
    <row r="170" spans="1:15">
      <c r="A170" s="40">
        <v>42858</v>
      </c>
      <c r="B170" s="41" t="s">
        <v>280</v>
      </c>
      <c r="C170" s="41" t="s">
        <v>154</v>
      </c>
      <c r="D170" s="42">
        <f>+Tabla1[[#This Row],[Capacidad MW]]/E$1</f>
        <v>62.5</v>
      </c>
      <c r="E170" s="42">
        <v>2.5000000000000001E-2</v>
      </c>
      <c r="F170" s="40">
        <v>42887</v>
      </c>
      <c r="G170" s="24">
        <f>17*Tabla1[[#This Row],[Cantidad de paneles]]</f>
        <v>1062.5</v>
      </c>
      <c r="H170" s="24">
        <f>0.003*Tabla1[[#This Row],[Cantidad de paneles]]</f>
        <v>0.1875</v>
      </c>
      <c r="I170" s="24">
        <f>0.057*Tabla1[[#This Row],[Cantidad de paneles]]</f>
        <v>3.5625</v>
      </c>
      <c r="J170" s="28">
        <f>+Tabla1[[#This Row],[Peso del vidrio '[Kg']]]*J$1</f>
        <v>167875</v>
      </c>
      <c r="K170" s="28">
        <f>+Tabla1[[#This Row],[Peso del Silicio '[Kg']]]*J$2</f>
        <v>28500</v>
      </c>
      <c r="L170" s="28">
        <f>+Tabla1[[#This Row],[peso del aluminio '[Kg']]]*J$3</f>
        <v>18525</v>
      </c>
      <c r="M170" s="30">
        <f>+Tabla1[[#This Row],[precio del vidrio '[$']]]+Tabla1[[#This Row],[precio del aluminio '[$']]]+Tabla1[[#This Row],[precio del silio '[$']]]</f>
        <v>214900</v>
      </c>
      <c r="N170" s="39">
        <f t="shared" si="2"/>
        <v>50.128294844879868</v>
      </c>
      <c r="O170" s="50">
        <f>+Tabla1[[#This Row],[Valor Total del reciclaje de la planta]]/G$2</f>
        <v>55.329557157569518</v>
      </c>
    </row>
    <row r="171" spans="1:15">
      <c r="A171" s="40">
        <v>42858</v>
      </c>
      <c r="B171" s="41" t="s">
        <v>281</v>
      </c>
      <c r="C171" s="41" t="s">
        <v>282</v>
      </c>
      <c r="D171" s="42">
        <f>+Tabla1[[#This Row],[Capacidad MW]]/E$1</f>
        <v>30</v>
      </c>
      <c r="E171" s="42">
        <v>1.2E-2</v>
      </c>
      <c r="F171" s="40">
        <v>42887</v>
      </c>
      <c r="G171" s="24">
        <f>17*Tabla1[[#This Row],[Cantidad de paneles]]</f>
        <v>510</v>
      </c>
      <c r="H171" s="24">
        <f>0.003*Tabla1[[#This Row],[Cantidad de paneles]]</f>
        <v>0.09</v>
      </c>
      <c r="I171" s="24">
        <f>0.057*Tabla1[[#This Row],[Cantidad de paneles]]</f>
        <v>1.71</v>
      </c>
      <c r="J171" s="28">
        <f>+Tabla1[[#This Row],[Peso del vidrio '[Kg']]]*J$1</f>
        <v>80580</v>
      </c>
      <c r="K171" s="28">
        <f>+Tabla1[[#This Row],[Peso del Silicio '[Kg']]]*J$2</f>
        <v>13680</v>
      </c>
      <c r="L171" s="28">
        <f>+Tabla1[[#This Row],[peso del aluminio '[Kg']]]*J$3</f>
        <v>8892</v>
      </c>
      <c r="M171" s="30">
        <f>+Tabla1[[#This Row],[precio del vidrio '[$']]]+Tabla1[[#This Row],[precio del aluminio '[$']]]+Tabla1[[#This Row],[precio del silio '[$']]]</f>
        <v>103152</v>
      </c>
      <c r="N171" s="39">
        <f t="shared" si="2"/>
        <v>24.061581525542337</v>
      </c>
      <c r="O171" s="50">
        <f>+Tabla1[[#This Row],[Valor Total del reciclaje de la planta]]/G$2</f>
        <v>26.558187435633368</v>
      </c>
    </row>
    <row r="172" spans="1:15">
      <c r="A172" s="40">
        <v>42865</v>
      </c>
      <c r="B172" s="41" t="s">
        <v>283</v>
      </c>
      <c r="C172" s="41" t="s">
        <v>76</v>
      </c>
      <c r="D172" s="42">
        <f>+Tabla1[[#This Row],[Capacidad MW]]/E$1</f>
        <v>175</v>
      </c>
      <c r="E172" s="42">
        <v>7.0000000000000007E-2</v>
      </c>
      <c r="F172" s="40">
        <v>43040</v>
      </c>
      <c r="G172" s="24">
        <f>17*Tabla1[[#This Row],[Cantidad de paneles]]</f>
        <v>2975</v>
      </c>
      <c r="H172" s="24">
        <f>0.003*Tabla1[[#This Row],[Cantidad de paneles]]</f>
        <v>0.52500000000000002</v>
      </c>
      <c r="I172" s="24">
        <f>0.057*Tabla1[[#This Row],[Cantidad de paneles]]</f>
        <v>9.9749999999999996</v>
      </c>
      <c r="J172" s="28">
        <f>+Tabla1[[#This Row],[Peso del vidrio '[Kg']]]*J$1</f>
        <v>470050</v>
      </c>
      <c r="K172" s="28">
        <f>+Tabla1[[#This Row],[Peso del Silicio '[Kg']]]*J$2</f>
        <v>79800</v>
      </c>
      <c r="L172" s="28">
        <f>+Tabla1[[#This Row],[peso del aluminio '[Kg']]]*J$3</f>
        <v>51870</v>
      </c>
      <c r="M172" s="30">
        <f>+Tabla1[[#This Row],[precio del vidrio '[$']]]+Tabla1[[#This Row],[precio del aluminio '[$']]]+Tabla1[[#This Row],[precio del silio '[$']]]</f>
        <v>601720</v>
      </c>
      <c r="N172" s="39">
        <f t="shared" si="2"/>
        <v>140.35922556566362</v>
      </c>
      <c r="O172" s="50">
        <f>+Tabla1[[#This Row],[Valor Total del reciclaje de la planta]]/G$2</f>
        <v>154.92276004119464</v>
      </c>
    </row>
    <row r="173" spans="1:15">
      <c r="A173" s="40">
        <v>42865</v>
      </c>
      <c r="B173" s="41" t="s">
        <v>284</v>
      </c>
      <c r="C173" s="41" t="s">
        <v>76</v>
      </c>
      <c r="D173" s="42">
        <f>+Tabla1[[#This Row],[Capacidad MW]]/E$1</f>
        <v>125</v>
      </c>
      <c r="E173" s="42">
        <v>0.05</v>
      </c>
      <c r="F173" s="40">
        <v>43040</v>
      </c>
      <c r="G173" s="24">
        <f>17*Tabla1[[#This Row],[Cantidad de paneles]]</f>
        <v>2125</v>
      </c>
      <c r="H173" s="24">
        <f>0.003*Tabla1[[#This Row],[Cantidad de paneles]]</f>
        <v>0.375</v>
      </c>
      <c r="I173" s="24">
        <f>0.057*Tabla1[[#This Row],[Cantidad de paneles]]</f>
        <v>7.125</v>
      </c>
      <c r="J173" s="28">
        <f>+Tabla1[[#This Row],[Peso del vidrio '[Kg']]]*J$1</f>
        <v>335750</v>
      </c>
      <c r="K173" s="28">
        <f>+Tabla1[[#This Row],[Peso del Silicio '[Kg']]]*J$2</f>
        <v>57000</v>
      </c>
      <c r="L173" s="28">
        <f>+Tabla1[[#This Row],[peso del aluminio '[Kg']]]*J$3</f>
        <v>37050</v>
      </c>
      <c r="M173" s="30">
        <f>+Tabla1[[#This Row],[precio del vidrio '[$']]]+Tabla1[[#This Row],[precio del aluminio '[$']]]+Tabla1[[#This Row],[precio del silio '[$']]]</f>
        <v>429800</v>
      </c>
      <c r="N173" s="39">
        <f t="shared" si="2"/>
        <v>100.25658968975974</v>
      </c>
      <c r="O173" s="50">
        <f>+Tabla1[[#This Row],[Valor Total del reciclaje de la planta]]/G$2</f>
        <v>110.65911431513904</v>
      </c>
    </row>
    <row r="174" spans="1:15" ht="27.6">
      <c r="A174" s="40">
        <v>42865</v>
      </c>
      <c r="B174" s="41" t="s">
        <v>285</v>
      </c>
      <c r="C174" s="41" t="s">
        <v>49</v>
      </c>
      <c r="D174" s="42">
        <f>+Tabla1[[#This Row],[Capacidad MW]]/E$1</f>
        <v>207.5</v>
      </c>
      <c r="E174" s="42">
        <v>8.3000000000000004E-2</v>
      </c>
      <c r="F174" s="40">
        <v>42917</v>
      </c>
      <c r="G174" s="24">
        <f>17*Tabla1[[#This Row],[Cantidad de paneles]]</f>
        <v>3527.5</v>
      </c>
      <c r="H174" s="24">
        <f>0.003*Tabla1[[#This Row],[Cantidad de paneles]]</f>
        <v>0.62250000000000005</v>
      </c>
      <c r="I174" s="24">
        <f>0.057*Tabla1[[#This Row],[Cantidad de paneles]]</f>
        <v>11.827500000000001</v>
      </c>
      <c r="J174" s="28">
        <f>+Tabla1[[#This Row],[Peso del vidrio '[Kg']]]*J$1</f>
        <v>557345</v>
      </c>
      <c r="K174" s="28">
        <f>+Tabla1[[#This Row],[Peso del Silicio '[Kg']]]*J$2</f>
        <v>94620.000000000015</v>
      </c>
      <c r="L174" s="28">
        <f>+Tabla1[[#This Row],[peso del aluminio '[Kg']]]*J$3</f>
        <v>61503</v>
      </c>
      <c r="M174" s="30">
        <f>+Tabla1[[#This Row],[precio del vidrio '[$']]]+Tabla1[[#This Row],[precio del aluminio '[$']]]+Tabla1[[#This Row],[precio del silio '[$']]]</f>
        <v>713468</v>
      </c>
      <c r="N174" s="39">
        <f t="shared" si="2"/>
        <v>166.42593888500116</v>
      </c>
      <c r="O174" s="50">
        <f>+Tabla1[[#This Row],[Valor Total del reciclaje de la planta]]/G$2</f>
        <v>183.6941297631308</v>
      </c>
    </row>
    <row r="175" spans="1:15">
      <c r="A175" s="40">
        <v>42865</v>
      </c>
      <c r="B175" s="41" t="s">
        <v>286</v>
      </c>
      <c r="C175" s="41" t="s">
        <v>76</v>
      </c>
      <c r="D175" s="42">
        <f>+Tabla1[[#This Row],[Capacidad MW]]/E$1</f>
        <v>137.5</v>
      </c>
      <c r="E175" s="42">
        <v>5.5E-2</v>
      </c>
      <c r="F175" s="40">
        <v>43040</v>
      </c>
      <c r="G175" s="24">
        <f>17*Tabla1[[#This Row],[Cantidad de paneles]]</f>
        <v>2337.5</v>
      </c>
      <c r="H175" s="24">
        <f>0.003*Tabla1[[#This Row],[Cantidad de paneles]]</f>
        <v>0.41250000000000003</v>
      </c>
      <c r="I175" s="24">
        <f>0.057*Tabla1[[#This Row],[Cantidad de paneles]]</f>
        <v>7.8375000000000004</v>
      </c>
      <c r="J175" s="28">
        <f>+Tabla1[[#This Row],[Peso del vidrio '[Kg']]]*J$1</f>
        <v>369325</v>
      </c>
      <c r="K175" s="28">
        <f>+Tabla1[[#This Row],[Peso del Silicio '[Kg']]]*J$2</f>
        <v>62700.000000000007</v>
      </c>
      <c r="L175" s="28">
        <f>+Tabla1[[#This Row],[peso del aluminio '[Kg']]]*J$3</f>
        <v>40755</v>
      </c>
      <c r="M175" s="30">
        <f>+Tabla1[[#This Row],[precio del vidrio '[$']]]+Tabla1[[#This Row],[precio del aluminio '[$']]]+Tabla1[[#This Row],[precio del silio '[$']]]</f>
        <v>472780</v>
      </c>
      <c r="N175" s="39">
        <f t="shared" si="2"/>
        <v>110.28224865873571</v>
      </c>
      <c r="O175" s="50">
        <f>+Tabla1[[#This Row],[Valor Total del reciclaje de la planta]]/G$2</f>
        <v>121.72502574665293</v>
      </c>
    </row>
    <row r="176" spans="1:15" ht="27.6">
      <c r="A176" s="40">
        <v>42865</v>
      </c>
      <c r="B176" s="41" t="s">
        <v>287</v>
      </c>
      <c r="C176" s="41" t="s">
        <v>288</v>
      </c>
      <c r="D176" s="42">
        <f>+Tabla1[[#This Row],[Capacidad MW]]/E$1</f>
        <v>7.5</v>
      </c>
      <c r="E176" s="42">
        <v>3.0000000000000001E-3</v>
      </c>
      <c r="F176" s="40">
        <v>42979</v>
      </c>
      <c r="G176" s="24">
        <f>17*Tabla1[[#This Row],[Cantidad de paneles]]</f>
        <v>127.5</v>
      </c>
      <c r="H176" s="24">
        <f>0.003*Tabla1[[#This Row],[Cantidad de paneles]]</f>
        <v>2.2499999999999999E-2</v>
      </c>
      <c r="I176" s="24">
        <f>0.057*Tabla1[[#This Row],[Cantidad de paneles]]</f>
        <v>0.42749999999999999</v>
      </c>
      <c r="J176" s="28">
        <f>+Tabla1[[#This Row],[Peso del vidrio '[Kg']]]*J$1</f>
        <v>20145</v>
      </c>
      <c r="K176" s="28">
        <f>+Tabla1[[#This Row],[Peso del Silicio '[Kg']]]*J$2</f>
        <v>3420</v>
      </c>
      <c r="L176" s="28">
        <f>+Tabla1[[#This Row],[peso del aluminio '[Kg']]]*J$3</f>
        <v>2223</v>
      </c>
      <c r="M176" s="30">
        <f>+Tabla1[[#This Row],[precio del vidrio '[$']]]+Tabla1[[#This Row],[precio del aluminio '[$']]]+Tabla1[[#This Row],[precio del silio '[$']]]</f>
        <v>25788</v>
      </c>
      <c r="N176" s="39">
        <f t="shared" si="2"/>
        <v>6.0153953813855843</v>
      </c>
      <c r="O176" s="50">
        <f>+Tabla1[[#This Row],[Valor Total del reciclaje de la planta]]/G$2</f>
        <v>6.639546858908342</v>
      </c>
    </row>
    <row r="177" spans="1:15">
      <c r="A177" s="40">
        <v>42865</v>
      </c>
      <c r="B177" s="41" t="s">
        <v>289</v>
      </c>
      <c r="C177" s="41" t="s">
        <v>290</v>
      </c>
      <c r="D177" s="42">
        <f>+Tabla1[[#This Row],[Capacidad MW]]/E$1</f>
        <v>187.49999999999997</v>
      </c>
      <c r="E177" s="42">
        <v>7.4999999999999997E-2</v>
      </c>
      <c r="F177" s="40">
        <v>42948</v>
      </c>
      <c r="G177" s="24">
        <f>17*Tabla1[[#This Row],[Cantidad de paneles]]</f>
        <v>3187.4999999999995</v>
      </c>
      <c r="H177" s="24">
        <f>0.003*Tabla1[[#This Row],[Cantidad de paneles]]</f>
        <v>0.56249999999999989</v>
      </c>
      <c r="I177" s="24">
        <f>0.057*Tabla1[[#This Row],[Cantidad de paneles]]</f>
        <v>10.687499999999998</v>
      </c>
      <c r="J177" s="28">
        <f>+Tabla1[[#This Row],[Peso del vidrio '[Kg']]]*J$1</f>
        <v>503624.99999999994</v>
      </c>
      <c r="K177" s="28">
        <f>+Tabla1[[#This Row],[Peso del Silicio '[Kg']]]*J$2</f>
        <v>85499.999999999985</v>
      </c>
      <c r="L177" s="28">
        <f>+Tabla1[[#This Row],[peso del aluminio '[Kg']]]*J$3</f>
        <v>55574.999999999993</v>
      </c>
      <c r="M177" s="30">
        <f>+Tabla1[[#This Row],[precio del vidrio '[$']]]+Tabla1[[#This Row],[precio del aluminio '[$']]]+Tabla1[[#This Row],[precio del silio '[$']]]</f>
        <v>644699.99999999988</v>
      </c>
      <c r="N177" s="39">
        <f t="shared" si="2"/>
        <v>150.38488453463958</v>
      </c>
      <c r="O177" s="50">
        <f>+Tabla1[[#This Row],[Valor Total del reciclaje de la planta]]/G$2</f>
        <v>165.98867147270852</v>
      </c>
    </row>
    <row r="178" spans="1:15">
      <c r="A178" s="40">
        <v>42866</v>
      </c>
      <c r="B178" s="41" t="s">
        <v>291</v>
      </c>
      <c r="C178" s="41" t="s">
        <v>292</v>
      </c>
      <c r="D178" s="42">
        <f>+Tabla1[[#This Row],[Capacidad MW]]/E$1</f>
        <v>795</v>
      </c>
      <c r="E178" s="42">
        <v>0.318</v>
      </c>
      <c r="F178" s="40">
        <v>42826</v>
      </c>
      <c r="G178" s="24">
        <f>17*Tabla1[[#This Row],[Cantidad de paneles]]</f>
        <v>13515</v>
      </c>
      <c r="H178" s="24">
        <f>0.003*Tabla1[[#This Row],[Cantidad de paneles]]</f>
        <v>2.3850000000000002</v>
      </c>
      <c r="I178" s="24">
        <f>0.057*Tabla1[[#This Row],[Cantidad de paneles]]</f>
        <v>45.315000000000005</v>
      </c>
      <c r="J178" s="28">
        <f>+Tabla1[[#This Row],[Peso del vidrio '[Kg']]]*J$1</f>
        <v>2135370</v>
      </c>
      <c r="K178" s="28">
        <f>+Tabla1[[#This Row],[Peso del Silicio '[Kg']]]*J$2</f>
        <v>362520.00000000006</v>
      </c>
      <c r="L178" s="28">
        <f>+Tabla1[[#This Row],[peso del aluminio '[Kg']]]*J$3</f>
        <v>235638.00000000003</v>
      </c>
      <c r="M178" s="30">
        <f>+Tabla1[[#This Row],[precio del vidrio '[$']]]+Tabla1[[#This Row],[precio del aluminio '[$']]]+Tabla1[[#This Row],[precio del silio '[$']]]</f>
        <v>2733528</v>
      </c>
      <c r="N178" s="39">
        <f t="shared" si="2"/>
        <v>637.63191042687197</v>
      </c>
      <c r="O178" s="50">
        <f>+Tabla1[[#This Row],[Valor Total del reciclaje de la planta]]/G$2</f>
        <v>703.79196704428421</v>
      </c>
    </row>
    <row r="179" spans="1:15">
      <c r="A179" s="40">
        <v>42866</v>
      </c>
      <c r="B179" s="41" t="s">
        <v>293</v>
      </c>
      <c r="C179" s="41" t="s">
        <v>294</v>
      </c>
      <c r="D179" s="42">
        <f>+Tabla1[[#This Row],[Capacidad MW]]/E$1</f>
        <v>7.6499999999999995</v>
      </c>
      <c r="E179" s="42">
        <v>3.0599999999999998E-3</v>
      </c>
      <c r="F179" s="40">
        <v>42887</v>
      </c>
      <c r="G179" s="24">
        <f>17*Tabla1[[#This Row],[Cantidad de paneles]]</f>
        <v>130.04999999999998</v>
      </c>
      <c r="H179" s="24">
        <f>0.003*Tabla1[[#This Row],[Cantidad de paneles]]</f>
        <v>2.2949999999999998E-2</v>
      </c>
      <c r="I179" s="24">
        <f>0.057*Tabla1[[#This Row],[Cantidad de paneles]]</f>
        <v>0.43604999999999999</v>
      </c>
      <c r="J179" s="28">
        <f>+Tabla1[[#This Row],[Peso del vidrio '[Kg']]]*J$1</f>
        <v>20547.899999999998</v>
      </c>
      <c r="K179" s="28">
        <f>+Tabla1[[#This Row],[Peso del Silicio '[Kg']]]*J$2</f>
        <v>3488.3999999999996</v>
      </c>
      <c r="L179" s="28">
        <f>+Tabla1[[#This Row],[peso del aluminio '[Kg']]]*J$3</f>
        <v>2267.46</v>
      </c>
      <c r="M179" s="30">
        <f>+Tabla1[[#This Row],[precio del vidrio '[$']]]+Tabla1[[#This Row],[precio del aluminio '[$']]]+Tabla1[[#This Row],[precio del silio '[$']]]</f>
        <v>26303.759999999995</v>
      </c>
      <c r="N179" s="39">
        <f t="shared" si="2"/>
        <v>6.1357032890132945</v>
      </c>
      <c r="O179" s="50">
        <f>+Tabla1[[#This Row],[Valor Total del reciclaje de la planta]]/G$2</f>
        <v>6.7723377960865072</v>
      </c>
    </row>
    <row r="180" spans="1:15">
      <c r="A180" s="40">
        <v>42867</v>
      </c>
      <c r="B180" s="41" t="s">
        <v>295</v>
      </c>
      <c r="C180" s="41" t="s">
        <v>296</v>
      </c>
      <c r="D180" s="42">
        <f>+Tabla1[[#This Row],[Capacidad MW]]/E$1</f>
        <v>264.5</v>
      </c>
      <c r="E180" s="42">
        <v>0.10580000000000001</v>
      </c>
      <c r="F180" s="40">
        <v>42948</v>
      </c>
      <c r="G180" s="24">
        <f>17*Tabla1[[#This Row],[Cantidad de paneles]]</f>
        <v>4496.5</v>
      </c>
      <c r="H180" s="24">
        <f>0.003*Tabla1[[#This Row],[Cantidad de paneles]]</f>
        <v>0.79349999999999998</v>
      </c>
      <c r="I180" s="24">
        <f>0.057*Tabla1[[#This Row],[Cantidad de paneles]]</f>
        <v>15.076500000000001</v>
      </c>
      <c r="J180" s="28">
        <f>+Tabla1[[#This Row],[Peso del vidrio '[Kg']]]*J$1</f>
        <v>710447</v>
      </c>
      <c r="K180" s="28">
        <f>+Tabla1[[#This Row],[Peso del Silicio '[Kg']]]*J$2</f>
        <v>120612</v>
      </c>
      <c r="L180" s="28">
        <f>+Tabla1[[#This Row],[peso del aluminio '[Kg']]]*J$3</f>
        <v>78397.8</v>
      </c>
      <c r="M180" s="30">
        <f>+Tabla1[[#This Row],[precio del vidrio '[$']]]+Tabla1[[#This Row],[precio del aluminio '[$']]]+Tabla1[[#This Row],[precio del silio '[$']]]</f>
        <v>909456.8</v>
      </c>
      <c r="N180" s="39">
        <f t="shared" si="2"/>
        <v>212.14294378353162</v>
      </c>
      <c r="O180" s="50">
        <f>+Tabla1[[#This Row],[Valor Total del reciclaje de la planta]]/G$2</f>
        <v>234.1546858908342</v>
      </c>
    </row>
    <row r="181" spans="1:15" ht="27.6">
      <c r="A181" s="40">
        <v>42867</v>
      </c>
      <c r="B181" s="41" t="s">
        <v>297</v>
      </c>
      <c r="C181" s="41" t="s">
        <v>298</v>
      </c>
      <c r="D181" s="42">
        <f>+Tabla1[[#This Row],[Capacidad MW]]/E$1</f>
        <v>10</v>
      </c>
      <c r="E181" s="42">
        <v>4.0000000000000001E-3</v>
      </c>
      <c r="F181" s="40">
        <v>42095</v>
      </c>
      <c r="G181" s="24">
        <f>17*Tabla1[[#This Row],[Cantidad de paneles]]</f>
        <v>170</v>
      </c>
      <c r="H181" s="24">
        <f>0.003*Tabla1[[#This Row],[Cantidad de paneles]]</f>
        <v>0.03</v>
      </c>
      <c r="I181" s="24">
        <f>0.057*Tabla1[[#This Row],[Cantidad de paneles]]</f>
        <v>0.57000000000000006</v>
      </c>
      <c r="J181" s="28">
        <f>+Tabla1[[#This Row],[Peso del vidrio '[Kg']]]*J$1</f>
        <v>26860</v>
      </c>
      <c r="K181" s="28">
        <f>+Tabla1[[#This Row],[Peso del Silicio '[Kg']]]*J$2</f>
        <v>4560</v>
      </c>
      <c r="L181" s="28">
        <f>+Tabla1[[#This Row],[peso del aluminio '[Kg']]]*J$3</f>
        <v>2964.0000000000005</v>
      </c>
      <c r="M181" s="30">
        <f>+Tabla1[[#This Row],[precio del vidrio '[$']]]+Tabla1[[#This Row],[precio del aluminio '[$']]]+Tabla1[[#This Row],[precio del silio '[$']]]</f>
        <v>34384</v>
      </c>
      <c r="N181" s="39">
        <f t="shared" si="2"/>
        <v>8.0205271751807796</v>
      </c>
      <c r="O181" s="50">
        <f>+Tabla1[[#This Row],[Valor Total del reciclaje de la planta]]/G$2</f>
        <v>8.8527291452111232</v>
      </c>
    </row>
    <row r="182" spans="1:15">
      <c r="A182" s="40">
        <v>42867</v>
      </c>
      <c r="B182" s="41" t="s">
        <v>299</v>
      </c>
      <c r="C182" s="41" t="s">
        <v>300</v>
      </c>
      <c r="D182" s="42">
        <f>+Tabla1[[#This Row],[Capacidad MW]]/E$1</f>
        <v>44.999999999999993</v>
      </c>
      <c r="E182" s="42">
        <v>1.7999999999999999E-2</v>
      </c>
      <c r="F182" s="40">
        <v>42887</v>
      </c>
      <c r="G182" s="24">
        <f>17*Tabla1[[#This Row],[Cantidad de paneles]]</f>
        <v>764.99999999999989</v>
      </c>
      <c r="H182" s="24">
        <f>0.003*Tabla1[[#This Row],[Cantidad de paneles]]</f>
        <v>0.13499999999999998</v>
      </c>
      <c r="I182" s="24">
        <f>0.057*Tabla1[[#This Row],[Cantidad de paneles]]</f>
        <v>2.5649999999999995</v>
      </c>
      <c r="J182" s="28">
        <f>+Tabla1[[#This Row],[Peso del vidrio '[Kg']]]*J$1</f>
        <v>120869.99999999999</v>
      </c>
      <c r="K182" s="28">
        <f>+Tabla1[[#This Row],[Peso del Silicio '[Kg']]]*J$2</f>
        <v>20519.999999999996</v>
      </c>
      <c r="L182" s="28">
        <f>+Tabla1[[#This Row],[peso del aluminio '[Kg']]]*J$3</f>
        <v>13337.999999999998</v>
      </c>
      <c r="M182" s="30">
        <f>+Tabla1[[#This Row],[precio del vidrio '[$']]]+Tabla1[[#This Row],[precio del aluminio '[$']]]+Tabla1[[#This Row],[precio del silio '[$']]]</f>
        <v>154727.99999999997</v>
      </c>
      <c r="N182" s="39">
        <f t="shared" si="2"/>
        <v>36.092372288313499</v>
      </c>
      <c r="O182" s="50">
        <f>+Tabla1[[#This Row],[Valor Total del reciclaje de la planta]]/G$2</f>
        <v>39.837281153450043</v>
      </c>
    </row>
    <row r="183" spans="1:15">
      <c r="A183" s="40">
        <v>42870</v>
      </c>
      <c r="B183" s="41" t="s">
        <v>301</v>
      </c>
      <c r="C183" s="41" t="s">
        <v>302</v>
      </c>
      <c r="D183" s="42">
        <f>+Tabla1[[#This Row],[Capacidad MW]]/E$1</f>
        <v>4.8</v>
      </c>
      <c r="E183" s="42">
        <v>1.92E-3</v>
      </c>
      <c r="F183" s="40">
        <v>43252</v>
      </c>
      <c r="G183" s="24">
        <f>17*Tabla1[[#This Row],[Cantidad de paneles]]</f>
        <v>81.599999999999994</v>
      </c>
      <c r="H183" s="24">
        <f>0.003*Tabla1[[#This Row],[Cantidad de paneles]]</f>
        <v>1.44E-2</v>
      </c>
      <c r="I183" s="24">
        <f>0.057*Tabla1[[#This Row],[Cantidad de paneles]]</f>
        <v>0.27360000000000001</v>
      </c>
      <c r="J183" s="28">
        <f>+Tabla1[[#This Row],[Peso del vidrio '[Kg']]]*J$1</f>
        <v>12892.8</v>
      </c>
      <c r="K183" s="28">
        <f>+Tabla1[[#This Row],[Peso del Silicio '[Kg']]]*J$2</f>
        <v>2188.7999999999997</v>
      </c>
      <c r="L183" s="28">
        <f>+Tabla1[[#This Row],[peso del aluminio '[Kg']]]*J$3</f>
        <v>1422.72</v>
      </c>
      <c r="M183" s="30">
        <f>+Tabla1[[#This Row],[precio del vidrio '[$']]]+Tabla1[[#This Row],[precio del aluminio '[$']]]+Tabla1[[#This Row],[precio del silio '[$']]]</f>
        <v>16504.32</v>
      </c>
      <c r="N183" s="39">
        <f t="shared" si="2"/>
        <v>3.8498530440867738</v>
      </c>
      <c r="O183" s="50">
        <f>+Tabla1[[#This Row],[Valor Total del reciclaje de la planta]]/G$2</f>
        <v>4.2493099897013389</v>
      </c>
    </row>
    <row r="184" spans="1:15" ht="41.45">
      <c r="A184" s="40">
        <v>42870</v>
      </c>
      <c r="B184" s="41" t="s">
        <v>303</v>
      </c>
      <c r="C184" s="41" t="s">
        <v>304</v>
      </c>
      <c r="D184" s="42">
        <f>+Tabla1[[#This Row],[Capacidad MW]]/E$1</f>
        <v>62.5</v>
      </c>
      <c r="E184" s="42">
        <v>2.5000000000000001E-2</v>
      </c>
      <c r="F184" s="40">
        <v>42948</v>
      </c>
      <c r="G184" s="24">
        <f>17*Tabla1[[#This Row],[Cantidad de paneles]]</f>
        <v>1062.5</v>
      </c>
      <c r="H184" s="24">
        <f>0.003*Tabla1[[#This Row],[Cantidad de paneles]]</f>
        <v>0.1875</v>
      </c>
      <c r="I184" s="24">
        <f>0.057*Tabla1[[#This Row],[Cantidad de paneles]]</f>
        <v>3.5625</v>
      </c>
      <c r="J184" s="28">
        <f>+Tabla1[[#This Row],[Peso del vidrio '[Kg']]]*J$1</f>
        <v>167875</v>
      </c>
      <c r="K184" s="28">
        <f>+Tabla1[[#This Row],[Peso del Silicio '[Kg']]]*J$2</f>
        <v>28500</v>
      </c>
      <c r="L184" s="28">
        <f>+Tabla1[[#This Row],[peso del aluminio '[Kg']]]*J$3</f>
        <v>18525</v>
      </c>
      <c r="M184" s="30">
        <f>+Tabla1[[#This Row],[precio del vidrio '[$']]]+Tabla1[[#This Row],[precio del aluminio '[$']]]+Tabla1[[#This Row],[precio del silio '[$']]]</f>
        <v>214900</v>
      </c>
      <c r="N184" s="39">
        <f t="shared" si="2"/>
        <v>50.128294844879868</v>
      </c>
      <c r="O184" s="50">
        <f>+Tabla1[[#This Row],[Valor Total del reciclaje de la planta]]/G$2</f>
        <v>55.329557157569518</v>
      </c>
    </row>
    <row r="185" spans="1:15">
      <c r="A185" s="40">
        <v>42870</v>
      </c>
      <c r="B185" s="41" t="s">
        <v>305</v>
      </c>
      <c r="C185" s="41" t="s">
        <v>74</v>
      </c>
      <c r="D185" s="42">
        <f>+Tabla1[[#This Row],[Capacidad MW]]/E$1</f>
        <v>174.25</v>
      </c>
      <c r="E185" s="42">
        <v>6.9699999999999998E-2</v>
      </c>
      <c r="F185" s="40">
        <v>42948</v>
      </c>
      <c r="G185" s="24">
        <f>17*Tabla1[[#This Row],[Cantidad de paneles]]</f>
        <v>2962.25</v>
      </c>
      <c r="H185" s="24">
        <f>0.003*Tabla1[[#This Row],[Cantidad de paneles]]</f>
        <v>0.52275000000000005</v>
      </c>
      <c r="I185" s="24">
        <f>0.057*Tabla1[[#This Row],[Cantidad de paneles]]</f>
        <v>9.9322499999999998</v>
      </c>
      <c r="J185" s="28">
        <f>+Tabla1[[#This Row],[Peso del vidrio '[Kg']]]*J$1</f>
        <v>468035.5</v>
      </c>
      <c r="K185" s="28">
        <f>+Tabla1[[#This Row],[Peso del Silicio '[Kg']]]*J$2</f>
        <v>79458.000000000015</v>
      </c>
      <c r="L185" s="28">
        <f>+Tabla1[[#This Row],[peso del aluminio '[Kg']]]*J$3</f>
        <v>51647.7</v>
      </c>
      <c r="M185" s="30">
        <f>+Tabla1[[#This Row],[precio del vidrio '[$']]]+Tabla1[[#This Row],[precio del aluminio '[$']]]+Tabla1[[#This Row],[precio del silio '[$']]]</f>
        <v>599141.20000000007</v>
      </c>
      <c r="N185" s="39">
        <f t="shared" si="2"/>
        <v>139.7576860275251</v>
      </c>
      <c r="O185" s="50">
        <f>+Tabla1[[#This Row],[Valor Total del reciclaje de la planta]]/G$2</f>
        <v>154.25880535530382</v>
      </c>
    </row>
    <row r="186" spans="1:15">
      <c r="A186" s="40">
        <v>42873</v>
      </c>
      <c r="B186" s="41" t="s">
        <v>306</v>
      </c>
      <c r="C186" s="41" t="s">
        <v>307</v>
      </c>
      <c r="D186" s="42">
        <f>+Tabla1[[#This Row],[Capacidad MW]]/E$1</f>
        <v>0.67499999999999993</v>
      </c>
      <c r="E186" s="42">
        <v>2.7E-4</v>
      </c>
      <c r="F186" s="40">
        <v>42856</v>
      </c>
      <c r="G186" s="24">
        <f>17*Tabla1[[#This Row],[Cantidad de paneles]]</f>
        <v>11.475</v>
      </c>
      <c r="H186" s="24">
        <f>0.003*Tabla1[[#This Row],[Cantidad de paneles]]</f>
        <v>2.0249999999999999E-3</v>
      </c>
      <c r="I186" s="24">
        <f>0.057*Tabla1[[#This Row],[Cantidad de paneles]]</f>
        <v>3.8474999999999995E-2</v>
      </c>
      <c r="J186" s="28">
        <f>+Tabla1[[#This Row],[Peso del vidrio '[Kg']]]*J$1</f>
        <v>1813.05</v>
      </c>
      <c r="K186" s="28">
        <f>+Tabla1[[#This Row],[Peso del Silicio '[Kg']]]*J$2</f>
        <v>307.8</v>
      </c>
      <c r="L186" s="28">
        <f>+Tabla1[[#This Row],[peso del aluminio '[Kg']]]*J$3</f>
        <v>200.06999999999996</v>
      </c>
      <c r="M186" s="30">
        <f>+Tabla1[[#This Row],[precio del vidrio '[$']]]+Tabla1[[#This Row],[precio del aluminio '[$']]]+Tabla1[[#This Row],[precio del silio '[$']]]</f>
        <v>2320.92</v>
      </c>
      <c r="N186" s="39">
        <f t="shared" si="2"/>
        <v>0.54138558432470263</v>
      </c>
      <c r="O186" s="50">
        <f>+Tabla1[[#This Row],[Valor Total del reciclaje de la planta]]/G$2</f>
        <v>0.59755921730175077</v>
      </c>
    </row>
    <row r="187" spans="1:15" ht="27.6">
      <c r="A187" s="40">
        <v>42874</v>
      </c>
      <c r="B187" s="41" t="s">
        <v>308</v>
      </c>
      <c r="C187" s="41" t="s">
        <v>309</v>
      </c>
      <c r="D187" s="42">
        <f>+Tabla1[[#This Row],[Capacidad MW]]/E$1</f>
        <v>350</v>
      </c>
      <c r="E187" s="42">
        <v>0.14000000000000001</v>
      </c>
      <c r="F187" s="40">
        <v>42979</v>
      </c>
      <c r="G187" s="24">
        <f>17*Tabla1[[#This Row],[Cantidad de paneles]]</f>
        <v>5950</v>
      </c>
      <c r="H187" s="24">
        <f>0.003*Tabla1[[#This Row],[Cantidad de paneles]]</f>
        <v>1.05</v>
      </c>
      <c r="I187" s="24">
        <f>0.057*Tabla1[[#This Row],[Cantidad de paneles]]</f>
        <v>19.95</v>
      </c>
      <c r="J187" s="28">
        <f>+Tabla1[[#This Row],[Peso del vidrio '[Kg']]]*J$1</f>
        <v>940100</v>
      </c>
      <c r="K187" s="28">
        <f>+Tabla1[[#This Row],[Peso del Silicio '[Kg']]]*J$2</f>
        <v>159600</v>
      </c>
      <c r="L187" s="28">
        <f>+Tabla1[[#This Row],[peso del aluminio '[Kg']]]*J$3</f>
        <v>103740</v>
      </c>
      <c r="M187" s="30">
        <f>+Tabla1[[#This Row],[precio del vidrio '[$']]]+Tabla1[[#This Row],[precio del aluminio '[$']]]+Tabla1[[#This Row],[precio del silio '[$']]]</f>
        <v>1203440</v>
      </c>
      <c r="N187" s="39">
        <f t="shared" si="2"/>
        <v>280.71845113132724</v>
      </c>
      <c r="O187" s="50">
        <f>+Tabla1[[#This Row],[Valor Total del reciclaje de la planta]]/G$2</f>
        <v>309.84552008238927</v>
      </c>
    </row>
    <row r="188" spans="1:15" ht="27.6">
      <c r="A188" s="40">
        <v>42874</v>
      </c>
      <c r="B188" s="41" t="s">
        <v>310</v>
      </c>
      <c r="C188" s="41" t="s">
        <v>309</v>
      </c>
      <c r="D188" s="42">
        <f>+Tabla1[[#This Row],[Capacidad MW]]/E$1</f>
        <v>350</v>
      </c>
      <c r="E188" s="42">
        <v>0.14000000000000001</v>
      </c>
      <c r="F188" s="40">
        <v>42979</v>
      </c>
      <c r="G188" s="24">
        <f>17*Tabla1[[#This Row],[Cantidad de paneles]]</f>
        <v>5950</v>
      </c>
      <c r="H188" s="24">
        <f>0.003*Tabla1[[#This Row],[Cantidad de paneles]]</f>
        <v>1.05</v>
      </c>
      <c r="I188" s="24">
        <f>0.057*Tabla1[[#This Row],[Cantidad de paneles]]</f>
        <v>19.95</v>
      </c>
      <c r="J188" s="28">
        <f>+Tabla1[[#This Row],[Peso del vidrio '[Kg']]]*J$1</f>
        <v>940100</v>
      </c>
      <c r="K188" s="28">
        <f>+Tabla1[[#This Row],[Peso del Silicio '[Kg']]]*J$2</f>
        <v>159600</v>
      </c>
      <c r="L188" s="28">
        <f>+Tabla1[[#This Row],[peso del aluminio '[Kg']]]*J$3</f>
        <v>103740</v>
      </c>
      <c r="M188" s="30">
        <f>+Tabla1[[#This Row],[precio del vidrio '[$']]]+Tabla1[[#This Row],[precio del aluminio '[$']]]+Tabla1[[#This Row],[precio del silio '[$']]]</f>
        <v>1203440</v>
      </c>
      <c r="N188" s="39">
        <f t="shared" si="2"/>
        <v>280.71845113132724</v>
      </c>
      <c r="O188" s="50">
        <f>+Tabla1[[#This Row],[Valor Total del reciclaje de la planta]]/G$2</f>
        <v>309.84552008238927</v>
      </c>
    </row>
    <row r="189" spans="1:15">
      <c r="A189" s="40">
        <v>42879</v>
      </c>
      <c r="B189" s="41" t="s">
        <v>311</v>
      </c>
      <c r="C189" s="41" t="s">
        <v>74</v>
      </c>
      <c r="D189" s="42">
        <f>+Tabla1[[#This Row],[Capacidad MW]]/E$1</f>
        <v>710.19999999999993</v>
      </c>
      <c r="E189" s="42">
        <v>0.28408</v>
      </c>
      <c r="F189" s="40">
        <v>42917</v>
      </c>
      <c r="G189" s="24">
        <f>17*Tabla1[[#This Row],[Cantidad de paneles]]</f>
        <v>12073.4</v>
      </c>
      <c r="H189" s="24">
        <f>0.003*Tabla1[[#This Row],[Cantidad de paneles]]</f>
        <v>2.1305999999999998</v>
      </c>
      <c r="I189" s="24">
        <f>0.057*Tabla1[[#This Row],[Cantidad de paneles]]</f>
        <v>40.481400000000001</v>
      </c>
      <c r="J189" s="28">
        <f>+Tabla1[[#This Row],[Peso del vidrio '[Kg']]]*J$1</f>
        <v>1907597.2</v>
      </c>
      <c r="K189" s="28">
        <f>+Tabla1[[#This Row],[Peso del Silicio '[Kg']]]*J$2</f>
        <v>323851.19999999995</v>
      </c>
      <c r="L189" s="28">
        <f>+Tabla1[[#This Row],[peso del aluminio '[Kg']]]*J$3</f>
        <v>210503.28</v>
      </c>
      <c r="M189" s="30">
        <f>+Tabla1[[#This Row],[precio del vidrio '[$']]]+Tabla1[[#This Row],[precio del aluminio '[$']]]+Tabla1[[#This Row],[precio del silio '[$']]]</f>
        <v>2441951.6799999997</v>
      </c>
      <c r="N189" s="39">
        <f t="shared" si="2"/>
        <v>569.61783998133888</v>
      </c>
      <c r="O189" s="50">
        <f>+Tabla1[[#This Row],[Valor Total del reciclaje de la planta]]/G$2</f>
        <v>628.7208238928938</v>
      </c>
    </row>
    <row r="190" spans="1:15">
      <c r="A190" s="40">
        <v>42881</v>
      </c>
      <c r="B190" s="41" t="s">
        <v>312</v>
      </c>
      <c r="C190" s="41" t="s">
        <v>74</v>
      </c>
      <c r="D190" s="42">
        <f>+Tabla1[[#This Row],[Capacidad MW]]/E$1</f>
        <v>434.59999999999997</v>
      </c>
      <c r="E190" s="42">
        <v>0.17383999999999999</v>
      </c>
      <c r="F190" s="40">
        <v>42917</v>
      </c>
      <c r="G190" s="24">
        <f>17*Tabla1[[#This Row],[Cantidad de paneles]]</f>
        <v>7388.2</v>
      </c>
      <c r="H190" s="24">
        <f>0.003*Tabla1[[#This Row],[Cantidad de paneles]]</f>
        <v>1.3037999999999998</v>
      </c>
      <c r="I190" s="24">
        <f>0.057*Tabla1[[#This Row],[Cantidad de paneles]]</f>
        <v>24.772199999999998</v>
      </c>
      <c r="J190" s="28">
        <f>+Tabla1[[#This Row],[Peso del vidrio '[Kg']]]*J$1</f>
        <v>1167335.5999999999</v>
      </c>
      <c r="K190" s="28">
        <f>+Tabla1[[#This Row],[Peso del Silicio '[Kg']]]*J$2</f>
        <v>198177.59999999998</v>
      </c>
      <c r="L190" s="28">
        <f>+Tabla1[[#This Row],[peso del aluminio '[Kg']]]*J$3</f>
        <v>128815.43999999999</v>
      </c>
      <c r="M190" s="30">
        <f>+Tabla1[[#This Row],[precio del vidrio '[$']]]+Tabla1[[#This Row],[precio del aluminio '[$']]]+Tabla1[[#This Row],[precio del silio '[$']]]</f>
        <v>1494328.6399999997</v>
      </c>
      <c r="N190" s="39">
        <f t="shared" si="2"/>
        <v>348.57211103335658</v>
      </c>
      <c r="O190" s="50">
        <f>+Tabla1[[#This Row],[Valor Total del reciclaje de la planta]]/G$2</f>
        <v>384.73960865087531</v>
      </c>
    </row>
    <row r="191" spans="1:15" ht="27.6">
      <c r="A191" s="40">
        <v>42881</v>
      </c>
      <c r="B191" s="41" t="s">
        <v>313</v>
      </c>
      <c r="C191" s="41" t="s">
        <v>314</v>
      </c>
      <c r="D191" s="42">
        <f>+Tabla1[[#This Row],[Capacidad MW]]/E$1</f>
        <v>2437.5</v>
      </c>
      <c r="E191" s="42">
        <v>0.97499999999999998</v>
      </c>
      <c r="F191" s="40">
        <v>43525</v>
      </c>
      <c r="G191" s="24">
        <f>17*Tabla1[[#This Row],[Cantidad de paneles]]</f>
        <v>41437.5</v>
      </c>
      <c r="H191" s="24">
        <f>0.003*Tabla1[[#This Row],[Cantidad de paneles]]</f>
        <v>7.3125</v>
      </c>
      <c r="I191" s="24">
        <f>0.057*Tabla1[[#This Row],[Cantidad de paneles]]</f>
        <v>138.9375</v>
      </c>
      <c r="J191" s="28">
        <f>+Tabla1[[#This Row],[Peso del vidrio '[Kg']]]*J$1</f>
        <v>6547125</v>
      </c>
      <c r="K191" s="28">
        <f>+Tabla1[[#This Row],[Peso del Silicio '[Kg']]]*J$2</f>
        <v>1111500</v>
      </c>
      <c r="L191" s="28">
        <f>+Tabla1[[#This Row],[peso del aluminio '[Kg']]]*J$3</f>
        <v>722475</v>
      </c>
      <c r="M191" s="30">
        <f>+Tabla1[[#This Row],[precio del vidrio '[$']]]+Tabla1[[#This Row],[precio del aluminio '[$']]]+Tabla1[[#This Row],[precio del silio '[$']]]</f>
        <v>8381100</v>
      </c>
      <c r="N191" s="39">
        <f t="shared" si="2"/>
        <v>1955.0034989503149</v>
      </c>
      <c r="O191" s="50">
        <f>+Tabla1[[#This Row],[Valor Total del reciclaje de la planta]]/G$2</f>
        <v>2157.852729145211</v>
      </c>
    </row>
    <row r="192" spans="1:15" ht="27.6">
      <c r="A192" s="40">
        <v>42881</v>
      </c>
      <c r="B192" s="41" t="s">
        <v>315</v>
      </c>
      <c r="C192" s="41" t="s">
        <v>314</v>
      </c>
      <c r="D192" s="42">
        <f>+Tabla1[[#This Row],[Capacidad MW]]/E$1</f>
        <v>1625</v>
      </c>
      <c r="E192" s="42">
        <v>0.65</v>
      </c>
      <c r="F192" s="40">
        <v>43525</v>
      </c>
      <c r="G192" s="24">
        <f>17*Tabla1[[#This Row],[Cantidad de paneles]]</f>
        <v>27625</v>
      </c>
      <c r="H192" s="24">
        <f>0.003*Tabla1[[#This Row],[Cantidad de paneles]]</f>
        <v>4.875</v>
      </c>
      <c r="I192" s="24">
        <f>0.057*Tabla1[[#This Row],[Cantidad de paneles]]</f>
        <v>92.625</v>
      </c>
      <c r="J192" s="28">
        <f>+Tabla1[[#This Row],[Peso del vidrio '[Kg']]]*J$1</f>
        <v>4364750</v>
      </c>
      <c r="K192" s="28">
        <f>+Tabla1[[#This Row],[Peso del Silicio '[Kg']]]*J$2</f>
        <v>741000</v>
      </c>
      <c r="L192" s="28">
        <f>+Tabla1[[#This Row],[peso del aluminio '[Kg']]]*J$3</f>
        <v>481650</v>
      </c>
      <c r="M192" s="30">
        <f>+Tabla1[[#This Row],[precio del vidrio '[$']]]+Tabla1[[#This Row],[precio del aluminio '[$']]]+Tabla1[[#This Row],[precio del silio '[$']]]</f>
        <v>5587400</v>
      </c>
      <c r="N192" s="39">
        <f t="shared" si="2"/>
        <v>1303.3356659668766</v>
      </c>
      <c r="O192" s="50">
        <f>+Tabla1[[#This Row],[Valor Total del reciclaje de la planta]]/G$2</f>
        <v>1438.5684860968074</v>
      </c>
    </row>
    <row r="193" spans="1:15" ht="27.6">
      <c r="A193" s="40">
        <v>42881</v>
      </c>
      <c r="B193" s="41" t="s">
        <v>316</v>
      </c>
      <c r="C193" s="41" t="s">
        <v>317</v>
      </c>
      <c r="D193" s="42">
        <f>+Tabla1[[#This Row],[Capacidad MW]]/E$1</f>
        <v>2437.5</v>
      </c>
      <c r="E193" s="42">
        <v>0.97499999999999998</v>
      </c>
      <c r="F193" s="40">
        <v>43611</v>
      </c>
      <c r="G193" s="24">
        <f>17*Tabla1[[#This Row],[Cantidad de paneles]]</f>
        <v>41437.5</v>
      </c>
      <c r="H193" s="24">
        <f>0.003*Tabla1[[#This Row],[Cantidad de paneles]]</f>
        <v>7.3125</v>
      </c>
      <c r="I193" s="24">
        <f>0.057*Tabla1[[#This Row],[Cantidad de paneles]]</f>
        <v>138.9375</v>
      </c>
      <c r="J193" s="28">
        <f>+Tabla1[[#This Row],[Peso del vidrio '[Kg']]]*J$1</f>
        <v>6547125</v>
      </c>
      <c r="K193" s="28">
        <f>+Tabla1[[#This Row],[Peso del Silicio '[Kg']]]*J$2</f>
        <v>1111500</v>
      </c>
      <c r="L193" s="28">
        <f>+Tabla1[[#This Row],[peso del aluminio '[Kg']]]*J$3</f>
        <v>722475</v>
      </c>
      <c r="M193" s="30">
        <f>+Tabla1[[#This Row],[precio del vidrio '[$']]]+Tabla1[[#This Row],[precio del aluminio '[$']]]+Tabla1[[#This Row],[precio del silio '[$']]]</f>
        <v>8381100</v>
      </c>
      <c r="N193" s="39">
        <f t="shared" si="2"/>
        <v>1955.0034989503149</v>
      </c>
      <c r="O193" s="50">
        <f>+Tabla1[[#This Row],[Valor Total del reciclaje de la planta]]/G$2</f>
        <v>2157.852729145211</v>
      </c>
    </row>
    <row r="194" spans="1:15">
      <c r="A194" s="40">
        <v>42885</v>
      </c>
      <c r="B194" s="41" t="s">
        <v>318</v>
      </c>
      <c r="C194" s="41" t="s">
        <v>76</v>
      </c>
      <c r="D194" s="42">
        <f>+Tabla1[[#This Row],[Capacidad MW]]/E$1</f>
        <v>214.99999999999997</v>
      </c>
      <c r="E194" s="42">
        <v>8.5999999999999993E-2</v>
      </c>
      <c r="F194" s="40">
        <v>43070</v>
      </c>
      <c r="G194" s="24">
        <f>17*Tabla1[[#This Row],[Cantidad de paneles]]</f>
        <v>3654.9999999999995</v>
      </c>
      <c r="H194" s="24">
        <f>0.003*Tabla1[[#This Row],[Cantidad de paneles]]</f>
        <v>0.64499999999999991</v>
      </c>
      <c r="I194" s="24">
        <f>0.057*Tabla1[[#This Row],[Cantidad de paneles]]</f>
        <v>12.254999999999999</v>
      </c>
      <c r="J194" s="28">
        <f>+Tabla1[[#This Row],[Peso del vidrio '[Kg']]]*J$1</f>
        <v>577489.99999999988</v>
      </c>
      <c r="K194" s="28">
        <f>+Tabla1[[#This Row],[Peso del Silicio '[Kg']]]*J$2</f>
        <v>98039.999999999985</v>
      </c>
      <c r="L194" s="28">
        <f>+Tabla1[[#This Row],[peso del aluminio '[Kg']]]*J$3</f>
        <v>63725.999999999993</v>
      </c>
      <c r="M194" s="30">
        <f>+Tabla1[[#This Row],[precio del vidrio '[$']]]+Tabla1[[#This Row],[precio del aluminio '[$']]]+Tabla1[[#This Row],[precio del silio '[$']]]</f>
        <v>739255.99999999988</v>
      </c>
      <c r="N194" s="39">
        <f t="shared" si="2"/>
        <v>172.44133426638672</v>
      </c>
      <c r="O194" s="50">
        <f>+Tabla1[[#This Row],[Valor Total del reciclaje de la planta]]/G$2</f>
        <v>190.33367662203909</v>
      </c>
    </row>
    <row r="195" spans="1:15" ht="41.45">
      <c r="A195" s="40">
        <v>42886</v>
      </c>
      <c r="B195" s="41" t="s">
        <v>319</v>
      </c>
      <c r="C195" s="41" t="s">
        <v>320</v>
      </c>
      <c r="D195" s="42">
        <f>+Tabla1[[#This Row],[Capacidad MW]]/E$1</f>
        <v>44.999999999999993</v>
      </c>
      <c r="E195" s="42">
        <v>1.7999999999999999E-2</v>
      </c>
      <c r="F195" s="40">
        <v>43221</v>
      </c>
      <c r="G195" s="24">
        <f>17*Tabla1[[#This Row],[Cantidad de paneles]]</f>
        <v>764.99999999999989</v>
      </c>
      <c r="H195" s="24">
        <f>0.003*Tabla1[[#This Row],[Cantidad de paneles]]</f>
        <v>0.13499999999999998</v>
      </c>
      <c r="I195" s="24">
        <f>0.057*Tabla1[[#This Row],[Cantidad de paneles]]</f>
        <v>2.5649999999999995</v>
      </c>
      <c r="J195" s="28">
        <f>+Tabla1[[#This Row],[Peso del vidrio '[Kg']]]*J$1</f>
        <v>120869.99999999999</v>
      </c>
      <c r="K195" s="28">
        <f>+Tabla1[[#This Row],[Peso del Silicio '[Kg']]]*J$2</f>
        <v>20519.999999999996</v>
      </c>
      <c r="L195" s="28">
        <f>+Tabla1[[#This Row],[peso del aluminio '[Kg']]]*J$3</f>
        <v>13337.999999999998</v>
      </c>
      <c r="M195" s="30">
        <f>+Tabla1[[#This Row],[precio del vidrio '[$']]]+Tabla1[[#This Row],[precio del aluminio '[$']]]+Tabla1[[#This Row],[precio del silio '[$']]]</f>
        <v>154727.99999999997</v>
      </c>
      <c r="N195" s="39">
        <f t="shared" si="2"/>
        <v>36.092372288313499</v>
      </c>
      <c r="O195" s="50">
        <f>+Tabla1[[#This Row],[Valor Total del reciclaje de la planta]]/G$2</f>
        <v>39.837281153450043</v>
      </c>
    </row>
    <row r="196" spans="1:15">
      <c r="A196" s="40">
        <v>42886</v>
      </c>
      <c r="B196" s="41" t="s">
        <v>321</v>
      </c>
      <c r="C196" s="41" t="s">
        <v>322</v>
      </c>
      <c r="D196" s="42">
        <f>+Tabla1[[#This Row],[Capacidad MW]]/E$1</f>
        <v>212.5</v>
      </c>
      <c r="E196" s="42">
        <v>8.5000000000000006E-2</v>
      </c>
      <c r="F196" s="40">
        <v>43009</v>
      </c>
      <c r="G196" s="24">
        <f>17*Tabla1[[#This Row],[Cantidad de paneles]]</f>
        <v>3612.5</v>
      </c>
      <c r="H196" s="24">
        <f>0.003*Tabla1[[#This Row],[Cantidad de paneles]]</f>
        <v>0.63750000000000007</v>
      </c>
      <c r="I196" s="24">
        <f>0.057*Tabla1[[#This Row],[Cantidad de paneles]]</f>
        <v>12.112500000000001</v>
      </c>
      <c r="J196" s="28">
        <f>+Tabla1[[#This Row],[Peso del vidrio '[Kg']]]*J$1</f>
        <v>570775</v>
      </c>
      <c r="K196" s="28">
        <f>+Tabla1[[#This Row],[Peso del Silicio '[Kg']]]*J$2</f>
        <v>96900.000000000015</v>
      </c>
      <c r="L196" s="28">
        <f>+Tabla1[[#This Row],[peso del aluminio '[Kg']]]*J$3</f>
        <v>62985.000000000007</v>
      </c>
      <c r="M196" s="30">
        <f>+Tabla1[[#This Row],[precio del vidrio '[$']]]+Tabla1[[#This Row],[precio del aluminio '[$']]]+Tabla1[[#This Row],[precio del silio '[$']]]</f>
        <v>730660</v>
      </c>
      <c r="N196" s="39">
        <f t="shared" si="2"/>
        <v>170.43620247259156</v>
      </c>
      <c r="O196" s="50">
        <f>+Tabla1[[#This Row],[Valor Total del reciclaje de la planta]]/G$2</f>
        <v>188.12049433573637</v>
      </c>
    </row>
    <row r="197" spans="1:15" ht="27.6">
      <c r="A197" s="40">
        <v>42886</v>
      </c>
      <c r="B197" s="41" t="s">
        <v>323</v>
      </c>
      <c r="C197" s="41" t="s">
        <v>296</v>
      </c>
      <c r="D197" s="42">
        <f>+Tabla1[[#This Row],[Capacidad MW]]/E$1</f>
        <v>125</v>
      </c>
      <c r="E197" s="42">
        <v>0.05</v>
      </c>
      <c r="F197" s="40">
        <v>42948</v>
      </c>
      <c r="G197" s="24">
        <f>17*Tabla1[[#This Row],[Cantidad de paneles]]</f>
        <v>2125</v>
      </c>
      <c r="H197" s="24">
        <f>0.003*Tabla1[[#This Row],[Cantidad de paneles]]</f>
        <v>0.375</v>
      </c>
      <c r="I197" s="24">
        <f>0.057*Tabla1[[#This Row],[Cantidad de paneles]]</f>
        <v>7.125</v>
      </c>
      <c r="J197" s="28">
        <f>+Tabla1[[#This Row],[Peso del vidrio '[Kg']]]*J$1</f>
        <v>335750</v>
      </c>
      <c r="K197" s="28">
        <f>+Tabla1[[#This Row],[Peso del Silicio '[Kg']]]*J$2</f>
        <v>57000</v>
      </c>
      <c r="L197" s="28">
        <f>+Tabla1[[#This Row],[peso del aluminio '[Kg']]]*J$3</f>
        <v>37050</v>
      </c>
      <c r="M197" s="30">
        <f>+Tabla1[[#This Row],[precio del vidrio '[$']]]+Tabla1[[#This Row],[precio del aluminio '[$']]]+Tabla1[[#This Row],[precio del silio '[$']]]</f>
        <v>429800</v>
      </c>
      <c r="N197" s="39">
        <f t="shared" si="2"/>
        <v>100.25658968975974</v>
      </c>
      <c r="O197" s="50">
        <f>+Tabla1[[#This Row],[Valor Total del reciclaje de la planta]]/G$2</f>
        <v>110.65911431513904</v>
      </c>
    </row>
    <row r="198" spans="1:15" ht="41.45">
      <c r="A198" s="40">
        <v>42887</v>
      </c>
      <c r="B198" s="41" t="s">
        <v>324</v>
      </c>
      <c r="C198" s="41" t="s">
        <v>325</v>
      </c>
      <c r="D198" s="42">
        <f>+Tabla1[[#This Row],[Capacidad MW]]/E$1</f>
        <v>48750</v>
      </c>
      <c r="E198" s="42">
        <v>19.5</v>
      </c>
      <c r="F198" s="40">
        <v>43252</v>
      </c>
      <c r="G198" s="24">
        <f>17*Tabla1[[#This Row],[Cantidad de paneles]]</f>
        <v>828750</v>
      </c>
      <c r="H198" s="24">
        <f>0.003*Tabla1[[#This Row],[Cantidad de paneles]]</f>
        <v>146.25</v>
      </c>
      <c r="I198" s="24">
        <f>0.057*Tabla1[[#This Row],[Cantidad de paneles]]</f>
        <v>2778.75</v>
      </c>
      <c r="J198" s="28">
        <f>+Tabla1[[#This Row],[Peso del vidrio '[Kg']]]*J$1</f>
        <v>130942500</v>
      </c>
      <c r="K198" s="28">
        <f>+Tabla1[[#This Row],[Peso del Silicio '[Kg']]]*J$2</f>
        <v>22230000</v>
      </c>
      <c r="L198" s="28">
        <f>+Tabla1[[#This Row],[peso del aluminio '[Kg']]]*J$3</f>
        <v>14449500</v>
      </c>
      <c r="M198" s="30">
        <f>+Tabla1[[#This Row],[precio del vidrio '[$']]]+Tabla1[[#This Row],[precio del aluminio '[$']]]+Tabla1[[#This Row],[precio del silio '[$']]]</f>
        <v>167622000</v>
      </c>
      <c r="N198" s="39">
        <f t="shared" si="2"/>
        <v>39100.069979006301</v>
      </c>
      <c r="O198" s="50">
        <f>+Tabla1[[#This Row],[Valor Total del reciclaje de la planta]]/G$2</f>
        <v>43157.054582904224</v>
      </c>
    </row>
    <row r="199" spans="1:15" ht="27.6">
      <c r="A199" s="40">
        <v>42898</v>
      </c>
      <c r="B199" s="41" t="s">
        <v>326</v>
      </c>
      <c r="C199" s="41" t="s">
        <v>327</v>
      </c>
      <c r="D199" s="42">
        <f>+Tabla1[[#This Row],[Capacidad MW]]/E$1</f>
        <v>7.2</v>
      </c>
      <c r="E199" s="42">
        <v>2.8800000000000002E-3</v>
      </c>
      <c r="F199" s="40">
        <v>42948</v>
      </c>
      <c r="G199" s="24">
        <f>17*Tabla1[[#This Row],[Cantidad de paneles]]</f>
        <v>122.4</v>
      </c>
      <c r="H199" s="24">
        <f>0.003*Tabla1[[#This Row],[Cantidad de paneles]]</f>
        <v>2.1600000000000001E-2</v>
      </c>
      <c r="I199" s="24">
        <f>0.057*Tabla1[[#This Row],[Cantidad de paneles]]</f>
        <v>0.41040000000000004</v>
      </c>
      <c r="J199" s="28">
        <f>+Tabla1[[#This Row],[Peso del vidrio '[Kg']]]*J$1</f>
        <v>19339.2</v>
      </c>
      <c r="K199" s="28">
        <f>+Tabla1[[#This Row],[Peso del Silicio '[Kg']]]*J$2</f>
        <v>3283.2000000000003</v>
      </c>
      <c r="L199" s="28">
        <f>+Tabla1[[#This Row],[peso del aluminio '[Kg']]]*J$3</f>
        <v>2134.0800000000004</v>
      </c>
      <c r="M199" s="30">
        <f>+Tabla1[[#This Row],[precio del vidrio '[$']]]+Tabla1[[#This Row],[precio del aluminio '[$']]]+Tabla1[[#This Row],[precio del silio '[$']]]</f>
        <v>24756.480000000003</v>
      </c>
      <c r="N199" s="39">
        <f t="shared" si="2"/>
        <v>5.774779566130162</v>
      </c>
      <c r="O199" s="50">
        <f>+Tabla1[[#This Row],[Valor Total del reciclaje de la planta]]/G$2</f>
        <v>6.3739649845520088</v>
      </c>
    </row>
    <row r="200" spans="1:15">
      <c r="A200" s="40">
        <v>42899</v>
      </c>
      <c r="B200" s="41" t="s">
        <v>328</v>
      </c>
      <c r="C200" s="41" t="s">
        <v>329</v>
      </c>
      <c r="D200" s="42">
        <f>+Tabla1[[#This Row],[Capacidad MW]]/E$1</f>
        <v>44.25</v>
      </c>
      <c r="E200" s="42">
        <v>1.77E-2</v>
      </c>
      <c r="F200" s="40">
        <v>43040</v>
      </c>
      <c r="G200" s="24">
        <f>17*Tabla1[[#This Row],[Cantidad de paneles]]</f>
        <v>752.25</v>
      </c>
      <c r="H200" s="24">
        <f>0.003*Tabla1[[#This Row],[Cantidad de paneles]]</f>
        <v>0.13275000000000001</v>
      </c>
      <c r="I200" s="24">
        <f>0.057*Tabla1[[#This Row],[Cantidad de paneles]]</f>
        <v>2.5222500000000001</v>
      </c>
      <c r="J200" s="28">
        <f>+Tabla1[[#This Row],[Peso del vidrio '[Kg']]]*J$1</f>
        <v>118855.5</v>
      </c>
      <c r="K200" s="28">
        <f>+Tabla1[[#This Row],[Peso del Silicio '[Kg']]]*J$2</f>
        <v>20178</v>
      </c>
      <c r="L200" s="28">
        <f>+Tabla1[[#This Row],[peso del aluminio '[Kg']]]*J$3</f>
        <v>13115.7</v>
      </c>
      <c r="M200" s="30">
        <f>+Tabla1[[#This Row],[precio del vidrio '[$']]]+Tabla1[[#This Row],[precio del aluminio '[$']]]+Tabla1[[#This Row],[precio del silio '[$']]]</f>
        <v>152149.20000000001</v>
      </c>
      <c r="N200" s="39">
        <f t="shared" ref="N200:N263" si="3">+M200/G$1</f>
        <v>35.490832750174953</v>
      </c>
      <c r="O200" s="50">
        <f>+Tabla1[[#This Row],[Valor Total del reciclaje de la planta]]/G$2</f>
        <v>39.173326467559221</v>
      </c>
    </row>
    <row r="201" spans="1:15">
      <c r="A201" s="40">
        <v>42899</v>
      </c>
      <c r="B201" s="41" t="s">
        <v>330</v>
      </c>
      <c r="C201" s="41" t="s">
        <v>329</v>
      </c>
      <c r="D201" s="42">
        <f>+Tabla1[[#This Row],[Capacidad MW]]/E$1</f>
        <v>5.9999999999999991</v>
      </c>
      <c r="E201" s="42">
        <v>2.3999999999999998E-3</v>
      </c>
      <c r="F201" s="40">
        <v>42979</v>
      </c>
      <c r="G201" s="24">
        <f>17*Tabla1[[#This Row],[Cantidad de paneles]]</f>
        <v>101.99999999999999</v>
      </c>
      <c r="H201" s="24">
        <f>0.003*Tabla1[[#This Row],[Cantidad de paneles]]</f>
        <v>1.7999999999999999E-2</v>
      </c>
      <c r="I201" s="24">
        <f>0.057*Tabla1[[#This Row],[Cantidad de paneles]]</f>
        <v>0.34199999999999997</v>
      </c>
      <c r="J201" s="28">
        <f>+Tabla1[[#This Row],[Peso del vidrio '[Kg']]]*J$1</f>
        <v>16115.999999999998</v>
      </c>
      <c r="K201" s="28">
        <f>+Tabla1[[#This Row],[Peso del Silicio '[Kg']]]*J$2</f>
        <v>2736</v>
      </c>
      <c r="L201" s="28">
        <f>+Tabla1[[#This Row],[peso del aluminio '[Kg']]]*J$3</f>
        <v>1778.3999999999999</v>
      </c>
      <c r="M201" s="30">
        <f>+Tabla1[[#This Row],[precio del vidrio '[$']]]+Tabla1[[#This Row],[precio del aluminio '[$']]]+Tabla1[[#This Row],[precio del silio '[$']]]</f>
        <v>20630.399999999998</v>
      </c>
      <c r="N201" s="39">
        <f t="shared" si="3"/>
        <v>4.8123163051084665</v>
      </c>
      <c r="O201" s="50">
        <f>+Tabla1[[#This Row],[Valor Total del reciclaje de la planta]]/G$2</f>
        <v>5.3116374871266734</v>
      </c>
    </row>
    <row r="202" spans="1:15">
      <c r="A202" s="40">
        <v>42899</v>
      </c>
      <c r="B202" s="41" t="s">
        <v>331</v>
      </c>
      <c r="C202" s="41" t="s">
        <v>329</v>
      </c>
      <c r="D202" s="42">
        <f>+Tabla1[[#This Row],[Capacidad MW]]/E$1</f>
        <v>35.4</v>
      </c>
      <c r="E202" s="42">
        <v>1.4160000000000001E-2</v>
      </c>
      <c r="F202" s="40">
        <v>43040</v>
      </c>
      <c r="G202" s="24">
        <f>17*Tabla1[[#This Row],[Cantidad de paneles]]</f>
        <v>601.79999999999995</v>
      </c>
      <c r="H202" s="24">
        <f>0.003*Tabla1[[#This Row],[Cantidad de paneles]]</f>
        <v>0.1062</v>
      </c>
      <c r="I202" s="24">
        <f>0.057*Tabla1[[#This Row],[Cantidad de paneles]]</f>
        <v>2.0177999999999998</v>
      </c>
      <c r="J202" s="28">
        <f>+Tabla1[[#This Row],[Peso del vidrio '[Kg']]]*J$1</f>
        <v>95084.4</v>
      </c>
      <c r="K202" s="28">
        <f>+Tabla1[[#This Row],[Peso del Silicio '[Kg']]]*J$2</f>
        <v>16142.4</v>
      </c>
      <c r="L202" s="28">
        <f>+Tabla1[[#This Row],[peso del aluminio '[Kg']]]*J$3</f>
        <v>10492.56</v>
      </c>
      <c r="M202" s="30">
        <f>+Tabla1[[#This Row],[precio del vidrio '[$']]]+Tabla1[[#This Row],[precio del aluminio '[$']]]+Tabla1[[#This Row],[precio del silio '[$']]]</f>
        <v>121719.35999999999</v>
      </c>
      <c r="N202" s="39">
        <f t="shared" si="3"/>
        <v>28.392666200139956</v>
      </c>
      <c r="O202" s="50">
        <f>+Tabla1[[#This Row],[Valor Total del reciclaje de la planta]]/G$2</f>
        <v>31.33866117404737</v>
      </c>
    </row>
    <row r="203" spans="1:15">
      <c r="A203" s="40">
        <v>42901</v>
      </c>
      <c r="B203" s="41" t="s">
        <v>332</v>
      </c>
      <c r="C203" s="41" t="s">
        <v>333</v>
      </c>
      <c r="D203" s="42">
        <f>+Tabla1[[#This Row],[Capacidad MW]]/E$1</f>
        <v>2.75</v>
      </c>
      <c r="E203" s="42">
        <v>1.1000000000000001E-3</v>
      </c>
      <c r="F203" s="40">
        <v>42948</v>
      </c>
      <c r="G203" s="24">
        <f>17*Tabla1[[#This Row],[Cantidad de paneles]]</f>
        <v>46.75</v>
      </c>
      <c r="H203" s="24">
        <f>0.003*Tabla1[[#This Row],[Cantidad de paneles]]</f>
        <v>8.2500000000000004E-3</v>
      </c>
      <c r="I203" s="24">
        <f>0.057*Tabla1[[#This Row],[Cantidad de paneles]]</f>
        <v>0.15675</v>
      </c>
      <c r="J203" s="28">
        <f>+Tabla1[[#This Row],[Peso del vidrio '[Kg']]]*J$1</f>
        <v>7386.5</v>
      </c>
      <c r="K203" s="28">
        <f>+Tabla1[[#This Row],[Peso del Silicio '[Kg']]]*J$2</f>
        <v>1254</v>
      </c>
      <c r="L203" s="28">
        <f>+Tabla1[[#This Row],[peso del aluminio '[Kg']]]*J$3</f>
        <v>815.1</v>
      </c>
      <c r="M203" s="30">
        <f>+Tabla1[[#This Row],[precio del vidrio '[$']]]+Tabla1[[#This Row],[precio del aluminio '[$']]]+Tabla1[[#This Row],[precio del silio '[$']]]</f>
        <v>9455.6</v>
      </c>
      <c r="N203" s="39">
        <f t="shared" si="3"/>
        <v>2.2056449731747145</v>
      </c>
      <c r="O203" s="50">
        <f>+Tabla1[[#This Row],[Valor Total del reciclaje de la planta]]/G$2</f>
        <v>2.4345005149330587</v>
      </c>
    </row>
    <row r="204" spans="1:15" ht="41.45">
      <c r="A204" s="40">
        <v>42907</v>
      </c>
      <c r="B204" s="41" t="s">
        <v>334</v>
      </c>
      <c r="C204" s="41" t="s">
        <v>335</v>
      </c>
      <c r="D204" s="42">
        <f>+Tabla1[[#This Row],[Capacidad MW]]/E$1</f>
        <v>59.4</v>
      </c>
      <c r="E204" s="42">
        <v>2.376E-2</v>
      </c>
      <c r="F204" s="40">
        <v>43070</v>
      </c>
      <c r="G204" s="24">
        <f>17*Tabla1[[#This Row],[Cantidad de paneles]]</f>
        <v>1009.8</v>
      </c>
      <c r="H204" s="24">
        <f>0.003*Tabla1[[#This Row],[Cantidad de paneles]]</f>
        <v>0.1782</v>
      </c>
      <c r="I204" s="24">
        <f>0.057*Tabla1[[#This Row],[Cantidad de paneles]]</f>
        <v>3.3858000000000001</v>
      </c>
      <c r="J204" s="28">
        <f>+Tabla1[[#This Row],[Peso del vidrio '[Kg']]]*J$1</f>
        <v>159548.4</v>
      </c>
      <c r="K204" s="28">
        <f>+Tabla1[[#This Row],[Peso del Silicio '[Kg']]]*J$2</f>
        <v>27086.399999999998</v>
      </c>
      <c r="L204" s="28">
        <f>+Tabla1[[#This Row],[peso del aluminio '[Kg']]]*J$3</f>
        <v>17606.16</v>
      </c>
      <c r="M204" s="30">
        <f>+Tabla1[[#This Row],[precio del vidrio '[$']]]+Tabla1[[#This Row],[precio del aluminio '[$']]]+Tabla1[[#This Row],[precio del silio '[$']]]</f>
        <v>204240.96</v>
      </c>
      <c r="N204" s="39">
        <f t="shared" si="3"/>
        <v>47.641931420573826</v>
      </c>
      <c r="O204" s="50">
        <f>+Tabla1[[#This Row],[Valor Total del reciclaje de la planta]]/G$2</f>
        <v>52.585211122554064</v>
      </c>
    </row>
    <row r="205" spans="1:15" ht="27.6">
      <c r="A205" s="40">
        <v>42909</v>
      </c>
      <c r="B205" s="41" t="s">
        <v>336</v>
      </c>
      <c r="C205" s="41" t="s">
        <v>337</v>
      </c>
      <c r="D205" s="42">
        <f>+Tabla1[[#This Row],[Capacidad MW]]/E$1</f>
        <v>8</v>
      </c>
      <c r="E205" s="42">
        <v>3.2000000000000002E-3</v>
      </c>
      <c r="F205" s="40">
        <v>42979</v>
      </c>
      <c r="G205" s="24">
        <f>17*Tabla1[[#This Row],[Cantidad de paneles]]</f>
        <v>136</v>
      </c>
      <c r="H205" s="24">
        <f>0.003*Tabla1[[#This Row],[Cantidad de paneles]]</f>
        <v>2.4E-2</v>
      </c>
      <c r="I205" s="24">
        <f>0.057*Tabla1[[#This Row],[Cantidad de paneles]]</f>
        <v>0.45600000000000002</v>
      </c>
      <c r="J205" s="28">
        <f>+Tabla1[[#This Row],[Peso del vidrio '[Kg']]]*J$1</f>
        <v>21488</v>
      </c>
      <c r="K205" s="28">
        <f>+Tabla1[[#This Row],[Peso del Silicio '[Kg']]]*J$2</f>
        <v>3648</v>
      </c>
      <c r="L205" s="28">
        <f>+Tabla1[[#This Row],[peso del aluminio '[Kg']]]*J$3</f>
        <v>2371.2000000000003</v>
      </c>
      <c r="M205" s="30">
        <f>+Tabla1[[#This Row],[precio del vidrio '[$']]]+Tabla1[[#This Row],[precio del aluminio '[$']]]+Tabla1[[#This Row],[precio del silio '[$']]]</f>
        <v>27507.200000000001</v>
      </c>
      <c r="N205" s="39">
        <f t="shared" si="3"/>
        <v>6.4164217401446235</v>
      </c>
      <c r="O205" s="50">
        <f>+Tabla1[[#This Row],[Valor Total del reciclaje de la planta]]/G$2</f>
        <v>7.0821833161688978</v>
      </c>
    </row>
    <row r="206" spans="1:15">
      <c r="A206" s="40">
        <v>42913</v>
      </c>
      <c r="B206" s="41" t="s">
        <v>338</v>
      </c>
      <c r="C206" s="41" t="s">
        <v>339</v>
      </c>
      <c r="D206" s="42">
        <f>+Tabla1[[#This Row],[Capacidad MW]]/E$1</f>
        <v>1262.5</v>
      </c>
      <c r="E206" s="42">
        <v>0.505</v>
      </c>
      <c r="F206" s="40">
        <v>43040</v>
      </c>
      <c r="G206" s="24">
        <f>17*Tabla1[[#This Row],[Cantidad de paneles]]</f>
        <v>21462.5</v>
      </c>
      <c r="H206" s="24">
        <f>0.003*Tabla1[[#This Row],[Cantidad de paneles]]</f>
        <v>3.7875000000000001</v>
      </c>
      <c r="I206" s="24">
        <f>0.057*Tabla1[[#This Row],[Cantidad de paneles]]</f>
        <v>71.962500000000006</v>
      </c>
      <c r="J206" s="28">
        <f>+Tabla1[[#This Row],[Peso del vidrio '[Kg']]]*J$1</f>
        <v>3391075</v>
      </c>
      <c r="K206" s="28">
        <f>+Tabla1[[#This Row],[Peso del Silicio '[Kg']]]*J$2</f>
        <v>575700</v>
      </c>
      <c r="L206" s="28">
        <f>+Tabla1[[#This Row],[peso del aluminio '[Kg']]]*J$3</f>
        <v>374205.00000000006</v>
      </c>
      <c r="M206" s="30">
        <f>+Tabla1[[#This Row],[precio del vidrio '[$']]]+Tabla1[[#This Row],[precio del aluminio '[$']]]+Tabla1[[#This Row],[precio del silio '[$']]]</f>
        <v>4340980</v>
      </c>
      <c r="N206" s="39">
        <f t="shared" si="3"/>
        <v>1012.5915558665733</v>
      </c>
      <c r="O206" s="50">
        <f>+Tabla1[[#This Row],[Valor Total del reciclaje de la planta]]/G$2</f>
        <v>1117.6570545829043</v>
      </c>
    </row>
    <row r="207" spans="1:15" ht="27.6">
      <c r="A207" s="40">
        <v>42921</v>
      </c>
      <c r="B207" s="41" t="s">
        <v>340</v>
      </c>
      <c r="C207" s="41" t="s">
        <v>341</v>
      </c>
      <c r="D207" s="42">
        <f>+Tabla1[[#This Row],[Capacidad MW]]/E$1</f>
        <v>739.99999999999989</v>
      </c>
      <c r="E207" s="42">
        <v>0.29599999999999999</v>
      </c>
      <c r="F207" s="40">
        <v>43070</v>
      </c>
      <c r="G207" s="24">
        <f>17*Tabla1[[#This Row],[Cantidad de paneles]]</f>
        <v>12579.999999999998</v>
      </c>
      <c r="H207" s="24">
        <f>0.003*Tabla1[[#This Row],[Cantidad de paneles]]</f>
        <v>2.2199999999999998</v>
      </c>
      <c r="I207" s="24">
        <f>0.057*Tabla1[[#This Row],[Cantidad de paneles]]</f>
        <v>42.179999999999993</v>
      </c>
      <c r="J207" s="28">
        <f>+Tabla1[[#This Row],[Peso del vidrio '[Kg']]]*J$1</f>
        <v>1987639.9999999998</v>
      </c>
      <c r="K207" s="28">
        <f>+Tabla1[[#This Row],[Peso del Silicio '[Kg']]]*J$2</f>
        <v>337439.99999999994</v>
      </c>
      <c r="L207" s="28">
        <f>+Tabla1[[#This Row],[peso del aluminio '[Kg']]]*J$3</f>
        <v>219335.99999999997</v>
      </c>
      <c r="M207" s="30">
        <f>+Tabla1[[#This Row],[precio del vidrio '[$']]]+Tabla1[[#This Row],[precio del aluminio '[$']]]+Tabla1[[#This Row],[precio del silio '[$']]]</f>
        <v>2544415.9999999995</v>
      </c>
      <c r="N207" s="39">
        <f t="shared" si="3"/>
        <v>593.51901096337758</v>
      </c>
      <c r="O207" s="50">
        <f>+Tabla1[[#This Row],[Valor Total del reciclaje de la planta]]/G$2</f>
        <v>655.10195674562294</v>
      </c>
    </row>
    <row r="208" spans="1:15">
      <c r="A208" s="40">
        <v>42921</v>
      </c>
      <c r="B208" s="41" t="s">
        <v>342</v>
      </c>
      <c r="C208" s="41" t="s">
        <v>329</v>
      </c>
      <c r="D208" s="42">
        <f>+Tabla1[[#This Row],[Capacidad MW]]/E$1</f>
        <v>26.549999999999997</v>
      </c>
      <c r="E208" s="42">
        <v>1.0619999999999999E-2</v>
      </c>
      <c r="F208" s="40">
        <v>42675</v>
      </c>
      <c r="G208" s="24">
        <f>17*Tabla1[[#This Row],[Cantidad de paneles]]</f>
        <v>451.34999999999997</v>
      </c>
      <c r="H208" s="24">
        <f>0.003*Tabla1[[#This Row],[Cantidad de paneles]]</f>
        <v>7.9649999999999999E-2</v>
      </c>
      <c r="I208" s="24">
        <f>0.057*Tabla1[[#This Row],[Cantidad de paneles]]</f>
        <v>1.51335</v>
      </c>
      <c r="J208" s="28">
        <f>+Tabla1[[#This Row],[Peso del vidrio '[Kg']]]*J$1</f>
        <v>71313.299999999988</v>
      </c>
      <c r="K208" s="28">
        <f>+Tabla1[[#This Row],[Peso del Silicio '[Kg']]]*J$2</f>
        <v>12106.8</v>
      </c>
      <c r="L208" s="28">
        <f>+Tabla1[[#This Row],[peso del aluminio '[Kg']]]*J$3</f>
        <v>7869.42</v>
      </c>
      <c r="M208" s="30">
        <f>+Tabla1[[#This Row],[precio del vidrio '[$']]]+Tabla1[[#This Row],[precio del aluminio '[$']]]+Tabla1[[#This Row],[precio del silio '[$']]]</f>
        <v>91289.51999999999</v>
      </c>
      <c r="N208" s="39">
        <f t="shared" si="3"/>
        <v>21.294499650104967</v>
      </c>
      <c r="O208" s="50">
        <f>+Tabla1[[#This Row],[Valor Total del reciclaje de la planta]]/G$2</f>
        <v>23.503995880535527</v>
      </c>
    </row>
    <row r="209" spans="1:15">
      <c r="A209" s="40">
        <v>42922</v>
      </c>
      <c r="B209" s="41" t="s">
        <v>343</v>
      </c>
      <c r="C209" s="41" t="s">
        <v>78</v>
      </c>
      <c r="D209" s="42">
        <f>+Tabla1[[#This Row],[Capacidad MW]]/E$1</f>
        <v>877.49999999999989</v>
      </c>
      <c r="E209" s="42">
        <v>0.35099999999999998</v>
      </c>
      <c r="F209" s="40">
        <v>43070</v>
      </c>
      <c r="G209" s="24">
        <f>17*Tabla1[[#This Row],[Cantidad de paneles]]</f>
        <v>14917.499999999998</v>
      </c>
      <c r="H209" s="24">
        <f>0.003*Tabla1[[#This Row],[Cantidad de paneles]]</f>
        <v>2.6324999999999998</v>
      </c>
      <c r="I209" s="24">
        <f>0.057*Tabla1[[#This Row],[Cantidad de paneles]]</f>
        <v>50.017499999999998</v>
      </c>
      <c r="J209" s="28">
        <f>+Tabla1[[#This Row],[Peso del vidrio '[Kg']]]*J$1</f>
        <v>2356964.9999999995</v>
      </c>
      <c r="K209" s="28">
        <f>+Tabla1[[#This Row],[Peso del Silicio '[Kg']]]*J$2</f>
        <v>400140</v>
      </c>
      <c r="L209" s="28">
        <f>+Tabla1[[#This Row],[peso del aluminio '[Kg']]]*J$3</f>
        <v>260091</v>
      </c>
      <c r="M209" s="30">
        <f>+Tabla1[[#This Row],[precio del vidrio '[$']]]+Tabla1[[#This Row],[precio del aluminio '[$']]]+Tabla1[[#This Row],[precio del silio '[$']]]</f>
        <v>3017195.9999999995</v>
      </c>
      <c r="N209" s="39">
        <f t="shared" si="3"/>
        <v>703.80125962211321</v>
      </c>
      <c r="O209" s="50">
        <f>+Tabla1[[#This Row],[Valor Total del reciclaje de la planta]]/G$2</f>
        <v>776.82698249227587</v>
      </c>
    </row>
    <row r="210" spans="1:15">
      <c r="A210" s="40">
        <v>42930</v>
      </c>
      <c r="B210" s="41" t="s">
        <v>344</v>
      </c>
      <c r="C210" s="41" t="s">
        <v>74</v>
      </c>
      <c r="D210" s="42">
        <f>+Tabla1[[#This Row],[Capacidad MW]]/E$1</f>
        <v>125.87499999999999</v>
      </c>
      <c r="E210" s="42">
        <v>5.0349999999999999E-2</v>
      </c>
      <c r="F210" s="40">
        <v>42948</v>
      </c>
      <c r="G210" s="24">
        <f>17*Tabla1[[#This Row],[Cantidad de paneles]]</f>
        <v>2139.8749999999995</v>
      </c>
      <c r="H210" s="24">
        <f>0.003*Tabla1[[#This Row],[Cantidad de paneles]]</f>
        <v>0.37762499999999999</v>
      </c>
      <c r="I210" s="24">
        <f>0.057*Tabla1[[#This Row],[Cantidad de paneles]]</f>
        <v>7.1748749999999992</v>
      </c>
      <c r="J210" s="28">
        <f>+Tabla1[[#This Row],[Peso del vidrio '[Kg']]]*J$1</f>
        <v>338100.24999999994</v>
      </c>
      <c r="K210" s="28">
        <f>+Tabla1[[#This Row],[Peso del Silicio '[Kg']]]*J$2</f>
        <v>57399</v>
      </c>
      <c r="L210" s="28">
        <f>+Tabla1[[#This Row],[peso del aluminio '[Kg']]]*J$3</f>
        <v>37309.35</v>
      </c>
      <c r="M210" s="30">
        <f>+Tabla1[[#This Row],[precio del vidrio '[$']]]+Tabla1[[#This Row],[precio del aluminio '[$']]]+Tabla1[[#This Row],[precio del silio '[$']]]</f>
        <v>432808.59999999992</v>
      </c>
      <c r="N210" s="39">
        <f t="shared" si="3"/>
        <v>100.95838581758804</v>
      </c>
      <c r="O210" s="50">
        <f>+Tabla1[[#This Row],[Valor Total del reciclaje de la planta]]/G$2</f>
        <v>111.43372811534499</v>
      </c>
    </row>
    <row r="211" spans="1:15" ht="27.6">
      <c r="A211" s="40">
        <v>42937</v>
      </c>
      <c r="B211" s="41" t="s">
        <v>345</v>
      </c>
      <c r="C211" s="41" t="s">
        <v>119</v>
      </c>
      <c r="D211" s="42">
        <f>+Tabla1[[#This Row],[Capacidad MW]]/E$1</f>
        <v>75</v>
      </c>
      <c r="E211" s="42">
        <v>0.03</v>
      </c>
      <c r="F211" s="40">
        <v>43101</v>
      </c>
      <c r="G211" s="24">
        <f>17*Tabla1[[#This Row],[Cantidad de paneles]]</f>
        <v>1275</v>
      </c>
      <c r="H211" s="24">
        <f>0.003*Tabla1[[#This Row],[Cantidad de paneles]]</f>
        <v>0.22500000000000001</v>
      </c>
      <c r="I211" s="24">
        <f>0.057*Tabla1[[#This Row],[Cantidad de paneles]]</f>
        <v>4.2750000000000004</v>
      </c>
      <c r="J211" s="28">
        <f>+Tabla1[[#This Row],[Peso del vidrio '[Kg']]]*J$1</f>
        <v>201450</v>
      </c>
      <c r="K211" s="28">
        <f>+Tabla1[[#This Row],[Peso del Silicio '[Kg']]]*J$2</f>
        <v>34200</v>
      </c>
      <c r="L211" s="28">
        <f>+Tabla1[[#This Row],[peso del aluminio '[Kg']]]*J$3</f>
        <v>22230.000000000004</v>
      </c>
      <c r="M211" s="30">
        <f>+Tabla1[[#This Row],[precio del vidrio '[$']]]+Tabla1[[#This Row],[precio del aluminio '[$']]]+Tabla1[[#This Row],[precio del silio '[$']]]</f>
        <v>257880</v>
      </c>
      <c r="N211" s="39">
        <f t="shared" si="3"/>
        <v>60.153953813855843</v>
      </c>
      <c r="O211" s="50">
        <f>+Tabla1[[#This Row],[Valor Total del reciclaje de la planta]]/G$2</f>
        <v>66.395468589083421</v>
      </c>
    </row>
    <row r="212" spans="1:15" ht="41.45">
      <c r="A212" s="40">
        <v>42941</v>
      </c>
      <c r="B212" s="41" t="s">
        <v>346</v>
      </c>
      <c r="C212" s="41" t="s">
        <v>246</v>
      </c>
      <c r="D212" s="42">
        <f>+Tabla1[[#This Row],[Capacidad MW]]/E$1</f>
        <v>831.59999999999991</v>
      </c>
      <c r="E212" s="42">
        <v>0.33263999999999999</v>
      </c>
      <c r="F212" s="40">
        <v>43070</v>
      </c>
      <c r="G212" s="24">
        <f>17*Tabla1[[#This Row],[Cantidad de paneles]]</f>
        <v>14137.199999999999</v>
      </c>
      <c r="H212" s="24">
        <f>0.003*Tabla1[[#This Row],[Cantidad de paneles]]</f>
        <v>2.4947999999999997</v>
      </c>
      <c r="I212" s="24">
        <f>0.057*Tabla1[[#This Row],[Cantidad de paneles]]</f>
        <v>47.401199999999996</v>
      </c>
      <c r="J212" s="28">
        <f>+Tabla1[[#This Row],[Peso del vidrio '[Kg']]]*J$1</f>
        <v>2233677.5999999996</v>
      </c>
      <c r="K212" s="28">
        <f>+Tabla1[[#This Row],[Peso del Silicio '[Kg']]]*J$2</f>
        <v>379209.6</v>
      </c>
      <c r="L212" s="28">
        <f>+Tabla1[[#This Row],[peso del aluminio '[Kg']]]*J$3</f>
        <v>246486.24</v>
      </c>
      <c r="M212" s="30">
        <f>+Tabla1[[#This Row],[precio del vidrio '[$']]]+Tabla1[[#This Row],[precio del aluminio '[$']]]+Tabla1[[#This Row],[precio del silio '[$']]]</f>
        <v>2859373.44</v>
      </c>
      <c r="N212" s="39">
        <f t="shared" si="3"/>
        <v>666.98703988803356</v>
      </c>
      <c r="O212" s="50">
        <f>+Tabla1[[#This Row],[Valor Total del reciclaje de la planta]]/G$2</f>
        <v>736.19295571575697</v>
      </c>
    </row>
    <row r="213" spans="1:15" ht="27.6">
      <c r="A213" s="40">
        <v>42944</v>
      </c>
      <c r="B213" s="41" t="s">
        <v>347</v>
      </c>
      <c r="C213" s="41" t="s">
        <v>348</v>
      </c>
      <c r="D213" s="42">
        <f>+Tabla1[[#This Row],[Capacidad MW]]/E$1</f>
        <v>53.625</v>
      </c>
      <c r="E213" s="42">
        <v>2.145E-2</v>
      </c>
      <c r="F213" s="40">
        <v>43101</v>
      </c>
      <c r="G213" s="24">
        <f>17*Tabla1[[#This Row],[Cantidad de paneles]]</f>
        <v>911.625</v>
      </c>
      <c r="H213" s="24">
        <f>0.003*Tabla1[[#This Row],[Cantidad de paneles]]</f>
        <v>0.16087499999999999</v>
      </c>
      <c r="I213" s="24">
        <f>0.057*Tabla1[[#This Row],[Cantidad de paneles]]</f>
        <v>3.0566249999999999</v>
      </c>
      <c r="J213" s="28">
        <f>+Tabla1[[#This Row],[Peso del vidrio '[Kg']]]*J$1</f>
        <v>144036.75</v>
      </c>
      <c r="K213" s="28">
        <f>+Tabla1[[#This Row],[Peso del Silicio '[Kg']]]*J$2</f>
        <v>24453</v>
      </c>
      <c r="L213" s="28">
        <f>+Tabla1[[#This Row],[peso del aluminio '[Kg']]]*J$3</f>
        <v>15894.449999999999</v>
      </c>
      <c r="M213" s="30">
        <f>+Tabla1[[#This Row],[precio del vidrio '[$']]]+Tabla1[[#This Row],[precio del aluminio '[$']]]+Tabla1[[#This Row],[precio del silio '[$']]]</f>
        <v>184384.2</v>
      </c>
      <c r="N213" s="39">
        <f t="shared" si="3"/>
        <v>43.01007697690693</v>
      </c>
      <c r="O213" s="50">
        <f>+Tabla1[[#This Row],[Valor Total del reciclaje de la planta]]/G$2</f>
        <v>47.472760041194647</v>
      </c>
    </row>
    <row r="214" spans="1:15" ht="41.45">
      <c r="A214" s="40">
        <v>42947</v>
      </c>
      <c r="B214" s="41" t="s">
        <v>349</v>
      </c>
      <c r="C214" s="41" t="s">
        <v>350</v>
      </c>
      <c r="D214" s="42">
        <f>+Tabla1[[#This Row],[Capacidad MW]]/E$1</f>
        <v>37.5</v>
      </c>
      <c r="E214" s="42">
        <v>1.4999999999999999E-2</v>
      </c>
      <c r="F214" s="40">
        <v>42979</v>
      </c>
      <c r="G214" s="24">
        <f>17*Tabla1[[#This Row],[Cantidad de paneles]]</f>
        <v>637.5</v>
      </c>
      <c r="H214" s="24">
        <f>0.003*Tabla1[[#This Row],[Cantidad de paneles]]</f>
        <v>0.1125</v>
      </c>
      <c r="I214" s="24">
        <f>0.057*Tabla1[[#This Row],[Cantidad de paneles]]</f>
        <v>2.1375000000000002</v>
      </c>
      <c r="J214" s="28">
        <f>+Tabla1[[#This Row],[Peso del vidrio '[Kg']]]*J$1</f>
        <v>100725</v>
      </c>
      <c r="K214" s="28">
        <f>+Tabla1[[#This Row],[Peso del Silicio '[Kg']]]*J$2</f>
        <v>17100</v>
      </c>
      <c r="L214" s="28">
        <f>+Tabla1[[#This Row],[peso del aluminio '[Kg']]]*J$3</f>
        <v>11115.000000000002</v>
      </c>
      <c r="M214" s="30">
        <f>+Tabla1[[#This Row],[precio del vidrio '[$']]]+Tabla1[[#This Row],[precio del aluminio '[$']]]+Tabla1[[#This Row],[precio del silio '[$']]]</f>
        <v>128940</v>
      </c>
      <c r="N214" s="39">
        <f t="shared" si="3"/>
        <v>30.076976906927921</v>
      </c>
      <c r="O214" s="50">
        <f>+Tabla1[[#This Row],[Valor Total del reciclaje de la planta]]/G$2</f>
        <v>33.197734294541711</v>
      </c>
    </row>
    <row r="215" spans="1:15" ht="27.6">
      <c r="A215" s="40">
        <v>42948</v>
      </c>
      <c r="B215" s="41" t="s">
        <v>351</v>
      </c>
      <c r="C215" s="41" t="s">
        <v>352</v>
      </c>
      <c r="D215" s="42">
        <f>+Tabla1[[#This Row],[Capacidad MW]]/E$1</f>
        <v>62.5</v>
      </c>
      <c r="E215" s="42">
        <v>2.5000000000000001E-2</v>
      </c>
      <c r="F215" s="40">
        <v>43040</v>
      </c>
      <c r="G215" s="24">
        <f>17*Tabla1[[#This Row],[Cantidad de paneles]]</f>
        <v>1062.5</v>
      </c>
      <c r="H215" s="24">
        <f>0.003*Tabla1[[#This Row],[Cantidad de paneles]]</f>
        <v>0.1875</v>
      </c>
      <c r="I215" s="24">
        <f>0.057*Tabla1[[#This Row],[Cantidad de paneles]]</f>
        <v>3.5625</v>
      </c>
      <c r="J215" s="28">
        <f>+Tabla1[[#This Row],[Peso del vidrio '[Kg']]]*J$1</f>
        <v>167875</v>
      </c>
      <c r="K215" s="28">
        <f>+Tabla1[[#This Row],[Peso del Silicio '[Kg']]]*J$2</f>
        <v>28500</v>
      </c>
      <c r="L215" s="28">
        <f>+Tabla1[[#This Row],[peso del aluminio '[Kg']]]*J$3</f>
        <v>18525</v>
      </c>
      <c r="M215" s="30">
        <f>+Tabla1[[#This Row],[precio del vidrio '[$']]]+Tabla1[[#This Row],[precio del aluminio '[$']]]+Tabla1[[#This Row],[precio del silio '[$']]]</f>
        <v>214900</v>
      </c>
      <c r="N215" s="39">
        <f t="shared" si="3"/>
        <v>50.128294844879868</v>
      </c>
      <c r="O215" s="50">
        <f>+Tabla1[[#This Row],[Valor Total del reciclaje de la planta]]/G$2</f>
        <v>55.329557157569518</v>
      </c>
    </row>
    <row r="216" spans="1:15" ht="27.6">
      <c r="A216" s="40">
        <v>42948</v>
      </c>
      <c r="B216" s="41" t="s">
        <v>353</v>
      </c>
      <c r="C216" s="41" t="s">
        <v>354</v>
      </c>
      <c r="D216" s="42">
        <f>+Tabla1[[#This Row],[Capacidad MW]]/E$1</f>
        <v>20.249999999999996</v>
      </c>
      <c r="E216" s="42">
        <v>8.0999999999999996E-3</v>
      </c>
      <c r="F216" s="40">
        <v>43070</v>
      </c>
      <c r="G216" s="24">
        <f>17*Tabla1[[#This Row],[Cantidad de paneles]]</f>
        <v>344.24999999999994</v>
      </c>
      <c r="H216" s="24">
        <f>0.003*Tabla1[[#This Row],[Cantidad de paneles]]</f>
        <v>6.0749999999999992E-2</v>
      </c>
      <c r="I216" s="24">
        <f>0.057*Tabla1[[#This Row],[Cantidad de paneles]]</f>
        <v>1.1542499999999998</v>
      </c>
      <c r="J216" s="28">
        <f>+Tabla1[[#This Row],[Peso del vidrio '[Kg']]]*J$1</f>
        <v>54391.499999999993</v>
      </c>
      <c r="K216" s="28">
        <f>+Tabla1[[#This Row],[Peso del Silicio '[Kg']]]*J$2</f>
        <v>9233.9999999999982</v>
      </c>
      <c r="L216" s="28">
        <f>+Tabla1[[#This Row],[peso del aluminio '[Kg']]]*J$3</f>
        <v>6002.0999999999985</v>
      </c>
      <c r="M216" s="30">
        <f>+Tabla1[[#This Row],[precio del vidrio '[$']]]+Tabla1[[#This Row],[precio del aluminio '[$']]]+Tabla1[[#This Row],[precio del silio '[$']]]</f>
        <v>69627.599999999991</v>
      </c>
      <c r="N216" s="39">
        <f t="shared" si="3"/>
        <v>16.241567529741076</v>
      </c>
      <c r="O216" s="50">
        <f>+Tabla1[[#This Row],[Valor Total del reciclaje de la planta]]/G$2</f>
        <v>17.92677651905252</v>
      </c>
    </row>
    <row r="217" spans="1:15">
      <c r="A217" s="40">
        <v>42951</v>
      </c>
      <c r="B217" s="41" t="s">
        <v>355</v>
      </c>
      <c r="C217" s="41" t="s">
        <v>74</v>
      </c>
      <c r="D217" s="42">
        <f>+Tabla1[[#This Row],[Capacidad MW]]/E$1</f>
        <v>262.35000000000002</v>
      </c>
      <c r="E217" s="42">
        <v>0.10494000000000001</v>
      </c>
      <c r="F217" s="40">
        <v>43132</v>
      </c>
      <c r="G217" s="24">
        <f>17*Tabla1[[#This Row],[Cantidad de paneles]]</f>
        <v>4459.9500000000007</v>
      </c>
      <c r="H217" s="24">
        <f>0.003*Tabla1[[#This Row],[Cantidad de paneles]]</f>
        <v>0.78705000000000014</v>
      </c>
      <c r="I217" s="24">
        <f>0.057*Tabla1[[#This Row],[Cantidad de paneles]]</f>
        <v>14.953950000000003</v>
      </c>
      <c r="J217" s="28">
        <f>+Tabla1[[#This Row],[Peso del vidrio '[Kg']]]*J$1</f>
        <v>704672.10000000009</v>
      </c>
      <c r="K217" s="28">
        <f>+Tabla1[[#This Row],[Peso del Silicio '[Kg']]]*J$2</f>
        <v>119631.60000000002</v>
      </c>
      <c r="L217" s="28">
        <f>+Tabla1[[#This Row],[peso del aluminio '[Kg']]]*J$3</f>
        <v>77760.540000000008</v>
      </c>
      <c r="M217" s="30">
        <f>+Tabla1[[#This Row],[precio del vidrio '[$']]]+Tabla1[[#This Row],[precio del aluminio '[$']]]+Tabla1[[#This Row],[precio del silio '[$']]]</f>
        <v>902064.24000000011</v>
      </c>
      <c r="N217" s="39">
        <f t="shared" si="3"/>
        <v>210.41853044086776</v>
      </c>
      <c r="O217" s="50">
        <f>+Tabla1[[#This Row],[Valor Total del reciclaje de la planta]]/G$2</f>
        <v>232.25134912461382</v>
      </c>
    </row>
    <row r="218" spans="1:15" ht="27.6">
      <c r="A218" s="40">
        <v>42951</v>
      </c>
      <c r="B218" s="41" t="s">
        <v>356</v>
      </c>
      <c r="C218" s="41" t="s">
        <v>357</v>
      </c>
      <c r="D218" s="42">
        <f>+Tabla1[[#This Row],[Capacidad MW]]/E$1</f>
        <v>862.75</v>
      </c>
      <c r="E218" s="42">
        <v>0.34510000000000002</v>
      </c>
      <c r="F218" s="40">
        <v>43313</v>
      </c>
      <c r="G218" s="24">
        <f>17*Tabla1[[#This Row],[Cantidad de paneles]]</f>
        <v>14666.75</v>
      </c>
      <c r="H218" s="24">
        <f>0.003*Tabla1[[#This Row],[Cantidad de paneles]]</f>
        <v>2.5882499999999999</v>
      </c>
      <c r="I218" s="24">
        <f>0.057*Tabla1[[#This Row],[Cantidad de paneles]]</f>
        <v>49.176749999999998</v>
      </c>
      <c r="J218" s="28">
        <f>+Tabla1[[#This Row],[Peso del vidrio '[Kg']]]*J$1</f>
        <v>2317346.5</v>
      </c>
      <c r="K218" s="28">
        <f>+Tabla1[[#This Row],[Peso del Silicio '[Kg']]]*J$2</f>
        <v>393414</v>
      </c>
      <c r="L218" s="28">
        <f>+Tabla1[[#This Row],[peso del aluminio '[Kg']]]*J$3</f>
        <v>255719.1</v>
      </c>
      <c r="M218" s="30">
        <f>+Tabla1[[#This Row],[precio del vidrio '[$']]]+Tabla1[[#This Row],[precio del aluminio '[$']]]+Tabla1[[#This Row],[precio del silio '[$']]]</f>
        <v>2966479.6</v>
      </c>
      <c r="N218" s="39">
        <f t="shared" si="3"/>
        <v>691.97098203872179</v>
      </c>
      <c r="O218" s="50">
        <f>+Tabla1[[#This Row],[Valor Total del reciclaje de la planta]]/G$2</f>
        <v>763.7692070030896</v>
      </c>
    </row>
    <row r="219" spans="1:15">
      <c r="A219" s="40">
        <v>42962</v>
      </c>
      <c r="B219" s="41" t="s">
        <v>358</v>
      </c>
      <c r="C219" s="41" t="s">
        <v>359</v>
      </c>
      <c r="D219" s="42">
        <f>+Tabla1[[#This Row],[Capacidad MW]]/E$1</f>
        <v>1375</v>
      </c>
      <c r="E219" s="42">
        <v>0.55000000000000004</v>
      </c>
      <c r="F219" s="40">
        <v>43191</v>
      </c>
      <c r="G219" s="24">
        <f>17*Tabla1[[#This Row],[Cantidad de paneles]]</f>
        <v>23375</v>
      </c>
      <c r="H219" s="24">
        <f>0.003*Tabla1[[#This Row],[Cantidad de paneles]]</f>
        <v>4.125</v>
      </c>
      <c r="I219" s="24">
        <f>0.057*Tabla1[[#This Row],[Cantidad de paneles]]</f>
        <v>78.375</v>
      </c>
      <c r="J219" s="28">
        <f>+Tabla1[[#This Row],[Peso del vidrio '[Kg']]]*J$1</f>
        <v>3693250</v>
      </c>
      <c r="K219" s="28">
        <f>+Tabla1[[#This Row],[Peso del Silicio '[Kg']]]*J$2</f>
        <v>627000</v>
      </c>
      <c r="L219" s="28">
        <f>+Tabla1[[#This Row],[peso del aluminio '[Kg']]]*J$3</f>
        <v>407550</v>
      </c>
      <c r="M219" s="30">
        <f>+Tabla1[[#This Row],[precio del vidrio '[$']]]+Tabla1[[#This Row],[precio del aluminio '[$']]]+Tabla1[[#This Row],[precio del silio '[$']]]</f>
        <v>4727800</v>
      </c>
      <c r="N219" s="39">
        <f t="shared" si="3"/>
        <v>1102.8224865873572</v>
      </c>
      <c r="O219" s="50">
        <f>+Tabla1[[#This Row],[Valor Total del reciclaje de la planta]]/G$2</f>
        <v>1217.2502574665293</v>
      </c>
    </row>
    <row r="220" spans="1:15" ht="27.6">
      <c r="A220" s="40">
        <v>42962</v>
      </c>
      <c r="B220" s="41" t="s">
        <v>360</v>
      </c>
      <c r="C220" s="41" t="s">
        <v>361</v>
      </c>
      <c r="D220" s="42">
        <f>+Tabla1[[#This Row],[Capacidad MW]]/E$1</f>
        <v>36.25</v>
      </c>
      <c r="E220" s="42">
        <v>1.4500000000000001E-2</v>
      </c>
      <c r="F220" s="40">
        <v>42979</v>
      </c>
      <c r="G220" s="24">
        <f>17*Tabla1[[#This Row],[Cantidad de paneles]]</f>
        <v>616.25</v>
      </c>
      <c r="H220" s="24">
        <f>0.003*Tabla1[[#This Row],[Cantidad de paneles]]</f>
        <v>0.10875</v>
      </c>
      <c r="I220" s="24">
        <f>0.057*Tabla1[[#This Row],[Cantidad de paneles]]</f>
        <v>2.0662500000000001</v>
      </c>
      <c r="J220" s="28">
        <f>+Tabla1[[#This Row],[Peso del vidrio '[Kg']]]*J$1</f>
        <v>97367.5</v>
      </c>
      <c r="K220" s="28">
        <f>+Tabla1[[#This Row],[Peso del Silicio '[Kg']]]*J$2</f>
        <v>16530</v>
      </c>
      <c r="L220" s="28">
        <f>+Tabla1[[#This Row],[peso del aluminio '[Kg']]]*J$3</f>
        <v>10744.5</v>
      </c>
      <c r="M220" s="30">
        <f>+Tabla1[[#This Row],[precio del vidrio '[$']]]+Tabla1[[#This Row],[precio del aluminio '[$']]]+Tabla1[[#This Row],[precio del silio '[$']]]</f>
        <v>124642</v>
      </c>
      <c r="N220" s="39">
        <f t="shared" si="3"/>
        <v>29.074411010030325</v>
      </c>
      <c r="O220" s="50">
        <f>+Tabla1[[#This Row],[Valor Total del reciclaje de la planta]]/G$2</f>
        <v>32.09114315139032</v>
      </c>
    </row>
    <row r="221" spans="1:15" ht="27.6">
      <c r="A221" s="40">
        <v>42964</v>
      </c>
      <c r="B221" s="41" t="s">
        <v>362</v>
      </c>
      <c r="C221" s="41" t="s">
        <v>74</v>
      </c>
      <c r="D221" s="42">
        <f>+Tabla1[[#This Row],[Capacidad MW]]/E$1</f>
        <v>2256</v>
      </c>
      <c r="E221" s="42">
        <v>0.90239999999999998</v>
      </c>
      <c r="F221" s="40">
        <v>43040</v>
      </c>
      <c r="G221" s="24">
        <f>17*Tabla1[[#This Row],[Cantidad de paneles]]</f>
        <v>38352</v>
      </c>
      <c r="H221" s="24">
        <f>0.003*Tabla1[[#This Row],[Cantidad de paneles]]</f>
        <v>6.7679999999999998</v>
      </c>
      <c r="I221" s="24">
        <f>0.057*Tabla1[[#This Row],[Cantidad de paneles]]</f>
        <v>128.59200000000001</v>
      </c>
      <c r="J221" s="28">
        <f>+Tabla1[[#This Row],[Peso del vidrio '[Kg']]]*J$1</f>
        <v>6059616</v>
      </c>
      <c r="K221" s="28">
        <f>+Tabla1[[#This Row],[Peso del Silicio '[Kg']]]*J$2</f>
        <v>1028736</v>
      </c>
      <c r="L221" s="28">
        <f>+Tabla1[[#This Row],[peso del aluminio '[Kg']]]*J$3</f>
        <v>668678.40000000002</v>
      </c>
      <c r="M221" s="30">
        <f>+Tabla1[[#This Row],[precio del vidrio '[$']]]+Tabla1[[#This Row],[precio del aluminio '[$']]]+Tabla1[[#This Row],[precio del silio '[$']]]</f>
        <v>7757030.4000000004</v>
      </c>
      <c r="N221" s="39">
        <f t="shared" si="3"/>
        <v>1809.4309307207839</v>
      </c>
      <c r="O221" s="50">
        <f>+Tabla1[[#This Row],[Valor Total del reciclaje de la planta]]/G$2</f>
        <v>1997.1756951596294</v>
      </c>
    </row>
    <row r="222" spans="1:15">
      <c r="A222" s="40">
        <v>42964</v>
      </c>
      <c r="B222" s="41" t="s">
        <v>363</v>
      </c>
      <c r="C222" s="41" t="s">
        <v>74</v>
      </c>
      <c r="D222" s="42">
        <f>+Tabla1[[#This Row],[Capacidad MW]]/E$1</f>
        <v>127.2</v>
      </c>
      <c r="E222" s="42">
        <v>5.0880000000000002E-2</v>
      </c>
      <c r="F222" s="40">
        <v>42979</v>
      </c>
      <c r="G222" s="24">
        <f>17*Tabla1[[#This Row],[Cantidad de paneles]]</f>
        <v>2162.4</v>
      </c>
      <c r="H222" s="24">
        <f>0.003*Tabla1[[#This Row],[Cantidad de paneles]]</f>
        <v>0.38159999999999999</v>
      </c>
      <c r="I222" s="24">
        <f>0.057*Tabla1[[#This Row],[Cantidad de paneles]]</f>
        <v>7.2504000000000008</v>
      </c>
      <c r="J222" s="28">
        <f>+Tabla1[[#This Row],[Peso del vidrio '[Kg']]]*J$1</f>
        <v>341659.2</v>
      </c>
      <c r="K222" s="28">
        <f>+Tabla1[[#This Row],[Peso del Silicio '[Kg']]]*J$2</f>
        <v>58003.199999999997</v>
      </c>
      <c r="L222" s="28">
        <f>+Tabla1[[#This Row],[peso del aluminio '[Kg']]]*J$3</f>
        <v>37702.080000000002</v>
      </c>
      <c r="M222" s="30">
        <f>+Tabla1[[#This Row],[precio del vidrio '[$']]]+Tabla1[[#This Row],[precio del aluminio '[$']]]+Tabla1[[#This Row],[precio del silio '[$']]]</f>
        <v>437364.48000000004</v>
      </c>
      <c r="N222" s="39">
        <f t="shared" si="3"/>
        <v>102.02110566829953</v>
      </c>
      <c r="O222" s="50">
        <f>+Tabla1[[#This Row],[Valor Total del reciclaje de la planta]]/G$2</f>
        <v>112.60671472708549</v>
      </c>
    </row>
    <row r="223" spans="1:15">
      <c r="A223" s="40">
        <v>42964</v>
      </c>
      <c r="B223" s="41" t="s">
        <v>364</v>
      </c>
      <c r="C223" s="41" t="s">
        <v>365</v>
      </c>
      <c r="D223" s="42">
        <f>+Tabla1[[#This Row],[Capacidad MW]]/E$1</f>
        <v>545</v>
      </c>
      <c r="E223" s="42">
        <v>0.218</v>
      </c>
      <c r="F223" s="40">
        <v>43009</v>
      </c>
      <c r="G223" s="24">
        <f>17*Tabla1[[#This Row],[Cantidad de paneles]]</f>
        <v>9265</v>
      </c>
      <c r="H223" s="24">
        <f>0.003*Tabla1[[#This Row],[Cantidad de paneles]]</f>
        <v>1.635</v>
      </c>
      <c r="I223" s="24">
        <f>0.057*Tabla1[[#This Row],[Cantidad de paneles]]</f>
        <v>31.065000000000001</v>
      </c>
      <c r="J223" s="28">
        <f>+Tabla1[[#This Row],[Peso del vidrio '[Kg']]]*J$1</f>
        <v>1463870</v>
      </c>
      <c r="K223" s="28">
        <f>+Tabla1[[#This Row],[Peso del Silicio '[Kg']]]*J$2</f>
        <v>248520</v>
      </c>
      <c r="L223" s="28">
        <f>+Tabla1[[#This Row],[peso del aluminio '[Kg']]]*J$3</f>
        <v>161538</v>
      </c>
      <c r="M223" s="30">
        <f>+Tabla1[[#This Row],[precio del vidrio '[$']]]+Tabla1[[#This Row],[precio del aluminio '[$']]]+Tabla1[[#This Row],[precio del silio '[$']]]</f>
        <v>1873928</v>
      </c>
      <c r="N223" s="39">
        <f t="shared" si="3"/>
        <v>437.11873104735247</v>
      </c>
      <c r="O223" s="50">
        <f>+Tabla1[[#This Row],[Valor Total del reciclaje de la planta]]/G$2</f>
        <v>482.47373841400616</v>
      </c>
    </row>
    <row r="224" spans="1:15" ht="41.45">
      <c r="A224" s="40">
        <v>42964</v>
      </c>
      <c r="B224" s="41" t="s">
        <v>366</v>
      </c>
      <c r="C224" s="41" t="s">
        <v>335</v>
      </c>
      <c r="D224" s="42">
        <f>+Tabla1[[#This Row],[Capacidad MW]]/E$1</f>
        <v>168.3</v>
      </c>
      <c r="E224" s="42">
        <v>6.7320000000000005E-2</v>
      </c>
      <c r="F224" s="40">
        <v>43040</v>
      </c>
      <c r="G224" s="24">
        <f>17*Tabla1[[#This Row],[Cantidad de paneles]]</f>
        <v>2861.1000000000004</v>
      </c>
      <c r="H224" s="24">
        <f>0.003*Tabla1[[#This Row],[Cantidad de paneles]]</f>
        <v>0.50490000000000002</v>
      </c>
      <c r="I224" s="24">
        <f>0.057*Tabla1[[#This Row],[Cantidad de paneles]]</f>
        <v>9.5931000000000015</v>
      </c>
      <c r="J224" s="28">
        <f>+Tabla1[[#This Row],[Peso del vidrio '[Kg']]]*J$1</f>
        <v>452053.80000000005</v>
      </c>
      <c r="K224" s="28">
        <f>+Tabla1[[#This Row],[Peso del Silicio '[Kg']]]*J$2</f>
        <v>76744.800000000003</v>
      </c>
      <c r="L224" s="28">
        <f>+Tabla1[[#This Row],[peso del aluminio '[Kg']]]*J$3</f>
        <v>49884.12000000001</v>
      </c>
      <c r="M224" s="30">
        <f>+Tabla1[[#This Row],[precio del vidrio '[$']]]+Tabla1[[#This Row],[precio del aluminio '[$']]]+Tabla1[[#This Row],[precio del silio '[$']]]</f>
        <v>578682.72000000009</v>
      </c>
      <c r="N224" s="39">
        <f t="shared" si="3"/>
        <v>134.98547235829253</v>
      </c>
      <c r="O224" s="50">
        <f>+Tabla1[[#This Row],[Valor Total del reciclaje de la planta]]/G$2</f>
        <v>148.99143151390322</v>
      </c>
    </row>
    <row r="225" spans="1:15" ht="27.6">
      <c r="A225" s="40">
        <v>42969</v>
      </c>
      <c r="B225" s="41" t="s">
        <v>367</v>
      </c>
      <c r="C225" s="41" t="s">
        <v>368</v>
      </c>
      <c r="D225" s="42">
        <f>+Tabla1[[#This Row],[Capacidad MW]]/E$1</f>
        <v>281.25</v>
      </c>
      <c r="E225" s="42">
        <v>0.1125</v>
      </c>
      <c r="F225" s="40">
        <v>43009</v>
      </c>
      <c r="G225" s="24">
        <f>17*Tabla1[[#This Row],[Cantidad de paneles]]</f>
        <v>4781.25</v>
      </c>
      <c r="H225" s="24">
        <f>0.003*Tabla1[[#This Row],[Cantidad de paneles]]</f>
        <v>0.84375</v>
      </c>
      <c r="I225" s="24">
        <f>0.057*Tabla1[[#This Row],[Cantidad de paneles]]</f>
        <v>16.03125</v>
      </c>
      <c r="J225" s="28">
        <f>+Tabla1[[#This Row],[Peso del vidrio '[Kg']]]*J$1</f>
        <v>755437.5</v>
      </c>
      <c r="K225" s="28">
        <f>+Tabla1[[#This Row],[Peso del Silicio '[Kg']]]*J$2</f>
        <v>128250</v>
      </c>
      <c r="L225" s="28">
        <f>+Tabla1[[#This Row],[peso del aluminio '[Kg']]]*J$3</f>
        <v>83362.5</v>
      </c>
      <c r="M225" s="30">
        <f>+Tabla1[[#This Row],[precio del vidrio '[$']]]+Tabla1[[#This Row],[precio del aluminio '[$']]]+Tabla1[[#This Row],[precio del silio '[$']]]</f>
        <v>967050</v>
      </c>
      <c r="N225" s="39">
        <f t="shared" si="3"/>
        <v>225.5773268019594</v>
      </c>
      <c r="O225" s="50">
        <f>+Tabla1[[#This Row],[Valor Total del reciclaje de la planta]]/G$2</f>
        <v>248.98300720906283</v>
      </c>
    </row>
    <row r="226" spans="1:15" ht="27.6">
      <c r="A226" s="40">
        <v>42969</v>
      </c>
      <c r="B226" s="41" t="s">
        <v>369</v>
      </c>
      <c r="C226" s="41" t="s">
        <v>370</v>
      </c>
      <c r="D226" s="42">
        <f>+Tabla1[[#This Row],[Capacidad MW]]/E$1</f>
        <v>5.3999999999999995</v>
      </c>
      <c r="E226" s="42">
        <v>2.16E-3</v>
      </c>
      <c r="F226" s="40">
        <v>42917</v>
      </c>
      <c r="G226" s="24">
        <f>17*Tabla1[[#This Row],[Cantidad de paneles]]</f>
        <v>91.8</v>
      </c>
      <c r="H226" s="24">
        <f>0.003*Tabla1[[#This Row],[Cantidad de paneles]]</f>
        <v>1.6199999999999999E-2</v>
      </c>
      <c r="I226" s="24">
        <f>0.057*Tabla1[[#This Row],[Cantidad de paneles]]</f>
        <v>0.30779999999999996</v>
      </c>
      <c r="J226" s="28">
        <f>+Tabla1[[#This Row],[Peso del vidrio '[Kg']]]*J$1</f>
        <v>14504.4</v>
      </c>
      <c r="K226" s="28">
        <f>+Tabla1[[#This Row],[Peso del Silicio '[Kg']]]*J$2</f>
        <v>2462.4</v>
      </c>
      <c r="L226" s="28">
        <f>+Tabla1[[#This Row],[peso del aluminio '[Kg']]]*J$3</f>
        <v>1600.5599999999997</v>
      </c>
      <c r="M226" s="30">
        <f>+Tabla1[[#This Row],[precio del vidrio '[$']]]+Tabla1[[#This Row],[precio del aluminio '[$']]]+Tabla1[[#This Row],[precio del silio '[$']]]</f>
        <v>18567.36</v>
      </c>
      <c r="N226" s="39">
        <f t="shared" si="3"/>
        <v>4.331084674597621</v>
      </c>
      <c r="O226" s="50">
        <f>+Tabla1[[#This Row],[Valor Total del reciclaje de la planta]]/G$2</f>
        <v>4.7804737384140061</v>
      </c>
    </row>
    <row r="227" spans="1:15" ht="27.6">
      <c r="A227" s="40">
        <v>42978</v>
      </c>
      <c r="B227" s="41" t="s">
        <v>371</v>
      </c>
      <c r="C227" s="41" t="s">
        <v>372</v>
      </c>
      <c r="D227" s="42">
        <f>+Tabla1[[#This Row],[Capacidad MW]]/E$1</f>
        <v>67.5</v>
      </c>
      <c r="E227" s="42">
        <v>2.7E-2</v>
      </c>
      <c r="F227" s="40">
        <v>43132</v>
      </c>
      <c r="G227" s="24">
        <f>17*Tabla1[[#This Row],[Cantidad de paneles]]</f>
        <v>1147.5</v>
      </c>
      <c r="H227" s="24">
        <f>0.003*Tabla1[[#This Row],[Cantidad de paneles]]</f>
        <v>0.20250000000000001</v>
      </c>
      <c r="I227" s="24">
        <f>0.057*Tabla1[[#This Row],[Cantidad de paneles]]</f>
        <v>3.8475000000000001</v>
      </c>
      <c r="J227" s="28">
        <f>+Tabla1[[#This Row],[Peso del vidrio '[Kg']]]*J$1</f>
        <v>181305</v>
      </c>
      <c r="K227" s="28">
        <f>+Tabla1[[#This Row],[Peso del Silicio '[Kg']]]*J$2</f>
        <v>30780.000000000004</v>
      </c>
      <c r="L227" s="28">
        <f>+Tabla1[[#This Row],[peso del aluminio '[Kg']]]*J$3</f>
        <v>20007</v>
      </c>
      <c r="M227" s="30">
        <f>+Tabla1[[#This Row],[precio del vidrio '[$']]]+Tabla1[[#This Row],[precio del aluminio '[$']]]+Tabla1[[#This Row],[precio del silio '[$']]]</f>
        <v>232092</v>
      </c>
      <c r="N227" s="39">
        <f t="shared" si="3"/>
        <v>54.138558432470262</v>
      </c>
      <c r="O227" s="50">
        <f>+Tabla1[[#This Row],[Valor Total del reciclaje de la planta]]/G$2</f>
        <v>59.755921730175075</v>
      </c>
    </row>
    <row r="228" spans="1:15" ht="27.6">
      <c r="A228" s="40">
        <v>42978</v>
      </c>
      <c r="B228" s="41" t="s">
        <v>373</v>
      </c>
      <c r="C228" s="41" t="s">
        <v>374</v>
      </c>
      <c r="D228" s="42">
        <f>+Tabla1[[#This Row],[Capacidad MW]]/E$1</f>
        <v>30</v>
      </c>
      <c r="E228" s="42">
        <v>1.2E-2</v>
      </c>
      <c r="F228" s="40">
        <v>43101</v>
      </c>
      <c r="G228" s="24">
        <f>17*Tabla1[[#This Row],[Cantidad de paneles]]</f>
        <v>510</v>
      </c>
      <c r="H228" s="24">
        <f>0.003*Tabla1[[#This Row],[Cantidad de paneles]]</f>
        <v>0.09</v>
      </c>
      <c r="I228" s="24">
        <f>0.057*Tabla1[[#This Row],[Cantidad de paneles]]</f>
        <v>1.71</v>
      </c>
      <c r="J228" s="28">
        <f>+Tabla1[[#This Row],[Peso del vidrio '[Kg']]]*J$1</f>
        <v>80580</v>
      </c>
      <c r="K228" s="28">
        <f>+Tabla1[[#This Row],[Peso del Silicio '[Kg']]]*J$2</f>
        <v>13680</v>
      </c>
      <c r="L228" s="28">
        <f>+Tabla1[[#This Row],[peso del aluminio '[Kg']]]*J$3</f>
        <v>8892</v>
      </c>
      <c r="M228" s="30">
        <f>+Tabla1[[#This Row],[precio del vidrio '[$']]]+Tabla1[[#This Row],[precio del aluminio '[$']]]+Tabla1[[#This Row],[precio del silio '[$']]]</f>
        <v>103152</v>
      </c>
      <c r="N228" s="39">
        <f t="shared" si="3"/>
        <v>24.061581525542337</v>
      </c>
      <c r="O228" s="50">
        <f>+Tabla1[[#This Row],[Valor Total del reciclaje de la planta]]/G$2</f>
        <v>26.558187435633368</v>
      </c>
    </row>
    <row r="229" spans="1:15">
      <c r="A229" s="40">
        <v>42979</v>
      </c>
      <c r="B229" s="41" t="s">
        <v>375</v>
      </c>
      <c r="C229" s="41" t="s">
        <v>47</v>
      </c>
      <c r="D229" s="42">
        <f>+Tabla1[[#This Row],[Capacidad MW]]/E$1</f>
        <v>200</v>
      </c>
      <c r="E229" s="42">
        <v>0.08</v>
      </c>
      <c r="F229" s="40">
        <v>43070</v>
      </c>
      <c r="G229" s="24">
        <f>17*Tabla1[[#This Row],[Cantidad de paneles]]</f>
        <v>3400</v>
      </c>
      <c r="H229" s="24">
        <f>0.003*Tabla1[[#This Row],[Cantidad de paneles]]</f>
        <v>0.6</v>
      </c>
      <c r="I229" s="24">
        <f>0.057*Tabla1[[#This Row],[Cantidad de paneles]]</f>
        <v>11.4</v>
      </c>
      <c r="J229" s="28">
        <f>+Tabla1[[#This Row],[Peso del vidrio '[Kg']]]*J$1</f>
        <v>537200</v>
      </c>
      <c r="K229" s="28">
        <f>+Tabla1[[#This Row],[Peso del Silicio '[Kg']]]*J$2</f>
        <v>91200</v>
      </c>
      <c r="L229" s="28">
        <f>+Tabla1[[#This Row],[peso del aluminio '[Kg']]]*J$3</f>
        <v>59280</v>
      </c>
      <c r="M229" s="30">
        <f>+Tabla1[[#This Row],[precio del vidrio '[$']]]+Tabla1[[#This Row],[precio del aluminio '[$']]]+Tabla1[[#This Row],[precio del silio '[$']]]</f>
        <v>687680</v>
      </c>
      <c r="N229" s="39">
        <f t="shared" si="3"/>
        <v>160.41054350361557</v>
      </c>
      <c r="O229" s="50">
        <f>+Tabla1[[#This Row],[Valor Total del reciclaje de la planta]]/G$2</f>
        <v>177.05458290422246</v>
      </c>
    </row>
    <row r="230" spans="1:15">
      <c r="A230" s="40">
        <v>42986</v>
      </c>
      <c r="B230" s="41" t="s">
        <v>376</v>
      </c>
      <c r="C230" s="41" t="s">
        <v>377</v>
      </c>
      <c r="D230" s="42">
        <f>+Tabla1[[#This Row],[Capacidad MW]]/E$1</f>
        <v>44.999999999999993</v>
      </c>
      <c r="E230" s="42">
        <v>1.7999999999999999E-2</v>
      </c>
      <c r="F230" s="40">
        <v>43716</v>
      </c>
      <c r="G230" s="24">
        <f>17*Tabla1[[#This Row],[Cantidad de paneles]]</f>
        <v>764.99999999999989</v>
      </c>
      <c r="H230" s="24">
        <f>0.003*Tabla1[[#This Row],[Cantidad de paneles]]</f>
        <v>0.13499999999999998</v>
      </c>
      <c r="I230" s="24">
        <f>0.057*Tabla1[[#This Row],[Cantidad de paneles]]</f>
        <v>2.5649999999999995</v>
      </c>
      <c r="J230" s="28">
        <f>+Tabla1[[#This Row],[Peso del vidrio '[Kg']]]*J$1</f>
        <v>120869.99999999999</v>
      </c>
      <c r="K230" s="28">
        <f>+Tabla1[[#This Row],[Peso del Silicio '[Kg']]]*J$2</f>
        <v>20519.999999999996</v>
      </c>
      <c r="L230" s="28">
        <f>+Tabla1[[#This Row],[peso del aluminio '[Kg']]]*J$3</f>
        <v>13337.999999999998</v>
      </c>
      <c r="M230" s="30">
        <f>+Tabla1[[#This Row],[precio del vidrio '[$']]]+Tabla1[[#This Row],[precio del aluminio '[$']]]+Tabla1[[#This Row],[precio del silio '[$']]]</f>
        <v>154727.99999999997</v>
      </c>
      <c r="N230" s="39">
        <f t="shared" si="3"/>
        <v>36.092372288313499</v>
      </c>
      <c r="O230" s="50">
        <f>+Tabla1[[#This Row],[Valor Total del reciclaje de la planta]]/G$2</f>
        <v>39.837281153450043</v>
      </c>
    </row>
    <row r="231" spans="1:15" ht="27.6">
      <c r="A231" s="40">
        <v>42990</v>
      </c>
      <c r="B231" s="41" t="s">
        <v>378</v>
      </c>
      <c r="C231" s="41" t="s">
        <v>379</v>
      </c>
      <c r="D231" s="42">
        <f>+Tabla1[[#This Row],[Capacidad MW]]/E$1</f>
        <v>1100</v>
      </c>
      <c r="E231" s="42">
        <v>0.44</v>
      </c>
      <c r="F231" s="40">
        <v>43313</v>
      </c>
      <c r="G231" s="24">
        <f>17*Tabla1[[#This Row],[Cantidad de paneles]]</f>
        <v>18700</v>
      </c>
      <c r="H231" s="24">
        <f>0.003*Tabla1[[#This Row],[Cantidad de paneles]]</f>
        <v>3.3000000000000003</v>
      </c>
      <c r="I231" s="24">
        <f>0.057*Tabla1[[#This Row],[Cantidad de paneles]]</f>
        <v>62.7</v>
      </c>
      <c r="J231" s="28">
        <f>+Tabla1[[#This Row],[Peso del vidrio '[Kg']]]*J$1</f>
        <v>2954600</v>
      </c>
      <c r="K231" s="28">
        <f>+Tabla1[[#This Row],[Peso del Silicio '[Kg']]]*J$2</f>
        <v>501600.00000000006</v>
      </c>
      <c r="L231" s="28">
        <f>+Tabla1[[#This Row],[peso del aluminio '[Kg']]]*J$3</f>
        <v>326040</v>
      </c>
      <c r="M231" s="30">
        <f>+Tabla1[[#This Row],[precio del vidrio '[$']]]+Tabla1[[#This Row],[precio del aluminio '[$']]]+Tabla1[[#This Row],[precio del silio '[$']]]</f>
        <v>3782240</v>
      </c>
      <c r="N231" s="39">
        <f t="shared" si="3"/>
        <v>882.25798926988568</v>
      </c>
      <c r="O231" s="50">
        <f>+Tabla1[[#This Row],[Valor Total del reciclaje de la planta]]/G$2</f>
        <v>973.80020597322346</v>
      </c>
    </row>
    <row r="232" spans="1:15" ht="41.45">
      <c r="A232" s="40">
        <v>42991</v>
      </c>
      <c r="B232" s="41" t="s">
        <v>380</v>
      </c>
      <c r="C232" s="41" t="s">
        <v>381</v>
      </c>
      <c r="D232" s="42">
        <f>+Tabla1[[#This Row],[Capacidad MW]]/E$1</f>
        <v>13.5</v>
      </c>
      <c r="E232" s="42">
        <v>5.4000000000000003E-3</v>
      </c>
      <c r="F232" s="40">
        <v>43070</v>
      </c>
      <c r="G232" s="24">
        <f>17*Tabla1[[#This Row],[Cantidad de paneles]]</f>
        <v>229.5</v>
      </c>
      <c r="H232" s="24">
        <f>0.003*Tabla1[[#This Row],[Cantidad de paneles]]</f>
        <v>4.0500000000000001E-2</v>
      </c>
      <c r="I232" s="24">
        <f>0.057*Tabla1[[#This Row],[Cantidad de paneles]]</f>
        <v>0.76950000000000007</v>
      </c>
      <c r="J232" s="28">
        <f>+Tabla1[[#This Row],[Peso del vidrio '[Kg']]]*J$1</f>
        <v>36261</v>
      </c>
      <c r="K232" s="28">
        <f>+Tabla1[[#This Row],[Peso del Silicio '[Kg']]]*J$2</f>
        <v>6156</v>
      </c>
      <c r="L232" s="28">
        <f>+Tabla1[[#This Row],[peso del aluminio '[Kg']]]*J$3</f>
        <v>4001.4000000000005</v>
      </c>
      <c r="M232" s="30">
        <f>+Tabla1[[#This Row],[precio del vidrio '[$']]]+Tabla1[[#This Row],[precio del aluminio '[$']]]+Tabla1[[#This Row],[precio del silio '[$']]]</f>
        <v>46418.400000000001</v>
      </c>
      <c r="N232" s="39">
        <f t="shared" si="3"/>
        <v>10.827711686494052</v>
      </c>
      <c r="O232" s="50">
        <f>+Tabla1[[#This Row],[Valor Total del reciclaje de la planta]]/G$2</f>
        <v>11.951184346035015</v>
      </c>
    </row>
    <row r="233" spans="1:15">
      <c r="A233" s="40">
        <v>42991</v>
      </c>
      <c r="B233" s="41" t="s">
        <v>382</v>
      </c>
      <c r="C233" s="41" t="s">
        <v>383</v>
      </c>
      <c r="D233" s="42">
        <f>+Tabla1[[#This Row],[Capacidad MW]]/E$1</f>
        <v>4.5</v>
      </c>
      <c r="E233" s="42">
        <v>1.8E-3</v>
      </c>
      <c r="F233" s="40">
        <v>43070</v>
      </c>
      <c r="G233" s="24">
        <f>17*Tabla1[[#This Row],[Cantidad de paneles]]</f>
        <v>76.5</v>
      </c>
      <c r="H233" s="24">
        <f>0.003*Tabla1[[#This Row],[Cantidad de paneles]]</f>
        <v>1.35E-2</v>
      </c>
      <c r="I233" s="24">
        <f>0.057*Tabla1[[#This Row],[Cantidad de paneles]]</f>
        <v>0.25650000000000001</v>
      </c>
      <c r="J233" s="28">
        <f>+Tabla1[[#This Row],[Peso del vidrio '[Kg']]]*J$1</f>
        <v>12087</v>
      </c>
      <c r="K233" s="28">
        <f>+Tabla1[[#This Row],[Peso del Silicio '[Kg']]]*J$2</f>
        <v>2052</v>
      </c>
      <c r="L233" s="28">
        <f>+Tabla1[[#This Row],[peso del aluminio '[Kg']]]*J$3</f>
        <v>1333.8</v>
      </c>
      <c r="M233" s="30">
        <f>+Tabla1[[#This Row],[precio del vidrio '[$']]]+Tabla1[[#This Row],[precio del aluminio '[$']]]+Tabla1[[#This Row],[precio del silio '[$']]]</f>
        <v>15472.8</v>
      </c>
      <c r="N233" s="39">
        <f t="shared" si="3"/>
        <v>3.6092372288313506</v>
      </c>
      <c r="O233" s="50">
        <f>+Tabla1[[#This Row],[Valor Total del reciclaje de la planta]]/G$2</f>
        <v>3.9837281153450048</v>
      </c>
    </row>
    <row r="234" spans="1:15" ht="41.45">
      <c r="A234" s="40">
        <v>42991</v>
      </c>
      <c r="B234" s="41" t="s">
        <v>384</v>
      </c>
      <c r="C234" s="41" t="s">
        <v>385</v>
      </c>
      <c r="D234" s="42">
        <f>+Tabla1[[#This Row],[Capacidad MW]]/E$1</f>
        <v>92.999999999999986</v>
      </c>
      <c r="E234" s="42">
        <v>3.7199999999999997E-2</v>
      </c>
      <c r="F234" s="40">
        <v>43101</v>
      </c>
      <c r="G234" s="24">
        <f>17*Tabla1[[#This Row],[Cantidad de paneles]]</f>
        <v>1580.9999999999998</v>
      </c>
      <c r="H234" s="24">
        <f>0.003*Tabla1[[#This Row],[Cantidad de paneles]]</f>
        <v>0.27899999999999997</v>
      </c>
      <c r="I234" s="24">
        <f>0.057*Tabla1[[#This Row],[Cantidad de paneles]]</f>
        <v>5.3009999999999993</v>
      </c>
      <c r="J234" s="28">
        <f>+Tabla1[[#This Row],[Peso del vidrio '[Kg']]]*J$1</f>
        <v>249797.99999999997</v>
      </c>
      <c r="K234" s="28">
        <f>+Tabla1[[#This Row],[Peso del Silicio '[Kg']]]*J$2</f>
        <v>42407.999999999993</v>
      </c>
      <c r="L234" s="28">
        <f>+Tabla1[[#This Row],[peso del aluminio '[Kg']]]*J$3</f>
        <v>27565.199999999997</v>
      </c>
      <c r="M234" s="30">
        <f>+Tabla1[[#This Row],[precio del vidrio '[$']]]+Tabla1[[#This Row],[precio del aluminio '[$']]]+Tabla1[[#This Row],[precio del silio '[$']]]</f>
        <v>319771.19999999995</v>
      </c>
      <c r="N234" s="39">
        <f t="shared" si="3"/>
        <v>74.590902729181238</v>
      </c>
      <c r="O234" s="50">
        <f>+Tabla1[[#This Row],[Valor Total del reciclaje de la planta]]/G$2</f>
        <v>82.33038105046343</v>
      </c>
    </row>
    <row r="235" spans="1:15" ht="27.6">
      <c r="A235" s="40">
        <v>42991</v>
      </c>
      <c r="B235" s="41" t="s">
        <v>386</v>
      </c>
      <c r="C235" s="41" t="s">
        <v>387</v>
      </c>
      <c r="D235" s="42">
        <f>+Tabla1[[#This Row],[Capacidad MW]]/E$1</f>
        <v>9</v>
      </c>
      <c r="E235" s="42">
        <v>3.5999999999999999E-3</v>
      </c>
      <c r="F235" s="40">
        <v>43070</v>
      </c>
      <c r="G235" s="24">
        <f>17*Tabla1[[#This Row],[Cantidad de paneles]]</f>
        <v>153</v>
      </c>
      <c r="H235" s="24">
        <f>0.003*Tabla1[[#This Row],[Cantidad de paneles]]</f>
        <v>2.7E-2</v>
      </c>
      <c r="I235" s="24">
        <f>0.057*Tabla1[[#This Row],[Cantidad de paneles]]</f>
        <v>0.51300000000000001</v>
      </c>
      <c r="J235" s="28">
        <f>+Tabla1[[#This Row],[Peso del vidrio '[Kg']]]*J$1</f>
        <v>24174</v>
      </c>
      <c r="K235" s="28">
        <f>+Tabla1[[#This Row],[Peso del Silicio '[Kg']]]*J$2</f>
        <v>4104</v>
      </c>
      <c r="L235" s="28">
        <f>+Tabla1[[#This Row],[peso del aluminio '[Kg']]]*J$3</f>
        <v>2667.6</v>
      </c>
      <c r="M235" s="30">
        <f>+Tabla1[[#This Row],[precio del vidrio '[$']]]+Tabla1[[#This Row],[precio del aluminio '[$']]]+Tabla1[[#This Row],[precio del silio '[$']]]</f>
        <v>30945.599999999999</v>
      </c>
      <c r="N235" s="39">
        <f t="shared" si="3"/>
        <v>7.2184744576627011</v>
      </c>
      <c r="O235" s="50">
        <f>+Tabla1[[#This Row],[Valor Total del reciclaje de la planta]]/G$2</f>
        <v>7.9674562306900096</v>
      </c>
    </row>
    <row r="236" spans="1:15" ht="27.6">
      <c r="A236" s="40">
        <v>42991</v>
      </c>
      <c r="B236" s="41" t="s">
        <v>388</v>
      </c>
      <c r="C236" s="41" t="s">
        <v>389</v>
      </c>
      <c r="D236" s="42">
        <f>+Tabla1[[#This Row],[Capacidad MW]]/E$1</f>
        <v>244.49999999999997</v>
      </c>
      <c r="E236" s="42">
        <v>9.7799999999999998E-2</v>
      </c>
      <c r="F236" s="40">
        <v>43101</v>
      </c>
      <c r="G236" s="24">
        <f>17*Tabla1[[#This Row],[Cantidad de paneles]]</f>
        <v>4156.4999999999991</v>
      </c>
      <c r="H236" s="24">
        <f>0.003*Tabla1[[#This Row],[Cantidad de paneles]]</f>
        <v>0.73349999999999993</v>
      </c>
      <c r="I236" s="24">
        <f>0.057*Tabla1[[#This Row],[Cantidad de paneles]]</f>
        <v>13.936499999999999</v>
      </c>
      <c r="J236" s="28">
        <f>+Tabla1[[#This Row],[Peso del vidrio '[Kg']]]*J$1</f>
        <v>656726.99999999988</v>
      </c>
      <c r="K236" s="28">
        <f>+Tabla1[[#This Row],[Peso del Silicio '[Kg']]]*J$2</f>
        <v>111491.99999999999</v>
      </c>
      <c r="L236" s="28">
        <f>+Tabla1[[#This Row],[peso del aluminio '[Kg']]]*J$3</f>
        <v>72469.799999999988</v>
      </c>
      <c r="M236" s="30">
        <f>+Tabla1[[#This Row],[precio del vidrio '[$']]]+Tabla1[[#This Row],[precio del aluminio '[$']]]+Tabla1[[#This Row],[precio del silio '[$']]]</f>
        <v>840688.79999999981</v>
      </c>
      <c r="N236" s="39">
        <f t="shared" si="3"/>
        <v>196.10188943317002</v>
      </c>
      <c r="O236" s="50">
        <f>+Tabla1[[#This Row],[Valor Total del reciclaje de la planta]]/G$2</f>
        <v>216.44922760041189</v>
      </c>
    </row>
    <row r="237" spans="1:15" ht="27.6">
      <c r="A237" s="40">
        <v>43003</v>
      </c>
      <c r="B237" s="41" t="s">
        <v>390</v>
      </c>
      <c r="C237" s="41" t="s">
        <v>391</v>
      </c>
      <c r="D237" s="42">
        <f>+Tabla1[[#This Row],[Capacidad MW]]/E$1</f>
        <v>11.2</v>
      </c>
      <c r="E237" s="42">
        <v>4.4799999999999996E-3</v>
      </c>
      <c r="F237" s="40">
        <v>43070</v>
      </c>
      <c r="G237" s="24">
        <f>17*Tabla1[[#This Row],[Cantidad de paneles]]</f>
        <v>190.39999999999998</v>
      </c>
      <c r="H237" s="24">
        <f>0.003*Tabla1[[#This Row],[Cantidad de paneles]]</f>
        <v>3.3599999999999998E-2</v>
      </c>
      <c r="I237" s="24">
        <f>0.057*Tabla1[[#This Row],[Cantidad de paneles]]</f>
        <v>0.63839999999999997</v>
      </c>
      <c r="J237" s="28">
        <f>+Tabla1[[#This Row],[Peso del vidrio '[Kg']]]*J$1</f>
        <v>30083.199999999997</v>
      </c>
      <c r="K237" s="28">
        <f>+Tabla1[[#This Row],[Peso del Silicio '[Kg']]]*J$2</f>
        <v>5107.2</v>
      </c>
      <c r="L237" s="28">
        <f>+Tabla1[[#This Row],[peso del aluminio '[Kg']]]*J$3</f>
        <v>3319.68</v>
      </c>
      <c r="M237" s="30">
        <f>+Tabla1[[#This Row],[precio del vidrio '[$']]]+Tabla1[[#This Row],[precio del aluminio '[$']]]+Tabla1[[#This Row],[precio del silio '[$']]]</f>
        <v>38510.079999999994</v>
      </c>
      <c r="N237" s="39">
        <f t="shared" si="3"/>
        <v>8.9829904362024706</v>
      </c>
      <c r="O237" s="50">
        <f>+Tabla1[[#This Row],[Valor Total del reciclaje de la planta]]/G$2</f>
        <v>9.9150566426364559</v>
      </c>
    </row>
    <row r="238" spans="1:15" ht="41.45">
      <c r="A238" s="40">
        <v>43011</v>
      </c>
      <c r="B238" s="41" t="s">
        <v>392</v>
      </c>
      <c r="C238" s="41" t="s">
        <v>393</v>
      </c>
      <c r="D238" s="42">
        <f>+Tabla1[[#This Row],[Capacidad MW]]/E$1</f>
        <v>70</v>
      </c>
      <c r="E238" s="42">
        <v>2.8000000000000001E-2</v>
      </c>
      <c r="F238" s="40">
        <v>42917</v>
      </c>
      <c r="G238" s="24">
        <f>17*Tabla1[[#This Row],[Cantidad de paneles]]</f>
        <v>1190</v>
      </c>
      <c r="H238" s="24">
        <f>0.003*Tabla1[[#This Row],[Cantidad de paneles]]</f>
        <v>0.21</v>
      </c>
      <c r="I238" s="24">
        <f>0.057*Tabla1[[#This Row],[Cantidad de paneles]]</f>
        <v>3.99</v>
      </c>
      <c r="J238" s="28">
        <f>+Tabla1[[#This Row],[Peso del vidrio '[Kg']]]*J$1</f>
        <v>188020</v>
      </c>
      <c r="K238" s="28">
        <f>+Tabla1[[#This Row],[Peso del Silicio '[Kg']]]*J$2</f>
        <v>31920</v>
      </c>
      <c r="L238" s="28">
        <f>+Tabla1[[#This Row],[peso del aluminio '[Kg']]]*J$3</f>
        <v>20748</v>
      </c>
      <c r="M238" s="30">
        <f>+Tabla1[[#This Row],[precio del vidrio '[$']]]+Tabla1[[#This Row],[precio del aluminio '[$']]]+Tabla1[[#This Row],[precio del silio '[$']]]</f>
        <v>240688</v>
      </c>
      <c r="N238" s="39">
        <f t="shared" si="3"/>
        <v>56.143690226265456</v>
      </c>
      <c r="O238" s="50">
        <f>+Tabla1[[#This Row],[Valor Total del reciclaje de la planta]]/G$2</f>
        <v>61.969104016477857</v>
      </c>
    </row>
    <row r="239" spans="1:15" ht="27.6">
      <c r="A239" s="40">
        <v>43017</v>
      </c>
      <c r="B239" s="41" t="s">
        <v>394</v>
      </c>
      <c r="C239" s="41" t="s">
        <v>395</v>
      </c>
      <c r="D239" s="42">
        <f>+Tabla1[[#This Row],[Capacidad MW]]/E$1</f>
        <v>54.999999999999993</v>
      </c>
      <c r="E239" s="42">
        <v>2.1999999999999999E-2</v>
      </c>
      <c r="F239" s="40">
        <v>43040</v>
      </c>
      <c r="G239" s="24">
        <f>17*Tabla1[[#This Row],[Cantidad de paneles]]</f>
        <v>934.99999999999989</v>
      </c>
      <c r="H239" s="24">
        <f>0.003*Tabla1[[#This Row],[Cantidad de paneles]]</f>
        <v>0.16499999999999998</v>
      </c>
      <c r="I239" s="24">
        <f>0.057*Tabla1[[#This Row],[Cantidad de paneles]]</f>
        <v>3.1349999999999998</v>
      </c>
      <c r="J239" s="28">
        <f>+Tabla1[[#This Row],[Peso del vidrio '[Kg']]]*J$1</f>
        <v>147729.99999999997</v>
      </c>
      <c r="K239" s="28">
        <f>+Tabla1[[#This Row],[Peso del Silicio '[Kg']]]*J$2</f>
        <v>25079.999999999996</v>
      </c>
      <c r="L239" s="28">
        <f>+Tabla1[[#This Row],[peso del aluminio '[Kg']]]*J$3</f>
        <v>16301.999999999998</v>
      </c>
      <c r="M239" s="30">
        <f>+Tabla1[[#This Row],[precio del vidrio '[$']]]+Tabla1[[#This Row],[precio del aluminio '[$']]]+Tabla1[[#This Row],[precio del silio '[$']]]</f>
        <v>189111.99999999997</v>
      </c>
      <c r="N239" s="39">
        <f t="shared" si="3"/>
        <v>44.11289946349428</v>
      </c>
      <c r="O239" s="50">
        <f>+Tabla1[[#This Row],[Valor Total del reciclaje de la planta]]/G$2</f>
        <v>48.690010298661164</v>
      </c>
    </row>
    <row r="240" spans="1:15" ht="27.6">
      <c r="A240" s="40">
        <v>43018</v>
      </c>
      <c r="B240" s="41" t="s">
        <v>396</v>
      </c>
      <c r="C240" s="41" t="s">
        <v>273</v>
      </c>
      <c r="D240" s="42">
        <f>+Tabla1[[#This Row],[Capacidad MW]]/E$1</f>
        <v>449.99999999999994</v>
      </c>
      <c r="E240" s="42">
        <v>0.18</v>
      </c>
      <c r="F240" s="40">
        <v>43221</v>
      </c>
      <c r="G240" s="24">
        <f>17*Tabla1[[#This Row],[Cantidad de paneles]]</f>
        <v>7649.9999999999991</v>
      </c>
      <c r="H240" s="24">
        <f>0.003*Tabla1[[#This Row],[Cantidad de paneles]]</f>
        <v>1.3499999999999999</v>
      </c>
      <c r="I240" s="24">
        <f>0.057*Tabla1[[#This Row],[Cantidad de paneles]]</f>
        <v>25.65</v>
      </c>
      <c r="J240" s="28">
        <f>+Tabla1[[#This Row],[Peso del vidrio '[Kg']]]*J$1</f>
        <v>1208699.9999999998</v>
      </c>
      <c r="K240" s="28">
        <f>+Tabla1[[#This Row],[Peso del Silicio '[Kg']]]*J$2</f>
        <v>205199.99999999997</v>
      </c>
      <c r="L240" s="28">
        <f>+Tabla1[[#This Row],[peso del aluminio '[Kg']]]*J$3</f>
        <v>133380</v>
      </c>
      <c r="M240" s="30">
        <f>+Tabla1[[#This Row],[precio del vidrio '[$']]]+Tabla1[[#This Row],[precio del aluminio '[$']]]+Tabla1[[#This Row],[precio del silio '[$']]]</f>
        <v>1547279.9999999998</v>
      </c>
      <c r="N240" s="39">
        <f t="shared" si="3"/>
        <v>360.92372288313499</v>
      </c>
      <c r="O240" s="50">
        <f>+Tabla1[[#This Row],[Valor Total del reciclaje de la planta]]/G$2</f>
        <v>398.37281153450044</v>
      </c>
    </row>
    <row r="241" spans="1:15" ht="27.6">
      <c r="A241" s="40">
        <v>43018</v>
      </c>
      <c r="B241" s="41" t="s">
        <v>397</v>
      </c>
      <c r="C241" s="41" t="s">
        <v>273</v>
      </c>
      <c r="D241" s="42">
        <f>+Tabla1[[#This Row],[Capacidad MW]]/E$1</f>
        <v>224.99999999999997</v>
      </c>
      <c r="E241" s="42">
        <v>0.09</v>
      </c>
      <c r="F241" s="40">
        <v>43221</v>
      </c>
      <c r="G241" s="24">
        <f>17*Tabla1[[#This Row],[Cantidad de paneles]]</f>
        <v>3824.9999999999995</v>
      </c>
      <c r="H241" s="24">
        <f>0.003*Tabla1[[#This Row],[Cantidad de paneles]]</f>
        <v>0.67499999999999993</v>
      </c>
      <c r="I241" s="24">
        <f>0.057*Tabla1[[#This Row],[Cantidad de paneles]]</f>
        <v>12.824999999999999</v>
      </c>
      <c r="J241" s="28">
        <f>+Tabla1[[#This Row],[Peso del vidrio '[Kg']]]*J$1</f>
        <v>604349.99999999988</v>
      </c>
      <c r="K241" s="28">
        <f>+Tabla1[[#This Row],[Peso del Silicio '[Kg']]]*J$2</f>
        <v>102599.99999999999</v>
      </c>
      <c r="L241" s="28">
        <f>+Tabla1[[#This Row],[peso del aluminio '[Kg']]]*J$3</f>
        <v>66690</v>
      </c>
      <c r="M241" s="30">
        <f>+Tabla1[[#This Row],[precio del vidrio '[$']]]+Tabla1[[#This Row],[precio del aluminio '[$']]]+Tabla1[[#This Row],[precio del silio '[$']]]</f>
        <v>773639.99999999988</v>
      </c>
      <c r="N241" s="39">
        <f t="shared" si="3"/>
        <v>180.46186144156749</v>
      </c>
      <c r="O241" s="50">
        <f>+Tabla1[[#This Row],[Valor Total del reciclaje de la planta]]/G$2</f>
        <v>199.18640576725022</v>
      </c>
    </row>
    <row r="242" spans="1:15" ht="27.6">
      <c r="A242" s="40">
        <v>43019</v>
      </c>
      <c r="B242" s="41" t="s">
        <v>398</v>
      </c>
      <c r="C242" s="41" t="s">
        <v>273</v>
      </c>
      <c r="D242" s="42">
        <f>+Tabla1[[#This Row],[Capacidad MW]]/E$1</f>
        <v>374.99999999999994</v>
      </c>
      <c r="E242" s="42">
        <v>0.15</v>
      </c>
      <c r="F242" s="40">
        <v>43221</v>
      </c>
      <c r="G242" s="24">
        <f>17*Tabla1[[#This Row],[Cantidad de paneles]]</f>
        <v>6374.9999999999991</v>
      </c>
      <c r="H242" s="24">
        <f>0.003*Tabla1[[#This Row],[Cantidad de paneles]]</f>
        <v>1.1249999999999998</v>
      </c>
      <c r="I242" s="24">
        <f>0.057*Tabla1[[#This Row],[Cantidad de paneles]]</f>
        <v>21.374999999999996</v>
      </c>
      <c r="J242" s="28">
        <f>+Tabla1[[#This Row],[Peso del vidrio '[Kg']]]*J$1</f>
        <v>1007249.9999999999</v>
      </c>
      <c r="K242" s="28">
        <f>+Tabla1[[#This Row],[Peso del Silicio '[Kg']]]*J$2</f>
        <v>170999.99999999997</v>
      </c>
      <c r="L242" s="28">
        <f>+Tabla1[[#This Row],[peso del aluminio '[Kg']]]*J$3</f>
        <v>111149.99999999999</v>
      </c>
      <c r="M242" s="30">
        <f>+Tabla1[[#This Row],[precio del vidrio '[$']]]+Tabla1[[#This Row],[precio del aluminio '[$']]]+Tabla1[[#This Row],[precio del silio '[$']]]</f>
        <v>1289399.9999999998</v>
      </c>
      <c r="N242" s="39">
        <f t="shared" si="3"/>
        <v>300.76976906927916</v>
      </c>
      <c r="O242" s="50">
        <f>+Tabla1[[#This Row],[Valor Total del reciclaje de la planta]]/G$2</f>
        <v>331.97734294541704</v>
      </c>
    </row>
    <row r="243" spans="1:15" ht="27.6">
      <c r="A243" s="40">
        <v>43019</v>
      </c>
      <c r="B243" s="41" t="s">
        <v>399</v>
      </c>
      <c r="C243" s="41" t="s">
        <v>194</v>
      </c>
      <c r="D243" s="42">
        <f>+Tabla1[[#This Row],[Capacidad MW]]/E$1</f>
        <v>300</v>
      </c>
      <c r="E243" s="42">
        <v>0.12</v>
      </c>
      <c r="F243" s="40">
        <v>43191</v>
      </c>
      <c r="G243" s="24">
        <f>17*Tabla1[[#This Row],[Cantidad de paneles]]</f>
        <v>5100</v>
      </c>
      <c r="H243" s="24">
        <f>0.003*Tabla1[[#This Row],[Cantidad de paneles]]</f>
        <v>0.9</v>
      </c>
      <c r="I243" s="24">
        <f>0.057*Tabla1[[#This Row],[Cantidad de paneles]]</f>
        <v>17.100000000000001</v>
      </c>
      <c r="J243" s="28">
        <f>+Tabla1[[#This Row],[Peso del vidrio '[Kg']]]*J$1</f>
        <v>805800</v>
      </c>
      <c r="K243" s="28">
        <f>+Tabla1[[#This Row],[Peso del Silicio '[Kg']]]*J$2</f>
        <v>136800</v>
      </c>
      <c r="L243" s="28">
        <f>+Tabla1[[#This Row],[peso del aluminio '[Kg']]]*J$3</f>
        <v>88920.000000000015</v>
      </c>
      <c r="M243" s="30">
        <f>+Tabla1[[#This Row],[precio del vidrio '[$']]]+Tabla1[[#This Row],[precio del aluminio '[$']]]+Tabla1[[#This Row],[precio del silio '[$']]]</f>
        <v>1031520</v>
      </c>
      <c r="N243" s="39">
        <f t="shared" si="3"/>
        <v>240.61581525542337</v>
      </c>
      <c r="O243" s="50">
        <f>+Tabla1[[#This Row],[Valor Total del reciclaje de la planta]]/G$2</f>
        <v>265.58187435633369</v>
      </c>
    </row>
    <row r="244" spans="1:15" ht="27.6">
      <c r="A244" s="40">
        <v>43020</v>
      </c>
      <c r="B244" s="41" t="s">
        <v>400</v>
      </c>
      <c r="C244" s="41" t="s">
        <v>401</v>
      </c>
      <c r="D244" s="42">
        <f>+Tabla1[[#This Row],[Capacidad MW]]/E$1</f>
        <v>137500</v>
      </c>
      <c r="E244" s="42">
        <v>55</v>
      </c>
      <c r="F244" s="40">
        <v>43586</v>
      </c>
      <c r="G244" s="24">
        <f>17*Tabla1[[#This Row],[Cantidad de paneles]]</f>
        <v>2337500</v>
      </c>
      <c r="H244" s="24">
        <f>0.003*Tabla1[[#This Row],[Cantidad de paneles]]</f>
        <v>412.5</v>
      </c>
      <c r="I244" s="24">
        <f>0.057*Tabla1[[#This Row],[Cantidad de paneles]]</f>
        <v>7837.5</v>
      </c>
      <c r="J244" s="28">
        <f>+Tabla1[[#This Row],[Peso del vidrio '[Kg']]]*J$1</f>
        <v>369325000</v>
      </c>
      <c r="K244" s="28">
        <f>+Tabla1[[#This Row],[Peso del Silicio '[Kg']]]*J$2</f>
        <v>62700000</v>
      </c>
      <c r="L244" s="28">
        <f>+Tabla1[[#This Row],[peso del aluminio '[Kg']]]*J$3</f>
        <v>40755000</v>
      </c>
      <c r="M244" s="30">
        <f>+Tabla1[[#This Row],[precio del vidrio '[$']]]+Tabla1[[#This Row],[precio del aluminio '[$']]]+Tabla1[[#This Row],[precio del silio '[$']]]</f>
        <v>472780000</v>
      </c>
      <c r="N244" s="39">
        <f t="shared" si="3"/>
        <v>110282.24865873571</v>
      </c>
      <c r="O244" s="50">
        <f>+Tabla1[[#This Row],[Valor Total del reciclaje de la planta]]/G$2</f>
        <v>121725.02574665293</v>
      </c>
    </row>
    <row r="245" spans="1:15" ht="27.6">
      <c r="A245" s="40">
        <v>43027</v>
      </c>
      <c r="B245" s="41" t="s">
        <v>402</v>
      </c>
      <c r="C245" s="41" t="s">
        <v>403</v>
      </c>
      <c r="D245" s="42">
        <f>+Tabla1[[#This Row],[Capacidad MW]]/E$1</f>
        <v>5</v>
      </c>
      <c r="E245" s="42">
        <v>2E-3</v>
      </c>
      <c r="F245" s="40">
        <v>43009</v>
      </c>
      <c r="G245" s="24">
        <f>17*Tabla1[[#This Row],[Cantidad de paneles]]</f>
        <v>85</v>
      </c>
      <c r="H245" s="24">
        <f>0.003*Tabla1[[#This Row],[Cantidad de paneles]]</f>
        <v>1.4999999999999999E-2</v>
      </c>
      <c r="I245" s="24">
        <f>0.057*Tabla1[[#This Row],[Cantidad de paneles]]</f>
        <v>0.28500000000000003</v>
      </c>
      <c r="J245" s="28">
        <f>+Tabla1[[#This Row],[Peso del vidrio '[Kg']]]*J$1</f>
        <v>13430</v>
      </c>
      <c r="K245" s="28">
        <f>+Tabla1[[#This Row],[Peso del Silicio '[Kg']]]*J$2</f>
        <v>2280</v>
      </c>
      <c r="L245" s="28">
        <f>+Tabla1[[#This Row],[peso del aluminio '[Kg']]]*J$3</f>
        <v>1482.0000000000002</v>
      </c>
      <c r="M245" s="30">
        <f>+Tabla1[[#This Row],[precio del vidrio '[$']]]+Tabla1[[#This Row],[precio del aluminio '[$']]]+Tabla1[[#This Row],[precio del silio '[$']]]</f>
        <v>17192</v>
      </c>
      <c r="N245" s="39">
        <f t="shared" si="3"/>
        <v>4.0102635875903898</v>
      </c>
      <c r="O245" s="50">
        <f>+Tabla1[[#This Row],[Valor Total del reciclaje de la planta]]/G$2</f>
        <v>4.4263645726055616</v>
      </c>
    </row>
    <row r="246" spans="1:15" ht="69">
      <c r="A246" s="40">
        <v>43031</v>
      </c>
      <c r="B246" s="41" t="s">
        <v>404</v>
      </c>
      <c r="C246" s="41" t="s">
        <v>405</v>
      </c>
      <c r="D246" s="42">
        <f>+Tabla1[[#This Row],[Capacidad MW]]/E$1</f>
        <v>862.49999999999989</v>
      </c>
      <c r="E246" s="42">
        <v>0.34499999999999997</v>
      </c>
      <c r="F246" s="40">
        <v>43160</v>
      </c>
      <c r="G246" s="24">
        <f>17*Tabla1[[#This Row],[Cantidad de paneles]]</f>
        <v>14662.499999999998</v>
      </c>
      <c r="H246" s="24">
        <f>0.003*Tabla1[[#This Row],[Cantidad de paneles]]</f>
        <v>2.5874999999999999</v>
      </c>
      <c r="I246" s="24">
        <f>0.057*Tabla1[[#This Row],[Cantidad de paneles]]</f>
        <v>49.162499999999994</v>
      </c>
      <c r="J246" s="28">
        <f>+Tabla1[[#This Row],[Peso del vidrio '[Kg']]]*J$1</f>
        <v>2316674.9999999995</v>
      </c>
      <c r="K246" s="28">
        <f>+Tabla1[[#This Row],[Peso del Silicio '[Kg']]]*J$2</f>
        <v>393300</v>
      </c>
      <c r="L246" s="28">
        <f>+Tabla1[[#This Row],[peso del aluminio '[Kg']]]*J$3</f>
        <v>255644.99999999997</v>
      </c>
      <c r="M246" s="30">
        <f>+Tabla1[[#This Row],[precio del vidrio '[$']]]+Tabla1[[#This Row],[precio del aluminio '[$']]]+Tabla1[[#This Row],[precio del silio '[$']]]</f>
        <v>2965619.9999999995</v>
      </c>
      <c r="N246" s="39">
        <f t="shared" si="3"/>
        <v>691.77046885934215</v>
      </c>
      <c r="O246" s="50">
        <f>+Tabla1[[#This Row],[Valor Total del reciclaje de la planta]]/G$2</f>
        <v>763.54788877445924</v>
      </c>
    </row>
    <row r="247" spans="1:15" ht="41.45">
      <c r="A247" s="40">
        <v>43031</v>
      </c>
      <c r="B247" s="41" t="s">
        <v>406</v>
      </c>
      <c r="C247" s="41" t="s">
        <v>407</v>
      </c>
      <c r="D247" s="42">
        <f>+Tabla1[[#This Row],[Capacidad MW]]/E$1</f>
        <v>9.6</v>
      </c>
      <c r="E247" s="42">
        <v>3.8400000000000001E-3</v>
      </c>
      <c r="F247" s="40">
        <v>43040</v>
      </c>
      <c r="G247" s="24">
        <f>17*Tabla1[[#This Row],[Cantidad de paneles]]</f>
        <v>163.19999999999999</v>
      </c>
      <c r="H247" s="24">
        <f>0.003*Tabla1[[#This Row],[Cantidad de paneles]]</f>
        <v>2.8799999999999999E-2</v>
      </c>
      <c r="I247" s="24">
        <f>0.057*Tabla1[[#This Row],[Cantidad de paneles]]</f>
        <v>0.54720000000000002</v>
      </c>
      <c r="J247" s="28">
        <f>+Tabla1[[#This Row],[Peso del vidrio '[Kg']]]*J$1</f>
        <v>25785.599999999999</v>
      </c>
      <c r="K247" s="28">
        <f>+Tabla1[[#This Row],[Peso del Silicio '[Kg']]]*J$2</f>
        <v>4377.5999999999995</v>
      </c>
      <c r="L247" s="28">
        <f>+Tabla1[[#This Row],[peso del aluminio '[Kg']]]*J$3</f>
        <v>2845.44</v>
      </c>
      <c r="M247" s="30">
        <f>+Tabla1[[#This Row],[precio del vidrio '[$']]]+Tabla1[[#This Row],[precio del aluminio '[$']]]+Tabla1[[#This Row],[precio del silio '[$']]]</f>
        <v>33008.639999999999</v>
      </c>
      <c r="N247" s="39">
        <f t="shared" si="3"/>
        <v>7.6997060881735475</v>
      </c>
      <c r="O247" s="50">
        <f>+Tabla1[[#This Row],[Valor Total del reciclaje de la planta]]/G$2</f>
        <v>8.4986199794026778</v>
      </c>
    </row>
    <row r="248" spans="1:15" ht="27.6">
      <c r="A248" s="40">
        <v>43031</v>
      </c>
      <c r="B248" s="41" t="s">
        <v>408</v>
      </c>
      <c r="C248" s="41" t="s">
        <v>409</v>
      </c>
      <c r="D248" s="42">
        <f>+Tabla1[[#This Row],[Capacidad MW]]/E$1</f>
        <v>11.249999999999998</v>
      </c>
      <c r="E248" s="42">
        <v>4.4999999999999997E-3</v>
      </c>
      <c r="F248" s="40">
        <v>43101</v>
      </c>
      <c r="G248" s="24">
        <f>17*Tabla1[[#This Row],[Cantidad de paneles]]</f>
        <v>191.24999999999997</v>
      </c>
      <c r="H248" s="24">
        <f>0.003*Tabla1[[#This Row],[Cantidad de paneles]]</f>
        <v>3.3749999999999995E-2</v>
      </c>
      <c r="I248" s="24">
        <f>0.057*Tabla1[[#This Row],[Cantidad de paneles]]</f>
        <v>0.64124999999999988</v>
      </c>
      <c r="J248" s="28">
        <f>+Tabla1[[#This Row],[Peso del vidrio '[Kg']]]*J$1</f>
        <v>30217.499999999996</v>
      </c>
      <c r="K248" s="28">
        <f>+Tabla1[[#This Row],[Peso del Silicio '[Kg']]]*J$2</f>
        <v>5129.9999999999991</v>
      </c>
      <c r="L248" s="28">
        <f>+Tabla1[[#This Row],[peso del aluminio '[Kg']]]*J$3</f>
        <v>3334.4999999999995</v>
      </c>
      <c r="M248" s="30">
        <f>+Tabla1[[#This Row],[precio del vidrio '[$']]]+Tabla1[[#This Row],[precio del aluminio '[$']]]+Tabla1[[#This Row],[precio del silio '[$']]]</f>
        <v>38681.999999999993</v>
      </c>
      <c r="N248" s="39">
        <f t="shared" si="3"/>
        <v>9.0230930720783746</v>
      </c>
      <c r="O248" s="50">
        <f>+Tabla1[[#This Row],[Valor Total del reciclaje de la planta]]/G$2</f>
        <v>9.9593202883625107</v>
      </c>
    </row>
    <row r="249" spans="1:15" ht="55.15">
      <c r="A249" s="40">
        <v>43033</v>
      </c>
      <c r="B249" s="41" t="s">
        <v>410</v>
      </c>
      <c r="C249" s="41" t="s">
        <v>411</v>
      </c>
      <c r="D249" s="42">
        <f>+Tabla1[[#This Row],[Capacidad MW]]/E$1</f>
        <v>46.499999999999993</v>
      </c>
      <c r="E249" s="42">
        <v>1.8599999999999998E-2</v>
      </c>
      <c r="F249" s="40">
        <v>43146</v>
      </c>
      <c r="G249" s="24">
        <f>17*Tabla1[[#This Row],[Cantidad de paneles]]</f>
        <v>790.49999999999989</v>
      </c>
      <c r="H249" s="24">
        <f>0.003*Tabla1[[#This Row],[Cantidad de paneles]]</f>
        <v>0.13949999999999999</v>
      </c>
      <c r="I249" s="24">
        <f>0.057*Tabla1[[#This Row],[Cantidad de paneles]]</f>
        <v>2.6504999999999996</v>
      </c>
      <c r="J249" s="28">
        <f>+Tabla1[[#This Row],[Peso del vidrio '[Kg']]]*J$1</f>
        <v>124898.99999999999</v>
      </c>
      <c r="K249" s="28">
        <f>+Tabla1[[#This Row],[Peso del Silicio '[Kg']]]*J$2</f>
        <v>21203.999999999996</v>
      </c>
      <c r="L249" s="28">
        <f>+Tabla1[[#This Row],[peso del aluminio '[Kg']]]*J$3</f>
        <v>13782.599999999999</v>
      </c>
      <c r="M249" s="30">
        <f>+Tabla1[[#This Row],[precio del vidrio '[$']]]+Tabla1[[#This Row],[precio del aluminio '[$']]]+Tabla1[[#This Row],[precio del silio '[$']]]</f>
        <v>159885.59999999998</v>
      </c>
      <c r="N249" s="39">
        <f t="shared" si="3"/>
        <v>37.295451364590619</v>
      </c>
      <c r="O249" s="50">
        <f>+Tabla1[[#This Row],[Valor Total del reciclaje de la planta]]/G$2</f>
        <v>41.165190525231715</v>
      </c>
    </row>
    <row r="250" spans="1:15" ht="27.6">
      <c r="A250" s="40">
        <v>43034</v>
      </c>
      <c r="B250" s="41" t="s">
        <v>412</v>
      </c>
      <c r="C250" s="41" t="s">
        <v>413</v>
      </c>
      <c r="D250" s="42">
        <f>+Tabla1[[#This Row],[Capacidad MW]]/E$1</f>
        <v>106.575</v>
      </c>
      <c r="E250" s="42">
        <v>4.2630000000000001E-2</v>
      </c>
      <c r="F250" s="40">
        <v>43101</v>
      </c>
      <c r="G250" s="24">
        <f>17*Tabla1[[#This Row],[Cantidad de paneles]]</f>
        <v>1811.7750000000001</v>
      </c>
      <c r="H250" s="24">
        <f>0.003*Tabla1[[#This Row],[Cantidad de paneles]]</f>
        <v>0.31972500000000004</v>
      </c>
      <c r="I250" s="24">
        <f>0.057*Tabla1[[#This Row],[Cantidad de paneles]]</f>
        <v>6.0747750000000007</v>
      </c>
      <c r="J250" s="28">
        <f>+Tabla1[[#This Row],[Peso del vidrio '[Kg']]]*J$1</f>
        <v>286260.45</v>
      </c>
      <c r="K250" s="28">
        <f>+Tabla1[[#This Row],[Peso del Silicio '[Kg']]]*J$2</f>
        <v>48598.200000000004</v>
      </c>
      <c r="L250" s="28">
        <f>+Tabla1[[#This Row],[peso del aluminio '[Kg']]]*J$3</f>
        <v>31588.830000000005</v>
      </c>
      <c r="M250" s="30">
        <f>+Tabla1[[#This Row],[precio del vidrio '[$']]]+Tabla1[[#This Row],[precio del aluminio '[$']]]+Tabla1[[#This Row],[precio del silio '[$']]]</f>
        <v>366447.48000000004</v>
      </c>
      <c r="N250" s="39">
        <f t="shared" si="3"/>
        <v>85.47876836948916</v>
      </c>
      <c r="O250" s="50">
        <f>+Tabla1[[#This Row],[Valor Total del reciclaje de la planta]]/G$2</f>
        <v>94.347960865087543</v>
      </c>
    </row>
    <row r="251" spans="1:15" ht="27.6">
      <c r="A251" s="40">
        <v>43034</v>
      </c>
      <c r="B251" s="41" t="s">
        <v>414</v>
      </c>
      <c r="C251" s="41" t="s">
        <v>415</v>
      </c>
      <c r="D251" s="42">
        <f>+Tabla1[[#This Row],[Capacidad MW]]/E$1</f>
        <v>26.099999999999998</v>
      </c>
      <c r="E251" s="42">
        <v>1.044E-2</v>
      </c>
      <c r="F251" s="40">
        <v>43101</v>
      </c>
      <c r="G251" s="24">
        <f>17*Tabla1[[#This Row],[Cantidad de paneles]]</f>
        <v>443.7</v>
      </c>
      <c r="H251" s="24">
        <f>0.003*Tabla1[[#This Row],[Cantidad de paneles]]</f>
        <v>7.8299999999999995E-2</v>
      </c>
      <c r="I251" s="24">
        <f>0.057*Tabla1[[#This Row],[Cantidad de paneles]]</f>
        <v>1.4877</v>
      </c>
      <c r="J251" s="28">
        <f>+Tabla1[[#This Row],[Peso del vidrio '[Kg']]]*J$1</f>
        <v>70104.599999999991</v>
      </c>
      <c r="K251" s="28">
        <f>+Tabla1[[#This Row],[Peso del Silicio '[Kg']]]*J$2</f>
        <v>11901.599999999999</v>
      </c>
      <c r="L251" s="28">
        <f>+Tabla1[[#This Row],[peso del aluminio '[Kg']]]*J$3</f>
        <v>7736.04</v>
      </c>
      <c r="M251" s="30">
        <f>+Tabla1[[#This Row],[precio del vidrio '[$']]]+Tabla1[[#This Row],[precio del aluminio '[$']]]+Tabla1[[#This Row],[precio del silio '[$']]]</f>
        <v>89742.239999999991</v>
      </c>
      <c r="N251" s="39">
        <f t="shared" si="3"/>
        <v>20.933575927221831</v>
      </c>
      <c r="O251" s="50">
        <f>+Tabla1[[#This Row],[Valor Total del reciclaje de la planta]]/G$2</f>
        <v>23.105623069001027</v>
      </c>
    </row>
    <row r="252" spans="1:15" ht="27.6">
      <c r="A252" s="40">
        <v>43034</v>
      </c>
      <c r="B252" s="41" t="s">
        <v>416</v>
      </c>
      <c r="C252" s="41" t="s">
        <v>417</v>
      </c>
      <c r="D252" s="42">
        <f>+Tabla1[[#This Row],[Capacidad MW]]/E$1</f>
        <v>15.95</v>
      </c>
      <c r="E252" s="42">
        <v>6.3800000000000003E-3</v>
      </c>
      <c r="F252" s="40">
        <v>43101</v>
      </c>
      <c r="G252" s="24">
        <f>17*Tabla1[[#This Row],[Cantidad de paneles]]</f>
        <v>271.14999999999998</v>
      </c>
      <c r="H252" s="24">
        <f>0.003*Tabla1[[#This Row],[Cantidad de paneles]]</f>
        <v>4.7849999999999997E-2</v>
      </c>
      <c r="I252" s="24">
        <f>0.057*Tabla1[[#This Row],[Cantidad de paneles]]</f>
        <v>0.90915000000000001</v>
      </c>
      <c r="J252" s="28">
        <f>+Tabla1[[#This Row],[Peso del vidrio '[Kg']]]*J$1</f>
        <v>42841.7</v>
      </c>
      <c r="K252" s="28">
        <f>+Tabla1[[#This Row],[Peso del Silicio '[Kg']]]*J$2</f>
        <v>7273.2</v>
      </c>
      <c r="L252" s="28">
        <f>+Tabla1[[#This Row],[peso del aluminio '[Kg']]]*J$3</f>
        <v>4727.58</v>
      </c>
      <c r="M252" s="30">
        <f>+Tabla1[[#This Row],[precio del vidrio '[$']]]+Tabla1[[#This Row],[precio del aluminio '[$']]]+Tabla1[[#This Row],[precio del silio '[$']]]</f>
        <v>54842.479999999996</v>
      </c>
      <c r="N252" s="39">
        <f t="shared" si="3"/>
        <v>12.792740844413341</v>
      </c>
      <c r="O252" s="50">
        <f>+Tabla1[[#This Row],[Valor Total del reciclaje de la planta]]/G$2</f>
        <v>14.120102986611739</v>
      </c>
    </row>
    <row r="253" spans="1:15" ht="27.6">
      <c r="A253" s="40">
        <v>43034</v>
      </c>
      <c r="B253" s="41" t="s">
        <v>418</v>
      </c>
      <c r="C253" s="41" t="s">
        <v>419</v>
      </c>
      <c r="D253" s="42">
        <f>+Tabla1[[#This Row],[Capacidad MW]]/E$1</f>
        <v>11.6</v>
      </c>
      <c r="E253" s="42">
        <v>4.64E-3</v>
      </c>
      <c r="F253" s="40">
        <v>43101</v>
      </c>
      <c r="G253" s="24">
        <f>17*Tabla1[[#This Row],[Cantidad de paneles]]</f>
        <v>197.2</v>
      </c>
      <c r="H253" s="24">
        <f>0.003*Tabla1[[#This Row],[Cantidad de paneles]]</f>
        <v>3.4799999999999998E-2</v>
      </c>
      <c r="I253" s="24">
        <f>0.057*Tabla1[[#This Row],[Cantidad de paneles]]</f>
        <v>0.66120000000000001</v>
      </c>
      <c r="J253" s="28">
        <f>+Tabla1[[#This Row],[Peso del vidrio '[Kg']]]*J$1</f>
        <v>31157.599999999999</v>
      </c>
      <c r="K253" s="28">
        <f>+Tabla1[[#This Row],[Peso del Silicio '[Kg']]]*J$2</f>
        <v>5289.5999999999995</v>
      </c>
      <c r="L253" s="28">
        <f>+Tabla1[[#This Row],[peso del aluminio '[Kg']]]*J$3</f>
        <v>3438.2400000000002</v>
      </c>
      <c r="M253" s="30">
        <f>+Tabla1[[#This Row],[precio del vidrio '[$']]]+Tabla1[[#This Row],[precio del aluminio '[$']]]+Tabla1[[#This Row],[precio del silio '[$']]]</f>
        <v>39885.439999999995</v>
      </c>
      <c r="N253" s="39">
        <f t="shared" si="3"/>
        <v>9.3038115232097027</v>
      </c>
      <c r="O253" s="50">
        <f>+Tabla1[[#This Row],[Valor Total del reciclaje de la planta]]/G$2</f>
        <v>10.269165808444901</v>
      </c>
    </row>
    <row r="254" spans="1:15" ht="27.6">
      <c r="A254" s="40">
        <v>43034</v>
      </c>
      <c r="B254" s="41" t="s">
        <v>420</v>
      </c>
      <c r="C254" s="41" t="s">
        <v>421</v>
      </c>
      <c r="D254" s="42">
        <f>+Tabla1[[#This Row],[Capacidad MW]]/E$1</f>
        <v>26.099999999999998</v>
      </c>
      <c r="E254" s="42">
        <v>1.044E-2</v>
      </c>
      <c r="F254" s="40">
        <v>43313</v>
      </c>
      <c r="G254" s="24">
        <f>17*Tabla1[[#This Row],[Cantidad de paneles]]</f>
        <v>443.7</v>
      </c>
      <c r="H254" s="24">
        <f>0.003*Tabla1[[#This Row],[Cantidad de paneles]]</f>
        <v>7.8299999999999995E-2</v>
      </c>
      <c r="I254" s="24">
        <f>0.057*Tabla1[[#This Row],[Cantidad de paneles]]</f>
        <v>1.4877</v>
      </c>
      <c r="J254" s="28">
        <f>+Tabla1[[#This Row],[Peso del vidrio '[Kg']]]*J$1</f>
        <v>70104.599999999991</v>
      </c>
      <c r="K254" s="28">
        <f>+Tabla1[[#This Row],[Peso del Silicio '[Kg']]]*J$2</f>
        <v>11901.599999999999</v>
      </c>
      <c r="L254" s="28">
        <f>+Tabla1[[#This Row],[peso del aluminio '[Kg']]]*J$3</f>
        <v>7736.04</v>
      </c>
      <c r="M254" s="30">
        <f>+Tabla1[[#This Row],[precio del vidrio '[$']]]+Tabla1[[#This Row],[precio del aluminio '[$']]]+Tabla1[[#This Row],[precio del silio '[$']]]</f>
        <v>89742.239999999991</v>
      </c>
      <c r="N254" s="39">
        <f t="shared" si="3"/>
        <v>20.933575927221831</v>
      </c>
      <c r="O254" s="50">
        <f>+Tabla1[[#This Row],[Valor Total del reciclaje de la planta]]/G$2</f>
        <v>23.105623069001027</v>
      </c>
    </row>
    <row r="255" spans="1:15" ht="27.6">
      <c r="A255" s="40">
        <v>43034</v>
      </c>
      <c r="B255" s="41" t="s">
        <v>422</v>
      </c>
      <c r="C255" s="41" t="s">
        <v>423</v>
      </c>
      <c r="D255" s="42">
        <f>+Tabla1[[#This Row],[Capacidad MW]]/E$1</f>
        <v>115.99999999999999</v>
      </c>
      <c r="E255" s="42">
        <v>4.6399999999999997E-2</v>
      </c>
      <c r="F255" s="40">
        <v>43101</v>
      </c>
      <c r="G255" s="24">
        <f>17*Tabla1[[#This Row],[Cantidad de paneles]]</f>
        <v>1971.9999999999998</v>
      </c>
      <c r="H255" s="24">
        <f>0.003*Tabla1[[#This Row],[Cantidad de paneles]]</f>
        <v>0.34799999999999998</v>
      </c>
      <c r="I255" s="24">
        <f>0.057*Tabla1[[#This Row],[Cantidad de paneles]]</f>
        <v>6.6119999999999992</v>
      </c>
      <c r="J255" s="28">
        <f>+Tabla1[[#This Row],[Peso del vidrio '[Kg']]]*J$1</f>
        <v>311575.99999999994</v>
      </c>
      <c r="K255" s="28">
        <f>+Tabla1[[#This Row],[Peso del Silicio '[Kg']]]*J$2</f>
        <v>52895.999999999993</v>
      </c>
      <c r="L255" s="28">
        <f>+Tabla1[[#This Row],[peso del aluminio '[Kg']]]*J$3</f>
        <v>34382.399999999994</v>
      </c>
      <c r="M255" s="30">
        <f>+Tabla1[[#This Row],[precio del vidrio '[$']]]+Tabla1[[#This Row],[precio del aluminio '[$']]]+Tabla1[[#This Row],[precio del silio '[$']]]</f>
        <v>398854.39999999991</v>
      </c>
      <c r="N255" s="39">
        <f t="shared" si="3"/>
        <v>93.038115232097013</v>
      </c>
      <c r="O255" s="50">
        <f>+Tabla1[[#This Row],[Valor Total del reciclaje de la planta]]/G$2</f>
        <v>102.691658084449</v>
      </c>
    </row>
    <row r="256" spans="1:15" ht="27.6">
      <c r="A256" s="40">
        <v>43040</v>
      </c>
      <c r="B256" s="41" t="s">
        <v>424</v>
      </c>
      <c r="C256" s="41" t="s">
        <v>401</v>
      </c>
      <c r="D256" s="42">
        <f>+Tabla1[[#This Row],[Capacidad MW]]/E$1</f>
        <v>92500</v>
      </c>
      <c r="E256" s="42">
        <v>37</v>
      </c>
      <c r="F256" s="40">
        <v>43678</v>
      </c>
      <c r="G256" s="24">
        <f>17*Tabla1[[#This Row],[Cantidad de paneles]]</f>
        <v>1572500</v>
      </c>
      <c r="H256" s="24">
        <f>0.003*Tabla1[[#This Row],[Cantidad de paneles]]</f>
        <v>277.5</v>
      </c>
      <c r="I256" s="24">
        <f>0.057*Tabla1[[#This Row],[Cantidad de paneles]]</f>
        <v>5272.5</v>
      </c>
      <c r="J256" s="28">
        <f>+Tabla1[[#This Row],[Peso del vidrio '[Kg']]]*J$1</f>
        <v>248455000</v>
      </c>
      <c r="K256" s="28">
        <f>+Tabla1[[#This Row],[Peso del Silicio '[Kg']]]*J$2</f>
        <v>42180000</v>
      </c>
      <c r="L256" s="28">
        <f>+Tabla1[[#This Row],[peso del aluminio '[Kg']]]*J$3</f>
        <v>27417000</v>
      </c>
      <c r="M256" s="30">
        <f>+Tabla1[[#This Row],[precio del vidrio '[$']]]+Tabla1[[#This Row],[precio del aluminio '[$']]]+Tabla1[[#This Row],[precio del silio '[$']]]</f>
        <v>318052000</v>
      </c>
      <c r="N256" s="39">
        <f t="shared" si="3"/>
        <v>74189.876370422207</v>
      </c>
      <c r="O256" s="50">
        <f>+Tabla1[[#This Row],[Valor Total del reciclaje de la planta]]/G$2</f>
        <v>81887.744593202879</v>
      </c>
    </row>
    <row r="257" spans="1:15" ht="27.6">
      <c r="A257" s="40">
        <v>43040</v>
      </c>
      <c r="B257" s="41" t="s">
        <v>425</v>
      </c>
      <c r="C257" s="41" t="s">
        <v>51</v>
      </c>
      <c r="D257" s="42">
        <f>+Tabla1[[#This Row],[Capacidad MW]]/E$1</f>
        <v>49749.999999999993</v>
      </c>
      <c r="E257" s="42">
        <v>19.899999999999999</v>
      </c>
      <c r="F257" s="40">
        <v>42979</v>
      </c>
      <c r="G257" s="24">
        <f>17*Tabla1[[#This Row],[Cantidad de paneles]]</f>
        <v>845749.99999999988</v>
      </c>
      <c r="H257" s="24">
        <f>0.003*Tabla1[[#This Row],[Cantidad de paneles]]</f>
        <v>149.24999999999997</v>
      </c>
      <c r="I257" s="24">
        <f>0.057*Tabla1[[#This Row],[Cantidad de paneles]]</f>
        <v>2835.7499999999995</v>
      </c>
      <c r="J257" s="28">
        <f>+Tabla1[[#This Row],[Peso del vidrio '[Kg']]]*J$1</f>
        <v>133628499.99999999</v>
      </c>
      <c r="K257" s="28">
        <f>+Tabla1[[#This Row],[Peso del Silicio '[Kg']]]*J$2</f>
        <v>22685999.999999996</v>
      </c>
      <c r="L257" s="28">
        <f>+Tabla1[[#This Row],[peso del aluminio '[Kg']]]*J$3</f>
        <v>14745899.999999998</v>
      </c>
      <c r="M257" s="30">
        <f>+Tabla1[[#This Row],[precio del vidrio '[$']]]+Tabla1[[#This Row],[precio del aluminio '[$']]]+Tabla1[[#This Row],[precio del silio '[$']]]</f>
        <v>171060399.99999997</v>
      </c>
      <c r="N257" s="39">
        <f t="shared" si="3"/>
        <v>39902.12269652437</v>
      </c>
      <c r="O257" s="50">
        <f>+Tabla1[[#This Row],[Valor Total del reciclaje de la planta]]/G$2</f>
        <v>44042.327497425329</v>
      </c>
    </row>
    <row r="258" spans="1:15" ht="27.6">
      <c r="A258" s="40">
        <v>43042</v>
      </c>
      <c r="B258" s="41" t="s">
        <v>426</v>
      </c>
      <c r="C258" s="41" t="s">
        <v>427</v>
      </c>
      <c r="D258" s="42">
        <f>+Tabla1[[#This Row],[Capacidad MW]]/E$1</f>
        <v>12.149999999999999</v>
      </c>
      <c r="E258" s="42">
        <v>4.8599999999999997E-3</v>
      </c>
      <c r="F258" s="40">
        <v>42979</v>
      </c>
      <c r="G258" s="24">
        <f>17*Tabla1[[#This Row],[Cantidad de paneles]]</f>
        <v>206.54999999999998</v>
      </c>
      <c r="H258" s="24">
        <f>0.003*Tabla1[[#This Row],[Cantidad de paneles]]</f>
        <v>3.6449999999999996E-2</v>
      </c>
      <c r="I258" s="24">
        <f>0.057*Tabla1[[#This Row],[Cantidad de paneles]]</f>
        <v>0.69255</v>
      </c>
      <c r="J258" s="28">
        <f>+Tabla1[[#This Row],[Peso del vidrio '[Kg']]]*J$1</f>
        <v>32634.899999999998</v>
      </c>
      <c r="K258" s="28">
        <f>+Tabla1[[#This Row],[Peso del Silicio '[Kg']]]*J$2</f>
        <v>5540.4</v>
      </c>
      <c r="L258" s="28">
        <f>+Tabla1[[#This Row],[peso del aluminio '[Kg']]]*J$3</f>
        <v>3601.26</v>
      </c>
      <c r="M258" s="30">
        <f>+Tabla1[[#This Row],[precio del vidrio '[$']]]+Tabla1[[#This Row],[precio del aluminio '[$']]]+Tabla1[[#This Row],[precio del silio '[$']]]</f>
        <v>41776.559999999998</v>
      </c>
      <c r="N258" s="39">
        <f t="shared" si="3"/>
        <v>9.7449405178446469</v>
      </c>
      <c r="O258" s="50">
        <f>+Tabla1[[#This Row],[Valor Total del reciclaje de la planta]]/G$2</f>
        <v>10.756065911431513</v>
      </c>
    </row>
    <row r="259" spans="1:15" ht="27.6">
      <c r="A259" s="40">
        <v>43047</v>
      </c>
      <c r="B259" s="41" t="s">
        <v>428</v>
      </c>
      <c r="C259" s="41" t="s">
        <v>429</v>
      </c>
      <c r="D259" s="42">
        <f>+Tabla1[[#This Row],[Capacidad MW]]/E$1</f>
        <v>109.7</v>
      </c>
      <c r="E259" s="42">
        <v>4.3880000000000002E-2</v>
      </c>
      <c r="F259" s="40">
        <v>43160</v>
      </c>
      <c r="G259" s="24">
        <f>17*Tabla1[[#This Row],[Cantidad de paneles]]</f>
        <v>1864.9</v>
      </c>
      <c r="H259" s="24">
        <f>0.003*Tabla1[[#This Row],[Cantidad de paneles]]</f>
        <v>0.3291</v>
      </c>
      <c r="I259" s="24">
        <f>0.057*Tabla1[[#This Row],[Cantidad de paneles]]</f>
        <v>6.2529000000000003</v>
      </c>
      <c r="J259" s="28">
        <f>+Tabla1[[#This Row],[Peso del vidrio '[Kg']]]*J$1</f>
        <v>294654.2</v>
      </c>
      <c r="K259" s="28">
        <f>+Tabla1[[#This Row],[Peso del Silicio '[Kg']]]*J$2</f>
        <v>50023.199999999997</v>
      </c>
      <c r="L259" s="28">
        <f>+Tabla1[[#This Row],[peso del aluminio '[Kg']]]*J$3</f>
        <v>32515.08</v>
      </c>
      <c r="M259" s="30">
        <f>+Tabla1[[#This Row],[precio del vidrio '[$']]]+Tabla1[[#This Row],[precio del aluminio '[$']]]+Tabla1[[#This Row],[precio del silio '[$']]]</f>
        <v>377192.48000000004</v>
      </c>
      <c r="N259" s="39">
        <f t="shared" si="3"/>
        <v>87.98518311173315</v>
      </c>
      <c r="O259" s="50">
        <f>+Tabla1[[#This Row],[Valor Total del reciclaje de la planta]]/G$2</f>
        <v>97.114438722966028</v>
      </c>
    </row>
    <row r="260" spans="1:15" ht="41.45">
      <c r="A260" s="40">
        <v>43049</v>
      </c>
      <c r="B260" s="41" t="s">
        <v>430</v>
      </c>
      <c r="C260" s="41" t="s">
        <v>431</v>
      </c>
      <c r="D260" s="42">
        <f>+Tabla1[[#This Row],[Capacidad MW]]/E$1</f>
        <v>338374.99999999994</v>
      </c>
      <c r="E260" s="42">
        <v>135.35</v>
      </c>
      <c r="F260" s="40">
        <v>43435</v>
      </c>
      <c r="G260" s="24">
        <f>17*Tabla1[[#This Row],[Cantidad de paneles]]</f>
        <v>5752374.9999999991</v>
      </c>
      <c r="H260" s="24">
        <f>0.003*Tabla1[[#This Row],[Cantidad de paneles]]</f>
        <v>1015.1249999999999</v>
      </c>
      <c r="I260" s="24">
        <f>0.057*Tabla1[[#This Row],[Cantidad de paneles]]</f>
        <v>19287.374999999996</v>
      </c>
      <c r="J260" s="28">
        <f>+Tabla1[[#This Row],[Peso del vidrio '[Kg']]]*J$1</f>
        <v>908875249.99999988</v>
      </c>
      <c r="K260" s="28">
        <f>+Tabla1[[#This Row],[Peso del Silicio '[Kg']]]*J$2</f>
        <v>154298999.99999997</v>
      </c>
      <c r="L260" s="28">
        <f>+Tabla1[[#This Row],[peso del aluminio '[Kg']]]*J$3</f>
        <v>100294349.99999999</v>
      </c>
      <c r="M260" s="30">
        <f>+Tabla1[[#This Row],[precio del vidrio '[$']]]+Tabla1[[#This Row],[precio del aluminio '[$']]]+Tabla1[[#This Row],[precio del silio '[$']]]</f>
        <v>1163468599.9999998</v>
      </c>
      <c r="N260" s="39">
        <f t="shared" si="3"/>
        <v>271394.58829017956</v>
      </c>
      <c r="O260" s="50">
        <f>+Tabla1[[#This Row],[Valor Total del reciclaje de la planta]]/G$2</f>
        <v>299554.22245108132</v>
      </c>
    </row>
    <row r="261" spans="1:15" ht="27.6">
      <c r="A261" s="40">
        <v>43056</v>
      </c>
      <c r="B261" s="41" t="s">
        <v>432</v>
      </c>
      <c r="C261" s="41" t="s">
        <v>433</v>
      </c>
      <c r="D261" s="42">
        <f>+Tabla1[[#This Row],[Capacidad MW]]/E$1</f>
        <v>25</v>
      </c>
      <c r="E261" s="42">
        <v>0.01</v>
      </c>
      <c r="F261" s="40">
        <v>43070</v>
      </c>
      <c r="G261" s="24">
        <f>17*Tabla1[[#This Row],[Cantidad de paneles]]</f>
        <v>425</v>
      </c>
      <c r="H261" s="24">
        <f>0.003*Tabla1[[#This Row],[Cantidad de paneles]]</f>
        <v>7.4999999999999997E-2</v>
      </c>
      <c r="I261" s="24">
        <f>0.057*Tabla1[[#This Row],[Cantidad de paneles]]</f>
        <v>1.425</v>
      </c>
      <c r="J261" s="28">
        <f>+Tabla1[[#This Row],[Peso del vidrio '[Kg']]]*J$1</f>
        <v>67150</v>
      </c>
      <c r="K261" s="28">
        <f>+Tabla1[[#This Row],[Peso del Silicio '[Kg']]]*J$2</f>
        <v>11400</v>
      </c>
      <c r="L261" s="28">
        <f>+Tabla1[[#This Row],[peso del aluminio '[Kg']]]*J$3</f>
        <v>7410</v>
      </c>
      <c r="M261" s="30">
        <f>+Tabla1[[#This Row],[precio del vidrio '[$']]]+Tabla1[[#This Row],[precio del aluminio '[$']]]+Tabla1[[#This Row],[precio del silio '[$']]]</f>
        <v>85960</v>
      </c>
      <c r="N261" s="39">
        <f t="shared" si="3"/>
        <v>20.051317937951946</v>
      </c>
      <c r="O261" s="50">
        <f>+Tabla1[[#This Row],[Valor Total del reciclaje de la planta]]/G$2</f>
        <v>22.131822863027807</v>
      </c>
    </row>
    <row r="262" spans="1:15" ht="27.6">
      <c r="A262" s="40">
        <v>43060</v>
      </c>
      <c r="B262" s="41" t="s">
        <v>434</v>
      </c>
      <c r="C262" s="41" t="s">
        <v>435</v>
      </c>
      <c r="D262" s="42">
        <f>+Tabla1[[#This Row],[Capacidad MW]]/E$1</f>
        <v>45.75</v>
      </c>
      <c r="E262" s="42">
        <v>1.83E-2</v>
      </c>
      <c r="F262" s="40">
        <v>43132</v>
      </c>
      <c r="G262" s="24">
        <f>17*Tabla1[[#This Row],[Cantidad de paneles]]</f>
        <v>777.75</v>
      </c>
      <c r="H262" s="24">
        <f>0.003*Tabla1[[#This Row],[Cantidad de paneles]]</f>
        <v>0.13725000000000001</v>
      </c>
      <c r="I262" s="24">
        <f>0.057*Tabla1[[#This Row],[Cantidad de paneles]]</f>
        <v>2.6077500000000002</v>
      </c>
      <c r="J262" s="28">
        <f>+Tabla1[[#This Row],[Peso del vidrio '[Kg']]]*J$1</f>
        <v>122884.5</v>
      </c>
      <c r="K262" s="28">
        <f>+Tabla1[[#This Row],[Peso del Silicio '[Kg']]]*J$2</f>
        <v>20862</v>
      </c>
      <c r="L262" s="28">
        <f>+Tabla1[[#This Row],[peso del aluminio '[Kg']]]*J$3</f>
        <v>13560.300000000001</v>
      </c>
      <c r="M262" s="30">
        <f>+Tabla1[[#This Row],[precio del vidrio '[$']]]+Tabla1[[#This Row],[precio del aluminio '[$']]]+Tabla1[[#This Row],[precio del silio '[$']]]</f>
        <v>157306.79999999999</v>
      </c>
      <c r="N262" s="39">
        <f t="shared" si="3"/>
        <v>36.693911826452059</v>
      </c>
      <c r="O262" s="50">
        <f>+Tabla1[[#This Row],[Valor Total del reciclaje de la planta]]/G$2</f>
        <v>40.501235839340886</v>
      </c>
    </row>
    <row r="263" spans="1:15" ht="41.45">
      <c r="A263" s="40">
        <v>43060</v>
      </c>
      <c r="B263" s="41" t="s">
        <v>436</v>
      </c>
      <c r="C263" s="41" t="s">
        <v>437</v>
      </c>
      <c r="D263" s="42">
        <f>+Tabla1[[#This Row],[Capacidad MW]]/E$1</f>
        <v>652074.99999999988</v>
      </c>
      <c r="E263" s="42">
        <v>260.83</v>
      </c>
      <c r="F263" s="40">
        <v>43876</v>
      </c>
      <c r="G263" s="24">
        <f>17*Tabla1[[#This Row],[Cantidad de paneles]]</f>
        <v>11085274.999999998</v>
      </c>
      <c r="H263" s="24">
        <f>0.003*Tabla1[[#This Row],[Cantidad de paneles]]</f>
        <v>1956.2249999999997</v>
      </c>
      <c r="I263" s="24">
        <f>0.057*Tabla1[[#This Row],[Cantidad de paneles]]</f>
        <v>37168.274999999994</v>
      </c>
      <c r="J263" s="28">
        <f>+Tabla1[[#This Row],[Peso del vidrio '[Kg']]]*J$1</f>
        <v>1751473449.9999998</v>
      </c>
      <c r="K263" s="28">
        <f>+Tabla1[[#This Row],[Peso del Silicio '[Kg']]]*J$2</f>
        <v>297346199.99999994</v>
      </c>
      <c r="L263" s="28">
        <f>+Tabla1[[#This Row],[peso del aluminio '[Kg']]]*J$3</f>
        <v>193275029.99999997</v>
      </c>
      <c r="M263" s="30">
        <f>+Tabla1[[#This Row],[precio del vidrio '[$']]]+Tabla1[[#This Row],[precio del aluminio '[$']]]+Tabla1[[#This Row],[precio del silio '[$']]]</f>
        <v>2242094679.9999995</v>
      </c>
      <c r="N263" s="39">
        <f t="shared" si="3"/>
        <v>522998.52577560052</v>
      </c>
      <c r="O263" s="50">
        <f>+Tabla1[[#This Row],[Valor Total del reciclaje de la planta]]/G$2</f>
        <v>577264.33573635411</v>
      </c>
    </row>
    <row r="264" spans="1:15" ht="27.6">
      <c r="A264" s="40">
        <v>43061</v>
      </c>
      <c r="B264" s="41" t="s">
        <v>438</v>
      </c>
      <c r="C264" s="41" t="s">
        <v>439</v>
      </c>
      <c r="D264" s="42">
        <f>+Tabla1[[#This Row],[Capacidad MW]]/E$1</f>
        <v>300000</v>
      </c>
      <c r="E264" s="42">
        <v>120</v>
      </c>
      <c r="F264" s="40">
        <v>43252</v>
      </c>
      <c r="G264" s="24">
        <f>17*Tabla1[[#This Row],[Cantidad de paneles]]</f>
        <v>5100000</v>
      </c>
      <c r="H264" s="24">
        <f>0.003*Tabla1[[#This Row],[Cantidad de paneles]]</f>
        <v>900</v>
      </c>
      <c r="I264" s="24">
        <f>0.057*Tabla1[[#This Row],[Cantidad de paneles]]</f>
        <v>17100</v>
      </c>
      <c r="J264" s="28">
        <f>+Tabla1[[#This Row],[Peso del vidrio '[Kg']]]*J$1</f>
        <v>805800000</v>
      </c>
      <c r="K264" s="28">
        <f>+Tabla1[[#This Row],[Peso del Silicio '[Kg']]]*J$2</f>
        <v>136800000</v>
      </c>
      <c r="L264" s="28">
        <f>+Tabla1[[#This Row],[peso del aluminio '[Kg']]]*J$3</f>
        <v>88920000</v>
      </c>
      <c r="M264" s="30">
        <f>+Tabla1[[#This Row],[precio del vidrio '[$']]]+Tabla1[[#This Row],[precio del aluminio '[$']]]+Tabla1[[#This Row],[precio del silio '[$']]]</f>
        <v>1031520000</v>
      </c>
      <c r="N264" s="39">
        <f t="shared" ref="N264:N327" si="4">+M264/G$1</f>
        <v>240615.81525542337</v>
      </c>
      <c r="O264" s="50">
        <f>+Tabla1[[#This Row],[Valor Total del reciclaje de la planta]]/G$2</f>
        <v>265581.87435633369</v>
      </c>
    </row>
    <row r="265" spans="1:15" ht="41.45">
      <c r="A265" s="40">
        <v>43066</v>
      </c>
      <c r="B265" s="41" t="s">
        <v>440</v>
      </c>
      <c r="C265" s="41" t="s">
        <v>296</v>
      </c>
      <c r="D265" s="42">
        <f>+Tabla1[[#This Row],[Capacidad MW]]/E$1</f>
        <v>198</v>
      </c>
      <c r="E265" s="42">
        <v>7.9200000000000007E-2</v>
      </c>
      <c r="F265" s="40">
        <v>43101</v>
      </c>
      <c r="G265" s="24">
        <f>17*Tabla1[[#This Row],[Cantidad de paneles]]</f>
        <v>3366</v>
      </c>
      <c r="H265" s="24">
        <f>0.003*Tabla1[[#This Row],[Cantidad de paneles]]</f>
        <v>0.59399999999999997</v>
      </c>
      <c r="I265" s="24">
        <f>0.057*Tabla1[[#This Row],[Cantidad de paneles]]</f>
        <v>11.286</v>
      </c>
      <c r="J265" s="28">
        <f>+Tabla1[[#This Row],[Peso del vidrio '[Kg']]]*J$1</f>
        <v>531828</v>
      </c>
      <c r="K265" s="28">
        <f>+Tabla1[[#This Row],[Peso del Silicio '[Kg']]]*J$2</f>
        <v>90288</v>
      </c>
      <c r="L265" s="28">
        <f>+Tabla1[[#This Row],[peso del aluminio '[Kg']]]*J$3</f>
        <v>58687.199999999997</v>
      </c>
      <c r="M265" s="30">
        <f>+Tabla1[[#This Row],[precio del vidrio '[$']]]+Tabla1[[#This Row],[precio del aluminio '[$']]]+Tabla1[[#This Row],[precio del silio '[$']]]</f>
        <v>680803.2</v>
      </c>
      <c r="N265" s="39">
        <f t="shared" si="4"/>
        <v>158.80643806857941</v>
      </c>
      <c r="O265" s="50">
        <f>+Tabla1[[#This Row],[Valor Total del reciclaje de la planta]]/G$2</f>
        <v>175.28403707518021</v>
      </c>
    </row>
    <row r="266" spans="1:15" ht="41.45">
      <c r="A266" s="40">
        <v>43066</v>
      </c>
      <c r="B266" s="41" t="s">
        <v>441</v>
      </c>
      <c r="C266" s="41" t="s">
        <v>442</v>
      </c>
      <c r="D266" s="42">
        <f>+Tabla1[[#This Row],[Capacidad MW]]/E$1</f>
        <v>135</v>
      </c>
      <c r="E266" s="42">
        <v>5.3999999999999999E-2</v>
      </c>
      <c r="F266" s="40">
        <v>43205</v>
      </c>
      <c r="G266" s="24">
        <f>17*Tabla1[[#This Row],[Cantidad de paneles]]</f>
        <v>2295</v>
      </c>
      <c r="H266" s="24">
        <f>0.003*Tabla1[[#This Row],[Cantidad de paneles]]</f>
        <v>0.40500000000000003</v>
      </c>
      <c r="I266" s="24">
        <f>0.057*Tabla1[[#This Row],[Cantidad de paneles]]</f>
        <v>7.6950000000000003</v>
      </c>
      <c r="J266" s="28">
        <f>+Tabla1[[#This Row],[Peso del vidrio '[Kg']]]*J$1</f>
        <v>362610</v>
      </c>
      <c r="K266" s="28">
        <f>+Tabla1[[#This Row],[Peso del Silicio '[Kg']]]*J$2</f>
        <v>61560.000000000007</v>
      </c>
      <c r="L266" s="28">
        <f>+Tabla1[[#This Row],[peso del aluminio '[Kg']]]*J$3</f>
        <v>40014</v>
      </c>
      <c r="M266" s="30">
        <f>+Tabla1[[#This Row],[precio del vidrio '[$']]]+Tabla1[[#This Row],[precio del aluminio '[$']]]+Tabla1[[#This Row],[precio del silio '[$']]]</f>
        <v>464184</v>
      </c>
      <c r="N266" s="39">
        <f t="shared" si="4"/>
        <v>108.27711686494052</v>
      </c>
      <c r="O266" s="50">
        <f>+Tabla1[[#This Row],[Valor Total del reciclaje de la planta]]/G$2</f>
        <v>119.51184346035015</v>
      </c>
    </row>
    <row r="267" spans="1:15" ht="55.15">
      <c r="A267" s="40">
        <v>43066</v>
      </c>
      <c r="B267" s="41" t="s">
        <v>443</v>
      </c>
      <c r="C267" s="41" t="s">
        <v>444</v>
      </c>
      <c r="D267" s="42">
        <f>+Tabla1[[#This Row],[Capacidad MW]]/E$1</f>
        <v>27.2</v>
      </c>
      <c r="E267" s="42">
        <v>1.0880000000000001E-2</v>
      </c>
      <c r="F267" s="40">
        <v>43174</v>
      </c>
      <c r="G267" s="24">
        <f>17*Tabla1[[#This Row],[Cantidad de paneles]]</f>
        <v>462.4</v>
      </c>
      <c r="H267" s="24">
        <f>0.003*Tabla1[[#This Row],[Cantidad de paneles]]</f>
        <v>8.1600000000000006E-2</v>
      </c>
      <c r="I267" s="24">
        <f>0.057*Tabla1[[#This Row],[Cantidad de paneles]]</f>
        <v>1.5504</v>
      </c>
      <c r="J267" s="28">
        <f>+Tabla1[[#This Row],[Peso del vidrio '[Kg']]]*J$1</f>
        <v>73059.199999999997</v>
      </c>
      <c r="K267" s="28">
        <f>+Tabla1[[#This Row],[Peso del Silicio '[Kg']]]*J$2</f>
        <v>12403.2</v>
      </c>
      <c r="L267" s="28">
        <f>+Tabla1[[#This Row],[peso del aluminio '[Kg']]]*J$3</f>
        <v>8062.08</v>
      </c>
      <c r="M267" s="30">
        <f>+Tabla1[[#This Row],[precio del vidrio '[$']]]+Tabla1[[#This Row],[precio del aluminio '[$']]]+Tabla1[[#This Row],[precio del silio '[$']]]</f>
        <v>93524.479999999996</v>
      </c>
      <c r="N267" s="39">
        <f t="shared" si="4"/>
        <v>21.815833916491719</v>
      </c>
      <c r="O267" s="50">
        <f>+Tabla1[[#This Row],[Valor Total del reciclaje de la planta]]/G$2</f>
        <v>24.079423274974253</v>
      </c>
    </row>
    <row r="268" spans="1:15">
      <c r="A268" s="40">
        <v>43069</v>
      </c>
      <c r="B268" s="41" t="s">
        <v>445</v>
      </c>
      <c r="C268" s="41" t="s">
        <v>64</v>
      </c>
      <c r="D268" s="42">
        <f>+Tabla1[[#This Row],[Capacidad MW]]/E$1</f>
        <v>4.25</v>
      </c>
      <c r="E268" s="42">
        <v>1.6999999999999999E-3</v>
      </c>
      <c r="F268" s="40">
        <v>43070</v>
      </c>
      <c r="G268" s="24">
        <f>17*Tabla1[[#This Row],[Cantidad de paneles]]</f>
        <v>72.25</v>
      </c>
      <c r="H268" s="24">
        <f>0.003*Tabla1[[#This Row],[Cantidad de paneles]]</f>
        <v>1.2750000000000001E-2</v>
      </c>
      <c r="I268" s="24">
        <f>0.057*Tabla1[[#This Row],[Cantidad de paneles]]</f>
        <v>0.24225000000000002</v>
      </c>
      <c r="J268" s="28">
        <f>+Tabla1[[#This Row],[Peso del vidrio '[Kg']]]*J$1</f>
        <v>11415.5</v>
      </c>
      <c r="K268" s="28">
        <f>+Tabla1[[#This Row],[Peso del Silicio '[Kg']]]*J$2</f>
        <v>1938.0000000000002</v>
      </c>
      <c r="L268" s="28">
        <f>+Tabla1[[#This Row],[peso del aluminio '[Kg']]]*J$3</f>
        <v>1259.7</v>
      </c>
      <c r="M268" s="30">
        <f>+Tabla1[[#This Row],[precio del vidrio '[$']]]+Tabla1[[#This Row],[precio del aluminio '[$']]]+Tabla1[[#This Row],[precio del silio '[$']]]</f>
        <v>14613.2</v>
      </c>
      <c r="N268" s="39">
        <f t="shared" si="4"/>
        <v>3.4087240494518314</v>
      </c>
      <c r="O268" s="50">
        <f>+Tabla1[[#This Row],[Valor Total del reciclaje de la planta]]/G$2</f>
        <v>3.7624098867147273</v>
      </c>
    </row>
    <row r="269" spans="1:15">
      <c r="A269" s="40">
        <v>43074</v>
      </c>
      <c r="B269" s="41" t="s">
        <v>446</v>
      </c>
      <c r="C269" s="41" t="s">
        <v>447</v>
      </c>
      <c r="D269" s="42">
        <f>+Tabla1[[#This Row],[Capacidad MW]]/E$1</f>
        <v>242.5</v>
      </c>
      <c r="E269" s="42">
        <v>9.7000000000000003E-2</v>
      </c>
      <c r="F269" s="40">
        <v>43225</v>
      </c>
      <c r="G269" s="24">
        <f>17*Tabla1[[#This Row],[Cantidad de paneles]]</f>
        <v>4122.5</v>
      </c>
      <c r="H269" s="24">
        <f>0.003*Tabla1[[#This Row],[Cantidad de paneles]]</f>
        <v>0.72750000000000004</v>
      </c>
      <c r="I269" s="24">
        <f>0.057*Tabla1[[#This Row],[Cantidad de paneles]]</f>
        <v>13.8225</v>
      </c>
      <c r="J269" s="28">
        <f>+Tabla1[[#This Row],[Peso del vidrio '[Kg']]]*J$1</f>
        <v>651355</v>
      </c>
      <c r="K269" s="28">
        <f>+Tabla1[[#This Row],[Peso del Silicio '[Kg']]]*J$2</f>
        <v>110580</v>
      </c>
      <c r="L269" s="28">
        <f>+Tabla1[[#This Row],[peso del aluminio '[Kg']]]*J$3</f>
        <v>71877</v>
      </c>
      <c r="M269" s="30">
        <f>+Tabla1[[#This Row],[precio del vidrio '[$']]]+Tabla1[[#This Row],[precio del aluminio '[$']]]+Tabla1[[#This Row],[precio del silio '[$']]]</f>
        <v>833812</v>
      </c>
      <c r="N269" s="39">
        <f t="shared" si="4"/>
        <v>194.49778399813388</v>
      </c>
      <c r="O269" s="50">
        <f>+Tabla1[[#This Row],[Valor Total del reciclaje de la planta]]/G$2</f>
        <v>214.67868177136972</v>
      </c>
    </row>
    <row r="270" spans="1:15">
      <c r="A270" s="40">
        <v>43080</v>
      </c>
      <c r="B270" s="41" t="s">
        <v>448</v>
      </c>
      <c r="C270" s="41" t="s">
        <v>449</v>
      </c>
      <c r="D270" s="42">
        <f>+Tabla1[[#This Row],[Capacidad MW]]/E$1</f>
        <v>14.25</v>
      </c>
      <c r="E270" s="42">
        <v>5.7000000000000002E-3</v>
      </c>
      <c r="F270" s="40">
        <v>42979</v>
      </c>
      <c r="G270" s="24">
        <f>17*Tabla1[[#This Row],[Cantidad de paneles]]</f>
        <v>242.25</v>
      </c>
      <c r="H270" s="24">
        <f>0.003*Tabla1[[#This Row],[Cantidad de paneles]]</f>
        <v>4.2750000000000003E-2</v>
      </c>
      <c r="I270" s="24">
        <f>0.057*Tabla1[[#This Row],[Cantidad de paneles]]</f>
        <v>0.81225000000000003</v>
      </c>
      <c r="J270" s="28">
        <f>+Tabla1[[#This Row],[Peso del vidrio '[Kg']]]*J$1</f>
        <v>38275.5</v>
      </c>
      <c r="K270" s="28">
        <f>+Tabla1[[#This Row],[Peso del Silicio '[Kg']]]*J$2</f>
        <v>6498.0000000000009</v>
      </c>
      <c r="L270" s="28">
        <f>+Tabla1[[#This Row],[peso del aluminio '[Kg']]]*J$3</f>
        <v>4223.7</v>
      </c>
      <c r="M270" s="30">
        <f>+Tabla1[[#This Row],[precio del vidrio '[$']]]+Tabla1[[#This Row],[precio del aluminio '[$']]]+Tabla1[[#This Row],[precio del silio '[$']]]</f>
        <v>48997.2</v>
      </c>
      <c r="N270" s="39">
        <f t="shared" si="4"/>
        <v>11.42925122463261</v>
      </c>
      <c r="O270" s="50">
        <f>+Tabla1[[#This Row],[Valor Total del reciclaje de la planta]]/G$2</f>
        <v>12.61513903192585</v>
      </c>
    </row>
    <row r="271" spans="1:15">
      <c r="A271" s="40">
        <v>43080</v>
      </c>
      <c r="B271" s="41" t="s">
        <v>450</v>
      </c>
      <c r="C271" s="41" t="s">
        <v>307</v>
      </c>
      <c r="D271" s="42">
        <f>+Tabla1[[#This Row],[Capacidad MW]]/E$1</f>
        <v>3.2</v>
      </c>
      <c r="E271" s="42">
        <v>1.2800000000000001E-3</v>
      </c>
      <c r="F271" s="40">
        <v>43136</v>
      </c>
      <c r="G271" s="24">
        <f>17*Tabla1[[#This Row],[Cantidad de paneles]]</f>
        <v>54.400000000000006</v>
      </c>
      <c r="H271" s="24">
        <f>0.003*Tabla1[[#This Row],[Cantidad de paneles]]</f>
        <v>9.6000000000000009E-3</v>
      </c>
      <c r="I271" s="24">
        <f>0.057*Tabla1[[#This Row],[Cantidad de paneles]]</f>
        <v>0.18240000000000001</v>
      </c>
      <c r="J271" s="28">
        <f>+Tabla1[[#This Row],[Peso del vidrio '[Kg']]]*J$1</f>
        <v>8595.2000000000007</v>
      </c>
      <c r="K271" s="28">
        <f>+Tabla1[[#This Row],[Peso del Silicio '[Kg']]]*J$2</f>
        <v>1459.2</v>
      </c>
      <c r="L271" s="28">
        <f>+Tabla1[[#This Row],[peso del aluminio '[Kg']]]*J$3</f>
        <v>948.48</v>
      </c>
      <c r="M271" s="30">
        <f>+Tabla1[[#This Row],[precio del vidrio '[$']]]+Tabla1[[#This Row],[precio del aluminio '[$']]]+Tabla1[[#This Row],[precio del silio '[$']]]</f>
        <v>11002.880000000001</v>
      </c>
      <c r="N271" s="39">
        <f t="shared" si="4"/>
        <v>2.5665686960578498</v>
      </c>
      <c r="O271" s="50">
        <f>+Tabla1[[#This Row],[Valor Total del reciclaje de la planta]]/G$2</f>
        <v>2.8328733264675594</v>
      </c>
    </row>
    <row r="272" spans="1:15" ht="27.6">
      <c r="A272" s="40">
        <v>43082</v>
      </c>
      <c r="B272" s="41" t="s">
        <v>451</v>
      </c>
      <c r="C272" s="41" t="s">
        <v>452</v>
      </c>
      <c r="D272" s="42">
        <f>+Tabla1[[#This Row],[Capacidad MW]]/E$1</f>
        <v>27.499999999999996</v>
      </c>
      <c r="E272" s="42">
        <v>1.0999999999999999E-2</v>
      </c>
      <c r="F272" s="40">
        <v>43160</v>
      </c>
      <c r="G272" s="24">
        <f>17*Tabla1[[#This Row],[Cantidad de paneles]]</f>
        <v>467.49999999999994</v>
      </c>
      <c r="H272" s="24">
        <f>0.003*Tabla1[[#This Row],[Cantidad de paneles]]</f>
        <v>8.249999999999999E-2</v>
      </c>
      <c r="I272" s="24">
        <f>0.057*Tabla1[[#This Row],[Cantidad de paneles]]</f>
        <v>1.5674999999999999</v>
      </c>
      <c r="J272" s="28">
        <f>+Tabla1[[#This Row],[Peso del vidrio '[Kg']]]*J$1</f>
        <v>73864.999999999985</v>
      </c>
      <c r="K272" s="28">
        <f>+Tabla1[[#This Row],[Peso del Silicio '[Kg']]]*J$2</f>
        <v>12539.999999999998</v>
      </c>
      <c r="L272" s="28">
        <f>+Tabla1[[#This Row],[peso del aluminio '[Kg']]]*J$3</f>
        <v>8150.9999999999991</v>
      </c>
      <c r="M272" s="30">
        <f>+Tabla1[[#This Row],[precio del vidrio '[$']]]+Tabla1[[#This Row],[precio del aluminio '[$']]]+Tabla1[[#This Row],[precio del silio '[$']]]</f>
        <v>94555.999999999985</v>
      </c>
      <c r="N272" s="39">
        <f t="shared" si="4"/>
        <v>22.05644973174714</v>
      </c>
      <c r="O272" s="50">
        <f>+Tabla1[[#This Row],[Valor Total del reciclaje de la planta]]/G$2</f>
        <v>24.345005149330582</v>
      </c>
    </row>
    <row r="273" spans="1:15">
      <c r="A273" s="40">
        <v>43084</v>
      </c>
      <c r="B273" s="41" t="s">
        <v>453</v>
      </c>
      <c r="C273" s="41" t="s">
        <v>74</v>
      </c>
      <c r="D273" s="42">
        <f>+Tabla1[[#This Row],[Capacidad MW]]/E$1</f>
        <v>251.08749999999998</v>
      </c>
      <c r="E273" s="42">
        <v>0.100435</v>
      </c>
      <c r="F273" s="40">
        <v>42948</v>
      </c>
      <c r="G273" s="24">
        <f>17*Tabla1[[#This Row],[Cantidad de paneles]]</f>
        <v>4268.4874999999993</v>
      </c>
      <c r="H273" s="24">
        <f>0.003*Tabla1[[#This Row],[Cantidad de paneles]]</f>
        <v>0.75326249999999995</v>
      </c>
      <c r="I273" s="24">
        <f>0.057*Tabla1[[#This Row],[Cantidad de paneles]]</f>
        <v>14.311987499999999</v>
      </c>
      <c r="J273" s="28">
        <f>+Tabla1[[#This Row],[Peso del vidrio '[Kg']]]*J$1</f>
        <v>674421.02499999991</v>
      </c>
      <c r="K273" s="28">
        <f>+Tabla1[[#This Row],[Peso del Silicio '[Kg']]]*J$2</f>
        <v>114495.9</v>
      </c>
      <c r="L273" s="28">
        <f>+Tabla1[[#This Row],[peso del aluminio '[Kg']]]*J$3</f>
        <v>74422.334999999992</v>
      </c>
      <c r="M273" s="30">
        <f>+Tabla1[[#This Row],[precio del vidrio '[$']]]+Tabla1[[#This Row],[precio del aluminio '[$']]]+Tabla1[[#This Row],[precio del silio '[$']]]</f>
        <v>863339.25999999989</v>
      </c>
      <c r="N273" s="39">
        <f t="shared" si="4"/>
        <v>201.38541170982037</v>
      </c>
      <c r="O273" s="50">
        <f>+Tabla1[[#This Row],[Valor Total del reciclaje de la planta]]/G$2</f>
        <v>222.28096292481973</v>
      </c>
    </row>
    <row r="274" spans="1:15">
      <c r="A274" s="40">
        <v>43084</v>
      </c>
      <c r="B274" s="41" t="s">
        <v>454</v>
      </c>
      <c r="C274" s="41" t="s">
        <v>455</v>
      </c>
      <c r="D274" s="42">
        <f>+Tabla1[[#This Row],[Capacidad MW]]/E$1</f>
        <v>56</v>
      </c>
      <c r="E274" s="42">
        <v>2.24E-2</v>
      </c>
      <c r="F274" s="40">
        <v>43102</v>
      </c>
      <c r="G274" s="24">
        <f>17*Tabla1[[#This Row],[Cantidad de paneles]]</f>
        <v>952</v>
      </c>
      <c r="H274" s="24">
        <f>0.003*Tabla1[[#This Row],[Cantidad de paneles]]</f>
        <v>0.16800000000000001</v>
      </c>
      <c r="I274" s="24">
        <f>0.057*Tabla1[[#This Row],[Cantidad de paneles]]</f>
        <v>3.1920000000000002</v>
      </c>
      <c r="J274" s="28">
        <f>+Tabla1[[#This Row],[Peso del vidrio '[Kg']]]*J$1</f>
        <v>150416</v>
      </c>
      <c r="K274" s="28">
        <f>+Tabla1[[#This Row],[Peso del Silicio '[Kg']]]*J$2</f>
        <v>25536</v>
      </c>
      <c r="L274" s="28">
        <f>+Tabla1[[#This Row],[peso del aluminio '[Kg']]]*J$3</f>
        <v>16598.400000000001</v>
      </c>
      <c r="M274" s="30">
        <f>+Tabla1[[#This Row],[precio del vidrio '[$']]]+Tabla1[[#This Row],[precio del aluminio '[$']]]+Tabla1[[#This Row],[precio del silio '[$']]]</f>
        <v>192550.39999999999</v>
      </c>
      <c r="N274" s="39">
        <f t="shared" si="4"/>
        <v>44.91495218101236</v>
      </c>
      <c r="O274" s="50">
        <f>+Tabla1[[#This Row],[Valor Total del reciclaje de la planta]]/G$2</f>
        <v>49.575283213182281</v>
      </c>
    </row>
    <row r="275" spans="1:15" ht="27.6">
      <c r="A275" s="40">
        <v>43087</v>
      </c>
      <c r="B275" s="41" t="s">
        <v>456</v>
      </c>
      <c r="C275" s="41" t="s">
        <v>66</v>
      </c>
      <c r="D275" s="42">
        <f>+Tabla1[[#This Row],[Capacidad MW]]/E$1</f>
        <v>14.25</v>
      </c>
      <c r="E275" s="42">
        <v>5.7000000000000002E-3</v>
      </c>
      <c r="F275" s="40">
        <v>43070</v>
      </c>
      <c r="G275" s="24">
        <f>17*Tabla1[[#This Row],[Cantidad de paneles]]</f>
        <v>242.25</v>
      </c>
      <c r="H275" s="24">
        <f>0.003*Tabla1[[#This Row],[Cantidad de paneles]]</f>
        <v>4.2750000000000003E-2</v>
      </c>
      <c r="I275" s="24">
        <f>0.057*Tabla1[[#This Row],[Cantidad de paneles]]</f>
        <v>0.81225000000000003</v>
      </c>
      <c r="J275" s="28">
        <f>+Tabla1[[#This Row],[Peso del vidrio '[Kg']]]*J$1</f>
        <v>38275.5</v>
      </c>
      <c r="K275" s="28">
        <f>+Tabla1[[#This Row],[Peso del Silicio '[Kg']]]*J$2</f>
        <v>6498.0000000000009</v>
      </c>
      <c r="L275" s="28">
        <f>+Tabla1[[#This Row],[peso del aluminio '[Kg']]]*J$3</f>
        <v>4223.7</v>
      </c>
      <c r="M275" s="30">
        <f>+Tabla1[[#This Row],[precio del vidrio '[$']]]+Tabla1[[#This Row],[precio del aluminio '[$']]]+Tabla1[[#This Row],[precio del silio '[$']]]</f>
        <v>48997.2</v>
      </c>
      <c r="N275" s="39">
        <f t="shared" si="4"/>
        <v>11.42925122463261</v>
      </c>
      <c r="O275" s="50">
        <f>+Tabla1[[#This Row],[Valor Total del reciclaje de la planta]]/G$2</f>
        <v>12.61513903192585</v>
      </c>
    </row>
    <row r="276" spans="1:15" ht="55.15">
      <c r="A276" s="40">
        <v>43087</v>
      </c>
      <c r="B276" s="41" t="s">
        <v>457</v>
      </c>
      <c r="C276" s="41" t="s">
        <v>458</v>
      </c>
      <c r="D276" s="42">
        <f>+Tabla1[[#This Row],[Capacidad MW]]/E$1</f>
        <v>114.99999999999999</v>
      </c>
      <c r="E276" s="42">
        <v>4.5999999999999999E-2</v>
      </c>
      <c r="F276" s="40">
        <v>43191</v>
      </c>
      <c r="G276" s="24">
        <f>17*Tabla1[[#This Row],[Cantidad de paneles]]</f>
        <v>1954.9999999999998</v>
      </c>
      <c r="H276" s="24">
        <f>0.003*Tabla1[[#This Row],[Cantidad de paneles]]</f>
        <v>0.34499999999999997</v>
      </c>
      <c r="I276" s="24">
        <f>0.057*Tabla1[[#This Row],[Cantidad de paneles]]</f>
        <v>6.5549999999999997</v>
      </c>
      <c r="J276" s="28">
        <f>+Tabla1[[#This Row],[Peso del vidrio '[Kg']]]*J$1</f>
        <v>308889.99999999994</v>
      </c>
      <c r="K276" s="28">
        <f>+Tabla1[[#This Row],[Peso del Silicio '[Kg']]]*J$2</f>
        <v>52439.999999999993</v>
      </c>
      <c r="L276" s="28">
        <f>+Tabla1[[#This Row],[peso del aluminio '[Kg']]]*J$3</f>
        <v>34086</v>
      </c>
      <c r="M276" s="30">
        <f>+Tabla1[[#This Row],[precio del vidrio '[$']]]+Tabla1[[#This Row],[precio del aluminio '[$']]]+Tabla1[[#This Row],[precio del silio '[$']]]</f>
        <v>395415.99999999994</v>
      </c>
      <c r="N276" s="39">
        <f t="shared" si="4"/>
        <v>92.236062514578947</v>
      </c>
      <c r="O276" s="50">
        <f>+Tabla1[[#This Row],[Valor Total del reciclaje de la planta]]/G$2</f>
        <v>101.80638516992789</v>
      </c>
    </row>
    <row r="277" spans="1:15" ht="69">
      <c r="A277" s="40">
        <v>43088</v>
      </c>
      <c r="B277" s="41" t="s">
        <v>459</v>
      </c>
      <c r="C277" s="41" t="s">
        <v>269</v>
      </c>
      <c r="D277" s="42">
        <f>+Tabla1[[#This Row],[Capacidad MW]]/E$1</f>
        <v>922.49999999999989</v>
      </c>
      <c r="E277" s="42">
        <v>0.36899999999999999</v>
      </c>
      <c r="F277" s="40">
        <v>43184</v>
      </c>
      <c r="G277" s="24">
        <f>17*Tabla1[[#This Row],[Cantidad de paneles]]</f>
        <v>15682.499999999998</v>
      </c>
      <c r="H277" s="24">
        <f>0.003*Tabla1[[#This Row],[Cantidad de paneles]]</f>
        <v>2.7674999999999996</v>
      </c>
      <c r="I277" s="24">
        <f>0.057*Tabla1[[#This Row],[Cantidad de paneles]]</f>
        <v>52.582499999999996</v>
      </c>
      <c r="J277" s="28">
        <f>+Tabla1[[#This Row],[Peso del vidrio '[Kg']]]*J$1</f>
        <v>2477834.9999999995</v>
      </c>
      <c r="K277" s="28">
        <f>+Tabla1[[#This Row],[Peso del Silicio '[Kg']]]*J$2</f>
        <v>420659.99999999994</v>
      </c>
      <c r="L277" s="28">
        <f>+Tabla1[[#This Row],[peso del aluminio '[Kg']]]*J$3</f>
        <v>273429</v>
      </c>
      <c r="M277" s="30">
        <f>+Tabla1[[#This Row],[precio del vidrio '[$']]]+Tabla1[[#This Row],[precio del aluminio '[$']]]+Tabla1[[#This Row],[precio del silio '[$']]]</f>
        <v>3171923.9999999995</v>
      </c>
      <c r="N277" s="39">
        <f t="shared" si="4"/>
        <v>739.89363191042673</v>
      </c>
      <c r="O277" s="50">
        <f>+Tabla1[[#This Row],[Valor Total del reciclaje de la planta]]/G$2</f>
        <v>816.6642636457259</v>
      </c>
    </row>
    <row r="278" spans="1:15" ht="69">
      <c r="A278" s="40">
        <v>43088</v>
      </c>
      <c r="B278" s="41" t="s">
        <v>460</v>
      </c>
      <c r="C278" s="41" t="s">
        <v>269</v>
      </c>
      <c r="D278" s="42">
        <f>+Tabla1[[#This Row],[Capacidad MW]]/E$1</f>
        <v>805</v>
      </c>
      <c r="E278" s="42">
        <v>0.32200000000000001</v>
      </c>
      <c r="F278" s="40">
        <v>43179</v>
      </c>
      <c r="G278" s="24">
        <f>17*Tabla1[[#This Row],[Cantidad de paneles]]</f>
        <v>13685</v>
      </c>
      <c r="H278" s="24">
        <f>0.003*Tabla1[[#This Row],[Cantidad de paneles]]</f>
        <v>2.415</v>
      </c>
      <c r="I278" s="24">
        <f>0.057*Tabla1[[#This Row],[Cantidad de paneles]]</f>
        <v>45.885000000000005</v>
      </c>
      <c r="J278" s="28">
        <f>+Tabla1[[#This Row],[Peso del vidrio '[Kg']]]*J$1</f>
        <v>2162230</v>
      </c>
      <c r="K278" s="28">
        <f>+Tabla1[[#This Row],[Peso del Silicio '[Kg']]]*J$2</f>
        <v>367080</v>
      </c>
      <c r="L278" s="28">
        <f>+Tabla1[[#This Row],[peso del aluminio '[Kg']]]*J$3</f>
        <v>238602.00000000003</v>
      </c>
      <c r="M278" s="30">
        <f>+Tabla1[[#This Row],[precio del vidrio '[$']]]+Tabla1[[#This Row],[precio del aluminio '[$']]]+Tabla1[[#This Row],[precio del silio '[$']]]</f>
        <v>2767912</v>
      </c>
      <c r="N278" s="39">
        <f t="shared" si="4"/>
        <v>645.65243760205271</v>
      </c>
      <c r="O278" s="50">
        <f>+Tabla1[[#This Row],[Valor Total del reciclaje de la planta]]/G$2</f>
        <v>712.64469618949533</v>
      </c>
    </row>
    <row r="279" spans="1:15" ht="55.15">
      <c r="A279" s="40">
        <v>43088</v>
      </c>
      <c r="B279" s="41" t="s">
        <v>461</v>
      </c>
      <c r="C279" s="41" t="s">
        <v>269</v>
      </c>
      <c r="D279" s="42">
        <f>+Tabla1[[#This Row],[Capacidad MW]]/E$1</f>
        <v>1167.5</v>
      </c>
      <c r="E279" s="42">
        <v>0.46700000000000003</v>
      </c>
      <c r="F279" s="40">
        <v>43185</v>
      </c>
      <c r="G279" s="24">
        <f>17*Tabla1[[#This Row],[Cantidad de paneles]]</f>
        <v>19847.5</v>
      </c>
      <c r="H279" s="24">
        <f>0.003*Tabla1[[#This Row],[Cantidad de paneles]]</f>
        <v>3.5024999999999999</v>
      </c>
      <c r="I279" s="24">
        <f>0.057*Tabla1[[#This Row],[Cantidad de paneles]]</f>
        <v>66.547499999999999</v>
      </c>
      <c r="J279" s="28">
        <f>+Tabla1[[#This Row],[Peso del vidrio '[Kg']]]*J$1</f>
        <v>3135905</v>
      </c>
      <c r="K279" s="28">
        <f>+Tabla1[[#This Row],[Peso del Silicio '[Kg']]]*J$2</f>
        <v>532380</v>
      </c>
      <c r="L279" s="28">
        <f>+Tabla1[[#This Row],[peso del aluminio '[Kg']]]*J$3</f>
        <v>346047</v>
      </c>
      <c r="M279" s="30">
        <f>+Tabla1[[#This Row],[precio del vidrio '[$']]]+Tabla1[[#This Row],[precio del aluminio '[$']]]+Tabla1[[#This Row],[precio del silio '[$']]]</f>
        <v>4014332</v>
      </c>
      <c r="N279" s="39">
        <f t="shared" si="4"/>
        <v>936.39654770235597</v>
      </c>
      <c r="O279" s="50">
        <f>+Tabla1[[#This Row],[Valor Total del reciclaje de la planta]]/G$2</f>
        <v>1033.5561277033985</v>
      </c>
    </row>
    <row r="280" spans="1:15">
      <c r="A280" s="40">
        <v>43089</v>
      </c>
      <c r="B280" s="41" t="s">
        <v>462</v>
      </c>
      <c r="C280" s="41" t="s">
        <v>463</v>
      </c>
      <c r="D280" s="42">
        <f>+Tabla1[[#This Row],[Capacidad MW]]/E$1</f>
        <v>48499.999999999993</v>
      </c>
      <c r="E280" s="42">
        <v>19.399999999999999</v>
      </c>
      <c r="F280" s="40">
        <v>42979</v>
      </c>
      <c r="G280" s="24">
        <f>17*Tabla1[[#This Row],[Cantidad de paneles]]</f>
        <v>824499.99999999988</v>
      </c>
      <c r="H280" s="24">
        <f>0.003*Tabla1[[#This Row],[Cantidad de paneles]]</f>
        <v>145.49999999999997</v>
      </c>
      <c r="I280" s="24">
        <f>0.057*Tabla1[[#This Row],[Cantidad de paneles]]</f>
        <v>2764.4999999999995</v>
      </c>
      <c r="J280" s="28">
        <f>+Tabla1[[#This Row],[Peso del vidrio '[Kg']]]*J$1</f>
        <v>130270999.99999999</v>
      </c>
      <c r="K280" s="28">
        <f>+Tabla1[[#This Row],[Peso del Silicio '[Kg']]]*J$2</f>
        <v>22115999.999999996</v>
      </c>
      <c r="L280" s="28">
        <f>+Tabla1[[#This Row],[peso del aluminio '[Kg']]]*J$3</f>
        <v>14375399.999999998</v>
      </c>
      <c r="M280" s="30">
        <f>+Tabla1[[#This Row],[precio del vidrio '[$']]]+Tabla1[[#This Row],[precio del aluminio '[$']]]+Tabla1[[#This Row],[precio del silio '[$']]]</f>
        <v>166762399.99999997</v>
      </c>
      <c r="N280" s="39">
        <f t="shared" si="4"/>
        <v>38899.556799626771</v>
      </c>
      <c r="O280" s="50">
        <f>+Tabla1[[#This Row],[Valor Total del reciclaje de la planta]]/G$2</f>
        <v>42935.736354273933</v>
      </c>
    </row>
    <row r="281" spans="1:15">
      <c r="A281" s="40">
        <v>43089</v>
      </c>
      <c r="B281" s="41" t="s">
        <v>464</v>
      </c>
      <c r="C281" s="41" t="s">
        <v>465</v>
      </c>
      <c r="D281" s="42">
        <f>+Tabla1[[#This Row],[Capacidad MW]]/E$1</f>
        <v>40000</v>
      </c>
      <c r="E281" s="42">
        <v>16</v>
      </c>
      <c r="F281" s="40">
        <v>42979</v>
      </c>
      <c r="G281" s="24">
        <f>17*Tabla1[[#This Row],[Cantidad de paneles]]</f>
        <v>680000</v>
      </c>
      <c r="H281" s="24">
        <f>0.003*Tabla1[[#This Row],[Cantidad de paneles]]</f>
        <v>120</v>
      </c>
      <c r="I281" s="24">
        <f>0.057*Tabla1[[#This Row],[Cantidad de paneles]]</f>
        <v>2280</v>
      </c>
      <c r="J281" s="28">
        <f>+Tabla1[[#This Row],[Peso del vidrio '[Kg']]]*J$1</f>
        <v>107440000</v>
      </c>
      <c r="K281" s="28">
        <f>+Tabla1[[#This Row],[Peso del Silicio '[Kg']]]*J$2</f>
        <v>18240000</v>
      </c>
      <c r="L281" s="28">
        <f>+Tabla1[[#This Row],[peso del aluminio '[Kg']]]*J$3</f>
        <v>11856000</v>
      </c>
      <c r="M281" s="30">
        <f>+Tabla1[[#This Row],[precio del vidrio '[$']]]+Tabla1[[#This Row],[precio del aluminio '[$']]]+Tabla1[[#This Row],[precio del silio '[$']]]</f>
        <v>137536000</v>
      </c>
      <c r="N281" s="39">
        <f t="shared" si="4"/>
        <v>32082.108700723118</v>
      </c>
      <c r="O281" s="50">
        <f>+Tabla1[[#This Row],[Valor Total del reciclaje de la planta]]/G$2</f>
        <v>35410.916580844489</v>
      </c>
    </row>
    <row r="282" spans="1:15" ht="27.6">
      <c r="A282" s="40">
        <v>43089</v>
      </c>
      <c r="B282" s="41" t="s">
        <v>466</v>
      </c>
      <c r="C282" s="41" t="s">
        <v>467</v>
      </c>
      <c r="D282" s="42">
        <f>+Tabla1[[#This Row],[Capacidad MW]]/E$1</f>
        <v>49749.999999999993</v>
      </c>
      <c r="E282" s="42">
        <v>19.899999999999999</v>
      </c>
      <c r="F282" s="40">
        <v>42979</v>
      </c>
      <c r="G282" s="24">
        <f>17*Tabla1[[#This Row],[Cantidad de paneles]]</f>
        <v>845749.99999999988</v>
      </c>
      <c r="H282" s="24">
        <f>0.003*Tabla1[[#This Row],[Cantidad de paneles]]</f>
        <v>149.24999999999997</v>
      </c>
      <c r="I282" s="24">
        <f>0.057*Tabla1[[#This Row],[Cantidad de paneles]]</f>
        <v>2835.7499999999995</v>
      </c>
      <c r="J282" s="28">
        <f>+Tabla1[[#This Row],[Peso del vidrio '[Kg']]]*J$1</f>
        <v>133628499.99999999</v>
      </c>
      <c r="K282" s="28">
        <f>+Tabla1[[#This Row],[Peso del Silicio '[Kg']]]*J$2</f>
        <v>22685999.999999996</v>
      </c>
      <c r="L282" s="28">
        <f>+Tabla1[[#This Row],[peso del aluminio '[Kg']]]*J$3</f>
        <v>14745899.999999998</v>
      </c>
      <c r="M282" s="30">
        <f>+Tabla1[[#This Row],[precio del vidrio '[$']]]+Tabla1[[#This Row],[precio del aluminio '[$']]]+Tabla1[[#This Row],[precio del silio '[$']]]</f>
        <v>171060399.99999997</v>
      </c>
      <c r="N282" s="39">
        <f t="shared" si="4"/>
        <v>39902.12269652437</v>
      </c>
      <c r="O282" s="50">
        <f>+Tabla1[[#This Row],[Valor Total del reciclaje de la planta]]/G$2</f>
        <v>44042.327497425329</v>
      </c>
    </row>
    <row r="283" spans="1:15" ht="41.45">
      <c r="A283" s="40">
        <v>43090</v>
      </c>
      <c r="B283" s="41" t="s">
        <v>468</v>
      </c>
      <c r="C283" s="41" t="s">
        <v>469</v>
      </c>
      <c r="D283" s="42">
        <f>+Tabla1[[#This Row],[Capacidad MW]]/E$1</f>
        <v>337.5</v>
      </c>
      <c r="E283" s="42">
        <v>0.13500000000000001</v>
      </c>
      <c r="F283" s="40">
        <v>42979</v>
      </c>
      <c r="G283" s="24">
        <f>17*Tabla1[[#This Row],[Cantidad de paneles]]</f>
        <v>5737.5</v>
      </c>
      <c r="H283" s="24">
        <f>0.003*Tabla1[[#This Row],[Cantidad de paneles]]</f>
        <v>1.0125</v>
      </c>
      <c r="I283" s="24">
        <f>0.057*Tabla1[[#This Row],[Cantidad de paneles]]</f>
        <v>19.237500000000001</v>
      </c>
      <c r="J283" s="28">
        <f>+Tabla1[[#This Row],[Peso del vidrio '[Kg']]]*J$1</f>
        <v>906525</v>
      </c>
      <c r="K283" s="28">
        <f>+Tabla1[[#This Row],[Peso del Silicio '[Kg']]]*J$2</f>
        <v>153900</v>
      </c>
      <c r="L283" s="28">
        <f>+Tabla1[[#This Row],[peso del aluminio '[Kg']]]*J$3</f>
        <v>100035</v>
      </c>
      <c r="M283" s="30">
        <f>+Tabla1[[#This Row],[precio del vidrio '[$']]]+Tabla1[[#This Row],[precio del aluminio '[$']]]+Tabla1[[#This Row],[precio del silio '[$']]]</f>
        <v>1160460</v>
      </c>
      <c r="N283" s="39">
        <f t="shared" si="4"/>
        <v>270.69279216235128</v>
      </c>
      <c r="O283" s="50">
        <f>+Tabla1[[#This Row],[Valor Total del reciclaje de la planta]]/G$2</f>
        <v>298.77960865087539</v>
      </c>
    </row>
    <row r="284" spans="1:15" ht="41.45">
      <c r="A284" s="40">
        <v>43090</v>
      </c>
      <c r="B284" s="41" t="s">
        <v>470</v>
      </c>
      <c r="C284" s="41" t="s">
        <v>469</v>
      </c>
      <c r="D284" s="42">
        <f>+Tabla1[[#This Row],[Capacidad MW]]/E$1</f>
        <v>14.4</v>
      </c>
      <c r="E284" s="42">
        <v>5.7600000000000004E-3</v>
      </c>
      <c r="F284" s="40">
        <v>42917</v>
      </c>
      <c r="G284" s="24">
        <f>17*Tabla1[[#This Row],[Cantidad de paneles]]</f>
        <v>244.8</v>
      </c>
      <c r="H284" s="24">
        <f>0.003*Tabla1[[#This Row],[Cantidad de paneles]]</f>
        <v>4.3200000000000002E-2</v>
      </c>
      <c r="I284" s="24">
        <f>0.057*Tabla1[[#This Row],[Cantidad de paneles]]</f>
        <v>0.82080000000000009</v>
      </c>
      <c r="J284" s="28">
        <f>+Tabla1[[#This Row],[Peso del vidrio '[Kg']]]*J$1</f>
        <v>38678.400000000001</v>
      </c>
      <c r="K284" s="28">
        <f>+Tabla1[[#This Row],[Peso del Silicio '[Kg']]]*J$2</f>
        <v>6566.4000000000005</v>
      </c>
      <c r="L284" s="28">
        <f>+Tabla1[[#This Row],[peso del aluminio '[Kg']]]*J$3</f>
        <v>4268.1600000000008</v>
      </c>
      <c r="M284" s="30">
        <f>+Tabla1[[#This Row],[precio del vidrio '[$']]]+Tabla1[[#This Row],[precio del aluminio '[$']]]+Tabla1[[#This Row],[precio del silio '[$']]]</f>
        <v>49512.960000000006</v>
      </c>
      <c r="N284" s="39">
        <f t="shared" si="4"/>
        <v>11.549559132260324</v>
      </c>
      <c r="O284" s="50">
        <f>+Tabla1[[#This Row],[Valor Total del reciclaje de la planta]]/G$2</f>
        <v>12.747929969104018</v>
      </c>
    </row>
    <row r="285" spans="1:15" ht="55.15">
      <c r="A285" s="40">
        <v>43090</v>
      </c>
      <c r="B285" s="41" t="s">
        <v>471</v>
      </c>
      <c r="C285" s="41" t="s">
        <v>472</v>
      </c>
      <c r="D285" s="42">
        <f>+Tabla1[[#This Row],[Capacidad MW]]/E$1</f>
        <v>387.5</v>
      </c>
      <c r="E285" s="42">
        <v>0.155</v>
      </c>
      <c r="F285" s="40">
        <v>43281</v>
      </c>
      <c r="G285" s="24">
        <f>17*Tabla1[[#This Row],[Cantidad de paneles]]</f>
        <v>6587.5</v>
      </c>
      <c r="H285" s="24">
        <f>0.003*Tabla1[[#This Row],[Cantidad de paneles]]</f>
        <v>1.1625000000000001</v>
      </c>
      <c r="I285" s="24">
        <f>0.057*Tabla1[[#This Row],[Cantidad de paneles]]</f>
        <v>22.087500000000002</v>
      </c>
      <c r="J285" s="28">
        <f>+Tabla1[[#This Row],[Peso del vidrio '[Kg']]]*J$1</f>
        <v>1040825</v>
      </c>
      <c r="K285" s="28">
        <f>+Tabla1[[#This Row],[Peso del Silicio '[Kg']]]*J$2</f>
        <v>176700</v>
      </c>
      <c r="L285" s="28">
        <f>+Tabla1[[#This Row],[peso del aluminio '[Kg']]]*J$3</f>
        <v>114855.00000000001</v>
      </c>
      <c r="M285" s="30">
        <f>+Tabla1[[#This Row],[precio del vidrio '[$']]]+Tabla1[[#This Row],[precio del aluminio '[$']]]+Tabla1[[#This Row],[precio del silio '[$']]]</f>
        <v>1332380</v>
      </c>
      <c r="N285" s="39">
        <f t="shared" si="4"/>
        <v>310.79542803825518</v>
      </c>
      <c r="O285" s="50">
        <f>+Tabla1[[#This Row],[Valor Total del reciclaje de la planta]]/G$2</f>
        <v>343.04325437693097</v>
      </c>
    </row>
    <row r="286" spans="1:15" ht="27.6">
      <c r="A286" s="40">
        <v>43109</v>
      </c>
      <c r="B286" s="41" t="s">
        <v>473</v>
      </c>
      <c r="C286" s="41" t="s">
        <v>474</v>
      </c>
      <c r="D286" s="42">
        <f>+Tabla1[[#This Row],[Capacidad MW]]/E$1</f>
        <v>270</v>
      </c>
      <c r="E286" s="42">
        <v>0.108</v>
      </c>
      <c r="F286" s="40">
        <v>43070</v>
      </c>
      <c r="G286" s="24">
        <f>17*Tabla1[[#This Row],[Cantidad de paneles]]</f>
        <v>4590</v>
      </c>
      <c r="H286" s="24">
        <f>0.003*Tabla1[[#This Row],[Cantidad de paneles]]</f>
        <v>0.81</v>
      </c>
      <c r="I286" s="24">
        <f>0.057*Tabla1[[#This Row],[Cantidad de paneles]]</f>
        <v>15.39</v>
      </c>
      <c r="J286" s="28">
        <f>+Tabla1[[#This Row],[Peso del vidrio '[Kg']]]*J$1</f>
        <v>725220</v>
      </c>
      <c r="K286" s="28">
        <f>+Tabla1[[#This Row],[Peso del Silicio '[Kg']]]*J$2</f>
        <v>123120.00000000001</v>
      </c>
      <c r="L286" s="28">
        <f>+Tabla1[[#This Row],[peso del aluminio '[Kg']]]*J$3</f>
        <v>80028</v>
      </c>
      <c r="M286" s="30">
        <f>+Tabla1[[#This Row],[precio del vidrio '[$']]]+Tabla1[[#This Row],[precio del aluminio '[$']]]+Tabla1[[#This Row],[precio del silio '[$']]]</f>
        <v>928368</v>
      </c>
      <c r="N286" s="39">
        <f t="shared" si="4"/>
        <v>216.55423372988105</v>
      </c>
      <c r="O286" s="50">
        <f>+Tabla1[[#This Row],[Valor Total del reciclaje de la planta]]/G$2</f>
        <v>239.0236869207003</v>
      </c>
    </row>
    <row r="287" spans="1:15" ht="67.150000000000006" customHeight="1">
      <c r="A287" s="40">
        <v>43111</v>
      </c>
      <c r="B287" s="41" t="s">
        <v>475</v>
      </c>
      <c r="C287" s="41" t="s">
        <v>476</v>
      </c>
      <c r="D287" s="42">
        <f>+Tabla1[[#This Row],[Capacidad MW]]/E$1</f>
        <v>625000</v>
      </c>
      <c r="E287" s="42">
        <v>250</v>
      </c>
      <c r="F287" s="40">
        <v>43814</v>
      </c>
      <c r="G287" s="24">
        <f>17*Tabla1[[#This Row],[Cantidad de paneles]]</f>
        <v>10625000</v>
      </c>
      <c r="H287" s="24">
        <f>0.003*Tabla1[[#This Row],[Cantidad de paneles]]</f>
        <v>1875</v>
      </c>
      <c r="I287" s="24">
        <f>0.057*Tabla1[[#This Row],[Cantidad de paneles]]</f>
        <v>35625</v>
      </c>
      <c r="J287" s="28">
        <f>+Tabla1[[#This Row],[Peso del vidrio '[Kg']]]*J$1</f>
        <v>1678750000</v>
      </c>
      <c r="K287" s="28">
        <f>+Tabla1[[#This Row],[Peso del Silicio '[Kg']]]*J$2</f>
        <v>285000000</v>
      </c>
      <c r="L287" s="28">
        <f>+Tabla1[[#This Row],[peso del aluminio '[Kg']]]*J$3</f>
        <v>185250000</v>
      </c>
      <c r="M287" s="30">
        <f>+Tabla1[[#This Row],[precio del vidrio '[$']]]+Tabla1[[#This Row],[precio del aluminio '[$']]]+Tabla1[[#This Row],[precio del silio '[$']]]</f>
        <v>2149000000</v>
      </c>
      <c r="N287" s="39">
        <f t="shared" si="4"/>
        <v>501282.94844879868</v>
      </c>
      <c r="O287" s="50">
        <f>+Tabla1[[#This Row],[Valor Total del reciclaje de la planta]]/G$2</f>
        <v>553295.57157569518</v>
      </c>
    </row>
    <row r="288" spans="1:15">
      <c r="A288" s="40">
        <v>43111</v>
      </c>
      <c r="B288" s="41" t="s">
        <v>477</v>
      </c>
      <c r="C288" s="41" t="s">
        <v>478</v>
      </c>
      <c r="D288" s="42">
        <f>+Tabla1[[#This Row],[Capacidad MW]]/E$1</f>
        <v>175000</v>
      </c>
      <c r="E288" s="42">
        <v>70</v>
      </c>
      <c r="F288" s="40">
        <v>43252</v>
      </c>
      <c r="G288" s="24">
        <f>17*Tabla1[[#This Row],[Cantidad de paneles]]</f>
        <v>2975000</v>
      </c>
      <c r="H288" s="24">
        <f>0.003*Tabla1[[#This Row],[Cantidad de paneles]]</f>
        <v>525</v>
      </c>
      <c r="I288" s="24">
        <f>0.057*Tabla1[[#This Row],[Cantidad de paneles]]</f>
        <v>9975</v>
      </c>
      <c r="J288" s="28">
        <f>+Tabla1[[#This Row],[Peso del vidrio '[Kg']]]*J$1</f>
        <v>470050000</v>
      </c>
      <c r="K288" s="28">
        <f>+Tabla1[[#This Row],[Peso del Silicio '[Kg']]]*J$2</f>
        <v>79800000</v>
      </c>
      <c r="L288" s="28">
        <f>+Tabla1[[#This Row],[peso del aluminio '[Kg']]]*J$3</f>
        <v>51870000</v>
      </c>
      <c r="M288" s="30">
        <f>+Tabla1[[#This Row],[precio del vidrio '[$']]]+Tabla1[[#This Row],[precio del aluminio '[$']]]+Tabla1[[#This Row],[precio del silio '[$']]]</f>
        <v>601720000</v>
      </c>
      <c r="N288" s="39">
        <f t="shared" si="4"/>
        <v>140359.22556566363</v>
      </c>
      <c r="O288" s="50">
        <f>+Tabla1[[#This Row],[Valor Total del reciclaje de la planta]]/G$2</f>
        <v>154922.76004119465</v>
      </c>
    </row>
    <row r="289" spans="1:15" ht="27.6">
      <c r="A289" s="40">
        <v>43112</v>
      </c>
      <c r="B289" s="41" t="s">
        <v>479</v>
      </c>
      <c r="C289" s="41" t="s">
        <v>480</v>
      </c>
      <c r="D289" s="42">
        <f>+Tabla1[[#This Row],[Capacidad MW]]/E$1</f>
        <v>780</v>
      </c>
      <c r="E289" s="42">
        <v>0.312</v>
      </c>
      <c r="F289" s="40">
        <v>43312</v>
      </c>
      <c r="G289" s="24">
        <f>17*Tabla1[[#This Row],[Cantidad de paneles]]</f>
        <v>13260</v>
      </c>
      <c r="H289" s="24">
        <f>0.003*Tabla1[[#This Row],[Cantidad de paneles]]</f>
        <v>2.34</v>
      </c>
      <c r="I289" s="24">
        <f>0.057*Tabla1[[#This Row],[Cantidad de paneles]]</f>
        <v>44.46</v>
      </c>
      <c r="J289" s="28">
        <f>+Tabla1[[#This Row],[Peso del vidrio '[Kg']]]*J$1</f>
        <v>2095080</v>
      </c>
      <c r="K289" s="28">
        <f>+Tabla1[[#This Row],[Peso del Silicio '[Kg']]]*J$2</f>
        <v>355680</v>
      </c>
      <c r="L289" s="28">
        <f>+Tabla1[[#This Row],[peso del aluminio '[Kg']]]*J$3</f>
        <v>231192</v>
      </c>
      <c r="M289" s="30">
        <f>+Tabla1[[#This Row],[precio del vidrio '[$']]]+Tabla1[[#This Row],[precio del aluminio '[$']]]+Tabla1[[#This Row],[precio del silio '[$']]]</f>
        <v>2681952</v>
      </c>
      <c r="N289" s="39">
        <f t="shared" si="4"/>
        <v>625.60111966410079</v>
      </c>
      <c r="O289" s="50">
        <f>+Tabla1[[#This Row],[Valor Total del reciclaje de la planta]]/G$2</f>
        <v>690.51287332646757</v>
      </c>
    </row>
    <row r="290" spans="1:15" ht="27.6">
      <c r="A290" s="40">
        <v>43112</v>
      </c>
      <c r="B290" s="41" t="s">
        <v>481</v>
      </c>
      <c r="C290" s="41" t="s">
        <v>482</v>
      </c>
      <c r="D290" s="42">
        <f>+Tabla1[[#This Row],[Capacidad MW]]/E$1</f>
        <v>2497.5</v>
      </c>
      <c r="E290" s="42">
        <v>0.999</v>
      </c>
      <c r="F290" s="40">
        <v>43344</v>
      </c>
      <c r="G290" s="24">
        <f>17*Tabla1[[#This Row],[Cantidad de paneles]]</f>
        <v>42457.5</v>
      </c>
      <c r="H290" s="24">
        <f>0.003*Tabla1[[#This Row],[Cantidad de paneles]]</f>
        <v>7.4924999999999997</v>
      </c>
      <c r="I290" s="24">
        <f>0.057*Tabla1[[#This Row],[Cantidad de paneles]]</f>
        <v>142.35750000000002</v>
      </c>
      <c r="J290" s="28">
        <f>+Tabla1[[#This Row],[Peso del vidrio '[Kg']]]*J$1</f>
        <v>6708285</v>
      </c>
      <c r="K290" s="28">
        <f>+Tabla1[[#This Row],[Peso del Silicio '[Kg']]]*J$2</f>
        <v>1138860</v>
      </c>
      <c r="L290" s="28">
        <f>+Tabla1[[#This Row],[peso del aluminio '[Kg']]]*J$3</f>
        <v>740259.00000000012</v>
      </c>
      <c r="M290" s="30">
        <f>+Tabla1[[#This Row],[precio del vidrio '[$']]]+Tabla1[[#This Row],[precio del aluminio '[$']]]+Tabla1[[#This Row],[precio del silio '[$']]]</f>
        <v>8587404</v>
      </c>
      <c r="N290" s="39">
        <f t="shared" si="4"/>
        <v>2003.1266620013996</v>
      </c>
      <c r="O290" s="50">
        <f>+Tabla1[[#This Row],[Valor Total del reciclaje de la planta]]/G$2</f>
        <v>2210.969104016478</v>
      </c>
    </row>
    <row r="291" spans="1:15" ht="27.6">
      <c r="A291" s="40">
        <v>43115</v>
      </c>
      <c r="B291" s="41" t="s">
        <v>483</v>
      </c>
      <c r="C291" s="41" t="s">
        <v>194</v>
      </c>
      <c r="D291" s="42">
        <f>+Tabla1[[#This Row],[Capacidad MW]]/E$1</f>
        <v>525</v>
      </c>
      <c r="E291" s="42">
        <v>0.21</v>
      </c>
      <c r="F291" s="40">
        <v>43497</v>
      </c>
      <c r="G291" s="24">
        <f>17*Tabla1[[#This Row],[Cantidad de paneles]]</f>
        <v>8925</v>
      </c>
      <c r="H291" s="24">
        <f>0.003*Tabla1[[#This Row],[Cantidad de paneles]]</f>
        <v>1.575</v>
      </c>
      <c r="I291" s="24">
        <f>0.057*Tabla1[[#This Row],[Cantidad de paneles]]</f>
        <v>29.925000000000001</v>
      </c>
      <c r="J291" s="28">
        <f>+Tabla1[[#This Row],[Peso del vidrio '[Kg']]]*J$1</f>
        <v>1410150</v>
      </c>
      <c r="K291" s="28">
        <f>+Tabla1[[#This Row],[Peso del Silicio '[Kg']]]*J$2</f>
        <v>239400</v>
      </c>
      <c r="L291" s="28">
        <f>+Tabla1[[#This Row],[peso del aluminio '[Kg']]]*J$3</f>
        <v>155610</v>
      </c>
      <c r="M291" s="30">
        <f>+Tabla1[[#This Row],[precio del vidrio '[$']]]+Tabla1[[#This Row],[precio del aluminio '[$']]]+Tabla1[[#This Row],[precio del silio '[$']]]</f>
        <v>1805160</v>
      </c>
      <c r="N291" s="39">
        <f t="shared" si="4"/>
        <v>421.07767669699092</v>
      </c>
      <c r="O291" s="50">
        <f>+Tabla1[[#This Row],[Valor Total del reciclaje de la planta]]/G$2</f>
        <v>464.76828012358391</v>
      </c>
    </row>
    <row r="292" spans="1:15" ht="55.15">
      <c r="A292" s="40">
        <v>43116</v>
      </c>
      <c r="B292" s="41" t="s">
        <v>484</v>
      </c>
      <c r="C292" s="41" t="s">
        <v>485</v>
      </c>
      <c r="D292" s="42">
        <f>+Tabla1[[#This Row],[Capacidad MW]]/E$1</f>
        <v>125</v>
      </c>
      <c r="E292" s="42">
        <v>0.05</v>
      </c>
      <c r="F292" s="40">
        <v>42795</v>
      </c>
      <c r="G292" s="24">
        <f>17*Tabla1[[#This Row],[Cantidad de paneles]]</f>
        <v>2125</v>
      </c>
      <c r="H292" s="24">
        <f>0.003*Tabla1[[#This Row],[Cantidad de paneles]]</f>
        <v>0.375</v>
      </c>
      <c r="I292" s="24">
        <f>0.057*Tabla1[[#This Row],[Cantidad de paneles]]</f>
        <v>7.125</v>
      </c>
      <c r="J292" s="28">
        <f>+Tabla1[[#This Row],[Peso del vidrio '[Kg']]]*J$1</f>
        <v>335750</v>
      </c>
      <c r="K292" s="28">
        <f>+Tabla1[[#This Row],[Peso del Silicio '[Kg']]]*J$2</f>
        <v>57000</v>
      </c>
      <c r="L292" s="28">
        <f>+Tabla1[[#This Row],[peso del aluminio '[Kg']]]*J$3</f>
        <v>37050</v>
      </c>
      <c r="M292" s="30">
        <f>+Tabla1[[#This Row],[precio del vidrio '[$']]]+Tabla1[[#This Row],[precio del aluminio '[$']]]+Tabla1[[#This Row],[precio del silio '[$']]]</f>
        <v>429800</v>
      </c>
      <c r="N292" s="39">
        <f t="shared" si="4"/>
        <v>100.25658968975974</v>
      </c>
      <c r="O292" s="50">
        <f>+Tabla1[[#This Row],[Valor Total del reciclaje de la planta]]/G$2</f>
        <v>110.65911431513904</v>
      </c>
    </row>
    <row r="293" spans="1:15" ht="27.6">
      <c r="A293" s="40">
        <v>43117</v>
      </c>
      <c r="B293" s="41" t="s">
        <v>486</v>
      </c>
      <c r="C293" s="41" t="s">
        <v>487</v>
      </c>
      <c r="D293" s="42">
        <f>+Tabla1[[#This Row],[Capacidad MW]]/E$1</f>
        <v>37.5</v>
      </c>
      <c r="E293" s="42">
        <v>1.4999999999999999E-2</v>
      </c>
      <c r="F293" s="40">
        <v>43191</v>
      </c>
      <c r="G293" s="24">
        <f>17*Tabla1[[#This Row],[Cantidad de paneles]]</f>
        <v>637.5</v>
      </c>
      <c r="H293" s="24">
        <f>0.003*Tabla1[[#This Row],[Cantidad de paneles]]</f>
        <v>0.1125</v>
      </c>
      <c r="I293" s="24">
        <f>0.057*Tabla1[[#This Row],[Cantidad de paneles]]</f>
        <v>2.1375000000000002</v>
      </c>
      <c r="J293" s="28">
        <f>+Tabla1[[#This Row],[Peso del vidrio '[Kg']]]*J$1</f>
        <v>100725</v>
      </c>
      <c r="K293" s="28">
        <f>+Tabla1[[#This Row],[Peso del Silicio '[Kg']]]*J$2</f>
        <v>17100</v>
      </c>
      <c r="L293" s="28">
        <f>+Tabla1[[#This Row],[peso del aluminio '[Kg']]]*J$3</f>
        <v>11115.000000000002</v>
      </c>
      <c r="M293" s="30">
        <f>+Tabla1[[#This Row],[precio del vidrio '[$']]]+Tabla1[[#This Row],[precio del aluminio '[$']]]+Tabla1[[#This Row],[precio del silio '[$']]]</f>
        <v>128940</v>
      </c>
      <c r="N293" s="39">
        <f t="shared" si="4"/>
        <v>30.076976906927921</v>
      </c>
      <c r="O293" s="50">
        <f>+Tabla1[[#This Row],[Valor Total del reciclaje de la planta]]/G$2</f>
        <v>33.197734294541711</v>
      </c>
    </row>
    <row r="294" spans="1:15" ht="27.6">
      <c r="A294" s="40">
        <v>43118</v>
      </c>
      <c r="B294" s="41" t="s">
        <v>488</v>
      </c>
      <c r="C294" s="41" t="s">
        <v>489</v>
      </c>
      <c r="D294" s="42">
        <f>+Tabla1[[#This Row],[Capacidad MW]]/E$1</f>
        <v>544</v>
      </c>
      <c r="E294" s="42">
        <v>0.21759999999999999</v>
      </c>
      <c r="F294" s="40">
        <v>43191</v>
      </c>
      <c r="G294" s="24">
        <f>17*Tabla1[[#This Row],[Cantidad de paneles]]</f>
        <v>9248</v>
      </c>
      <c r="H294" s="24">
        <f>0.003*Tabla1[[#This Row],[Cantidad de paneles]]</f>
        <v>1.6320000000000001</v>
      </c>
      <c r="I294" s="24">
        <f>0.057*Tabla1[[#This Row],[Cantidad de paneles]]</f>
        <v>31.008000000000003</v>
      </c>
      <c r="J294" s="28">
        <f>+Tabla1[[#This Row],[Peso del vidrio '[Kg']]]*J$1</f>
        <v>1461184</v>
      </c>
      <c r="K294" s="28">
        <f>+Tabla1[[#This Row],[Peso del Silicio '[Kg']]]*J$2</f>
        <v>248064.00000000003</v>
      </c>
      <c r="L294" s="28">
        <f>+Tabla1[[#This Row],[peso del aluminio '[Kg']]]*J$3</f>
        <v>161241.60000000001</v>
      </c>
      <c r="M294" s="30">
        <f>+Tabla1[[#This Row],[precio del vidrio '[$']]]+Tabla1[[#This Row],[precio del aluminio '[$']]]+Tabla1[[#This Row],[precio del silio '[$']]]</f>
        <v>1870489.6000000001</v>
      </c>
      <c r="N294" s="39">
        <f t="shared" si="4"/>
        <v>436.31667832983442</v>
      </c>
      <c r="O294" s="50">
        <f>+Tabla1[[#This Row],[Valor Total del reciclaje de la planta]]/G$2</f>
        <v>481.5884654994851</v>
      </c>
    </row>
    <row r="295" spans="1:15" ht="41.45">
      <c r="A295" s="40">
        <v>43119</v>
      </c>
      <c r="B295" s="41" t="s">
        <v>490</v>
      </c>
      <c r="C295" s="41" t="s">
        <v>491</v>
      </c>
      <c r="D295" s="42">
        <f>+Tabla1[[#This Row],[Capacidad MW]]/E$1</f>
        <v>1774.9999999999998</v>
      </c>
      <c r="E295" s="42">
        <v>0.71</v>
      </c>
      <c r="F295" s="40">
        <v>43358</v>
      </c>
      <c r="G295" s="24">
        <f>17*Tabla1[[#This Row],[Cantidad de paneles]]</f>
        <v>30174.999999999996</v>
      </c>
      <c r="H295" s="24">
        <f>0.003*Tabla1[[#This Row],[Cantidad de paneles]]</f>
        <v>5.3249999999999993</v>
      </c>
      <c r="I295" s="24">
        <f>0.057*Tabla1[[#This Row],[Cantidad de paneles]]</f>
        <v>101.175</v>
      </c>
      <c r="J295" s="28">
        <f>+Tabla1[[#This Row],[Peso del vidrio '[Kg']]]*J$1</f>
        <v>4767649.9999999991</v>
      </c>
      <c r="K295" s="28">
        <f>+Tabla1[[#This Row],[Peso del Silicio '[Kg']]]*J$2</f>
        <v>809399.99999999988</v>
      </c>
      <c r="L295" s="28">
        <f>+Tabla1[[#This Row],[peso del aluminio '[Kg']]]*J$3</f>
        <v>526110</v>
      </c>
      <c r="M295" s="30">
        <f>+Tabla1[[#This Row],[precio del vidrio '[$']]]+Tabla1[[#This Row],[precio del aluminio '[$']]]+Tabla1[[#This Row],[precio del silio '[$']]]</f>
        <v>6103159.9999999991</v>
      </c>
      <c r="N295" s="39">
        <f t="shared" si="4"/>
        <v>1423.6435735945881</v>
      </c>
      <c r="O295" s="50">
        <f>+Tabla1[[#This Row],[Valor Total del reciclaje de la planta]]/G$2</f>
        <v>1571.359423274974</v>
      </c>
    </row>
    <row r="296" spans="1:15" ht="27.6">
      <c r="A296" s="40">
        <v>43129</v>
      </c>
      <c r="B296" s="41" t="s">
        <v>492</v>
      </c>
      <c r="C296" s="41" t="s">
        <v>194</v>
      </c>
      <c r="D296" s="42">
        <f>+Tabla1[[#This Row],[Capacidad MW]]/E$1</f>
        <v>600</v>
      </c>
      <c r="E296" s="42">
        <v>0.24</v>
      </c>
      <c r="F296" s="40">
        <v>43480</v>
      </c>
      <c r="G296" s="24">
        <f>17*Tabla1[[#This Row],[Cantidad de paneles]]</f>
        <v>10200</v>
      </c>
      <c r="H296" s="24">
        <f>0.003*Tabla1[[#This Row],[Cantidad de paneles]]</f>
        <v>1.8</v>
      </c>
      <c r="I296" s="24">
        <f>0.057*Tabla1[[#This Row],[Cantidad de paneles]]</f>
        <v>34.200000000000003</v>
      </c>
      <c r="J296" s="28">
        <f>+Tabla1[[#This Row],[Peso del vidrio '[Kg']]]*J$1</f>
        <v>1611600</v>
      </c>
      <c r="K296" s="28">
        <f>+Tabla1[[#This Row],[Peso del Silicio '[Kg']]]*J$2</f>
        <v>273600</v>
      </c>
      <c r="L296" s="28">
        <f>+Tabla1[[#This Row],[peso del aluminio '[Kg']]]*J$3</f>
        <v>177840.00000000003</v>
      </c>
      <c r="M296" s="30">
        <f>+Tabla1[[#This Row],[precio del vidrio '[$']]]+Tabla1[[#This Row],[precio del aluminio '[$']]]+Tabla1[[#This Row],[precio del silio '[$']]]</f>
        <v>2063040</v>
      </c>
      <c r="N296" s="39">
        <f t="shared" si="4"/>
        <v>481.23163051084674</v>
      </c>
      <c r="O296" s="50">
        <f>+Tabla1[[#This Row],[Valor Total del reciclaje de la planta]]/G$2</f>
        <v>531.16374871266737</v>
      </c>
    </row>
    <row r="297" spans="1:15" ht="27.6">
      <c r="A297" s="40">
        <v>43129</v>
      </c>
      <c r="B297" s="41" t="s">
        <v>493</v>
      </c>
      <c r="C297" s="41" t="s">
        <v>194</v>
      </c>
      <c r="D297" s="42">
        <f>+Tabla1[[#This Row],[Capacidad MW]]/E$1</f>
        <v>675</v>
      </c>
      <c r="E297" s="42">
        <v>0.27</v>
      </c>
      <c r="F297" s="40">
        <v>43480</v>
      </c>
      <c r="G297" s="24">
        <f>17*Tabla1[[#This Row],[Cantidad de paneles]]</f>
        <v>11475</v>
      </c>
      <c r="H297" s="24">
        <f>0.003*Tabla1[[#This Row],[Cantidad de paneles]]</f>
        <v>2.0249999999999999</v>
      </c>
      <c r="I297" s="24">
        <f>0.057*Tabla1[[#This Row],[Cantidad de paneles]]</f>
        <v>38.475000000000001</v>
      </c>
      <c r="J297" s="28">
        <f>+Tabla1[[#This Row],[Peso del vidrio '[Kg']]]*J$1</f>
        <v>1813050</v>
      </c>
      <c r="K297" s="28">
        <f>+Tabla1[[#This Row],[Peso del Silicio '[Kg']]]*J$2</f>
        <v>307800</v>
      </c>
      <c r="L297" s="28">
        <f>+Tabla1[[#This Row],[peso del aluminio '[Kg']]]*J$3</f>
        <v>200070</v>
      </c>
      <c r="M297" s="30">
        <f>+Tabla1[[#This Row],[precio del vidrio '[$']]]+Tabla1[[#This Row],[precio del aluminio '[$']]]+Tabla1[[#This Row],[precio del silio '[$']]]</f>
        <v>2320920</v>
      </c>
      <c r="N297" s="39">
        <f t="shared" si="4"/>
        <v>541.38558432470256</v>
      </c>
      <c r="O297" s="50">
        <f>+Tabla1[[#This Row],[Valor Total del reciclaje de la planta]]/G$2</f>
        <v>597.55921730175078</v>
      </c>
    </row>
    <row r="298" spans="1:15" ht="41.45">
      <c r="A298" s="40">
        <v>43138</v>
      </c>
      <c r="B298" s="41" t="s">
        <v>494</v>
      </c>
      <c r="C298" s="41" t="s">
        <v>469</v>
      </c>
      <c r="D298" s="42">
        <f>+Tabla1[[#This Row],[Capacidad MW]]/E$1</f>
        <v>150</v>
      </c>
      <c r="E298" s="42">
        <v>0.06</v>
      </c>
      <c r="F298" s="40">
        <v>43332</v>
      </c>
      <c r="G298" s="24">
        <f>17*Tabla1[[#This Row],[Cantidad de paneles]]</f>
        <v>2550</v>
      </c>
      <c r="H298" s="24">
        <f>0.003*Tabla1[[#This Row],[Cantidad de paneles]]</f>
        <v>0.45</v>
      </c>
      <c r="I298" s="24">
        <f>0.057*Tabla1[[#This Row],[Cantidad de paneles]]</f>
        <v>8.5500000000000007</v>
      </c>
      <c r="J298" s="28">
        <f>+Tabla1[[#This Row],[Peso del vidrio '[Kg']]]*J$1</f>
        <v>402900</v>
      </c>
      <c r="K298" s="28">
        <f>+Tabla1[[#This Row],[Peso del Silicio '[Kg']]]*J$2</f>
        <v>68400</v>
      </c>
      <c r="L298" s="28">
        <f>+Tabla1[[#This Row],[peso del aluminio '[Kg']]]*J$3</f>
        <v>44460.000000000007</v>
      </c>
      <c r="M298" s="30">
        <f>+Tabla1[[#This Row],[precio del vidrio '[$']]]+Tabla1[[#This Row],[precio del aluminio '[$']]]+Tabla1[[#This Row],[precio del silio '[$']]]</f>
        <v>515760</v>
      </c>
      <c r="N298" s="39">
        <f t="shared" si="4"/>
        <v>120.30790762771169</v>
      </c>
      <c r="O298" s="50">
        <f>+Tabla1[[#This Row],[Valor Total del reciclaje de la planta]]/G$2</f>
        <v>132.79093717816684</v>
      </c>
    </row>
    <row r="299" spans="1:15" ht="27.6">
      <c r="A299" s="40">
        <v>43138</v>
      </c>
      <c r="B299" s="41" t="s">
        <v>495</v>
      </c>
      <c r="C299" s="41" t="s">
        <v>194</v>
      </c>
      <c r="D299" s="42">
        <f>+Tabla1[[#This Row],[Capacidad MW]]/E$1</f>
        <v>825</v>
      </c>
      <c r="E299" s="42">
        <v>0.33</v>
      </c>
      <c r="F299" s="40">
        <v>43480</v>
      </c>
      <c r="G299" s="24">
        <f>17*Tabla1[[#This Row],[Cantidad de paneles]]</f>
        <v>14025</v>
      </c>
      <c r="H299" s="24">
        <f>0.003*Tabla1[[#This Row],[Cantidad de paneles]]</f>
        <v>2.4750000000000001</v>
      </c>
      <c r="I299" s="24">
        <f>0.057*Tabla1[[#This Row],[Cantidad de paneles]]</f>
        <v>47.024999999999999</v>
      </c>
      <c r="J299" s="28">
        <f>+Tabla1[[#This Row],[Peso del vidrio '[Kg']]]*J$1</f>
        <v>2215950</v>
      </c>
      <c r="K299" s="28">
        <f>+Tabla1[[#This Row],[Peso del Silicio '[Kg']]]*J$2</f>
        <v>376200</v>
      </c>
      <c r="L299" s="28">
        <f>+Tabla1[[#This Row],[peso del aluminio '[Kg']]]*J$3</f>
        <v>244530</v>
      </c>
      <c r="M299" s="30">
        <f>+Tabla1[[#This Row],[precio del vidrio '[$']]]+Tabla1[[#This Row],[precio del aluminio '[$']]]+Tabla1[[#This Row],[precio del silio '[$']]]</f>
        <v>2836680</v>
      </c>
      <c r="N299" s="39">
        <f t="shared" si="4"/>
        <v>661.69349195241432</v>
      </c>
      <c r="O299" s="50">
        <f>+Tabla1[[#This Row],[Valor Total del reciclaje de la planta]]/G$2</f>
        <v>730.35015447991759</v>
      </c>
    </row>
    <row r="300" spans="1:15" ht="41.45">
      <c r="A300" s="40">
        <v>43138</v>
      </c>
      <c r="B300" s="41" t="s">
        <v>496</v>
      </c>
      <c r="C300" s="41" t="s">
        <v>469</v>
      </c>
      <c r="D300" s="42">
        <f>+Tabla1[[#This Row],[Capacidad MW]]/E$1</f>
        <v>125</v>
      </c>
      <c r="E300" s="42">
        <v>0.05</v>
      </c>
      <c r="F300" s="40">
        <v>43327</v>
      </c>
      <c r="G300" s="24">
        <f>17*Tabla1[[#This Row],[Cantidad de paneles]]</f>
        <v>2125</v>
      </c>
      <c r="H300" s="24">
        <f>0.003*Tabla1[[#This Row],[Cantidad de paneles]]</f>
        <v>0.375</v>
      </c>
      <c r="I300" s="24">
        <f>0.057*Tabla1[[#This Row],[Cantidad de paneles]]</f>
        <v>7.125</v>
      </c>
      <c r="J300" s="28">
        <f>+Tabla1[[#This Row],[Peso del vidrio '[Kg']]]*J$1</f>
        <v>335750</v>
      </c>
      <c r="K300" s="28">
        <f>+Tabla1[[#This Row],[Peso del Silicio '[Kg']]]*J$2</f>
        <v>57000</v>
      </c>
      <c r="L300" s="28">
        <f>+Tabla1[[#This Row],[peso del aluminio '[Kg']]]*J$3</f>
        <v>37050</v>
      </c>
      <c r="M300" s="30">
        <f>+Tabla1[[#This Row],[precio del vidrio '[$']]]+Tabla1[[#This Row],[precio del aluminio '[$']]]+Tabla1[[#This Row],[precio del silio '[$']]]</f>
        <v>429800</v>
      </c>
      <c r="N300" s="39">
        <f t="shared" si="4"/>
        <v>100.25658968975974</v>
      </c>
      <c r="O300" s="50">
        <f>+Tabla1[[#This Row],[Valor Total del reciclaje de la planta]]/G$2</f>
        <v>110.65911431513904</v>
      </c>
    </row>
    <row r="301" spans="1:15" ht="27.6">
      <c r="A301" s="40">
        <v>43138</v>
      </c>
      <c r="B301" s="41" t="s">
        <v>497</v>
      </c>
      <c r="C301" s="41" t="s">
        <v>194</v>
      </c>
      <c r="D301" s="42">
        <f>+Tabla1[[#This Row],[Capacidad MW]]/E$1</f>
        <v>374.99999999999994</v>
      </c>
      <c r="E301" s="42">
        <v>0.15</v>
      </c>
      <c r="F301" s="40">
        <v>43480</v>
      </c>
      <c r="G301" s="24">
        <f>17*Tabla1[[#This Row],[Cantidad de paneles]]</f>
        <v>6374.9999999999991</v>
      </c>
      <c r="H301" s="24">
        <f>0.003*Tabla1[[#This Row],[Cantidad de paneles]]</f>
        <v>1.1249999999999998</v>
      </c>
      <c r="I301" s="24">
        <f>0.057*Tabla1[[#This Row],[Cantidad de paneles]]</f>
        <v>21.374999999999996</v>
      </c>
      <c r="J301" s="28">
        <f>+Tabla1[[#This Row],[Peso del vidrio '[Kg']]]*J$1</f>
        <v>1007249.9999999999</v>
      </c>
      <c r="K301" s="28">
        <f>+Tabla1[[#This Row],[Peso del Silicio '[Kg']]]*J$2</f>
        <v>170999.99999999997</v>
      </c>
      <c r="L301" s="28">
        <f>+Tabla1[[#This Row],[peso del aluminio '[Kg']]]*J$3</f>
        <v>111149.99999999999</v>
      </c>
      <c r="M301" s="30">
        <f>+Tabla1[[#This Row],[precio del vidrio '[$']]]+Tabla1[[#This Row],[precio del aluminio '[$']]]+Tabla1[[#This Row],[precio del silio '[$']]]</f>
        <v>1289399.9999999998</v>
      </c>
      <c r="N301" s="39">
        <f t="shared" si="4"/>
        <v>300.76976906927916</v>
      </c>
      <c r="O301" s="50">
        <f>+Tabla1[[#This Row],[Valor Total del reciclaje de la planta]]/G$2</f>
        <v>331.97734294541704</v>
      </c>
    </row>
    <row r="302" spans="1:15" ht="41.45">
      <c r="A302" s="40">
        <v>43138</v>
      </c>
      <c r="B302" s="41" t="s">
        <v>498</v>
      </c>
      <c r="C302" s="41" t="s">
        <v>469</v>
      </c>
      <c r="D302" s="42">
        <f>+Tabla1[[#This Row],[Capacidad MW]]/E$1</f>
        <v>250</v>
      </c>
      <c r="E302" s="42">
        <v>0.1</v>
      </c>
      <c r="F302" s="40">
        <v>43337</v>
      </c>
      <c r="G302" s="24">
        <f>17*Tabla1[[#This Row],[Cantidad de paneles]]</f>
        <v>4250</v>
      </c>
      <c r="H302" s="24">
        <f>0.003*Tabla1[[#This Row],[Cantidad de paneles]]</f>
        <v>0.75</v>
      </c>
      <c r="I302" s="24">
        <f>0.057*Tabla1[[#This Row],[Cantidad de paneles]]</f>
        <v>14.25</v>
      </c>
      <c r="J302" s="28">
        <f>+Tabla1[[#This Row],[Peso del vidrio '[Kg']]]*J$1</f>
        <v>671500</v>
      </c>
      <c r="K302" s="28">
        <f>+Tabla1[[#This Row],[Peso del Silicio '[Kg']]]*J$2</f>
        <v>114000</v>
      </c>
      <c r="L302" s="28">
        <f>+Tabla1[[#This Row],[peso del aluminio '[Kg']]]*J$3</f>
        <v>74100</v>
      </c>
      <c r="M302" s="30">
        <f>+Tabla1[[#This Row],[precio del vidrio '[$']]]+Tabla1[[#This Row],[precio del aluminio '[$']]]+Tabla1[[#This Row],[precio del silio '[$']]]</f>
        <v>859600</v>
      </c>
      <c r="N302" s="39">
        <f t="shared" si="4"/>
        <v>200.51317937951947</v>
      </c>
      <c r="O302" s="50">
        <f>+Tabla1[[#This Row],[Valor Total del reciclaje de la planta]]/G$2</f>
        <v>221.31822863027807</v>
      </c>
    </row>
    <row r="303" spans="1:15" ht="27.6">
      <c r="A303" s="40">
        <v>43139</v>
      </c>
      <c r="B303" s="41" t="s">
        <v>499</v>
      </c>
      <c r="C303" s="41" t="s">
        <v>500</v>
      </c>
      <c r="D303" s="42">
        <f>+Tabla1[[#This Row],[Capacidad MW]]/E$1</f>
        <v>61.749999999999993</v>
      </c>
      <c r="E303" s="42">
        <v>2.47E-2</v>
      </c>
      <c r="F303" s="40">
        <v>43177</v>
      </c>
      <c r="G303" s="24">
        <f>17*Tabla1[[#This Row],[Cantidad de paneles]]</f>
        <v>1049.7499999999998</v>
      </c>
      <c r="H303" s="24">
        <f>0.003*Tabla1[[#This Row],[Cantidad de paneles]]</f>
        <v>0.18524999999999997</v>
      </c>
      <c r="I303" s="24">
        <f>0.057*Tabla1[[#This Row],[Cantidad de paneles]]</f>
        <v>3.5197499999999997</v>
      </c>
      <c r="J303" s="28">
        <f>+Tabla1[[#This Row],[Peso del vidrio '[Kg']]]*J$1</f>
        <v>165860.49999999997</v>
      </c>
      <c r="K303" s="28">
        <f>+Tabla1[[#This Row],[Peso del Silicio '[Kg']]]*J$2</f>
        <v>28157.999999999996</v>
      </c>
      <c r="L303" s="28">
        <f>+Tabla1[[#This Row],[peso del aluminio '[Kg']]]*J$3</f>
        <v>18302.699999999997</v>
      </c>
      <c r="M303" s="30">
        <f>+Tabla1[[#This Row],[precio del vidrio '[$']]]+Tabla1[[#This Row],[precio del aluminio '[$']]]+Tabla1[[#This Row],[precio del silio '[$']]]</f>
        <v>212321.19999999995</v>
      </c>
      <c r="N303" s="39">
        <f t="shared" si="4"/>
        <v>49.5267553067413</v>
      </c>
      <c r="O303" s="50">
        <f>+Tabla1[[#This Row],[Valor Total del reciclaje de la planta]]/G$2</f>
        <v>54.665602471678667</v>
      </c>
    </row>
    <row r="304" spans="1:15" ht="27.6">
      <c r="A304" s="40">
        <v>43146</v>
      </c>
      <c r="B304" s="41" t="s">
        <v>501</v>
      </c>
      <c r="C304" s="41" t="s">
        <v>64</v>
      </c>
      <c r="D304" s="42">
        <f>+Tabla1[[#This Row],[Capacidad MW]]/E$1</f>
        <v>75</v>
      </c>
      <c r="E304" s="42">
        <v>0.03</v>
      </c>
      <c r="F304" s="40">
        <v>43293</v>
      </c>
      <c r="G304" s="24">
        <f>17*Tabla1[[#This Row],[Cantidad de paneles]]</f>
        <v>1275</v>
      </c>
      <c r="H304" s="24">
        <f>0.003*Tabla1[[#This Row],[Cantidad de paneles]]</f>
        <v>0.22500000000000001</v>
      </c>
      <c r="I304" s="24">
        <f>0.057*Tabla1[[#This Row],[Cantidad de paneles]]</f>
        <v>4.2750000000000004</v>
      </c>
      <c r="J304" s="28">
        <f>+Tabla1[[#This Row],[Peso del vidrio '[Kg']]]*J$1</f>
        <v>201450</v>
      </c>
      <c r="K304" s="28">
        <f>+Tabla1[[#This Row],[Peso del Silicio '[Kg']]]*J$2</f>
        <v>34200</v>
      </c>
      <c r="L304" s="28">
        <f>+Tabla1[[#This Row],[peso del aluminio '[Kg']]]*J$3</f>
        <v>22230.000000000004</v>
      </c>
      <c r="M304" s="30">
        <f>+Tabla1[[#This Row],[precio del vidrio '[$']]]+Tabla1[[#This Row],[precio del aluminio '[$']]]+Tabla1[[#This Row],[precio del silio '[$']]]</f>
        <v>257880</v>
      </c>
      <c r="N304" s="39">
        <f t="shared" si="4"/>
        <v>60.153953813855843</v>
      </c>
      <c r="O304" s="50">
        <f>+Tabla1[[#This Row],[Valor Total del reciclaje de la planta]]/G$2</f>
        <v>66.395468589083421</v>
      </c>
    </row>
    <row r="305" spans="1:15">
      <c r="A305" s="40">
        <v>43150</v>
      </c>
      <c r="B305" s="41" t="s">
        <v>502</v>
      </c>
      <c r="C305" s="41" t="s">
        <v>503</v>
      </c>
      <c r="D305" s="42">
        <f>+Tabla1[[#This Row],[Capacidad MW]]/E$1</f>
        <v>175000</v>
      </c>
      <c r="E305" s="42">
        <v>70</v>
      </c>
      <c r="F305" s="40">
        <v>43009</v>
      </c>
      <c r="G305" s="24">
        <f>17*Tabla1[[#This Row],[Cantidad de paneles]]</f>
        <v>2975000</v>
      </c>
      <c r="H305" s="24">
        <f>0.003*Tabla1[[#This Row],[Cantidad de paneles]]</f>
        <v>525</v>
      </c>
      <c r="I305" s="24">
        <f>0.057*Tabla1[[#This Row],[Cantidad de paneles]]</f>
        <v>9975</v>
      </c>
      <c r="J305" s="28">
        <f>+Tabla1[[#This Row],[Peso del vidrio '[Kg']]]*J$1</f>
        <v>470050000</v>
      </c>
      <c r="K305" s="28">
        <f>+Tabla1[[#This Row],[Peso del Silicio '[Kg']]]*J$2</f>
        <v>79800000</v>
      </c>
      <c r="L305" s="28">
        <f>+Tabla1[[#This Row],[peso del aluminio '[Kg']]]*J$3</f>
        <v>51870000</v>
      </c>
      <c r="M305" s="30">
        <f>+Tabla1[[#This Row],[precio del vidrio '[$']]]+Tabla1[[#This Row],[precio del aluminio '[$']]]+Tabla1[[#This Row],[precio del silio '[$']]]</f>
        <v>601720000</v>
      </c>
      <c r="N305" s="39">
        <f t="shared" si="4"/>
        <v>140359.22556566363</v>
      </c>
      <c r="O305" s="50">
        <f>+Tabla1[[#This Row],[Valor Total del reciclaje de la planta]]/G$2</f>
        <v>154922.76004119465</v>
      </c>
    </row>
    <row r="306" spans="1:15" ht="27.6">
      <c r="A306" s="40">
        <v>43153</v>
      </c>
      <c r="B306" s="41" t="s">
        <v>504</v>
      </c>
      <c r="C306" s="41" t="s">
        <v>194</v>
      </c>
      <c r="D306" s="42">
        <f>+Tabla1[[#This Row],[Capacidad MW]]/E$1</f>
        <v>600</v>
      </c>
      <c r="E306" s="42">
        <v>0.24</v>
      </c>
      <c r="F306" s="40">
        <v>43525</v>
      </c>
      <c r="G306" s="24">
        <f>17*Tabla1[[#This Row],[Cantidad de paneles]]</f>
        <v>10200</v>
      </c>
      <c r="H306" s="24">
        <f>0.003*Tabla1[[#This Row],[Cantidad de paneles]]</f>
        <v>1.8</v>
      </c>
      <c r="I306" s="24">
        <f>0.057*Tabla1[[#This Row],[Cantidad de paneles]]</f>
        <v>34.200000000000003</v>
      </c>
      <c r="J306" s="28">
        <f>+Tabla1[[#This Row],[Peso del vidrio '[Kg']]]*J$1</f>
        <v>1611600</v>
      </c>
      <c r="K306" s="28">
        <f>+Tabla1[[#This Row],[Peso del Silicio '[Kg']]]*J$2</f>
        <v>273600</v>
      </c>
      <c r="L306" s="28">
        <f>+Tabla1[[#This Row],[peso del aluminio '[Kg']]]*J$3</f>
        <v>177840.00000000003</v>
      </c>
      <c r="M306" s="30">
        <f>+Tabla1[[#This Row],[precio del vidrio '[$']]]+Tabla1[[#This Row],[precio del aluminio '[$']]]+Tabla1[[#This Row],[precio del silio '[$']]]</f>
        <v>2063040</v>
      </c>
      <c r="N306" s="39">
        <f t="shared" si="4"/>
        <v>481.23163051084674</v>
      </c>
      <c r="O306" s="50">
        <f>+Tabla1[[#This Row],[Valor Total del reciclaje de la planta]]/G$2</f>
        <v>531.16374871266737</v>
      </c>
    </row>
    <row r="307" spans="1:15" ht="27.6">
      <c r="A307" s="40">
        <v>43153</v>
      </c>
      <c r="B307" s="41" t="s">
        <v>505</v>
      </c>
      <c r="C307" s="41" t="s">
        <v>194</v>
      </c>
      <c r="D307" s="42">
        <f>+Tabla1[[#This Row],[Capacidad MW]]/E$1</f>
        <v>2137.5</v>
      </c>
      <c r="E307" s="42">
        <v>0.85499999999999998</v>
      </c>
      <c r="F307" s="40">
        <v>43526</v>
      </c>
      <c r="G307" s="24">
        <f>17*Tabla1[[#This Row],[Cantidad de paneles]]</f>
        <v>36337.5</v>
      </c>
      <c r="H307" s="24">
        <f>0.003*Tabla1[[#This Row],[Cantidad de paneles]]</f>
        <v>6.4125000000000005</v>
      </c>
      <c r="I307" s="24">
        <f>0.057*Tabla1[[#This Row],[Cantidad de paneles]]</f>
        <v>121.83750000000001</v>
      </c>
      <c r="J307" s="28">
        <f>+Tabla1[[#This Row],[Peso del vidrio '[Kg']]]*J$1</f>
        <v>5741325</v>
      </c>
      <c r="K307" s="28">
        <f>+Tabla1[[#This Row],[Peso del Silicio '[Kg']]]*J$2</f>
        <v>974700.00000000012</v>
      </c>
      <c r="L307" s="28">
        <f>+Tabla1[[#This Row],[peso del aluminio '[Kg']]]*J$3</f>
        <v>633555</v>
      </c>
      <c r="M307" s="30">
        <f>+Tabla1[[#This Row],[precio del vidrio '[$']]]+Tabla1[[#This Row],[precio del aluminio '[$']]]+Tabla1[[#This Row],[precio del silio '[$']]]</f>
        <v>7349580</v>
      </c>
      <c r="N307" s="39">
        <f t="shared" si="4"/>
        <v>1714.3876836948916</v>
      </c>
      <c r="O307" s="50">
        <f>+Tabla1[[#This Row],[Valor Total del reciclaje de la planta]]/G$2</f>
        <v>1892.2708547888774</v>
      </c>
    </row>
    <row r="308" spans="1:15" ht="27.6">
      <c r="A308" s="40">
        <v>43153</v>
      </c>
      <c r="B308" s="41" t="s">
        <v>506</v>
      </c>
      <c r="C308" s="41" t="s">
        <v>194</v>
      </c>
      <c r="D308" s="42">
        <f>+Tabla1[[#This Row],[Capacidad MW]]/E$1</f>
        <v>525</v>
      </c>
      <c r="E308" s="42">
        <v>0.21</v>
      </c>
      <c r="F308" s="40">
        <v>43525</v>
      </c>
      <c r="G308" s="24">
        <f>17*Tabla1[[#This Row],[Cantidad de paneles]]</f>
        <v>8925</v>
      </c>
      <c r="H308" s="24">
        <f>0.003*Tabla1[[#This Row],[Cantidad de paneles]]</f>
        <v>1.575</v>
      </c>
      <c r="I308" s="24">
        <f>0.057*Tabla1[[#This Row],[Cantidad de paneles]]</f>
        <v>29.925000000000001</v>
      </c>
      <c r="J308" s="28">
        <f>+Tabla1[[#This Row],[Peso del vidrio '[Kg']]]*J$1</f>
        <v>1410150</v>
      </c>
      <c r="K308" s="28">
        <f>+Tabla1[[#This Row],[Peso del Silicio '[Kg']]]*J$2</f>
        <v>239400</v>
      </c>
      <c r="L308" s="28">
        <f>+Tabla1[[#This Row],[peso del aluminio '[Kg']]]*J$3</f>
        <v>155610</v>
      </c>
      <c r="M308" s="30">
        <f>+Tabla1[[#This Row],[precio del vidrio '[$']]]+Tabla1[[#This Row],[precio del aluminio '[$']]]+Tabla1[[#This Row],[precio del silio '[$']]]</f>
        <v>1805160</v>
      </c>
      <c r="N308" s="39">
        <f t="shared" si="4"/>
        <v>421.07767669699092</v>
      </c>
      <c r="O308" s="50">
        <f>+Tabla1[[#This Row],[Valor Total del reciclaje de la planta]]/G$2</f>
        <v>464.76828012358391</v>
      </c>
    </row>
    <row r="309" spans="1:15" ht="27.6">
      <c r="A309" s="40">
        <v>43157</v>
      </c>
      <c r="B309" s="41" t="s">
        <v>507</v>
      </c>
      <c r="C309" s="41" t="s">
        <v>508</v>
      </c>
      <c r="D309" s="42">
        <f>+Tabla1[[#This Row],[Capacidad MW]]/E$1</f>
        <v>75</v>
      </c>
      <c r="E309" s="42">
        <v>0.03</v>
      </c>
      <c r="F309" s="40">
        <v>43284</v>
      </c>
      <c r="G309" s="24">
        <f>17*Tabla1[[#This Row],[Cantidad de paneles]]</f>
        <v>1275</v>
      </c>
      <c r="H309" s="24">
        <f>0.003*Tabla1[[#This Row],[Cantidad de paneles]]</f>
        <v>0.22500000000000001</v>
      </c>
      <c r="I309" s="24">
        <f>0.057*Tabla1[[#This Row],[Cantidad de paneles]]</f>
        <v>4.2750000000000004</v>
      </c>
      <c r="J309" s="28">
        <f>+Tabla1[[#This Row],[Peso del vidrio '[Kg']]]*J$1</f>
        <v>201450</v>
      </c>
      <c r="K309" s="28">
        <f>+Tabla1[[#This Row],[Peso del Silicio '[Kg']]]*J$2</f>
        <v>34200</v>
      </c>
      <c r="L309" s="28">
        <f>+Tabla1[[#This Row],[peso del aluminio '[Kg']]]*J$3</f>
        <v>22230.000000000004</v>
      </c>
      <c r="M309" s="30">
        <f>+Tabla1[[#This Row],[precio del vidrio '[$']]]+Tabla1[[#This Row],[precio del aluminio '[$']]]+Tabla1[[#This Row],[precio del silio '[$']]]</f>
        <v>257880</v>
      </c>
      <c r="N309" s="39">
        <f t="shared" si="4"/>
        <v>60.153953813855843</v>
      </c>
      <c r="O309" s="50">
        <f>+Tabla1[[#This Row],[Valor Total del reciclaje de la planta]]/G$2</f>
        <v>66.395468589083421</v>
      </c>
    </row>
    <row r="310" spans="1:15" ht="27.6">
      <c r="A310" s="40">
        <v>43157</v>
      </c>
      <c r="B310" s="41" t="s">
        <v>509</v>
      </c>
      <c r="C310" s="41" t="s">
        <v>508</v>
      </c>
      <c r="D310" s="42">
        <f>+Tabla1[[#This Row],[Capacidad MW]]/E$1</f>
        <v>75</v>
      </c>
      <c r="E310" s="42">
        <v>0.03</v>
      </c>
      <c r="F310" s="40">
        <v>43284</v>
      </c>
      <c r="G310" s="24">
        <f>17*Tabla1[[#This Row],[Cantidad de paneles]]</f>
        <v>1275</v>
      </c>
      <c r="H310" s="24">
        <f>0.003*Tabla1[[#This Row],[Cantidad de paneles]]</f>
        <v>0.22500000000000001</v>
      </c>
      <c r="I310" s="24">
        <f>0.057*Tabla1[[#This Row],[Cantidad de paneles]]</f>
        <v>4.2750000000000004</v>
      </c>
      <c r="J310" s="28">
        <f>+Tabla1[[#This Row],[Peso del vidrio '[Kg']]]*J$1</f>
        <v>201450</v>
      </c>
      <c r="K310" s="28">
        <f>+Tabla1[[#This Row],[Peso del Silicio '[Kg']]]*J$2</f>
        <v>34200</v>
      </c>
      <c r="L310" s="28">
        <f>+Tabla1[[#This Row],[peso del aluminio '[Kg']]]*J$3</f>
        <v>22230.000000000004</v>
      </c>
      <c r="M310" s="30">
        <f>+Tabla1[[#This Row],[precio del vidrio '[$']]]+Tabla1[[#This Row],[precio del aluminio '[$']]]+Tabla1[[#This Row],[precio del silio '[$']]]</f>
        <v>257880</v>
      </c>
      <c r="N310" s="39">
        <f t="shared" si="4"/>
        <v>60.153953813855843</v>
      </c>
      <c r="O310" s="50">
        <f>+Tabla1[[#This Row],[Valor Total del reciclaje de la planta]]/G$2</f>
        <v>66.395468589083421</v>
      </c>
    </row>
    <row r="311" spans="1:15" ht="41.45">
      <c r="A311" s="40">
        <v>43158</v>
      </c>
      <c r="B311" s="41" t="s">
        <v>510</v>
      </c>
      <c r="C311" s="41" t="s">
        <v>511</v>
      </c>
      <c r="D311" s="42">
        <f>+Tabla1[[#This Row],[Capacidad MW]]/E$1</f>
        <v>5000</v>
      </c>
      <c r="E311" s="42">
        <v>2</v>
      </c>
      <c r="F311" s="40">
        <v>43403</v>
      </c>
      <c r="G311" s="24">
        <f>17*Tabla1[[#This Row],[Cantidad de paneles]]</f>
        <v>85000</v>
      </c>
      <c r="H311" s="24">
        <f>0.003*Tabla1[[#This Row],[Cantidad de paneles]]</f>
        <v>15</v>
      </c>
      <c r="I311" s="24">
        <f>0.057*Tabla1[[#This Row],[Cantidad de paneles]]</f>
        <v>285</v>
      </c>
      <c r="J311" s="28">
        <f>+Tabla1[[#This Row],[Peso del vidrio '[Kg']]]*J$1</f>
        <v>13430000</v>
      </c>
      <c r="K311" s="28">
        <f>+Tabla1[[#This Row],[Peso del Silicio '[Kg']]]*J$2</f>
        <v>2280000</v>
      </c>
      <c r="L311" s="28">
        <f>+Tabla1[[#This Row],[peso del aluminio '[Kg']]]*J$3</f>
        <v>1482000</v>
      </c>
      <c r="M311" s="30">
        <f>+Tabla1[[#This Row],[precio del vidrio '[$']]]+Tabla1[[#This Row],[precio del aluminio '[$']]]+Tabla1[[#This Row],[precio del silio '[$']]]</f>
        <v>17192000</v>
      </c>
      <c r="N311" s="39">
        <f t="shared" si="4"/>
        <v>4010.2635875903898</v>
      </c>
      <c r="O311" s="50">
        <f>+Tabla1[[#This Row],[Valor Total del reciclaje de la planta]]/G$2</f>
        <v>4426.3645726055611</v>
      </c>
    </row>
    <row r="312" spans="1:15" ht="41.45">
      <c r="A312" s="40">
        <v>43165</v>
      </c>
      <c r="B312" s="41" t="s">
        <v>512</v>
      </c>
      <c r="C312" s="41" t="s">
        <v>513</v>
      </c>
      <c r="D312" s="42">
        <f>+Tabla1[[#This Row],[Capacidad MW]]/E$1</f>
        <v>25</v>
      </c>
      <c r="E312" s="42">
        <v>0.01</v>
      </c>
      <c r="F312" s="40">
        <v>43313</v>
      </c>
      <c r="G312" s="24">
        <f>17*Tabla1[[#This Row],[Cantidad de paneles]]</f>
        <v>425</v>
      </c>
      <c r="H312" s="24">
        <f>0.003*Tabla1[[#This Row],[Cantidad de paneles]]</f>
        <v>7.4999999999999997E-2</v>
      </c>
      <c r="I312" s="24">
        <f>0.057*Tabla1[[#This Row],[Cantidad de paneles]]</f>
        <v>1.425</v>
      </c>
      <c r="J312" s="28">
        <f>+Tabla1[[#This Row],[Peso del vidrio '[Kg']]]*J$1</f>
        <v>67150</v>
      </c>
      <c r="K312" s="28">
        <f>+Tabla1[[#This Row],[Peso del Silicio '[Kg']]]*J$2</f>
        <v>11400</v>
      </c>
      <c r="L312" s="28">
        <f>+Tabla1[[#This Row],[peso del aluminio '[Kg']]]*J$3</f>
        <v>7410</v>
      </c>
      <c r="M312" s="30">
        <f>+Tabla1[[#This Row],[precio del vidrio '[$']]]+Tabla1[[#This Row],[precio del aluminio '[$']]]+Tabla1[[#This Row],[precio del silio '[$']]]</f>
        <v>85960</v>
      </c>
      <c r="N312" s="39">
        <f t="shared" si="4"/>
        <v>20.051317937951946</v>
      </c>
      <c r="O312" s="50">
        <f>+Tabla1[[#This Row],[Valor Total del reciclaje de la planta]]/G$2</f>
        <v>22.131822863027807</v>
      </c>
    </row>
    <row r="313" spans="1:15" ht="27.6">
      <c r="A313" s="40">
        <v>43168</v>
      </c>
      <c r="B313" s="41" t="s">
        <v>514</v>
      </c>
      <c r="C313" s="41" t="s">
        <v>515</v>
      </c>
      <c r="D313" s="42">
        <f>+Tabla1[[#This Row],[Capacidad MW]]/E$1</f>
        <v>150</v>
      </c>
      <c r="E313" s="42">
        <v>0.06</v>
      </c>
      <c r="F313" s="40">
        <v>43132</v>
      </c>
      <c r="G313" s="24">
        <f>17*Tabla1[[#This Row],[Cantidad de paneles]]</f>
        <v>2550</v>
      </c>
      <c r="H313" s="24">
        <f>0.003*Tabla1[[#This Row],[Cantidad de paneles]]</f>
        <v>0.45</v>
      </c>
      <c r="I313" s="24">
        <f>0.057*Tabla1[[#This Row],[Cantidad de paneles]]</f>
        <v>8.5500000000000007</v>
      </c>
      <c r="J313" s="28">
        <f>+Tabla1[[#This Row],[Peso del vidrio '[Kg']]]*J$1</f>
        <v>402900</v>
      </c>
      <c r="K313" s="28">
        <f>+Tabla1[[#This Row],[Peso del Silicio '[Kg']]]*J$2</f>
        <v>68400</v>
      </c>
      <c r="L313" s="28">
        <f>+Tabla1[[#This Row],[peso del aluminio '[Kg']]]*J$3</f>
        <v>44460.000000000007</v>
      </c>
      <c r="M313" s="30">
        <f>+Tabla1[[#This Row],[precio del vidrio '[$']]]+Tabla1[[#This Row],[precio del aluminio '[$']]]+Tabla1[[#This Row],[precio del silio '[$']]]</f>
        <v>515760</v>
      </c>
      <c r="N313" s="39">
        <f t="shared" si="4"/>
        <v>120.30790762771169</v>
      </c>
      <c r="O313" s="50">
        <f>+Tabla1[[#This Row],[Valor Total del reciclaje de la planta]]/G$2</f>
        <v>132.79093717816684</v>
      </c>
    </row>
    <row r="314" spans="1:15" ht="27.6">
      <c r="A314" s="40">
        <v>43171</v>
      </c>
      <c r="B314" s="41" t="s">
        <v>516</v>
      </c>
      <c r="C314" s="41" t="s">
        <v>517</v>
      </c>
      <c r="D314" s="42">
        <f>+Tabla1[[#This Row],[Capacidad MW]]/E$1</f>
        <v>67.5</v>
      </c>
      <c r="E314" s="42">
        <v>2.7E-2</v>
      </c>
      <c r="F314" s="40">
        <v>43252</v>
      </c>
      <c r="G314" s="24">
        <f>17*Tabla1[[#This Row],[Cantidad de paneles]]</f>
        <v>1147.5</v>
      </c>
      <c r="H314" s="24">
        <f>0.003*Tabla1[[#This Row],[Cantidad de paneles]]</f>
        <v>0.20250000000000001</v>
      </c>
      <c r="I314" s="24">
        <f>0.057*Tabla1[[#This Row],[Cantidad de paneles]]</f>
        <v>3.8475000000000001</v>
      </c>
      <c r="J314" s="28">
        <f>+Tabla1[[#This Row],[Peso del vidrio '[Kg']]]*J$1</f>
        <v>181305</v>
      </c>
      <c r="K314" s="28">
        <f>+Tabla1[[#This Row],[Peso del Silicio '[Kg']]]*J$2</f>
        <v>30780.000000000004</v>
      </c>
      <c r="L314" s="28">
        <f>+Tabla1[[#This Row],[peso del aluminio '[Kg']]]*J$3</f>
        <v>20007</v>
      </c>
      <c r="M314" s="30">
        <f>+Tabla1[[#This Row],[precio del vidrio '[$']]]+Tabla1[[#This Row],[precio del aluminio '[$']]]+Tabla1[[#This Row],[precio del silio '[$']]]</f>
        <v>232092</v>
      </c>
      <c r="N314" s="39">
        <f t="shared" si="4"/>
        <v>54.138558432470262</v>
      </c>
      <c r="O314" s="50">
        <f>+Tabla1[[#This Row],[Valor Total del reciclaje de la planta]]/G$2</f>
        <v>59.755921730175075</v>
      </c>
    </row>
    <row r="315" spans="1:15">
      <c r="A315" s="40">
        <v>43172</v>
      </c>
      <c r="B315" s="41" t="s">
        <v>518</v>
      </c>
      <c r="C315" s="41" t="s">
        <v>519</v>
      </c>
      <c r="D315" s="42">
        <f>+Tabla1[[#This Row],[Capacidad MW]]/E$1</f>
        <v>50099.999999999993</v>
      </c>
      <c r="E315" s="42">
        <v>20.04</v>
      </c>
      <c r="F315" s="40">
        <v>43815</v>
      </c>
      <c r="G315" s="24">
        <f>17*Tabla1[[#This Row],[Cantidad de paneles]]</f>
        <v>851699.99999999988</v>
      </c>
      <c r="H315" s="24">
        <f>0.003*Tabla1[[#This Row],[Cantidad de paneles]]</f>
        <v>150.29999999999998</v>
      </c>
      <c r="I315" s="24">
        <f>0.057*Tabla1[[#This Row],[Cantidad de paneles]]</f>
        <v>2855.7</v>
      </c>
      <c r="J315" s="28">
        <f>+Tabla1[[#This Row],[Peso del vidrio '[Kg']]]*J$1</f>
        <v>134568599.99999997</v>
      </c>
      <c r="K315" s="28">
        <f>+Tabla1[[#This Row],[Peso del Silicio '[Kg']]]*J$2</f>
        <v>22845599.999999996</v>
      </c>
      <c r="L315" s="28">
        <f>+Tabla1[[#This Row],[peso del aluminio '[Kg']]]*J$3</f>
        <v>14849639.999999998</v>
      </c>
      <c r="M315" s="30">
        <f>+Tabla1[[#This Row],[precio del vidrio '[$']]]+Tabla1[[#This Row],[precio del aluminio '[$']]]+Tabla1[[#This Row],[precio del silio '[$']]]</f>
        <v>172263839.99999997</v>
      </c>
      <c r="N315" s="39">
        <f t="shared" si="4"/>
        <v>40182.841147655694</v>
      </c>
      <c r="O315" s="50">
        <f>+Tabla1[[#This Row],[Valor Total del reciclaje de la planta]]/G$2</f>
        <v>44352.173017507717</v>
      </c>
    </row>
    <row r="316" spans="1:15" ht="69">
      <c r="A316" s="40">
        <v>43173</v>
      </c>
      <c r="B316" s="41" t="s">
        <v>520</v>
      </c>
      <c r="C316" s="41" t="s">
        <v>521</v>
      </c>
      <c r="D316" s="42">
        <f>+Tabla1[[#This Row],[Capacidad MW]]/E$1</f>
        <v>16912.5</v>
      </c>
      <c r="E316" s="42">
        <v>6.7649999999999997</v>
      </c>
      <c r="F316" s="40">
        <v>44013</v>
      </c>
      <c r="G316" s="24">
        <f>17*Tabla1[[#This Row],[Cantidad de paneles]]</f>
        <v>287512.5</v>
      </c>
      <c r="H316" s="24">
        <f>0.003*Tabla1[[#This Row],[Cantidad de paneles]]</f>
        <v>50.737500000000004</v>
      </c>
      <c r="I316" s="24">
        <f>0.057*Tabla1[[#This Row],[Cantidad de paneles]]</f>
        <v>964.01250000000005</v>
      </c>
      <c r="J316" s="28">
        <f>+Tabla1[[#This Row],[Peso del vidrio '[Kg']]]*J$1</f>
        <v>45426975</v>
      </c>
      <c r="K316" s="28">
        <f>+Tabla1[[#This Row],[Peso del Silicio '[Kg']]]*J$2</f>
        <v>7712100.0000000009</v>
      </c>
      <c r="L316" s="28">
        <f>+Tabla1[[#This Row],[peso del aluminio '[Kg']]]*J$3</f>
        <v>5012865</v>
      </c>
      <c r="M316" s="30">
        <f>+Tabla1[[#This Row],[precio del vidrio '[$']]]+Tabla1[[#This Row],[precio del aluminio '[$']]]+Tabla1[[#This Row],[precio del silio '[$']]]</f>
        <v>58151940</v>
      </c>
      <c r="N316" s="39">
        <f t="shared" si="4"/>
        <v>13564.716585024493</v>
      </c>
      <c r="O316" s="50">
        <f>+Tabla1[[#This Row],[Valor Total del reciclaje de la planta]]/G$2</f>
        <v>14972.178166838312</v>
      </c>
    </row>
    <row r="317" spans="1:15" ht="27.6">
      <c r="A317" s="40">
        <v>43173</v>
      </c>
      <c r="B317" s="41" t="s">
        <v>522</v>
      </c>
      <c r="C317" s="41" t="s">
        <v>523</v>
      </c>
      <c r="D317" s="42">
        <f>+Tabla1[[#This Row],[Capacidad MW]]/E$1</f>
        <v>155.99999999999997</v>
      </c>
      <c r="E317" s="42">
        <v>6.2399999999999997E-2</v>
      </c>
      <c r="F317" s="40">
        <v>43115</v>
      </c>
      <c r="G317" s="24">
        <f>17*Tabla1[[#This Row],[Cantidad de paneles]]</f>
        <v>2651.9999999999995</v>
      </c>
      <c r="H317" s="24">
        <f>0.003*Tabla1[[#This Row],[Cantidad de paneles]]</f>
        <v>0.46799999999999992</v>
      </c>
      <c r="I317" s="24">
        <f>0.057*Tabla1[[#This Row],[Cantidad de paneles]]</f>
        <v>8.8919999999999995</v>
      </c>
      <c r="J317" s="28">
        <f>+Tabla1[[#This Row],[Peso del vidrio '[Kg']]]*J$1</f>
        <v>419015.99999999994</v>
      </c>
      <c r="K317" s="28">
        <f>+Tabla1[[#This Row],[Peso del Silicio '[Kg']]]*J$2</f>
        <v>71135.999999999985</v>
      </c>
      <c r="L317" s="28">
        <f>+Tabla1[[#This Row],[peso del aluminio '[Kg']]]*J$3</f>
        <v>46238.399999999994</v>
      </c>
      <c r="M317" s="30">
        <f>+Tabla1[[#This Row],[precio del vidrio '[$']]]+Tabla1[[#This Row],[precio del aluminio '[$']]]+Tabla1[[#This Row],[precio del silio '[$']]]</f>
        <v>536390.39999999991</v>
      </c>
      <c r="N317" s="39">
        <f t="shared" si="4"/>
        <v>125.12022393282014</v>
      </c>
      <c r="O317" s="50">
        <f>+Tabla1[[#This Row],[Valor Total del reciclaje de la planta]]/G$2</f>
        <v>138.10257466529347</v>
      </c>
    </row>
    <row r="318" spans="1:15" ht="27.6">
      <c r="A318" s="40">
        <v>43173</v>
      </c>
      <c r="B318" s="41" t="s">
        <v>524</v>
      </c>
      <c r="C318" s="41" t="s">
        <v>480</v>
      </c>
      <c r="D318" s="42">
        <f>+Tabla1[[#This Row],[Capacidad MW]]/E$1</f>
        <v>3266.9999999999995</v>
      </c>
      <c r="E318" s="42">
        <v>1.3068</v>
      </c>
      <c r="F318" s="40">
        <v>43435</v>
      </c>
      <c r="G318" s="24">
        <f>17*Tabla1[[#This Row],[Cantidad de paneles]]</f>
        <v>55538.999999999993</v>
      </c>
      <c r="H318" s="24">
        <f>0.003*Tabla1[[#This Row],[Cantidad de paneles]]</f>
        <v>9.8009999999999984</v>
      </c>
      <c r="I318" s="24">
        <f>0.057*Tabla1[[#This Row],[Cantidad de paneles]]</f>
        <v>186.21899999999999</v>
      </c>
      <c r="J318" s="28">
        <f>+Tabla1[[#This Row],[Peso del vidrio '[Kg']]]*J$1</f>
        <v>8775161.9999999981</v>
      </c>
      <c r="K318" s="28">
        <f>+Tabla1[[#This Row],[Peso del Silicio '[Kg']]]*J$2</f>
        <v>1489751.9999999998</v>
      </c>
      <c r="L318" s="28">
        <f>+Tabla1[[#This Row],[peso del aluminio '[Kg']]]*J$3</f>
        <v>968338.79999999993</v>
      </c>
      <c r="M318" s="30">
        <f>+Tabla1[[#This Row],[precio del vidrio '[$']]]+Tabla1[[#This Row],[precio del aluminio '[$']]]+Tabla1[[#This Row],[precio del silio '[$']]]</f>
        <v>11233252.799999999</v>
      </c>
      <c r="N318" s="39">
        <f t="shared" si="4"/>
        <v>2620.3062281315601</v>
      </c>
      <c r="O318" s="50">
        <f>+Tabla1[[#This Row],[Valor Total del reciclaje de la planta]]/G$2</f>
        <v>2892.1866117404734</v>
      </c>
    </row>
    <row r="319" spans="1:15" ht="27.6">
      <c r="A319" s="40">
        <v>43173</v>
      </c>
      <c r="B319" s="41" t="s">
        <v>525</v>
      </c>
      <c r="C319" s="41" t="s">
        <v>526</v>
      </c>
      <c r="D319" s="42">
        <f>+Tabla1[[#This Row],[Capacidad MW]]/E$1</f>
        <v>292.5</v>
      </c>
      <c r="E319" s="42">
        <v>0.11700000000000001</v>
      </c>
      <c r="F319" s="40">
        <v>43374</v>
      </c>
      <c r="G319" s="24">
        <f>17*Tabla1[[#This Row],[Cantidad de paneles]]</f>
        <v>4972.5</v>
      </c>
      <c r="H319" s="24">
        <f>0.003*Tabla1[[#This Row],[Cantidad de paneles]]</f>
        <v>0.87750000000000006</v>
      </c>
      <c r="I319" s="24">
        <f>0.057*Tabla1[[#This Row],[Cantidad de paneles]]</f>
        <v>16.672499999999999</v>
      </c>
      <c r="J319" s="28">
        <f>+Tabla1[[#This Row],[Peso del vidrio '[Kg']]]*J$1</f>
        <v>785655</v>
      </c>
      <c r="K319" s="28">
        <f>+Tabla1[[#This Row],[Peso del Silicio '[Kg']]]*J$2</f>
        <v>133380</v>
      </c>
      <c r="L319" s="28">
        <f>+Tabla1[[#This Row],[peso del aluminio '[Kg']]]*J$3</f>
        <v>86697</v>
      </c>
      <c r="M319" s="30">
        <f>+Tabla1[[#This Row],[precio del vidrio '[$']]]+Tabla1[[#This Row],[precio del aluminio '[$']]]+Tabla1[[#This Row],[precio del silio '[$']]]</f>
        <v>1005732</v>
      </c>
      <c r="N319" s="39">
        <f t="shared" si="4"/>
        <v>234.60041987403778</v>
      </c>
      <c r="O319" s="50">
        <f>+Tabla1[[#This Row],[Valor Total del reciclaje de la planta]]/G$2</f>
        <v>258.94232749742531</v>
      </c>
    </row>
    <row r="320" spans="1:15" ht="69">
      <c r="A320" s="40">
        <v>43174</v>
      </c>
      <c r="B320" s="41" t="s">
        <v>527</v>
      </c>
      <c r="C320" s="41" t="s">
        <v>521</v>
      </c>
      <c r="D320" s="42">
        <f>+Tabla1[[#This Row],[Capacidad MW]]/E$1</f>
        <v>24750</v>
      </c>
      <c r="E320" s="42">
        <v>9.9</v>
      </c>
      <c r="F320" s="40">
        <v>44044</v>
      </c>
      <c r="G320" s="24">
        <f>17*Tabla1[[#This Row],[Cantidad de paneles]]</f>
        <v>420750</v>
      </c>
      <c r="H320" s="24">
        <f>0.003*Tabla1[[#This Row],[Cantidad de paneles]]</f>
        <v>74.25</v>
      </c>
      <c r="I320" s="24">
        <f>0.057*Tabla1[[#This Row],[Cantidad de paneles]]</f>
        <v>1410.75</v>
      </c>
      <c r="J320" s="28">
        <f>+Tabla1[[#This Row],[Peso del vidrio '[Kg']]]*J$1</f>
        <v>66478500</v>
      </c>
      <c r="K320" s="28">
        <f>+Tabla1[[#This Row],[Peso del Silicio '[Kg']]]*J$2</f>
        <v>11286000</v>
      </c>
      <c r="L320" s="28">
        <f>+Tabla1[[#This Row],[peso del aluminio '[Kg']]]*J$3</f>
        <v>7335900</v>
      </c>
      <c r="M320" s="30">
        <f>+Tabla1[[#This Row],[precio del vidrio '[$']]]+Tabla1[[#This Row],[precio del aluminio '[$']]]+Tabla1[[#This Row],[precio del silio '[$']]]</f>
        <v>85100400</v>
      </c>
      <c r="N320" s="39">
        <f t="shared" si="4"/>
        <v>19850.804758572427</v>
      </c>
      <c r="O320" s="50">
        <f>+Tabla1[[#This Row],[Valor Total del reciclaje de la planta]]/G$2</f>
        <v>21910.50463439753</v>
      </c>
    </row>
    <row r="321" spans="1:15" ht="96.6">
      <c r="A321" s="40">
        <v>43175</v>
      </c>
      <c r="B321" s="41" t="s">
        <v>528</v>
      </c>
      <c r="C321" s="41" t="s">
        <v>529</v>
      </c>
      <c r="D321" s="42">
        <f>+Tabla1[[#This Row],[Capacidad MW]]/E$1</f>
        <v>937.5</v>
      </c>
      <c r="E321" s="42">
        <v>0.375</v>
      </c>
      <c r="F321" s="40">
        <v>43320</v>
      </c>
      <c r="G321" s="24">
        <f>17*Tabla1[[#This Row],[Cantidad de paneles]]</f>
        <v>15937.5</v>
      </c>
      <c r="H321" s="24">
        <f>0.003*Tabla1[[#This Row],[Cantidad de paneles]]</f>
        <v>2.8125</v>
      </c>
      <c r="I321" s="24">
        <f>0.057*Tabla1[[#This Row],[Cantidad de paneles]]</f>
        <v>53.4375</v>
      </c>
      <c r="J321" s="28">
        <f>+Tabla1[[#This Row],[Peso del vidrio '[Kg']]]*J$1</f>
        <v>2518125</v>
      </c>
      <c r="K321" s="28">
        <f>+Tabla1[[#This Row],[Peso del Silicio '[Kg']]]*J$2</f>
        <v>427500</v>
      </c>
      <c r="L321" s="28">
        <f>+Tabla1[[#This Row],[peso del aluminio '[Kg']]]*J$3</f>
        <v>277875</v>
      </c>
      <c r="M321" s="30">
        <f>+Tabla1[[#This Row],[precio del vidrio '[$']]]+Tabla1[[#This Row],[precio del aluminio '[$']]]+Tabla1[[#This Row],[precio del silio '[$']]]</f>
        <v>3223500</v>
      </c>
      <c r="N321" s="39">
        <f t="shared" si="4"/>
        <v>751.92442267319802</v>
      </c>
      <c r="O321" s="50">
        <f>+Tabla1[[#This Row],[Valor Total del reciclaje de la planta]]/G$2</f>
        <v>829.94335736354276</v>
      </c>
    </row>
    <row r="322" spans="1:15" ht="27.6">
      <c r="A322" s="40">
        <v>43175</v>
      </c>
      <c r="B322" s="41" t="s">
        <v>530</v>
      </c>
      <c r="C322" s="41" t="s">
        <v>194</v>
      </c>
      <c r="D322" s="42">
        <f>+Tabla1[[#This Row],[Capacidad MW]]/E$1</f>
        <v>224.99999999999997</v>
      </c>
      <c r="E322" s="42">
        <v>0.09</v>
      </c>
      <c r="F322" s="40">
        <v>43556</v>
      </c>
      <c r="G322" s="24">
        <f>17*Tabla1[[#This Row],[Cantidad de paneles]]</f>
        <v>3824.9999999999995</v>
      </c>
      <c r="H322" s="24">
        <f>0.003*Tabla1[[#This Row],[Cantidad de paneles]]</f>
        <v>0.67499999999999993</v>
      </c>
      <c r="I322" s="24">
        <f>0.057*Tabla1[[#This Row],[Cantidad de paneles]]</f>
        <v>12.824999999999999</v>
      </c>
      <c r="J322" s="28">
        <f>+Tabla1[[#This Row],[Peso del vidrio '[Kg']]]*J$1</f>
        <v>604349.99999999988</v>
      </c>
      <c r="K322" s="28">
        <f>+Tabla1[[#This Row],[Peso del Silicio '[Kg']]]*J$2</f>
        <v>102599.99999999999</v>
      </c>
      <c r="L322" s="28">
        <f>+Tabla1[[#This Row],[peso del aluminio '[Kg']]]*J$3</f>
        <v>66690</v>
      </c>
      <c r="M322" s="30">
        <f>+Tabla1[[#This Row],[precio del vidrio '[$']]]+Tabla1[[#This Row],[precio del aluminio '[$']]]+Tabla1[[#This Row],[precio del silio '[$']]]</f>
        <v>773639.99999999988</v>
      </c>
      <c r="N322" s="39">
        <f t="shared" si="4"/>
        <v>180.46186144156749</v>
      </c>
      <c r="O322" s="50">
        <f>+Tabla1[[#This Row],[Valor Total del reciclaje de la planta]]/G$2</f>
        <v>199.18640576725022</v>
      </c>
    </row>
    <row r="323" spans="1:15" ht="69">
      <c r="A323" s="40">
        <v>43181</v>
      </c>
      <c r="B323" s="41" t="s">
        <v>531</v>
      </c>
      <c r="C323" s="41" t="s">
        <v>521</v>
      </c>
      <c r="D323" s="42">
        <f>+Tabla1[[#This Row],[Capacidad MW]]/E$1</f>
        <v>1040</v>
      </c>
      <c r="E323" s="42">
        <v>0.41599999999999998</v>
      </c>
      <c r="F323" s="40">
        <v>43310</v>
      </c>
      <c r="G323" s="24">
        <f>17*Tabla1[[#This Row],[Cantidad de paneles]]</f>
        <v>17680</v>
      </c>
      <c r="H323" s="24">
        <f>0.003*Tabla1[[#This Row],[Cantidad de paneles]]</f>
        <v>3.12</v>
      </c>
      <c r="I323" s="24">
        <f>0.057*Tabla1[[#This Row],[Cantidad de paneles]]</f>
        <v>59.28</v>
      </c>
      <c r="J323" s="28">
        <f>+Tabla1[[#This Row],[Peso del vidrio '[Kg']]]*J$1</f>
        <v>2793440</v>
      </c>
      <c r="K323" s="28">
        <f>+Tabla1[[#This Row],[Peso del Silicio '[Kg']]]*J$2</f>
        <v>474240</v>
      </c>
      <c r="L323" s="28">
        <f>+Tabla1[[#This Row],[peso del aluminio '[Kg']]]*J$3</f>
        <v>308256</v>
      </c>
      <c r="M323" s="30">
        <f>+Tabla1[[#This Row],[precio del vidrio '[$']]]+Tabla1[[#This Row],[precio del aluminio '[$']]]+Tabla1[[#This Row],[precio del silio '[$']]]</f>
        <v>3575936</v>
      </c>
      <c r="N323" s="39">
        <f t="shared" si="4"/>
        <v>834.13482621880098</v>
      </c>
      <c r="O323" s="50">
        <f>+Tabla1[[#This Row],[Valor Total del reciclaje de la planta]]/G$2</f>
        <v>920.6838311019568</v>
      </c>
    </row>
    <row r="324" spans="1:15" ht="69">
      <c r="A324" s="40">
        <v>43181</v>
      </c>
      <c r="B324" s="41" t="s">
        <v>532</v>
      </c>
      <c r="C324" s="41" t="s">
        <v>521</v>
      </c>
      <c r="D324" s="42">
        <f>+Tabla1[[#This Row],[Capacidad MW]]/E$1</f>
        <v>1127.5</v>
      </c>
      <c r="E324" s="42">
        <v>0.45100000000000001</v>
      </c>
      <c r="F324" s="40">
        <v>43274</v>
      </c>
      <c r="G324" s="24">
        <f>17*Tabla1[[#This Row],[Cantidad de paneles]]</f>
        <v>19167.5</v>
      </c>
      <c r="H324" s="24">
        <f>0.003*Tabla1[[#This Row],[Cantidad de paneles]]</f>
        <v>3.3825000000000003</v>
      </c>
      <c r="I324" s="24">
        <f>0.057*Tabla1[[#This Row],[Cantidad de paneles]]</f>
        <v>64.267499999999998</v>
      </c>
      <c r="J324" s="28">
        <f>+Tabla1[[#This Row],[Peso del vidrio '[Kg']]]*J$1</f>
        <v>3028465</v>
      </c>
      <c r="K324" s="28">
        <f>+Tabla1[[#This Row],[Peso del Silicio '[Kg']]]*J$2</f>
        <v>514140.00000000006</v>
      </c>
      <c r="L324" s="28">
        <f>+Tabla1[[#This Row],[peso del aluminio '[Kg']]]*J$3</f>
        <v>334191</v>
      </c>
      <c r="M324" s="30">
        <f>+Tabla1[[#This Row],[precio del vidrio '[$']]]+Tabla1[[#This Row],[precio del aluminio '[$']]]+Tabla1[[#This Row],[precio del silio '[$']]]</f>
        <v>3876796</v>
      </c>
      <c r="N324" s="39">
        <f t="shared" si="4"/>
        <v>904.31443900163288</v>
      </c>
      <c r="O324" s="50">
        <f>+Tabla1[[#This Row],[Valor Total del reciclaje de la planta]]/G$2</f>
        <v>998.14521112255409</v>
      </c>
    </row>
    <row r="325" spans="1:15" ht="69">
      <c r="A325" s="40">
        <v>43181</v>
      </c>
      <c r="B325" s="41" t="s">
        <v>533</v>
      </c>
      <c r="C325" s="41" t="s">
        <v>521</v>
      </c>
      <c r="D325" s="42">
        <f>+Tabla1[[#This Row],[Capacidad MW]]/E$1</f>
        <v>176</v>
      </c>
      <c r="E325" s="42">
        <v>7.0400000000000004E-2</v>
      </c>
      <c r="F325" s="40">
        <v>43229</v>
      </c>
      <c r="G325" s="24">
        <f>17*Tabla1[[#This Row],[Cantidad de paneles]]</f>
        <v>2992</v>
      </c>
      <c r="H325" s="24">
        <f>0.003*Tabla1[[#This Row],[Cantidad de paneles]]</f>
        <v>0.52800000000000002</v>
      </c>
      <c r="I325" s="24">
        <f>0.057*Tabla1[[#This Row],[Cantidad de paneles]]</f>
        <v>10.032</v>
      </c>
      <c r="J325" s="28">
        <f>+Tabla1[[#This Row],[Peso del vidrio '[Kg']]]*J$1</f>
        <v>472736</v>
      </c>
      <c r="K325" s="28">
        <f>+Tabla1[[#This Row],[Peso del Silicio '[Kg']]]*J$2</f>
        <v>80256</v>
      </c>
      <c r="L325" s="28">
        <f>+Tabla1[[#This Row],[peso del aluminio '[Kg']]]*J$3</f>
        <v>52166.400000000001</v>
      </c>
      <c r="M325" s="30">
        <f>+Tabla1[[#This Row],[precio del vidrio '[$']]]+Tabla1[[#This Row],[precio del aluminio '[$']]]+Tabla1[[#This Row],[precio del silio '[$']]]</f>
        <v>605158.40000000002</v>
      </c>
      <c r="N325" s="39">
        <f t="shared" si="4"/>
        <v>141.16127828318173</v>
      </c>
      <c r="O325" s="50">
        <f>+Tabla1[[#This Row],[Valor Total del reciclaje de la planta]]/G$2</f>
        <v>155.80803295571576</v>
      </c>
    </row>
    <row r="326" spans="1:15" ht="27.6">
      <c r="A326" s="40">
        <v>43182</v>
      </c>
      <c r="B326" s="41" t="s">
        <v>534</v>
      </c>
      <c r="C326" s="41" t="s">
        <v>64</v>
      </c>
      <c r="D326" s="42">
        <f>+Tabla1[[#This Row],[Capacidad MW]]/E$1</f>
        <v>10</v>
      </c>
      <c r="E326" s="42">
        <v>4.0000000000000001E-3</v>
      </c>
      <c r="F326" s="40">
        <v>43221</v>
      </c>
      <c r="G326" s="24">
        <f>17*Tabla1[[#This Row],[Cantidad de paneles]]</f>
        <v>170</v>
      </c>
      <c r="H326" s="24">
        <f>0.003*Tabla1[[#This Row],[Cantidad de paneles]]</f>
        <v>0.03</v>
      </c>
      <c r="I326" s="24">
        <f>0.057*Tabla1[[#This Row],[Cantidad de paneles]]</f>
        <v>0.57000000000000006</v>
      </c>
      <c r="J326" s="28">
        <f>+Tabla1[[#This Row],[Peso del vidrio '[Kg']]]*J$1</f>
        <v>26860</v>
      </c>
      <c r="K326" s="28">
        <f>+Tabla1[[#This Row],[Peso del Silicio '[Kg']]]*J$2</f>
        <v>4560</v>
      </c>
      <c r="L326" s="28">
        <f>+Tabla1[[#This Row],[peso del aluminio '[Kg']]]*J$3</f>
        <v>2964.0000000000005</v>
      </c>
      <c r="M326" s="30">
        <f>+Tabla1[[#This Row],[precio del vidrio '[$']]]+Tabla1[[#This Row],[precio del aluminio '[$']]]+Tabla1[[#This Row],[precio del silio '[$']]]</f>
        <v>34384</v>
      </c>
      <c r="N326" s="39">
        <f t="shared" si="4"/>
        <v>8.0205271751807796</v>
      </c>
      <c r="O326" s="50">
        <f>+Tabla1[[#This Row],[Valor Total del reciclaje de la planta]]/G$2</f>
        <v>8.8527291452111232</v>
      </c>
    </row>
    <row r="327" spans="1:15">
      <c r="A327" s="40">
        <v>43196</v>
      </c>
      <c r="B327" s="41" t="s">
        <v>535</v>
      </c>
      <c r="C327" s="41" t="s">
        <v>536</v>
      </c>
      <c r="D327" s="42">
        <f>+Tabla1[[#This Row],[Capacidad MW]]/E$1</f>
        <v>100</v>
      </c>
      <c r="E327" s="42">
        <v>0.04</v>
      </c>
      <c r="F327" s="40">
        <v>43191</v>
      </c>
      <c r="G327" s="24">
        <f>17*Tabla1[[#This Row],[Cantidad de paneles]]</f>
        <v>1700</v>
      </c>
      <c r="H327" s="24">
        <f>0.003*Tabla1[[#This Row],[Cantidad de paneles]]</f>
        <v>0.3</v>
      </c>
      <c r="I327" s="24">
        <f>0.057*Tabla1[[#This Row],[Cantidad de paneles]]</f>
        <v>5.7</v>
      </c>
      <c r="J327" s="28">
        <f>+Tabla1[[#This Row],[Peso del vidrio '[Kg']]]*J$1</f>
        <v>268600</v>
      </c>
      <c r="K327" s="28">
        <f>+Tabla1[[#This Row],[Peso del Silicio '[Kg']]]*J$2</f>
        <v>45600</v>
      </c>
      <c r="L327" s="28">
        <f>+Tabla1[[#This Row],[peso del aluminio '[Kg']]]*J$3</f>
        <v>29640</v>
      </c>
      <c r="M327" s="30">
        <f>+Tabla1[[#This Row],[precio del vidrio '[$']]]+Tabla1[[#This Row],[precio del aluminio '[$']]]+Tabla1[[#This Row],[precio del silio '[$']]]</f>
        <v>343840</v>
      </c>
      <c r="N327" s="39">
        <f t="shared" si="4"/>
        <v>80.205271751807786</v>
      </c>
      <c r="O327" s="50">
        <f>+Tabla1[[#This Row],[Valor Total del reciclaje de la planta]]/G$2</f>
        <v>88.527291452111228</v>
      </c>
    </row>
    <row r="328" spans="1:15" ht="69">
      <c r="A328" s="40">
        <v>43200</v>
      </c>
      <c r="B328" s="41" t="s">
        <v>537</v>
      </c>
      <c r="C328" s="41" t="s">
        <v>538</v>
      </c>
      <c r="D328" s="42">
        <f>+Tabla1[[#This Row],[Capacidad MW]]/E$1</f>
        <v>70</v>
      </c>
      <c r="E328" s="42">
        <v>2.8000000000000001E-2</v>
      </c>
      <c r="F328" s="40">
        <v>43213</v>
      </c>
      <c r="G328" s="24">
        <f>17*Tabla1[[#This Row],[Cantidad de paneles]]</f>
        <v>1190</v>
      </c>
      <c r="H328" s="24">
        <f>0.003*Tabla1[[#This Row],[Cantidad de paneles]]</f>
        <v>0.21</v>
      </c>
      <c r="I328" s="24">
        <f>0.057*Tabla1[[#This Row],[Cantidad de paneles]]</f>
        <v>3.99</v>
      </c>
      <c r="J328" s="28">
        <f>+Tabla1[[#This Row],[Peso del vidrio '[Kg']]]*J$1</f>
        <v>188020</v>
      </c>
      <c r="K328" s="28">
        <f>+Tabla1[[#This Row],[Peso del Silicio '[Kg']]]*J$2</f>
        <v>31920</v>
      </c>
      <c r="L328" s="28">
        <f>+Tabla1[[#This Row],[peso del aluminio '[Kg']]]*J$3</f>
        <v>20748</v>
      </c>
      <c r="M328" s="30">
        <f>+Tabla1[[#This Row],[precio del vidrio '[$']]]+Tabla1[[#This Row],[precio del aluminio '[$']]]+Tabla1[[#This Row],[precio del silio '[$']]]</f>
        <v>240688</v>
      </c>
      <c r="N328" s="39">
        <f t="shared" ref="N328:N391" si="5">+M328/G$1</f>
        <v>56.143690226265456</v>
      </c>
      <c r="O328" s="50">
        <f>+Tabla1[[#This Row],[Valor Total del reciclaje de la planta]]/G$2</f>
        <v>61.969104016477857</v>
      </c>
    </row>
    <row r="329" spans="1:15" ht="27.6">
      <c r="A329" s="40">
        <v>43200</v>
      </c>
      <c r="B329" s="41" t="s">
        <v>539</v>
      </c>
      <c r="C329" s="41" t="s">
        <v>64</v>
      </c>
      <c r="D329" s="42">
        <f>+Tabla1[[#This Row],[Capacidad MW]]/E$1</f>
        <v>52.8</v>
      </c>
      <c r="E329" s="42">
        <v>2.112E-2</v>
      </c>
      <c r="F329" s="40">
        <v>43267</v>
      </c>
      <c r="G329" s="24">
        <f>17*Tabla1[[#This Row],[Cantidad de paneles]]</f>
        <v>897.59999999999991</v>
      </c>
      <c r="H329" s="24">
        <f>0.003*Tabla1[[#This Row],[Cantidad de paneles]]</f>
        <v>0.15839999999999999</v>
      </c>
      <c r="I329" s="24">
        <f>0.057*Tabla1[[#This Row],[Cantidad de paneles]]</f>
        <v>3.0095999999999998</v>
      </c>
      <c r="J329" s="28">
        <f>+Tabla1[[#This Row],[Peso del vidrio '[Kg']]]*J$1</f>
        <v>141820.79999999999</v>
      </c>
      <c r="K329" s="28">
        <f>+Tabla1[[#This Row],[Peso del Silicio '[Kg']]]*J$2</f>
        <v>24076.799999999999</v>
      </c>
      <c r="L329" s="28">
        <f>+Tabla1[[#This Row],[peso del aluminio '[Kg']]]*J$3</f>
        <v>15649.919999999998</v>
      </c>
      <c r="M329" s="30">
        <f>+Tabla1[[#This Row],[precio del vidrio '[$']]]+Tabla1[[#This Row],[precio del aluminio '[$']]]+Tabla1[[#This Row],[precio del silio '[$']]]</f>
        <v>181547.51999999996</v>
      </c>
      <c r="N329" s="39">
        <f t="shared" si="5"/>
        <v>42.348383484954503</v>
      </c>
      <c r="O329" s="50">
        <f>+Tabla1[[#This Row],[Valor Total del reciclaje de la planta]]/G$2</f>
        <v>46.742409886714718</v>
      </c>
    </row>
    <row r="330" spans="1:15" ht="27.6">
      <c r="A330" s="40">
        <v>43200</v>
      </c>
      <c r="B330" s="41" t="s">
        <v>540</v>
      </c>
      <c r="C330" s="41" t="s">
        <v>541</v>
      </c>
      <c r="D330" s="42">
        <f>+Tabla1[[#This Row],[Capacidad MW]]/E$1</f>
        <v>179.99999999999997</v>
      </c>
      <c r="E330" s="42">
        <v>7.1999999999999995E-2</v>
      </c>
      <c r="F330" s="40">
        <v>43266</v>
      </c>
      <c r="G330" s="24">
        <f>17*Tabla1[[#This Row],[Cantidad de paneles]]</f>
        <v>3059.9999999999995</v>
      </c>
      <c r="H330" s="24">
        <f>0.003*Tabla1[[#This Row],[Cantidad de paneles]]</f>
        <v>0.53999999999999992</v>
      </c>
      <c r="I330" s="24">
        <f>0.057*Tabla1[[#This Row],[Cantidad de paneles]]</f>
        <v>10.259999999999998</v>
      </c>
      <c r="J330" s="28">
        <f>+Tabla1[[#This Row],[Peso del vidrio '[Kg']]]*J$1</f>
        <v>483479.99999999994</v>
      </c>
      <c r="K330" s="28">
        <f>+Tabla1[[#This Row],[Peso del Silicio '[Kg']]]*J$2</f>
        <v>82079.999999999985</v>
      </c>
      <c r="L330" s="28">
        <f>+Tabla1[[#This Row],[peso del aluminio '[Kg']]]*J$3</f>
        <v>53351.999999999993</v>
      </c>
      <c r="M330" s="30">
        <f>+Tabla1[[#This Row],[precio del vidrio '[$']]]+Tabla1[[#This Row],[precio del aluminio '[$']]]+Tabla1[[#This Row],[precio del silio '[$']]]</f>
        <v>618911.99999999988</v>
      </c>
      <c r="N330" s="39">
        <f t="shared" si="5"/>
        <v>144.36948915325399</v>
      </c>
      <c r="O330" s="50">
        <f>+Tabla1[[#This Row],[Valor Total del reciclaje de la planta]]/G$2</f>
        <v>159.34912461380017</v>
      </c>
    </row>
    <row r="331" spans="1:15" ht="27.6">
      <c r="A331" s="40">
        <v>43200</v>
      </c>
      <c r="B331" s="41" t="s">
        <v>542</v>
      </c>
      <c r="C331" s="41" t="s">
        <v>541</v>
      </c>
      <c r="D331" s="42">
        <f>+Tabla1[[#This Row],[Capacidad MW]]/E$1</f>
        <v>179.99999999999997</v>
      </c>
      <c r="E331" s="42">
        <v>7.1999999999999995E-2</v>
      </c>
      <c r="F331" s="40">
        <v>43296</v>
      </c>
      <c r="G331" s="24">
        <f>17*Tabla1[[#This Row],[Cantidad de paneles]]</f>
        <v>3059.9999999999995</v>
      </c>
      <c r="H331" s="24">
        <f>0.003*Tabla1[[#This Row],[Cantidad de paneles]]</f>
        <v>0.53999999999999992</v>
      </c>
      <c r="I331" s="24">
        <f>0.057*Tabla1[[#This Row],[Cantidad de paneles]]</f>
        <v>10.259999999999998</v>
      </c>
      <c r="J331" s="28">
        <f>+Tabla1[[#This Row],[Peso del vidrio '[Kg']]]*J$1</f>
        <v>483479.99999999994</v>
      </c>
      <c r="K331" s="28">
        <f>+Tabla1[[#This Row],[Peso del Silicio '[Kg']]]*J$2</f>
        <v>82079.999999999985</v>
      </c>
      <c r="L331" s="28">
        <f>+Tabla1[[#This Row],[peso del aluminio '[Kg']]]*J$3</f>
        <v>53351.999999999993</v>
      </c>
      <c r="M331" s="30">
        <f>+Tabla1[[#This Row],[precio del vidrio '[$']]]+Tabla1[[#This Row],[precio del aluminio '[$']]]+Tabla1[[#This Row],[precio del silio '[$']]]</f>
        <v>618911.99999999988</v>
      </c>
      <c r="N331" s="39">
        <f t="shared" si="5"/>
        <v>144.36948915325399</v>
      </c>
      <c r="O331" s="50">
        <f>+Tabla1[[#This Row],[Valor Total del reciclaje de la planta]]/G$2</f>
        <v>159.34912461380017</v>
      </c>
    </row>
    <row r="332" spans="1:15" ht="27.6">
      <c r="A332" s="40">
        <v>43200</v>
      </c>
      <c r="B332" s="41" t="s">
        <v>543</v>
      </c>
      <c r="C332" s="41" t="s">
        <v>541</v>
      </c>
      <c r="D332" s="42">
        <f>+Tabla1[[#This Row],[Capacidad MW]]/E$1</f>
        <v>179.99999999999997</v>
      </c>
      <c r="E332" s="42">
        <v>7.1999999999999995E-2</v>
      </c>
      <c r="F332" s="40">
        <v>43327</v>
      </c>
      <c r="G332" s="24">
        <f>17*Tabla1[[#This Row],[Cantidad de paneles]]</f>
        <v>3059.9999999999995</v>
      </c>
      <c r="H332" s="24">
        <f>0.003*Tabla1[[#This Row],[Cantidad de paneles]]</f>
        <v>0.53999999999999992</v>
      </c>
      <c r="I332" s="24">
        <f>0.057*Tabla1[[#This Row],[Cantidad de paneles]]</f>
        <v>10.259999999999998</v>
      </c>
      <c r="J332" s="28">
        <f>+Tabla1[[#This Row],[Peso del vidrio '[Kg']]]*J$1</f>
        <v>483479.99999999994</v>
      </c>
      <c r="K332" s="28">
        <f>+Tabla1[[#This Row],[Peso del Silicio '[Kg']]]*J$2</f>
        <v>82079.999999999985</v>
      </c>
      <c r="L332" s="28">
        <f>+Tabla1[[#This Row],[peso del aluminio '[Kg']]]*J$3</f>
        <v>53351.999999999993</v>
      </c>
      <c r="M332" s="30">
        <f>+Tabla1[[#This Row],[precio del vidrio '[$']]]+Tabla1[[#This Row],[precio del aluminio '[$']]]+Tabla1[[#This Row],[precio del silio '[$']]]</f>
        <v>618911.99999999988</v>
      </c>
      <c r="N332" s="39">
        <f t="shared" si="5"/>
        <v>144.36948915325399</v>
      </c>
      <c r="O332" s="50">
        <f>+Tabla1[[#This Row],[Valor Total del reciclaje de la planta]]/G$2</f>
        <v>159.34912461380017</v>
      </c>
    </row>
    <row r="333" spans="1:15" ht="27.6">
      <c r="A333" s="40">
        <v>43200</v>
      </c>
      <c r="B333" s="41" t="s">
        <v>544</v>
      </c>
      <c r="C333" s="41" t="s">
        <v>541</v>
      </c>
      <c r="D333" s="42">
        <f>+Tabla1[[#This Row],[Capacidad MW]]/E$1</f>
        <v>179.99999999999997</v>
      </c>
      <c r="E333" s="42">
        <v>7.1999999999999995E-2</v>
      </c>
      <c r="F333" s="40">
        <v>43358</v>
      </c>
      <c r="G333" s="24">
        <f>17*Tabla1[[#This Row],[Cantidad de paneles]]</f>
        <v>3059.9999999999995</v>
      </c>
      <c r="H333" s="24">
        <f>0.003*Tabla1[[#This Row],[Cantidad de paneles]]</f>
        <v>0.53999999999999992</v>
      </c>
      <c r="I333" s="24">
        <f>0.057*Tabla1[[#This Row],[Cantidad de paneles]]</f>
        <v>10.259999999999998</v>
      </c>
      <c r="J333" s="28">
        <f>+Tabla1[[#This Row],[Peso del vidrio '[Kg']]]*J$1</f>
        <v>483479.99999999994</v>
      </c>
      <c r="K333" s="28">
        <f>+Tabla1[[#This Row],[Peso del Silicio '[Kg']]]*J$2</f>
        <v>82079.999999999985</v>
      </c>
      <c r="L333" s="28">
        <f>+Tabla1[[#This Row],[peso del aluminio '[Kg']]]*J$3</f>
        <v>53351.999999999993</v>
      </c>
      <c r="M333" s="30">
        <f>+Tabla1[[#This Row],[precio del vidrio '[$']]]+Tabla1[[#This Row],[precio del aluminio '[$']]]+Tabla1[[#This Row],[precio del silio '[$']]]</f>
        <v>618911.99999999988</v>
      </c>
      <c r="N333" s="39">
        <f t="shared" si="5"/>
        <v>144.36948915325399</v>
      </c>
      <c r="O333" s="50">
        <f>+Tabla1[[#This Row],[Valor Total del reciclaje de la planta]]/G$2</f>
        <v>159.34912461380017</v>
      </c>
    </row>
    <row r="334" spans="1:15" ht="27.6">
      <c r="A334" s="40">
        <v>43203</v>
      </c>
      <c r="B334" s="41" t="s">
        <v>545</v>
      </c>
      <c r="C334" s="41" t="s">
        <v>546</v>
      </c>
      <c r="D334" s="42">
        <f>+Tabla1[[#This Row],[Capacidad MW]]/E$1</f>
        <v>300</v>
      </c>
      <c r="E334" s="42">
        <v>0.12</v>
      </c>
      <c r="F334" s="40">
        <v>43315</v>
      </c>
      <c r="G334" s="24">
        <f>17*Tabla1[[#This Row],[Cantidad de paneles]]</f>
        <v>5100</v>
      </c>
      <c r="H334" s="24">
        <f>0.003*Tabla1[[#This Row],[Cantidad de paneles]]</f>
        <v>0.9</v>
      </c>
      <c r="I334" s="24">
        <f>0.057*Tabla1[[#This Row],[Cantidad de paneles]]</f>
        <v>17.100000000000001</v>
      </c>
      <c r="J334" s="28">
        <f>+Tabla1[[#This Row],[Peso del vidrio '[Kg']]]*J$1</f>
        <v>805800</v>
      </c>
      <c r="K334" s="28">
        <f>+Tabla1[[#This Row],[Peso del Silicio '[Kg']]]*J$2</f>
        <v>136800</v>
      </c>
      <c r="L334" s="28">
        <f>+Tabla1[[#This Row],[peso del aluminio '[Kg']]]*J$3</f>
        <v>88920.000000000015</v>
      </c>
      <c r="M334" s="30">
        <f>+Tabla1[[#This Row],[precio del vidrio '[$']]]+Tabla1[[#This Row],[precio del aluminio '[$']]]+Tabla1[[#This Row],[precio del silio '[$']]]</f>
        <v>1031520</v>
      </c>
      <c r="N334" s="39">
        <f t="shared" si="5"/>
        <v>240.61581525542337</v>
      </c>
      <c r="O334" s="50">
        <f>+Tabla1[[#This Row],[Valor Total del reciclaje de la planta]]/G$2</f>
        <v>265.58187435633369</v>
      </c>
    </row>
    <row r="335" spans="1:15" ht="27.6">
      <c r="A335" s="40">
        <v>43206</v>
      </c>
      <c r="B335" s="41" t="s">
        <v>547</v>
      </c>
      <c r="C335" s="41" t="s">
        <v>548</v>
      </c>
      <c r="D335" s="42">
        <f>+Tabla1[[#This Row],[Capacidad MW]]/E$1</f>
        <v>75</v>
      </c>
      <c r="E335" s="42">
        <v>0.03</v>
      </c>
      <c r="F335" s="40">
        <v>43343</v>
      </c>
      <c r="G335" s="24">
        <f>17*Tabla1[[#This Row],[Cantidad de paneles]]</f>
        <v>1275</v>
      </c>
      <c r="H335" s="24">
        <f>0.003*Tabla1[[#This Row],[Cantidad de paneles]]</f>
        <v>0.22500000000000001</v>
      </c>
      <c r="I335" s="24">
        <f>0.057*Tabla1[[#This Row],[Cantidad de paneles]]</f>
        <v>4.2750000000000004</v>
      </c>
      <c r="J335" s="28">
        <f>+Tabla1[[#This Row],[Peso del vidrio '[Kg']]]*J$1</f>
        <v>201450</v>
      </c>
      <c r="K335" s="28">
        <f>+Tabla1[[#This Row],[Peso del Silicio '[Kg']]]*J$2</f>
        <v>34200</v>
      </c>
      <c r="L335" s="28">
        <f>+Tabla1[[#This Row],[peso del aluminio '[Kg']]]*J$3</f>
        <v>22230.000000000004</v>
      </c>
      <c r="M335" s="30">
        <f>+Tabla1[[#This Row],[precio del vidrio '[$']]]+Tabla1[[#This Row],[precio del aluminio '[$']]]+Tabla1[[#This Row],[precio del silio '[$']]]</f>
        <v>257880</v>
      </c>
      <c r="N335" s="39">
        <f t="shared" si="5"/>
        <v>60.153953813855843</v>
      </c>
      <c r="O335" s="50">
        <f>+Tabla1[[#This Row],[Valor Total del reciclaje de la planta]]/G$2</f>
        <v>66.395468589083421</v>
      </c>
    </row>
    <row r="336" spans="1:15" ht="55.15">
      <c r="A336" s="40">
        <v>43206</v>
      </c>
      <c r="B336" s="41" t="s">
        <v>549</v>
      </c>
      <c r="C336" s="41" t="s">
        <v>550</v>
      </c>
      <c r="D336" s="42">
        <f>+Tabla1[[#This Row],[Capacidad MW]]/E$1</f>
        <v>402.74999999999994</v>
      </c>
      <c r="E336" s="42">
        <v>0.16109999999999999</v>
      </c>
      <c r="F336" s="40">
        <v>43313</v>
      </c>
      <c r="G336" s="24">
        <f>17*Tabla1[[#This Row],[Cantidad de paneles]]</f>
        <v>6846.7499999999991</v>
      </c>
      <c r="H336" s="24">
        <f>0.003*Tabla1[[#This Row],[Cantidad de paneles]]</f>
        <v>1.2082499999999998</v>
      </c>
      <c r="I336" s="24">
        <f>0.057*Tabla1[[#This Row],[Cantidad de paneles]]</f>
        <v>22.956749999999996</v>
      </c>
      <c r="J336" s="28">
        <f>+Tabla1[[#This Row],[Peso del vidrio '[Kg']]]*J$1</f>
        <v>1081786.4999999998</v>
      </c>
      <c r="K336" s="28">
        <f>+Tabla1[[#This Row],[Peso del Silicio '[Kg']]]*J$2</f>
        <v>183653.99999999997</v>
      </c>
      <c r="L336" s="28">
        <f>+Tabla1[[#This Row],[peso del aluminio '[Kg']]]*J$3</f>
        <v>119375.09999999998</v>
      </c>
      <c r="M336" s="30">
        <f>+Tabla1[[#This Row],[precio del vidrio '[$']]]+Tabla1[[#This Row],[precio del aluminio '[$']]]+Tabla1[[#This Row],[precio del silio '[$']]]</f>
        <v>1384815.5999999996</v>
      </c>
      <c r="N336" s="39">
        <f t="shared" si="5"/>
        <v>323.02673198040577</v>
      </c>
      <c r="O336" s="50">
        <f>+Tabla1[[#This Row],[Valor Total del reciclaje de la planta]]/G$2</f>
        <v>356.54366632337786</v>
      </c>
    </row>
    <row r="337" spans="1:15">
      <c r="A337" s="40">
        <v>43216</v>
      </c>
      <c r="B337" s="41" t="s">
        <v>551</v>
      </c>
      <c r="C337" s="41" t="s">
        <v>536</v>
      </c>
      <c r="D337" s="42">
        <f>+Tabla1[[#This Row],[Capacidad MW]]/E$1</f>
        <v>79</v>
      </c>
      <c r="E337" s="42">
        <v>3.1600000000000003E-2</v>
      </c>
      <c r="F337" s="40">
        <v>43236</v>
      </c>
      <c r="G337" s="24">
        <f>17*Tabla1[[#This Row],[Cantidad de paneles]]</f>
        <v>1343</v>
      </c>
      <c r="H337" s="24">
        <f>0.003*Tabla1[[#This Row],[Cantidad de paneles]]</f>
        <v>0.23700000000000002</v>
      </c>
      <c r="I337" s="24">
        <f>0.057*Tabla1[[#This Row],[Cantidad de paneles]]</f>
        <v>4.5030000000000001</v>
      </c>
      <c r="J337" s="28">
        <f>+Tabla1[[#This Row],[Peso del vidrio '[Kg']]]*J$1</f>
        <v>212194</v>
      </c>
      <c r="K337" s="28">
        <f>+Tabla1[[#This Row],[Peso del Silicio '[Kg']]]*J$2</f>
        <v>36024</v>
      </c>
      <c r="L337" s="28">
        <f>+Tabla1[[#This Row],[peso del aluminio '[Kg']]]*J$3</f>
        <v>23415.600000000002</v>
      </c>
      <c r="M337" s="30">
        <f>+Tabla1[[#This Row],[precio del vidrio '[$']]]+Tabla1[[#This Row],[precio del aluminio '[$']]]+Tabla1[[#This Row],[precio del silio '[$']]]</f>
        <v>271633.59999999998</v>
      </c>
      <c r="N337" s="39">
        <f t="shared" si="5"/>
        <v>63.36216468392815</v>
      </c>
      <c r="O337" s="50">
        <f>+Tabla1[[#This Row],[Valor Total del reciclaje de la planta]]/G$2</f>
        <v>69.936560247167861</v>
      </c>
    </row>
    <row r="338" spans="1:15" ht="96.6">
      <c r="A338" s="40">
        <v>43217</v>
      </c>
      <c r="B338" s="41" t="s">
        <v>552</v>
      </c>
      <c r="C338" s="41" t="s">
        <v>553</v>
      </c>
      <c r="D338" s="42">
        <f>+Tabla1[[#This Row],[Capacidad MW]]/E$1</f>
        <v>339.24999999999994</v>
      </c>
      <c r="E338" s="42">
        <v>0.13569999999999999</v>
      </c>
      <c r="F338" s="40">
        <v>43351</v>
      </c>
      <c r="G338" s="24">
        <f>17*Tabla1[[#This Row],[Cantidad de paneles]]</f>
        <v>5767.2499999999991</v>
      </c>
      <c r="H338" s="24">
        <f>0.003*Tabla1[[#This Row],[Cantidad de paneles]]</f>
        <v>1.0177499999999999</v>
      </c>
      <c r="I338" s="24">
        <f>0.057*Tabla1[[#This Row],[Cantidad de paneles]]</f>
        <v>19.337249999999997</v>
      </c>
      <c r="J338" s="28">
        <f>+Tabla1[[#This Row],[Peso del vidrio '[Kg']]]*J$1</f>
        <v>911225.49999999988</v>
      </c>
      <c r="K338" s="28">
        <f>+Tabla1[[#This Row],[Peso del Silicio '[Kg']]]*J$2</f>
        <v>154698</v>
      </c>
      <c r="L338" s="28">
        <f>+Tabla1[[#This Row],[peso del aluminio '[Kg']]]*J$3</f>
        <v>100553.69999999998</v>
      </c>
      <c r="M338" s="30">
        <f>+Tabla1[[#This Row],[precio del vidrio '[$']]]+Tabla1[[#This Row],[precio del aluminio '[$']]]+Tabla1[[#This Row],[precio del silio '[$']]]</f>
        <v>1166477.1999999997</v>
      </c>
      <c r="N338" s="39">
        <f t="shared" si="5"/>
        <v>272.09638441800786</v>
      </c>
      <c r="O338" s="50">
        <f>+Tabla1[[#This Row],[Valor Total del reciclaje de la planta]]/G$2</f>
        <v>300.32883625128727</v>
      </c>
    </row>
    <row r="339" spans="1:15" ht="27.6">
      <c r="A339" s="40">
        <v>43220</v>
      </c>
      <c r="B339" s="41" t="s">
        <v>554</v>
      </c>
      <c r="C339" s="41" t="s">
        <v>194</v>
      </c>
      <c r="D339" s="42">
        <f>+Tabla1[[#This Row],[Capacidad MW]]/E$1</f>
        <v>50</v>
      </c>
      <c r="E339" s="42">
        <v>0.02</v>
      </c>
      <c r="F339" s="40">
        <v>43465</v>
      </c>
      <c r="G339" s="24">
        <f>17*Tabla1[[#This Row],[Cantidad de paneles]]</f>
        <v>850</v>
      </c>
      <c r="H339" s="24">
        <f>0.003*Tabla1[[#This Row],[Cantidad de paneles]]</f>
        <v>0.15</v>
      </c>
      <c r="I339" s="24">
        <f>0.057*Tabla1[[#This Row],[Cantidad de paneles]]</f>
        <v>2.85</v>
      </c>
      <c r="J339" s="28">
        <f>+Tabla1[[#This Row],[Peso del vidrio '[Kg']]]*J$1</f>
        <v>134300</v>
      </c>
      <c r="K339" s="28">
        <f>+Tabla1[[#This Row],[Peso del Silicio '[Kg']]]*J$2</f>
        <v>22800</v>
      </c>
      <c r="L339" s="28">
        <f>+Tabla1[[#This Row],[peso del aluminio '[Kg']]]*J$3</f>
        <v>14820</v>
      </c>
      <c r="M339" s="30">
        <f>+Tabla1[[#This Row],[precio del vidrio '[$']]]+Tabla1[[#This Row],[precio del aluminio '[$']]]+Tabla1[[#This Row],[precio del silio '[$']]]</f>
        <v>171920</v>
      </c>
      <c r="N339" s="39">
        <f t="shared" si="5"/>
        <v>40.102635875903893</v>
      </c>
      <c r="O339" s="50">
        <f>+Tabla1[[#This Row],[Valor Total del reciclaje de la planta]]/G$2</f>
        <v>44.263645726055614</v>
      </c>
    </row>
    <row r="340" spans="1:15" ht="55.15">
      <c r="A340" s="40">
        <v>43222</v>
      </c>
      <c r="B340" s="41" t="s">
        <v>555</v>
      </c>
      <c r="C340" s="41" t="s">
        <v>556</v>
      </c>
      <c r="D340" s="42">
        <f>+Tabla1[[#This Row],[Capacidad MW]]/E$1</f>
        <v>767.25</v>
      </c>
      <c r="E340" s="42">
        <v>0.30690000000000001</v>
      </c>
      <c r="F340" s="40">
        <v>43449</v>
      </c>
      <c r="G340" s="24">
        <f>17*Tabla1[[#This Row],[Cantidad de paneles]]</f>
        <v>13043.25</v>
      </c>
      <c r="H340" s="24">
        <f>0.003*Tabla1[[#This Row],[Cantidad de paneles]]</f>
        <v>2.3017500000000002</v>
      </c>
      <c r="I340" s="24">
        <f>0.057*Tabla1[[#This Row],[Cantidad de paneles]]</f>
        <v>43.733249999999998</v>
      </c>
      <c r="J340" s="28">
        <f>+Tabla1[[#This Row],[Peso del vidrio '[Kg']]]*J$1</f>
        <v>2060833.5</v>
      </c>
      <c r="K340" s="28">
        <f>+Tabla1[[#This Row],[Peso del Silicio '[Kg']]]*J$2</f>
        <v>349866</v>
      </c>
      <c r="L340" s="28">
        <f>+Tabla1[[#This Row],[peso del aluminio '[Kg']]]*J$3</f>
        <v>227412.9</v>
      </c>
      <c r="M340" s="30">
        <f>+Tabla1[[#This Row],[precio del vidrio '[$']]]+Tabla1[[#This Row],[precio del aluminio '[$']]]+Tabla1[[#This Row],[precio del silio '[$']]]</f>
        <v>2638112.4</v>
      </c>
      <c r="N340" s="39">
        <f t="shared" si="5"/>
        <v>615.37494751574525</v>
      </c>
      <c r="O340" s="50">
        <f>+Tabla1[[#This Row],[Valor Total del reciclaje de la planta]]/G$2</f>
        <v>679.22564366632332</v>
      </c>
    </row>
    <row r="341" spans="1:15" ht="27.6">
      <c r="A341" s="40">
        <v>43223</v>
      </c>
      <c r="B341" s="41" t="s">
        <v>557</v>
      </c>
      <c r="C341" s="41" t="s">
        <v>558</v>
      </c>
      <c r="D341" s="42">
        <f>+Tabla1[[#This Row],[Capacidad MW]]/E$1</f>
        <v>435.2</v>
      </c>
      <c r="E341" s="42">
        <v>0.17408000000000001</v>
      </c>
      <c r="F341" s="40">
        <v>43496</v>
      </c>
      <c r="G341" s="24">
        <f>17*Tabla1[[#This Row],[Cantidad de paneles]]</f>
        <v>7398.4</v>
      </c>
      <c r="H341" s="24">
        <f>0.003*Tabla1[[#This Row],[Cantidad de paneles]]</f>
        <v>1.3056000000000001</v>
      </c>
      <c r="I341" s="24">
        <f>0.057*Tabla1[[#This Row],[Cantidad de paneles]]</f>
        <v>24.8064</v>
      </c>
      <c r="J341" s="28">
        <f>+Tabla1[[#This Row],[Peso del vidrio '[Kg']]]*J$1</f>
        <v>1168947.2</v>
      </c>
      <c r="K341" s="28">
        <f>+Tabla1[[#This Row],[Peso del Silicio '[Kg']]]*J$2</f>
        <v>198451.20000000001</v>
      </c>
      <c r="L341" s="28">
        <f>+Tabla1[[#This Row],[peso del aluminio '[Kg']]]*J$3</f>
        <v>128993.28</v>
      </c>
      <c r="M341" s="30">
        <f>+Tabla1[[#This Row],[precio del vidrio '[$']]]+Tabla1[[#This Row],[precio del aluminio '[$']]]+Tabla1[[#This Row],[precio del silio '[$']]]</f>
        <v>1496391.6799999999</v>
      </c>
      <c r="N341" s="39">
        <f t="shared" si="5"/>
        <v>349.05334266386751</v>
      </c>
      <c r="O341" s="50">
        <f>+Tabla1[[#This Row],[Valor Total del reciclaje de la planta]]/G$2</f>
        <v>385.27077239958805</v>
      </c>
    </row>
    <row r="342" spans="1:15">
      <c r="A342" s="40">
        <v>43223</v>
      </c>
      <c r="B342" s="41" t="s">
        <v>559</v>
      </c>
      <c r="C342" s="41" t="s">
        <v>560</v>
      </c>
      <c r="D342" s="42">
        <f>+Tabla1[[#This Row],[Capacidad MW]]/E$1</f>
        <v>24750</v>
      </c>
      <c r="E342" s="42">
        <v>9.9</v>
      </c>
      <c r="F342" s="40">
        <v>43617</v>
      </c>
      <c r="G342" s="24">
        <f>17*Tabla1[[#This Row],[Cantidad de paneles]]</f>
        <v>420750</v>
      </c>
      <c r="H342" s="24">
        <f>0.003*Tabla1[[#This Row],[Cantidad de paneles]]</f>
        <v>74.25</v>
      </c>
      <c r="I342" s="24">
        <f>0.057*Tabla1[[#This Row],[Cantidad de paneles]]</f>
        <v>1410.75</v>
      </c>
      <c r="J342" s="28">
        <f>+Tabla1[[#This Row],[Peso del vidrio '[Kg']]]*J$1</f>
        <v>66478500</v>
      </c>
      <c r="K342" s="28">
        <f>+Tabla1[[#This Row],[Peso del Silicio '[Kg']]]*J$2</f>
        <v>11286000</v>
      </c>
      <c r="L342" s="28">
        <f>+Tabla1[[#This Row],[peso del aluminio '[Kg']]]*J$3</f>
        <v>7335900</v>
      </c>
      <c r="M342" s="30">
        <f>+Tabla1[[#This Row],[precio del vidrio '[$']]]+Tabla1[[#This Row],[precio del aluminio '[$']]]+Tabla1[[#This Row],[precio del silio '[$']]]</f>
        <v>85100400</v>
      </c>
      <c r="N342" s="39">
        <f t="shared" si="5"/>
        <v>19850.804758572427</v>
      </c>
      <c r="O342" s="50">
        <f>+Tabla1[[#This Row],[Valor Total del reciclaje de la planta]]/G$2</f>
        <v>21910.50463439753</v>
      </c>
    </row>
    <row r="343" spans="1:15" ht="27.6">
      <c r="A343" s="40">
        <v>43224</v>
      </c>
      <c r="B343" s="41" t="s">
        <v>561</v>
      </c>
      <c r="C343" s="41" t="s">
        <v>562</v>
      </c>
      <c r="D343" s="42">
        <f>+Tabla1[[#This Row],[Capacidad MW]]/E$1</f>
        <v>249.6</v>
      </c>
      <c r="E343" s="42">
        <v>9.9839999999999998E-2</v>
      </c>
      <c r="F343" s="40">
        <v>43409</v>
      </c>
      <c r="G343" s="24">
        <f>17*Tabla1[[#This Row],[Cantidad de paneles]]</f>
        <v>4243.2</v>
      </c>
      <c r="H343" s="24">
        <f>0.003*Tabla1[[#This Row],[Cantidad de paneles]]</f>
        <v>0.74880000000000002</v>
      </c>
      <c r="I343" s="24">
        <f>0.057*Tabla1[[#This Row],[Cantidad de paneles]]</f>
        <v>14.2272</v>
      </c>
      <c r="J343" s="28">
        <f>+Tabla1[[#This Row],[Peso del vidrio '[Kg']]]*J$1</f>
        <v>670425.59999999998</v>
      </c>
      <c r="K343" s="28">
        <f>+Tabla1[[#This Row],[Peso del Silicio '[Kg']]]*J$2</f>
        <v>113817.60000000001</v>
      </c>
      <c r="L343" s="28">
        <f>+Tabla1[[#This Row],[peso del aluminio '[Kg']]]*J$3</f>
        <v>73981.440000000002</v>
      </c>
      <c r="M343" s="30">
        <f>+Tabla1[[#This Row],[precio del vidrio '[$']]]+Tabla1[[#This Row],[precio del aluminio '[$']]]+Tabla1[[#This Row],[precio del silio '[$']]]</f>
        <v>858224.64000000001</v>
      </c>
      <c r="N343" s="39">
        <f t="shared" si="5"/>
        <v>200.19235829251224</v>
      </c>
      <c r="O343" s="50">
        <f>+Tabla1[[#This Row],[Valor Total del reciclaje de la planta]]/G$2</f>
        <v>220.96411946446963</v>
      </c>
    </row>
    <row r="344" spans="1:15" ht="41.45">
      <c r="A344" s="40">
        <v>43224</v>
      </c>
      <c r="B344" s="41" t="s">
        <v>563</v>
      </c>
      <c r="C344" s="41" t="s">
        <v>564</v>
      </c>
      <c r="D344" s="42">
        <f>+Tabla1[[#This Row],[Capacidad MW]]/E$1</f>
        <v>182.49999999999997</v>
      </c>
      <c r="E344" s="42">
        <v>7.2999999999999995E-2</v>
      </c>
      <c r="F344" s="40">
        <v>43342</v>
      </c>
      <c r="G344" s="24">
        <f>17*Tabla1[[#This Row],[Cantidad de paneles]]</f>
        <v>3102.4999999999995</v>
      </c>
      <c r="H344" s="24">
        <f>0.003*Tabla1[[#This Row],[Cantidad de paneles]]</f>
        <v>0.54749999999999988</v>
      </c>
      <c r="I344" s="24">
        <f>0.057*Tabla1[[#This Row],[Cantidad de paneles]]</f>
        <v>10.402499999999998</v>
      </c>
      <c r="J344" s="28">
        <f>+Tabla1[[#This Row],[Peso del vidrio '[Kg']]]*J$1</f>
        <v>490194.99999999994</v>
      </c>
      <c r="K344" s="28">
        <f>+Tabla1[[#This Row],[Peso del Silicio '[Kg']]]*J$2</f>
        <v>83219.999999999985</v>
      </c>
      <c r="L344" s="28">
        <f>+Tabla1[[#This Row],[peso del aluminio '[Kg']]]*J$3</f>
        <v>54092.999999999993</v>
      </c>
      <c r="M344" s="30">
        <f>+Tabla1[[#This Row],[precio del vidrio '[$']]]+Tabla1[[#This Row],[precio del aluminio '[$']]]+Tabla1[[#This Row],[precio del silio '[$']]]</f>
        <v>627507.99999999988</v>
      </c>
      <c r="N344" s="39">
        <f t="shared" si="5"/>
        <v>146.37462094704918</v>
      </c>
      <c r="O344" s="50">
        <f>+Tabla1[[#This Row],[Valor Total del reciclaje de la planta]]/G$2</f>
        <v>161.56230690010295</v>
      </c>
    </row>
    <row r="345" spans="1:15" ht="41.45">
      <c r="A345" s="40">
        <v>43224</v>
      </c>
      <c r="B345" s="41" t="s">
        <v>565</v>
      </c>
      <c r="C345" s="41" t="s">
        <v>566</v>
      </c>
      <c r="D345" s="42">
        <f>+Tabla1[[#This Row],[Capacidad MW]]/E$1</f>
        <v>24750</v>
      </c>
      <c r="E345" s="42">
        <v>9.9</v>
      </c>
      <c r="F345" s="40">
        <v>42856</v>
      </c>
      <c r="G345" s="24">
        <f>17*Tabla1[[#This Row],[Cantidad de paneles]]</f>
        <v>420750</v>
      </c>
      <c r="H345" s="24">
        <f>0.003*Tabla1[[#This Row],[Cantidad de paneles]]</f>
        <v>74.25</v>
      </c>
      <c r="I345" s="24">
        <f>0.057*Tabla1[[#This Row],[Cantidad de paneles]]</f>
        <v>1410.75</v>
      </c>
      <c r="J345" s="28">
        <f>+Tabla1[[#This Row],[Peso del vidrio '[Kg']]]*J$1</f>
        <v>66478500</v>
      </c>
      <c r="K345" s="28">
        <f>+Tabla1[[#This Row],[Peso del Silicio '[Kg']]]*J$2</f>
        <v>11286000</v>
      </c>
      <c r="L345" s="28">
        <f>+Tabla1[[#This Row],[peso del aluminio '[Kg']]]*J$3</f>
        <v>7335900</v>
      </c>
      <c r="M345" s="30">
        <f>+Tabla1[[#This Row],[precio del vidrio '[$']]]+Tabla1[[#This Row],[precio del aluminio '[$']]]+Tabla1[[#This Row],[precio del silio '[$']]]</f>
        <v>85100400</v>
      </c>
      <c r="N345" s="39">
        <f t="shared" si="5"/>
        <v>19850.804758572427</v>
      </c>
      <c r="O345" s="50">
        <f>+Tabla1[[#This Row],[Valor Total del reciclaje de la planta]]/G$2</f>
        <v>21910.50463439753</v>
      </c>
    </row>
    <row r="346" spans="1:15" ht="41.45">
      <c r="A346" s="40">
        <v>43227</v>
      </c>
      <c r="B346" s="41" t="s">
        <v>567</v>
      </c>
      <c r="C346" s="41" t="s">
        <v>568</v>
      </c>
      <c r="D346" s="42">
        <f>+Tabla1[[#This Row],[Capacidad MW]]/E$1</f>
        <v>130.25</v>
      </c>
      <c r="E346" s="42">
        <v>5.21E-2</v>
      </c>
      <c r="F346" s="40">
        <v>43101</v>
      </c>
      <c r="G346" s="24">
        <f>17*Tabla1[[#This Row],[Cantidad de paneles]]</f>
        <v>2214.25</v>
      </c>
      <c r="H346" s="24">
        <f>0.003*Tabla1[[#This Row],[Cantidad de paneles]]</f>
        <v>0.39074999999999999</v>
      </c>
      <c r="I346" s="24">
        <f>0.057*Tabla1[[#This Row],[Cantidad de paneles]]</f>
        <v>7.4242500000000007</v>
      </c>
      <c r="J346" s="28">
        <f>+Tabla1[[#This Row],[Peso del vidrio '[Kg']]]*J$1</f>
        <v>349851.5</v>
      </c>
      <c r="K346" s="28">
        <f>+Tabla1[[#This Row],[Peso del Silicio '[Kg']]]*J$2</f>
        <v>59394</v>
      </c>
      <c r="L346" s="28">
        <f>+Tabla1[[#This Row],[peso del aluminio '[Kg']]]*J$3</f>
        <v>38606.100000000006</v>
      </c>
      <c r="M346" s="30">
        <f>+Tabla1[[#This Row],[precio del vidrio '[$']]]+Tabla1[[#This Row],[precio del aluminio '[$']]]+Tabla1[[#This Row],[precio del silio '[$']]]</f>
        <v>447851.6</v>
      </c>
      <c r="N346" s="39">
        <f t="shared" si="5"/>
        <v>104.46736645672964</v>
      </c>
      <c r="O346" s="50">
        <f>+Tabla1[[#This Row],[Valor Total del reciclaje de la planta]]/G$2</f>
        <v>115.30679711637487</v>
      </c>
    </row>
    <row r="347" spans="1:15" ht="27.6">
      <c r="A347" s="40">
        <v>43236</v>
      </c>
      <c r="B347" s="41" t="s">
        <v>569</v>
      </c>
      <c r="C347" s="41" t="s">
        <v>570</v>
      </c>
      <c r="D347" s="42">
        <f>+Tabla1[[#This Row],[Capacidad MW]]/E$1</f>
        <v>49749.999999999993</v>
      </c>
      <c r="E347" s="42">
        <v>19.899999999999999</v>
      </c>
      <c r="F347" s="40">
        <v>43252</v>
      </c>
      <c r="G347" s="24">
        <f>17*Tabla1[[#This Row],[Cantidad de paneles]]</f>
        <v>845749.99999999988</v>
      </c>
      <c r="H347" s="24">
        <f>0.003*Tabla1[[#This Row],[Cantidad de paneles]]</f>
        <v>149.24999999999997</v>
      </c>
      <c r="I347" s="24">
        <f>0.057*Tabla1[[#This Row],[Cantidad de paneles]]</f>
        <v>2835.7499999999995</v>
      </c>
      <c r="J347" s="28">
        <f>+Tabla1[[#This Row],[Peso del vidrio '[Kg']]]*J$1</f>
        <v>133628499.99999999</v>
      </c>
      <c r="K347" s="28">
        <f>+Tabla1[[#This Row],[Peso del Silicio '[Kg']]]*J$2</f>
        <v>22685999.999999996</v>
      </c>
      <c r="L347" s="28">
        <f>+Tabla1[[#This Row],[peso del aluminio '[Kg']]]*J$3</f>
        <v>14745899.999999998</v>
      </c>
      <c r="M347" s="30">
        <f>+Tabla1[[#This Row],[precio del vidrio '[$']]]+Tabla1[[#This Row],[precio del aluminio '[$']]]+Tabla1[[#This Row],[precio del silio '[$']]]</f>
        <v>171060399.99999997</v>
      </c>
      <c r="N347" s="39">
        <f t="shared" si="5"/>
        <v>39902.12269652437</v>
      </c>
      <c r="O347" s="50">
        <f>+Tabla1[[#This Row],[Valor Total del reciclaje de la planta]]/G$2</f>
        <v>44042.327497425329</v>
      </c>
    </row>
    <row r="348" spans="1:15" ht="27.6">
      <c r="A348" s="40">
        <v>43237</v>
      </c>
      <c r="B348" s="41" t="s">
        <v>571</v>
      </c>
      <c r="C348" s="41" t="s">
        <v>572</v>
      </c>
      <c r="D348" s="42">
        <f>+Tabla1[[#This Row],[Capacidad MW]]/E$1</f>
        <v>45.5</v>
      </c>
      <c r="E348" s="42">
        <v>1.8200000000000001E-2</v>
      </c>
      <c r="F348" s="40">
        <v>43449</v>
      </c>
      <c r="G348" s="24">
        <f>17*Tabla1[[#This Row],[Cantidad de paneles]]</f>
        <v>773.5</v>
      </c>
      <c r="H348" s="24">
        <f>0.003*Tabla1[[#This Row],[Cantidad de paneles]]</f>
        <v>0.13650000000000001</v>
      </c>
      <c r="I348" s="24">
        <f>0.057*Tabla1[[#This Row],[Cantidad de paneles]]</f>
        <v>2.5935000000000001</v>
      </c>
      <c r="J348" s="28">
        <f>+Tabla1[[#This Row],[Peso del vidrio '[Kg']]]*J$1</f>
        <v>122213</v>
      </c>
      <c r="K348" s="28">
        <f>+Tabla1[[#This Row],[Peso del Silicio '[Kg']]]*J$2</f>
        <v>20748</v>
      </c>
      <c r="L348" s="28">
        <f>+Tabla1[[#This Row],[peso del aluminio '[Kg']]]*J$3</f>
        <v>13486.2</v>
      </c>
      <c r="M348" s="30">
        <f>+Tabla1[[#This Row],[precio del vidrio '[$']]]+Tabla1[[#This Row],[precio del aluminio '[$']]]+Tabla1[[#This Row],[precio del silio '[$']]]</f>
        <v>156447.20000000001</v>
      </c>
      <c r="N348" s="39">
        <f t="shared" si="5"/>
        <v>36.493398647072546</v>
      </c>
      <c r="O348" s="50">
        <f>+Tabla1[[#This Row],[Valor Total del reciclaje de la planta]]/G$2</f>
        <v>40.279917610710612</v>
      </c>
    </row>
    <row r="349" spans="1:15" ht="41.45">
      <c r="A349" s="40">
        <v>43237</v>
      </c>
      <c r="B349" s="41" t="s">
        <v>573</v>
      </c>
      <c r="C349" s="41" t="s">
        <v>574</v>
      </c>
      <c r="D349" s="42">
        <f>+Tabla1[[#This Row],[Capacidad MW]]/E$1</f>
        <v>33.949999999999996</v>
      </c>
      <c r="E349" s="42">
        <v>1.358E-2</v>
      </c>
      <c r="F349" s="40">
        <v>43373</v>
      </c>
      <c r="G349" s="24">
        <f>17*Tabla1[[#This Row],[Cantidad de paneles]]</f>
        <v>577.15</v>
      </c>
      <c r="H349" s="24">
        <f>0.003*Tabla1[[#This Row],[Cantidad de paneles]]</f>
        <v>0.10185</v>
      </c>
      <c r="I349" s="24">
        <f>0.057*Tabla1[[#This Row],[Cantidad de paneles]]</f>
        <v>1.9351499999999999</v>
      </c>
      <c r="J349" s="28">
        <f>+Tabla1[[#This Row],[Peso del vidrio '[Kg']]]*J$1</f>
        <v>91189.7</v>
      </c>
      <c r="K349" s="28">
        <f>+Tabla1[[#This Row],[Peso del Silicio '[Kg']]]*J$2</f>
        <v>15481.199999999999</v>
      </c>
      <c r="L349" s="28">
        <f>+Tabla1[[#This Row],[peso del aluminio '[Kg']]]*J$3</f>
        <v>10062.779999999999</v>
      </c>
      <c r="M349" s="30">
        <f>+Tabla1[[#This Row],[precio del vidrio '[$']]]+Tabla1[[#This Row],[precio del aluminio '[$']]]+Tabla1[[#This Row],[precio del silio '[$']]]</f>
        <v>116733.68</v>
      </c>
      <c r="N349" s="39">
        <f t="shared" si="5"/>
        <v>27.229689759738744</v>
      </c>
      <c r="O349" s="50">
        <f>+Tabla1[[#This Row],[Valor Total del reciclaje de la planta]]/G$2</f>
        <v>30.05501544799176</v>
      </c>
    </row>
    <row r="350" spans="1:15" ht="27.6">
      <c r="A350" s="40">
        <v>43241</v>
      </c>
      <c r="B350" s="41" t="s">
        <v>575</v>
      </c>
      <c r="C350" s="41" t="s">
        <v>576</v>
      </c>
      <c r="D350" s="42">
        <f>+Tabla1[[#This Row],[Capacidad MW]]/E$1</f>
        <v>48750</v>
      </c>
      <c r="E350" s="42">
        <v>19.5</v>
      </c>
      <c r="F350" s="40">
        <v>44196</v>
      </c>
      <c r="G350" s="24">
        <f>17*Tabla1[[#This Row],[Cantidad de paneles]]</f>
        <v>828750</v>
      </c>
      <c r="H350" s="24">
        <f>0.003*Tabla1[[#This Row],[Cantidad de paneles]]</f>
        <v>146.25</v>
      </c>
      <c r="I350" s="24">
        <f>0.057*Tabla1[[#This Row],[Cantidad de paneles]]</f>
        <v>2778.75</v>
      </c>
      <c r="J350" s="28">
        <f>+Tabla1[[#This Row],[Peso del vidrio '[Kg']]]*J$1</f>
        <v>130942500</v>
      </c>
      <c r="K350" s="28">
        <f>+Tabla1[[#This Row],[Peso del Silicio '[Kg']]]*J$2</f>
        <v>22230000</v>
      </c>
      <c r="L350" s="28">
        <f>+Tabla1[[#This Row],[peso del aluminio '[Kg']]]*J$3</f>
        <v>14449500</v>
      </c>
      <c r="M350" s="30">
        <f>+Tabla1[[#This Row],[precio del vidrio '[$']]]+Tabla1[[#This Row],[precio del aluminio '[$']]]+Tabla1[[#This Row],[precio del silio '[$']]]</f>
        <v>167622000</v>
      </c>
      <c r="N350" s="39">
        <f t="shared" si="5"/>
        <v>39100.069979006301</v>
      </c>
      <c r="O350" s="50">
        <f>+Tabla1[[#This Row],[Valor Total del reciclaje de la planta]]/G$2</f>
        <v>43157.054582904224</v>
      </c>
    </row>
    <row r="351" spans="1:15" ht="27.6">
      <c r="A351" s="40">
        <v>43241</v>
      </c>
      <c r="B351" s="41" t="s">
        <v>577</v>
      </c>
      <c r="C351" s="41" t="s">
        <v>576</v>
      </c>
      <c r="D351" s="42">
        <f>+Tabla1[[#This Row],[Capacidad MW]]/E$1</f>
        <v>48750</v>
      </c>
      <c r="E351" s="42">
        <v>19.5</v>
      </c>
      <c r="F351" s="40">
        <v>44196</v>
      </c>
      <c r="G351" s="24">
        <f>17*Tabla1[[#This Row],[Cantidad de paneles]]</f>
        <v>828750</v>
      </c>
      <c r="H351" s="24">
        <f>0.003*Tabla1[[#This Row],[Cantidad de paneles]]</f>
        <v>146.25</v>
      </c>
      <c r="I351" s="24">
        <f>0.057*Tabla1[[#This Row],[Cantidad de paneles]]</f>
        <v>2778.75</v>
      </c>
      <c r="J351" s="28">
        <f>+Tabla1[[#This Row],[Peso del vidrio '[Kg']]]*J$1</f>
        <v>130942500</v>
      </c>
      <c r="K351" s="28">
        <f>+Tabla1[[#This Row],[Peso del Silicio '[Kg']]]*J$2</f>
        <v>22230000</v>
      </c>
      <c r="L351" s="28">
        <f>+Tabla1[[#This Row],[peso del aluminio '[Kg']]]*J$3</f>
        <v>14449500</v>
      </c>
      <c r="M351" s="30">
        <f>+Tabla1[[#This Row],[precio del vidrio '[$']]]+Tabla1[[#This Row],[precio del aluminio '[$']]]+Tabla1[[#This Row],[precio del silio '[$']]]</f>
        <v>167622000</v>
      </c>
      <c r="N351" s="39">
        <f t="shared" si="5"/>
        <v>39100.069979006301</v>
      </c>
      <c r="O351" s="50">
        <f>+Tabla1[[#This Row],[Valor Total del reciclaje de la planta]]/G$2</f>
        <v>43157.054582904224</v>
      </c>
    </row>
    <row r="352" spans="1:15" ht="27.6">
      <c r="A352" s="40">
        <v>43241</v>
      </c>
      <c r="B352" s="41" t="s">
        <v>578</v>
      </c>
      <c r="C352" s="41" t="s">
        <v>576</v>
      </c>
      <c r="D352" s="42">
        <f>+Tabla1[[#This Row],[Capacidad MW]]/E$1</f>
        <v>48750</v>
      </c>
      <c r="E352" s="42">
        <v>19.5</v>
      </c>
      <c r="F352" s="40">
        <v>44196</v>
      </c>
      <c r="G352" s="24">
        <f>17*Tabla1[[#This Row],[Cantidad de paneles]]</f>
        <v>828750</v>
      </c>
      <c r="H352" s="24">
        <f>0.003*Tabla1[[#This Row],[Cantidad de paneles]]</f>
        <v>146.25</v>
      </c>
      <c r="I352" s="24">
        <f>0.057*Tabla1[[#This Row],[Cantidad de paneles]]</f>
        <v>2778.75</v>
      </c>
      <c r="J352" s="28">
        <f>+Tabla1[[#This Row],[Peso del vidrio '[Kg']]]*J$1</f>
        <v>130942500</v>
      </c>
      <c r="K352" s="28">
        <f>+Tabla1[[#This Row],[Peso del Silicio '[Kg']]]*J$2</f>
        <v>22230000</v>
      </c>
      <c r="L352" s="28">
        <f>+Tabla1[[#This Row],[peso del aluminio '[Kg']]]*J$3</f>
        <v>14449500</v>
      </c>
      <c r="M352" s="30">
        <f>+Tabla1[[#This Row],[precio del vidrio '[$']]]+Tabla1[[#This Row],[precio del aluminio '[$']]]+Tabla1[[#This Row],[precio del silio '[$']]]</f>
        <v>167622000</v>
      </c>
      <c r="N352" s="39">
        <f t="shared" si="5"/>
        <v>39100.069979006301</v>
      </c>
      <c r="O352" s="50">
        <f>+Tabla1[[#This Row],[Valor Total del reciclaje de la planta]]/G$2</f>
        <v>43157.054582904224</v>
      </c>
    </row>
    <row r="353" spans="1:15" ht="27.6">
      <c r="A353" s="40">
        <v>43241</v>
      </c>
      <c r="B353" s="41" t="s">
        <v>579</v>
      </c>
      <c r="C353" s="41" t="s">
        <v>576</v>
      </c>
      <c r="D353" s="42">
        <f>+Tabla1[[#This Row],[Capacidad MW]]/E$1</f>
        <v>48750</v>
      </c>
      <c r="E353" s="42">
        <v>19.5</v>
      </c>
      <c r="F353" s="40">
        <v>44196</v>
      </c>
      <c r="G353" s="24">
        <f>17*Tabla1[[#This Row],[Cantidad de paneles]]</f>
        <v>828750</v>
      </c>
      <c r="H353" s="24">
        <f>0.003*Tabla1[[#This Row],[Cantidad de paneles]]</f>
        <v>146.25</v>
      </c>
      <c r="I353" s="24">
        <f>0.057*Tabla1[[#This Row],[Cantidad de paneles]]</f>
        <v>2778.75</v>
      </c>
      <c r="J353" s="28">
        <f>+Tabla1[[#This Row],[Peso del vidrio '[Kg']]]*J$1</f>
        <v>130942500</v>
      </c>
      <c r="K353" s="28">
        <f>+Tabla1[[#This Row],[Peso del Silicio '[Kg']]]*J$2</f>
        <v>22230000</v>
      </c>
      <c r="L353" s="28">
        <f>+Tabla1[[#This Row],[peso del aluminio '[Kg']]]*J$3</f>
        <v>14449500</v>
      </c>
      <c r="M353" s="30">
        <f>+Tabla1[[#This Row],[precio del vidrio '[$']]]+Tabla1[[#This Row],[precio del aluminio '[$']]]+Tabla1[[#This Row],[precio del silio '[$']]]</f>
        <v>167622000</v>
      </c>
      <c r="N353" s="39">
        <f t="shared" si="5"/>
        <v>39100.069979006301</v>
      </c>
      <c r="O353" s="50">
        <f>+Tabla1[[#This Row],[Valor Total del reciclaje de la planta]]/G$2</f>
        <v>43157.054582904224</v>
      </c>
    </row>
    <row r="354" spans="1:15" ht="27.6">
      <c r="A354" s="40">
        <v>43241</v>
      </c>
      <c r="B354" s="41" t="s">
        <v>580</v>
      </c>
      <c r="C354" s="41" t="s">
        <v>576</v>
      </c>
      <c r="D354" s="42">
        <f>+Tabla1[[#This Row],[Capacidad MW]]/E$1</f>
        <v>48750</v>
      </c>
      <c r="E354" s="42">
        <v>19.5</v>
      </c>
      <c r="F354" s="40">
        <v>44196</v>
      </c>
      <c r="G354" s="24">
        <f>17*Tabla1[[#This Row],[Cantidad de paneles]]</f>
        <v>828750</v>
      </c>
      <c r="H354" s="24">
        <f>0.003*Tabla1[[#This Row],[Cantidad de paneles]]</f>
        <v>146.25</v>
      </c>
      <c r="I354" s="24">
        <f>0.057*Tabla1[[#This Row],[Cantidad de paneles]]</f>
        <v>2778.75</v>
      </c>
      <c r="J354" s="28">
        <f>+Tabla1[[#This Row],[Peso del vidrio '[Kg']]]*J$1</f>
        <v>130942500</v>
      </c>
      <c r="K354" s="28">
        <f>+Tabla1[[#This Row],[Peso del Silicio '[Kg']]]*J$2</f>
        <v>22230000</v>
      </c>
      <c r="L354" s="28">
        <f>+Tabla1[[#This Row],[peso del aluminio '[Kg']]]*J$3</f>
        <v>14449500</v>
      </c>
      <c r="M354" s="30">
        <f>+Tabla1[[#This Row],[precio del vidrio '[$']]]+Tabla1[[#This Row],[precio del aluminio '[$']]]+Tabla1[[#This Row],[precio del silio '[$']]]</f>
        <v>167622000</v>
      </c>
      <c r="N354" s="39">
        <f t="shared" si="5"/>
        <v>39100.069979006301</v>
      </c>
      <c r="O354" s="50">
        <f>+Tabla1[[#This Row],[Valor Total del reciclaje de la planta]]/G$2</f>
        <v>43157.054582904224</v>
      </c>
    </row>
    <row r="355" spans="1:15" ht="41.45">
      <c r="A355" s="40">
        <v>43248</v>
      </c>
      <c r="B355" s="41" t="s">
        <v>581</v>
      </c>
      <c r="C355" s="41" t="s">
        <v>582</v>
      </c>
      <c r="D355" s="42">
        <f>+Tabla1[[#This Row],[Capacidad MW]]/E$1</f>
        <v>25</v>
      </c>
      <c r="E355" s="42">
        <v>0.01</v>
      </c>
      <c r="F355" s="40">
        <v>43282</v>
      </c>
      <c r="G355" s="24">
        <f>17*Tabla1[[#This Row],[Cantidad de paneles]]</f>
        <v>425</v>
      </c>
      <c r="H355" s="24">
        <f>0.003*Tabla1[[#This Row],[Cantidad de paneles]]</f>
        <v>7.4999999999999997E-2</v>
      </c>
      <c r="I355" s="24">
        <f>0.057*Tabla1[[#This Row],[Cantidad de paneles]]</f>
        <v>1.425</v>
      </c>
      <c r="J355" s="28">
        <f>+Tabla1[[#This Row],[Peso del vidrio '[Kg']]]*J$1</f>
        <v>67150</v>
      </c>
      <c r="K355" s="28">
        <f>+Tabla1[[#This Row],[Peso del Silicio '[Kg']]]*J$2</f>
        <v>11400</v>
      </c>
      <c r="L355" s="28">
        <f>+Tabla1[[#This Row],[peso del aluminio '[Kg']]]*J$3</f>
        <v>7410</v>
      </c>
      <c r="M355" s="30">
        <f>+Tabla1[[#This Row],[precio del vidrio '[$']]]+Tabla1[[#This Row],[precio del aluminio '[$']]]+Tabla1[[#This Row],[precio del silio '[$']]]</f>
        <v>85960</v>
      </c>
      <c r="N355" s="39">
        <f t="shared" si="5"/>
        <v>20.051317937951946</v>
      </c>
      <c r="O355" s="50">
        <f>+Tabla1[[#This Row],[Valor Total del reciclaje de la planta]]/G$2</f>
        <v>22.131822863027807</v>
      </c>
    </row>
    <row r="356" spans="1:15" ht="27.6">
      <c r="A356" s="40">
        <v>43249</v>
      </c>
      <c r="B356" s="41" t="s">
        <v>583</v>
      </c>
      <c r="C356" s="41" t="s">
        <v>584</v>
      </c>
      <c r="D356" s="42">
        <f>+Tabla1[[#This Row],[Capacidad MW]]/E$1</f>
        <v>249750</v>
      </c>
      <c r="E356" s="42">
        <v>99.9</v>
      </c>
      <c r="F356" s="40">
        <v>43831</v>
      </c>
      <c r="G356" s="24">
        <f>17*Tabla1[[#This Row],[Cantidad de paneles]]</f>
        <v>4245750</v>
      </c>
      <c r="H356" s="24">
        <f>0.003*Tabla1[[#This Row],[Cantidad de paneles]]</f>
        <v>749.25</v>
      </c>
      <c r="I356" s="24">
        <f>0.057*Tabla1[[#This Row],[Cantidad de paneles]]</f>
        <v>14235.75</v>
      </c>
      <c r="J356" s="28">
        <f>+Tabla1[[#This Row],[Peso del vidrio '[Kg']]]*J$1</f>
        <v>670828500</v>
      </c>
      <c r="K356" s="28">
        <f>+Tabla1[[#This Row],[Peso del Silicio '[Kg']]]*J$2</f>
        <v>113886000</v>
      </c>
      <c r="L356" s="28">
        <f>+Tabla1[[#This Row],[peso del aluminio '[Kg']]]*J$3</f>
        <v>74025900</v>
      </c>
      <c r="M356" s="30">
        <f>+Tabla1[[#This Row],[precio del vidrio '[$']]]+Tabla1[[#This Row],[precio del aluminio '[$']]]+Tabla1[[#This Row],[precio del silio '[$']]]</f>
        <v>858740400</v>
      </c>
      <c r="N356" s="39">
        <f t="shared" si="5"/>
        <v>200312.66620013997</v>
      </c>
      <c r="O356" s="50">
        <f>+Tabla1[[#This Row],[Valor Total del reciclaje de la planta]]/G$2</f>
        <v>221096.91040164779</v>
      </c>
    </row>
    <row r="357" spans="1:15" ht="27.6">
      <c r="A357" s="40">
        <v>43250</v>
      </c>
      <c r="B357" s="41" t="s">
        <v>585</v>
      </c>
      <c r="C357" s="41" t="s">
        <v>586</v>
      </c>
      <c r="D357" s="42">
        <f>+Tabla1[[#This Row],[Capacidad MW]]/E$1</f>
        <v>25</v>
      </c>
      <c r="E357" s="42">
        <v>0.01</v>
      </c>
      <c r="F357" s="40">
        <v>43342</v>
      </c>
      <c r="G357" s="24">
        <f>17*Tabla1[[#This Row],[Cantidad de paneles]]</f>
        <v>425</v>
      </c>
      <c r="H357" s="24">
        <f>0.003*Tabla1[[#This Row],[Cantidad de paneles]]</f>
        <v>7.4999999999999997E-2</v>
      </c>
      <c r="I357" s="24">
        <f>0.057*Tabla1[[#This Row],[Cantidad de paneles]]</f>
        <v>1.425</v>
      </c>
      <c r="J357" s="28">
        <f>+Tabla1[[#This Row],[Peso del vidrio '[Kg']]]*J$1</f>
        <v>67150</v>
      </c>
      <c r="K357" s="28">
        <f>+Tabla1[[#This Row],[Peso del Silicio '[Kg']]]*J$2</f>
        <v>11400</v>
      </c>
      <c r="L357" s="28">
        <f>+Tabla1[[#This Row],[peso del aluminio '[Kg']]]*J$3</f>
        <v>7410</v>
      </c>
      <c r="M357" s="30">
        <f>+Tabla1[[#This Row],[precio del vidrio '[$']]]+Tabla1[[#This Row],[precio del aluminio '[$']]]+Tabla1[[#This Row],[precio del silio '[$']]]</f>
        <v>85960</v>
      </c>
      <c r="N357" s="39">
        <f t="shared" si="5"/>
        <v>20.051317937951946</v>
      </c>
      <c r="O357" s="50">
        <f>+Tabla1[[#This Row],[Valor Total del reciclaje de la planta]]/G$2</f>
        <v>22.131822863027807</v>
      </c>
    </row>
    <row r="358" spans="1:15" ht="96.6">
      <c r="A358" s="40">
        <v>43251</v>
      </c>
      <c r="B358" s="41" t="s">
        <v>587</v>
      </c>
      <c r="C358" s="41" t="s">
        <v>588</v>
      </c>
      <c r="D358" s="42">
        <f>+Tabla1[[#This Row],[Capacidad MW]]/E$1</f>
        <v>609.25</v>
      </c>
      <c r="E358" s="42">
        <v>0.2437</v>
      </c>
      <c r="F358" s="40">
        <v>43412</v>
      </c>
      <c r="G358" s="24">
        <f>17*Tabla1[[#This Row],[Cantidad de paneles]]</f>
        <v>10357.25</v>
      </c>
      <c r="H358" s="24">
        <f>0.003*Tabla1[[#This Row],[Cantidad de paneles]]</f>
        <v>1.82775</v>
      </c>
      <c r="I358" s="24">
        <f>0.057*Tabla1[[#This Row],[Cantidad de paneles]]</f>
        <v>34.727249999999998</v>
      </c>
      <c r="J358" s="28">
        <f>+Tabla1[[#This Row],[Peso del vidrio '[Kg']]]*J$1</f>
        <v>1636445.5</v>
      </c>
      <c r="K358" s="28">
        <f>+Tabla1[[#This Row],[Peso del Silicio '[Kg']]]*J$2</f>
        <v>277818</v>
      </c>
      <c r="L358" s="28">
        <f>+Tabla1[[#This Row],[peso del aluminio '[Kg']]]*J$3</f>
        <v>180581.69999999998</v>
      </c>
      <c r="M358" s="30">
        <f>+Tabla1[[#This Row],[precio del vidrio '[$']]]+Tabla1[[#This Row],[precio del aluminio '[$']]]+Tabla1[[#This Row],[precio del silio '[$']]]</f>
        <v>2094845.2</v>
      </c>
      <c r="N358" s="39">
        <f t="shared" si="5"/>
        <v>488.65061814788896</v>
      </c>
      <c r="O358" s="50">
        <f>+Tabla1[[#This Row],[Valor Total del reciclaje de la planta]]/G$2</f>
        <v>539.35252317198763</v>
      </c>
    </row>
    <row r="359" spans="1:15" ht="27.6">
      <c r="A359" s="40">
        <v>43257</v>
      </c>
      <c r="B359" s="41" t="s">
        <v>589</v>
      </c>
      <c r="C359" s="41" t="s">
        <v>590</v>
      </c>
      <c r="D359" s="42">
        <f>+Tabla1[[#This Row],[Capacidad MW]]/E$1</f>
        <v>25</v>
      </c>
      <c r="E359" s="42">
        <v>0.01</v>
      </c>
      <c r="F359" s="40">
        <v>43327</v>
      </c>
      <c r="G359" s="24">
        <f>17*Tabla1[[#This Row],[Cantidad de paneles]]</f>
        <v>425</v>
      </c>
      <c r="H359" s="24">
        <f>0.003*Tabla1[[#This Row],[Cantidad de paneles]]</f>
        <v>7.4999999999999997E-2</v>
      </c>
      <c r="I359" s="24">
        <f>0.057*Tabla1[[#This Row],[Cantidad de paneles]]</f>
        <v>1.425</v>
      </c>
      <c r="J359" s="28">
        <f>+Tabla1[[#This Row],[Peso del vidrio '[Kg']]]*J$1</f>
        <v>67150</v>
      </c>
      <c r="K359" s="28">
        <f>+Tabla1[[#This Row],[Peso del Silicio '[Kg']]]*J$2</f>
        <v>11400</v>
      </c>
      <c r="L359" s="28">
        <f>+Tabla1[[#This Row],[peso del aluminio '[Kg']]]*J$3</f>
        <v>7410</v>
      </c>
      <c r="M359" s="30">
        <f>+Tabla1[[#This Row],[precio del vidrio '[$']]]+Tabla1[[#This Row],[precio del aluminio '[$']]]+Tabla1[[#This Row],[precio del silio '[$']]]</f>
        <v>85960</v>
      </c>
      <c r="N359" s="39">
        <f t="shared" si="5"/>
        <v>20.051317937951946</v>
      </c>
      <c r="O359" s="50">
        <f>+Tabla1[[#This Row],[Valor Total del reciclaje de la planta]]/G$2</f>
        <v>22.131822863027807</v>
      </c>
    </row>
    <row r="360" spans="1:15" ht="27.6">
      <c r="A360" s="40">
        <v>43257</v>
      </c>
      <c r="B360" s="41" t="s">
        <v>591</v>
      </c>
      <c r="C360" s="41" t="s">
        <v>592</v>
      </c>
      <c r="D360" s="42">
        <f>+Tabla1[[#This Row],[Capacidad MW]]/E$1</f>
        <v>30</v>
      </c>
      <c r="E360" s="42">
        <v>1.2E-2</v>
      </c>
      <c r="F360" s="40">
        <v>43399</v>
      </c>
      <c r="G360" s="24">
        <f>17*Tabla1[[#This Row],[Cantidad de paneles]]</f>
        <v>510</v>
      </c>
      <c r="H360" s="24">
        <f>0.003*Tabla1[[#This Row],[Cantidad de paneles]]</f>
        <v>0.09</v>
      </c>
      <c r="I360" s="24">
        <f>0.057*Tabla1[[#This Row],[Cantidad de paneles]]</f>
        <v>1.71</v>
      </c>
      <c r="J360" s="28">
        <f>+Tabla1[[#This Row],[Peso del vidrio '[Kg']]]*J$1</f>
        <v>80580</v>
      </c>
      <c r="K360" s="28">
        <f>+Tabla1[[#This Row],[Peso del Silicio '[Kg']]]*J$2</f>
        <v>13680</v>
      </c>
      <c r="L360" s="28">
        <f>+Tabla1[[#This Row],[peso del aluminio '[Kg']]]*J$3</f>
        <v>8892</v>
      </c>
      <c r="M360" s="30">
        <f>+Tabla1[[#This Row],[precio del vidrio '[$']]]+Tabla1[[#This Row],[precio del aluminio '[$']]]+Tabla1[[#This Row],[precio del silio '[$']]]</f>
        <v>103152</v>
      </c>
      <c r="N360" s="39">
        <f t="shared" si="5"/>
        <v>24.061581525542337</v>
      </c>
      <c r="O360" s="50">
        <f>+Tabla1[[#This Row],[Valor Total del reciclaje de la planta]]/G$2</f>
        <v>26.558187435633368</v>
      </c>
    </row>
    <row r="361" spans="1:15" ht="27.6">
      <c r="A361" s="40">
        <v>43257</v>
      </c>
      <c r="B361" s="41" t="s">
        <v>593</v>
      </c>
      <c r="C361" s="41" t="s">
        <v>592</v>
      </c>
      <c r="D361" s="42">
        <f>+Tabla1[[#This Row],[Capacidad MW]]/E$1</f>
        <v>75</v>
      </c>
      <c r="E361" s="42">
        <v>0.03</v>
      </c>
      <c r="F361" s="40">
        <v>43399</v>
      </c>
      <c r="G361" s="24">
        <f>17*Tabla1[[#This Row],[Cantidad de paneles]]</f>
        <v>1275</v>
      </c>
      <c r="H361" s="24">
        <f>0.003*Tabla1[[#This Row],[Cantidad de paneles]]</f>
        <v>0.22500000000000001</v>
      </c>
      <c r="I361" s="24">
        <f>0.057*Tabla1[[#This Row],[Cantidad de paneles]]</f>
        <v>4.2750000000000004</v>
      </c>
      <c r="J361" s="28">
        <f>+Tabla1[[#This Row],[Peso del vidrio '[Kg']]]*J$1</f>
        <v>201450</v>
      </c>
      <c r="K361" s="28">
        <f>+Tabla1[[#This Row],[Peso del Silicio '[Kg']]]*J$2</f>
        <v>34200</v>
      </c>
      <c r="L361" s="28">
        <f>+Tabla1[[#This Row],[peso del aluminio '[Kg']]]*J$3</f>
        <v>22230.000000000004</v>
      </c>
      <c r="M361" s="30">
        <f>+Tabla1[[#This Row],[precio del vidrio '[$']]]+Tabla1[[#This Row],[precio del aluminio '[$']]]+Tabla1[[#This Row],[precio del silio '[$']]]</f>
        <v>257880</v>
      </c>
      <c r="N361" s="39">
        <f t="shared" si="5"/>
        <v>60.153953813855843</v>
      </c>
      <c r="O361" s="50">
        <f>+Tabla1[[#This Row],[Valor Total del reciclaje de la planta]]/G$2</f>
        <v>66.395468589083421</v>
      </c>
    </row>
    <row r="362" spans="1:15" ht="27.6">
      <c r="A362" s="40">
        <v>43257</v>
      </c>
      <c r="B362" s="41" t="s">
        <v>594</v>
      </c>
      <c r="C362" s="41" t="s">
        <v>592</v>
      </c>
      <c r="D362" s="42">
        <f>+Tabla1[[#This Row],[Capacidad MW]]/E$1</f>
        <v>125</v>
      </c>
      <c r="E362" s="42">
        <v>0.05</v>
      </c>
      <c r="F362" s="40">
        <v>43399</v>
      </c>
      <c r="G362" s="24">
        <f>17*Tabla1[[#This Row],[Cantidad de paneles]]</f>
        <v>2125</v>
      </c>
      <c r="H362" s="24">
        <f>0.003*Tabla1[[#This Row],[Cantidad de paneles]]</f>
        <v>0.375</v>
      </c>
      <c r="I362" s="24">
        <f>0.057*Tabla1[[#This Row],[Cantidad de paneles]]</f>
        <v>7.125</v>
      </c>
      <c r="J362" s="28">
        <f>+Tabla1[[#This Row],[Peso del vidrio '[Kg']]]*J$1</f>
        <v>335750</v>
      </c>
      <c r="K362" s="28">
        <f>+Tabla1[[#This Row],[Peso del Silicio '[Kg']]]*J$2</f>
        <v>57000</v>
      </c>
      <c r="L362" s="28">
        <f>+Tabla1[[#This Row],[peso del aluminio '[Kg']]]*J$3</f>
        <v>37050</v>
      </c>
      <c r="M362" s="30">
        <f>+Tabla1[[#This Row],[precio del vidrio '[$']]]+Tabla1[[#This Row],[precio del aluminio '[$']]]+Tabla1[[#This Row],[precio del silio '[$']]]</f>
        <v>429800</v>
      </c>
      <c r="N362" s="39">
        <f t="shared" si="5"/>
        <v>100.25658968975974</v>
      </c>
      <c r="O362" s="50">
        <f>+Tabla1[[#This Row],[Valor Total del reciclaje de la planta]]/G$2</f>
        <v>110.65911431513904</v>
      </c>
    </row>
    <row r="363" spans="1:15" ht="27.6">
      <c r="A363" s="40">
        <v>43257</v>
      </c>
      <c r="B363" s="41" t="s">
        <v>595</v>
      </c>
      <c r="C363" s="41" t="s">
        <v>592</v>
      </c>
      <c r="D363" s="42">
        <f>+Tabla1[[#This Row],[Capacidad MW]]/E$1</f>
        <v>75</v>
      </c>
      <c r="E363" s="42">
        <v>0.03</v>
      </c>
      <c r="F363" s="40">
        <v>43399</v>
      </c>
      <c r="G363" s="24">
        <f>17*Tabla1[[#This Row],[Cantidad de paneles]]</f>
        <v>1275</v>
      </c>
      <c r="H363" s="24">
        <f>0.003*Tabla1[[#This Row],[Cantidad de paneles]]</f>
        <v>0.22500000000000001</v>
      </c>
      <c r="I363" s="24">
        <f>0.057*Tabla1[[#This Row],[Cantidad de paneles]]</f>
        <v>4.2750000000000004</v>
      </c>
      <c r="J363" s="28">
        <f>+Tabla1[[#This Row],[Peso del vidrio '[Kg']]]*J$1</f>
        <v>201450</v>
      </c>
      <c r="K363" s="28">
        <f>+Tabla1[[#This Row],[Peso del Silicio '[Kg']]]*J$2</f>
        <v>34200</v>
      </c>
      <c r="L363" s="28">
        <f>+Tabla1[[#This Row],[peso del aluminio '[Kg']]]*J$3</f>
        <v>22230.000000000004</v>
      </c>
      <c r="M363" s="30">
        <f>+Tabla1[[#This Row],[precio del vidrio '[$']]]+Tabla1[[#This Row],[precio del aluminio '[$']]]+Tabla1[[#This Row],[precio del silio '[$']]]</f>
        <v>257880</v>
      </c>
      <c r="N363" s="39">
        <f t="shared" si="5"/>
        <v>60.153953813855843</v>
      </c>
      <c r="O363" s="50">
        <f>+Tabla1[[#This Row],[Valor Total del reciclaje de la planta]]/G$2</f>
        <v>66.395468589083421</v>
      </c>
    </row>
    <row r="364" spans="1:15" ht="27.6">
      <c r="A364" s="40">
        <v>43257</v>
      </c>
      <c r="B364" s="41" t="s">
        <v>596</v>
      </c>
      <c r="C364" s="41" t="s">
        <v>592</v>
      </c>
      <c r="D364" s="42">
        <f>+Tabla1[[#This Row],[Capacidad MW]]/E$1</f>
        <v>100</v>
      </c>
      <c r="E364" s="42">
        <v>0.04</v>
      </c>
      <c r="F364" s="40">
        <v>43399</v>
      </c>
      <c r="G364" s="24">
        <f>17*Tabla1[[#This Row],[Cantidad de paneles]]</f>
        <v>1700</v>
      </c>
      <c r="H364" s="24">
        <f>0.003*Tabla1[[#This Row],[Cantidad de paneles]]</f>
        <v>0.3</v>
      </c>
      <c r="I364" s="24">
        <f>0.057*Tabla1[[#This Row],[Cantidad de paneles]]</f>
        <v>5.7</v>
      </c>
      <c r="J364" s="28">
        <f>+Tabla1[[#This Row],[Peso del vidrio '[Kg']]]*J$1</f>
        <v>268600</v>
      </c>
      <c r="K364" s="28">
        <f>+Tabla1[[#This Row],[Peso del Silicio '[Kg']]]*J$2</f>
        <v>45600</v>
      </c>
      <c r="L364" s="28">
        <f>+Tabla1[[#This Row],[peso del aluminio '[Kg']]]*J$3</f>
        <v>29640</v>
      </c>
      <c r="M364" s="30">
        <f>+Tabla1[[#This Row],[precio del vidrio '[$']]]+Tabla1[[#This Row],[precio del aluminio '[$']]]+Tabla1[[#This Row],[precio del silio '[$']]]</f>
        <v>343840</v>
      </c>
      <c r="N364" s="39">
        <f t="shared" si="5"/>
        <v>80.205271751807786</v>
      </c>
      <c r="O364" s="50">
        <f>+Tabla1[[#This Row],[Valor Total del reciclaje de la planta]]/G$2</f>
        <v>88.527291452111228</v>
      </c>
    </row>
    <row r="365" spans="1:15" ht="27.6">
      <c r="A365" s="40">
        <v>43257</v>
      </c>
      <c r="B365" s="41" t="s">
        <v>597</v>
      </c>
      <c r="C365" s="41" t="s">
        <v>592</v>
      </c>
      <c r="D365" s="42">
        <f>+Tabla1[[#This Row],[Capacidad MW]]/E$1</f>
        <v>250</v>
      </c>
      <c r="E365" s="42">
        <v>0.1</v>
      </c>
      <c r="F365" s="40">
        <v>43399</v>
      </c>
      <c r="G365" s="24">
        <f>17*Tabla1[[#This Row],[Cantidad de paneles]]</f>
        <v>4250</v>
      </c>
      <c r="H365" s="24">
        <f>0.003*Tabla1[[#This Row],[Cantidad de paneles]]</f>
        <v>0.75</v>
      </c>
      <c r="I365" s="24">
        <f>0.057*Tabla1[[#This Row],[Cantidad de paneles]]</f>
        <v>14.25</v>
      </c>
      <c r="J365" s="28">
        <f>+Tabla1[[#This Row],[Peso del vidrio '[Kg']]]*J$1</f>
        <v>671500</v>
      </c>
      <c r="K365" s="28">
        <f>+Tabla1[[#This Row],[Peso del Silicio '[Kg']]]*J$2</f>
        <v>114000</v>
      </c>
      <c r="L365" s="28">
        <f>+Tabla1[[#This Row],[peso del aluminio '[Kg']]]*J$3</f>
        <v>74100</v>
      </c>
      <c r="M365" s="30">
        <f>+Tabla1[[#This Row],[precio del vidrio '[$']]]+Tabla1[[#This Row],[precio del aluminio '[$']]]+Tabla1[[#This Row],[precio del silio '[$']]]</f>
        <v>859600</v>
      </c>
      <c r="N365" s="39">
        <f t="shared" si="5"/>
        <v>200.51317937951947</v>
      </c>
      <c r="O365" s="50">
        <f>+Tabla1[[#This Row],[Valor Total del reciclaje de la planta]]/G$2</f>
        <v>221.31822863027807</v>
      </c>
    </row>
    <row r="366" spans="1:15" ht="27.6">
      <c r="A366" s="40">
        <v>43257</v>
      </c>
      <c r="B366" s="41" t="s">
        <v>598</v>
      </c>
      <c r="C366" s="41" t="s">
        <v>599</v>
      </c>
      <c r="D366" s="42">
        <f>+Tabla1[[#This Row],[Capacidad MW]]/E$1</f>
        <v>15</v>
      </c>
      <c r="E366" s="42">
        <v>6.0000000000000001E-3</v>
      </c>
      <c r="F366" s="40">
        <v>43287</v>
      </c>
      <c r="G366" s="24">
        <f>17*Tabla1[[#This Row],[Cantidad de paneles]]</f>
        <v>255</v>
      </c>
      <c r="H366" s="24">
        <f>0.003*Tabla1[[#This Row],[Cantidad de paneles]]</f>
        <v>4.4999999999999998E-2</v>
      </c>
      <c r="I366" s="24">
        <f>0.057*Tabla1[[#This Row],[Cantidad de paneles]]</f>
        <v>0.85499999999999998</v>
      </c>
      <c r="J366" s="28">
        <f>+Tabla1[[#This Row],[Peso del vidrio '[Kg']]]*J$1</f>
        <v>40290</v>
      </c>
      <c r="K366" s="28">
        <f>+Tabla1[[#This Row],[Peso del Silicio '[Kg']]]*J$2</f>
        <v>6840</v>
      </c>
      <c r="L366" s="28">
        <f>+Tabla1[[#This Row],[peso del aluminio '[Kg']]]*J$3</f>
        <v>4446</v>
      </c>
      <c r="M366" s="30">
        <f>+Tabla1[[#This Row],[precio del vidrio '[$']]]+Tabla1[[#This Row],[precio del aluminio '[$']]]+Tabla1[[#This Row],[precio del silio '[$']]]</f>
        <v>51576</v>
      </c>
      <c r="N366" s="39">
        <f t="shared" si="5"/>
        <v>12.030790762771169</v>
      </c>
      <c r="O366" s="50">
        <f>+Tabla1[[#This Row],[Valor Total del reciclaje de la planta]]/G$2</f>
        <v>13.279093717816684</v>
      </c>
    </row>
    <row r="367" spans="1:15" ht="27.6">
      <c r="A367" s="40">
        <v>43258</v>
      </c>
      <c r="B367" s="41" t="s">
        <v>600</v>
      </c>
      <c r="C367" s="41" t="s">
        <v>194</v>
      </c>
      <c r="D367" s="42">
        <f>+Tabla1[[#This Row],[Capacidad MW]]/E$1</f>
        <v>675</v>
      </c>
      <c r="E367" s="42">
        <v>0.27</v>
      </c>
      <c r="F367" s="40">
        <v>43617</v>
      </c>
      <c r="G367" s="24">
        <f>17*Tabla1[[#This Row],[Cantidad de paneles]]</f>
        <v>11475</v>
      </c>
      <c r="H367" s="24">
        <f>0.003*Tabla1[[#This Row],[Cantidad de paneles]]</f>
        <v>2.0249999999999999</v>
      </c>
      <c r="I367" s="24">
        <f>0.057*Tabla1[[#This Row],[Cantidad de paneles]]</f>
        <v>38.475000000000001</v>
      </c>
      <c r="J367" s="28">
        <f>+Tabla1[[#This Row],[Peso del vidrio '[Kg']]]*J$1</f>
        <v>1813050</v>
      </c>
      <c r="K367" s="28">
        <f>+Tabla1[[#This Row],[Peso del Silicio '[Kg']]]*J$2</f>
        <v>307800</v>
      </c>
      <c r="L367" s="28">
        <f>+Tabla1[[#This Row],[peso del aluminio '[Kg']]]*J$3</f>
        <v>200070</v>
      </c>
      <c r="M367" s="30">
        <f>+Tabla1[[#This Row],[precio del vidrio '[$']]]+Tabla1[[#This Row],[precio del aluminio '[$']]]+Tabla1[[#This Row],[precio del silio '[$']]]</f>
        <v>2320920</v>
      </c>
      <c r="N367" s="39">
        <f t="shared" si="5"/>
        <v>541.38558432470256</v>
      </c>
      <c r="O367" s="50">
        <f>+Tabla1[[#This Row],[Valor Total del reciclaje de la planta]]/G$2</f>
        <v>597.55921730175078</v>
      </c>
    </row>
    <row r="368" spans="1:15" ht="27.6">
      <c r="A368" s="40">
        <v>43258</v>
      </c>
      <c r="B368" s="41" t="s">
        <v>601</v>
      </c>
      <c r="C368" s="41" t="s">
        <v>64</v>
      </c>
      <c r="D368" s="42">
        <f>+Tabla1[[#This Row],[Capacidad MW]]/E$1</f>
        <v>50</v>
      </c>
      <c r="E368" s="42">
        <v>0.02</v>
      </c>
      <c r="F368" s="40">
        <v>43283</v>
      </c>
      <c r="G368" s="24">
        <f>17*Tabla1[[#This Row],[Cantidad de paneles]]</f>
        <v>850</v>
      </c>
      <c r="H368" s="24">
        <f>0.003*Tabla1[[#This Row],[Cantidad de paneles]]</f>
        <v>0.15</v>
      </c>
      <c r="I368" s="24">
        <f>0.057*Tabla1[[#This Row],[Cantidad de paneles]]</f>
        <v>2.85</v>
      </c>
      <c r="J368" s="28">
        <f>+Tabla1[[#This Row],[Peso del vidrio '[Kg']]]*J$1</f>
        <v>134300</v>
      </c>
      <c r="K368" s="28">
        <f>+Tabla1[[#This Row],[Peso del Silicio '[Kg']]]*J$2</f>
        <v>22800</v>
      </c>
      <c r="L368" s="28">
        <f>+Tabla1[[#This Row],[peso del aluminio '[Kg']]]*J$3</f>
        <v>14820</v>
      </c>
      <c r="M368" s="30">
        <f>+Tabla1[[#This Row],[precio del vidrio '[$']]]+Tabla1[[#This Row],[precio del aluminio '[$']]]+Tabla1[[#This Row],[precio del silio '[$']]]</f>
        <v>171920</v>
      </c>
      <c r="N368" s="39">
        <f t="shared" si="5"/>
        <v>40.102635875903893</v>
      </c>
      <c r="O368" s="50">
        <f>+Tabla1[[#This Row],[Valor Total del reciclaje de la planta]]/G$2</f>
        <v>44.263645726055614</v>
      </c>
    </row>
    <row r="369" spans="1:15" ht="27.6">
      <c r="A369" s="40">
        <v>43264</v>
      </c>
      <c r="B369" s="41" t="s">
        <v>602</v>
      </c>
      <c r="C369" s="41" t="s">
        <v>603</v>
      </c>
      <c r="D369" s="42">
        <f>+Tabla1[[#This Row],[Capacidad MW]]/E$1</f>
        <v>6175</v>
      </c>
      <c r="E369" s="42">
        <v>2.4700000000000002</v>
      </c>
      <c r="F369" s="40">
        <v>43571</v>
      </c>
      <c r="G369" s="24">
        <f>17*Tabla1[[#This Row],[Cantidad de paneles]]</f>
        <v>104975</v>
      </c>
      <c r="H369" s="24">
        <f>0.003*Tabla1[[#This Row],[Cantidad de paneles]]</f>
        <v>18.525000000000002</v>
      </c>
      <c r="I369" s="24">
        <f>0.057*Tabla1[[#This Row],[Cantidad de paneles]]</f>
        <v>351.97500000000002</v>
      </c>
      <c r="J369" s="28">
        <f>+Tabla1[[#This Row],[Peso del vidrio '[Kg']]]*J$1</f>
        <v>16586050</v>
      </c>
      <c r="K369" s="28">
        <f>+Tabla1[[#This Row],[Peso del Silicio '[Kg']]]*J$2</f>
        <v>2815800.0000000005</v>
      </c>
      <c r="L369" s="28">
        <f>+Tabla1[[#This Row],[peso del aluminio '[Kg']]]*J$3</f>
        <v>1830270.0000000002</v>
      </c>
      <c r="M369" s="30">
        <f>+Tabla1[[#This Row],[precio del vidrio '[$']]]+Tabla1[[#This Row],[precio del aluminio '[$']]]+Tabla1[[#This Row],[precio del silio '[$']]]</f>
        <v>21232120</v>
      </c>
      <c r="N369" s="39">
        <f t="shared" si="5"/>
        <v>4952.6755306741306</v>
      </c>
      <c r="O369" s="50">
        <f>+Tabla1[[#This Row],[Valor Total del reciclaje de la planta]]/G$2</f>
        <v>5466.5602471678685</v>
      </c>
    </row>
    <row r="370" spans="1:15" ht="41.45">
      <c r="A370" s="40">
        <v>43265</v>
      </c>
      <c r="B370" s="41" t="s">
        <v>604</v>
      </c>
      <c r="C370" s="41" t="s">
        <v>160</v>
      </c>
      <c r="D370" s="42">
        <f>+Tabla1[[#This Row],[Capacidad MW]]/E$1</f>
        <v>26.549999999999997</v>
      </c>
      <c r="E370" s="42">
        <v>1.0619999999999999E-2</v>
      </c>
      <c r="F370" s="40">
        <v>43070</v>
      </c>
      <c r="G370" s="24">
        <f>17*Tabla1[[#This Row],[Cantidad de paneles]]</f>
        <v>451.34999999999997</v>
      </c>
      <c r="H370" s="24">
        <f>0.003*Tabla1[[#This Row],[Cantidad de paneles]]</f>
        <v>7.9649999999999999E-2</v>
      </c>
      <c r="I370" s="24">
        <f>0.057*Tabla1[[#This Row],[Cantidad de paneles]]</f>
        <v>1.51335</v>
      </c>
      <c r="J370" s="28">
        <f>+Tabla1[[#This Row],[Peso del vidrio '[Kg']]]*J$1</f>
        <v>71313.299999999988</v>
      </c>
      <c r="K370" s="28">
        <f>+Tabla1[[#This Row],[Peso del Silicio '[Kg']]]*J$2</f>
        <v>12106.8</v>
      </c>
      <c r="L370" s="28">
        <f>+Tabla1[[#This Row],[peso del aluminio '[Kg']]]*J$3</f>
        <v>7869.42</v>
      </c>
      <c r="M370" s="30">
        <f>+Tabla1[[#This Row],[precio del vidrio '[$']]]+Tabla1[[#This Row],[precio del aluminio '[$']]]+Tabla1[[#This Row],[precio del silio '[$']]]</f>
        <v>91289.51999999999</v>
      </c>
      <c r="N370" s="39">
        <f t="shared" si="5"/>
        <v>21.294499650104967</v>
      </c>
      <c r="O370" s="50">
        <f>+Tabla1[[#This Row],[Valor Total del reciclaje de la planta]]/G$2</f>
        <v>23.503995880535527</v>
      </c>
    </row>
    <row r="371" spans="1:15" ht="55.15">
      <c r="A371" s="40">
        <v>43273</v>
      </c>
      <c r="B371" s="41" t="s">
        <v>605</v>
      </c>
      <c r="C371" s="41" t="s">
        <v>606</v>
      </c>
      <c r="D371" s="42">
        <f>+Tabla1[[#This Row],[Capacidad MW]]/E$1</f>
        <v>1494.9999999999998</v>
      </c>
      <c r="E371" s="42">
        <v>0.59799999999999998</v>
      </c>
      <c r="F371" s="40">
        <v>43455</v>
      </c>
      <c r="G371" s="24">
        <f>17*Tabla1[[#This Row],[Cantidad de paneles]]</f>
        <v>25414.999999999996</v>
      </c>
      <c r="H371" s="24">
        <f>0.003*Tabla1[[#This Row],[Cantidad de paneles]]</f>
        <v>4.4849999999999994</v>
      </c>
      <c r="I371" s="24">
        <f>0.057*Tabla1[[#This Row],[Cantidad de paneles]]</f>
        <v>85.214999999999989</v>
      </c>
      <c r="J371" s="28">
        <f>+Tabla1[[#This Row],[Peso del vidrio '[Kg']]]*J$1</f>
        <v>4015569.9999999995</v>
      </c>
      <c r="K371" s="28">
        <f>+Tabla1[[#This Row],[Peso del Silicio '[Kg']]]*J$2</f>
        <v>681719.99999999988</v>
      </c>
      <c r="L371" s="28">
        <f>+Tabla1[[#This Row],[peso del aluminio '[Kg']]]*J$3</f>
        <v>443117.99999999994</v>
      </c>
      <c r="M371" s="30">
        <f>+Tabla1[[#This Row],[precio del vidrio '[$']]]+Tabla1[[#This Row],[precio del aluminio '[$']]]+Tabla1[[#This Row],[precio del silio '[$']]]</f>
        <v>5140407.9999999991</v>
      </c>
      <c r="N371" s="39">
        <f t="shared" si="5"/>
        <v>1199.0688126895263</v>
      </c>
      <c r="O371" s="50">
        <f>+Tabla1[[#This Row],[Valor Total del reciclaje de la planta]]/G$2</f>
        <v>1323.4830072090626</v>
      </c>
    </row>
    <row r="372" spans="1:15">
      <c r="A372" s="40">
        <v>43276</v>
      </c>
      <c r="B372" s="41" t="s">
        <v>607</v>
      </c>
      <c r="C372" s="41" t="s">
        <v>536</v>
      </c>
      <c r="D372" s="42">
        <f>+Tabla1[[#This Row],[Capacidad MW]]/E$1</f>
        <v>13.649999999999999</v>
      </c>
      <c r="E372" s="42">
        <v>5.4599999999999996E-3</v>
      </c>
      <c r="F372" s="40">
        <v>43692</v>
      </c>
      <c r="G372" s="24">
        <f>17*Tabla1[[#This Row],[Cantidad de paneles]]</f>
        <v>232.04999999999998</v>
      </c>
      <c r="H372" s="24">
        <f>0.003*Tabla1[[#This Row],[Cantidad de paneles]]</f>
        <v>4.0949999999999993E-2</v>
      </c>
      <c r="I372" s="24">
        <f>0.057*Tabla1[[#This Row],[Cantidad de paneles]]</f>
        <v>0.77804999999999991</v>
      </c>
      <c r="J372" s="28">
        <f>+Tabla1[[#This Row],[Peso del vidrio '[Kg']]]*J$1</f>
        <v>36663.899999999994</v>
      </c>
      <c r="K372" s="28">
        <f>+Tabla1[[#This Row],[Peso del Silicio '[Kg']]]*J$2</f>
        <v>6224.3999999999987</v>
      </c>
      <c r="L372" s="28">
        <f>+Tabla1[[#This Row],[peso del aluminio '[Kg']]]*J$3</f>
        <v>4045.8599999999997</v>
      </c>
      <c r="M372" s="30">
        <f>+Tabla1[[#This Row],[precio del vidrio '[$']]]+Tabla1[[#This Row],[precio del aluminio '[$']]]+Tabla1[[#This Row],[precio del silio '[$']]]</f>
        <v>46934.159999999996</v>
      </c>
      <c r="N372" s="39">
        <f t="shared" si="5"/>
        <v>10.948019594121762</v>
      </c>
      <c r="O372" s="50">
        <f>+Tabla1[[#This Row],[Valor Total del reciclaje de la planta]]/G$2</f>
        <v>12.083975283213181</v>
      </c>
    </row>
    <row r="373" spans="1:15" ht="27.6">
      <c r="A373" s="40">
        <v>43280</v>
      </c>
      <c r="B373" s="41" t="s">
        <v>608</v>
      </c>
      <c r="C373" s="41" t="s">
        <v>609</v>
      </c>
      <c r="D373" s="42">
        <f>+Tabla1[[#This Row],[Capacidad MW]]/E$1</f>
        <v>270</v>
      </c>
      <c r="E373" s="42">
        <v>0.108</v>
      </c>
      <c r="F373" s="40">
        <v>42917</v>
      </c>
      <c r="G373" s="24">
        <f>17*Tabla1[[#This Row],[Cantidad de paneles]]</f>
        <v>4590</v>
      </c>
      <c r="H373" s="24">
        <f>0.003*Tabla1[[#This Row],[Cantidad de paneles]]</f>
        <v>0.81</v>
      </c>
      <c r="I373" s="24">
        <f>0.057*Tabla1[[#This Row],[Cantidad de paneles]]</f>
        <v>15.39</v>
      </c>
      <c r="J373" s="28">
        <f>+Tabla1[[#This Row],[Peso del vidrio '[Kg']]]*J$1</f>
        <v>725220</v>
      </c>
      <c r="K373" s="28">
        <f>+Tabla1[[#This Row],[Peso del Silicio '[Kg']]]*J$2</f>
        <v>123120.00000000001</v>
      </c>
      <c r="L373" s="28">
        <f>+Tabla1[[#This Row],[peso del aluminio '[Kg']]]*J$3</f>
        <v>80028</v>
      </c>
      <c r="M373" s="30">
        <f>+Tabla1[[#This Row],[precio del vidrio '[$']]]+Tabla1[[#This Row],[precio del aluminio '[$']]]+Tabla1[[#This Row],[precio del silio '[$']]]</f>
        <v>928368</v>
      </c>
      <c r="N373" s="39">
        <f t="shared" si="5"/>
        <v>216.55423372988105</v>
      </c>
      <c r="O373" s="50">
        <f>+Tabla1[[#This Row],[Valor Total del reciclaje de la planta]]/G$2</f>
        <v>239.0236869207003</v>
      </c>
    </row>
    <row r="374" spans="1:15" ht="69">
      <c r="A374" s="40">
        <v>43285</v>
      </c>
      <c r="B374" s="41" t="s">
        <v>610</v>
      </c>
      <c r="C374" s="41" t="s">
        <v>78</v>
      </c>
      <c r="D374" s="42">
        <f>+Tabla1[[#This Row],[Capacidad MW]]/E$1</f>
        <v>32.5</v>
      </c>
      <c r="E374" s="42">
        <v>1.2999999999999999E-2</v>
      </c>
      <c r="F374" s="40">
        <v>43388</v>
      </c>
      <c r="G374" s="24">
        <f>17*Tabla1[[#This Row],[Cantidad de paneles]]</f>
        <v>552.5</v>
      </c>
      <c r="H374" s="24">
        <f>0.003*Tabla1[[#This Row],[Cantidad de paneles]]</f>
        <v>9.7500000000000003E-2</v>
      </c>
      <c r="I374" s="24">
        <f>0.057*Tabla1[[#This Row],[Cantidad de paneles]]</f>
        <v>1.8525</v>
      </c>
      <c r="J374" s="28">
        <f>+Tabla1[[#This Row],[Peso del vidrio '[Kg']]]*J$1</f>
        <v>87295</v>
      </c>
      <c r="K374" s="28">
        <f>+Tabla1[[#This Row],[Peso del Silicio '[Kg']]]*J$2</f>
        <v>14820</v>
      </c>
      <c r="L374" s="28">
        <f>+Tabla1[[#This Row],[peso del aluminio '[Kg']]]*J$3</f>
        <v>9633</v>
      </c>
      <c r="M374" s="30">
        <f>+Tabla1[[#This Row],[precio del vidrio '[$']]]+Tabla1[[#This Row],[precio del aluminio '[$']]]+Tabla1[[#This Row],[precio del silio '[$']]]</f>
        <v>111748</v>
      </c>
      <c r="N374" s="39">
        <f t="shared" si="5"/>
        <v>26.066713319337531</v>
      </c>
      <c r="O374" s="50">
        <f>+Tabla1[[#This Row],[Valor Total del reciclaje de la planta]]/G$2</f>
        <v>28.77136972193615</v>
      </c>
    </row>
    <row r="375" spans="1:15">
      <c r="A375" s="40">
        <v>43287</v>
      </c>
      <c r="B375" s="41" t="s">
        <v>611</v>
      </c>
      <c r="C375" s="41" t="s">
        <v>612</v>
      </c>
      <c r="D375" s="42">
        <f>+Tabla1[[#This Row],[Capacidad MW]]/E$1</f>
        <v>22.499999999999996</v>
      </c>
      <c r="E375" s="42">
        <v>8.9999999999999993E-3</v>
      </c>
      <c r="F375" s="40">
        <v>43388</v>
      </c>
      <c r="G375" s="24">
        <f>17*Tabla1[[#This Row],[Cantidad de paneles]]</f>
        <v>382.49999999999994</v>
      </c>
      <c r="H375" s="24">
        <f>0.003*Tabla1[[#This Row],[Cantidad de paneles]]</f>
        <v>6.7499999999999991E-2</v>
      </c>
      <c r="I375" s="24">
        <f>0.057*Tabla1[[#This Row],[Cantidad de paneles]]</f>
        <v>1.2824999999999998</v>
      </c>
      <c r="J375" s="28">
        <f>+Tabla1[[#This Row],[Peso del vidrio '[Kg']]]*J$1</f>
        <v>60434.999999999993</v>
      </c>
      <c r="K375" s="28">
        <f>+Tabla1[[#This Row],[Peso del Silicio '[Kg']]]*J$2</f>
        <v>10259.999999999998</v>
      </c>
      <c r="L375" s="28">
        <f>+Tabla1[[#This Row],[peso del aluminio '[Kg']]]*J$3</f>
        <v>6668.9999999999991</v>
      </c>
      <c r="M375" s="30">
        <f>+Tabla1[[#This Row],[precio del vidrio '[$']]]+Tabla1[[#This Row],[precio del aluminio '[$']]]+Tabla1[[#This Row],[precio del silio '[$']]]</f>
        <v>77363.999999999985</v>
      </c>
      <c r="N375" s="39">
        <f t="shared" si="5"/>
        <v>18.046186144156749</v>
      </c>
      <c r="O375" s="50">
        <f>+Tabla1[[#This Row],[Valor Total del reciclaje de la planta]]/G$2</f>
        <v>19.918640576725021</v>
      </c>
    </row>
    <row r="376" spans="1:15" ht="27.6">
      <c r="A376" s="40">
        <v>43287</v>
      </c>
      <c r="B376" s="41" t="s">
        <v>613</v>
      </c>
      <c r="C376" s="41" t="s">
        <v>592</v>
      </c>
      <c r="D376" s="42">
        <f>+Tabla1[[#This Row],[Capacidad MW]]/E$1</f>
        <v>125</v>
      </c>
      <c r="E376" s="42">
        <v>0.05</v>
      </c>
      <c r="F376" s="40">
        <v>43459</v>
      </c>
      <c r="G376" s="24">
        <f>17*Tabla1[[#This Row],[Cantidad de paneles]]</f>
        <v>2125</v>
      </c>
      <c r="H376" s="24">
        <f>0.003*Tabla1[[#This Row],[Cantidad de paneles]]</f>
        <v>0.375</v>
      </c>
      <c r="I376" s="24">
        <f>0.057*Tabla1[[#This Row],[Cantidad de paneles]]</f>
        <v>7.125</v>
      </c>
      <c r="J376" s="28">
        <f>+Tabla1[[#This Row],[Peso del vidrio '[Kg']]]*J$1</f>
        <v>335750</v>
      </c>
      <c r="K376" s="28">
        <f>+Tabla1[[#This Row],[Peso del Silicio '[Kg']]]*J$2</f>
        <v>57000</v>
      </c>
      <c r="L376" s="28">
        <f>+Tabla1[[#This Row],[peso del aluminio '[Kg']]]*J$3</f>
        <v>37050</v>
      </c>
      <c r="M376" s="30">
        <f>+Tabla1[[#This Row],[precio del vidrio '[$']]]+Tabla1[[#This Row],[precio del aluminio '[$']]]+Tabla1[[#This Row],[precio del silio '[$']]]</f>
        <v>429800</v>
      </c>
      <c r="N376" s="39">
        <f t="shared" si="5"/>
        <v>100.25658968975974</v>
      </c>
      <c r="O376" s="50">
        <f>+Tabla1[[#This Row],[Valor Total del reciclaje de la planta]]/G$2</f>
        <v>110.65911431513904</v>
      </c>
    </row>
    <row r="377" spans="1:15" ht="27.6">
      <c r="A377" s="40">
        <v>43287</v>
      </c>
      <c r="B377" s="41" t="s">
        <v>614</v>
      </c>
      <c r="C377" s="41" t="s">
        <v>592</v>
      </c>
      <c r="D377" s="42">
        <f>+Tabla1[[#This Row],[Capacidad MW]]/E$1</f>
        <v>125</v>
      </c>
      <c r="E377" s="42">
        <v>0.05</v>
      </c>
      <c r="F377" s="40">
        <v>43459</v>
      </c>
      <c r="G377" s="24">
        <f>17*Tabla1[[#This Row],[Cantidad de paneles]]</f>
        <v>2125</v>
      </c>
      <c r="H377" s="24">
        <f>0.003*Tabla1[[#This Row],[Cantidad de paneles]]</f>
        <v>0.375</v>
      </c>
      <c r="I377" s="24">
        <f>0.057*Tabla1[[#This Row],[Cantidad de paneles]]</f>
        <v>7.125</v>
      </c>
      <c r="J377" s="28">
        <f>+Tabla1[[#This Row],[Peso del vidrio '[Kg']]]*J$1</f>
        <v>335750</v>
      </c>
      <c r="K377" s="28">
        <f>+Tabla1[[#This Row],[Peso del Silicio '[Kg']]]*J$2</f>
        <v>57000</v>
      </c>
      <c r="L377" s="28">
        <f>+Tabla1[[#This Row],[peso del aluminio '[Kg']]]*J$3</f>
        <v>37050</v>
      </c>
      <c r="M377" s="30">
        <f>+Tabla1[[#This Row],[precio del vidrio '[$']]]+Tabla1[[#This Row],[precio del aluminio '[$']]]+Tabla1[[#This Row],[precio del silio '[$']]]</f>
        <v>429800</v>
      </c>
      <c r="N377" s="39">
        <f t="shared" si="5"/>
        <v>100.25658968975974</v>
      </c>
      <c r="O377" s="50">
        <f>+Tabla1[[#This Row],[Valor Total del reciclaje de la planta]]/G$2</f>
        <v>110.65911431513904</v>
      </c>
    </row>
    <row r="378" spans="1:15" ht="55.15">
      <c r="A378" s="40">
        <v>43287</v>
      </c>
      <c r="B378" s="41" t="s">
        <v>615</v>
      </c>
      <c r="C378" s="41" t="s">
        <v>335</v>
      </c>
      <c r="D378" s="42">
        <f>+Tabla1[[#This Row],[Capacidad MW]]/E$1</f>
        <v>837.5</v>
      </c>
      <c r="E378" s="42">
        <v>0.33500000000000002</v>
      </c>
      <c r="F378" s="40">
        <v>43800</v>
      </c>
      <c r="G378" s="24">
        <f>17*Tabla1[[#This Row],[Cantidad de paneles]]</f>
        <v>14237.5</v>
      </c>
      <c r="H378" s="24">
        <f>0.003*Tabla1[[#This Row],[Cantidad de paneles]]</f>
        <v>2.5125000000000002</v>
      </c>
      <c r="I378" s="24">
        <f>0.057*Tabla1[[#This Row],[Cantidad de paneles]]</f>
        <v>47.737500000000004</v>
      </c>
      <c r="J378" s="28">
        <f>+Tabla1[[#This Row],[Peso del vidrio '[Kg']]]*J$1</f>
        <v>2249525</v>
      </c>
      <c r="K378" s="28">
        <f>+Tabla1[[#This Row],[Peso del Silicio '[Kg']]]*J$2</f>
        <v>381900</v>
      </c>
      <c r="L378" s="28">
        <f>+Tabla1[[#This Row],[peso del aluminio '[Kg']]]*J$3</f>
        <v>248235.00000000003</v>
      </c>
      <c r="M378" s="30">
        <f>+Tabla1[[#This Row],[precio del vidrio '[$']]]+Tabla1[[#This Row],[precio del aluminio '[$']]]+Tabla1[[#This Row],[precio del silio '[$']]]</f>
        <v>2879660</v>
      </c>
      <c r="N378" s="39">
        <f t="shared" si="5"/>
        <v>671.71915092139022</v>
      </c>
      <c r="O378" s="50">
        <f>+Tabla1[[#This Row],[Valor Total del reciclaje de la planta]]/G$2</f>
        <v>741.41606591143147</v>
      </c>
    </row>
    <row r="379" spans="1:15" ht="27.6">
      <c r="A379" s="40">
        <v>43287</v>
      </c>
      <c r="B379" s="41" t="s">
        <v>616</v>
      </c>
      <c r="C379" s="41" t="s">
        <v>592</v>
      </c>
      <c r="D379" s="42">
        <f>+Tabla1[[#This Row],[Capacidad MW]]/E$1</f>
        <v>250</v>
      </c>
      <c r="E379" s="42">
        <v>0.1</v>
      </c>
      <c r="F379" s="40">
        <v>43399</v>
      </c>
      <c r="G379" s="24">
        <f>17*Tabla1[[#This Row],[Cantidad de paneles]]</f>
        <v>4250</v>
      </c>
      <c r="H379" s="24">
        <f>0.003*Tabla1[[#This Row],[Cantidad de paneles]]</f>
        <v>0.75</v>
      </c>
      <c r="I379" s="24">
        <f>0.057*Tabla1[[#This Row],[Cantidad de paneles]]</f>
        <v>14.25</v>
      </c>
      <c r="J379" s="28">
        <f>+Tabla1[[#This Row],[Peso del vidrio '[Kg']]]*J$1</f>
        <v>671500</v>
      </c>
      <c r="K379" s="28">
        <f>+Tabla1[[#This Row],[Peso del Silicio '[Kg']]]*J$2</f>
        <v>114000</v>
      </c>
      <c r="L379" s="28">
        <f>+Tabla1[[#This Row],[peso del aluminio '[Kg']]]*J$3</f>
        <v>74100</v>
      </c>
      <c r="M379" s="30">
        <f>+Tabla1[[#This Row],[precio del vidrio '[$']]]+Tabla1[[#This Row],[precio del aluminio '[$']]]+Tabla1[[#This Row],[precio del silio '[$']]]</f>
        <v>859600</v>
      </c>
      <c r="N379" s="39">
        <f t="shared" si="5"/>
        <v>200.51317937951947</v>
      </c>
      <c r="O379" s="50">
        <f>+Tabla1[[#This Row],[Valor Total del reciclaje de la planta]]/G$2</f>
        <v>221.31822863027807</v>
      </c>
    </row>
    <row r="380" spans="1:15" ht="27.6">
      <c r="A380" s="40">
        <v>43287</v>
      </c>
      <c r="B380" s="41" t="s">
        <v>617</v>
      </c>
      <c r="C380" s="41" t="s">
        <v>592</v>
      </c>
      <c r="D380" s="42">
        <f>+Tabla1[[#This Row],[Capacidad MW]]/E$1</f>
        <v>125</v>
      </c>
      <c r="E380" s="42">
        <v>0.05</v>
      </c>
      <c r="F380" s="40">
        <v>43399</v>
      </c>
      <c r="G380" s="24">
        <f>17*Tabla1[[#This Row],[Cantidad de paneles]]</f>
        <v>2125</v>
      </c>
      <c r="H380" s="24">
        <f>0.003*Tabla1[[#This Row],[Cantidad de paneles]]</f>
        <v>0.375</v>
      </c>
      <c r="I380" s="24">
        <f>0.057*Tabla1[[#This Row],[Cantidad de paneles]]</f>
        <v>7.125</v>
      </c>
      <c r="J380" s="28">
        <f>+Tabla1[[#This Row],[Peso del vidrio '[Kg']]]*J$1</f>
        <v>335750</v>
      </c>
      <c r="K380" s="28">
        <f>+Tabla1[[#This Row],[Peso del Silicio '[Kg']]]*J$2</f>
        <v>57000</v>
      </c>
      <c r="L380" s="28">
        <f>+Tabla1[[#This Row],[peso del aluminio '[Kg']]]*J$3</f>
        <v>37050</v>
      </c>
      <c r="M380" s="30">
        <f>+Tabla1[[#This Row],[precio del vidrio '[$']]]+Tabla1[[#This Row],[precio del aluminio '[$']]]+Tabla1[[#This Row],[precio del silio '[$']]]</f>
        <v>429800</v>
      </c>
      <c r="N380" s="39">
        <f t="shared" si="5"/>
        <v>100.25658968975974</v>
      </c>
      <c r="O380" s="50">
        <f>+Tabla1[[#This Row],[Valor Total del reciclaje de la planta]]/G$2</f>
        <v>110.65911431513904</v>
      </c>
    </row>
    <row r="381" spans="1:15" ht="27.6">
      <c r="A381" s="40">
        <v>43287</v>
      </c>
      <c r="B381" s="41" t="s">
        <v>618</v>
      </c>
      <c r="C381" s="41" t="s">
        <v>592</v>
      </c>
      <c r="D381" s="42">
        <f>+Tabla1[[#This Row],[Capacidad MW]]/E$1</f>
        <v>1444.9999999999998</v>
      </c>
      <c r="E381" s="42">
        <v>0.57799999999999996</v>
      </c>
      <c r="F381" s="40">
        <v>43429</v>
      </c>
      <c r="G381" s="24">
        <f>17*Tabla1[[#This Row],[Cantidad de paneles]]</f>
        <v>24564.999999999996</v>
      </c>
      <c r="H381" s="24">
        <f>0.003*Tabla1[[#This Row],[Cantidad de paneles]]</f>
        <v>4.3349999999999991</v>
      </c>
      <c r="I381" s="24">
        <f>0.057*Tabla1[[#This Row],[Cantidad de paneles]]</f>
        <v>82.364999999999995</v>
      </c>
      <c r="J381" s="28">
        <f>+Tabla1[[#This Row],[Peso del vidrio '[Kg']]]*J$1</f>
        <v>3881269.9999999995</v>
      </c>
      <c r="K381" s="28">
        <f>+Tabla1[[#This Row],[Peso del Silicio '[Kg']]]*J$2</f>
        <v>658919.99999999988</v>
      </c>
      <c r="L381" s="28">
        <f>+Tabla1[[#This Row],[peso del aluminio '[Kg']]]*J$3</f>
        <v>428298</v>
      </c>
      <c r="M381" s="30">
        <f>+Tabla1[[#This Row],[precio del vidrio '[$']]]+Tabla1[[#This Row],[precio del aluminio '[$']]]+Tabla1[[#This Row],[precio del silio '[$']]]</f>
        <v>4968488</v>
      </c>
      <c r="N381" s="39">
        <f t="shared" si="5"/>
        <v>1158.9661768136225</v>
      </c>
      <c r="O381" s="50">
        <f>+Tabla1[[#This Row],[Valor Total del reciclaje de la planta]]/G$2</f>
        <v>1279.2193614830071</v>
      </c>
    </row>
    <row r="382" spans="1:15">
      <c r="A382" s="40">
        <v>43287</v>
      </c>
      <c r="B382" s="41" t="s">
        <v>619</v>
      </c>
      <c r="C382" s="41" t="s">
        <v>612</v>
      </c>
      <c r="D382" s="42">
        <f>+Tabla1[[#This Row],[Capacidad MW]]/E$1</f>
        <v>5</v>
      </c>
      <c r="E382" s="42">
        <v>2E-3</v>
      </c>
      <c r="F382" s="40">
        <v>43388</v>
      </c>
      <c r="G382" s="24">
        <f>17*Tabla1[[#This Row],[Cantidad de paneles]]</f>
        <v>85</v>
      </c>
      <c r="H382" s="24">
        <f>0.003*Tabla1[[#This Row],[Cantidad de paneles]]</f>
        <v>1.4999999999999999E-2</v>
      </c>
      <c r="I382" s="24">
        <f>0.057*Tabla1[[#This Row],[Cantidad de paneles]]</f>
        <v>0.28500000000000003</v>
      </c>
      <c r="J382" s="28">
        <f>+Tabla1[[#This Row],[Peso del vidrio '[Kg']]]*J$1</f>
        <v>13430</v>
      </c>
      <c r="K382" s="28">
        <f>+Tabla1[[#This Row],[Peso del Silicio '[Kg']]]*J$2</f>
        <v>2280</v>
      </c>
      <c r="L382" s="28">
        <f>+Tabla1[[#This Row],[peso del aluminio '[Kg']]]*J$3</f>
        <v>1482.0000000000002</v>
      </c>
      <c r="M382" s="30">
        <f>+Tabla1[[#This Row],[precio del vidrio '[$']]]+Tabla1[[#This Row],[precio del aluminio '[$']]]+Tabla1[[#This Row],[precio del silio '[$']]]</f>
        <v>17192</v>
      </c>
      <c r="N382" s="39">
        <f t="shared" si="5"/>
        <v>4.0102635875903898</v>
      </c>
      <c r="O382" s="50">
        <f>+Tabla1[[#This Row],[Valor Total del reciclaje de la planta]]/G$2</f>
        <v>4.4263645726055616</v>
      </c>
    </row>
    <row r="383" spans="1:15">
      <c r="A383" s="40">
        <v>43291</v>
      </c>
      <c r="B383" s="41" t="s">
        <v>620</v>
      </c>
      <c r="C383" s="41" t="s">
        <v>74</v>
      </c>
      <c r="D383" s="42">
        <f>+Tabla1[[#This Row],[Capacidad MW]]/E$1</f>
        <v>2126.25</v>
      </c>
      <c r="E383" s="42">
        <v>0.85050000000000003</v>
      </c>
      <c r="F383" s="40">
        <v>43338</v>
      </c>
      <c r="G383" s="24">
        <f>17*Tabla1[[#This Row],[Cantidad de paneles]]</f>
        <v>36146.25</v>
      </c>
      <c r="H383" s="24">
        <f>0.003*Tabla1[[#This Row],[Cantidad de paneles]]</f>
        <v>6.3787500000000001</v>
      </c>
      <c r="I383" s="24">
        <f>0.057*Tabla1[[#This Row],[Cantidad de paneles]]</f>
        <v>121.19625000000001</v>
      </c>
      <c r="J383" s="28">
        <f>+Tabla1[[#This Row],[Peso del vidrio '[Kg']]]*J$1</f>
        <v>5711107.5</v>
      </c>
      <c r="K383" s="28">
        <f>+Tabla1[[#This Row],[Peso del Silicio '[Kg']]]*J$2</f>
        <v>969570</v>
      </c>
      <c r="L383" s="28">
        <f>+Tabla1[[#This Row],[peso del aluminio '[Kg']]]*J$3</f>
        <v>630220.5</v>
      </c>
      <c r="M383" s="30">
        <f>+Tabla1[[#This Row],[precio del vidrio '[$']]]+Tabla1[[#This Row],[precio del aluminio '[$']]]+Tabla1[[#This Row],[precio del silio '[$']]]</f>
        <v>7310898</v>
      </c>
      <c r="N383" s="39">
        <f t="shared" si="5"/>
        <v>1705.3645906228132</v>
      </c>
      <c r="O383" s="50">
        <f>+Tabla1[[#This Row],[Valor Total del reciclaje de la planta]]/G$2</f>
        <v>1882.3115345005149</v>
      </c>
    </row>
    <row r="384" spans="1:15" ht="27.6">
      <c r="A384" s="40">
        <v>43291</v>
      </c>
      <c r="B384" s="41" t="s">
        <v>621</v>
      </c>
      <c r="C384" s="41" t="s">
        <v>194</v>
      </c>
      <c r="D384" s="42">
        <f>+Tabla1[[#This Row],[Capacidad MW]]/E$1</f>
        <v>374.99999999999994</v>
      </c>
      <c r="E384" s="42">
        <v>0.15</v>
      </c>
      <c r="F384" s="40">
        <v>43497</v>
      </c>
      <c r="G384" s="24">
        <f>17*Tabla1[[#This Row],[Cantidad de paneles]]</f>
        <v>6374.9999999999991</v>
      </c>
      <c r="H384" s="24">
        <f>0.003*Tabla1[[#This Row],[Cantidad de paneles]]</f>
        <v>1.1249999999999998</v>
      </c>
      <c r="I384" s="24">
        <f>0.057*Tabla1[[#This Row],[Cantidad de paneles]]</f>
        <v>21.374999999999996</v>
      </c>
      <c r="J384" s="28">
        <f>+Tabla1[[#This Row],[Peso del vidrio '[Kg']]]*J$1</f>
        <v>1007249.9999999999</v>
      </c>
      <c r="K384" s="28">
        <f>+Tabla1[[#This Row],[Peso del Silicio '[Kg']]]*J$2</f>
        <v>170999.99999999997</v>
      </c>
      <c r="L384" s="28">
        <f>+Tabla1[[#This Row],[peso del aluminio '[Kg']]]*J$3</f>
        <v>111149.99999999999</v>
      </c>
      <c r="M384" s="30">
        <f>+Tabla1[[#This Row],[precio del vidrio '[$']]]+Tabla1[[#This Row],[precio del aluminio '[$']]]+Tabla1[[#This Row],[precio del silio '[$']]]</f>
        <v>1289399.9999999998</v>
      </c>
      <c r="N384" s="39">
        <f t="shared" si="5"/>
        <v>300.76976906927916</v>
      </c>
      <c r="O384" s="50">
        <f>+Tabla1[[#This Row],[Valor Total del reciclaje de la planta]]/G$2</f>
        <v>331.97734294541704</v>
      </c>
    </row>
    <row r="385" spans="1:15">
      <c r="A385" s="40">
        <v>43292</v>
      </c>
      <c r="B385" s="41" t="s">
        <v>622</v>
      </c>
      <c r="C385" s="41" t="s">
        <v>154</v>
      </c>
      <c r="D385" s="42">
        <f>+Tabla1[[#This Row],[Capacidad MW]]/E$1</f>
        <v>36</v>
      </c>
      <c r="E385" s="42">
        <v>1.44E-2</v>
      </c>
      <c r="F385" s="40">
        <v>44022</v>
      </c>
      <c r="G385" s="24">
        <f>17*Tabla1[[#This Row],[Cantidad de paneles]]</f>
        <v>612</v>
      </c>
      <c r="H385" s="24">
        <f>0.003*Tabla1[[#This Row],[Cantidad de paneles]]</f>
        <v>0.108</v>
      </c>
      <c r="I385" s="24">
        <f>0.057*Tabla1[[#This Row],[Cantidad de paneles]]</f>
        <v>2.052</v>
      </c>
      <c r="J385" s="28">
        <f>+Tabla1[[#This Row],[Peso del vidrio '[Kg']]]*J$1</f>
        <v>96696</v>
      </c>
      <c r="K385" s="28">
        <f>+Tabla1[[#This Row],[Peso del Silicio '[Kg']]]*J$2</f>
        <v>16416</v>
      </c>
      <c r="L385" s="28">
        <f>+Tabla1[[#This Row],[peso del aluminio '[Kg']]]*J$3</f>
        <v>10670.4</v>
      </c>
      <c r="M385" s="30">
        <f>+Tabla1[[#This Row],[precio del vidrio '[$']]]+Tabla1[[#This Row],[precio del aluminio '[$']]]+Tabla1[[#This Row],[precio del silio '[$']]]</f>
        <v>123782.39999999999</v>
      </c>
      <c r="N385" s="39">
        <f t="shared" si="5"/>
        <v>28.873897830650805</v>
      </c>
      <c r="O385" s="50">
        <f>+Tabla1[[#This Row],[Valor Total del reciclaje de la planta]]/G$2</f>
        <v>31.869824922760039</v>
      </c>
    </row>
    <row r="386" spans="1:15" ht="27.6">
      <c r="A386" s="40">
        <v>43297</v>
      </c>
      <c r="B386" s="41" t="s">
        <v>623</v>
      </c>
      <c r="C386" s="41" t="s">
        <v>261</v>
      </c>
      <c r="D386" s="42">
        <f>+Tabla1[[#This Row],[Capacidad MW]]/E$1</f>
        <v>1030</v>
      </c>
      <c r="E386" s="42">
        <v>0.41199999999999998</v>
      </c>
      <c r="F386" s="40">
        <v>43506</v>
      </c>
      <c r="G386" s="24">
        <f>17*Tabla1[[#This Row],[Cantidad de paneles]]</f>
        <v>17510</v>
      </c>
      <c r="H386" s="24">
        <f>0.003*Tabla1[[#This Row],[Cantidad de paneles]]</f>
        <v>3.09</v>
      </c>
      <c r="I386" s="24">
        <f>0.057*Tabla1[[#This Row],[Cantidad de paneles]]</f>
        <v>58.71</v>
      </c>
      <c r="J386" s="28">
        <f>+Tabla1[[#This Row],[Peso del vidrio '[Kg']]]*J$1</f>
        <v>2766580</v>
      </c>
      <c r="K386" s="28">
        <f>+Tabla1[[#This Row],[Peso del Silicio '[Kg']]]*J$2</f>
        <v>469680</v>
      </c>
      <c r="L386" s="28">
        <f>+Tabla1[[#This Row],[peso del aluminio '[Kg']]]*J$3</f>
        <v>305292</v>
      </c>
      <c r="M386" s="30">
        <f>+Tabla1[[#This Row],[precio del vidrio '[$']]]+Tabla1[[#This Row],[precio del aluminio '[$']]]+Tabla1[[#This Row],[precio del silio '[$']]]</f>
        <v>3541552</v>
      </c>
      <c r="N386" s="39">
        <f t="shared" si="5"/>
        <v>826.11429904362024</v>
      </c>
      <c r="O386" s="50">
        <f>+Tabla1[[#This Row],[Valor Total del reciclaje de la planta]]/G$2</f>
        <v>911.83110195674567</v>
      </c>
    </row>
    <row r="387" spans="1:15" ht="27.6">
      <c r="A387" s="40">
        <v>43297</v>
      </c>
      <c r="B387" s="41" t="s">
        <v>624</v>
      </c>
      <c r="C387" s="41" t="s">
        <v>261</v>
      </c>
      <c r="D387" s="42">
        <f>+Tabla1[[#This Row],[Capacidad MW]]/E$1</f>
        <v>1030</v>
      </c>
      <c r="E387" s="42">
        <v>0.41199999999999998</v>
      </c>
      <c r="F387" s="40">
        <v>43506</v>
      </c>
      <c r="G387" s="24">
        <f>17*Tabla1[[#This Row],[Cantidad de paneles]]</f>
        <v>17510</v>
      </c>
      <c r="H387" s="24">
        <f>0.003*Tabla1[[#This Row],[Cantidad de paneles]]</f>
        <v>3.09</v>
      </c>
      <c r="I387" s="24">
        <f>0.057*Tabla1[[#This Row],[Cantidad de paneles]]</f>
        <v>58.71</v>
      </c>
      <c r="J387" s="28">
        <f>+Tabla1[[#This Row],[Peso del vidrio '[Kg']]]*J$1</f>
        <v>2766580</v>
      </c>
      <c r="K387" s="28">
        <f>+Tabla1[[#This Row],[Peso del Silicio '[Kg']]]*J$2</f>
        <v>469680</v>
      </c>
      <c r="L387" s="28">
        <f>+Tabla1[[#This Row],[peso del aluminio '[Kg']]]*J$3</f>
        <v>305292</v>
      </c>
      <c r="M387" s="30">
        <f>+Tabla1[[#This Row],[precio del vidrio '[$']]]+Tabla1[[#This Row],[precio del aluminio '[$']]]+Tabla1[[#This Row],[precio del silio '[$']]]</f>
        <v>3541552</v>
      </c>
      <c r="N387" s="39">
        <f t="shared" si="5"/>
        <v>826.11429904362024</v>
      </c>
      <c r="O387" s="50">
        <f>+Tabla1[[#This Row],[Valor Total del reciclaje de la planta]]/G$2</f>
        <v>911.83110195674567</v>
      </c>
    </row>
    <row r="388" spans="1:15" ht="27.6">
      <c r="A388" s="40">
        <v>43297</v>
      </c>
      <c r="B388" s="41" t="s">
        <v>625</v>
      </c>
      <c r="C388" s="41" t="s">
        <v>261</v>
      </c>
      <c r="D388" s="42">
        <f>+Tabla1[[#This Row],[Capacidad MW]]/E$1</f>
        <v>1030</v>
      </c>
      <c r="E388" s="42">
        <v>0.41199999999999998</v>
      </c>
      <c r="F388" s="40">
        <v>43506</v>
      </c>
      <c r="G388" s="24">
        <f>17*Tabla1[[#This Row],[Cantidad de paneles]]</f>
        <v>17510</v>
      </c>
      <c r="H388" s="24">
        <f>0.003*Tabla1[[#This Row],[Cantidad de paneles]]</f>
        <v>3.09</v>
      </c>
      <c r="I388" s="24">
        <f>0.057*Tabla1[[#This Row],[Cantidad de paneles]]</f>
        <v>58.71</v>
      </c>
      <c r="J388" s="28">
        <f>+Tabla1[[#This Row],[Peso del vidrio '[Kg']]]*J$1</f>
        <v>2766580</v>
      </c>
      <c r="K388" s="28">
        <f>+Tabla1[[#This Row],[Peso del Silicio '[Kg']]]*J$2</f>
        <v>469680</v>
      </c>
      <c r="L388" s="28">
        <f>+Tabla1[[#This Row],[peso del aluminio '[Kg']]]*J$3</f>
        <v>305292</v>
      </c>
      <c r="M388" s="30">
        <f>+Tabla1[[#This Row],[precio del vidrio '[$']]]+Tabla1[[#This Row],[precio del aluminio '[$']]]+Tabla1[[#This Row],[precio del silio '[$']]]</f>
        <v>3541552</v>
      </c>
      <c r="N388" s="39">
        <f t="shared" si="5"/>
        <v>826.11429904362024</v>
      </c>
      <c r="O388" s="50">
        <f>+Tabla1[[#This Row],[Valor Total del reciclaje de la planta]]/G$2</f>
        <v>911.83110195674567</v>
      </c>
    </row>
    <row r="389" spans="1:15" ht="27.6">
      <c r="A389" s="40">
        <v>43297</v>
      </c>
      <c r="B389" s="41" t="s">
        <v>626</v>
      </c>
      <c r="C389" s="41" t="s">
        <v>261</v>
      </c>
      <c r="D389" s="42">
        <f>+Tabla1[[#This Row],[Capacidad MW]]/E$1</f>
        <v>1030</v>
      </c>
      <c r="E389" s="42">
        <v>0.41199999999999998</v>
      </c>
      <c r="F389" s="40">
        <v>43506</v>
      </c>
      <c r="G389" s="24">
        <f>17*Tabla1[[#This Row],[Cantidad de paneles]]</f>
        <v>17510</v>
      </c>
      <c r="H389" s="24">
        <f>0.003*Tabla1[[#This Row],[Cantidad de paneles]]</f>
        <v>3.09</v>
      </c>
      <c r="I389" s="24">
        <f>0.057*Tabla1[[#This Row],[Cantidad de paneles]]</f>
        <v>58.71</v>
      </c>
      <c r="J389" s="28">
        <f>+Tabla1[[#This Row],[Peso del vidrio '[Kg']]]*J$1</f>
        <v>2766580</v>
      </c>
      <c r="K389" s="28">
        <f>+Tabla1[[#This Row],[Peso del Silicio '[Kg']]]*J$2</f>
        <v>469680</v>
      </c>
      <c r="L389" s="28">
        <f>+Tabla1[[#This Row],[peso del aluminio '[Kg']]]*J$3</f>
        <v>305292</v>
      </c>
      <c r="M389" s="30">
        <f>+Tabla1[[#This Row],[precio del vidrio '[$']]]+Tabla1[[#This Row],[precio del aluminio '[$']]]+Tabla1[[#This Row],[precio del silio '[$']]]</f>
        <v>3541552</v>
      </c>
      <c r="N389" s="39">
        <f t="shared" si="5"/>
        <v>826.11429904362024</v>
      </c>
      <c r="O389" s="50">
        <f>+Tabla1[[#This Row],[Valor Total del reciclaje de la planta]]/G$2</f>
        <v>911.83110195674567</v>
      </c>
    </row>
    <row r="390" spans="1:15" ht="27.6">
      <c r="A390" s="40">
        <v>43297</v>
      </c>
      <c r="B390" s="41" t="s">
        <v>627</v>
      </c>
      <c r="C390" s="41" t="s">
        <v>261</v>
      </c>
      <c r="D390" s="42">
        <f>+Tabla1[[#This Row],[Capacidad MW]]/E$1</f>
        <v>1030</v>
      </c>
      <c r="E390" s="42">
        <v>0.41199999999999998</v>
      </c>
      <c r="F390" s="40">
        <v>43506</v>
      </c>
      <c r="G390" s="24">
        <f>17*Tabla1[[#This Row],[Cantidad de paneles]]</f>
        <v>17510</v>
      </c>
      <c r="H390" s="24">
        <f>0.003*Tabla1[[#This Row],[Cantidad de paneles]]</f>
        <v>3.09</v>
      </c>
      <c r="I390" s="24">
        <f>0.057*Tabla1[[#This Row],[Cantidad de paneles]]</f>
        <v>58.71</v>
      </c>
      <c r="J390" s="28">
        <f>+Tabla1[[#This Row],[Peso del vidrio '[Kg']]]*J$1</f>
        <v>2766580</v>
      </c>
      <c r="K390" s="28">
        <f>+Tabla1[[#This Row],[Peso del Silicio '[Kg']]]*J$2</f>
        <v>469680</v>
      </c>
      <c r="L390" s="28">
        <f>+Tabla1[[#This Row],[peso del aluminio '[Kg']]]*J$3</f>
        <v>305292</v>
      </c>
      <c r="M390" s="30">
        <f>+Tabla1[[#This Row],[precio del vidrio '[$']]]+Tabla1[[#This Row],[precio del aluminio '[$']]]+Tabla1[[#This Row],[precio del silio '[$']]]</f>
        <v>3541552</v>
      </c>
      <c r="N390" s="39">
        <f t="shared" si="5"/>
        <v>826.11429904362024</v>
      </c>
      <c r="O390" s="50">
        <f>+Tabla1[[#This Row],[Valor Total del reciclaje de la planta]]/G$2</f>
        <v>911.83110195674567</v>
      </c>
    </row>
    <row r="391" spans="1:15">
      <c r="A391" s="40">
        <v>43297</v>
      </c>
      <c r="B391" s="41" t="s">
        <v>628</v>
      </c>
      <c r="C391" s="41" t="s">
        <v>629</v>
      </c>
      <c r="D391" s="42">
        <f>+Tabla1[[#This Row],[Capacidad MW]]/E$1</f>
        <v>100</v>
      </c>
      <c r="E391" s="42">
        <v>0.04</v>
      </c>
      <c r="F391" s="40">
        <v>42705</v>
      </c>
      <c r="G391" s="24">
        <f>17*Tabla1[[#This Row],[Cantidad de paneles]]</f>
        <v>1700</v>
      </c>
      <c r="H391" s="24">
        <f>0.003*Tabla1[[#This Row],[Cantidad de paneles]]</f>
        <v>0.3</v>
      </c>
      <c r="I391" s="24">
        <f>0.057*Tabla1[[#This Row],[Cantidad de paneles]]</f>
        <v>5.7</v>
      </c>
      <c r="J391" s="28">
        <f>+Tabla1[[#This Row],[Peso del vidrio '[Kg']]]*J$1</f>
        <v>268600</v>
      </c>
      <c r="K391" s="28">
        <f>+Tabla1[[#This Row],[Peso del Silicio '[Kg']]]*J$2</f>
        <v>45600</v>
      </c>
      <c r="L391" s="28">
        <f>+Tabla1[[#This Row],[peso del aluminio '[Kg']]]*J$3</f>
        <v>29640</v>
      </c>
      <c r="M391" s="30">
        <f>+Tabla1[[#This Row],[precio del vidrio '[$']]]+Tabla1[[#This Row],[precio del aluminio '[$']]]+Tabla1[[#This Row],[precio del silio '[$']]]</f>
        <v>343840</v>
      </c>
      <c r="N391" s="39">
        <f t="shared" si="5"/>
        <v>80.205271751807786</v>
      </c>
      <c r="O391" s="50">
        <f>+Tabla1[[#This Row],[Valor Total del reciclaje de la planta]]/G$2</f>
        <v>88.527291452111228</v>
      </c>
    </row>
    <row r="392" spans="1:15">
      <c r="A392" s="40">
        <v>43297</v>
      </c>
      <c r="B392" s="41" t="s">
        <v>630</v>
      </c>
      <c r="C392" s="41" t="s">
        <v>154</v>
      </c>
      <c r="D392" s="42">
        <f>+Tabla1[[#This Row],[Capacidad MW]]/E$1</f>
        <v>2488.75</v>
      </c>
      <c r="E392" s="42">
        <v>0.99550000000000005</v>
      </c>
      <c r="F392" s="40">
        <v>43251</v>
      </c>
      <c r="G392" s="24">
        <f>17*Tabla1[[#This Row],[Cantidad de paneles]]</f>
        <v>42308.75</v>
      </c>
      <c r="H392" s="24">
        <f>0.003*Tabla1[[#This Row],[Cantidad de paneles]]</f>
        <v>7.4662500000000005</v>
      </c>
      <c r="I392" s="24">
        <f>0.057*Tabla1[[#This Row],[Cantidad de paneles]]</f>
        <v>141.85875000000001</v>
      </c>
      <c r="J392" s="28">
        <f>+Tabla1[[#This Row],[Peso del vidrio '[Kg']]]*J$1</f>
        <v>6684782.5</v>
      </c>
      <c r="K392" s="28">
        <f>+Tabla1[[#This Row],[Peso del Silicio '[Kg']]]*J$2</f>
        <v>1134870</v>
      </c>
      <c r="L392" s="28">
        <f>+Tabla1[[#This Row],[peso del aluminio '[Kg']]]*J$3</f>
        <v>737665.50000000012</v>
      </c>
      <c r="M392" s="30">
        <f>+Tabla1[[#This Row],[precio del vidrio '[$']]]+Tabla1[[#This Row],[precio del aluminio '[$']]]+Tabla1[[#This Row],[precio del silio '[$']]]</f>
        <v>8557318</v>
      </c>
      <c r="N392" s="39">
        <f t="shared" ref="N392:N455" si="6">+M392/G$1</f>
        <v>1996.1087007231165</v>
      </c>
      <c r="O392" s="50">
        <f>+Tabla1[[#This Row],[Valor Total del reciclaje de la planta]]/G$2</f>
        <v>2203.222966014418</v>
      </c>
    </row>
    <row r="393" spans="1:15" ht="27.6">
      <c r="A393" s="40">
        <v>43299</v>
      </c>
      <c r="B393" s="41" t="s">
        <v>631</v>
      </c>
      <c r="C393" s="41" t="s">
        <v>592</v>
      </c>
      <c r="D393" s="42">
        <f>+Tabla1[[#This Row],[Capacidad MW]]/E$1</f>
        <v>374.99999999999994</v>
      </c>
      <c r="E393" s="42">
        <v>0.15</v>
      </c>
      <c r="F393" s="40">
        <v>43490</v>
      </c>
      <c r="G393" s="24">
        <f>17*Tabla1[[#This Row],[Cantidad de paneles]]</f>
        <v>6374.9999999999991</v>
      </c>
      <c r="H393" s="24">
        <f>0.003*Tabla1[[#This Row],[Cantidad de paneles]]</f>
        <v>1.1249999999999998</v>
      </c>
      <c r="I393" s="24">
        <f>0.057*Tabla1[[#This Row],[Cantidad de paneles]]</f>
        <v>21.374999999999996</v>
      </c>
      <c r="J393" s="28">
        <f>+Tabla1[[#This Row],[Peso del vidrio '[Kg']]]*J$1</f>
        <v>1007249.9999999999</v>
      </c>
      <c r="K393" s="28">
        <f>+Tabla1[[#This Row],[Peso del Silicio '[Kg']]]*J$2</f>
        <v>170999.99999999997</v>
      </c>
      <c r="L393" s="28">
        <f>+Tabla1[[#This Row],[peso del aluminio '[Kg']]]*J$3</f>
        <v>111149.99999999999</v>
      </c>
      <c r="M393" s="30">
        <f>+Tabla1[[#This Row],[precio del vidrio '[$']]]+Tabla1[[#This Row],[precio del aluminio '[$']]]+Tabla1[[#This Row],[precio del silio '[$']]]</f>
        <v>1289399.9999999998</v>
      </c>
      <c r="N393" s="39">
        <f t="shared" si="6"/>
        <v>300.76976906927916</v>
      </c>
      <c r="O393" s="50">
        <f>+Tabla1[[#This Row],[Valor Total del reciclaje de la planta]]/G$2</f>
        <v>331.97734294541704</v>
      </c>
    </row>
    <row r="394" spans="1:15" ht="27.6">
      <c r="A394" s="40">
        <v>43299</v>
      </c>
      <c r="B394" s="41" t="s">
        <v>632</v>
      </c>
      <c r="C394" s="41" t="s">
        <v>592</v>
      </c>
      <c r="D394" s="42">
        <f>+Tabla1[[#This Row],[Capacidad MW]]/E$1</f>
        <v>75</v>
      </c>
      <c r="E394" s="42">
        <v>0.03</v>
      </c>
      <c r="F394" s="40">
        <v>43833</v>
      </c>
      <c r="G394" s="24">
        <f>17*Tabla1[[#This Row],[Cantidad de paneles]]</f>
        <v>1275</v>
      </c>
      <c r="H394" s="24">
        <f>0.003*Tabla1[[#This Row],[Cantidad de paneles]]</f>
        <v>0.22500000000000001</v>
      </c>
      <c r="I394" s="24">
        <f>0.057*Tabla1[[#This Row],[Cantidad de paneles]]</f>
        <v>4.2750000000000004</v>
      </c>
      <c r="J394" s="28">
        <f>+Tabla1[[#This Row],[Peso del vidrio '[Kg']]]*J$1</f>
        <v>201450</v>
      </c>
      <c r="K394" s="28">
        <f>+Tabla1[[#This Row],[Peso del Silicio '[Kg']]]*J$2</f>
        <v>34200</v>
      </c>
      <c r="L394" s="28">
        <f>+Tabla1[[#This Row],[peso del aluminio '[Kg']]]*J$3</f>
        <v>22230.000000000004</v>
      </c>
      <c r="M394" s="30">
        <f>+Tabla1[[#This Row],[precio del vidrio '[$']]]+Tabla1[[#This Row],[precio del aluminio '[$']]]+Tabla1[[#This Row],[precio del silio '[$']]]</f>
        <v>257880</v>
      </c>
      <c r="N394" s="39">
        <f t="shared" si="6"/>
        <v>60.153953813855843</v>
      </c>
      <c r="O394" s="50">
        <f>+Tabla1[[#This Row],[Valor Total del reciclaje de la planta]]/G$2</f>
        <v>66.395468589083421</v>
      </c>
    </row>
    <row r="395" spans="1:15" ht="27.6">
      <c r="A395" s="40">
        <v>43300</v>
      </c>
      <c r="B395" s="41" t="s">
        <v>633</v>
      </c>
      <c r="C395" s="41" t="s">
        <v>78</v>
      </c>
      <c r="D395" s="42">
        <f>+Tabla1[[#This Row],[Capacidad MW]]/E$1</f>
        <v>350</v>
      </c>
      <c r="E395" s="42">
        <v>0.14000000000000001</v>
      </c>
      <c r="F395" s="40">
        <v>43466</v>
      </c>
      <c r="G395" s="24">
        <f>17*Tabla1[[#This Row],[Cantidad de paneles]]</f>
        <v>5950</v>
      </c>
      <c r="H395" s="24">
        <f>0.003*Tabla1[[#This Row],[Cantidad de paneles]]</f>
        <v>1.05</v>
      </c>
      <c r="I395" s="24">
        <f>0.057*Tabla1[[#This Row],[Cantidad de paneles]]</f>
        <v>19.95</v>
      </c>
      <c r="J395" s="28">
        <f>+Tabla1[[#This Row],[Peso del vidrio '[Kg']]]*J$1</f>
        <v>940100</v>
      </c>
      <c r="K395" s="28">
        <f>+Tabla1[[#This Row],[Peso del Silicio '[Kg']]]*J$2</f>
        <v>159600</v>
      </c>
      <c r="L395" s="28">
        <f>+Tabla1[[#This Row],[peso del aluminio '[Kg']]]*J$3</f>
        <v>103740</v>
      </c>
      <c r="M395" s="30">
        <f>+Tabla1[[#This Row],[precio del vidrio '[$']]]+Tabla1[[#This Row],[precio del aluminio '[$']]]+Tabla1[[#This Row],[precio del silio '[$']]]</f>
        <v>1203440</v>
      </c>
      <c r="N395" s="39">
        <f t="shared" si="6"/>
        <v>280.71845113132724</v>
      </c>
      <c r="O395" s="50">
        <f>+Tabla1[[#This Row],[Valor Total del reciclaje de la planta]]/G$2</f>
        <v>309.84552008238927</v>
      </c>
    </row>
    <row r="396" spans="1:15" ht="27.6">
      <c r="A396" s="40">
        <v>43305</v>
      </c>
      <c r="B396" s="41" t="s">
        <v>634</v>
      </c>
      <c r="C396" s="41" t="s">
        <v>635</v>
      </c>
      <c r="D396" s="42">
        <f>+Tabla1[[#This Row],[Capacidad MW]]/E$1</f>
        <v>116.97499999999999</v>
      </c>
      <c r="E396" s="42">
        <v>4.6789999999999998E-2</v>
      </c>
      <c r="F396" s="40">
        <v>43023</v>
      </c>
      <c r="G396" s="24">
        <f>17*Tabla1[[#This Row],[Cantidad de paneles]]</f>
        <v>1988.5749999999998</v>
      </c>
      <c r="H396" s="24">
        <f>0.003*Tabla1[[#This Row],[Cantidad de paneles]]</f>
        <v>0.35092499999999999</v>
      </c>
      <c r="I396" s="24">
        <f>0.057*Tabla1[[#This Row],[Cantidad de paneles]]</f>
        <v>6.6675750000000003</v>
      </c>
      <c r="J396" s="28">
        <f>+Tabla1[[#This Row],[Peso del vidrio '[Kg']]]*J$1</f>
        <v>314194.84999999998</v>
      </c>
      <c r="K396" s="28">
        <f>+Tabla1[[#This Row],[Peso del Silicio '[Kg']]]*J$2</f>
        <v>53340.6</v>
      </c>
      <c r="L396" s="28">
        <f>+Tabla1[[#This Row],[peso del aluminio '[Kg']]]*J$3</f>
        <v>34671.39</v>
      </c>
      <c r="M396" s="30">
        <f>+Tabla1[[#This Row],[precio del vidrio '[$']]]+Tabla1[[#This Row],[precio del aluminio '[$']]]+Tabla1[[#This Row],[precio del silio '[$']]]</f>
        <v>402206.83999999997</v>
      </c>
      <c r="N396" s="39">
        <f t="shared" si="6"/>
        <v>93.820116631677152</v>
      </c>
      <c r="O396" s="50">
        <f>+Tabla1[[#This Row],[Valor Total del reciclaje de la planta]]/G$2</f>
        <v>103.5547991761071</v>
      </c>
    </row>
    <row r="397" spans="1:15" ht="27.6">
      <c r="A397" s="40">
        <v>43312</v>
      </c>
      <c r="B397" s="41" t="s">
        <v>636</v>
      </c>
      <c r="C397" s="41" t="s">
        <v>592</v>
      </c>
      <c r="D397" s="42">
        <f>+Tabla1[[#This Row],[Capacidad MW]]/E$1</f>
        <v>100</v>
      </c>
      <c r="E397" s="42">
        <v>0.04</v>
      </c>
      <c r="F397" s="40">
        <v>43429</v>
      </c>
      <c r="G397" s="24">
        <f>17*Tabla1[[#This Row],[Cantidad de paneles]]</f>
        <v>1700</v>
      </c>
      <c r="H397" s="24">
        <f>0.003*Tabla1[[#This Row],[Cantidad de paneles]]</f>
        <v>0.3</v>
      </c>
      <c r="I397" s="24">
        <f>0.057*Tabla1[[#This Row],[Cantidad de paneles]]</f>
        <v>5.7</v>
      </c>
      <c r="J397" s="28">
        <f>+Tabla1[[#This Row],[Peso del vidrio '[Kg']]]*J$1</f>
        <v>268600</v>
      </c>
      <c r="K397" s="28">
        <f>+Tabla1[[#This Row],[Peso del Silicio '[Kg']]]*J$2</f>
        <v>45600</v>
      </c>
      <c r="L397" s="28">
        <f>+Tabla1[[#This Row],[peso del aluminio '[Kg']]]*J$3</f>
        <v>29640</v>
      </c>
      <c r="M397" s="30">
        <f>+Tabla1[[#This Row],[precio del vidrio '[$']]]+Tabla1[[#This Row],[precio del aluminio '[$']]]+Tabla1[[#This Row],[precio del silio '[$']]]</f>
        <v>343840</v>
      </c>
      <c r="N397" s="39">
        <f t="shared" si="6"/>
        <v>80.205271751807786</v>
      </c>
      <c r="O397" s="50">
        <f>+Tabla1[[#This Row],[Valor Total del reciclaje de la planta]]/G$2</f>
        <v>88.527291452111228</v>
      </c>
    </row>
    <row r="398" spans="1:15" ht="27.6">
      <c r="A398" s="40">
        <v>43312</v>
      </c>
      <c r="B398" s="41" t="s">
        <v>637</v>
      </c>
      <c r="C398" s="41" t="s">
        <v>592</v>
      </c>
      <c r="D398" s="42">
        <f>+Tabla1[[#This Row],[Capacidad MW]]/E$1</f>
        <v>250</v>
      </c>
      <c r="E398" s="42">
        <v>0.1</v>
      </c>
      <c r="F398" s="40">
        <v>43459</v>
      </c>
      <c r="G398" s="24">
        <f>17*Tabla1[[#This Row],[Cantidad de paneles]]</f>
        <v>4250</v>
      </c>
      <c r="H398" s="24">
        <f>0.003*Tabla1[[#This Row],[Cantidad de paneles]]</f>
        <v>0.75</v>
      </c>
      <c r="I398" s="24">
        <f>0.057*Tabla1[[#This Row],[Cantidad de paneles]]</f>
        <v>14.25</v>
      </c>
      <c r="J398" s="28">
        <f>+Tabla1[[#This Row],[Peso del vidrio '[Kg']]]*J$1</f>
        <v>671500</v>
      </c>
      <c r="K398" s="28">
        <f>+Tabla1[[#This Row],[Peso del Silicio '[Kg']]]*J$2</f>
        <v>114000</v>
      </c>
      <c r="L398" s="28">
        <f>+Tabla1[[#This Row],[peso del aluminio '[Kg']]]*J$3</f>
        <v>74100</v>
      </c>
      <c r="M398" s="30">
        <f>+Tabla1[[#This Row],[precio del vidrio '[$']]]+Tabla1[[#This Row],[precio del aluminio '[$']]]+Tabla1[[#This Row],[precio del silio '[$']]]</f>
        <v>859600</v>
      </c>
      <c r="N398" s="39">
        <f t="shared" si="6"/>
        <v>200.51317937951947</v>
      </c>
      <c r="O398" s="50">
        <f>+Tabla1[[#This Row],[Valor Total del reciclaje de la planta]]/G$2</f>
        <v>221.31822863027807</v>
      </c>
    </row>
    <row r="399" spans="1:15" ht="96.6">
      <c r="A399" s="40">
        <v>43314</v>
      </c>
      <c r="B399" s="41" t="s">
        <v>638</v>
      </c>
      <c r="C399" s="41" t="s">
        <v>639</v>
      </c>
      <c r="D399" s="42">
        <f>+Tabla1[[#This Row],[Capacidad MW]]/E$1</f>
        <v>1945</v>
      </c>
      <c r="E399" s="42">
        <v>0.77800000000000002</v>
      </c>
      <c r="F399" s="40">
        <v>43070</v>
      </c>
      <c r="G399" s="24">
        <f>17*Tabla1[[#This Row],[Cantidad de paneles]]</f>
        <v>33065</v>
      </c>
      <c r="H399" s="24">
        <f>0.003*Tabla1[[#This Row],[Cantidad de paneles]]</f>
        <v>5.835</v>
      </c>
      <c r="I399" s="24">
        <f>0.057*Tabla1[[#This Row],[Cantidad de paneles]]</f>
        <v>110.86500000000001</v>
      </c>
      <c r="J399" s="28">
        <f>+Tabla1[[#This Row],[Peso del vidrio '[Kg']]]*J$1</f>
        <v>5224270</v>
      </c>
      <c r="K399" s="28">
        <f>+Tabla1[[#This Row],[Peso del Silicio '[Kg']]]*J$2</f>
        <v>886920</v>
      </c>
      <c r="L399" s="28">
        <f>+Tabla1[[#This Row],[peso del aluminio '[Kg']]]*J$3</f>
        <v>576498</v>
      </c>
      <c r="M399" s="30">
        <f>+Tabla1[[#This Row],[precio del vidrio '[$']]]+Tabla1[[#This Row],[precio del aluminio '[$']]]+Tabla1[[#This Row],[precio del silio '[$']]]</f>
        <v>6687688</v>
      </c>
      <c r="N399" s="39">
        <f t="shared" si="6"/>
        <v>1559.9925355726616</v>
      </c>
      <c r="O399" s="50">
        <f>+Tabla1[[#This Row],[Valor Total del reciclaje de la planta]]/G$2</f>
        <v>1721.8558187435633</v>
      </c>
    </row>
    <row r="400" spans="1:15" ht="27.6">
      <c r="A400" s="40">
        <v>43315</v>
      </c>
      <c r="B400" s="41" t="s">
        <v>640</v>
      </c>
      <c r="C400" s="41" t="s">
        <v>641</v>
      </c>
      <c r="D400" s="42">
        <f>+Tabla1[[#This Row],[Capacidad MW]]/E$1</f>
        <v>151.19999999999999</v>
      </c>
      <c r="E400" s="42">
        <v>6.0479999999999999E-2</v>
      </c>
      <c r="F400" s="40">
        <v>43344</v>
      </c>
      <c r="G400" s="24">
        <f>17*Tabla1[[#This Row],[Cantidad de paneles]]</f>
        <v>2570.3999999999996</v>
      </c>
      <c r="H400" s="24">
        <f>0.003*Tabla1[[#This Row],[Cantidad de paneles]]</f>
        <v>0.45359999999999995</v>
      </c>
      <c r="I400" s="24">
        <f>0.057*Tabla1[[#This Row],[Cantidad de paneles]]</f>
        <v>8.6183999999999994</v>
      </c>
      <c r="J400" s="28">
        <f>+Tabla1[[#This Row],[Peso del vidrio '[Kg']]]*J$1</f>
        <v>406123.19999999995</v>
      </c>
      <c r="K400" s="28">
        <f>+Tabla1[[#This Row],[Peso del Silicio '[Kg']]]*J$2</f>
        <v>68947.199999999997</v>
      </c>
      <c r="L400" s="28">
        <f>+Tabla1[[#This Row],[peso del aluminio '[Kg']]]*J$3</f>
        <v>44815.68</v>
      </c>
      <c r="M400" s="30">
        <f>+Tabla1[[#This Row],[precio del vidrio '[$']]]+Tabla1[[#This Row],[precio del aluminio '[$']]]+Tabla1[[#This Row],[precio del silio '[$']]]</f>
        <v>519886.07999999996</v>
      </c>
      <c r="N400" s="39">
        <f t="shared" si="6"/>
        <v>121.27037088873337</v>
      </c>
      <c r="O400" s="50">
        <f>+Tabla1[[#This Row],[Valor Total del reciclaje de la planta]]/G$2</f>
        <v>133.85326467559216</v>
      </c>
    </row>
    <row r="401" spans="1:15" ht="27.6">
      <c r="A401" s="40">
        <v>43318</v>
      </c>
      <c r="B401" s="41" t="s">
        <v>642</v>
      </c>
      <c r="C401" s="41" t="s">
        <v>643</v>
      </c>
      <c r="D401" s="42">
        <f>+Tabla1[[#This Row],[Capacidad MW]]/E$1</f>
        <v>66</v>
      </c>
      <c r="E401" s="42">
        <v>2.64E-2</v>
      </c>
      <c r="F401" s="40">
        <v>43311</v>
      </c>
      <c r="G401" s="24">
        <f>17*Tabla1[[#This Row],[Cantidad de paneles]]</f>
        <v>1122</v>
      </c>
      <c r="H401" s="24">
        <f>0.003*Tabla1[[#This Row],[Cantidad de paneles]]</f>
        <v>0.19800000000000001</v>
      </c>
      <c r="I401" s="24">
        <f>0.057*Tabla1[[#This Row],[Cantidad de paneles]]</f>
        <v>3.762</v>
      </c>
      <c r="J401" s="28">
        <f>+Tabla1[[#This Row],[Peso del vidrio '[Kg']]]*J$1</f>
        <v>177276</v>
      </c>
      <c r="K401" s="28">
        <f>+Tabla1[[#This Row],[Peso del Silicio '[Kg']]]*J$2</f>
        <v>30096</v>
      </c>
      <c r="L401" s="28">
        <f>+Tabla1[[#This Row],[peso del aluminio '[Kg']]]*J$3</f>
        <v>19562.400000000001</v>
      </c>
      <c r="M401" s="30">
        <f>+Tabla1[[#This Row],[precio del vidrio '[$']]]+Tabla1[[#This Row],[precio del aluminio '[$']]]+Tabla1[[#This Row],[precio del silio '[$']]]</f>
        <v>226934.39999999999</v>
      </c>
      <c r="N401" s="39">
        <f t="shared" si="6"/>
        <v>52.935479356193142</v>
      </c>
      <c r="O401" s="50">
        <f>+Tabla1[[#This Row],[Valor Total del reciclaje de la planta]]/G$2</f>
        <v>58.42801235839341</v>
      </c>
    </row>
    <row r="402" spans="1:15" ht="27.6">
      <c r="A402" s="40">
        <v>43318</v>
      </c>
      <c r="B402" s="41" t="s">
        <v>644</v>
      </c>
      <c r="C402" s="41" t="s">
        <v>645</v>
      </c>
      <c r="D402" s="42">
        <f>+Tabla1[[#This Row],[Capacidad MW]]/E$1</f>
        <v>60</v>
      </c>
      <c r="E402" s="42">
        <v>2.4E-2</v>
      </c>
      <c r="F402" s="40">
        <v>43318</v>
      </c>
      <c r="G402" s="24">
        <f>17*Tabla1[[#This Row],[Cantidad de paneles]]</f>
        <v>1020</v>
      </c>
      <c r="H402" s="24">
        <f>0.003*Tabla1[[#This Row],[Cantidad de paneles]]</f>
        <v>0.18</v>
      </c>
      <c r="I402" s="24">
        <f>0.057*Tabla1[[#This Row],[Cantidad de paneles]]</f>
        <v>3.42</v>
      </c>
      <c r="J402" s="28">
        <f>+Tabla1[[#This Row],[Peso del vidrio '[Kg']]]*J$1</f>
        <v>161160</v>
      </c>
      <c r="K402" s="28">
        <f>+Tabla1[[#This Row],[Peso del Silicio '[Kg']]]*J$2</f>
        <v>27360</v>
      </c>
      <c r="L402" s="28">
        <f>+Tabla1[[#This Row],[peso del aluminio '[Kg']]]*J$3</f>
        <v>17784</v>
      </c>
      <c r="M402" s="30">
        <f>+Tabla1[[#This Row],[precio del vidrio '[$']]]+Tabla1[[#This Row],[precio del aluminio '[$']]]+Tabla1[[#This Row],[precio del silio '[$']]]</f>
        <v>206304</v>
      </c>
      <c r="N402" s="39">
        <f t="shared" si="6"/>
        <v>48.123163051084674</v>
      </c>
      <c r="O402" s="50">
        <f>+Tabla1[[#This Row],[Valor Total del reciclaje de la planta]]/G$2</f>
        <v>53.116374871266736</v>
      </c>
    </row>
    <row r="403" spans="1:15" ht="27.6">
      <c r="A403" s="40">
        <v>43320</v>
      </c>
      <c r="B403" s="41" t="s">
        <v>646</v>
      </c>
      <c r="C403" s="41" t="s">
        <v>572</v>
      </c>
      <c r="D403" s="42">
        <f>+Tabla1[[#This Row],[Capacidad MW]]/E$1</f>
        <v>179.99999999999997</v>
      </c>
      <c r="E403" s="42">
        <v>7.1999999999999995E-2</v>
      </c>
      <c r="F403" s="40">
        <v>43449</v>
      </c>
      <c r="G403" s="24">
        <f>17*Tabla1[[#This Row],[Cantidad de paneles]]</f>
        <v>3059.9999999999995</v>
      </c>
      <c r="H403" s="24">
        <f>0.003*Tabla1[[#This Row],[Cantidad de paneles]]</f>
        <v>0.53999999999999992</v>
      </c>
      <c r="I403" s="24">
        <f>0.057*Tabla1[[#This Row],[Cantidad de paneles]]</f>
        <v>10.259999999999998</v>
      </c>
      <c r="J403" s="28">
        <f>+Tabla1[[#This Row],[Peso del vidrio '[Kg']]]*J$1</f>
        <v>483479.99999999994</v>
      </c>
      <c r="K403" s="28">
        <f>+Tabla1[[#This Row],[Peso del Silicio '[Kg']]]*J$2</f>
        <v>82079.999999999985</v>
      </c>
      <c r="L403" s="28">
        <f>+Tabla1[[#This Row],[peso del aluminio '[Kg']]]*J$3</f>
        <v>53351.999999999993</v>
      </c>
      <c r="M403" s="30">
        <f>+Tabla1[[#This Row],[precio del vidrio '[$']]]+Tabla1[[#This Row],[precio del aluminio '[$']]]+Tabla1[[#This Row],[precio del silio '[$']]]</f>
        <v>618911.99999999988</v>
      </c>
      <c r="N403" s="39">
        <f t="shared" si="6"/>
        <v>144.36948915325399</v>
      </c>
      <c r="O403" s="50">
        <f>+Tabla1[[#This Row],[Valor Total del reciclaje de la planta]]/G$2</f>
        <v>159.34912461380017</v>
      </c>
    </row>
    <row r="404" spans="1:15" ht="41.45">
      <c r="A404" s="40">
        <v>43325</v>
      </c>
      <c r="B404" s="41" t="s">
        <v>647</v>
      </c>
      <c r="C404" s="41" t="s">
        <v>648</v>
      </c>
      <c r="D404" s="42">
        <f>+Tabla1[[#This Row],[Capacidad MW]]/E$1</f>
        <v>480</v>
      </c>
      <c r="E404" s="42">
        <v>0.192</v>
      </c>
      <c r="F404" s="40">
        <v>43556</v>
      </c>
      <c r="G404" s="24">
        <f>17*Tabla1[[#This Row],[Cantidad de paneles]]</f>
        <v>8160</v>
      </c>
      <c r="H404" s="24">
        <f>0.003*Tabla1[[#This Row],[Cantidad de paneles]]</f>
        <v>1.44</v>
      </c>
      <c r="I404" s="24">
        <f>0.057*Tabla1[[#This Row],[Cantidad de paneles]]</f>
        <v>27.36</v>
      </c>
      <c r="J404" s="28">
        <f>+Tabla1[[#This Row],[Peso del vidrio '[Kg']]]*J$1</f>
        <v>1289280</v>
      </c>
      <c r="K404" s="28">
        <f>+Tabla1[[#This Row],[Peso del Silicio '[Kg']]]*J$2</f>
        <v>218880</v>
      </c>
      <c r="L404" s="28">
        <f>+Tabla1[[#This Row],[peso del aluminio '[Kg']]]*J$3</f>
        <v>142272</v>
      </c>
      <c r="M404" s="30">
        <f>+Tabla1[[#This Row],[precio del vidrio '[$']]]+Tabla1[[#This Row],[precio del aluminio '[$']]]+Tabla1[[#This Row],[precio del silio '[$']]]</f>
        <v>1650432</v>
      </c>
      <c r="N404" s="39">
        <f t="shared" si="6"/>
        <v>384.98530440867739</v>
      </c>
      <c r="O404" s="50">
        <f>+Tabla1[[#This Row],[Valor Total del reciclaje de la planta]]/G$2</f>
        <v>424.93099897013388</v>
      </c>
    </row>
    <row r="405" spans="1:15" ht="27.6">
      <c r="A405" s="40">
        <v>43325</v>
      </c>
      <c r="B405" s="41" t="s">
        <v>649</v>
      </c>
      <c r="C405" s="41" t="s">
        <v>650</v>
      </c>
      <c r="D405" s="42">
        <f>+Tabla1[[#This Row],[Capacidad MW]]/E$1</f>
        <v>243.75</v>
      </c>
      <c r="E405" s="42">
        <v>9.7500000000000003E-2</v>
      </c>
      <c r="F405" s="40">
        <v>43449</v>
      </c>
      <c r="G405" s="24">
        <f>17*Tabla1[[#This Row],[Cantidad de paneles]]</f>
        <v>4143.75</v>
      </c>
      <c r="H405" s="24">
        <f>0.003*Tabla1[[#This Row],[Cantidad de paneles]]</f>
        <v>0.73125000000000007</v>
      </c>
      <c r="I405" s="24">
        <f>0.057*Tabla1[[#This Row],[Cantidad de paneles]]</f>
        <v>13.893750000000001</v>
      </c>
      <c r="J405" s="28">
        <f>+Tabla1[[#This Row],[Peso del vidrio '[Kg']]]*J$1</f>
        <v>654712.5</v>
      </c>
      <c r="K405" s="28">
        <f>+Tabla1[[#This Row],[Peso del Silicio '[Kg']]]*J$2</f>
        <v>111150.00000000001</v>
      </c>
      <c r="L405" s="28">
        <f>+Tabla1[[#This Row],[peso del aluminio '[Kg']]]*J$3</f>
        <v>72247.5</v>
      </c>
      <c r="M405" s="30">
        <f>+Tabla1[[#This Row],[precio del vidrio '[$']]]+Tabla1[[#This Row],[precio del aluminio '[$']]]+Tabla1[[#This Row],[precio del silio '[$']]]</f>
        <v>838110</v>
      </c>
      <c r="N405" s="39">
        <f t="shared" si="6"/>
        <v>195.50034989503149</v>
      </c>
      <c r="O405" s="50">
        <f>+Tabla1[[#This Row],[Valor Total del reciclaje de la planta]]/G$2</f>
        <v>215.7852729145211</v>
      </c>
    </row>
    <row r="406" spans="1:15" ht="27.6">
      <c r="A406" s="40">
        <v>43327</v>
      </c>
      <c r="B406" s="41" t="s">
        <v>651</v>
      </c>
      <c r="C406" s="41" t="s">
        <v>652</v>
      </c>
      <c r="D406" s="42">
        <f>+Tabla1[[#This Row],[Capacidad MW]]/E$1</f>
        <v>250</v>
      </c>
      <c r="E406" s="42">
        <v>0.1</v>
      </c>
      <c r="F406" s="40">
        <v>43509</v>
      </c>
      <c r="G406" s="24">
        <f>17*Tabla1[[#This Row],[Cantidad de paneles]]</f>
        <v>4250</v>
      </c>
      <c r="H406" s="24">
        <f>0.003*Tabla1[[#This Row],[Cantidad de paneles]]</f>
        <v>0.75</v>
      </c>
      <c r="I406" s="24">
        <f>0.057*Tabla1[[#This Row],[Cantidad de paneles]]</f>
        <v>14.25</v>
      </c>
      <c r="J406" s="28">
        <f>+Tabla1[[#This Row],[Peso del vidrio '[Kg']]]*J$1</f>
        <v>671500</v>
      </c>
      <c r="K406" s="28">
        <f>+Tabla1[[#This Row],[Peso del Silicio '[Kg']]]*J$2</f>
        <v>114000</v>
      </c>
      <c r="L406" s="28">
        <f>+Tabla1[[#This Row],[peso del aluminio '[Kg']]]*J$3</f>
        <v>74100</v>
      </c>
      <c r="M406" s="30">
        <f>+Tabla1[[#This Row],[precio del vidrio '[$']]]+Tabla1[[#This Row],[precio del aluminio '[$']]]+Tabla1[[#This Row],[precio del silio '[$']]]</f>
        <v>859600</v>
      </c>
      <c r="N406" s="39">
        <f t="shared" si="6"/>
        <v>200.51317937951947</v>
      </c>
      <c r="O406" s="50">
        <f>+Tabla1[[#This Row],[Valor Total del reciclaje de la planta]]/G$2</f>
        <v>221.31822863027807</v>
      </c>
    </row>
    <row r="407" spans="1:15" ht="27.6">
      <c r="A407" s="40">
        <v>43327</v>
      </c>
      <c r="B407" s="41" t="s">
        <v>653</v>
      </c>
      <c r="C407" s="41" t="s">
        <v>654</v>
      </c>
      <c r="D407" s="42">
        <f>+Tabla1[[#This Row],[Capacidad MW]]/E$1</f>
        <v>237.5</v>
      </c>
      <c r="E407" s="42">
        <v>9.5000000000000001E-2</v>
      </c>
      <c r="F407" s="40">
        <v>43654</v>
      </c>
      <c r="G407" s="24">
        <f>17*Tabla1[[#This Row],[Cantidad de paneles]]</f>
        <v>4037.5</v>
      </c>
      <c r="H407" s="24">
        <f>0.003*Tabla1[[#This Row],[Cantidad de paneles]]</f>
        <v>0.71250000000000002</v>
      </c>
      <c r="I407" s="24">
        <f>0.057*Tabla1[[#This Row],[Cantidad de paneles]]</f>
        <v>13.5375</v>
      </c>
      <c r="J407" s="28">
        <f>+Tabla1[[#This Row],[Peso del vidrio '[Kg']]]*J$1</f>
        <v>637925</v>
      </c>
      <c r="K407" s="28">
        <f>+Tabla1[[#This Row],[Peso del Silicio '[Kg']]]*J$2</f>
        <v>108300</v>
      </c>
      <c r="L407" s="28">
        <f>+Tabla1[[#This Row],[peso del aluminio '[Kg']]]*J$3</f>
        <v>70395</v>
      </c>
      <c r="M407" s="30">
        <f>+Tabla1[[#This Row],[precio del vidrio '[$']]]+Tabla1[[#This Row],[precio del aluminio '[$']]]+Tabla1[[#This Row],[precio del silio '[$']]]</f>
        <v>816620</v>
      </c>
      <c r="N407" s="39">
        <f t="shared" si="6"/>
        <v>190.48752041054351</v>
      </c>
      <c r="O407" s="50">
        <f>+Tabla1[[#This Row],[Valor Total del reciclaje de la planta]]/G$2</f>
        <v>210.25231719876416</v>
      </c>
    </row>
    <row r="408" spans="1:15" ht="27.6">
      <c r="A408" s="40">
        <v>43327</v>
      </c>
      <c r="B408" s="41" t="s">
        <v>655</v>
      </c>
      <c r="C408" s="41" t="s">
        <v>654</v>
      </c>
      <c r="D408" s="42">
        <f>+Tabla1[[#This Row],[Capacidad MW]]/E$1</f>
        <v>267.5</v>
      </c>
      <c r="E408" s="42">
        <v>0.107</v>
      </c>
      <c r="F408" s="40">
        <v>43654</v>
      </c>
      <c r="G408" s="24">
        <f>17*Tabla1[[#This Row],[Cantidad de paneles]]</f>
        <v>4547.5</v>
      </c>
      <c r="H408" s="24">
        <f>0.003*Tabla1[[#This Row],[Cantidad de paneles]]</f>
        <v>0.80249999999999999</v>
      </c>
      <c r="I408" s="24">
        <f>0.057*Tabla1[[#This Row],[Cantidad de paneles]]</f>
        <v>15.2475</v>
      </c>
      <c r="J408" s="28">
        <f>+Tabla1[[#This Row],[Peso del vidrio '[Kg']]]*J$1</f>
        <v>718505</v>
      </c>
      <c r="K408" s="28">
        <f>+Tabla1[[#This Row],[Peso del Silicio '[Kg']]]*J$2</f>
        <v>121980</v>
      </c>
      <c r="L408" s="28">
        <f>+Tabla1[[#This Row],[peso del aluminio '[Kg']]]*J$3</f>
        <v>79287</v>
      </c>
      <c r="M408" s="30">
        <f>+Tabla1[[#This Row],[precio del vidrio '[$']]]+Tabla1[[#This Row],[precio del aluminio '[$']]]+Tabla1[[#This Row],[precio del silio '[$']]]</f>
        <v>919772</v>
      </c>
      <c r="N408" s="39">
        <f t="shared" si="6"/>
        <v>214.54910193608583</v>
      </c>
      <c r="O408" s="50">
        <f>+Tabla1[[#This Row],[Valor Total del reciclaje de la planta]]/G$2</f>
        <v>236.81050463439752</v>
      </c>
    </row>
    <row r="409" spans="1:15" ht="27.6">
      <c r="A409" s="40">
        <v>43327</v>
      </c>
      <c r="B409" s="41" t="s">
        <v>656</v>
      </c>
      <c r="C409" s="41" t="s">
        <v>592</v>
      </c>
      <c r="D409" s="42">
        <f>+Tabla1[[#This Row],[Capacidad MW]]/E$1</f>
        <v>250</v>
      </c>
      <c r="E409" s="42">
        <v>0.1</v>
      </c>
      <c r="F409" s="40">
        <v>43435</v>
      </c>
      <c r="G409" s="24">
        <f>17*Tabla1[[#This Row],[Cantidad de paneles]]</f>
        <v>4250</v>
      </c>
      <c r="H409" s="24">
        <f>0.003*Tabla1[[#This Row],[Cantidad de paneles]]</f>
        <v>0.75</v>
      </c>
      <c r="I409" s="24">
        <f>0.057*Tabla1[[#This Row],[Cantidad de paneles]]</f>
        <v>14.25</v>
      </c>
      <c r="J409" s="28">
        <f>+Tabla1[[#This Row],[Peso del vidrio '[Kg']]]*J$1</f>
        <v>671500</v>
      </c>
      <c r="K409" s="28">
        <f>+Tabla1[[#This Row],[Peso del Silicio '[Kg']]]*J$2</f>
        <v>114000</v>
      </c>
      <c r="L409" s="28">
        <f>+Tabla1[[#This Row],[peso del aluminio '[Kg']]]*J$3</f>
        <v>74100</v>
      </c>
      <c r="M409" s="30">
        <f>+Tabla1[[#This Row],[precio del vidrio '[$']]]+Tabla1[[#This Row],[precio del aluminio '[$']]]+Tabla1[[#This Row],[precio del silio '[$']]]</f>
        <v>859600</v>
      </c>
      <c r="N409" s="39">
        <f t="shared" si="6"/>
        <v>200.51317937951947</v>
      </c>
      <c r="O409" s="50">
        <f>+Tabla1[[#This Row],[Valor Total del reciclaje de la planta]]/G$2</f>
        <v>221.31822863027807</v>
      </c>
    </row>
    <row r="410" spans="1:15" ht="27.6">
      <c r="A410" s="40">
        <v>43327</v>
      </c>
      <c r="B410" s="41" t="s">
        <v>657</v>
      </c>
      <c r="C410" s="41" t="s">
        <v>654</v>
      </c>
      <c r="D410" s="42">
        <f>+Tabla1[[#This Row],[Capacidad MW]]/E$1</f>
        <v>133.75</v>
      </c>
      <c r="E410" s="42">
        <v>5.3499999999999999E-2</v>
      </c>
      <c r="F410" s="40">
        <v>43654</v>
      </c>
      <c r="G410" s="24">
        <f>17*Tabla1[[#This Row],[Cantidad de paneles]]</f>
        <v>2273.75</v>
      </c>
      <c r="H410" s="24">
        <f>0.003*Tabla1[[#This Row],[Cantidad de paneles]]</f>
        <v>0.40125</v>
      </c>
      <c r="I410" s="24">
        <f>0.057*Tabla1[[#This Row],[Cantidad de paneles]]</f>
        <v>7.6237500000000002</v>
      </c>
      <c r="J410" s="28">
        <f>+Tabla1[[#This Row],[Peso del vidrio '[Kg']]]*J$1</f>
        <v>359252.5</v>
      </c>
      <c r="K410" s="28">
        <f>+Tabla1[[#This Row],[Peso del Silicio '[Kg']]]*J$2</f>
        <v>60990</v>
      </c>
      <c r="L410" s="28">
        <f>+Tabla1[[#This Row],[peso del aluminio '[Kg']]]*J$3</f>
        <v>39643.5</v>
      </c>
      <c r="M410" s="30">
        <f>+Tabla1[[#This Row],[precio del vidrio '[$']]]+Tabla1[[#This Row],[precio del aluminio '[$']]]+Tabla1[[#This Row],[precio del silio '[$']]]</f>
        <v>459886</v>
      </c>
      <c r="N410" s="39">
        <f t="shared" si="6"/>
        <v>107.27455096804292</v>
      </c>
      <c r="O410" s="50">
        <f>+Tabla1[[#This Row],[Valor Total del reciclaje de la planta]]/G$2</f>
        <v>118.40525231719876</v>
      </c>
    </row>
    <row r="411" spans="1:15" ht="41.45">
      <c r="A411" s="40">
        <v>43328</v>
      </c>
      <c r="B411" s="41" t="s">
        <v>658</v>
      </c>
      <c r="C411" s="41" t="s">
        <v>240</v>
      </c>
      <c r="D411" s="42">
        <f>+Tabla1[[#This Row],[Capacidad MW]]/E$1</f>
        <v>1807.4999999999998</v>
      </c>
      <c r="E411" s="42">
        <v>0.72299999999999998</v>
      </c>
      <c r="F411" s="40">
        <v>43509</v>
      </c>
      <c r="G411" s="24">
        <f>17*Tabla1[[#This Row],[Cantidad de paneles]]</f>
        <v>30727.499999999996</v>
      </c>
      <c r="H411" s="24">
        <f>0.003*Tabla1[[#This Row],[Cantidad de paneles]]</f>
        <v>5.4224999999999994</v>
      </c>
      <c r="I411" s="24">
        <f>0.057*Tabla1[[#This Row],[Cantidad de paneles]]</f>
        <v>103.02749999999999</v>
      </c>
      <c r="J411" s="28">
        <f>+Tabla1[[#This Row],[Peso del vidrio '[Kg']]]*J$1</f>
        <v>4854944.9999999991</v>
      </c>
      <c r="K411" s="28">
        <f>+Tabla1[[#This Row],[Peso del Silicio '[Kg']]]*J$2</f>
        <v>824219.99999999988</v>
      </c>
      <c r="L411" s="28">
        <f>+Tabla1[[#This Row],[peso del aluminio '[Kg']]]*J$3</f>
        <v>535743</v>
      </c>
      <c r="M411" s="30">
        <f>+Tabla1[[#This Row],[precio del vidrio '[$']]]+Tabla1[[#This Row],[precio del aluminio '[$']]]+Tabla1[[#This Row],[precio del silio '[$']]]</f>
        <v>6214907.9999999991</v>
      </c>
      <c r="N411" s="39">
        <f t="shared" si="6"/>
        <v>1449.7102869139255</v>
      </c>
      <c r="O411" s="50">
        <f>+Tabla1[[#This Row],[Valor Total del reciclaje de la planta]]/G$2</f>
        <v>1600.1307929969103</v>
      </c>
    </row>
    <row r="412" spans="1:15" ht="55.15">
      <c r="A412" s="40">
        <v>43329</v>
      </c>
      <c r="B412" s="41" t="s">
        <v>659</v>
      </c>
      <c r="C412" s="41" t="s">
        <v>660</v>
      </c>
      <c r="D412" s="42">
        <f>+Tabla1[[#This Row],[Capacidad MW]]/E$1</f>
        <v>153</v>
      </c>
      <c r="E412" s="42">
        <v>6.1199999999999997E-2</v>
      </c>
      <c r="F412" s="40">
        <v>43374</v>
      </c>
      <c r="G412" s="24">
        <f>17*Tabla1[[#This Row],[Cantidad de paneles]]</f>
        <v>2601</v>
      </c>
      <c r="H412" s="24">
        <f>0.003*Tabla1[[#This Row],[Cantidad de paneles]]</f>
        <v>0.45900000000000002</v>
      </c>
      <c r="I412" s="24">
        <f>0.057*Tabla1[[#This Row],[Cantidad de paneles]]</f>
        <v>8.7210000000000001</v>
      </c>
      <c r="J412" s="28">
        <f>+Tabla1[[#This Row],[Peso del vidrio '[Kg']]]*J$1</f>
        <v>410958</v>
      </c>
      <c r="K412" s="28">
        <f>+Tabla1[[#This Row],[Peso del Silicio '[Kg']]]*J$2</f>
        <v>69768</v>
      </c>
      <c r="L412" s="28">
        <f>+Tabla1[[#This Row],[peso del aluminio '[Kg']]]*J$3</f>
        <v>45349.2</v>
      </c>
      <c r="M412" s="30">
        <f>+Tabla1[[#This Row],[precio del vidrio '[$']]]+Tabla1[[#This Row],[precio del aluminio '[$']]]+Tabla1[[#This Row],[precio del silio '[$']]]</f>
        <v>526075.19999999995</v>
      </c>
      <c r="N412" s="39">
        <f t="shared" si="6"/>
        <v>122.71406578026591</v>
      </c>
      <c r="O412" s="50">
        <f>+Tabla1[[#This Row],[Valor Total del reciclaje de la planta]]/G$2</f>
        <v>135.44675592173016</v>
      </c>
    </row>
    <row r="413" spans="1:15" ht="27.6">
      <c r="A413" s="40">
        <v>43333</v>
      </c>
      <c r="B413" s="41" t="s">
        <v>661</v>
      </c>
      <c r="C413" s="41" t="s">
        <v>261</v>
      </c>
      <c r="D413" s="42">
        <f>+Tabla1[[#This Row],[Capacidad MW]]/E$1</f>
        <v>1030</v>
      </c>
      <c r="E413" s="42">
        <v>0.41199999999999998</v>
      </c>
      <c r="F413" s="40">
        <v>43506</v>
      </c>
      <c r="G413" s="24">
        <f>17*Tabla1[[#This Row],[Cantidad de paneles]]</f>
        <v>17510</v>
      </c>
      <c r="H413" s="24">
        <f>0.003*Tabla1[[#This Row],[Cantidad de paneles]]</f>
        <v>3.09</v>
      </c>
      <c r="I413" s="24">
        <f>0.057*Tabla1[[#This Row],[Cantidad de paneles]]</f>
        <v>58.71</v>
      </c>
      <c r="J413" s="28">
        <f>+Tabla1[[#This Row],[Peso del vidrio '[Kg']]]*J$1</f>
        <v>2766580</v>
      </c>
      <c r="K413" s="28">
        <f>+Tabla1[[#This Row],[Peso del Silicio '[Kg']]]*J$2</f>
        <v>469680</v>
      </c>
      <c r="L413" s="28">
        <f>+Tabla1[[#This Row],[peso del aluminio '[Kg']]]*J$3</f>
        <v>305292</v>
      </c>
      <c r="M413" s="30">
        <f>+Tabla1[[#This Row],[precio del vidrio '[$']]]+Tabla1[[#This Row],[precio del aluminio '[$']]]+Tabla1[[#This Row],[precio del silio '[$']]]</f>
        <v>3541552</v>
      </c>
      <c r="N413" s="39">
        <f t="shared" si="6"/>
        <v>826.11429904362024</v>
      </c>
      <c r="O413" s="50">
        <f>+Tabla1[[#This Row],[Valor Total del reciclaje de la planta]]/G$2</f>
        <v>911.83110195674567</v>
      </c>
    </row>
    <row r="414" spans="1:15" ht="27.6">
      <c r="A414" s="40">
        <v>43333</v>
      </c>
      <c r="B414" s="41" t="s">
        <v>662</v>
      </c>
      <c r="C414" s="41" t="s">
        <v>654</v>
      </c>
      <c r="D414" s="42">
        <f>+Tabla1[[#This Row],[Capacidad MW]]/E$1</f>
        <v>141</v>
      </c>
      <c r="E414" s="42">
        <v>5.6399999999999999E-2</v>
      </c>
      <c r="F414" s="40">
        <v>43654</v>
      </c>
      <c r="G414" s="24">
        <f>17*Tabla1[[#This Row],[Cantidad de paneles]]</f>
        <v>2397</v>
      </c>
      <c r="H414" s="24">
        <f>0.003*Tabla1[[#This Row],[Cantidad de paneles]]</f>
        <v>0.42299999999999999</v>
      </c>
      <c r="I414" s="24">
        <f>0.057*Tabla1[[#This Row],[Cantidad de paneles]]</f>
        <v>8.0370000000000008</v>
      </c>
      <c r="J414" s="28">
        <f>+Tabla1[[#This Row],[Peso del vidrio '[Kg']]]*J$1</f>
        <v>378726</v>
      </c>
      <c r="K414" s="28">
        <f>+Tabla1[[#This Row],[Peso del Silicio '[Kg']]]*J$2</f>
        <v>64296</v>
      </c>
      <c r="L414" s="28">
        <f>+Tabla1[[#This Row],[peso del aluminio '[Kg']]]*J$3</f>
        <v>41792.400000000001</v>
      </c>
      <c r="M414" s="30">
        <f>+Tabla1[[#This Row],[precio del vidrio '[$']]]+Tabla1[[#This Row],[precio del aluminio '[$']]]+Tabla1[[#This Row],[precio del silio '[$']]]</f>
        <v>484814.4</v>
      </c>
      <c r="N414" s="39">
        <f t="shared" si="6"/>
        <v>113.08943317004899</v>
      </c>
      <c r="O414" s="50">
        <f>+Tabla1[[#This Row],[Valor Total del reciclaje de la planta]]/G$2</f>
        <v>124.82348094747684</v>
      </c>
    </row>
    <row r="415" spans="1:15" ht="27.6">
      <c r="A415" s="40">
        <v>43335</v>
      </c>
      <c r="B415" s="41" t="s">
        <v>663</v>
      </c>
      <c r="C415" s="41" t="s">
        <v>664</v>
      </c>
      <c r="D415" s="42">
        <f>+Tabla1[[#This Row],[Capacidad MW]]/E$1</f>
        <v>49749.999999999993</v>
      </c>
      <c r="E415" s="42">
        <v>19.899999999999999</v>
      </c>
      <c r="F415" s="40">
        <v>43586</v>
      </c>
      <c r="G415" s="24">
        <f>17*Tabla1[[#This Row],[Cantidad de paneles]]</f>
        <v>845749.99999999988</v>
      </c>
      <c r="H415" s="24">
        <f>0.003*Tabla1[[#This Row],[Cantidad de paneles]]</f>
        <v>149.24999999999997</v>
      </c>
      <c r="I415" s="24">
        <f>0.057*Tabla1[[#This Row],[Cantidad de paneles]]</f>
        <v>2835.7499999999995</v>
      </c>
      <c r="J415" s="28">
        <f>+Tabla1[[#This Row],[Peso del vidrio '[Kg']]]*J$1</f>
        <v>133628499.99999999</v>
      </c>
      <c r="K415" s="28">
        <f>+Tabla1[[#This Row],[Peso del Silicio '[Kg']]]*J$2</f>
        <v>22685999.999999996</v>
      </c>
      <c r="L415" s="28">
        <f>+Tabla1[[#This Row],[peso del aluminio '[Kg']]]*J$3</f>
        <v>14745899.999999998</v>
      </c>
      <c r="M415" s="30">
        <f>+Tabla1[[#This Row],[precio del vidrio '[$']]]+Tabla1[[#This Row],[precio del aluminio '[$']]]+Tabla1[[#This Row],[precio del silio '[$']]]</f>
        <v>171060399.99999997</v>
      </c>
      <c r="N415" s="39">
        <f t="shared" si="6"/>
        <v>39902.12269652437</v>
      </c>
      <c r="O415" s="50">
        <f>+Tabla1[[#This Row],[Valor Total del reciclaje de la planta]]/G$2</f>
        <v>44042.327497425329</v>
      </c>
    </row>
    <row r="416" spans="1:15" ht="27.6">
      <c r="A416" s="40">
        <v>43335</v>
      </c>
      <c r="B416" s="41" t="s">
        <v>665</v>
      </c>
      <c r="C416" s="41" t="s">
        <v>666</v>
      </c>
      <c r="D416" s="42">
        <f>+Tabla1[[#This Row],[Capacidad MW]]/E$1</f>
        <v>24750</v>
      </c>
      <c r="E416" s="42">
        <v>9.9</v>
      </c>
      <c r="F416" s="40">
        <v>43466</v>
      </c>
      <c r="G416" s="24">
        <f>17*Tabla1[[#This Row],[Cantidad de paneles]]</f>
        <v>420750</v>
      </c>
      <c r="H416" s="24">
        <f>0.003*Tabla1[[#This Row],[Cantidad de paneles]]</f>
        <v>74.25</v>
      </c>
      <c r="I416" s="24">
        <f>0.057*Tabla1[[#This Row],[Cantidad de paneles]]</f>
        <v>1410.75</v>
      </c>
      <c r="J416" s="28">
        <f>+Tabla1[[#This Row],[Peso del vidrio '[Kg']]]*J$1</f>
        <v>66478500</v>
      </c>
      <c r="K416" s="28">
        <f>+Tabla1[[#This Row],[Peso del Silicio '[Kg']]]*J$2</f>
        <v>11286000</v>
      </c>
      <c r="L416" s="28">
        <f>+Tabla1[[#This Row],[peso del aluminio '[Kg']]]*J$3</f>
        <v>7335900</v>
      </c>
      <c r="M416" s="30">
        <f>+Tabla1[[#This Row],[precio del vidrio '[$']]]+Tabla1[[#This Row],[precio del aluminio '[$']]]+Tabla1[[#This Row],[precio del silio '[$']]]</f>
        <v>85100400</v>
      </c>
      <c r="N416" s="39">
        <f t="shared" si="6"/>
        <v>19850.804758572427</v>
      </c>
      <c r="O416" s="50">
        <f>+Tabla1[[#This Row],[Valor Total del reciclaje de la planta]]/G$2</f>
        <v>21910.50463439753</v>
      </c>
    </row>
    <row r="417" spans="1:15">
      <c r="A417" s="40">
        <v>43340</v>
      </c>
      <c r="B417" s="41" t="s">
        <v>667</v>
      </c>
      <c r="C417" s="41" t="s">
        <v>668</v>
      </c>
      <c r="D417" s="42">
        <f>+Tabla1[[#This Row],[Capacidad MW]]/E$1</f>
        <v>952.19999999999993</v>
      </c>
      <c r="E417" s="42">
        <v>0.38088</v>
      </c>
      <c r="F417" s="40">
        <v>43568</v>
      </c>
      <c r="G417" s="24">
        <f>17*Tabla1[[#This Row],[Cantidad de paneles]]</f>
        <v>16187.4</v>
      </c>
      <c r="H417" s="24">
        <f>0.003*Tabla1[[#This Row],[Cantidad de paneles]]</f>
        <v>2.8565999999999998</v>
      </c>
      <c r="I417" s="24">
        <f>0.057*Tabla1[[#This Row],[Cantidad de paneles]]</f>
        <v>54.275399999999998</v>
      </c>
      <c r="J417" s="28">
        <f>+Tabla1[[#This Row],[Peso del vidrio '[Kg']]]*J$1</f>
        <v>2557609.1999999997</v>
      </c>
      <c r="K417" s="28">
        <f>+Tabla1[[#This Row],[Peso del Silicio '[Kg']]]*J$2</f>
        <v>434203.19999999995</v>
      </c>
      <c r="L417" s="28">
        <f>+Tabla1[[#This Row],[peso del aluminio '[Kg']]]*J$3</f>
        <v>282232.08</v>
      </c>
      <c r="M417" s="30">
        <f>+Tabla1[[#This Row],[precio del vidrio '[$']]]+Tabla1[[#This Row],[precio del aluminio '[$']]]+Tabla1[[#This Row],[precio del silio '[$']]]</f>
        <v>3274044.4799999995</v>
      </c>
      <c r="N417" s="39">
        <f t="shared" si="6"/>
        <v>763.71459762071368</v>
      </c>
      <c r="O417" s="50">
        <f>+Tabla1[[#This Row],[Valor Total del reciclaje de la planta]]/G$2</f>
        <v>842.95686920700291</v>
      </c>
    </row>
    <row r="418" spans="1:15" ht="41.45">
      <c r="A418" s="40">
        <v>43342</v>
      </c>
      <c r="B418" s="41" t="s">
        <v>669</v>
      </c>
      <c r="C418" s="41" t="s">
        <v>670</v>
      </c>
      <c r="D418" s="42">
        <f>+Tabla1[[#This Row],[Capacidad MW]]/E$1</f>
        <v>80</v>
      </c>
      <c r="E418" s="42">
        <v>3.2000000000000001E-2</v>
      </c>
      <c r="F418" s="40">
        <v>43556</v>
      </c>
      <c r="G418" s="24">
        <f>17*Tabla1[[#This Row],[Cantidad de paneles]]</f>
        <v>1360</v>
      </c>
      <c r="H418" s="24">
        <f>0.003*Tabla1[[#This Row],[Cantidad de paneles]]</f>
        <v>0.24</v>
      </c>
      <c r="I418" s="24">
        <f>0.057*Tabla1[[#This Row],[Cantidad de paneles]]</f>
        <v>4.5600000000000005</v>
      </c>
      <c r="J418" s="28">
        <f>+Tabla1[[#This Row],[Peso del vidrio '[Kg']]]*J$1</f>
        <v>214880</v>
      </c>
      <c r="K418" s="28">
        <f>+Tabla1[[#This Row],[Peso del Silicio '[Kg']]]*J$2</f>
        <v>36480</v>
      </c>
      <c r="L418" s="28">
        <f>+Tabla1[[#This Row],[peso del aluminio '[Kg']]]*J$3</f>
        <v>23712.000000000004</v>
      </c>
      <c r="M418" s="30">
        <f>+Tabla1[[#This Row],[precio del vidrio '[$']]]+Tabla1[[#This Row],[precio del aluminio '[$']]]+Tabla1[[#This Row],[precio del silio '[$']]]</f>
        <v>275072</v>
      </c>
      <c r="N418" s="39">
        <f t="shared" si="6"/>
        <v>64.164217401446237</v>
      </c>
      <c r="O418" s="50">
        <f>+Tabla1[[#This Row],[Valor Total del reciclaje de la planta]]/G$2</f>
        <v>70.821833161688986</v>
      </c>
    </row>
    <row r="419" spans="1:15" ht="27.6">
      <c r="A419" s="40">
        <v>43347</v>
      </c>
      <c r="B419" s="41" t="s">
        <v>671</v>
      </c>
      <c r="C419" s="41" t="s">
        <v>175</v>
      </c>
      <c r="D419" s="42">
        <f>+Tabla1[[#This Row],[Capacidad MW]]/E$1</f>
        <v>82.875</v>
      </c>
      <c r="E419" s="42">
        <v>3.3149999999999999E-2</v>
      </c>
      <c r="F419" s="40">
        <v>43346</v>
      </c>
      <c r="G419" s="24">
        <f>17*Tabla1[[#This Row],[Cantidad de paneles]]</f>
        <v>1408.875</v>
      </c>
      <c r="H419" s="24">
        <f>0.003*Tabla1[[#This Row],[Cantidad de paneles]]</f>
        <v>0.24862500000000001</v>
      </c>
      <c r="I419" s="24">
        <f>0.057*Tabla1[[#This Row],[Cantidad de paneles]]</f>
        <v>4.7238750000000005</v>
      </c>
      <c r="J419" s="28">
        <f>+Tabla1[[#This Row],[Peso del vidrio '[Kg']]]*J$1</f>
        <v>222602.25</v>
      </c>
      <c r="K419" s="28">
        <f>+Tabla1[[#This Row],[Peso del Silicio '[Kg']]]*J$2</f>
        <v>37791</v>
      </c>
      <c r="L419" s="28">
        <f>+Tabla1[[#This Row],[peso del aluminio '[Kg']]]*J$3</f>
        <v>24564.15</v>
      </c>
      <c r="M419" s="30">
        <f>+Tabla1[[#This Row],[precio del vidrio '[$']]]+Tabla1[[#This Row],[precio del aluminio '[$']]]+Tabla1[[#This Row],[precio del silio '[$']]]</f>
        <v>284957.40000000002</v>
      </c>
      <c r="N419" s="39">
        <f t="shared" si="6"/>
        <v>66.470118964310714</v>
      </c>
      <c r="O419" s="50">
        <f>+Tabla1[[#This Row],[Valor Total del reciclaje de la planta]]/G$2</f>
        <v>73.366992790937189</v>
      </c>
    </row>
    <row r="420" spans="1:15" ht="41.45">
      <c r="A420" s="40">
        <v>43348</v>
      </c>
      <c r="B420" s="41" t="s">
        <v>672</v>
      </c>
      <c r="C420" s="41" t="s">
        <v>673</v>
      </c>
      <c r="D420" s="42">
        <f>+Tabla1[[#This Row],[Capacidad MW]]/E$1</f>
        <v>483.99999999999994</v>
      </c>
      <c r="E420" s="42">
        <v>0.19359999999999999</v>
      </c>
      <c r="F420" s="40">
        <v>43647</v>
      </c>
      <c r="G420" s="24">
        <f>17*Tabla1[[#This Row],[Cantidad de paneles]]</f>
        <v>8227.9999999999982</v>
      </c>
      <c r="H420" s="24">
        <f>0.003*Tabla1[[#This Row],[Cantidad de paneles]]</f>
        <v>1.452</v>
      </c>
      <c r="I420" s="24">
        <f>0.057*Tabla1[[#This Row],[Cantidad de paneles]]</f>
        <v>27.587999999999997</v>
      </c>
      <c r="J420" s="28">
        <f>+Tabla1[[#This Row],[Peso del vidrio '[Kg']]]*J$1</f>
        <v>1300023.9999999998</v>
      </c>
      <c r="K420" s="28">
        <f>+Tabla1[[#This Row],[Peso del Silicio '[Kg']]]*J$2</f>
        <v>220704</v>
      </c>
      <c r="L420" s="28">
        <f>+Tabla1[[#This Row],[peso del aluminio '[Kg']]]*J$3</f>
        <v>143457.59999999998</v>
      </c>
      <c r="M420" s="30">
        <f>+Tabla1[[#This Row],[precio del vidrio '[$']]]+Tabla1[[#This Row],[precio del aluminio '[$']]]+Tabla1[[#This Row],[precio del silio '[$']]]</f>
        <v>1664185.5999999996</v>
      </c>
      <c r="N420" s="39">
        <f t="shared" si="6"/>
        <v>388.1935152787496</v>
      </c>
      <c r="O420" s="50">
        <f>+Tabla1[[#This Row],[Valor Total del reciclaje de la planta]]/G$2</f>
        <v>428.47209062821821</v>
      </c>
    </row>
    <row r="421" spans="1:15" ht="27.6">
      <c r="A421" s="40">
        <v>43348</v>
      </c>
      <c r="B421" s="41" t="s">
        <v>674</v>
      </c>
      <c r="C421" s="41" t="s">
        <v>675</v>
      </c>
      <c r="D421" s="42">
        <f>+Tabla1[[#This Row],[Capacidad MW]]/E$1</f>
        <v>1297.5</v>
      </c>
      <c r="E421" s="42">
        <v>0.51900000000000002</v>
      </c>
      <c r="F421" s="40">
        <v>43496</v>
      </c>
      <c r="G421" s="24">
        <f>17*Tabla1[[#This Row],[Cantidad de paneles]]</f>
        <v>22057.5</v>
      </c>
      <c r="H421" s="24">
        <f>0.003*Tabla1[[#This Row],[Cantidad de paneles]]</f>
        <v>3.8925000000000001</v>
      </c>
      <c r="I421" s="24">
        <f>0.057*Tabla1[[#This Row],[Cantidad de paneles]]</f>
        <v>73.957499999999996</v>
      </c>
      <c r="J421" s="28">
        <f>+Tabla1[[#This Row],[Peso del vidrio '[Kg']]]*J$1</f>
        <v>3485085</v>
      </c>
      <c r="K421" s="28">
        <f>+Tabla1[[#This Row],[Peso del Silicio '[Kg']]]*J$2</f>
        <v>591660</v>
      </c>
      <c r="L421" s="28">
        <f>+Tabla1[[#This Row],[peso del aluminio '[Kg']]]*J$3</f>
        <v>384579</v>
      </c>
      <c r="M421" s="30">
        <f>+Tabla1[[#This Row],[precio del vidrio '[$']]]+Tabla1[[#This Row],[precio del aluminio '[$']]]+Tabla1[[#This Row],[precio del silio '[$']]]</f>
        <v>4461324</v>
      </c>
      <c r="N421" s="39">
        <f t="shared" si="6"/>
        <v>1040.663400979706</v>
      </c>
      <c r="O421" s="50">
        <f>+Tabla1[[#This Row],[Valor Total del reciclaje de la planta]]/G$2</f>
        <v>1148.641606591143</v>
      </c>
    </row>
    <row r="422" spans="1:15" ht="27.6">
      <c r="A422" s="40">
        <v>43353</v>
      </c>
      <c r="B422" s="41" t="s">
        <v>676</v>
      </c>
      <c r="C422" s="41" t="s">
        <v>592</v>
      </c>
      <c r="D422" s="42">
        <f>+Tabla1[[#This Row],[Capacidad MW]]/E$1</f>
        <v>75</v>
      </c>
      <c r="E422" s="42">
        <v>0.03</v>
      </c>
      <c r="F422" s="40">
        <v>43497</v>
      </c>
      <c r="G422" s="24">
        <f>17*Tabla1[[#This Row],[Cantidad de paneles]]</f>
        <v>1275</v>
      </c>
      <c r="H422" s="24">
        <f>0.003*Tabla1[[#This Row],[Cantidad de paneles]]</f>
        <v>0.22500000000000001</v>
      </c>
      <c r="I422" s="24">
        <f>0.057*Tabla1[[#This Row],[Cantidad de paneles]]</f>
        <v>4.2750000000000004</v>
      </c>
      <c r="J422" s="28">
        <f>+Tabla1[[#This Row],[Peso del vidrio '[Kg']]]*J$1</f>
        <v>201450</v>
      </c>
      <c r="K422" s="28">
        <f>+Tabla1[[#This Row],[Peso del Silicio '[Kg']]]*J$2</f>
        <v>34200</v>
      </c>
      <c r="L422" s="28">
        <f>+Tabla1[[#This Row],[peso del aluminio '[Kg']]]*J$3</f>
        <v>22230.000000000004</v>
      </c>
      <c r="M422" s="30">
        <f>+Tabla1[[#This Row],[precio del vidrio '[$']]]+Tabla1[[#This Row],[precio del aluminio '[$']]]+Tabla1[[#This Row],[precio del silio '[$']]]</f>
        <v>257880</v>
      </c>
      <c r="N422" s="39">
        <f t="shared" si="6"/>
        <v>60.153953813855843</v>
      </c>
      <c r="O422" s="50">
        <f>+Tabla1[[#This Row],[Valor Total del reciclaje de la planta]]/G$2</f>
        <v>66.395468589083421</v>
      </c>
    </row>
    <row r="423" spans="1:15" ht="27.6">
      <c r="A423" s="40">
        <v>43353</v>
      </c>
      <c r="B423" s="41" t="s">
        <v>677</v>
      </c>
      <c r="C423" s="41" t="s">
        <v>592</v>
      </c>
      <c r="D423" s="42">
        <f>+Tabla1[[#This Row],[Capacidad MW]]/E$1</f>
        <v>250</v>
      </c>
      <c r="E423" s="42">
        <v>0.1</v>
      </c>
      <c r="F423" s="40">
        <v>43435</v>
      </c>
      <c r="G423" s="24">
        <f>17*Tabla1[[#This Row],[Cantidad de paneles]]</f>
        <v>4250</v>
      </c>
      <c r="H423" s="24">
        <f>0.003*Tabla1[[#This Row],[Cantidad de paneles]]</f>
        <v>0.75</v>
      </c>
      <c r="I423" s="24">
        <f>0.057*Tabla1[[#This Row],[Cantidad de paneles]]</f>
        <v>14.25</v>
      </c>
      <c r="J423" s="28">
        <f>+Tabla1[[#This Row],[Peso del vidrio '[Kg']]]*J$1</f>
        <v>671500</v>
      </c>
      <c r="K423" s="28">
        <f>+Tabla1[[#This Row],[Peso del Silicio '[Kg']]]*J$2</f>
        <v>114000</v>
      </c>
      <c r="L423" s="28">
        <f>+Tabla1[[#This Row],[peso del aluminio '[Kg']]]*J$3</f>
        <v>74100</v>
      </c>
      <c r="M423" s="30">
        <f>+Tabla1[[#This Row],[precio del vidrio '[$']]]+Tabla1[[#This Row],[precio del aluminio '[$']]]+Tabla1[[#This Row],[precio del silio '[$']]]</f>
        <v>859600</v>
      </c>
      <c r="N423" s="39">
        <f t="shared" si="6"/>
        <v>200.51317937951947</v>
      </c>
      <c r="O423" s="50">
        <f>+Tabla1[[#This Row],[Valor Total del reciclaje de la planta]]/G$2</f>
        <v>221.31822863027807</v>
      </c>
    </row>
    <row r="424" spans="1:15" ht="27.6">
      <c r="A424" s="40">
        <v>43353</v>
      </c>
      <c r="B424" s="41" t="s">
        <v>678</v>
      </c>
      <c r="C424" s="41" t="s">
        <v>592</v>
      </c>
      <c r="D424" s="42">
        <f>+Tabla1[[#This Row],[Capacidad MW]]/E$1</f>
        <v>800</v>
      </c>
      <c r="E424" s="42">
        <v>0.32</v>
      </c>
      <c r="F424" s="40">
        <v>43497</v>
      </c>
      <c r="G424" s="24">
        <f>17*Tabla1[[#This Row],[Cantidad de paneles]]</f>
        <v>13600</v>
      </c>
      <c r="H424" s="24">
        <f>0.003*Tabla1[[#This Row],[Cantidad de paneles]]</f>
        <v>2.4</v>
      </c>
      <c r="I424" s="24">
        <f>0.057*Tabla1[[#This Row],[Cantidad de paneles]]</f>
        <v>45.6</v>
      </c>
      <c r="J424" s="28">
        <f>+Tabla1[[#This Row],[Peso del vidrio '[Kg']]]*J$1</f>
        <v>2148800</v>
      </c>
      <c r="K424" s="28">
        <f>+Tabla1[[#This Row],[Peso del Silicio '[Kg']]]*J$2</f>
        <v>364800</v>
      </c>
      <c r="L424" s="28">
        <f>+Tabla1[[#This Row],[peso del aluminio '[Kg']]]*J$3</f>
        <v>237120</v>
      </c>
      <c r="M424" s="30">
        <f>+Tabla1[[#This Row],[precio del vidrio '[$']]]+Tabla1[[#This Row],[precio del aluminio '[$']]]+Tabla1[[#This Row],[precio del silio '[$']]]</f>
        <v>2750720</v>
      </c>
      <c r="N424" s="39">
        <f t="shared" si="6"/>
        <v>641.64217401446228</v>
      </c>
      <c r="O424" s="50">
        <f>+Tabla1[[#This Row],[Valor Total del reciclaje de la planta]]/G$2</f>
        <v>708.21833161688983</v>
      </c>
    </row>
    <row r="425" spans="1:15" ht="27.6">
      <c r="A425" s="40">
        <v>43353</v>
      </c>
      <c r="B425" s="41" t="s">
        <v>679</v>
      </c>
      <c r="C425" s="41" t="s">
        <v>592</v>
      </c>
      <c r="D425" s="42">
        <f>+Tabla1[[#This Row],[Capacidad MW]]/E$1</f>
        <v>150</v>
      </c>
      <c r="E425" s="42">
        <v>0.06</v>
      </c>
      <c r="F425" s="40">
        <v>43497</v>
      </c>
      <c r="G425" s="24">
        <f>17*Tabla1[[#This Row],[Cantidad de paneles]]</f>
        <v>2550</v>
      </c>
      <c r="H425" s="24">
        <f>0.003*Tabla1[[#This Row],[Cantidad de paneles]]</f>
        <v>0.45</v>
      </c>
      <c r="I425" s="24">
        <f>0.057*Tabla1[[#This Row],[Cantidad de paneles]]</f>
        <v>8.5500000000000007</v>
      </c>
      <c r="J425" s="28">
        <f>+Tabla1[[#This Row],[Peso del vidrio '[Kg']]]*J$1</f>
        <v>402900</v>
      </c>
      <c r="K425" s="28">
        <f>+Tabla1[[#This Row],[Peso del Silicio '[Kg']]]*J$2</f>
        <v>68400</v>
      </c>
      <c r="L425" s="28">
        <f>+Tabla1[[#This Row],[peso del aluminio '[Kg']]]*J$3</f>
        <v>44460.000000000007</v>
      </c>
      <c r="M425" s="30">
        <f>+Tabla1[[#This Row],[precio del vidrio '[$']]]+Tabla1[[#This Row],[precio del aluminio '[$']]]+Tabla1[[#This Row],[precio del silio '[$']]]</f>
        <v>515760</v>
      </c>
      <c r="N425" s="39">
        <f t="shared" si="6"/>
        <v>120.30790762771169</v>
      </c>
      <c r="O425" s="50">
        <f>+Tabla1[[#This Row],[Valor Total del reciclaje de la planta]]/G$2</f>
        <v>132.79093717816684</v>
      </c>
    </row>
    <row r="426" spans="1:15" ht="27.6">
      <c r="A426" s="40">
        <v>43353</v>
      </c>
      <c r="B426" s="41" t="s">
        <v>680</v>
      </c>
      <c r="C426" s="41" t="s">
        <v>592</v>
      </c>
      <c r="D426" s="42">
        <f>+Tabla1[[#This Row],[Capacidad MW]]/E$1</f>
        <v>50</v>
      </c>
      <c r="E426" s="42">
        <v>0.02</v>
      </c>
      <c r="F426" s="40">
        <v>43497</v>
      </c>
      <c r="G426" s="24">
        <f>17*Tabla1[[#This Row],[Cantidad de paneles]]</f>
        <v>850</v>
      </c>
      <c r="H426" s="24">
        <f>0.003*Tabla1[[#This Row],[Cantidad de paneles]]</f>
        <v>0.15</v>
      </c>
      <c r="I426" s="24">
        <f>0.057*Tabla1[[#This Row],[Cantidad de paneles]]</f>
        <v>2.85</v>
      </c>
      <c r="J426" s="28">
        <f>+Tabla1[[#This Row],[Peso del vidrio '[Kg']]]*J$1</f>
        <v>134300</v>
      </c>
      <c r="K426" s="28">
        <f>+Tabla1[[#This Row],[Peso del Silicio '[Kg']]]*J$2</f>
        <v>22800</v>
      </c>
      <c r="L426" s="28">
        <f>+Tabla1[[#This Row],[peso del aluminio '[Kg']]]*J$3</f>
        <v>14820</v>
      </c>
      <c r="M426" s="30">
        <f>+Tabla1[[#This Row],[precio del vidrio '[$']]]+Tabla1[[#This Row],[precio del aluminio '[$']]]+Tabla1[[#This Row],[precio del silio '[$']]]</f>
        <v>171920</v>
      </c>
      <c r="N426" s="39">
        <f t="shared" si="6"/>
        <v>40.102635875903893</v>
      </c>
      <c r="O426" s="50">
        <f>+Tabla1[[#This Row],[Valor Total del reciclaje de la planta]]/G$2</f>
        <v>44.263645726055614</v>
      </c>
    </row>
    <row r="427" spans="1:15" ht="27.6">
      <c r="A427" s="40">
        <v>43353</v>
      </c>
      <c r="B427" s="41" t="s">
        <v>681</v>
      </c>
      <c r="C427" s="41" t="s">
        <v>592</v>
      </c>
      <c r="D427" s="42">
        <f>+Tabla1[[#This Row],[Capacidad MW]]/E$1</f>
        <v>150</v>
      </c>
      <c r="E427" s="42">
        <v>0.06</v>
      </c>
      <c r="F427" s="40">
        <v>43497</v>
      </c>
      <c r="G427" s="24">
        <f>17*Tabla1[[#This Row],[Cantidad de paneles]]</f>
        <v>2550</v>
      </c>
      <c r="H427" s="24">
        <f>0.003*Tabla1[[#This Row],[Cantidad de paneles]]</f>
        <v>0.45</v>
      </c>
      <c r="I427" s="24">
        <f>0.057*Tabla1[[#This Row],[Cantidad de paneles]]</f>
        <v>8.5500000000000007</v>
      </c>
      <c r="J427" s="28">
        <f>+Tabla1[[#This Row],[Peso del vidrio '[Kg']]]*J$1</f>
        <v>402900</v>
      </c>
      <c r="K427" s="28">
        <f>+Tabla1[[#This Row],[Peso del Silicio '[Kg']]]*J$2</f>
        <v>68400</v>
      </c>
      <c r="L427" s="28">
        <f>+Tabla1[[#This Row],[peso del aluminio '[Kg']]]*J$3</f>
        <v>44460.000000000007</v>
      </c>
      <c r="M427" s="30">
        <f>+Tabla1[[#This Row],[precio del vidrio '[$']]]+Tabla1[[#This Row],[precio del aluminio '[$']]]+Tabla1[[#This Row],[precio del silio '[$']]]</f>
        <v>515760</v>
      </c>
      <c r="N427" s="39">
        <f t="shared" si="6"/>
        <v>120.30790762771169</v>
      </c>
      <c r="O427" s="50">
        <f>+Tabla1[[#This Row],[Valor Total del reciclaje de la planta]]/G$2</f>
        <v>132.79093717816684</v>
      </c>
    </row>
    <row r="428" spans="1:15">
      <c r="A428" s="40">
        <v>43354</v>
      </c>
      <c r="B428" s="41" t="s">
        <v>682</v>
      </c>
      <c r="C428" s="41" t="s">
        <v>683</v>
      </c>
      <c r="D428" s="42">
        <f>+Tabla1[[#This Row],[Capacidad MW]]/E$1</f>
        <v>250</v>
      </c>
      <c r="E428" s="42">
        <v>0.1</v>
      </c>
      <c r="F428" s="40">
        <v>43554</v>
      </c>
      <c r="G428" s="24">
        <f>17*Tabla1[[#This Row],[Cantidad de paneles]]</f>
        <v>4250</v>
      </c>
      <c r="H428" s="24">
        <f>0.003*Tabla1[[#This Row],[Cantidad de paneles]]</f>
        <v>0.75</v>
      </c>
      <c r="I428" s="24">
        <f>0.057*Tabla1[[#This Row],[Cantidad de paneles]]</f>
        <v>14.25</v>
      </c>
      <c r="J428" s="28">
        <f>+Tabla1[[#This Row],[Peso del vidrio '[Kg']]]*J$1</f>
        <v>671500</v>
      </c>
      <c r="K428" s="28">
        <f>+Tabla1[[#This Row],[Peso del Silicio '[Kg']]]*J$2</f>
        <v>114000</v>
      </c>
      <c r="L428" s="28">
        <f>+Tabla1[[#This Row],[peso del aluminio '[Kg']]]*J$3</f>
        <v>74100</v>
      </c>
      <c r="M428" s="30">
        <f>+Tabla1[[#This Row],[precio del vidrio '[$']]]+Tabla1[[#This Row],[precio del aluminio '[$']]]+Tabla1[[#This Row],[precio del silio '[$']]]</f>
        <v>859600</v>
      </c>
      <c r="N428" s="39">
        <f t="shared" si="6"/>
        <v>200.51317937951947</v>
      </c>
      <c r="O428" s="50">
        <f>+Tabla1[[#This Row],[Valor Total del reciclaje de la planta]]/G$2</f>
        <v>221.31822863027807</v>
      </c>
    </row>
    <row r="429" spans="1:15" ht="27.6">
      <c r="A429" s="40">
        <v>43355</v>
      </c>
      <c r="B429" s="41" t="s">
        <v>684</v>
      </c>
      <c r="C429" s="41" t="s">
        <v>273</v>
      </c>
      <c r="D429" s="42">
        <f>+Tabla1[[#This Row],[Capacidad MW]]/E$1</f>
        <v>825</v>
      </c>
      <c r="E429" s="42">
        <v>0.33</v>
      </c>
      <c r="F429" s="40">
        <v>43554</v>
      </c>
      <c r="G429" s="24">
        <f>17*Tabla1[[#This Row],[Cantidad de paneles]]</f>
        <v>14025</v>
      </c>
      <c r="H429" s="24">
        <f>0.003*Tabla1[[#This Row],[Cantidad de paneles]]</f>
        <v>2.4750000000000001</v>
      </c>
      <c r="I429" s="24">
        <f>0.057*Tabla1[[#This Row],[Cantidad de paneles]]</f>
        <v>47.024999999999999</v>
      </c>
      <c r="J429" s="28">
        <f>+Tabla1[[#This Row],[Peso del vidrio '[Kg']]]*J$1</f>
        <v>2215950</v>
      </c>
      <c r="K429" s="28">
        <f>+Tabla1[[#This Row],[Peso del Silicio '[Kg']]]*J$2</f>
        <v>376200</v>
      </c>
      <c r="L429" s="28">
        <f>+Tabla1[[#This Row],[peso del aluminio '[Kg']]]*J$3</f>
        <v>244530</v>
      </c>
      <c r="M429" s="30">
        <f>+Tabla1[[#This Row],[precio del vidrio '[$']]]+Tabla1[[#This Row],[precio del aluminio '[$']]]+Tabla1[[#This Row],[precio del silio '[$']]]</f>
        <v>2836680</v>
      </c>
      <c r="N429" s="39">
        <f t="shared" si="6"/>
        <v>661.69349195241432</v>
      </c>
      <c r="O429" s="50">
        <f>+Tabla1[[#This Row],[Valor Total del reciclaje de la planta]]/G$2</f>
        <v>730.35015447991759</v>
      </c>
    </row>
    <row r="430" spans="1:15" ht="27.6">
      <c r="A430" s="40">
        <v>43357</v>
      </c>
      <c r="B430" s="41" t="s">
        <v>685</v>
      </c>
      <c r="C430" s="41" t="s">
        <v>654</v>
      </c>
      <c r="D430" s="42">
        <f>+Tabla1[[#This Row],[Capacidad MW]]/E$1</f>
        <v>74.25</v>
      </c>
      <c r="E430" s="42">
        <v>2.9700000000000001E-2</v>
      </c>
      <c r="F430" s="40">
        <v>43654</v>
      </c>
      <c r="G430" s="24">
        <f>17*Tabla1[[#This Row],[Cantidad de paneles]]</f>
        <v>1262.25</v>
      </c>
      <c r="H430" s="24">
        <f>0.003*Tabla1[[#This Row],[Cantidad de paneles]]</f>
        <v>0.22275</v>
      </c>
      <c r="I430" s="24">
        <f>0.057*Tabla1[[#This Row],[Cantidad de paneles]]</f>
        <v>4.2322500000000005</v>
      </c>
      <c r="J430" s="28">
        <f>+Tabla1[[#This Row],[Peso del vidrio '[Kg']]]*J$1</f>
        <v>199435.5</v>
      </c>
      <c r="K430" s="28">
        <f>+Tabla1[[#This Row],[Peso del Silicio '[Kg']]]*J$2</f>
        <v>33858</v>
      </c>
      <c r="L430" s="28">
        <f>+Tabla1[[#This Row],[peso del aluminio '[Kg']]]*J$3</f>
        <v>22007.700000000004</v>
      </c>
      <c r="M430" s="30">
        <f>+Tabla1[[#This Row],[precio del vidrio '[$']]]+Tabla1[[#This Row],[precio del aluminio '[$']]]+Tabla1[[#This Row],[precio del silio '[$']]]</f>
        <v>255301.2</v>
      </c>
      <c r="N430" s="39">
        <f t="shared" si="6"/>
        <v>59.55241427571729</v>
      </c>
      <c r="O430" s="50">
        <f>+Tabla1[[#This Row],[Valor Total del reciclaje de la planta]]/G$2</f>
        <v>65.731513903192592</v>
      </c>
    </row>
    <row r="431" spans="1:15" ht="27.6">
      <c r="A431" s="40">
        <v>43357</v>
      </c>
      <c r="B431" s="41" t="s">
        <v>686</v>
      </c>
      <c r="C431" s="41" t="s">
        <v>654</v>
      </c>
      <c r="D431" s="42">
        <f>+Tabla1[[#This Row],[Capacidad MW]]/E$1</f>
        <v>74.25</v>
      </c>
      <c r="E431" s="42">
        <v>2.9700000000000001E-2</v>
      </c>
      <c r="F431" s="40">
        <v>43705</v>
      </c>
      <c r="G431" s="24">
        <f>17*Tabla1[[#This Row],[Cantidad de paneles]]</f>
        <v>1262.25</v>
      </c>
      <c r="H431" s="24">
        <f>0.003*Tabla1[[#This Row],[Cantidad de paneles]]</f>
        <v>0.22275</v>
      </c>
      <c r="I431" s="24">
        <f>0.057*Tabla1[[#This Row],[Cantidad de paneles]]</f>
        <v>4.2322500000000005</v>
      </c>
      <c r="J431" s="28">
        <f>+Tabla1[[#This Row],[Peso del vidrio '[Kg']]]*J$1</f>
        <v>199435.5</v>
      </c>
      <c r="K431" s="28">
        <f>+Tabla1[[#This Row],[Peso del Silicio '[Kg']]]*J$2</f>
        <v>33858</v>
      </c>
      <c r="L431" s="28">
        <f>+Tabla1[[#This Row],[peso del aluminio '[Kg']]]*J$3</f>
        <v>22007.700000000004</v>
      </c>
      <c r="M431" s="30">
        <f>+Tabla1[[#This Row],[precio del vidrio '[$']]]+Tabla1[[#This Row],[precio del aluminio '[$']]]+Tabla1[[#This Row],[precio del silio '[$']]]</f>
        <v>255301.2</v>
      </c>
      <c r="N431" s="39">
        <f t="shared" si="6"/>
        <v>59.55241427571729</v>
      </c>
      <c r="O431" s="50">
        <f>+Tabla1[[#This Row],[Valor Total del reciclaje de la planta]]/G$2</f>
        <v>65.731513903192592</v>
      </c>
    </row>
    <row r="432" spans="1:15" ht="27.6">
      <c r="A432" s="40">
        <v>43357</v>
      </c>
      <c r="B432" s="41" t="s">
        <v>687</v>
      </c>
      <c r="C432" s="41" t="s">
        <v>654</v>
      </c>
      <c r="D432" s="42">
        <f>+Tabla1[[#This Row],[Capacidad MW]]/E$1</f>
        <v>172.5</v>
      </c>
      <c r="E432" s="42">
        <v>6.9000000000000006E-2</v>
      </c>
      <c r="F432" s="40">
        <v>43705</v>
      </c>
      <c r="G432" s="24">
        <f>17*Tabla1[[#This Row],[Cantidad de paneles]]</f>
        <v>2932.5</v>
      </c>
      <c r="H432" s="24">
        <f>0.003*Tabla1[[#This Row],[Cantidad de paneles]]</f>
        <v>0.51749999999999996</v>
      </c>
      <c r="I432" s="24">
        <f>0.057*Tabla1[[#This Row],[Cantidad de paneles]]</f>
        <v>9.8324999999999996</v>
      </c>
      <c r="J432" s="28">
        <f>+Tabla1[[#This Row],[Peso del vidrio '[Kg']]]*J$1</f>
        <v>463335</v>
      </c>
      <c r="K432" s="28">
        <f>+Tabla1[[#This Row],[Peso del Silicio '[Kg']]]*J$2</f>
        <v>78660</v>
      </c>
      <c r="L432" s="28">
        <f>+Tabla1[[#This Row],[peso del aluminio '[Kg']]]*J$3</f>
        <v>51129</v>
      </c>
      <c r="M432" s="30">
        <f>+Tabla1[[#This Row],[precio del vidrio '[$']]]+Tabla1[[#This Row],[precio del aluminio '[$']]]+Tabla1[[#This Row],[precio del silio '[$']]]</f>
        <v>593124</v>
      </c>
      <c r="N432" s="39">
        <f t="shared" si="6"/>
        <v>138.35409377186843</v>
      </c>
      <c r="O432" s="50">
        <f>+Tabla1[[#This Row],[Valor Total del reciclaje de la planta]]/G$2</f>
        <v>152.70957775489185</v>
      </c>
    </row>
    <row r="433" spans="1:15" ht="27.6">
      <c r="A433" s="40">
        <v>43357</v>
      </c>
      <c r="B433" s="41" t="s">
        <v>688</v>
      </c>
      <c r="C433" s="41" t="s">
        <v>654</v>
      </c>
      <c r="D433" s="42">
        <f>+Tabla1[[#This Row],[Capacidad MW]]/E$1</f>
        <v>44.55</v>
      </c>
      <c r="E433" s="42">
        <v>1.7819999999999999E-2</v>
      </c>
      <c r="F433" s="40">
        <v>43654</v>
      </c>
      <c r="G433" s="24">
        <f>17*Tabla1[[#This Row],[Cantidad de paneles]]</f>
        <v>757.34999999999991</v>
      </c>
      <c r="H433" s="24">
        <f>0.003*Tabla1[[#This Row],[Cantidad de paneles]]</f>
        <v>0.13364999999999999</v>
      </c>
      <c r="I433" s="24">
        <f>0.057*Tabla1[[#This Row],[Cantidad de paneles]]</f>
        <v>2.5393499999999998</v>
      </c>
      <c r="J433" s="28">
        <f>+Tabla1[[#This Row],[Peso del vidrio '[Kg']]]*J$1</f>
        <v>119661.29999999999</v>
      </c>
      <c r="K433" s="28">
        <f>+Tabla1[[#This Row],[Peso del Silicio '[Kg']]]*J$2</f>
        <v>20314.8</v>
      </c>
      <c r="L433" s="28">
        <f>+Tabla1[[#This Row],[peso del aluminio '[Kg']]]*J$3</f>
        <v>13204.619999999999</v>
      </c>
      <c r="M433" s="30">
        <f>+Tabla1[[#This Row],[precio del vidrio '[$']]]+Tabla1[[#This Row],[precio del aluminio '[$']]]+Tabla1[[#This Row],[precio del silio '[$']]]</f>
        <v>153180.71999999997</v>
      </c>
      <c r="N433" s="39">
        <f t="shared" si="6"/>
        <v>35.731448565430362</v>
      </c>
      <c r="O433" s="50">
        <f>+Tabla1[[#This Row],[Valor Total del reciclaje de la planta]]/G$2</f>
        <v>39.438908341915543</v>
      </c>
    </row>
    <row r="434" spans="1:15" ht="27.6">
      <c r="A434" s="40">
        <v>43357</v>
      </c>
      <c r="B434" s="41" t="s">
        <v>689</v>
      </c>
      <c r="C434" s="41" t="s">
        <v>654</v>
      </c>
      <c r="D434" s="42">
        <f>+Tabla1[[#This Row],[Capacidad MW]]/E$1</f>
        <v>74.25</v>
      </c>
      <c r="E434" s="42">
        <v>2.9700000000000001E-2</v>
      </c>
      <c r="F434" s="40">
        <v>43705</v>
      </c>
      <c r="G434" s="24">
        <f>17*Tabla1[[#This Row],[Cantidad de paneles]]</f>
        <v>1262.25</v>
      </c>
      <c r="H434" s="24">
        <f>0.003*Tabla1[[#This Row],[Cantidad de paneles]]</f>
        <v>0.22275</v>
      </c>
      <c r="I434" s="24">
        <f>0.057*Tabla1[[#This Row],[Cantidad de paneles]]</f>
        <v>4.2322500000000005</v>
      </c>
      <c r="J434" s="28">
        <f>+Tabla1[[#This Row],[Peso del vidrio '[Kg']]]*J$1</f>
        <v>199435.5</v>
      </c>
      <c r="K434" s="28">
        <f>+Tabla1[[#This Row],[Peso del Silicio '[Kg']]]*J$2</f>
        <v>33858</v>
      </c>
      <c r="L434" s="28">
        <f>+Tabla1[[#This Row],[peso del aluminio '[Kg']]]*J$3</f>
        <v>22007.700000000004</v>
      </c>
      <c r="M434" s="30">
        <f>+Tabla1[[#This Row],[precio del vidrio '[$']]]+Tabla1[[#This Row],[precio del aluminio '[$']]]+Tabla1[[#This Row],[precio del silio '[$']]]</f>
        <v>255301.2</v>
      </c>
      <c r="N434" s="39">
        <f t="shared" si="6"/>
        <v>59.55241427571729</v>
      </c>
      <c r="O434" s="50">
        <f>+Tabla1[[#This Row],[Valor Total del reciclaje de la planta]]/G$2</f>
        <v>65.731513903192592</v>
      </c>
    </row>
    <row r="435" spans="1:15" ht="27.6">
      <c r="A435" s="40">
        <v>43357</v>
      </c>
      <c r="B435" s="41" t="s">
        <v>690</v>
      </c>
      <c r="C435" s="41" t="s">
        <v>654</v>
      </c>
      <c r="D435" s="42">
        <f>+Tabla1[[#This Row],[Capacidad MW]]/E$1</f>
        <v>74.25</v>
      </c>
      <c r="E435" s="42">
        <v>2.9700000000000001E-2</v>
      </c>
      <c r="F435" s="40">
        <v>43685</v>
      </c>
      <c r="G435" s="24">
        <f>17*Tabla1[[#This Row],[Cantidad de paneles]]</f>
        <v>1262.25</v>
      </c>
      <c r="H435" s="24">
        <f>0.003*Tabla1[[#This Row],[Cantidad de paneles]]</f>
        <v>0.22275</v>
      </c>
      <c r="I435" s="24">
        <f>0.057*Tabla1[[#This Row],[Cantidad de paneles]]</f>
        <v>4.2322500000000005</v>
      </c>
      <c r="J435" s="28">
        <f>+Tabla1[[#This Row],[Peso del vidrio '[Kg']]]*J$1</f>
        <v>199435.5</v>
      </c>
      <c r="K435" s="28">
        <f>+Tabla1[[#This Row],[Peso del Silicio '[Kg']]]*J$2</f>
        <v>33858</v>
      </c>
      <c r="L435" s="28">
        <f>+Tabla1[[#This Row],[peso del aluminio '[Kg']]]*J$3</f>
        <v>22007.700000000004</v>
      </c>
      <c r="M435" s="30">
        <f>+Tabla1[[#This Row],[precio del vidrio '[$']]]+Tabla1[[#This Row],[precio del aluminio '[$']]]+Tabla1[[#This Row],[precio del silio '[$']]]</f>
        <v>255301.2</v>
      </c>
      <c r="N435" s="39">
        <f t="shared" si="6"/>
        <v>59.55241427571729</v>
      </c>
      <c r="O435" s="50">
        <f>+Tabla1[[#This Row],[Valor Total del reciclaje de la planta]]/G$2</f>
        <v>65.731513903192592</v>
      </c>
    </row>
    <row r="436" spans="1:15" ht="27.6">
      <c r="A436" s="40">
        <v>43357</v>
      </c>
      <c r="B436" s="41" t="s">
        <v>691</v>
      </c>
      <c r="C436" s="41" t="s">
        <v>654</v>
      </c>
      <c r="D436" s="42">
        <f>+Tabla1[[#This Row],[Capacidad MW]]/E$1</f>
        <v>74.25</v>
      </c>
      <c r="E436" s="42">
        <v>2.9700000000000001E-2</v>
      </c>
      <c r="F436" s="40">
        <v>43705</v>
      </c>
      <c r="G436" s="24">
        <f>17*Tabla1[[#This Row],[Cantidad de paneles]]</f>
        <v>1262.25</v>
      </c>
      <c r="H436" s="24">
        <f>0.003*Tabla1[[#This Row],[Cantidad de paneles]]</f>
        <v>0.22275</v>
      </c>
      <c r="I436" s="24">
        <f>0.057*Tabla1[[#This Row],[Cantidad de paneles]]</f>
        <v>4.2322500000000005</v>
      </c>
      <c r="J436" s="28">
        <f>+Tabla1[[#This Row],[Peso del vidrio '[Kg']]]*J$1</f>
        <v>199435.5</v>
      </c>
      <c r="K436" s="28">
        <f>+Tabla1[[#This Row],[Peso del Silicio '[Kg']]]*J$2</f>
        <v>33858</v>
      </c>
      <c r="L436" s="28">
        <f>+Tabla1[[#This Row],[peso del aluminio '[Kg']]]*J$3</f>
        <v>22007.700000000004</v>
      </c>
      <c r="M436" s="30">
        <f>+Tabla1[[#This Row],[precio del vidrio '[$']]]+Tabla1[[#This Row],[precio del aluminio '[$']]]+Tabla1[[#This Row],[precio del silio '[$']]]</f>
        <v>255301.2</v>
      </c>
      <c r="N436" s="39">
        <f t="shared" si="6"/>
        <v>59.55241427571729</v>
      </c>
      <c r="O436" s="50">
        <f>+Tabla1[[#This Row],[Valor Total del reciclaje de la planta]]/G$2</f>
        <v>65.731513903192592</v>
      </c>
    </row>
    <row r="437" spans="1:15" ht="27.6">
      <c r="A437" s="40">
        <v>43357</v>
      </c>
      <c r="B437" s="41" t="s">
        <v>692</v>
      </c>
      <c r="C437" s="41" t="s">
        <v>654</v>
      </c>
      <c r="D437" s="42">
        <f>+Tabla1[[#This Row],[Capacidad MW]]/E$1</f>
        <v>191.5</v>
      </c>
      <c r="E437" s="42">
        <v>7.6600000000000001E-2</v>
      </c>
      <c r="F437" s="40">
        <v>43705</v>
      </c>
      <c r="G437" s="24">
        <f>17*Tabla1[[#This Row],[Cantidad de paneles]]</f>
        <v>3255.5</v>
      </c>
      <c r="H437" s="24">
        <f>0.003*Tabla1[[#This Row],[Cantidad de paneles]]</f>
        <v>0.57450000000000001</v>
      </c>
      <c r="I437" s="24">
        <f>0.057*Tabla1[[#This Row],[Cantidad de paneles]]</f>
        <v>10.9155</v>
      </c>
      <c r="J437" s="28">
        <f>+Tabla1[[#This Row],[Peso del vidrio '[Kg']]]*J$1</f>
        <v>514369</v>
      </c>
      <c r="K437" s="28">
        <f>+Tabla1[[#This Row],[Peso del Silicio '[Kg']]]*J$2</f>
        <v>87324</v>
      </c>
      <c r="L437" s="28">
        <f>+Tabla1[[#This Row],[peso del aluminio '[Kg']]]*J$3</f>
        <v>56760.6</v>
      </c>
      <c r="M437" s="30">
        <f>+Tabla1[[#This Row],[precio del vidrio '[$']]]+Tabla1[[#This Row],[precio del aluminio '[$']]]+Tabla1[[#This Row],[precio del silio '[$']]]</f>
        <v>658453.6</v>
      </c>
      <c r="N437" s="39">
        <f t="shared" si="6"/>
        <v>153.5930954047119</v>
      </c>
      <c r="O437" s="50">
        <f>+Tabla1[[#This Row],[Valor Total del reciclaje de la planta]]/G$2</f>
        <v>169.52976313079299</v>
      </c>
    </row>
    <row r="438" spans="1:15" ht="27.6">
      <c r="A438" s="40">
        <v>43360</v>
      </c>
      <c r="B438" s="41" t="s">
        <v>693</v>
      </c>
      <c r="C438" s="41" t="s">
        <v>427</v>
      </c>
      <c r="D438" s="42">
        <f>+Tabla1[[#This Row],[Capacidad MW]]/E$1</f>
        <v>44.8</v>
      </c>
      <c r="E438" s="42">
        <v>1.7919999999999998E-2</v>
      </c>
      <c r="F438" s="40">
        <v>43405</v>
      </c>
      <c r="G438" s="24">
        <f>17*Tabla1[[#This Row],[Cantidad de paneles]]</f>
        <v>761.59999999999991</v>
      </c>
      <c r="H438" s="24">
        <f>0.003*Tabla1[[#This Row],[Cantidad de paneles]]</f>
        <v>0.13439999999999999</v>
      </c>
      <c r="I438" s="24">
        <f>0.057*Tabla1[[#This Row],[Cantidad de paneles]]</f>
        <v>2.5535999999999999</v>
      </c>
      <c r="J438" s="28">
        <f>+Tabla1[[#This Row],[Peso del vidrio '[Kg']]]*J$1</f>
        <v>120332.79999999999</v>
      </c>
      <c r="K438" s="28">
        <f>+Tabla1[[#This Row],[Peso del Silicio '[Kg']]]*J$2</f>
        <v>20428.8</v>
      </c>
      <c r="L438" s="28">
        <f>+Tabla1[[#This Row],[peso del aluminio '[Kg']]]*J$3</f>
        <v>13278.72</v>
      </c>
      <c r="M438" s="30">
        <f>+Tabla1[[#This Row],[precio del vidrio '[$']]]+Tabla1[[#This Row],[precio del aluminio '[$']]]+Tabla1[[#This Row],[precio del silio '[$']]]</f>
        <v>154040.31999999998</v>
      </c>
      <c r="N438" s="39">
        <f t="shared" si="6"/>
        <v>35.931961744809882</v>
      </c>
      <c r="O438" s="50">
        <f>+Tabla1[[#This Row],[Valor Total del reciclaje de la planta]]/G$2</f>
        <v>39.660226570545824</v>
      </c>
    </row>
    <row r="439" spans="1:15" ht="27.6">
      <c r="A439" s="40">
        <v>43362</v>
      </c>
      <c r="B439" s="41" t="s">
        <v>694</v>
      </c>
      <c r="C439" s="41" t="s">
        <v>695</v>
      </c>
      <c r="D439" s="42">
        <f>+Tabla1[[#This Row],[Capacidad MW]]/E$1</f>
        <v>66</v>
      </c>
      <c r="E439" s="42">
        <v>2.64E-2</v>
      </c>
      <c r="F439" s="40">
        <v>43475</v>
      </c>
      <c r="G439" s="24">
        <f>17*Tabla1[[#This Row],[Cantidad de paneles]]</f>
        <v>1122</v>
      </c>
      <c r="H439" s="24">
        <f>0.003*Tabla1[[#This Row],[Cantidad de paneles]]</f>
        <v>0.19800000000000001</v>
      </c>
      <c r="I439" s="24">
        <f>0.057*Tabla1[[#This Row],[Cantidad de paneles]]</f>
        <v>3.762</v>
      </c>
      <c r="J439" s="28">
        <f>+Tabla1[[#This Row],[Peso del vidrio '[Kg']]]*J$1</f>
        <v>177276</v>
      </c>
      <c r="K439" s="28">
        <f>+Tabla1[[#This Row],[Peso del Silicio '[Kg']]]*J$2</f>
        <v>30096</v>
      </c>
      <c r="L439" s="28">
        <f>+Tabla1[[#This Row],[peso del aluminio '[Kg']]]*J$3</f>
        <v>19562.400000000001</v>
      </c>
      <c r="M439" s="30">
        <f>+Tabla1[[#This Row],[precio del vidrio '[$']]]+Tabla1[[#This Row],[precio del aluminio '[$']]]+Tabla1[[#This Row],[precio del silio '[$']]]</f>
        <v>226934.39999999999</v>
      </c>
      <c r="N439" s="39">
        <f t="shared" si="6"/>
        <v>52.935479356193142</v>
      </c>
      <c r="O439" s="50">
        <f>+Tabla1[[#This Row],[Valor Total del reciclaje de la planta]]/G$2</f>
        <v>58.42801235839341</v>
      </c>
    </row>
    <row r="440" spans="1:15" ht="27.6">
      <c r="A440" s="40">
        <v>43371</v>
      </c>
      <c r="B440" s="41" t="s">
        <v>696</v>
      </c>
      <c r="C440" s="41" t="s">
        <v>697</v>
      </c>
      <c r="D440" s="42">
        <f>+Tabla1[[#This Row],[Capacidad MW]]/E$1</f>
        <v>125</v>
      </c>
      <c r="E440" s="42">
        <v>0.05</v>
      </c>
      <c r="F440" s="40">
        <v>43497</v>
      </c>
      <c r="G440" s="24">
        <f>17*Tabla1[[#This Row],[Cantidad de paneles]]</f>
        <v>2125</v>
      </c>
      <c r="H440" s="24">
        <f>0.003*Tabla1[[#This Row],[Cantidad de paneles]]</f>
        <v>0.375</v>
      </c>
      <c r="I440" s="24">
        <f>0.057*Tabla1[[#This Row],[Cantidad de paneles]]</f>
        <v>7.125</v>
      </c>
      <c r="J440" s="28">
        <f>+Tabla1[[#This Row],[Peso del vidrio '[Kg']]]*J$1</f>
        <v>335750</v>
      </c>
      <c r="K440" s="28">
        <f>+Tabla1[[#This Row],[Peso del Silicio '[Kg']]]*J$2</f>
        <v>57000</v>
      </c>
      <c r="L440" s="28">
        <f>+Tabla1[[#This Row],[peso del aluminio '[Kg']]]*J$3</f>
        <v>37050</v>
      </c>
      <c r="M440" s="30">
        <f>+Tabla1[[#This Row],[precio del vidrio '[$']]]+Tabla1[[#This Row],[precio del aluminio '[$']]]+Tabla1[[#This Row],[precio del silio '[$']]]</f>
        <v>429800</v>
      </c>
      <c r="N440" s="39">
        <f t="shared" si="6"/>
        <v>100.25658968975974</v>
      </c>
      <c r="O440" s="50">
        <f>+Tabla1[[#This Row],[Valor Total del reciclaje de la planta]]/G$2</f>
        <v>110.65911431513904</v>
      </c>
    </row>
    <row r="441" spans="1:15" ht="27.6">
      <c r="A441" s="40">
        <v>43375</v>
      </c>
      <c r="B441" s="41" t="s">
        <v>698</v>
      </c>
      <c r="C441" s="41" t="s">
        <v>699</v>
      </c>
      <c r="D441" s="42">
        <f>+Tabla1[[#This Row],[Capacidad MW]]/E$1</f>
        <v>2537.4999999999995</v>
      </c>
      <c r="E441" s="42">
        <v>1.0149999999999999</v>
      </c>
      <c r="F441" s="40">
        <v>43800</v>
      </c>
      <c r="G441" s="24">
        <f>17*Tabla1[[#This Row],[Cantidad de paneles]]</f>
        <v>43137.499999999993</v>
      </c>
      <c r="H441" s="24">
        <f>0.003*Tabla1[[#This Row],[Cantidad de paneles]]</f>
        <v>7.6124999999999989</v>
      </c>
      <c r="I441" s="24">
        <f>0.057*Tabla1[[#This Row],[Cantidad de paneles]]</f>
        <v>144.63749999999999</v>
      </c>
      <c r="J441" s="28">
        <f>+Tabla1[[#This Row],[Peso del vidrio '[Kg']]]*J$1</f>
        <v>6815724.9999999991</v>
      </c>
      <c r="K441" s="28">
        <f>+Tabla1[[#This Row],[Peso del Silicio '[Kg']]]*J$2</f>
        <v>1157099.9999999998</v>
      </c>
      <c r="L441" s="28">
        <f>+Tabla1[[#This Row],[peso del aluminio '[Kg']]]*J$3</f>
        <v>752114.99999999988</v>
      </c>
      <c r="M441" s="30">
        <f>+Tabla1[[#This Row],[precio del vidrio '[$']]]+Tabla1[[#This Row],[precio del aluminio '[$']]]+Tabla1[[#This Row],[precio del silio '[$']]]</f>
        <v>8724939.9999999981</v>
      </c>
      <c r="N441" s="39">
        <f t="shared" si="6"/>
        <v>2035.2087707021224</v>
      </c>
      <c r="O441" s="50">
        <f>+Tabla1[[#This Row],[Valor Total del reciclaje de la planta]]/G$2</f>
        <v>2246.3800205973221</v>
      </c>
    </row>
    <row r="442" spans="1:15" ht="41.45">
      <c r="A442" s="40">
        <v>43376</v>
      </c>
      <c r="B442" s="41" t="s">
        <v>700</v>
      </c>
      <c r="C442" s="41" t="s">
        <v>701</v>
      </c>
      <c r="D442" s="42">
        <f>+Tabla1[[#This Row],[Capacidad MW]]/E$1</f>
        <v>175000</v>
      </c>
      <c r="E442" s="42">
        <v>70</v>
      </c>
      <c r="F442" s="40">
        <v>44196</v>
      </c>
      <c r="G442" s="24">
        <f>17*Tabla1[[#This Row],[Cantidad de paneles]]</f>
        <v>2975000</v>
      </c>
      <c r="H442" s="24">
        <f>0.003*Tabla1[[#This Row],[Cantidad de paneles]]</f>
        <v>525</v>
      </c>
      <c r="I442" s="24">
        <f>0.057*Tabla1[[#This Row],[Cantidad de paneles]]</f>
        <v>9975</v>
      </c>
      <c r="J442" s="28">
        <f>+Tabla1[[#This Row],[Peso del vidrio '[Kg']]]*J$1</f>
        <v>470050000</v>
      </c>
      <c r="K442" s="28">
        <f>+Tabla1[[#This Row],[Peso del Silicio '[Kg']]]*J$2</f>
        <v>79800000</v>
      </c>
      <c r="L442" s="28">
        <f>+Tabla1[[#This Row],[peso del aluminio '[Kg']]]*J$3</f>
        <v>51870000</v>
      </c>
      <c r="M442" s="30">
        <f>+Tabla1[[#This Row],[precio del vidrio '[$']]]+Tabla1[[#This Row],[precio del aluminio '[$']]]+Tabla1[[#This Row],[precio del silio '[$']]]</f>
        <v>601720000</v>
      </c>
      <c r="N442" s="39">
        <f t="shared" si="6"/>
        <v>140359.22556566363</v>
      </c>
      <c r="O442" s="50">
        <f>+Tabla1[[#This Row],[Valor Total del reciclaje de la planta]]/G$2</f>
        <v>154922.76004119465</v>
      </c>
    </row>
    <row r="443" spans="1:15" ht="69">
      <c r="A443" s="40">
        <v>43384</v>
      </c>
      <c r="B443" s="41" t="s">
        <v>702</v>
      </c>
      <c r="C443" s="41" t="s">
        <v>106</v>
      </c>
      <c r="D443" s="42">
        <f>+Tabla1[[#This Row],[Capacidad MW]]/E$1</f>
        <v>107.10000000000001</v>
      </c>
      <c r="E443" s="42">
        <v>4.2840000000000003E-2</v>
      </c>
      <c r="F443" s="40">
        <v>43636</v>
      </c>
      <c r="G443" s="24">
        <f>17*Tabla1[[#This Row],[Cantidad de paneles]]</f>
        <v>1820.7</v>
      </c>
      <c r="H443" s="24">
        <f>0.003*Tabla1[[#This Row],[Cantidad de paneles]]</f>
        <v>0.32130000000000003</v>
      </c>
      <c r="I443" s="24">
        <f>0.057*Tabla1[[#This Row],[Cantidad de paneles]]</f>
        <v>6.1047000000000011</v>
      </c>
      <c r="J443" s="28">
        <f>+Tabla1[[#This Row],[Peso del vidrio '[Kg']]]*J$1</f>
        <v>287670.60000000003</v>
      </c>
      <c r="K443" s="28">
        <f>+Tabla1[[#This Row],[Peso del Silicio '[Kg']]]*J$2</f>
        <v>48837.600000000006</v>
      </c>
      <c r="L443" s="28">
        <f>+Tabla1[[#This Row],[peso del aluminio '[Kg']]]*J$3</f>
        <v>31744.440000000006</v>
      </c>
      <c r="M443" s="30">
        <f>+Tabla1[[#This Row],[precio del vidrio '[$']]]+Tabla1[[#This Row],[precio del aluminio '[$']]]+Tabla1[[#This Row],[precio del silio '[$']]]</f>
        <v>368252.64</v>
      </c>
      <c r="N443" s="39">
        <f t="shared" si="6"/>
        <v>85.899846046186141</v>
      </c>
      <c r="O443" s="50">
        <f>+Tabla1[[#This Row],[Valor Total del reciclaje de la planta]]/G$2</f>
        <v>94.812729145211122</v>
      </c>
    </row>
    <row r="444" spans="1:15">
      <c r="A444" s="40">
        <v>43385</v>
      </c>
      <c r="B444" s="41" t="s">
        <v>703</v>
      </c>
      <c r="C444" s="41" t="s">
        <v>704</v>
      </c>
      <c r="D444" s="42">
        <f>+Tabla1[[#This Row],[Capacidad MW]]/E$1</f>
        <v>879.74999999999989</v>
      </c>
      <c r="E444" s="42">
        <v>0.35189999999999999</v>
      </c>
      <c r="F444" s="40">
        <v>43617</v>
      </c>
      <c r="G444" s="24">
        <f>17*Tabla1[[#This Row],[Cantidad de paneles]]</f>
        <v>14955.749999999998</v>
      </c>
      <c r="H444" s="24">
        <f>0.003*Tabla1[[#This Row],[Cantidad de paneles]]</f>
        <v>2.6392499999999997</v>
      </c>
      <c r="I444" s="24">
        <f>0.057*Tabla1[[#This Row],[Cantidad de paneles]]</f>
        <v>50.145749999999992</v>
      </c>
      <c r="J444" s="28">
        <f>+Tabla1[[#This Row],[Peso del vidrio '[Kg']]]*J$1</f>
        <v>2363008.4999999995</v>
      </c>
      <c r="K444" s="28">
        <f>+Tabla1[[#This Row],[Peso del Silicio '[Kg']]]*J$2</f>
        <v>401165.99999999994</v>
      </c>
      <c r="L444" s="28">
        <f>+Tabla1[[#This Row],[peso del aluminio '[Kg']]]*J$3</f>
        <v>260757.89999999997</v>
      </c>
      <c r="M444" s="30">
        <f>+Tabla1[[#This Row],[precio del vidrio '[$']]]+Tabla1[[#This Row],[precio del aluminio '[$']]]+Tabla1[[#This Row],[precio del silio '[$']]]</f>
        <v>3024932.3999999994</v>
      </c>
      <c r="N444" s="39">
        <f t="shared" si="6"/>
        <v>705.60587823652895</v>
      </c>
      <c r="O444" s="50">
        <f>+Tabla1[[#This Row],[Valor Total del reciclaje de la planta]]/G$2</f>
        <v>778.81884654994838</v>
      </c>
    </row>
    <row r="445" spans="1:15" ht="27.6">
      <c r="A445" s="40">
        <v>43392</v>
      </c>
      <c r="B445" s="41" t="s">
        <v>705</v>
      </c>
      <c r="C445" s="41" t="s">
        <v>480</v>
      </c>
      <c r="D445" s="42">
        <f>+Tabla1[[#This Row],[Capacidad MW]]/E$1</f>
        <v>124.2</v>
      </c>
      <c r="E445" s="42">
        <v>4.9680000000000002E-2</v>
      </c>
      <c r="F445" s="40">
        <v>43405</v>
      </c>
      <c r="G445" s="24">
        <f>17*Tabla1[[#This Row],[Cantidad de paneles]]</f>
        <v>2111.4</v>
      </c>
      <c r="H445" s="24">
        <f>0.003*Tabla1[[#This Row],[Cantidad de paneles]]</f>
        <v>0.37260000000000004</v>
      </c>
      <c r="I445" s="24">
        <f>0.057*Tabla1[[#This Row],[Cantidad de paneles]]</f>
        <v>7.0794000000000006</v>
      </c>
      <c r="J445" s="28">
        <f>+Tabla1[[#This Row],[Peso del vidrio '[Kg']]]*J$1</f>
        <v>333601.2</v>
      </c>
      <c r="K445" s="28">
        <f>+Tabla1[[#This Row],[Peso del Silicio '[Kg']]]*J$2</f>
        <v>56635.200000000004</v>
      </c>
      <c r="L445" s="28">
        <f>+Tabla1[[#This Row],[peso del aluminio '[Kg']]]*J$3</f>
        <v>36812.880000000005</v>
      </c>
      <c r="M445" s="30">
        <f>+Tabla1[[#This Row],[precio del vidrio '[$']]]+Tabla1[[#This Row],[precio del aluminio '[$']]]+Tabla1[[#This Row],[precio del silio '[$']]]</f>
        <v>427049.28</v>
      </c>
      <c r="N445" s="39">
        <f t="shared" si="6"/>
        <v>99.614947515745286</v>
      </c>
      <c r="O445" s="50">
        <f>+Tabla1[[#This Row],[Valor Total del reciclaje de la planta]]/G$2</f>
        <v>109.95089598352214</v>
      </c>
    </row>
    <row r="446" spans="1:15" ht="55.15">
      <c r="A446" s="40">
        <v>43392</v>
      </c>
      <c r="B446" s="41" t="s">
        <v>706</v>
      </c>
      <c r="C446" s="41" t="s">
        <v>458</v>
      </c>
      <c r="D446" s="42">
        <f>+Tabla1[[#This Row],[Capacidad MW]]/E$1</f>
        <v>103.75</v>
      </c>
      <c r="E446" s="42">
        <v>4.1500000000000002E-2</v>
      </c>
      <c r="F446" s="40">
        <v>43554</v>
      </c>
      <c r="G446" s="24">
        <f>17*Tabla1[[#This Row],[Cantidad de paneles]]</f>
        <v>1763.75</v>
      </c>
      <c r="H446" s="24">
        <f>0.003*Tabla1[[#This Row],[Cantidad de paneles]]</f>
        <v>0.31125000000000003</v>
      </c>
      <c r="I446" s="24">
        <f>0.057*Tabla1[[#This Row],[Cantidad de paneles]]</f>
        <v>5.9137500000000003</v>
      </c>
      <c r="J446" s="28">
        <f>+Tabla1[[#This Row],[Peso del vidrio '[Kg']]]*J$1</f>
        <v>278672.5</v>
      </c>
      <c r="K446" s="28">
        <f>+Tabla1[[#This Row],[Peso del Silicio '[Kg']]]*J$2</f>
        <v>47310.000000000007</v>
      </c>
      <c r="L446" s="28">
        <f>+Tabla1[[#This Row],[peso del aluminio '[Kg']]]*J$3</f>
        <v>30751.5</v>
      </c>
      <c r="M446" s="30">
        <f>+Tabla1[[#This Row],[precio del vidrio '[$']]]+Tabla1[[#This Row],[precio del aluminio '[$']]]+Tabla1[[#This Row],[precio del silio '[$']]]</f>
        <v>356734</v>
      </c>
      <c r="N446" s="39">
        <f t="shared" si="6"/>
        <v>83.212969442500579</v>
      </c>
      <c r="O446" s="50">
        <f>+Tabla1[[#This Row],[Valor Total del reciclaje de la planta]]/G$2</f>
        <v>91.847064881565402</v>
      </c>
    </row>
    <row r="447" spans="1:15">
      <c r="A447" s="40">
        <v>43396</v>
      </c>
      <c r="B447" s="41" t="s">
        <v>707</v>
      </c>
      <c r="C447" s="41" t="s">
        <v>708</v>
      </c>
      <c r="D447" s="42">
        <f>+Tabla1[[#This Row],[Capacidad MW]]/E$1</f>
        <v>1227.3</v>
      </c>
      <c r="E447" s="42">
        <v>0.49092000000000002</v>
      </c>
      <c r="F447" s="40">
        <v>43575</v>
      </c>
      <c r="G447" s="24">
        <f>17*Tabla1[[#This Row],[Cantidad de paneles]]</f>
        <v>20864.099999999999</v>
      </c>
      <c r="H447" s="24">
        <f>0.003*Tabla1[[#This Row],[Cantidad de paneles]]</f>
        <v>3.6818999999999997</v>
      </c>
      <c r="I447" s="24">
        <f>0.057*Tabla1[[#This Row],[Cantidad de paneles]]</f>
        <v>69.956100000000006</v>
      </c>
      <c r="J447" s="28">
        <f>+Tabla1[[#This Row],[Peso del vidrio '[Kg']]]*J$1</f>
        <v>3296527.8</v>
      </c>
      <c r="K447" s="28">
        <f>+Tabla1[[#This Row],[Peso del Silicio '[Kg']]]*J$2</f>
        <v>559648.79999999993</v>
      </c>
      <c r="L447" s="28">
        <f>+Tabla1[[#This Row],[peso del aluminio '[Kg']]]*J$3</f>
        <v>363771.72000000003</v>
      </c>
      <c r="M447" s="30">
        <f>+Tabla1[[#This Row],[precio del vidrio '[$']]]+Tabla1[[#This Row],[precio del aluminio '[$']]]+Tabla1[[#This Row],[precio del silio '[$']]]</f>
        <v>4219948.32</v>
      </c>
      <c r="N447" s="39">
        <f t="shared" si="6"/>
        <v>984.35930020993703</v>
      </c>
      <c r="O447" s="50">
        <f>+Tabla1[[#This Row],[Valor Total del reciclaje de la planta]]/G$2</f>
        <v>1086.4954479917612</v>
      </c>
    </row>
    <row r="448" spans="1:15" ht="27.6">
      <c r="A448" s="40">
        <v>43396</v>
      </c>
      <c r="B448" s="41" t="s">
        <v>709</v>
      </c>
      <c r="C448" s="41" t="s">
        <v>710</v>
      </c>
      <c r="D448" s="42">
        <f>+Tabla1[[#This Row],[Capacidad MW]]/E$1</f>
        <v>19750</v>
      </c>
      <c r="E448" s="42">
        <v>7.9</v>
      </c>
      <c r="F448" s="40">
        <v>43862</v>
      </c>
      <c r="G448" s="24">
        <f>17*Tabla1[[#This Row],[Cantidad de paneles]]</f>
        <v>335750</v>
      </c>
      <c r="H448" s="24">
        <f>0.003*Tabla1[[#This Row],[Cantidad de paneles]]</f>
        <v>59.25</v>
      </c>
      <c r="I448" s="24">
        <f>0.057*Tabla1[[#This Row],[Cantidad de paneles]]</f>
        <v>1125.75</v>
      </c>
      <c r="J448" s="28">
        <f>+Tabla1[[#This Row],[Peso del vidrio '[Kg']]]*J$1</f>
        <v>53048500</v>
      </c>
      <c r="K448" s="28">
        <f>+Tabla1[[#This Row],[Peso del Silicio '[Kg']]]*J$2</f>
        <v>9006000</v>
      </c>
      <c r="L448" s="28">
        <f>+Tabla1[[#This Row],[peso del aluminio '[Kg']]]*J$3</f>
        <v>5853900</v>
      </c>
      <c r="M448" s="30">
        <f>+Tabla1[[#This Row],[precio del vidrio '[$']]]+Tabla1[[#This Row],[precio del aluminio '[$']]]+Tabla1[[#This Row],[precio del silio '[$']]]</f>
        <v>67908400</v>
      </c>
      <c r="N448" s="39">
        <f t="shared" si="6"/>
        <v>15840.541170982038</v>
      </c>
      <c r="O448" s="50">
        <f>+Tabla1[[#This Row],[Valor Total del reciclaje de la planta]]/G$2</f>
        <v>17484.140061791968</v>
      </c>
    </row>
    <row r="449" spans="1:15" ht="27.6">
      <c r="A449" s="40">
        <v>43396</v>
      </c>
      <c r="B449" s="41" t="s">
        <v>711</v>
      </c>
      <c r="C449" s="41" t="s">
        <v>712</v>
      </c>
      <c r="D449" s="42">
        <f>+Tabla1[[#This Row],[Capacidad MW]]/E$1</f>
        <v>260</v>
      </c>
      <c r="E449" s="42">
        <v>0.104</v>
      </c>
      <c r="F449" s="40">
        <v>43678</v>
      </c>
      <c r="G449" s="24">
        <f>17*Tabla1[[#This Row],[Cantidad de paneles]]</f>
        <v>4420</v>
      </c>
      <c r="H449" s="24">
        <f>0.003*Tabla1[[#This Row],[Cantidad de paneles]]</f>
        <v>0.78</v>
      </c>
      <c r="I449" s="24">
        <f>0.057*Tabla1[[#This Row],[Cantidad de paneles]]</f>
        <v>14.82</v>
      </c>
      <c r="J449" s="28">
        <f>+Tabla1[[#This Row],[Peso del vidrio '[Kg']]]*J$1</f>
        <v>698360</v>
      </c>
      <c r="K449" s="28">
        <f>+Tabla1[[#This Row],[Peso del Silicio '[Kg']]]*J$2</f>
        <v>118560</v>
      </c>
      <c r="L449" s="28">
        <f>+Tabla1[[#This Row],[peso del aluminio '[Kg']]]*J$3</f>
        <v>77064</v>
      </c>
      <c r="M449" s="30">
        <f>+Tabla1[[#This Row],[precio del vidrio '[$']]]+Tabla1[[#This Row],[precio del aluminio '[$']]]+Tabla1[[#This Row],[precio del silio '[$']]]</f>
        <v>893984</v>
      </c>
      <c r="N449" s="39">
        <f t="shared" si="6"/>
        <v>208.53370655470025</v>
      </c>
      <c r="O449" s="50">
        <f>+Tabla1[[#This Row],[Valor Total del reciclaje de la planta]]/G$2</f>
        <v>230.1709577754892</v>
      </c>
    </row>
    <row r="450" spans="1:15" ht="27.6">
      <c r="A450" s="40">
        <v>43402</v>
      </c>
      <c r="B450" s="41" t="s">
        <v>713</v>
      </c>
      <c r="C450" s="41" t="s">
        <v>714</v>
      </c>
      <c r="D450" s="42">
        <f>+Tabla1[[#This Row],[Capacidad MW]]/E$1</f>
        <v>49749.999999999993</v>
      </c>
      <c r="E450" s="42">
        <v>19.899999999999999</v>
      </c>
      <c r="F450" s="40">
        <v>43586</v>
      </c>
      <c r="G450" s="24">
        <f>17*Tabla1[[#This Row],[Cantidad de paneles]]</f>
        <v>845749.99999999988</v>
      </c>
      <c r="H450" s="24">
        <f>0.003*Tabla1[[#This Row],[Cantidad de paneles]]</f>
        <v>149.24999999999997</v>
      </c>
      <c r="I450" s="24">
        <f>0.057*Tabla1[[#This Row],[Cantidad de paneles]]</f>
        <v>2835.7499999999995</v>
      </c>
      <c r="J450" s="28">
        <f>+Tabla1[[#This Row],[Peso del vidrio '[Kg']]]*J$1</f>
        <v>133628499.99999999</v>
      </c>
      <c r="K450" s="28">
        <f>+Tabla1[[#This Row],[Peso del Silicio '[Kg']]]*J$2</f>
        <v>22685999.999999996</v>
      </c>
      <c r="L450" s="28">
        <f>+Tabla1[[#This Row],[peso del aluminio '[Kg']]]*J$3</f>
        <v>14745899.999999998</v>
      </c>
      <c r="M450" s="30">
        <f>+Tabla1[[#This Row],[precio del vidrio '[$']]]+Tabla1[[#This Row],[precio del aluminio '[$']]]+Tabla1[[#This Row],[precio del silio '[$']]]</f>
        <v>171060399.99999997</v>
      </c>
      <c r="N450" s="39">
        <f t="shared" si="6"/>
        <v>39902.12269652437</v>
      </c>
      <c r="O450" s="50">
        <f>+Tabla1[[#This Row],[Valor Total del reciclaje de la planta]]/G$2</f>
        <v>44042.327497425329</v>
      </c>
    </row>
    <row r="451" spans="1:15" ht="27.6">
      <c r="A451" s="40">
        <v>43403</v>
      </c>
      <c r="B451" s="41" t="s">
        <v>715</v>
      </c>
      <c r="C451" s="41" t="s">
        <v>572</v>
      </c>
      <c r="D451" s="42">
        <f>+Tabla1[[#This Row],[Capacidad MW]]/E$1</f>
        <v>9.5</v>
      </c>
      <c r="E451" s="42">
        <v>3.8E-3</v>
      </c>
      <c r="F451" s="40">
        <v>43495</v>
      </c>
      <c r="G451" s="24">
        <f>17*Tabla1[[#This Row],[Cantidad de paneles]]</f>
        <v>161.5</v>
      </c>
      <c r="H451" s="24">
        <f>0.003*Tabla1[[#This Row],[Cantidad de paneles]]</f>
        <v>2.8500000000000001E-2</v>
      </c>
      <c r="I451" s="24">
        <f>0.057*Tabla1[[#This Row],[Cantidad de paneles]]</f>
        <v>0.54149999999999998</v>
      </c>
      <c r="J451" s="28">
        <f>+Tabla1[[#This Row],[Peso del vidrio '[Kg']]]*J$1</f>
        <v>25517</v>
      </c>
      <c r="K451" s="28">
        <f>+Tabla1[[#This Row],[Peso del Silicio '[Kg']]]*J$2</f>
        <v>4332</v>
      </c>
      <c r="L451" s="28">
        <f>+Tabla1[[#This Row],[peso del aluminio '[Kg']]]*J$3</f>
        <v>2815.7999999999997</v>
      </c>
      <c r="M451" s="30">
        <f>+Tabla1[[#This Row],[precio del vidrio '[$']]]+Tabla1[[#This Row],[precio del aluminio '[$']]]+Tabla1[[#This Row],[precio del silio '[$']]]</f>
        <v>32664.799999999999</v>
      </c>
      <c r="N451" s="39">
        <f t="shared" si="6"/>
        <v>7.6195008164217404</v>
      </c>
      <c r="O451" s="50">
        <f>+Tabla1[[#This Row],[Valor Total del reciclaje de la planta]]/G$2</f>
        <v>8.4100926879505664</v>
      </c>
    </row>
    <row r="452" spans="1:15" ht="41.45">
      <c r="A452" s="40">
        <v>43404</v>
      </c>
      <c r="B452" s="41" t="s">
        <v>716</v>
      </c>
      <c r="C452" s="41" t="s">
        <v>717</v>
      </c>
      <c r="D452" s="42">
        <f>+Tabla1[[#This Row],[Capacidad MW]]/E$1</f>
        <v>77.999999999999986</v>
      </c>
      <c r="E452" s="42">
        <v>3.1199999999999999E-2</v>
      </c>
      <c r="F452" s="40">
        <v>43481</v>
      </c>
      <c r="G452" s="24">
        <f>17*Tabla1[[#This Row],[Cantidad de paneles]]</f>
        <v>1325.9999999999998</v>
      </c>
      <c r="H452" s="24">
        <f>0.003*Tabla1[[#This Row],[Cantidad de paneles]]</f>
        <v>0.23399999999999996</v>
      </c>
      <c r="I452" s="24">
        <f>0.057*Tabla1[[#This Row],[Cantidad de paneles]]</f>
        <v>4.4459999999999997</v>
      </c>
      <c r="J452" s="28">
        <f>+Tabla1[[#This Row],[Peso del vidrio '[Kg']]]*J$1</f>
        <v>209507.99999999997</v>
      </c>
      <c r="K452" s="28">
        <f>+Tabla1[[#This Row],[Peso del Silicio '[Kg']]]*J$2</f>
        <v>35567.999999999993</v>
      </c>
      <c r="L452" s="28">
        <f>+Tabla1[[#This Row],[peso del aluminio '[Kg']]]*J$3</f>
        <v>23119.199999999997</v>
      </c>
      <c r="M452" s="30">
        <f>+Tabla1[[#This Row],[precio del vidrio '[$']]]+Tabla1[[#This Row],[precio del aluminio '[$']]]+Tabla1[[#This Row],[precio del silio '[$']]]</f>
        <v>268195.19999999995</v>
      </c>
      <c r="N452" s="39">
        <f t="shared" si="6"/>
        <v>62.560111966410069</v>
      </c>
      <c r="O452" s="50">
        <f>+Tabla1[[#This Row],[Valor Total del reciclaje de la planta]]/G$2</f>
        <v>69.051287332646737</v>
      </c>
    </row>
    <row r="453" spans="1:15" ht="27.6">
      <c r="A453" s="40">
        <v>43406</v>
      </c>
      <c r="B453" s="41" t="s">
        <v>718</v>
      </c>
      <c r="C453" s="41" t="s">
        <v>719</v>
      </c>
      <c r="D453" s="42">
        <f>+Tabla1[[#This Row],[Capacidad MW]]/E$1</f>
        <v>49974.999999999993</v>
      </c>
      <c r="E453" s="42">
        <v>19.989999999999998</v>
      </c>
      <c r="F453" s="40">
        <v>44075</v>
      </c>
      <c r="G453" s="24">
        <f>17*Tabla1[[#This Row],[Cantidad de paneles]]</f>
        <v>849574.99999999988</v>
      </c>
      <c r="H453" s="24">
        <f>0.003*Tabla1[[#This Row],[Cantidad de paneles]]</f>
        <v>149.92499999999998</v>
      </c>
      <c r="I453" s="24">
        <f>0.057*Tabla1[[#This Row],[Cantidad de paneles]]</f>
        <v>2848.5749999999998</v>
      </c>
      <c r="J453" s="28">
        <f>+Tabla1[[#This Row],[Peso del vidrio '[Kg']]]*J$1</f>
        <v>134232849.99999997</v>
      </c>
      <c r="K453" s="28">
        <f>+Tabla1[[#This Row],[Peso del Silicio '[Kg']]]*J$2</f>
        <v>22788599.999999996</v>
      </c>
      <c r="L453" s="28">
        <f>+Tabla1[[#This Row],[peso del aluminio '[Kg']]]*J$3</f>
        <v>14812589.999999998</v>
      </c>
      <c r="M453" s="30">
        <f>+Tabla1[[#This Row],[precio del vidrio '[$']]]+Tabla1[[#This Row],[precio del aluminio '[$']]]+Tabla1[[#This Row],[precio del silio '[$']]]</f>
        <v>171834039.99999997</v>
      </c>
      <c r="N453" s="39">
        <f t="shared" si="6"/>
        <v>40082.584557965936</v>
      </c>
      <c r="O453" s="50">
        <f>+Tabla1[[#This Row],[Valor Total del reciclaje de la planta]]/G$2</f>
        <v>44241.513903192579</v>
      </c>
    </row>
    <row r="454" spans="1:15" ht="27.6">
      <c r="A454" s="40">
        <v>43406</v>
      </c>
      <c r="B454" s="41" t="s">
        <v>720</v>
      </c>
      <c r="C454" s="41" t="s">
        <v>719</v>
      </c>
      <c r="D454" s="42">
        <f>+Tabla1[[#This Row],[Capacidad MW]]/E$1</f>
        <v>49974.999999999993</v>
      </c>
      <c r="E454" s="42">
        <v>19.989999999999998</v>
      </c>
      <c r="F454" s="40">
        <v>44075</v>
      </c>
      <c r="G454" s="24">
        <f>17*Tabla1[[#This Row],[Cantidad de paneles]]</f>
        <v>849574.99999999988</v>
      </c>
      <c r="H454" s="24">
        <f>0.003*Tabla1[[#This Row],[Cantidad de paneles]]</f>
        <v>149.92499999999998</v>
      </c>
      <c r="I454" s="24">
        <f>0.057*Tabla1[[#This Row],[Cantidad de paneles]]</f>
        <v>2848.5749999999998</v>
      </c>
      <c r="J454" s="28">
        <f>+Tabla1[[#This Row],[Peso del vidrio '[Kg']]]*J$1</f>
        <v>134232849.99999997</v>
      </c>
      <c r="K454" s="28">
        <f>+Tabla1[[#This Row],[Peso del Silicio '[Kg']]]*J$2</f>
        <v>22788599.999999996</v>
      </c>
      <c r="L454" s="28">
        <f>+Tabla1[[#This Row],[peso del aluminio '[Kg']]]*J$3</f>
        <v>14812589.999999998</v>
      </c>
      <c r="M454" s="30">
        <f>+Tabla1[[#This Row],[precio del vidrio '[$']]]+Tabla1[[#This Row],[precio del aluminio '[$']]]+Tabla1[[#This Row],[precio del silio '[$']]]</f>
        <v>171834039.99999997</v>
      </c>
      <c r="N454" s="39">
        <f t="shared" si="6"/>
        <v>40082.584557965936</v>
      </c>
      <c r="O454" s="50">
        <f>+Tabla1[[#This Row],[Valor Total del reciclaje de la planta]]/G$2</f>
        <v>44241.513903192579</v>
      </c>
    </row>
    <row r="455" spans="1:15">
      <c r="A455" s="40">
        <v>43410</v>
      </c>
      <c r="B455" s="41" t="s">
        <v>721</v>
      </c>
      <c r="C455" s="41" t="s">
        <v>560</v>
      </c>
      <c r="D455" s="42">
        <f>+Tabla1[[#This Row],[Capacidad MW]]/E$1</f>
        <v>24750</v>
      </c>
      <c r="E455" s="42">
        <v>9.9</v>
      </c>
      <c r="F455" s="40">
        <v>43739</v>
      </c>
      <c r="G455" s="24">
        <f>17*Tabla1[[#This Row],[Cantidad de paneles]]</f>
        <v>420750</v>
      </c>
      <c r="H455" s="24">
        <f>0.003*Tabla1[[#This Row],[Cantidad de paneles]]</f>
        <v>74.25</v>
      </c>
      <c r="I455" s="24">
        <f>0.057*Tabla1[[#This Row],[Cantidad de paneles]]</f>
        <v>1410.75</v>
      </c>
      <c r="J455" s="28">
        <f>+Tabla1[[#This Row],[Peso del vidrio '[Kg']]]*J$1</f>
        <v>66478500</v>
      </c>
      <c r="K455" s="28">
        <f>+Tabla1[[#This Row],[Peso del Silicio '[Kg']]]*J$2</f>
        <v>11286000</v>
      </c>
      <c r="L455" s="28">
        <f>+Tabla1[[#This Row],[peso del aluminio '[Kg']]]*J$3</f>
        <v>7335900</v>
      </c>
      <c r="M455" s="30">
        <f>+Tabla1[[#This Row],[precio del vidrio '[$']]]+Tabla1[[#This Row],[precio del aluminio '[$']]]+Tabla1[[#This Row],[precio del silio '[$']]]</f>
        <v>85100400</v>
      </c>
      <c r="N455" s="39">
        <f t="shared" si="6"/>
        <v>19850.804758572427</v>
      </c>
      <c r="O455" s="50">
        <f>+Tabla1[[#This Row],[Valor Total del reciclaje de la planta]]/G$2</f>
        <v>21910.50463439753</v>
      </c>
    </row>
    <row r="456" spans="1:15" ht="27.6">
      <c r="A456" s="40">
        <v>43417</v>
      </c>
      <c r="B456" s="41" t="s">
        <v>722</v>
      </c>
      <c r="C456" s="41" t="s">
        <v>723</v>
      </c>
      <c r="D456" s="42">
        <f>+Tabla1[[#This Row],[Capacidad MW]]/E$1</f>
        <v>505</v>
      </c>
      <c r="E456" s="42">
        <v>0.20200000000000001</v>
      </c>
      <c r="F456" s="40">
        <v>43739</v>
      </c>
      <c r="G456" s="24">
        <f>17*Tabla1[[#This Row],[Cantidad de paneles]]</f>
        <v>8585</v>
      </c>
      <c r="H456" s="24">
        <f>0.003*Tabla1[[#This Row],[Cantidad de paneles]]</f>
        <v>1.5150000000000001</v>
      </c>
      <c r="I456" s="24">
        <f>0.057*Tabla1[[#This Row],[Cantidad de paneles]]</f>
        <v>28.785</v>
      </c>
      <c r="J456" s="28">
        <f>+Tabla1[[#This Row],[Peso del vidrio '[Kg']]]*J$1</f>
        <v>1356430</v>
      </c>
      <c r="K456" s="28">
        <f>+Tabla1[[#This Row],[Peso del Silicio '[Kg']]]*J$2</f>
        <v>230280.00000000003</v>
      </c>
      <c r="L456" s="28">
        <f>+Tabla1[[#This Row],[peso del aluminio '[Kg']]]*J$3</f>
        <v>149682</v>
      </c>
      <c r="M456" s="30">
        <f>+Tabla1[[#This Row],[precio del vidrio '[$']]]+Tabla1[[#This Row],[precio del aluminio '[$']]]+Tabla1[[#This Row],[precio del silio '[$']]]</f>
        <v>1736392</v>
      </c>
      <c r="N456" s="39">
        <f t="shared" ref="N456:N519" si="7">+M456/G$1</f>
        <v>405.03662234662937</v>
      </c>
      <c r="O456" s="50">
        <f>+Tabla1[[#This Row],[Valor Total del reciclaje de la planta]]/G$2</f>
        <v>447.06282183316171</v>
      </c>
    </row>
    <row r="457" spans="1:15" ht="27.6">
      <c r="A457" s="40">
        <v>43430</v>
      </c>
      <c r="B457" s="41" t="s">
        <v>724</v>
      </c>
      <c r="C457" s="41" t="s">
        <v>64</v>
      </c>
      <c r="D457" s="42">
        <f>+Tabla1[[#This Row],[Capacidad MW]]/E$1</f>
        <v>50</v>
      </c>
      <c r="E457" s="42">
        <v>0.02</v>
      </c>
      <c r="F457" s="40">
        <v>43581</v>
      </c>
      <c r="G457" s="24">
        <f>17*Tabla1[[#This Row],[Cantidad de paneles]]</f>
        <v>850</v>
      </c>
      <c r="H457" s="24">
        <f>0.003*Tabla1[[#This Row],[Cantidad de paneles]]</f>
        <v>0.15</v>
      </c>
      <c r="I457" s="24">
        <f>0.057*Tabla1[[#This Row],[Cantidad de paneles]]</f>
        <v>2.85</v>
      </c>
      <c r="J457" s="28">
        <f>+Tabla1[[#This Row],[Peso del vidrio '[Kg']]]*J$1</f>
        <v>134300</v>
      </c>
      <c r="K457" s="28">
        <f>+Tabla1[[#This Row],[Peso del Silicio '[Kg']]]*J$2</f>
        <v>22800</v>
      </c>
      <c r="L457" s="28">
        <f>+Tabla1[[#This Row],[peso del aluminio '[Kg']]]*J$3</f>
        <v>14820</v>
      </c>
      <c r="M457" s="30">
        <f>+Tabla1[[#This Row],[precio del vidrio '[$']]]+Tabla1[[#This Row],[precio del aluminio '[$']]]+Tabla1[[#This Row],[precio del silio '[$']]]</f>
        <v>171920</v>
      </c>
      <c r="N457" s="39">
        <f t="shared" si="7"/>
        <v>40.102635875903893</v>
      </c>
      <c r="O457" s="50">
        <f>+Tabla1[[#This Row],[Valor Total del reciclaje de la planta]]/G$2</f>
        <v>44.263645726055614</v>
      </c>
    </row>
    <row r="458" spans="1:15" ht="27.6">
      <c r="A458" s="40">
        <v>43434</v>
      </c>
      <c r="B458" s="41" t="s">
        <v>725</v>
      </c>
      <c r="C458" s="41" t="s">
        <v>726</v>
      </c>
      <c r="D458" s="42">
        <f>+Tabla1[[#This Row],[Capacidad MW]]/E$1</f>
        <v>134.4</v>
      </c>
      <c r="E458" s="42">
        <v>5.3760000000000002E-2</v>
      </c>
      <c r="F458" s="40">
        <v>43497</v>
      </c>
      <c r="G458" s="24">
        <f>17*Tabla1[[#This Row],[Cantidad de paneles]]</f>
        <v>2284.8000000000002</v>
      </c>
      <c r="H458" s="24">
        <f>0.003*Tabla1[[#This Row],[Cantidad de paneles]]</f>
        <v>0.4032</v>
      </c>
      <c r="I458" s="24">
        <f>0.057*Tabla1[[#This Row],[Cantidad de paneles]]</f>
        <v>7.6608000000000009</v>
      </c>
      <c r="J458" s="28">
        <f>+Tabla1[[#This Row],[Peso del vidrio '[Kg']]]*J$1</f>
        <v>360998.40000000002</v>
      </c>
      <c r="K458" s="28">
        <f>+Tabla1[[#This Row],[Peso del Silicio '[Kg']]]*J$2</f>
        <v>61286.400000000001</v>
      </c>
      <c r="L458" s="28">
        <f>+Tabla1[[#This Row],[peso del aluminio '[Kg']]]*J$3</f>
        <v>39836.160000000003</v>
      </c>
      <c r="M458" s="30">
        <f>+Tabla1[[#This Row],[precio del vidrio '[$']]]+Tabla1[[#This Row],[precio del aluminio '[$']]]+Tabla1[[#This Row],[precio del silio '[$']]]</f>
        <v>462120.96000000008</v>
      </c>
      <c r="N458" s="39">
        <f t="shared" si="7"/>
        <v>107.79588523442969</v>
      </c>
      <c r="O458" s="50">
        <f>+Tabla1[[#This Row],[Valor Total del reciclaje de la planta]]/G$2</f>
        <v>118.98067971163751</v>
      </c>
    </row>
    <row r="459" spans="1:15" ht="27.6">
      <c r="A459" s="40">
        <v>43434</v>
      </c>
      <c r="B459" s="41" t="s">
        <v>727</v>
      </c>
      <c r="C459" s="41" t="s">
        <v>64</v>
      </c>
      <c r="D459" s="42">
        <f>+Tabla1[[#This Row],[Capacidad MW]]/E$1</f>
        <v>50</v>
      </c>
      <c r="E459" s="42">
        <v>0.02</v>
      </c>
      <c r="F459" s="40">
        <v>43581</v>
      </c>
      <c r="G459" s="24">
        <f>17*Tabla1[[#This Row],[Cantidad de paneles]]</f>
        <v>850</v>
      </c>
      <c r="H459" s="24">
        <f>0.003*Tabla1[[#This Row],[Cantidad de paneles]]</f>
        <v>0.15</v>
      </c>
      <c r="I459" s="24">
        <f>0.057*Tabla1[[#This Row],[Cantidad de paneles]]</f>
        <v>2.85</v>
      </c>
      <c r="J459" s="28">
        <f>+Tabla1[[#This Row],[Peso del vidrio '[Kg']]]*J$1</f>
        <v>134300</v>
      </c>
      <c r="K459" s="28">
        <f>+Tabla1[[#This Row],[Peso del Silicio '[Kg']]]*J$2</f>
        <v>22800</v>
      </c>
      <c r="L459" s="28">
        <f>+Tabla1[[#This Row],[peso del aluminio '[Kg']]]*J$3</f>
        <v>14820</v>
      </c>
      <c r="M459" s="30">
        <f>+Tabla1[[#This Row],[precio del vidrio '[$']]]+Tabla1[[#This Row],[precio del aluminio '[$']]]+Tabla1[[#This Row],[precio del silio '[$']]]</f>
        <v>171920</v>
      </c>
      <c r="N459" s="39">
        <f t="shared" si="7"/>
        <v>40.102635875903893</v>
      </c>
      <c r="O459" s="50">
        <f>+Tabla1[[#This Row],[Valor Total del reciclaje de la planta]]/G$2</f>
        <v>44.263645726055614</v>
      </c>
    </row>
    <row r="460" spans="1:15" ht="41.45">
      <c r="A460" s="40">
        <v>43437</v>
      </c>
      <c r="B460" s="41" t="s">
        <v>728</v>
      </c>
      <c r="C460" s="41" t="s">
        <v>729</v>
      </c>
      <c r="D460" s="42">
        <f>+Tabla1[[#This Row],[Capacidad MW]]/E$1</f>
        <v>49749.999999999993</v>
      </c>
      <c r="E460" s="42">
        <v>19.899999999999999</v>
      </c>
      <c r="F460" s="40">
        <v>44166</v>
      </c>
      <c r="G460" s="24">
        <f>17*Tabla1[[#This Row],[Cantidad de paneles]]</f>
        <v>845749.99999999988</v>
      </c>
      <c r="H460" s="24">
        <f>0.003*Tabla1[[#This Row],[Cantidad de paneles]]</f>
        <v>149.24999999999997</v>
      </c>
      <c r="I460" s="24">
        <f>0.057*Tabla1[[#This Row],[Cantidad de paneles]]</f>
        <v>2835.7499999999995</v>
      </c>
      <c r="J460" s="28">
        <f>+Tabla1[[#This Row],[Peso del vidrio '[Kg']]]*J$1</f>
        <v>133628499.99999999</v>
      </c>
      <c r="K460" s="28">
        <f>+Tabla1[[#This Row],[Peso del Silicio '[Kg']]]*J$2</f>
        <v>22685999.999999996</v>
      </c>
      <c r="L460" s="28">
        <f>+Tabla1[[#This Row],[peso del aluminio '[Kg']]]*J$3</f>
        <v>14745899.999999998</v>
      </c>
      <c r="M460" s="30">
        <f>+Tabla1[[#This Row],[precio del vidrio '[$']]]+Tabla1[[#This Row],[precio del aluminio '[$']]]+Tabla1[[#This Row],[precio del silio '[$']]]</f>
        <v>171060399.99999997</v>
      </c>
      <c r="N460" s="39">
        <f t="shared" si="7"/>
        <v>39902.12269652437</v>
      </c>
      <c r="O460" s="50">
        <f>+Tabla1[[#This Row],[Valor Total del reciclaje de la planta]]/G$2</f>
        <v>44042.327497425329</v>
      </c>
    </row>
    <row r="461" spans="1:15">
      <c r="A461" s="40">
        <v>43462</v>
      </c>
      <c r="B461" s="41" t="s">
        <v>730</v>
      </c>
      <c r="C461" s="41" t="s">
        <v>78</v>
      </c>
      <c r="D461" s="42">
        <f>+Tabla1[[#This Row],[Capacidad MW]]/E$1</f>
        <v>37.5</v>
      </c>
      <c r="E461" s="42">
        <v>1.4999999999999999E-2</v>
      </c>
      <c r="F461" s="40">
        <v>43617</v>
      </c>
      <c r="G461" s="24">
        <f>17*Tabla1[[#This Row],[Cantidad de paneles]]</f>
        <v>637.5</v>
      </c>
      <c r="H461" s="24">
        <f>0.003*Tabla1[[#This Row],[Cantidad de paneles]]</f>
        <v>0.1125</v>
      </c>
      <c r="I461" s="24">
        <f>0.057*Tabla1[[#This Row],[Cantidad de paneles]]</f>
        <v>2.1375000000000002</v>
      </c>
      <c r="J461" s="28">
        <f>+Tabla1[[#This Row],[Peso del vidrio '[Kg']]]*J$1</f>
        <v>100725</v>
      </c>
      <c r="K461" s="28">
        <f>+Tabla1[[#This Row],[Peso del Silicio '[Kg']]]*J$2</f>
        <v>17100</v>
      </c>
      <c r="L461" s="28">
        <f>+Tabla1[[#This Row],[peso del aluminio '[Kg']]]*J$3</f>
        <v>11115.000000000002</v>
      </c>
      <c r="M461" s="30">
        <f>+Tabla1[[#This Row],[precio del vidrio '[$']]]+Tabla1[[#This Row],[precio del aluminio '[$']]]+Tabla1[[#This Row],[precio del silio '[$']]]</f>
        <v>128940</v>
      </c>
      <c r="N461" s="39">
        <f t="shared" si="7"/>
        <v>30.076976906927921</v>
      </c>
      <c r="O461" s="50">
        <f>+Tabla1[[#This Row],[Valor Total del reciclaje de la planta]]/G$2</f>
        <v>33.197734294541711</v>
      </c>
    </row>
    <row r="462" spans="1:15" ht="41.45">
      <c r="A462" s="40">
        <v>43476</v>
      </c>
      <c r="B462" s="41" t="s">
        <v>731</v>
      </c>
      <c r="C462" s="41" t="s">
        <v>732</v>
      </c>
      <c r="D462" s="42">
        <f>+Tabla1[[#This Row],[Capacidad MW]]/E$1</f>
        <v>49749.999999999993</v>
      </c>
      <c r="E462" s="42">
        <v>19.899999999999999</v>
      </c>
      <c r="F462" s="40">
        <v>44364</v>
      </c>
      <c r="G462" s="24">
        <f>17*Tabla1[[#This Row],[Cantidad de paneles]]</f>
        <v>845749.99999999988</v>
      </c>
      <c r="H462" s="24">
        <f>0.003*Tabla1[[#This Row],[Cantidad de paneles]]</f>
        <v>149.24999999999997</v>
      </c>
      <c r="I462" s="24">
        <f>0.057*Tabla1[[#This Row],[Cantidad de paneles]]</f>
        <v>2835.7499999999995</v>
      </c>
      <c r="J462" s="28">
        <f>+Tabla1[[#This Row],[Peso del vidrio '[Kg']]]*J$1</f>
        <v>133628499.99999999</v>
      </c>
      <c r="K462" s="28">
        <f>+Tabla1[[#This Row],[Peso del Silicio '[Kg']]]*J$2</f>
        <v>22685999.999999996</v>
      </c>
      <c r="L462" s="28">
        <f>+Tabla1[[#This Row],[peso del aluminio '[Kg']]]*J$3</f>
        <v>14745899.999999998</v>
      </c>
      <c r="M462" s="30">
        <f>+Tabla1[[#This Row],[precio del vidrio '[$']]]+Tabla1[[#This Row],[precio del aluminio '[$']]]+Tabla1[[#This Row],[precio del silio '[$']]]</f>
        <v>171060399.99999997</v>
      </c>
      <c r="N462" s="39">
        <f t="shared" si="7"/>
        <v>39902.12269652437</v>
      </c>
      <c r="O462" s="50">
        <f>+Tabla1[[#This Row],[Valor Total del reciclaje de la planta]]/G$2</f>
        <v>44042.327497425329</v>
      </c>
    </row>
    <row r="463" spans="1:15" ht="41.45">
      <c r="A463" s="40">
        <v>43476</v>
      </c>
      <c r="B463" s="41" t="s">
        <v>733</v>
      </c>
      <c r="C463" s="41" t="s">
        <v>734</v>
      </c>
      <c r="D463" s="42">
        <f>+Tabla1[[#This Row],[Capacidad MW]]/E$1</f>
        <v>49749.999999999993</v>
      </c>
      <c r="E463" s="42">
        <v>19.899999999999999</v>
      </c>
      <c r="F463" s="40">
        <v>44397</v>
      </c>
      <c r="G463" s="24">
        <f>17*Tabla1[[#This Row],[Cantidad de paneles]]</f>
        <v>845749.99999999988</v>
      </c>
      <c r="H463" s="24">
        <f>0.003*Tabla1[[#This Row],[Cantidad de paneles]]</f>
        <v>149.24999999999997</v>
      </c>
      <c r="I463" s="24">
        <f>0.057*Tabla1[[#This Row],[Cantidad de paneles]]</f>
        <v>2835.7499999999995</v>
      </c>
      <c r="J463" s="28">
        <f>+Tabla1[[#This Row],[Peso del vidrio '[Kg']]]*J$1</f>
        <v>133628499.99999999</v>
      </c>
      <c r="K463" s="28">
        <f>+Tabla1[[#This Row],[Peso del Silicio '[Kg']]]*J$2</f>
        <v>22685999.999999996</v>
      </c>
      <c r="L463" s="28">
        <f>+Tabla1[[#This Row],[peso del aluminio '[Kg']]]*J$3</f>
        <v>14745899.999999998</v>
      </c>
      <c r="M463" s="30">
        <f>+Tabla1[[#This Row],[precio del vidrio '[$']]]+Tabla1[[#This Row],[precio del aluminio '[$']]]+Tabla1[[#This Row],[precio del silio '[$']]]</f>
        <v>171060399.99999997</v>
      </c>
      <c r="N463" s="39">
        <f t="shared" si="7"/>
        <v>39902.12269652437</v>
      </c>
      <c r="O463" s="50">
        <f>+Tabla1[[#This Row],[Valor Total del reciclaje de la planta]]/G$2</f>
        <v>44042.327497425329</v>
      </c>
    </row>
    <row r="464" spans="1:15" ht="41.45">
      <c r="A464" s="40">
        <v>43476</v>
      </c>
      <c r="B464" s="41" t="s">
        <v>735</v>
      </c>
      <c r="C464" s="41" t="s">
        <v>736</v>
      </c>
      <c r="D464" s="42">
        <f>+Tabla1[[#This Row],[Capacidad MW]]/E$1</f>
        <v>49749.999999999993</v>
      </c>
      <c r="E464" s="42">
        <v>19.899999999999999</v>
      </c>
      <c r="F464" s="40">
        <v>44435</v>
      </c>
      <c r="G464" s="24">
        <f>17*Tabla1[[#This Row],[Cantidad de paneles]]</f>
        <v>845749.99999999988</v>
      </c>
      <c r="H464" s="24">
        <f>0.003*Tabla1[[#This Row],[Cantidad de paneles]]</f>
        <v>149.24999999999997</v>
      </c>
      <c r="I464" s="24">
        <f>0.057*Tabla1[[#This Row],[Cantidad de paneles]]</f>
        <v>2835.7499999999995</v>
      </c>
      <c r="J464" s="28">
        <f>+Tabla1[[#This Row],[Peso del vidrio '[Kg']]]*J$1</f>
        <v>133628499.99999999</v>
      </c>
      <c r="K464" s="28">
        <f>+Tabla1[[#This Row],[Peso del Silicio '[Kg']]]*J$2</f>
        <v>22685999.999999996</v>
      </c>
      <c r="L464" s="28">
        <f>+Tabla1[[#This Row],[peso del aluminio '[Kg']]]*J$3</f>
        <v>14745899.999999998</v>
      </c>
      <c r="M464" s="30">
        <f>+Tabla1[[#This Row],[precio del vidrio '[$']]]+Tabla1[[#This Row],[precio del aluminio '[$']]]+Tabla1[[#This Row],[precio del silio '[$']]]</f>
        <v>171060399.99999997</v>
      </c>
      <c r="N464" s="39">
        <f t="shared" si="7"/>
        <v>39902.12269652437</v>
      </c>
      <c r="O464" s="50">
        <f>+Tabla1[[#This Row],[Valor Total del reciclaje de la planta]]/G$2</f>
        <v>44042.327497425329</v>
      </c>
    </row>
    <row r="465" spans="1:15" ht="41.45">
      <c r="A465" s="40">
        <v>43476</v>
      </c>
      <c r="B465" s="41" t="s">
        <v>737</v>
      </c>
      <c r="C465" s="41" t="s">
        <v>738</v>
      </c>
      <c r="D465" s="42">
        <f>+Tabla1[[#This Row],[Capacidad MW]]/E$1</f>
        <v>49749.999999999993</v>
      </c>
      <c r="E465" s="42">
        <v>19.899999999999999</v>
      </c>
      <c r="F465" s="40">
        <v>44474</v>
      </c>
      <c r="G465" s="24">
        <f>17*Tabla1[[#This Row],[Cantidad de paneles]]</f>
        <v>845749.99999999988</v>
      </c>
      <c r="H465" s="23">
        <f>0.003*Tabla1[[#This Row],[Cantidad de paneles]]</f>
        <v>149.24999999999997</v>
      </c>
      <c r="I465" s="24">
        <f>0.057*Tabla1[[#This Row],[Cantidad de paneles]]</f>
        <v>2835.7499999999995</v>
      </c>
      <c r="J465" s="28">
        <f>+Tabla1[[#This Row],[Peso del vidrio '[Kg']]]*J$1</f>
        <v>133628499.99999999</v>
      </c>
      <c r="K465" s="28">
        <f>+Tabla1[[#This Row],[Peso del Silicio '[Kg']]]*J$2</f>
        <v>22685999.999999996</v>
      </c>
      <c r="L465" s="28">
        <f>+Tabla1[[#This Row],[peso del aluminio '[Kg']]]*J$3</f>
        <v>14745899.999999998</v>
      </c>
      <c r="M465" s="30">
        <f>+Tabla1[[#This Row],[precio del vidrio '[$']]]+Tabla1[[#This Row],[precio del aluminio '[$']]]+Tabla1[[#This Row],[precio del silio '[$']]]</f>
        <v>171060399.99999997</v>
      </c>
      <c r="N465" s="39">
        <f t="shared" si="7"/>
        <v>39902.12269652437</v>
      </c>
      <c r="O465" s="50">
        <f>+Tabla1[[#This Row],[Valor Total del reciclaje de la planta]]/G$2</f>
        <v>44042.327497425329</v>
      </c>
    </row>
    <row r="466" spans="1:15" ht="41.45">
      <c r="A466" s="40">
        <v>43476</v>
      </c>
      <c r="B466" s="41" t="s">
        <v>739</v>
      </c>
      <c r="C466" s="41" t="s">
        <v>740</v>
      </c>
      <c r="D466" s="42">
        <f>+Tabla1[[#This Row],[Capacidad MW]]/E$1</f>
        <v>49749.999999999993</v>
      </c>
      <c r="E466" s="42">
        <v>19.899999999999999</v>
      </c>
      <c r="F466" s="40">
        <v>44512</v>
      </c>
      <c r="G466" s="24">
        <f>17*Tabla1[[#This Row],[Cantidad de paneles]]</f>
        <v>845749.99999999988</v>
      </c>
      <c r="H466" s="23">
        <f>0.003*Tabla1[[#This Row],[Cantidad de paneles]]</f>
        <v>149.24999999999997</v>
      </c>
      <c r="I466" s="24">
        <f>0.057*Tabla1[[#This Row],[Cantidad de paneles]]</f>
        <v>2835.7499999999995</v>
      </c>
      <c r="J466" s="28">
        <f>+Tabla1[[#This Row],[Peso del vidrio '[Kg']]]*J$1</f>
        <v>133628499.99999999</v>
      </c>
      <c r="K466" s="28">
        <f>+Tabla1[[#This Row],[Peso del Silicio '[Kg']]]*J$2</f>
        <v>22685999.999999996</v>
      </c>
      <c r="L466" s="28">
        <f>+Tabla1[[#This Row],[peso del aluminio '[Kg']]]*J$3</f>
        <v>14745899.999999998</v>
      </c>
      <c r="M466" s="30">
        <f>+Tabla1[[#This Row],[precio del vidrio '[$']]]+Tabla1[[#This Row],[precio del aluminio '[$']]]+Tabla1[[#This Row],[precio del silio '[$']]]</f>
        <v>171060399.99999997</v>
      </c>
      <c r="N466" s="39">
        <f t="shared" si="7"/>
        <v>39902.12269652437</v>
      </c>
      <c r="O466" s="50">
        <f>+Tabla1[[#This Row],[Valor Total del reciclaje de la planta]]/G$2</f>
        <v>44042.327497425329</v>
      </c>
    </row>
    <row r="467" spans="1:15" ht="27.6">
      <c r="A467" s="40">
        <v>43476</v>
      </c>
      <c r="B467" s="6" t="s">
        <v>741</v>
      </c>
      <c r="C467" s="41" t="s">
        <v>742</v>
      </c>
      <c r="D467" s="42">
        <f>+Tabla1[[#This Row],[Capacidad MW]]/E$1</f>
        <v>15</v>
      </c>
      <c r="E467" s="42">
        <v>6.0000000000000001E-3</v>
      </c>
      <c r="F467" s="40">
        <v>43612</v>
      </c>
      <c r="G467" s="24">
        <f>17*Tabla1[[#This Row],[Cantidad de paneles]]</f>
        <v>255</v>
      </c>
      <c r="H467" s="23">
        <f>0.003*Tabla1[[#This Row],[Cantidad de paneles]]</f>
        <v>4.4999999999999998E-2</v>
      </c>
      <c r="I467" s="24">
        <f>0.057*Tabla1[[#This Row],[Cantidad de paneles]]</f>
        <v>0.85499999999999998</v>
      </c>
      <c r="J467" s="28">
        <f>+Tabla1[[#This Row],[Peso del vidrio '[Kg']]]*J$1</f>
        <v>40290</v>
      </c>
      <c r="K467" s="28">
        <f>+Tabla1[[#This Row],[Peso del Silicio '[Kg']]]*J$2</f>
        <v>6840</v>
      </c>
      <c r="L467" s="28">
        <f>+Tabla1[[#This Row],[peso del aluminio '[Kg']]]*J$3</f>
        <v>4446</v>
      </c>
      <c r="M467" s="30">
        <f>+Tabla1[[#This Row],[precio del vidrio '[$']]]+Tabla1[[#This Row],[precio del aluminio '[$']]]+Tabla1[[#This Row],[precio del silio '[$']]]</f>
        <v>51576</v>
      </c>
      <c r="N467" s="39">
        <f t="shared" si="7"/>
        <v>12.030790762771169</v>
      </c>
      <c r="O467" s="50">
        <f>+Tabla1[[#This Row],[Valor Total del reciclaje de la planta]]/G$2</f>
        <v>13.279093717816684</v>
      </c>
    </row>
    <row r="468" spans="1:15" ht="41.45">
      <c r="A468" s="40">
        <v>43476</v>
      </c>
      <c r="B468" s="6" t="s">
        <v>743</v>
      </c>
      <c r="C468" s="41" t="s">
        <v>744</v>
      </c>
      <c r="D468" s="42">
        <f>+Tabla1[[#This Row],[Capacidad MW]]/E$1</f>
        <v>49749.999999999993</v>
      </c>
      <c r="E468" s="42">
        <v>19.899999999999999</v>
      </c>
      <c r="F468" s="40">
        <v>44561</v>
      </c>
      <c r="G468" s="24">
        <f>17*Tabla1[[#This Row],[Cantidad de paneles]]</f>
        <v>845749.99999999988</v>
      </c>
      <c r="H468" s="23">
        <f>0.003*Tabla1[[#This Row],[Cantidad de paneles]]</f>
        <v>149.24999999999997</v>
      </c>
      <c r="I468" s="24">
        <f>0.057*Tabla1[[#This Row],[Cantidad de paneles]]</f>
        <v>2835.7499999999995</v>
      </c>
      <c r="J468" s="28">
        <f>+Tabla1[[#This Row],[Peso del vidrio '[Kg']]]*J$1</f>
        <v>133628499.99999999</v>
      </c>
      <c r="K468" s="28">
        <f>+Tabla1[[#This Row],[Peso del Silicio '[Kg']]]*J$2</f>
        <v>22685999.999999996</v>
      </c>
      <c r="L468" s="28">
        <f>+Tabla1[[#This Row],[peso del aluminio '[Kg']]]*J$3</f>
        <v>14745899.999999998</v>
      </c>
      <c r="M468" s="30">
        <f>+Tabla1[[#This Row],[precio del vidrio '[$']]]+Tabla1[[#This Row],[precio del aluminio '[$']]]+Tabla1[[#This Row],[precio del silio '[$']]]</f>
        <v>171060399.99999997</v>
      </c>
      <c r="N468" s="39">
        <f t="shared" si="7"/>
        <v>39902.12269652437</v>
      </c>
      <c r="O468" s="50">
        <f>+Tabla1[[#This Row],[Valor Total del reciclaje de la planta]]/G$2</f>
        <v>44042.327497425329</v>
      </c>
    </row>
    <row r="469" spans="1:15" ht="41.45">
      <c r="A469" s="40">
        <v>43479</v>
      </c>
      <c r="B469" s="6" t="s">
        <v>745</v>
      </c>
      <c r="C469" s="41" t="s">
        <v>746</v>
      </c>
      <c r="D469" s="42">
        <f>+Tabla1[[#This Row],[Capacidad MW]]/E$1</f>
        <v>49749.999999999993</v>
      </c>
      <c r="E469" s="42">
        <v>19.899999999999999</v>
      </c>
      <c r="F469" s="40">
        <v>44075</v>
      </c>
      <c r="G469" s="24">
        <f>17*Tabla1[[#This Row],[Cantidad de paneles]]</f>
        <v>845749.99999999988</v>
      </c>
      <c r="H469" s="23">
        <f>0.003*Tabla1[[#This Row],[Cantidad de paneles]]</f>
        <v>149.24999999999997</v>
      </c>
      <c r="I469" s="24">
        <f>0.057*Tabla1[[#This Row],[Cantidad de paneles]]</f>
        <v>2835.7499999999995</v>
      </c>
      <c r="J469" s="28">
        <f>+Tabla1[[#This Row],[Peso del vidrio '[Kg']]]*J$1</f>
        <v>133628499.99999999</v>
      </c>
      <c r="K469" s="28">
        <f>+Tabla1[[#This Row],[Peso del Silicio '[Kg']]]*J$2</f>
        <v>22685999.999999996</v>
      </c>
      <c r="L469" s="28">
        <f>+Tabla1[[#This Row],[peso del aluminio '[Kg']]]*J$3</f>
        <v>14745899.999999998</v>
      </c>
      <c r="M469" s="30">
        <f>+Tabla1[[#This Row],[precio del vidrio '[$']]]+Tabla1[[#This Row],[precio del aluminio '[$']]]+Tabla1[[#This Row],[precio del silio '[$']]]</f>
        <v>171060399.99999997</v>
      </c>
      <c r="N469" s="39">
        <f t="shared" si="7"/>
        <v>39902.12269652437</v>
      </c>
      <c r="O469" s="50">
        <f>+Tabla1[[#This Row],[Valor Total del reciclaje de la planta]]/G$2</f>
        <v>44042.327497425329</v>
      </c>
    </row>
    <row r="470" spans="1:15">
      <c r="A470" s="40">
        <v>43481</v>
      </c>
      <c r="B470" s="6" t="s">
        <v>747</v>
      </c>
      <c r="C470" s="41" t="s">
        <v>748</v>
      </c>
      <c r="D470" s="42">
        <f>+Tabla1[[#This Row],[Capacidad MW]]/E$1</f>
        <v>75000</v>
      </c>
      <c r="E470" s="42">
        <v>30</v>
      </c>
      <c r="F470" s="40">
        <v>44196</v>
      </c>
      <c r="G470" s="24">
        <f>17*Tabla1[[#This Row],[Cantidad de paneles]]</f>
        <v>1275000</v>
      </c>
      <c r="H470" s="23">
        <f>0.003*Tabla1[[#This Row],[Cantidad de paneles]]</f>
        <v>225</v>
      </c>
      <c r="I470" s="24">
        <f>0.057*Tabla1[[#This Row],[Cantidad de paneles]]</f>
        <v>4275</v>
      </c>
      <c r="J470" s="28">
        <f>+Tabla1[[#This Row],[Peso del vidrio '[Kg']]]*J$1</f>
        <v>201450000</v>
      </c>
      <c r="K470" s="28">
        <f>+Tabla1[[#This Row],[Peso del Silicio '[Kg']]]*J$2</f>
        <v>34200000</v>
      </c>
      <c r="L470" s="28">
        <f>+Tabla1[[#This Row],[peso del aluminio '[Kg']]]*J$3</f>
        <v>22230000</v>
      </c>
      <c r="M470" s="30">
        <f>+Tabla1[[#This Row],[precio del vidrio '[$']]]+Tabla1[[#This Row],[precio del aluminio '[$']]]+Tabla1[[#This Row],[precio del silio '[$']]]</f>
        <v>257880000</v>
      </c>
      <c r="N470" s="39">
        <f t="shared" si="7"/>
        <v>60153.953813855842</v>
      </c>
      <c r="O470" s="50">
        <f>+Tabla1[[#This Row],[Valor Total del reciclaje de la planta]]/G$2</f>
        <v>66395.468589083423</v>
      </c>
    </row>
    <row r="471" spans="1:15" ht="41.45">
      <c r="A471" s="40">
        <v>43482</v>
      </c>
      <c r="B471" s="6" t="s">
        <v>749</v>
      </c>
      <c r="C471" s="41" t="s">
        <v>750</v>
      </c>
      <c r="D471" s="42">
        <f>+Tabla1[[#This Row],[Capacidad MW]]/E$1</f>
        <v>500000</v>
      </c>
      <c r="E471" s="42">
        <v>200</v>
      </c>
      <c r="F471" s="40">
        <v>44531</v>
      </c>
      <c r="G471" s="24">
        <f>17*Tabla1[[#This Row],[Cantidad de paneles]]</f>
        <v>8500000</v>
      </c>
      <c r="H471" s="23">
        <f>0.003*Tabla1[[#This Row],[Cantidad de paneles]]</f>
        <v>1500</v>
      </c>
      <c r="I471" s="24">
        <f>0.057*Tabla1[[#This Row],[Cantidad de paneles]]</f>
        <v>28500</v>
      </c>
      <c r="J471" s="28">
        <f>+Tabla1[[#This Row],[Peso del vidrio '[Kg']]]*J$1</f>
        <v>1343000000</v>
      </c>
      <c r="K471" s="28">
        <f>+Tabla1[[#This Row],[Peso del Silicio '[Kg']]]*J$2</f>
        <v>228000000</v>
      </c>
      <c r="L471" s="28">
        <f>+Tabla1[[#This Row],[peso del aluminio '[Kg']]]*J$3</f>
        <v>148200000</v>
      </c>
      <c r="M471" s="30">
        <f>+Tabla1[[#This Row],[precio del vidrio '[$']]]+Tabla1[[#This Row],[precio del aluminio '[$']]]+Tabla1[[#This Row],[precio del silio '[$']]]</f>
        <v>1719200000</v>
      </c>
      <c r="N471" s="39">
        <f t="shared" si="7"/>
        <v>401026.35875903897</v>
      </c>
      <c r="O471" s="50">
        <f>+Tabla1[[#This Row],[Valor Total del reciclaje de la planta]]/G$2</f>
        <v>442636.45726055611</v>
      </c>
    </row>
    <row r="472" spans="1:15">
      <c r="A472" s="40">
        <v>43483</v>
      </c>
      <c r="B472" s="6" t="s">
        <v>751</v>
      </c>
      <c r="C472" s="41" t="s">
        <v>752</v>
      </c>
      <c r="D472" s="42">
        <f>+Tabla1[[#This Row],[Capacidad MW]]/E$1</f>
        <v>12250</v>
      </c>
      <c r="E472" s="42">
        <v>4.9000000000000004</v>
      </c>
      <c r="F472" s="40">
        <v>43738</v>
      </c>
      <c r="G472" s="24">
        <f>17*Tabla1[[#This Row],[Cantidad de paneles]]</f>
        <v>208250</v>
      </c>
      <c r="H472" s="23">
        <f>0.003*Tabla1[[#This Row],[Cantidad de paneles]]</f>
        <v>36.75</v>
      </c>
      <c r="I472" s="24">
        <f>0.057*Tabla1[[#This Row],[Cantidad de paneles]]</f>
        <v>698.25</v>
      </c>
      <c r="J472" s="28">
        <f>+Tabla1[[#This Row],[Peso del vidrio '[Kg']]]*J$1</f>
        <v>32903500</v>
      </c>
      <c r="K472" s="28">
        <f>+Tabla1[[#This Row],[Peso del Silicio '[Kg']]]*J$2</f>
        <v>5586000</v>
      </c>
      <c r="L472" s="28">
        <f>+Tabla1[[#This Row],[peso del aluminio '[Kg']]]*J$3</f>
        <v>3630900</v>
      </c>
      <c r="M472" s="30">
        <f>+Tabla1[[#This Row],[precio del vidrio '[$']]]+Tabla1[[#This Row],[precio del aluminio '[$']]]+Tabla1[[#This Row],[precio del silio '[$']]]</f>
        <v>42120400</v>
      </c>
      <c r="N472" s="39">
        <f t="shared" si="7"/>
        <v>9825.1457895964541</v>
      </c>
      <c r="O472" s="50">
        <f>+Tabla1[[#This Row],[Valor Total del reciclaje de la planta]]/G$2</f>
        <v>10844.593202883625</v>
      </c>
    </row>
    <row r="473" spans="1:15" ht="27.6">
      <c r="A473" s="40">
        <v>43487</v>
      </c>
      <c r="B473" s="6" t="s">
        <v>753</v>
      </c>
      <c r="C473" s="41" t="s">
        <v>719</v>
      </c>
      <c r="D473" s="42">
        <f>+Tabla1[[#This Row],[Capacidad MW]]/E$1</f>
        <v>24750</v>
      </c>
      <c r="E473" s="42">
        <v>9.9</v>
      </c>
      <c r="F473" s="40">
        <v>43922</v>
      </c>
      <c r="G473" s="24">
        <f>17*Tabla1[[#This Row],[Cantidad de paneles]]</f>
        <v>420750</v>
      </c>
      <c r="H473" s="23">
        <f>0.003*Tabla1[[#This Row],[Cantidad de paneles]]</f>
        <v>74.25</v>
      </c>
      <c r="I473" s="24">
        <f>0.057*Tabla1[[#This Row],[Cantidad de paneles]]</f>
        <v>1410.75</v>
      </c>
      <c r="J473" s="28">
        <f>+Tabla1[[#This Row],[Peso del vidrio '[Kg']]]*J$1</f>
        <v>66478500</v>
      </c>
      <c r="K473" s="28">
        <f>+Tabla1[[#This Row],[Peso del Silicio '[Kg']]]*J$2</f>
        <v>11286000</v>
      </c>
      <c r="L473" s="28">
        <f>+Tabla1[[#This Row],[peso del aluminio '[Kg']]]*J$3</f>
        <v>7335900</v>
      </c>
      <c r="M473" s="30">
        <f>+Tabla1[[#This Row],[precio del vidrio '[$']]]+Tabla1[[#This Row],[precio del aluminio '[$']]]+Tabla1[[#This Row],[precio del silio '[$']]]</f>
        <v>85100400</v>
      </c>
      <c r="N473" s="39">
        <f t="shared" si="7"/>
        <v>19850.804758572427</v>
      </c>
      <c r="O473" s="50">
        <f>+Tabla1[[#This Row],[Valor Total del reciclaje de la planta]]/G$2</f>
        <v>21910.50463439753</v>
      </c>
    </row>
    <row r="474" spans="1:15" ht="41.45">
      <c r="A474" s="40">
        <v>43488</v>
      </c>
      <c r="B474" s="6" t="s">
        <v>754</v>
      </c>
      <c r="C474" s="41" t="s">
        <v>755</v>
      </c>
      <c r="D474" s="42">
        <f>+Tabla1[[#This Row],[Capacidad MW]]/E$1</f>
        <v>49749.999999999993</v>
      </c>
      <c r="E474" s="42">
        <v>19.899999999999999</v>
      </c>
      <c r="F474" s="40">
        <v>44530</v>
      </c>
      <c r="G474" s="24">
        <f>17*Tabla1[[#This Row],[Cantidad de paneles]]</f>
        <v>845749.99999999988</v>
      </c>
      <c r="H474" s="23">
        <f>0.003*Tabla1[[#This Row],[Cantidad de paneles]]</f>
        <v>149.24999999999997</v>
      </c>
      <c r="I474" s="24">
        <f>0.057*Tabla1[[#This Row],[Cantidad de paneles]]</f>
        <v>2835.7499999999995</v>
      </c>
      <c r="J474" s="28">
        <f>+Tabla1[[#This Row],[Peso del vidrio '[Kg']]]*J$1</f>
        <v>133628499.99999999</v>
      </c>
      <c r="K474" s="28">
        <f>+Tabla1[[#This Row],[Peso del Silicio '[Kg']]]*J$2</f>
        <v>22685999.999999996</v>
      </c>
      <c r="L474" s="28">
        <f>+Tabla1[[#This Row],[peso del aluminio '[Kg']]]*J$3</f>
        <v>14745899.999999998</v>
      </c>
      <c r="M474" s="30">
        <f>+Tabla1[[#This Row],[precio del vidrio '[$']]]+Tabla1[[#This Row],[precio del aluminio '[$']]]+Tabla1[[#This Row],[precio del silio '[$']]]</f>
        <v>171060399.99999997</v>
      </c>
      <c r="N474" s="39">
        <f t="shared" si="7"/>
        <v>39902.12269652437</v>
      </c>
      <c r="O474" s="50">
        <f>+Tabla1[[#This Row],[Valor Total del reciclaje de la planta]]/G$2</f>
        <v>44042.327497425329</v>
      </c>
    </row>
    <row r="475" spans="1:15" ht="27.6">
      <c r="A475" s="40">
        <v>43488</v>
      </c>
      <c r="B475" s="6" t="s">
        <v>756</v>
      </c>
      <c r="C475" s="41" t="s">
        <v>480</v>
      </c>
      <c r="D475" s="42">
        <f>+Tabla1[[#This Row],[Capacidad MW]]/E$1</f>
        <v>300</v>
      </c>
      <c r="E475" s="42">
        <v>0.12</v>
      </c>
      <c r="F475" s="40">
        <v>43770</v>
      </c>
      <c r="G475" s="24">
        <f>17*Tabla1[[#This Row],[Cantidad de paneles]]</f>
        <v>5100</v>
      </c>
      <c r="H475" s="23">
        <f>0.003*Tabla1[[#This Row],[Cantidad de paneles]]</f>
        <v>0.9</v>
      </c>
      <c r="I475" s="24">
        <f>0.057*Tabla1[[#This Row],[Cantidad de paneles]]</f>
        <v>17.100000000000001</v>
      </c>
      <c r="J475" s="28">
        <f>+Tabla1[[#This Row],[Peso del vidrio '[Kg']]]*J$1</f>
        <v>805800</v>
      </c>
      <c r="K475" s="28">
        <f>+Tabla1[[#This Row],[Peso del Silicio '[Kg']]]*J$2</f>
        <v>136800</v>
      </c>
      <c r="L475" s="28">
        <f>+Tabla1[[#This Row],[peso del aluminio '[Kg']]]*J$3</f>
        <v>88920.000000000015</v>
      </c>
      <c r="M475" s="30">
        <f>+Tabla1[[#This Row],[precio del vidrio '[$']]]+Tabla1[[#This Row],[precio del aluminio '[$']]]+Tabla1[[#This Row],[precio del silio '[$']]]</f>
        <v>1031520</v>
      </c>
      <c r="N475" s="39">
        <f t="shared" si="7"/>
        <v>240.61581525542337</v>
      </c>
      <c r="O475" s="50">
        <f>+Tabla1[[#This Row],[Valor Total del reciclaje de la planta]]/G$2</f>
        <v>265.58187435633369</v>
      </c>
    </row>
    <row r="476" spans="1:15" ht="41.45">
      <c r="A476" s="40">
        <v>43488</v>
      </c>
      <c r="B476" s="6" t="s">
        <v>757</v>
      </c>
      <c r="C476" s="41" t="s">
        <v>758</v>
      </c>
      <c r="D476" s="42">
        <f>+Tabla1[[#This Row],[Capacidad MW]]/E$1</f>
        <v>49749.999999999993</v>
      </c>
      <c r="E476" s="42">
        <v>19.899999999999999</v>
      </c>
      <c r="F476" s="40">
        <v>43555</v>
      </c>
      <c r="G476" s="24">
        <f>17*Tabla1[[#This Row],[Cantidad de paneles]]</f>
        <v>845749.99999999988</v>
      </c>
      <c r="H476" s="23">
        <f>0.003*Tabla1[[#This Row],[Cantidad de paneles]]</f>
        <v>149.24999999999997</v>
      </c>
      <c r="I476" s="24">
        <f>0.057*Tabla1[[#This Row],[Cantidad de paneles]]</f>
        <v>2835.7499999999995</v>
      </c>
      <c r="J476" s="28">
        <f>+Tabla1[[#This Row],[Peso del vidrio '[Kg']]]*J$1</f>
        <v>133628499.99999999</v>
      </c>
      <c r="K476" s="28">
        <f>+Tabla1[[#This Row],[Peso del Silicio '[Kg']]]*J$2</f>
        <v>22685999.999999996</v>
      </c>
      <c r="L476" s="28">
        <f>+Tabla1[[#This Row],[peso del aluminio '[Kg']]]*J$3</f>
        <v>14745899.999999998</v>
      </c>
      <c r="M476" s="30">
        <f>+Tabla1[[#This Row],[precio del vidrio '[$']]]+Tabla1[[#This Row],[precio del aluminio '[$']]]+Tabla1[[#This Row],[precio del silio '[$']]]</f>
        <v>171060399.99999997</v>
      </c>
      <c r="N476" s="39">
        <f t="shared" si="7"/>
        <v>39902.12269652437</v>
      </c>
      <c r="O476" s="50">
        <f>+Tabla1[[#This Row],[Valor Total del reciclaje de la planta]]/G$2</f>
        <v>44042.327497425329</v>
      </c>
    </row>
    <row r="477" spans="1:15" ht="27.6">
      <c r="A477" s="40">
        <v>43489</v>
      </c>
      <c r="B477" s="6" t="s">
        <v>759</v>
      </c>
      <c r="C477" s="41" t="s">
        <v>719</v>
      </c>
      <c r="D477" s="42">
        <f>+Tabla1[[#This Row],[Capacidad MW]]/E$1</f>
        <v>24975</v>
      </c>
      <c r="E477" s="42">
        <v>9.99</v>
      </c>
      <c r="F477" s="40">
        <v>43922</v>
      </c>
      <c r="G477" s="24">
        <f>17*Tabla1[[#This Row],[Cantidad de paneles]]</f>
        <v>424575</v>
      </c>
      <c r="H477" s="23">
        <f>0.003*Tabla1[[#This Row],[Cantidad de paneles]]</f>
        <v>74.924999999999997</v>
      </c>
      <c r="I477" s="24">
        <f>0.057*Tabla1[[#This Row],[Cantidad de paneles]]</f>
        <v>1423.575</v>
      </c>
      <c r="J477" s="28">
        <f>+Tabla1[[#This Row],[Peso del vidrio '[Kg']]]*J$1</f>
        <v>67082850</v>
      </c>
      <c r="K477" s="28">
        <f>+Tabla1[[#This Row],[Peso del Silicio '[Kg']]]*J$2</f>
        <v>11388600</v>
      </c>
      <c r="L477" s="28">
        <f>+Tabla1[[#This Row],[peso del aluminio '[Kg']]]*J$3</f>
        <v>7402590</v>
      </c>
      <c r="M477" s="30">
        <f>+Tabla1[[#This Row],[precio del vidrio '[$']]]+Tabla1[[#This Row],[precio del aluminio '[$']]]+Tabla1[[#This Row],[precio del silio '[$']]]</f>
        <v>85874040</v>
      </c>
      <c r="N477" s="39">
        <f t="shared" si="7"/>
        <v>20031.266620013997</v>
      </c>
      <c r="O477" s="50">
        <f>+Tabla1[[#This Row],[Valor Total del reciclaje de la planta]]/G$2</f>
        <v>22109.69104016478</v>
      </c>
    </row>
    <row r="478" spans="1:15" ht="27.6">
      <c r="A478" s="40">
        <v>43489</v>
      </c>
      <c r="B478" s="6" t="s">
        <v>760</v>
      </c>
      <c r="C478" s="41" t="s">
        <v>719</v>
      </c>
      <c r="D478" s="42">
        <f>+Tabla1[[#This Row],[Capacidad MW]]/E$1</f>
        <v>24975</v>
      </c>
      <c r="E478" s="42">
        <v>9.99</v>
      </c>
      <c r="F478" s="40">
        <v>43983</v>
      </c>
      <c r="G478" s="24">
        <f>17*Tabla1[[#This Row],[Cantidad de paneles]]</f>
        <v>424575</v>
      </c>
      <c r="H478" s="23">
        <f>0.003*Tabla1[[#This Row],[Cantidad de paneles]]</f>
        <v>74.924999999999997</v>
      </c>
      <c r="I478" s="24">
        <f>0.057*Tabla1[[#This Row],[Cantidad de paneles]]</f>
        <v>1423.575</v>
      </c>
      <c r="J478" s="28">
        <f>+Tabla1[[#This Row],[Peso del vidrio '[Kg']]]*J$1</f>
        <v>67082850</v>
      </c>
      <c r="K478" s="28">
        <f>+Tabla1[[#This Row],[Peso del Silicio '[Kg']]]*J$2</f>
        <v>11388600</v>
      </c>
      <c r="L478" s="28">
        <f>+Tabla1[[#This Row],[peso del aluminio '[Kg']]]*J$3</f>
        <v>7402590</v>
      </c>
      <c r="M478" s="30">
        <f>+Tabla1[[#This Row],[precio del vidrio '[$']]]+Tabla1[[#This Row],[precio del aluminio '[$']]]+Tabla1[[#This Row],[precio del silio '[$']]]</f>
        <v>85874040</v>
      </c>
      <c r="N478" s="39">
        <f t="shared" si="7"/>
        <v>20031.266620013997</v>
      </c>
      <c r="O478" s="50">
        <f>+Tabla1[[#This Row],[Valor Total del reciclaje de la planta]]/G$2</f>
        <v>22109.69104016478</v>
      </c>
    </row>
    <row r="479" spans="1:15" ht="27.6">
      <c r="A479" s="40">
        <v>43493</v>
      </c>
      <c r="B479" s="6" t="s">
        <v>761</v>
      </c>
      <c r="C479" s="41" t="s">
        <v>762</v>
      </c>
      <c r="D479" s="42">
        <f>+Tabla1[[#This Row],[Capacidad MW]]/E$1</f>
        <v>6.6</v>
      </c>
      <c r="E479" s="42">
        <v>2.64E-3</v>
      </c>
      <c r="F479" s="40">
        <v>43481</v>
      </c>
      <c r="G479" s="24">
        <f>17*Tabla1[[#This Row],[Cantidad de paneles]]</f>
        <v>112.19999999999999</v>
      </c>
      <c r="H479" s="23">
        <f>0.003*Tabla1[[#This Row],[Cantidad de paneles]]</f>
        <v>1.9799999999999998E-2</v>
      </c>
      <c r="I479" s="24">
        <f>0.057*Tabla1[[#This Row],[Cantidad de paneles]]</f>
        <v>0.37619999999999998</v>
      </c>
      <c r="J479" s="28">
        <f>+Tabla1[[#This Row],[Peso del vidrio '[Kg']]]*J$1</f>
        <v>17727.599999999999</v>
      </c>
      <c r="K479" s="28">
        <f>+Tabla1[[#This Row],[Peso del Silicio '[Kg']]]*J$2</f>
        <v>3009.6</v>
      </c>
      <c r="L479" s="28">
        <f>+Tabla1[[#This Row],[peso del aluminio '[Kg']]]*J$3</f>
        <v>1956.2399999999998</v>
      </c>
      <c r="M479" s="30">
        <f>+Tabla1[[#This Row],[precio del vidrio '[$']]]+Tabla1[[#This Row],[precio del aluminio '[$']]]+Tabla1[[#This Row],[precio del silio '[$']]]</f>
        <v>22693.439999999995</v>
      </c>
      <c r="N479" s="39">
        <f t="shared" si="7"/>
        <v>5.2935479356193129</v>
      </c>
      <c r="O479" s="50">
        <f>+Tabla1[[#This Row],[Valor Total del reciclaje de la planta]]/G$2</f>
        <v>5.8428012358393397</v>
      </c>
    </row>
    <row r="480" spans="1:15" ht="69">
      <c r="A480" s="40">
        <v>43493</v>
      </c>
      <c r="B480" s="6" t="s">
        <v>763</v>
      </c>
      <c r="C480" s="41" t="s">
        <v>764</v>
      </c>
      <c r="D480" s="42">
        <f>+Tabla1[[#This Row],[Capacidad MW]]/E$1</f>
        <v>15</v>
      </c>
      <c r="E480" s="42">
        <v>6.0000000000000001E-3</v>
      </c>
      <c r="F480" s="40">
        <v>43542</v>
      </c>
      <c r="G480" s="24">
        <f>17*Tabla1[[#This Row],[Cantidad de paneles]]</f>
        <v>255</v>
      </c>
      <c r="H480" s="23">
        <f>0.003*Tabla1[[#This Row],[Cantidad de paneles]]</f>
        <v>4.4999999999999998E-2</v>
      </c>
      <c r="I480" s="24">
        <f>0.057*Tabla1[[#This Row],[Cantidad de paneles]]</f>
        <v>0.85499999999999998</v>
      </c>
      <c r="J480" s="28">
        <f>+Tabla1[[#This Row],[Peso del vidrio '[Kg']]]*J$1</f>
        <v>40290</v>
      </c>
      <c r="K480" s="28">
        <f>+Tabla1[[#This Row],[Peso del Silicio '[Kg']]]*J$2</f>
        <v>6840</v>
      </c>
      <c r="L480" s="28">
        <f>+Tabla1[[#This Row],[peso del aluminio '[Kg']]]*J$3</f>
        <v>4446</v>
      </c>
      <c r="M480" s="30">
        <f>+Tabla1[[#This Row],[precio del vidrio '[$']]]+Tabla1[[#This Row],[precio del aluminio '[$']]]+Tabla1[[#This Row],[precio del silio '[$']]]</f>
        <v>51576</v>
      </c>
      <c r="N480" s="39">
        <f t="shared" si="7"/>
        <v>12.030790762771169</v>
      </c>
      <c r="O480" s="50">
        <f>+Tabla1[[#This Row],[Valor Total del reciclaje de la planta]]/G$2</f>
        <v>13.279093717816684</v>
      </c>
    </row>
    <row r="481" spans="1:15" ht="41.45">
      <c r="A481" s="40">
        <v>43493</v>
      </c>
      <c r="B481" s="6" t="s">
        <v>765</v>
      </c>
      <c r="C481" s="41" t="s">
        <v>766</v>
      </c>
      <c r="D481" s="42">
        <f>+Tabla1[[#This Row],[Capacidad MW]]/E$1</f>
        <v>30.5</v>
      </c>
      <c r="E481" s="42">
        <v>1.2200000000000001E-2</v>
      </c>
      <c r="F481" s="40">
        <v>43778</v>
      </c>
      <c r="G481" s="24">
        <f>17*Tabla1[[#This Row],[Cantidad de paneles]]</f>
        <v>518.5</v>
      </c>
      <c r="H481" s="23">
        <f>0.003*Tabla1[[#This Row],[Cantidad de paneles]]</f>
        <v>9.1499999999999998E-2</v>
      </c>
      <c r="I481" s="24">
        <f>0.057*Tabla1[[#This Row],[Cantidad de paneles]]</f>
        <v>1.7385000000000002</v>
      </c>
      <c r="J481" s="28">
        <f>+Tabla1[[#This Row],[Peso del vidrio '[Kg']]]*J$1</f>
        <v>81923</v>
      </c>
      <c r="K481" s="28">
        <f>+Tabla1[[#This Row],[Peso del Silicio '[Kg']]]*J$2</f>
        <v>13908</v>
      </c>
      <c r="L481" s="28">
        <f>+Tabla1[[#This Row],[peso del aluminio '[Kg']]]*J$3</f>
        <v>9040.2000000000007</v>
      </c>
      <c r="M481" s="30">
        <f>+Tabla1[[#This Row],[precio del vidrio '[$']]]+Tabla1[[#This Row],[precio del aluminio '[$']]]+Tabla1[[#This Row],[precio del silio '[$']]]</f>
        <v>104871.2</v>
      </c>
      <c r="N481" s="39">
        <f t="shared" si="7"/>
        <v>24.462607884301377</v>
      </c>
      <c r="O481" s="50">
        <f>+Tabla1[[#This Row],[Valor Total del reciclaje de la planta]]/G$2</f>
        <v>27.000823892893923</v>
      </c>
    </row>
    <row r="482" spans="1:15" ht="41.45">
      <c r="A482" s="40">
        <v>43493</v>
      </c>
      <c r="B482" s="6" t="s">
        <v>767</v>
      </c>
      <c r="C482" s="41" t="s">
        <v>766</v>
      </c>
      <c r="D482" s="42">
        <f>+Tabla1[[#This Row],[Capacidad MW]]/E$1</f>
        <v>76.25</v>
      </c>
      <c r="E482" s="42">
        <v>3.0499999999999999E-2</v>
      </c>
      <c r="F482" s="40">
        <v>43778</v>
      </c>
      <c r="G482" s="24">
        <f>17*Tabla1[[#This Row],[Cantidad de paneles]]</f>
        <v>1296.25</v>
      </c>
      <c r="H482" s="23">
        <f>0.003*Tabla1[[#This Row],[Cantidad de paneles]]</f>
        <v>0.22875000000000001</v>
      </c>
      <c r="I482" s="24">
        <f>0.057*Tabla1[[#This Row],[Cantidad de paneles]]</f>
        <v>4.3462500000000004</v>
      </c>
      <c r="J482" s="28">
        <f>+Tabla1[[#This Row],[Peso del vidrio '[Kg']]]*J$1</f>
        <v>204807.5</v>
      </c>
      <c r="K482" s="28">
        <f>+Tabla1[[#This Row],[Peso del Silicio '[Kg']]]*J$2</f>
        <v>34770</v>
      </c>
      <c r="L482" s="28">
        <f>+Tabla1[[#This Row],[peso del aluminio '[Kg']]]*J$3</f>
        <v>22600.500000000004</v>
      </c>
      <c r="M482" s="30">
        <f>+Tabla1[[#This Row],[precio del vidrio '[$']]]+Tabla1[[#This Row],[precio del aluminio '[$']]]+Tabla1[[#This Row],[precio del silio '[$']]]</f>
        <v>262178</v>
      </c>
      <c r="N482" s="39">
        <f t="shared" si="7"/>
        <v>61.156519710753443</v>
      </c>
      <c r="O482" s="50">
        <f>+Tabla1[[#This Row],[Valor Total del reciclaje de la planta]]/G$2</f>
        <v>67.502059732234812</v>
      </c>
    </row>
    <row r="483" spans="1:15" ht="55.15">
      <c r="A483" s="40">
        <v>43493</v>
      </c>
      <c r="B483" s="6" t="s">
        <v>768</v>
      </c>
      <c r="C483" s="41" t="s">
        <v>769</v>
      </c>
      <c r="D483" s="42">
        <f>+Tabla1[[#This Row],[Capacidad MW]]/E$1</f>
        <v>27</v>
      </c>
      <c r="E483" s="42">
        <v>1.0800000000000001E-2</v>
      </c>
      <c r="F483" s="40">
        <v>43709</v>
      </c>
      <c r="G483" s="24">
        <f>17*Tabla1[[#This Row],[Cantidad de paneles]]</f>
        <v>459</v>
      </c>
      <c r="H483" s="23">
        <f>0.003*Tabla1[[#This Row],[Cantidad de paneles]]</f>
        <v>8.1000000000000003E-2</v>
      </c>
      <c r="I483" s="24">
        <f>0.057*Tabla1[[#This Row],[Cantidad de paneles]]</f>
        <v>1.5390000000000001</v>
      </c>
      <c r="J483" s="28">
        <f>+Tabla1[[#This Row],[Peso del vidrio '[Kg']]]*J$1</f>
        <v>72522</v>
      </c>
      <c r="K483" s="28">
        <f>+Tabla1[[#This Row],[Peso del Silicio '[Kg']]]*J$2</f>
        <v>12312</v>
      </c>
      <c r="L483" s="28">
        <f>+Tabla1[[#This Row],[peso del aluminio '[Kg']]]*J$3</f>
        <v>8002.8000000000011</v>
      </c>
      <c r="M483" s="30">
        <f>+Tabla1[[#This Row],[precio del vidrio '[$']]]+Tabla1[[#This Row],[precio del aluminio '[$']]]+Tabla1[[#This Row],[precio del silio '[$']]]</f>
        <v>92836.800000000003</v>
      </c>
      <c r="N483" s="39">
        <f t="shared" si="7"/>
        <v>21.655423372988103</v>
      </c>
      <c r="O483" s="50">
        <f>+Tabla1[[#This Row],[Valor Total del reciclaje de la planta]]/G$2</f>
        <v>23.902368692070031</v>
      </c>
    </row>
    <row r="484" spans="1:15" ht="41.45">
      <c r="A484" s="40">
        <v>43494</v>
      </c>
      <c r="B484" s="6" t="s">
        <v>770</v>
      </c>
      <c r="C484" s="41" t="s">
        <v>771</v>
      </c>
      <c r="D484" s="42">
        <f>+Tabla1[[#This Row],[Capacidad MW]]/E$1</f>
        <v>27</v>
      </c>
      <c r="E484" s="42">
        <v>1.0800000000000001E-2</v>
      </c>
      <c r="F484" s="40">
        <v>43617</v>
      </c>
      <c r="G484" s="24">
        <f>17*Tabla1[[#This Row],[Cantidad de paneles]]</f>
        <v>459</v>
      </c>
      <c r="H484" s="23">
        <f>0.003*Tabla1[[#This Row],[Cantidad de paneles]]</f>
        <v>8.1000000000000003E-2</v>
      </c>
      <c r="I484" s="24">
        <f>0.057*Tabla1[[#This Row],[Cantidad de paneles]]</f>
        <v>1.5390000000000001</v>
      </c>
      <c r="J484" s="28">
        <f>+Tabla1[[#This Row],[Peso del vidrio '[Kg']]]*J$1</f>
        <v>72522</v>
      </c>
      <c r="K484" s="28">
        <f>+Tabla1[[#This Row],[Peso del Silicio '[Kg']]]*J$2</f>
        <v>12312</v>
      </c>
      <c r="L484" s="28">
        <f>+Tabla1[[#This Row],[peso del aluminio '[Kg']]]*J$3</f>
        <v>8002.8000000000011</v>
      </c>
      <c r="M484" s="30">
        <f>+Tabla1[[#This Row],[precio del vidrio '[$']]]+Tabla1[[#This Row],[precio del aluminio '[$']]]+Tabla1[[#This Row],[precio del silio '[$']]]</f>
        <v>92836.800000000003</v>
      </c>
      <c r="N484" s="39">
        <f t="shared" si="7"/>
        <v>21.655423372988103</v>
      </c>
      <c r="O484" s="50">
        <f>+Tabla1[[#This Row],[Valor Total del reciclaje de la planta]]/G$2</f>
        <v>23.902368692070031</v>
      </c>
    </row>
    <row r="485" spans="1:15" ht="27.6">
      <c r="A485" s="40">
        <v>43494</v>
      </c>
      <c r="B485" s="6" t="s">
        <v>772</v>
      </c>
      <c r="C485" s="41" t="s">
        <v>773</v>
      </c>
      <c r="D485" s="42">
        <f>+Tabla1[[#This Row],[Capacidad MW]]/E$1</f>
        <v>50000</v>
      </c>
      <c r="E485" s="42">
        <v>20</v>
      </c>
      <c r="F485" s="40">
        <v>43739</v>
      </c>
      <c r="G485" s="24">
        <f>17*Tabla1[[#This Row],[Cantidad de paneles]]</f>
        <v>850000</v>
      </c>
      <c r="H485" s="23">
        <f>0.003*Tabla1[[#This Row],[Cantidad de paneles]]</f>
        <v>150</v>
      </c>
      <c r="I485" s="24">
        <f>0.057*Tabla1[[#This Row],[Cantidad de paneles]]</f>
        <v>2850</v>
      </c>
      <c r="J485" s="28">
        <f>+Tabla1[[#This Row],[Peso del vidrio '[Kg']]]*J$1</f>
        <v>134300000</v>
      </c>
      <c r="K485" s="28">
        <f>+Tabla1[[#This Row],[Peso del Silicio '[Kg']]]*J$2</f>
        <v>22800000</v>
      </c>
      <c r="L485" s="28">
        <f>+Tabla1[[#This Row],[peso del aluminio '[Kg']]]*J$3</f>
        <v>14820000</v>
      </c>
      <c r="M485" s="30">
        <f>+Tabla1[[#This Row],[precio del vidrio '[$']]]+Tabla1[[#This Row],[precio del aluminio '[$']]]+Tabla1[[#This Row],[precio del silio '[$']]]</f>
        <v>171920000</v>
      </c>
      <c r="N485" s="39">
        <f t="shared" si="7"/>
        <v>40102.635875903892</v>
      </c>
      <c r="O485" s="50">
        <f>+Tabla1[[#This Row],[Valor Total del reciclaje de la planta]]/G$2</f>
        <v>44263.645726055613</v>
      </c>
    </row>
    <row r="486" spans="1:15" ht="41.45">
      <c r="A486" s="40">
        <v>43495</v>
      </c>
      <c r="B486" s="6" t="s">
        <v>774</v>
      </c>
      <c r="C486" s="41" t="s">
        <v>775</v>
      </c>
      <c r="D486" s="42">
        <f>+Tabla1[[#This Row],[Capacidad MW]]/E$1</f>
        <v>2100</v>
      </c>
      <c r="E486" s="42">
        <v>0.84</v>
      </c>
      <c r="F486" s="40">
        <v>43617</v>
      </c>
      <c r="G486" s="24">
        <f>17*Tabla1[[#This Row],[Cantidad de paneles]]</f>
        <v>35700</v>
      </c>
      <c r="H486" s="23">
        <f>0.003*Tabla1[[#This Row],[Cantidad de paneles]]</f>
        <v>6.3</v>
      </c>
      <c r="I486" s="24">
        <f>0.057*Tabla1[[#This Row],[Cantidad de paneles]]</f>
        <v>119.7</v>
      </c>
      <c r="J486" s="28">
        <f>+Tabla1[[#This Row],[Peso del vidrio '[Kg']]]*J$1</f>
        <v>5640600</v>
      </c>
      <c r="K486" s="28">
        <f>+Tabla1[[#This Row],[Peso del Silicio '[Kg']]]*J$2</f>
        <v>957600</v>
      </c>
      <c r="L486" s="28">
        <f>+Tabla1[[#This Row],[peso del aluminio '[Kg']]]*J$3</f>
        <v>622440</v>
      </c>
      <c r="M486" s="30">
        <f>+Tabla1[[#This Row],[precio del vidrio '[$']]]+Tabla1[[#This Row],[precio del aluminio '[$']]]+Tabla1[[#This Row],[precio del silio '[$']]]</f>
        <v>7220640</v>
      </c>
      <c r="N486" s="39">
        <f t="shared" si="7"/>
        <v>1684.3107067879637</v>
      </c>
      <c r="O486" s="50">
        <f>+Tabla1[[#This Row],[Valor Total del reciclaje de la planta]]/G$2</f>
        <v>1859.0731204943356</v>
      </c>
    </row>
    <row r="487" spans="1:15" ht="27.6">
      <c r="A487" s="40">
        <v>43496</v>
      </c>
      <c r="B487" s="6" t="s">
        <v>776</v>
      </c>
      <c r="C487" s="41" t="s">
        <v>78</v>
      </c>
      <c r="D487" s="42">
        <f>+Tabla1[[#This Row],[Capacidad MW]]/E$1</f>
        <v>975</v>
      </c>
      <c r="E487" s="42">
        <v>0.39</v>
      </c>
      <c r="F487" s="40">
        <v>43647</v>
      </c>
      <c r="G487" s="24">
        <f>17*Tabla1[[#This Row],[Cantidad de paneles]]</f>
        <v>16575</v>
      </c>
      <c r="H487" s="23">
        <f>0.003*Tabla1[[#This Row],[Cantidad de paneles]]</f>
        <v>2.9250000000000003</v>
      </c>
      <c r="I487" s="24">
        <f>0.057*Tabla1[[#This Row],[Cantidad de paneles]]</f>
        <v>55.575000000000003</v>
      </c>
      <c r="J487" s="28">
        <f>+Tabla1[[#This Row],[Peso del vidrio '[Kg']]]*J$1</f>
        <v>2618850</v>
      </c>
      <c r="K487" s="28">
        <f>+Tabla1[[#This Row],[Peso del Silicio '[Kg']]]*J$2</f>
        <v>444600.00000000006</v>
      </c>
      <c r="L487" s="28">
        <f>+Tabla1[[#This Row],[peso del aluminio '[Kg']]]*J$3</f>
        <v>288990</v>
      </c>
      <c r="M487" s="30">
        <f>+Tabla1[[#This Row],[precio del vidrio '[$']]]+Tabla1[[#This Row],[precio del aluminio '[$']]]+Tabla1[[#This Row],[precio del silio '[$']]]</f>
        <v>3352440</v>
      </c>
      <c r="N487" s="39">
        <f t="shared" si="7"/>
        <v>782.00139958012596</v>
      </c>
      <c r="O487" s="50">
        <f>+Tabla1[[#This Row],[Valor Total del reciclaje de la planta]]/G$2</f>
        <v>863.14109165808441</v>
      </c>
    </row>
    <row r="488" spans="1:15" ht="41.45">
      <c r="A488" s="40">
        <v>43496</v>
      </c>
      <c r="B488" s="6" t="s">
        <v>777</v>
      </c>
      <c r="C488" s="41" t="s">
        <v>775</v>
      </c>
      <c r="D488" s="42">
        <f>+Tabla1[[#This Row],[Capacidad MW]]/E$1</f>
        <v>3150</v>
      </c>
      <c r="E488" s="42">
        <v>1.26</v>
      </c>
      <c r="F488" s="40">
        <v>43617</v>
      </c>
      <c r="G488" s="24">
        <f>17*Tabla1[[#This Row],[Cantidad de paneles]]</f>
        <v>53550</v>
      </c>
      <c r="H488" s="23">
        <f>0.003*Tabla1[[#This Row],[Cantidad de paneles]]</f>
        <v>9.4500000000000011</v>
      </c>
      <c r="I488" s="24">
        <f>0.057*Tabla1[[#This Row],[Cantidad de paneles]]</f>
        <v>179.55</v>
      </c>
      <c r="J488" s="28">
        <f>+Tabla1[[#This Row],[Peso del vidrio '[Kg']]]*J$1</f>
        <v>8460900</v>
      </c>
      <c r="K488" s="28">
        <f>+Tabla1[[#This Row],[Peso del Silicio '[Kg']]]*J$2</f>
        <v>1436400.0000000002</v>
      </c>
      <c r="L488" s="28">
        <f>+Tabla1[[#This Row],[peso del aluminio '[Kg']]]*J$3</f>
        <v>933660.00000000012</v>
      </c>
      <c r="M488" s="30">
        <f>+Tabla1[[#This Row],[precio del vidrio '[$']]]+Tabla1[[#This Row],[precio del aluminio '[$']]]+Tabla1[[#This Row],[precio del silio '[$']]]</f>
        <v>10830960</v>
      </c>
      <c r="N488" s="39">
        <f t="shared" si="7"/>
        <v>2526.4660601819455</v>
      </c>
      <c r="O488" s="50">
        <f>+Tabla1[[#This Row],[Valor Total del reciclaje de la planta]]/G$2</f>
        <v>2788.6096807415038</v>
      </c>
    </row>
    <row r="489" spans="1:15" ht="55.15">
      <c r="A489" s="40">
        <v>43501</v>
      </c>
      <c r="B489" s="6" t="s">
        <v>778</v>
      </c>
      <c r="C489" s="41" t="s">
        <v>550</v>
      </c>
      <c r="D489" s="42">
        <f>+Tabla1[[#This Row],[Capacidad MW]]/E$1</f>
        <v>245</v>
      </c>
      <c r="E489" s="42">
        <v>9.8000000000000004E-2</v>
      </c>
      <c r="F489" s="40">
        <v>43647</v>
      </c>
      <c r="G489" s="24">
        <f>17*Tabla1[[#This Row],[Cantidad de paneles]]</f>
        <v>4165</v>
      </c>
      <c r="H489" s="23">
        <f>0.003*Tabla1[[#This Row],[Cantidad de paneles]]</f>
        <v>0.73499999999999999</v>
      </c>
      <c r="I489" s="24">
        <f>0.057*Tabla1[[#This Row],[Cantidad de paneles]]</f>
        <v>13.965</v>
      </c>
      <c r="J489" s="28">
        <f>+Tabla1[[#This Row],[Peso del vidrio '[Kg']]]*J$1</f>
        <v>658070</v>
      </c>
      <c r="K489" s="28">
        <f>+Tabla1[[#This Row],[Peso del Silicio '[Kg']]]*J$2</f>
        <v>111720</v>
      </c>
      <c r="L489" s="28">
        <f>+Tabla1[[#This Row],[peso del aluminio '[Kg']]]*J$3</f>
        <v>72618</v>
      </c>
      <c r="M489" s="30">
        <f>+Tabla1[[#This Row],[precio del vidrio '[$']]]+Tabla1[[#This Row],[precio del aluminio '[$']]]+Tabla1[[#This Row],[precio del silio '[$']]]</f>
        <v>842408</v>
      </c>
      <c r="N489" s="39">
        <f t="shared" si="7"/>
        <v>196.5029157919291</v>
      </c>
      <c r="O489" s="50">
        <f>+Tabla1[[#This Row],[Valor Total del reciclaje de la planta]]/G$2</f>
        <v>216.89186405767251</v>
      </c>
    </row>
    <row r="490" spans="1:15" ht="27.6">
      <c r="A490" s="40">
        <v>43502</v>
      </c>
      <c r="B490" s="6" t="s">
        <v>779</v>
      </c>
      <c r="C490" s="41" t="s">
        <v>78</v>
      </c>
      <c r="D490" s="42">
        <f>+Tabla1[[#This Row],[Capacidad MW]]/E$1</f>
        <v>275</v>
      </c>
      <c r="E490" s="42">
        <v>0.11</v>
      </c>
      <c r="F490" s="40">
        <v>43617</v>
      </c>
      <c r="G490" s="24">
        <f>17*Tabla1[[#This Row],[Cantidad de paneles]]</f>
        <v>4675</v>
      </c>
      <c r="H490" s="23">
        <f>0.003*Tabla1[[#This Row],[Cantidad de paneles]]</f>
        <v>0.82500000000000007</v>
      </c>
      <c r="I490" s="24">
        <f>0.057*Tabla1[[#This Row],[Cantidad de paneles]]</f>
        <v>15.675000000000001</v>
      </c>
      <c r="J490" s="28">
        <f>+Tabla1[[#This Row],[Peso del vidrio '[Kg']]]*J$1</f>
        <v>738650</v>
      </c>
      <c r="K490" s="28">
        <f>+Tabla1[[#This Row],[Peso del Silicio '[Kg']]]*J$2</f>
        <v>125400.00000000001</v>
      </c>
      <c r="L490" s="28">
        <f>+Tabla1[[#This Row],[peso del aluminio '[Kg']]]*J$3</f>
        <v>81510</v>
      </c>
      <c r="M490" s="30">
        <f>+Tabla1[[#This Row],[precio del vidrio '[$']]]+Tabla1[[#This Row],[precio del aluminio '[$']]]+Tabla1[[#This Row],[precio del silio '[$']]]</f>
        <v>945560</v>
      </c>
      <c r="N490" s="39">
        <f t="shared" si="7"/>
        <v>220.56449731747142</v>
      </c>
      <c r="O490" s="50">
        <f>+Tabla1[[#This Row],[Valor Total del reciclaje de la planta]]/G$2</f>
        <v>243.45005149330586</v>
      </c>
    </row>
    <row r="491" spans="1:15" ht="41.45">
      <c r="A491" s="40">
        <v>43503</v>
      </c>
      <c r="B491" s="6" t="s">
        <v>780</v>
      </c>
      <c r="C491" s="41" t="s">
        <v>775</v>
      </c>
      <c r="D491" s="42">
        <f>+Tabla1[[#This Row],[Capacidad MW]]/E$1</f>
        <v>2465</v>
      </c>
      <c r="E491" s="42">
        <v>0.98599999999999999</v>
      </c>
      <c r="F491" s="40">
        <v>43615</v>
      </c>
      <c r="G491" s="24">
        <f>17*Tabla1[[#This Row],[Cantidad de paneles]]</f>
        <v>41905</v>
      </c>
      <c r="H491" s="23">
        <f>0.003*Tabla1[[#This Row],[Cantidad de paneles]]</f>
        <v>7.3950000000000005</v>
      </c>
      <c r="I491" s="24">
        <f>0.057*Tabla1[[#This Row],[Cantidad de paneles]]</f>
        <v>140.505</v>
      </c>
      <c r="J491" s="28">
        <f>+Tabla1[[#This Row],[Peso del vidrio '[Kg']]]*J$1</f>
        <v>6620990</v>
      </c>
      <c r="K491" s="28">
        <f>+Tabla1[[#This Row],[Peso del Silicio '[Kg']]]*J$2</f>
        <v>1124040</v>
      </c>
      <c r="L491" s="28">
        <f>+Tabla1[[#This Row],[peso del aluminio '[Kg']]]*J$3</f>
        <v>730626</v>
      </c>
      <c r="M491" s="30">
        <f>+Tabla1[[#This Row],[precio del vidrio '[$']]]+Tabla1[[#This Row],[precio del aluminio '[$']]]+Tabla1[[#This Row],[precio del silio '[$']]]</f>
        <v>8475656</v>
      </c>
      <c r="N491" s="39">
        <f t="shared" si="7"/>
        <v>1977.059948682062</v>
      </c>
      <c r="O491" s="50">
        <f>+Tabla1[[#This Row],[Valor Total del reciclaje de la planta]]/G$2</f>
        <v>2182.1977342945415</v>
      </c>
    </row>
    <row r="492" spans="1:15">
      <c r="A492" s="40">
        <v>43504</v>
      </c>
      <c r="B492" s="6" t="s">
        <v>781</v>
      </c>
      <c r="C492" s="41" t="s">
        <v>782</v>
      </c>
      <c r="D492" s="42">
        <f>+Tabla1[[#This Row],[Capacidad MW]]/E$1</f>
        <v>6.3</v>
      </c>
      <c r="E492" s="42">
        <v>2.5200000000000001E-3</v>
      </c>
      <c r="F492" s="40">
        <v>43592</v>
      </c>
      <c r="G492" s="24">
        <f>17*Tabla1[[#This Row],[Cantidad de paneles]]</f>
        <v>107.1</v>
      </c>
      <c r="H492" s="23">
        <f>0.003*Tabla1[[#This Row],[Cantidad de paneles]]</f>
        <v>1.89E-2</v>
      </c>
      <c r="I492" s="24">
        <f>0.057*Tabla1[[#This Row],[Cantidad de paneles]]</f>
        <v>0.35910000000000003</v>
      </c>
      <c r="J492" s="28">
        <f>+Tabla1[[#This Row],[Peso del vidrio '[Kg']]]*J$1</f>
        <v>16921.8</v>
      </c>
      <c r="K492" s="28">
        <f>+Tabla1[[#This Row],[Peso del Silicio '[Kg']]]*J$2</f>
        <v>2872.8</v>
      </c>
      <c r="L492" s="28">
        <f>+Tabla1[[#This Row],[peso del aluminio '[Kg']]]*J$3</f>
        <v>1867.3200000000002</v>
      </c>
      <c r="M492" s="30">
        <f>+Tabla1[[#This Row],[precio del vidrio '[$']]]+Tabla1[[#This Row],[precio del aluminio '[$']]]+Tabla1[[#This Row],[precio del silio '[$']]]</f>
        <v>21661.919999999998</v>
      </c>
      <c r="N492" s="39">
        <f t="shared" si="7"/>
        <v>5.0529321203638906</v>
      </c>
      <c r="O492" s="50">
        <f>+Tabla1[[#This Row],[Valor Total del reciclaje de la planta]]/G$2</f>
        <v>5.5772193614830066</v>
      </c>
    </row>
    <row r="493" spans="1:15">
      <c r="A493" s="40">
        <v>43504</v>
      </c>
      <c r="B493" s="6" t="s">
        <v>783</v>
      </c>
      <c r="C493" s="41" t="s">
        <v>782</v>
      </c>
      <c r="D493" s="42">
        <f>+Tabla1[[#This Row],[Capacidad MW]]/E$1</f>
        <v>37.799999999999997</v>
      </c>
      <c r="E493" s="42">
        <v>1.512E-2</v>
      </c>
      <c r="F493" s="40">
        <v>43624</v>
      </c>
      <c r="G493" s="24">
        <f>17*Tabla1[[#This Row],[Cantidad de paneles]]</f>
        <v>642.59999999999991</v>
      </c>
      <c r="H493" s="23">
        <f>0.003*Tabla1[[#This Row],[Cantidad de paneles]]</f>
        <v>0.11339999999999999</v>
      </c>
      <c r="I493" s="24">
        <f>0.057*Tabla1[[#This Row],[Cantidad de paneles]]</f>
        <v>2.1545999999999998</v>
      </c>
      <c r="J493" s="28">
        <f>+Tabla1[[#This Row],[Peso del vidrio '[Kg']]]*J$1</f>
        <v>101530.79999999999</v>
      </c>
      <c r="K493" s="28">
        <f>+Tabla1[[#This Row],[Peso del Silicio '[Kg']]]*J$2</f>
        <v>17236.8</v>
      </c>
      <c r="L493" s="28">
        <f>+Tabla1[[#This Row],[peso del aluminio '[Kg']]]*J$3</f>
        <v>11203.92</v>
      </c>
      <c r="M493" s="30">
        <f>+Tabla1[[#This Row],[precio del vidrio '[$']]]+Tabla1[[#This Row],[precio del aluminio '[$']]]+Tabla1[[#This Row],[precio del silio '[$']]]</f>
        <v>129971.51999999999</v>
      </c>
      <c r="N493" s="39">
        <f t="shared" si="7"/>
        <v>30.317592722183342</v>
      </c>
      <c r="O493" s="50">
        <f>+Tabla1[[#This Row],[Valor Total del reciclaje de la planta]]/G$2</f>
        <v>33.463316168898039</v>
      </c>
    </row>
    <row r="494" spans="1:15">
      <c r="A494" s="40">
        <v>43504</v>
      </c>
      <c r="B494" s="6" t="s">
        <v>784</v>
      </c>
      <c r="C494" s="41" t="s">
        <v>782</v>
      </c>
      <c r="D494" s="42">
        <f>+Tabla1[[#This Row],[Capacidad MW]]/E$1</f>
        <v>37.799999999999997</v>
      </c>
      <c r="E494" s="42">
        <v>1.512E-2</v>
      </c>
      <c r="F494" s="40">
        <v>43624</v>
      </c>
      <c r="G494" s="24">
        <f>17*Tabla1[[#This Row],[Cantidad de paneles]]</f>
        <v>642.59999999999991</v>
      </c>
      <c r="H494" s="23">
        <f>0.003*Tabla1[[#This Row],[Cantidad de paneles]]</f>
        <v>0.11339999999999999</v>
      </c>
      <c r="I494" s="24">
        <f>0.057*Tabla1[[#This Row],[Cantidad de paneles]]</f>
        <v>2.1545999999999998</v>
      </c>
      <c r="J494" s="28">
        <f>+Tabla1[[#This Row],[Peso del vidrio '[Kg']]]*J$1</f>
        <v>101530.79999999999</v>
      </c>
      <c r="K494" s="28">
        <f>+Tabla1[[#This Row],[Peso del Silicio '[Kg']]]*J$2</f>
        <v>17236.8</v>
      </c>
      <c r="L494" s="28">
        <f>+Tabla1[[#This Row],[peso del aluminio '[Kg']]]*J$3</f>
        <v>11203.92</v>
      </c>
      <c r="M494" s="30">
        <f>+Tabla1[[#This Row],[precio del vidrio '[$']]]+Tabla1[[#This Row],[precio del aluminio '[$']]]+Tabla1[[#This Row],[precio del silio '[$']]]</f>
        <v>129971.51999999999</v>
      </c>
      <c r="N494" s="39">
        <f t="shared" si="7"/>
        <v>30.317592722183342</v>
      </c>
      <c r="O494" s="50">
        <f>+Tabla1[[#This Row],[Valor Total del reciclaje de la planta]]/G$2</f>
        <v>33.463316168898039</v>
      </c>
    </row>
    <row r="495" spans="1:15" ht="27.6">
      <c r="A495" s="40">
        <v>43507</v>
      </c>
      <c r="B495" s="6" t="s">
        <v>785</v>
      </c>
      <c r="C495" s="41" t="s">
        <v>786</v>
      </c>
      <c r="D495" s="42">
        <f>+Tabla1[[#This Row],[Capacidad MW]]/E$1</f>
        <v>245</v>
      </c>
      <c r="E495" s="42">
        <v>9.8000000000000004E-2</v>
      </c>
      <c r="F495" s="40">
        <v>43585</v>
      </c>
      <c r="G495" s="24">
        <f>17*Tabla1[[#This Row],[Cantidad de paneles]]</f>
        <v>4165</v>
      </c>
      <c r="H495" s="23">
        <f>0.003*Tabla1[[#This Row],[Cantidad de paneles]]</f>
        <v>0.73499999999999999</v>
      </c>
      <c r="I495" s="24">
        <f>0.057*Tabla1[[#This Row],[Cantidad de paneles]]</f>
        <v>13.965</v>
      </c>
      <c r="J495" s="28">
        <f>+Tabla1[[#This Row],[Peso del vidrio '[Kg']]]*J$1</f>
        <v>658070</v>
      </c>
      <c r="K495" s="28">
        <f>+Tabla1[[#This Row],[Peso del Silicio '[Kg']]]*J$2</f>
        <v>111720</v>
      </c>
      <c r="L495" s="28">
        <f>+Tabla1[[#This Row],[peso del aluminio '[Kg']]]*J$3</f>
        <v>72618</v>
      </c>
      <c r="M495" s="30">
        <f>+Tabla1[[#This Row],[precio del vidrio '[$']]]+Tabla1[[#This Row],[precio del aluminio '[$']]]+Tabla1[[#This Row],[precio del silio '[$']]]</f>
        <v>842408</v>
      </c>
      <c r="N495" s="39">
        <f t="shared" si="7"/>
        <v>196.5029157919291</v>
      </c>
      <c r="O495" s="50">
        <f>+Tabla1[[#This Row],[Valor Total del reciclaje de la planta]]/G$2</f>
        <v>216.89186405767251</v>
      </c>
    </row>
    <row r="496" spans="1:15">
      <c r="A496" s="40">
        <v>43507</v>
      </c>
      <c r="B496" s="6" t="s">
        <v>787</v>
      </c>
      <c r="C496" s="41" t="s">
        <v>788</v>
      </c>
      <c r="D496" s="42">
        <f>+Tabla1[[#This Row],[Capacidad MW]]/E$1</f>
        <v>109.75</v>
      </c>
      <c r="E496" s="42">
        <v>4.3900000000000002E-2</v>
      </c>
      <c r="F496" s="40">
        <v>43554</v>
      </c>
      <c r="G496" s="24">
        <f>17*Tabla1[[#This Row],[Cantidad de paneles]]</f>
        <v>1865.75</v>
      </c>
      <c r="H496" s="23">
        <f>0.003*Tabla1[[#This Row],[Cantidad de paneles]]</f>
        <v>0.32924999999999999</v>
      </c>
      <c r="I496" s="24">
        <f>0.057*Tabla1[[#This Row],[Cantidad de paneles]]</f>
        <v>6.2557499999999999</v>
      </c>
      <c r="J496" s="28">
        <f>+Tabla1[[#This Row],[Peso del vidrio '[Kg']]]*J$1</f>
        <v>294788.5</v>
      </c>
      <c r="K496" s="28">
        <f>+Tabla1[[#This Row],[Peso del Silicio '[Kg']]]*J$2</f>
        <v>50046</v>
      </c>
      <c r="L496" s="28">
        <f>+Tabla1[[#This Row],[peso del aluminio '[Kg']]]*J$3</f>
        <v>32529.899999999998</v>
      </c>
      <c r="M496" s="30">
        <f>+Tabla1[[#This Row],[precio del vidrio '[$']]]+Tabla1[[#This Row],[precio del aluminio '[$']]]+Tabla1[[#This Row],[precio del silio '[$']]]</f>
        <v>377364.4</v>
      </c>
      <c r="N496" s="39">
        <f t="shared" si="7"/>
        <v>88.025285747609061</v>
      </c>
      <c r="O496" s="50">
        <f>+Tabla1[[#This Row],[Valor Total del reciclaje de la planta]]/G$2</f>
        <v>97.158702368692076</v>
      </c>
    </row>
    <row r="497" spans="1:15" ht="27.6">
      <c r="A497" s="40">
        <v>43509</v>
      </c>
      <c r="B497" s="6" t="s">
        <v>789</v>
      </c>
      <c r="C497" s="41" t="s">
        <v>74</v>
      </c>
      <c r="D497" s="42">
        <f>+Tabla1[[#This Row],[Capacidad MW]]/E$1</f>
        <v>235</v>
      </c>
      <c r="E497" s="42">
        <v>9.4E-2</v>
      </c>
      <c r="F497" s="40">
        <v>43642</v>
      </c>
      <c r="G497" s="24">
        <f>17*Tabla1[[#This Row],[Cantidad de paneles]]</f>
        <v>3995</v>
      </c>
      <c r="H497" s="23">
        <f>0.003*Tabla1[[#This Row],[Cantidad de paneles]]</f>
        <v>0.70499999999999996</v>
      </c>
      <c r="I497" s="24">
        <f>0.057*Tabla1[[#This Row],[Cantidad de paneles]]</f>
        <v>13.395000000000001</v>
      </c>
      <c r="J497" s="28">
        <f>+Tabla1[[#This Row],[Peso del vidrio '[Kg']]]*J$1</f>
        <v>631210</v>
      </c>
      <c r="K497" s="28">
        <f>+Tabla1[[#This Row],[Peso del Silicio '[Kg']]]*J$2</f>
        <v>107160</v>
      </c>
      <c r="L497" s="28">
        <f>+Tabla1[[#This Row],[peso del aluminio '[Kg']]]*J$3</f>
        <v>69654</v>
      </c>
      <c r="M497" s="30">
        <f>+Tabla1[[#This Row],[precio del vidrio '[$']]]+Tabla1[[#This Row],[precio del aluminio '[$']]]+Tabla1[[#This Row],[precio del silio '[$']]]</f>
        <v>808024</v>
      </c>
      <c r="N497" s="39">
        <f t="shared" si="7"/>
        <v>188.4823886167483</v>
      </c>
      <c r="O497" s="50">
        <f>+Tabla1[[#This Row],[Valor Total del reciclaje de la planta]]/G$2</f>
        <v>208.03913491246138</v>
      </c>
    </row>
    <row r="498" spans="1:15" ht="27.6">
      <c r="A498" s="40">
        <v>43509</v>
      </c>
      <c r="B498" s="6" t="s">
        <v>790</v>
      </c>
      <c r="C498" s="41" t="s">
        <v>791</v>
      </c>
      <c r="D498" s="42">
        <f>+Tabla1[[#This Row],[Capacidad MW]]/E$1</f>
        <v>49749.999999999993</v>
      </c>
      <c r="E498" s="42">
        <v>19.899999999999999</v>
      </c>
      <c r="F498" s="40">
        <v>43622</v>
      </c>
      <c r="G498" s="24">
        <f>17*Tabla1[[#This Row],[Cantidad de paneles]]</f>
        <v>845749.99999999988</v>
      </c>
      <c r="H498" s="23">
        <f>0.003*Tabla1[[#This Row],[Cantidad de paneles]]</f>
        <v>149.24999999999997</v>
      </c>
      <c r="I498" s="24">
        <f>0.057*Tabla1[[#This Row],[Cantidad de paneles]]</f>
        <v>2835.7499999999995</v>
      </c>
      <c r="J498" s="28">
        <f>+Tabla1[[#This Row],[Peso del vidrio '[Kg']]]*J$1</f>
        <v>133628499.99999999</v>
      </c>
      <c r="K498" s="28">
        <f>+Tabla1[[#This Row],[Peso del Silicio '[Kg']]]*J$2</f>
        <v>22685999.999999996</v>
      </c>
      <c r="L498" s="28">
        <f>+Tabla1[[#This Row],[peso del aluminio '[Kg']]]*J$3</f>
        <v>14745899.999999998</v>
      </c>
      <c r="M498" s="30">
        <f>+Tabla1[[#This Row],[precio del vidrio '[$']]]+Tabla1[[#This Row],[precio del aluminio '[$']]]+Tabla1[[#This Row],[precio del silio '[$']]]</f>
        <v>171060399.99999997</v>
      </c>
      <c r="N498" s="39">
        <f t="shared" si="7"/>
        <v>39902.12269652437</v>
      </c>
      <c r="O498" s="50">
        <f>+Tabla1[[#This Row],[Valor Total del reciclaje de la planta]]/G$2</f>
        <v>44042.327497425329</v>
      </c>
    </row>
    <row r="499" spans="1:15" ht="41.45">
      <c r="A499" s="40">
        <v>43510</v>
      </c>
      <c r="B499" s="6" t="s">
        <v>792</v>
      </c>
      <c r="C499" s="41" t="s">
        <v>775</v>
      </c>
      <c r="D499" s="42">
        <f>+Tabla1[[#This Row],[Capacidad MW]]/E$1</f>
        <v>2400</v>
      </c>
      <c r="E499" s="42">
        <v>0.96</v>
      </c>
      <c r="F499" s="40">
        <v>43617</v>
      </c>
      <c r="G499" s="24">
        <f>17*Tabla1[[#This Row],[Cantidad de paneles]]</f>
        <v>40800</v>
      </c>
      <c r="H499" s="23">
        <f>0.003*Tabla1[[#This Row],[Cantidad de paneles]]</f>
        <v>7.2</v>
      </c>
      <c r="I499" s="24">
        <f>0.057*Tabla1[[#This Row],[Cantidad de paneles]]</f>
        <v>136.80000000000001</v>
      </c>
      <c r="J499" s="28">
        <f>+Tabla1[[#This Row],[Peso del vidrio '[Kg']]]*J$1</f>
        <v>6446400</v>
      </c>
      <c r="K499" s="28">
        <f>+Tabla1[[#This Row],[Peso del Silicio '[Kg']]]*J$2</f>
        <v>1094400</v>
      </c>
      <c r="L499" s="28">
        <f>+Tabla1[[#This Row],[peso del aluminio '[Kg']]]*J$3</f>
        <v>711360.00000000012</v>
      </c>
      <c r="M499" s="30">
        <f>+Tabla1[[#This Row],[precio del vidrio '[$']]]+Tabla1[[#This Row],[precio del aluminio '[$']]]+Tabla1[[#This Row],[precio del silio '[$']]]</f>
        <v>8252160</v>
      </c>
      <c r="N499" s="39">
        <f t="shared" si="7"/>
        <v>1924.926522043387</v>
      </c>
      <c r="O499" s="50">
        <f>+Tabla1[[#This Row],[Valor Total del reciclaje de la planta]]/G$2</f>
        <v>2124.6549948506695</v>
      </c>
    </row>
    <row r="500" spans="1:15">
      <c r="A500" s="40">
        <v>43514</v>
      </c>
      <c r="B500" s="6" t="s">
        <v>793</v>
      </c>
      <c r="C500" s="41" t="s">
        <v>794</v>
      </c>
      <c r="D500" s="42">
        <f>+Tabla1[[#This Row],[Capacidad MW]]/E$1</f>
        <v>24750</v>
      </c>
      <c r="E500" s="42">
        <v>9.9</v>
      </c>
      <c r="F500" s="40">
        <v>43845</v>
      </c>
      <c r="G500" s="24">
        <f>17*Tabla1[[#This Row],[Cantidad de paneles]]</f>
        <v>420750</v>
      </c>
      <c r="H500" s="23">
        <f>0.003*Tabla1[[#This Row],[Cantidad de paneles]]</f>
        <v>74.25</v>
      </c>
      <c r="I500" s="24">
        <f>0.057*Tabla1[[#This Row],[Cantidad de paneles]]</f>
        <v>1410.75</v>
      </c>
      <c r="J500" s="28">
        <f>+Tabla1[[#This Row],[Peso del vidrio '[Kg']]]*J$1</f>
        <v>66478500</v>
      </c>
      <c r="K500" s="28">
        <f>+Tabla1[[#This Row],[Peso del Silicio '[Kg']]]*J$2</f>
        <v>11286000</v>
      </c>
      <c r="L500" s="28">
        <f>+Tabla1[[#This Row],[peso del aluminio '[Kg']]]*J$3</f>
        <v>7335900</v>
      </c>
      <c r="M500" s="30">
        <f>+Tabla1[[#This Row],[precio del vidrio '[$']]]+Tabla1[[#This Row],[precio del aluminio '[$']]]+Tabla1[[#This Row],[precio del silio '[$']]]</f>
        <v>85100400</v>
      </c>
      <c r="N500" s="39">
        <f t="shared" si="7"/>
        <v>19850.804758572427</v>
      </c>
      <c r="O500" s="50">
        <f>+Tabla1[[#This Row],[Valor Total del reciclaje de la planta]]/G$2</f>
        <v>21910.50463439753</v>
      </c>
    </row>
    <row r="501" spans="1:15" ht="27.6">
      <c r="A501" s="40">
        <v>43514</v>
      </c>
      <c r="B501" s="6" t="s">
        <v>795</v>
      </c>
      <c r="C501" s="41" t="s">
        <v>560</v>
      </c>
      <c r="D501" s="42">
        <f>+Tabla1[[#This Row],[Capacidad MW]]/E$1</f>
        <v>24750</v>
      </c>
      <c r="E501" s="42">
        <v>9.9</v>
      </c>
      <c r="F501" s="40">
        <v>43862</v>
      </c>
      <c r="G501" s="24">
        <f>17*Tabla1[[#This Row],[Cantidad de paneles]]</f>
        <v>420750</v>
      </c>
      <c r="H501" s="23">
        <f>0.003*Tabla1[[#This Row],[Cantidad de paneles]]</f>
        <v>74.25</v>
      </c>
      <c r="I501" s="24">
        <f>0.057*Tabla1[[#This Row],[Cantidad de paneles]]</f>
        <v>1410.75</v>
      </c>
      <c r="J501" s="28">
        <f>+Tabla1[[#This Row],[Peso del vidrio '[Kg']]]*J$1</f>
        <v>66478500</v>
      </c>
      <c r="K501" s="28">
        <f>+Tabla1[[#This Row],[Peso del Silicio '[Kg']]]*J$2</f>
        <v>11286000</v>
      </c>
      <c r="L501" s="28">
        <f>+Tabla1[[#This Row],[peso del aluminio '[Kg']]]*J$3</f>
        <v>7335900</v>
      </c>
      <c r="M501" s="30">
        <f>+Tabla1[[#This Row],[precio del vidrio '[$']]]+Tabla1[[#This Row],[precio del aluminio '[$']]]+Tabla1[[#This Row],[precio del silio '[$']]]</f>
        <v>85100400</v>
      </c>
      <c r="N501" s="39">
        <f t="shared" si="7"/>
        <v>19850.804758572427</v>
      </c>
      <c r="O501" s="50">
        <f>+Tabla1[[#This Row],[Valor Total del reciclaje de la planta]]/G$2</f>
        <v>21910.50463439753</v>
      </c>
    </row>
    <row r="502" spans="1:15" ht="96.6">
      <c r="A502" s="40">
        <v>43515</v>
      </c>
      <c r="B502" s="6" t="s">
        <v>796</v>
      </c>
      <c r="C502" s="41" t="s">
        <v>240</v>
      </c>
      <c r="D502" s="42">
        <f>+Tabla1[[#This Row],[Capacidad MW]]/E$1</f>
        <v>1417.4999999999998</v>
      </c>
      <c r="E502" s="42">
        <v>0.56699999999999995</v>
      </c>
      <c r="F502" s="40">
        <v>43674</v>
      </c>
      <c r="G502" s="24">
        <f>17*Tabla1[[#This Row],[Cantidad de paneles]]</f>
        <v>24097.499999999996</v>
      </c>
      <c r="H502" s="23">
        <f>0.003*Tabla1[[#This Row],[Cantidad de paneles]]</f>
        <v>4.2524999999999995</v>
      </c>
      <c r="I502" s="24">
        <f>0.057*Tabla1[[#This Row],[Cantidad de paneles]]</f>
        <v>80.797499999999985</v>
      </c>
      <c r="J502" s="28">
        <f>+Tabla1[[#This Row],[Peso del vidrio '[Kg']]]*J$1</f>
        <v>3807404.9999999995</v>
      </c>
      <c r="K502" s="28">
        <f>+Tabla1[[#This Row],[Peso del Silicio '[Kg']]]*J$2</f>
        <v>646379.99999999988</v>
      </c>
      <c r="L502" s="28">
        <f>+Tabla1[[#This Row],[peso del aluminio '[Kg']]]*J$3</f>
        <v>420146.99999999994</v>
      </c>
      <c r="M502" s="30">
        <f>+Tabla1[[#This Row],[precio del vidrio '[$']]]+Tabla1[[#This Row],[precio del aluminio '[$']]]+Tabla1[[#This Row],[precio del silio '[$']]]</f>
        <v>4873931.9999999991</v>
      </c>
      <c r="N502" s="39">
        <f t="shared" si="7"/>
        <v>1136.9097270818752</v>
      </c>
      <c r="O502" s="50">
        <f>+Tabla1[[#This Row],[Valor Total del reciclaje de la planta]]/G$2</f>
        <v>1254.8743563336764</v>
      </c>
    </row>
    <row r="503" spans="1:15" ht="27.6">
      <c r="A503" s="40">
        <v>43517</v>
      </c>
      <c r="B503" s="6" t="s">
        <v>797</v>
      </c>
      <c r="C503" s="41" t="s">
        <v>791</v>
      </c>
      <c r="D503" s="42">
        <f>+Tabla1[[#This Row],[Capacidad MW]]/E$1</f>
        <v>49749.999999999993</v>
      </c>
      <c r="E503" s="42">
        <v>19.899999999999999</v>
      </c>
      <c r="F503" s="40">
        <v>44180</v>
      </c>
      <c r="G503" s="24">
        <f>17*Tabla1[[#This Row],[Cantidad de paneles]]</f>
        <v>845749.99999999988</v>
      </c>
      <c r="H503" s="23">
        <f>0.003*Tabla1[[#This Row],[Cantidad de paneles]]</f>
        <v>149.24999999999997</v>
      </c>
      <c r="I503" s="24">
        <f>0.057*Tabla1[[#This Row],[Cantidad de paneles]]</f>
        <v>2835.7499999999995</v>
      </c>
      <c r="J503" s="28">
        <f>+Tabla1[[#This Row],[Peso del vidrio '[Kg']]]*J$1</f>
        <v>133628499.99999999</v>
      </c>
      <c r="K503" s="28">
        <f>+Tabla1[[#This Row],[Peso del Silicio '[Kg']]]*J$2</f>
        <v>22685999.999999996</v>
      </c>
      <c r="L503" s="28">
        <f>+Tabla1[[#This Row],[peso del aluminio '[Kg']]]*J$3</f>
        <v>14745899.999999998</v>
      </c>
      <c r="M503" s="30">
        <f>+Tabla1[[#This Row],[precio del vidrio '[$']]]+Tabla1[[#This Row],[precio del aluminio '[$']]]+Tabla1[[#This Row],[precio del silio '[$']]]</f>
        <v>171060399.99999997</v>
      </c>
      <c r="N503" s="39">
        <f t="shared" si="7"/>
        <v>39902.12269652437</v>
      </c>
      <c r="O503" s="50">
        <f>+Tabla1[[#This Row],[Valor Total del reciclaje de la planta]]/G$2</f>
        <v>44042.327497425329</v>
      </c>
    </row>
    <row r="504" spans="1:15" ht="55.15">
      <c r="A504" s="40">
        <v>43518</v>
      </c>
      <c r="B504" s="6" t="s">
        <v>798</v>
      </c>
      <c r="C504" s="41" t="s">
        <v>799</v>
      </c>
      <c r="D504" s="42">
        <f>+Tabla1[[#This Row],[Capacidad MW]]/E$1</f>
        <v>250000</v>
      </c>
      <c r="E504" s="42">
        <v>100</v>
      </c>
      <c r="F504" s="40">
        <v>44713</v>
      </c>
      <c r="G504" s="24">
        <f>17*Tabla1[[#This Row],[Cantidad de paneles]]</f>
        <v>4250000</v>
      </c>
      <c r="H504" s="23">
        <f>0.003*Tabla1[[#This Row],[Cantidad de paneles]]</f>
        <v>750</v>
      </c>
      <c r="I504" s="24">
        <f>0.057*Tabla1[[#This Row],[Cantidad de paneles]]</f>
        <v>14250</v>
      </c>
      <c r="J504" s="28">
        <f>+Tabla1[[#This Row],[Peso del vidrio '[Kg']]]*J$1</f>
        <v>671500000</v>
      </c>
      <c r="K504" s="28">
        <f>+Tabla1[[#This Row],[Peso del Silicio '[Kg']]]*J$2</f>
        <v>114000000</v>
      </c>
      <c r="L504" s="28">
        <f>+Tabla1[[#This Row],[peso del aluminio '[Kg']]]*J$3</f>
        <v>74100000</v>
      </c>
      <c r="M504" s="30">
        <f>+Tabla1[[#This Row],[precio del vidrio '[$']]]+Tabla1[[#This Row],[precio del aluminio '[$']]]+Tabla1[[#This Row],[precio del silio '[$']]]</f>
        <v>859600000</v>
      </c>
      <c r="N504" s="39">
        <f t="shared" si="7"/>
        <v>200513.17937951948</v>
      </c>
      <c r="O504" s="50">
        <f>+Tabla1[[#This Row],[Valor Total del reciclaje de la planta]]/G$2</f>
        <v>221318.22863027806</v>
      </c>
    </row>
    <row r="505" spans="1:15" ht="27.6">
      <c r="A505" s="40">
        <v>43535</v>
      </c>
      <c r="B505" s="6" t="s">
        <v>800</v>
      </c>
      <c r="C505" s="41" t="s">
        <v>654</v>
      </c>
      <c r="D505" s="42">
        <f>+Tabla1[[#This Row],[Capacidad MW]]/E$1</f>
        <v>70</v>
      </c>
      <c r="E505" s="42">
        <v>2.8000000000000001E-2</v>
      </c>
      <c r="F505" s="40">
        <v>43805</v>
      </c>
      <c r="G505" s="24">
        <f>17*Tabla1[[#This Row],[Cantidad de paneles]]</f>
        <v>1190</v>
      </c>
      <c r="H505" s="23">
        <f>0.003*Tabla1[[#This Row],[Cantidad de paneles]]</f>
        <v>0.21</v>
      </c>
      <c r="I505" s="24">
        <f>0.057*Tabla1[[#This Row],[Cantidad de paneles]]</f>
        <v>3.99</v>
      </c>
      <c r="J505" s="28">
        <f>+Tabla1[[#This Row],[Peso del vidrio '[Kg']]]*J$1</f>
        <v>188020</v>
      </c>
      <c r="K505" s="28">
        <f>+Tabla1[[#This Row],[Peso del Silicio '[Kg']]]*J$2</f>
        <v>31920</v>
      </c>
      <c r="L505" s="28">
        <f>+Tabla1[[#This Row],[peso del aluminio '[Kg']]]*J$3</f>
        <v>20748</v>
      </c>
      <c r="M505" s="30">
        <f>+Tabla1[[#This Row],[precio del vidrio '[$']]]+Tabla1[[#This Row],[precio del aluminio '[$']]]+Tabla1[[#This Row],[precio del silio '[$']]]</f>
        <v>240688</v>
      </c>
      <c r="N505" s="39">
        <f t="shared" si="7"/>
        <v>56.143690226265456</v>
      </c>
      <c r="O505" s="50">
        <f>+Tabla1[[#This Row],[Valor Total del reciclaje de la planta]]/G$2</f>
        <v>61.969104016477857</v>
      </c>
    </row>
    <row r="506" spans="1:15" ht="27.6">
      <c r="A506" s="40">
        <v>43535</v>
      </c>
      <c r="B506" s="6" t="s">
        <v>801</v>
      </c>
      <c r="C506" s="41" t="s">
        <v>654</v>
      </c>
      <c r="D506" s="42">
        <f>+Tabla1[[#This Row],[Capacidad MW]]/E$1</f>
        <v>61.749999999999993</v>
      </c>
      <c r="E506" s="42">
        <v>2.47E-2</v>
      </c>
      <c r="F506" s="40">
        <v>43800</v>
      </c>
      <c r="G506" s="24">
        <f>17*Tabla1[[#This Row],[Cantidad de paneles]]</f>
        <v>1049.7499999999998</v>
      </c>
      <c r="H506" s="23">
        <f>0.003*Tabla1[[#This Row],[Cantidad de paneles]]</f>
        <v>0.18524999999999997</v>
      </c>
      <c r="I506" s="24">
        <f>0.057*Tabla1[[#This Row],[Cantidad de paneles]]</f>
        <v>3.5197499999999997</v>
      </c>
      <c r="J506" s="28">
        <f>+Tabla1[[#This Row],[Peso del vidrio '[Kg']]]*J$1</f>
        <v>165860.49999999997</v>
      </c>
      <c r="K506" s="28">
        <f>+Tabla1[[#This Row],[Peso del Silicio '[Kg']]]*J$2</f>
        <v>28157.999999999996</v>
      </c>
      <c r="L506" s="28">
        <f>+Tabla1[[#This Row],[peso del aluminio '[Kg']]]*J$3</f>
        <v>18302.699999999997</v>
      </c>
      <c r="M506" s="30">
        <f>+Tabla1[[#This Row],[precio del vidrio '[$']]]+Tabla1[[#This Row],[precio del aluminio '[$']]]+Tabla1[[#This Row],[precio del silio '[$']]]</f>
        <v>212321.19999999995</v>
      </c>
      <c r="N506" s="39">
        <f t="shared" si="7"/>
        <v>49.5267553067413</v>
      </c>
      <c r="O506" s="50">
        <f>+Tabla1[[#This Row],[Valor Total del reciclaje de la planta]]/G$2</f>
        <v>54.665602471678667</v>
      </c>
    </row>
    <row r="507" spans="1:15" ht="27.6">
      <c r="A507" s="40">
        <v>43535</v>
      </c>
      <c r="B507" s="6" t="s">
        <v>802</v>
      </c>
      <c r="C507" s="41" t="s">
        <v>654</v>
      </c>
      <c r="D507" s="42">
        <f>+Tabla1[[#This Row],[Capacidad MW]]/E$1</f>
        <v>282.5</v>
      </c>
      <c r="E507" s="42">
        <v>0.113</v>
      </c>
      <c r="F507" s="40">
        <v>43801</v>
      </c>
      <c r="G507" s="24">
        <f>17*Tabla1[[#This Row],[Cantidad de paneles]]</f>
        <v>4802.5</v>
      </c>
      <c r="H507" s="23">
        <f>0.003*Tabla1[[#This Row],[Cantidad de paneles]]</f>
        <v>0.84750000000000003</v>
      </c>
      <c r="I507" s="24">
        <f>0.057*Tabla1[[#This Row],[Cantidad de paneles]]</f>
        <v>16.102499999999999</v>
      </c>
      <c r="J507" s="28">
        <f>+Tabla1[[#This Row],[Peso del vidrio '[Kg']]]*J$1</f>
        <v>758795</v>
      </c>
      <c r="K507" s="28">
        <f>+Tabla1[[#This Row],[Peso del Silicio '[Kg']]]*J$2</f>
        <v>128820</v>
      </c>
      <c r="L507" s="28">
        <f>+Tabla1[[#This Row],[peso del aluminio '[Kg']]]*J$3</f>
        <v>83733</v>
      </c>
      <c r="M507" s="30">
        <f>+Tabla1[[#This Row],[precio del vidrio '[$']]]+Tabla1[[#This Row],[precio del aluminio '[$']]]+Tabla1[[#This Row],[precio del silio '[$']]]</f>
        <v>971348</v>
      </c>
      <c r="N507" s="39">
        <f t="shared" si="7"/>
        <v>226.57989269885701</v>
      </c>
      <c r="O507" s="50">
        <f>+Tabla1[[#This Row],[Valor Total del reciclaje de la planta]]/G$2</f>
        <v>250.08959835221421</v>
      </c>
    </row>
    <row r="508" spans="1:15" ht="27.6">
      <c r="A508" s="40">
        <v>43535</v>
      </c>
      <c r="B508" s="6" t="s">
        <v>803</v>
      </c>
      <c r="C508" s="41" t="s">
        <v>654</v>
      </c>
      <c r="D508" s="42">
        <f>+Tabla1[[#This Row],[Capacidad MW]]/E$1</f>
        <v>68.25</v>
      </c>
      <c r="E508" s="42">
        <v>2.7300000000000001E-2</v>
      </c>
      <c r="F508" s="40">
        <v>43820</v>
      </c>
      <c r="G508" s="24">
        <f>17*Tabla1[[#This Row],[Cantidad de paneles]]</f>
        <v>1160.25</v>
      </c>
      <c r="H508" s="23">
        <f>0.003*Tabla1[[#This Row],[Cantidad de paneles]]</f>
        <v>0.20475000000000002</v>
      </c>
      <c r="I508" s="24">
        <f>0.057*Tabla1[[#This Row],[Cantidad de paneles]]</f>
        <v>3.89025</v>
      </c>
      <c r="J508" s="28">
        <f>+Tabla1[[#This Row],[Peso del vidrio '[Kg']]]*J$1</f>
        <v>183319.5</v>
      </c>
      <c r="K508" s="28">
        <f>+Tabla1[[#This Row],[Peso del Silicio '[Kg']]]*J$2</f>
        <v>31122.000000000004</v>
      </c>
      <c r="L508" s="28">
        <f>+Tabla1[[#This Row],[peso del aluminio '[Kg']]]*J$3</f>
        <v>20229.3</v>
      </c>
      <c r="M508" s="30">
        <f>+Tabla1[[#This Row],[precio del vidrio '[$']]]+Tabla1[[#This Row],[precio del aluminio '[$']]]+Tabla1[[#This Row],[precio del silio '[$']]]</f>
        <v>234670.8</v>
      </c>
      <c r="N508" s="39">
        <f t="shared" si="7"/>
        <v>54.740097970608815</v>
      </c>
      <c r="O508" s="50">
        <f>+Tabla1[[#This Row],[Valor Total del reciclaje de la planta]]/G$2</f>
        <v>60.419876416065911</v>
      </c>
    </row>
    <row r="509" spans="1:15" ht="27.6">
      <c r="A509" s="40">
        <v>43535</v>
      </c>
      <c r="B509" s="6" t="s">
        <v>804</v>
      </c>
      <c r="C509" s="41" t="s">
        <v>654</v>
      </c>
      <c r="D509" s="42">
        <f>+Tabla1[[#This Row],[Capacidad MW]]/E$1</f>
        <v>65</v>
      </c>
      <c r="E509" s="42">
        <v>2.5999999999999999E-2</v>
      </c>
      <c r="F509" s="40">
        <v>43806</v>
      </c>
      <c r="G509" s="24">
        <f>17*Tabla1[[#This Row],[Cantidad de paneles]]</f>
        <v>1105</v>
      </c>
      <c r="H509" s="23">
        <f>0.003*Tabla1[[#This Row],[Cantidad de paneles]]</f>
        <v>0.19500000000000001</v>
      </c>
      <c r="I509" s="24">
        <f>0.057*Tabla1[[#This Row],[Cantidad de paneles]]</f>
        <v>3.7050000000000001</v>
      </c>
      <c r="J509" s="28">
        <f>+Tabla1[[#This Row],[Peso del vidrio '[Kg']]]*J$1</f>
        <v>174590</v>
      </c>
      <c r="K509" s="28">
        <f>+Tabla1[[#This Row],[Peso del Silicio '[Kg']]]*J$2</f>
        <v>29640</v>
      </c>
      <c r="L509" s="28">
        <f>+Tabla1[[#This Row],[peso del aluminio '[Kg']]]*J$3</f>
        <v>19266</v>
      </c>
      <c r="M509" s="30">
        <f>+Tabla1[[#This Row],[precio del vidrio '[$']]]+Tabla1[[#This Row],[precio del aluminio '[$']]]+Tabla1[[#This Row],[precio del silio '[$']]]</f>
        <v>223496</v>
      </c>
      <c r="N509" s="39">
        <f t="shared" si="7"/>
        <v>52.133426638675061</v>
      </c>
      <c r="O509" s="50">
        <f>+Tabla1[[#This Row],[Valor Total del reciclaje de la planta]]/G$2</f>
        <v>57.5427394438723</v>
      </c>
    </row>
    <row r="510" spans="1:15" ht="55.15">
      <c r="A510" s="40">
        <v>43536</v>
      </c>
      <c r="B510" s="6" t="s">
        <v>805</v>
      </c>
      <c r="C510" s="41" t="s">
        <v>550</v>
      </c>
      <c r="D510" s="42">
        <f>+Tabla1[[#This Row],[Capacidad MW]]/E$1</f>
        <v>25</v>
      </c>
      <c r="E510" s="42">
        <v>0.01</v>
      </c>
      <c r="F510" s="40">
        <v>43646</v>
      </c>
      <c r="G510" s="24">
        <f>17*Tabla1[[#This Row],[Cantidad de paneles]]</f>
        <v>425</v>
      </c>
      <c r="H510" s="23">
        <f>0.003*Tabla1[[#This Row],[Cantidad de paneles]]</f>
        <v>7.4999999999999997E-2</v>
      </c>
      <c r="I510" s="24">
        <f>0.057*Tabla1[[#This Row],[Cantidad de paneles]]</f>
        <v>1.425</v>
      </c>
      <c r="J510" s="28">
        <f>+Tabla1[[#This Row],[Peso del vidrio '[Kg']]]*J$1</f>
        <v>67150</v>
      </c>
      <c r="K510" s="28">
        <f>+Tabla1[[#This Row],[Peso del Silicio '[Kg']]]*J$2</f>
        <v>11400</v>
      </c>
      <c r="L510" s="28">
        <f>+Tabla1[[#This Row],[peso del aluminio '[Kg']]]*J$3</f>
        <v>7410</v>
      </c>
      <c r="M510" s="30">
        <f>+Tabla1[[#This Row],[precio del vidrio '[$']]]+Tabla1[[#This Row],[precio del aluminio '[$']]]+Tabla1[[#This Row],[precio del silio '[$']]]</f>
        <v>85960</v>
      </c>
      <c r="N510" s="39">
        <f t="shared" si="7"/>
        <v>20.051317937951946</v>
      </c>
      <c r="O510" s="50">
        <f>+Tabla1[[#This Row],[Valor Total del reciclaje de la planta]]/G$2</f>
        <v>22.131822863027807</v>
      </c>
    </row>
    <row r="511" spans="1:15">
      <c r="A511" s="40">
        <v>43536</v>
      </c>
      <c r="B511" s="6" t="s">
        <v>806</v>
      </c>
      <c r="C511" s="41" t="s">
        <v>807</v>
      </c>
      <c r="D511" s="42">
        <f>+Tabla1[[#This Row],[Capacidad MW]]/E$1</f>
        <v>10500</v>
      </c>
      <c r="E511" s="42">
        <v>4.2</v>
      </c>
      <c r="F511" s="40">
        <v>43831</v>
      </c>
      <c r="G511" s="24">
        <f>17*Tabla1[[#This Row],[Cantidad de paneles]]</f>
        <v>178500</v>
      </c>
      <c r="H511" s="23">
        <f>0.003*Tabla1[[#This Row],[Cantidad de paneles]]</f>
        <v>31.5</v>
      </c>
      <c r="I511" s="24">
        <f>0.057*Tabla1[[#This Row],[Cantidad de paneles]]</f>
        <v>598.5</v>
      </c>
      <c r="J511" s="28">
        <f>+Tabla1[[#This Row],[Peso del vidrio '[Kg']]]*J$1</f>
        <v>28203000</v>
      </c>
      <c r="K511" s="28">
        <f>+Tabla1[[#This Row],[Peso del Silicio '[Kg']]]*J$2</f>
        <v>4788000</v>
      </c>
      <c r="L511" s="28">
        <f>+Tabla1[[#This Row],[peso del aluminio '[Kg']]]*J$3</f>
        <v>3112200</v>
      </c>
      <c r="M511" s="30">
        <f>+Tabla1[[#This Row],[precio del vidrio '[$']]]+Tabla1[[#This Row],[precio del aluminio '[$']]]+Tabla1[[#This Row],[precio del silio '[$']]]</f>
        <v>36103200</v>
      </c>
      <c r="N511" s="39">
        <f t="shared" si="7"/>
        <v>8421.5535339398175</v>
      </c>
      <c r="O511" s="50">
        <f>+Tabla1[[#This Row],[Valor Total del reciclaje de la planta]]/G$2</f>
        <v>9295.3656024716784</v>
      </c>
    </row>
    <row r="512" spans="1:15">
      <c r="A512" s="40">
        <v>43536</v>
      </c>
      <c r="B512" s="6" t="s">
        <v>808</v>
      </c>
      <c r="C512" s="41" t="s">
        <v>807</v>
      </c>
      <c r="D512" s="42">
        <f>+Tabla1[[#This Row],[Capacidad MW]]/E$1</f>
        <v>500</v>
      </c>
      <c r="E512" s="42">
        <v>0.2</v>
      </c>
      <c r="F512" s="40">
        <v>43739</v>
      </c>
      <c r="G512" s="24">
        <f>17*Tabla1[[#This Row],[Cantidad de paneles]]</f>
        <v>8500</v>
      </c>
      <c r="H512" s="23">
        <f>0.003*Tabla1[[#This Row],[Cantidad de paneles]]</f>
        <v>1.5</v>
      </c>
      <c r="I512" s="24">
        <f>0.057*Tabla1[[#This Row],[Cantidad de paneles]]</f>
        <v>28.5</v>
      </c>
      <c r="J512" s="28">
        <f>+Tabla1[[#This Row],[Peso del vidrio '[Kg']]]*J$1</f>
        <v>1343000</v>
      </c>
      <c r="K512" s="28">
        <f>+Tabla1[[#This Row],[Peso del Silicio '[Kg']]]*J$2</f>
        <v>228000</v>
      </c>
      <c r="L512" s="28">
        <f>+Tabla1[[#This Row],[peso del aluminio '[Kg']]]*J$3</f>
        <v>148200</v>
      </c>
      <c r="M512" s="30">
        <f>+Tabla1[[#This Row],[precio del vidrio '[$']]]+Tabla1[[#This Row],[precio del aluminio '[$']]]+Tabla1[[#This Row],[precio del silio '[$']]]</f>
        <v>1719200</v>
      </c>
      <c r="N512" s="39">
        <f t="shared" si="7"/>
        <v>401.02635875903894</v>
      </c>
      <c r="O512" s="50">
        <f>+Tabla1[[#This Row],[Valor Total del reciclaje de la planta]]/G$2</f>
        <v>442.63645726055614</v>
      </c>
    </row>
    <row r="513" spans="1:15">
      <c r="A513" s="40">
        <v>43536</v>
      </c>
      <c r="B513" s="6" t="s">
        <v>809</v>
      </c>
      <c r="C513" s="41" t="s">
        <v>807</v>
      </c>
      <c r="D513" s="42">
        <f>+Tabla1[[#This Row],[Capacidad MW]]/E$1</f>
        <v>1000</v>
      </c>
      <c r="E513" s="42">
        <v>0.4</v>
      </c>
      <c r="F513" s="40">
        <v>43739</v>
      </c>
      <c r="G513" s="24">
        <f>17*Tabla1[[#This Row],[Cantidad de paneles]]</f>
        <v>17000</v>
      </c>
      <c r="H513" s="23">
        <f>0.003*Tabla1[[#This Row],[Cantidad de paneles]]</f>
        <v>3</v>
      </c>
      <c r="I513" s="24">
        <f>0.057*Tabla1[[#This Row],[Cantidad de paneles]]</f>
        <v>57</v>
      </c>
      <c r="J513" s="28">
        <f>+Tabla1[[#This Row],[Peso del vidrio '[Kg']]]*J$1</f>
        <v>2686000</v>
      </c>
      <c r="K513" s="28">
        <f>+Tabla1[[#This Row],[Peso del Silicio '[Kg']]]*J$2</f>
        <v>456000</v>
      </c>
      <c r="L513" s="28">
        <f>+Tabla1[[#This Row],[peso del aluminio '[Kg']]]*J$3</f>
        <v>296400</v>
      </c>
      <c r="M513" s="30">
        <f>+Tabla1[[#This Row],[precio del vidrio '[$']]]+Tabla1[[#This Row],[precio del aluminio '[$']]]+Tabla1[[#This Row],[precio del silio '[$']]]</f>
        <v>3438400</v>
      </c>
      <c r="N513" s="39">
        <f t="shared" si="7"/>
        <v>802.05271751807788</v>
      </c>
      <c r="O513" s="50">
        <f>+Tabla1[[#This Row],[Valor Total del reciclaje de la planta]]/G$2</f>
        <v>885.27291452111228</v>
      </c>
    </row>
    <row r="514" spans="1:15">
      <c r="A514" s="40">
        <v>43537</v>
      </c>
      <c r="B514" s="6" t="s">
        <v>810</v>
      </c>
      <c r="C514" s="41" t="s">
        <v>807</v>
      </c>
      <c r="D514" s="42">
        <f>+Tabla1[[#This Row],[Capacidad MW]]/E$1</f>
        <v>500</v>
      </c>
      <c r="E514" s="42">
        <v>0.2</v>
      </c>
      <c r="F514" s="40">
        <v>43739</v>
      </c>
      <c r="G514" s="24">
        <f>17*Tabla1[[#This Row],[Cantidad de paneles]]</f>
        <v>8500</v>
      </c>
      <c r="H514" s="23">
        <f>0.003*Tabla1[[#This Row],[Cantidad de paneles]]</f>
        <v>1.5</v>
      </c>
      <c r="I514" s="24">
        <f>0.057*Tabla1[[#This Row],[Cantidad de paneles]]</f>
        <v>28.5</v>
      </c>
      <c r="J514" s="28">
        <f>+Tabla1[[#This Row],[Peso del vidrio '[Kg']]]*J$1</f>
        <v>1343000</v>
      </c>
      <c r="K514" s="28">
        <f>+Tabla1[[#This Row],[Peso del Silicio '[Kg']]]*J$2</f>
        <v>228000</v>
      </c>
      <c r="L514" s="28">
        <f>+Tabla1[[#This Row],[peso del aluminio '[Kg']]]*J$3</f>
        <v>148200</v>
      </c>
      <c r="M514" s="30">
        <f>+Tabla1[[#This Row],[precio del vidrio '[$']]]+Tabla1[[#This Row],[precio del aluminio '[$']]]+Tabla1[[#This Row],[precio del silio '[$']]]</f>
        <v>1719200</v>
      </c>
      <c r="N514" s="39">
        <f t="shared" si="7"/>
        <v>401.02635875903894</v>
      </c>
      <c r="O514" s="50">
        <f>+Tabla1[[#This Row],[Valor Total del reciclaje de la planta]]/G$2</f>
        <v>442.63645726055614</v>
      </c>
    </row>
    <row r="515" spans="1:15">
      <c r="A515" s="40">
        <v>43537</v>
      </c>
      <c r="B515" s="6" t="s">
        <v>811</v>
      </c>
      <c r="C515" s="41" t="s">
        <v>807</v>
      </c>
      <c r="D515" s="42">
        <f>+Tabla1[[#This Row],[Capacidad MW]]/E$1</f>
        <v>500</v>
      </c>
      <c r="E515" s="42">
        <v>0.2</v>
      </c>
      <c r="F515" s="40">
        <v>43739</v>
      </c>
      <c r="G515" s="24">
        <f>17*Tabla1[[#This Row],[Cantidad de paneles]]</f>
        <v>8500</v>
      </c>
      <c r="H515" s="23">
        <f>0.003*Tabla1[[#This Row],[Cantidad de paneles]]</f>
        <v>1.5</v>
      </c>
      <c r="I515" s="24">
        <f>0.057*Tabla1[[#This Row],[Cantidad de paneles]]</f>
        <v>28.5</v>
      </c>
      <c r="J515" s="28">
        <f>+Tabla1[[#This Row],[Peso del vidrio '[Kg']]]*J$1</f>
        <v>1343000</v>
      </c>
      <c r="K515" s="28">
        <f>+Tabla1[[#This Row],[Peso del Silicio '[Kg']]]*J$2</f>
        <v>228000</v>
      </c>
      <c r="L515" s="28">
        <f>+Tabla1[[#This Row],[peso del aluminio '[Kg']]]*J$3</f>
        <v>148200</v>
      </c>
      <c r="M515" s="30">
        <f>+Tabla1[[#This Row],[precio del vidrio '[$']]]+Tabla1[[#This Row],[precio del aluminio '[$']]]+Tabla1[[#This Row],[precio del silio '[$']]]</f>
        <v>1719200</v>
      </c>
      <c r="N515" s="39">
        <f t="shared" si="7"/>
        <v>401.02635875903894</v>
      </c>
      <c r="O515" s="50">
        <f>+Tabla1[[#This Row],[Valor Total del reciclaje de la planta]]/G$2</f>
        <v>442.63645726055614</v>
      </c>
    </row>
    <row r="516" spans="1:15">
      <c r="A516" s="40">
        <v>43544</v>
      </c>
      <c r="B516" s="6" t="s">
        <v>812</v>
      </c>
      <c r="C516" s="41" t="s">
        <v>813</v>
      </c>
      <c r="D516" s="42">
        <f>+Tabla1[[#This Row],[Capacidad MW]]/E$1</f>
        <v>225000</v>
      </c>
      <c r="E516" s="42">
        <v>90</v>
      </c>
      <c r="F516" s="40">
        <v>43831</v>
      </c>
      <c r="G516" s="24">
        <f>17*Tabla1[[#This Row],[Cantidad de paneles]]</f>
        <v>3825000</v>
      </c>
      <c r="H516" s="23">
        <f>0.003*Tabla1[[#This Row],[Cantidad de paneles]]</f>
        <v>675</v>
      </c>
      <c r="I516" s="24">
        <f>0.057*Tabla1[[#This Row],[Cantidad de paneles]]</f>
        <v>12825</v>
      </c>
      <c r="J516" s="28">
        <f>+Tabla1[[#This Row],[Peso del vidrio '[Kg']]]*J$1</f>
        <v>604350000</v>
      </c>
      <c r="K516" s="28">
        <f>+Tabla1[[#This Row],[Peso del Silicio '[Kg']]]*J$2</f>
        <v>102600000</v>
      </c>
      <c r="L516" s="28">
        <f>+Tabla1[[#This Row],[peso del aluminio '[Kg']]]*J$3</f>
        <v>66690000</v>
      </c>
      <c r="M516" s="30">
        <f>+Tabla1[[#This Row],[precio del vidrio '[$']]]+Tabla1[[#This Row],[precio del aluminio '[$']]]+Tabla1[[#This Row],[precio del silio '[$']]]</f>
        <v>773640000</v>
      </c>
      <c r="N516" s="39">
        <f t="shared" si="7"/>
        <v>180461.86144156754</v>
      </c>
      <c r="O516" s="50">
        <f>+Tabla1[[#This Row],[Valor Total del reciclaje de la planta]]/G$2</f>
        <v>199186.40576725025</v>
      </c>
    </row>
    <row r="517" spans="1:15" ht="27.6">
      <c r="A517" s="40">
        <v>43544</v>
      </c>
      <c r="B517" s="6" t="s">
        <v>814</v>
      </c>
      <c r="C517" s="41" t="s">
        <v>815</v>
      </c>
      <c r="D517" s="42">
        <f>+Tabla1[[#This Row],[Capacidad MW]]/E$1</f>
        <v>130</v>
      </c>
      <c r="E517" s="42">
        <v>5.1999999999999998E-2</v>
      </c>
      <c r="F517" s="40">
        <v>43617</v>
      </c>
      <c r="G517" s="24">
        <f>17*Tabla1[[#This Row],[Cantidad de paneles]]</f>
        <v>2210</v>
      </c>
      <c r="H517" s="23">
        <f>0.003*Tabla1[[#This Row],[Cantidad de paneles]]</f>
        <v>0.39</v>
      </c>
      <c r="I517" s="24">
        <f>0.057*Tabla1[[#This Row],[Cantidad de paneles]]</f>
        <v>7.41</v>
      </c>
      <c r="J517" s="28">
        <f>+Tabla1[[#This Row],[Peso del vidrio '[Kg']]]*J$1</f>
        <v>349180</v>
      </c>
      <c r="K517" s="28">
        <f>+Tabla1[[#This Row],[Peso del Silicio '[Kg']]]*J$2</f>
        <v>59280</v>
      </c>
      <c r="L517" s="28">
        <f>+Tabla1[[#This Row],[peso del aluminio '[Kg']]]*J$3</f>
        <v>38532</v>
      </c>
      <c r="M517" s="30">
        <f>+Tabla1[[#This Row],[precio del vidrio '[$']]]+Tabla1[[#This Row],[precio del aluminio '[$']]]+Tabla1[[#This Row],[precio del silio '[$']]]</f>
        <v>446992</v>
      </c>
      <c r="N517" s="39">
        <f t="shared" si="7"/>
        <v>104.26685327735012</v>
      </c>
      <c r="O517" s="50">
        <f>+Tabla1[[#This Row],[Valor Total del reciclaje de la planta]]/G$2</f>
        <v>115.0854788877446</v>
      </c>
    </row>
    <row r="518" spans="1:15" ht="27.6">
      <c r="A518" s="40">
        <v>43544</v>
      </c>
      <c r="B518" s="6" t="s">
        <v>816</v>
      </c>
      <c r="C518" s="41" t="s">
        <v>815</v>
      </c>
      <c r="D518" s="42">
        <f>+Tabla1[[#This Row],[Capacidad MW]]/E$1</f>
        <v>247.5</v>
      </c>
      <c r="E518" s="42">
        <v>9.9000000000000005E-2</v>
      </c>
      <c r="F518" s="40">
        <v>43617</v>
      </c>
      <c r="G518" s="24">
        <f>17*Tabla1[[#This Row],[Cantidad de paneles]]</f>
        <v>4207.5</v>
      </c>
      <c r="H518" s="23">
        <f>0.003*Tabla1[[#This Row],[Cantidad de paneles]]</f>
        <v>0.74250000000000005</v>
      </c>
      <c r="I518" s="24">
        <f>0.057*Tabla1[[#This Row],[Cantidad de paneles]]</f>
        <v>14.1075</v>
      </c>
      <c r="J518" s="28">
        <f>+Tabla1[[#This Row],[Peso del vidrio '[Kg']]]*J$1</f>
        <v>664785</v>
      </c>
      <c r="K518" s="28">
        <f>+Tabla1[[#This Row],[Peso del Silicio '[Kg']]]*J$2</f>
        <v>112860.00000000001</v>
      </c>
      <c r="L518" s="28">
        <f>+Tabla1[[#This Row],[peso del aluminio '[Kg']]]*J$3</f>
        <v>73359</v>
      </c>
      <c r="M518" s="30">
        <f>+Tabla1[[#This Row],[precio del vidrio '[$']]]+Tabla1[[#This Row],[precio del aluminio '[$']]]+Tabla1[[#This Row],[precio del silio '[$']]]</f>
        <v>851004</v>
      </c>
      <c r="N518" s="39">
        <f t="shared" si="7"/>
        <v>198.50804758572428</v>
      </c>
      <c r="O518" s="50">
        <f>+Tabla1[[#This Row],[Valor Total del reciclaje de la planta]]/G$2</f>
        <v>219.10504634397529</v>
      </c>
    </row>
    <row r="519" spans="1:15" ht="55.15">
      <c r="A519" s="40">
        <v>43544</v>
      </c>
      <c r="B519" s="6" t="s">
        <v>817</v>
      </c>
      <c r="C519" s="41" t="s">
        <v>550</v>
      </c>
      <c r="D519" s="42">
        <f>+Tabla1[[#This Row],[Capacidad MW]]/E$1</f>
        <v>503.49999999999994</v>
      </c>
      <c r="E519" s="42">
        <v>0.2014</v>
      </c>
      <c r="F519" s="40">
        <v>43677</v>
      </c>
      <c r="G519" s="24">
        <f>17*Tabla1[[#This Row],[Cantidad de paneles]]</f>
        <v>8559.4999999999982</v>
      </c>
      <c r="H519" s="23">
        <f>0.003*Tabla1[[#This Row],[Cantidad de paneles]]</f>
        <v>1.5105</v>
      </c>
      <c r="I519" s="24">
        <f>0.057*Tabla1[[#This Row],[Cantidad de paneles]]</f>
        <v>28.699499999999997</v>
      </c>
      <c r="J519" s="28">
        <f>+Tabla1[[#This Row],[Peso del vidrio '[Kg']]]*J$1</f>
        <v>1352400.9999999998</v>
      </c>
      <c r="K519" s="28">
        <f>+Tabla1[[#This Row],[Peso del Silicio '[Kg']]]*J$2</f>
        <v>229596</v>
      </c>
      <c r="L519" s="28">
        <f>+Tabla1[[#This Row],[peso del aluminio '[Kg']]]*J$3</f>
        <v>149237.4</v>
      </c>
      <c r="M519" s="30">
        <f>+Tabla1[[#This Row],[precio del vidrio '[$']]]+Tabla1[[#This Row],[precio del aluminio '[$']]]+Tabla1[[#This Row],[precio del silio '[$']]]</f>
        <v>1731234.3999999997</v>
      </c>
      <c r="N519" s="39">
        <f t="shared" si="7"/>
        <v>403.83354327035215</v>
      </c>
      <c r="O519" s="50">
        <f>+Tabla1[[#This Row],[Valor Total del reciclaje de la planta]]/G$2</f>
        <v>445.73491246137996</v>
      </c>
    </row>
    <row r="520" spans="1:15" ht="27.6">
      <c r="A520" s="40">
        <v>43544</v>
      </c>
      <c r="B520" s="6" t="s">
        <v>818</v>
      </c>
      <c r="C520" s="41" t="s">
        <v>815</v>
      </c>
      <c r="D520" s="42">
        <f>+Tabla1[[#This Row],[Capacidad MW]]/E$1</f>
        <v>209.5</v>
      </c>
      <c r="E520" s="42">
        <v>8.3799999999999999E-2</v>
      </c>
      <c r="F520" s="40">
        <v>43617</v>
      </c>
      <c r="G520" s="24">
        <f>17*Tabla1[[#This Row],[Cantidad de paneles]]</f>
        <v>3561.5</v>
      </c>
      <c r="H520" s="23">
        <f>0.003*Tabla1[[#This Row],[Cantidad de paneles]]</f>
        <v>0.62850000000000006</v>
      </c>
      <c r="I520" s="24">
        <f>0.057*Tabla1[[#This Row],[Cantidad de paneles]]</f>
        <v>11.9415</v>
      </c>
      <c r="J520" s="28">
        <f>+Tabla1[[#This Row],[Peso del vidrio '[Kg']]]*J$1</f>
        <v>562717</v>
      </c>
      <c r="K520" s="28">
        <f>+Tabla1[[#This Row],[Peso del Silicio '[Kg']]]*J$2</f>
        <v>95532.000000000015</v>
      </c>
      <c r="L520" s="28">
        <f>+Tabla1[[#This Row],[peso del aluminio '[Kg']]]*J$3</f>
        <v>62095.799999999996</v>
      </c>
      <c r="M520" s="30">
        <f>+Tabla1[[#This Row],[precio del vidrio '[$']]]+Tabla1[[#This Row],[precio del aluminio '[$']]]+Tabla1[[#This Row],[precio del silio '[$']]]</f>
        <v>720344.8</v>
      </c>
      <c r="N520" s="39">
        <f t="shared" ref="N520:N583" si="8">+M520/G$1</f>
        <v>168.03004432003732</v>
      </c>
      <c r="O520" s="50">
        <f>+Tabla1[[#This Row],[Valor Total del reciclaje de la planta]]/G$2</f>
        <v>185.46467559217302</v>
      </c>
    </row>
    <row r="521" spans="1:15" ht="41.45">
      <c r="A521" s="40">
        <v>43545</v>
      </c>
      <c r="B521" s="6" t="s">
        <v>819</v>
      </c>
      <c r="C521" s="41" t="s">
        <v>820</v>
      </c>
      <c r="D521" s="42">
        <f>+Tabla1[[#This Row],[Capacidad MW]]/E$1</f>
        <v>227</v>
      </c>
      <c r="E521" s="42">
        <v>9.0800000000000006E-2</v>
      </c>
      <c r="F521" s="40">
        <v>43800</v>
      </c>
      <c r="G521" s="24">
        <f>17*Tabla1[[#This Row],[Cantidad de paneles]]</f>
        <v>3859</v>
      </c>
      <c r="H521" s="23">
        <f>0.003*Tabla1[[#This Row],[Cantidad de paneles]]</f>
        <v>0.68100000000000005</v>
      </c>
      <c r="I521" s="24">
        <f>0.057*Tabla1[[#This Row],[Cantidad de paneles]]</f>
        <v>12.939</v>
      </c>
      <c r="J521" s="28">
        <f>+Tabla1[[#This Row],[Peso del vidrio '[Kg']]]*J$1</f>
        <v>609722</v>
      </c>
      <c r="K521" s="28">
        <f>+Tabla1[[#This Row],[Peso del Silicio '[Kg']]]*J$2</f>
        <v>103512.00000000001</v>
      </c>
      <c r="L521" s="28">
        <f>+Tabla1[[#This Row],[peso del aluminio '[Kg']]]*J$3</f>
        <v>67282.8</v>
      </c>
      <c r="M521" s="30">
        <f>+Tabla1[[#This Row],[precio del vidrio '[$']]]+Tabla1[[#This Row],[precio del aluminio '[$']]]+Tabla1[[#This Row],[precio del silio '[$']]]</f>
        <v>780516.8</v>
      </c>
      <c r="N521" s="39">
        <f t="shared" si="8"/>
        <v>182.06596687660371</v>
      </c>
      <c r="O521" s="50">
        <f>+Tabla1[[#This Row],[Valor Total del reciclaje de la planta]]/G$2</f>
        <v>200.9569515962925</v>
      </c>
    </row>
    <row r="522" spans="1:15">
      <c r="A522" s="40">
        <v>43550</v>
      </c>
      <c r="B522" s="6" t="s">
        <v>821</v>
      </c>
      <c r="C522" s="41" t="s">
        <v>822</v>
      </c>
      <c r="D522" s="42">
        <f>+Tabla1[[#This Row],[Capacidad MW]]/E$1</f>
        <v>45000</v>
      </c>
      <c r="E522" s="42">
        <v>18</v>
      </c>
      <c r="F522" s="40">
        <v>44348</v>
      </c>
      <c r="G522" s="24">
        <f>17*Tabla1[[#This Row],[Cantidad de paneles]]</f>
        <v>765000</v>
      </c>
      <c r="H522" s="23">
        <f>0.003*Tabla1[[#This Row],[Cantidad de paneles]]</f>
        <v>135</v>
      </c>
      <c r="I522" s="24">
        <f>0.057*Tabla1[[#This Row],[Cantidad de paneles]]</f>
        <v>2565</v>
      </c>
      <c r="J522" s="28">
        <f>+Tabla1[[#This Row],[Peso del vidrio '[Kg']]]*J$1</f>
        <v>120870000</v>
      </c>
      <c r="K522" s="28">
        <f>+Tabla1[[#This Row],[Peso del Silicio '[Kg']]]*J$2</f>
        <v>20520000</v>
      </c>
      <c r="L522" s="28">
        <f>+Tabla1[[#This Row],[peso del aluminio '[Kg']]]*J$3</f>
        <v>13338000</v>
      </c>
      <c r="M522" s="30">
        <f>+Tabla1[[#This Row],[precio del vidrio '[$']]]+Tabla1[[#This Row],[precio del aluminio '[$']]]+Tabla1[[#This Row],[precio del silio '[$']]]</f>
        <v>154728000</v>
      </c>
      <c r="N522" s="39">
        <f t="shared" si="8"/>
        <v>36092.372288313505</v>
      </c>
      <c r="O522" s="50">
        <f>+Tabla1[[#This Row],[Valor Total del reciclaje de la planta]]/G$2</f>
        <v>39837.281153450051</v>
      </c>
    </row>
    <row r="523" spans="1:15" ht="27.6">
      <c r="A523" s="40">
        <v>43551</v>
      </c>
      <c r="B523" s="6" t="s">
        <v>823</v>
      </c>
      <c r="C523" s="41" t="s">
        <v>352</v>
      </c>
      <c r="D523" s="42">
        <f>+Tabla1[[#This Row],[Capacidad MW]]/E$1</f>
        <v>1499.9999999999998</v>
      </c>
      <c r="E523" s="42">
        <v>0.6</v>
      </c>
      <c r="F523" s="40">
        <v>43661</v>
      </c>
      <c r="G523" s="24">
        <f>17*Tabla1[[#This Row],[Cantidad de paneles]]</f>
        <v>25499.999999999996</v>
      </c>
      <c r="H523" s="23">
        <f>0.003*Tabla1[[#This Row],[Cantidad de paneles]]</f>
        <v>4.4999999999999991</v>
      </c>
      <c r="I523" s="24">
        <f>0.057*Tabla1[[#This Row],[Cantidad de paneles]]</f>
        <v>85.499999999999986</v>
      </c>
      <c r="J523" s="28">
        <f>+Tabla1[[#This Row],[Peso del vidrio '[Kg']]]*J$1</f>
        <v>4028999.9999999995</v>
      </c>
      <c r="K523" s="28">
        <f>+Tabla1[[#This Row],[Peso del Silicio '[Kg']]]*J$2</f>
        <v>683999.99999999988</v>
      </c>
      <c r="L523" s="28">
        <f>+Tabla1[[#This Row],[peso del aluminio '[Kg']]]*J$3</f>
        <v>444599.99999999994</v>
      </c>
      <c r="M523" s="30">
        <f>+Tabla1[[#This Row],[precio del vidrio '[$']]]+Tabla1[[#This Row],[precio del aluminio '[$']]]+Tabla1[[#This Row],[precio del silio '[$']]]</f>
        <v>5157599.9999999991</v>
      </c>
      <c r="N523" s="39">
        <f t="shared" si="8"/>
        <v>1203.0790762771167</v>
      </c>
      <c r="O523" s="50">
        <f>+Tabla1[[#This Row],[Valor Total del reciclaje de la planta]]/G$2</f>
        <v>1327.9093717816681</v>
      </c>
    </row>
    <row r="524" spans="1:15" ht="27.6">
      <c r="A524" s="40">
        <v>43552</v>
      </c>
      <c r="B524" s="6" t="s">
        <v>824</v>
      </c>
      <c r="C524" s="41" t="s">
        <v>791</v>
      </c>
      <c r="D524" s="42">
        <f>+Tabla1[[#This Row],[Capacidad MW]]/E$1</f>
        <v>49749.999999999993</v>
      </c>
      <c r="E524" s="42">
        <v>19.899999999999999</v>
      </c>
      <c r="F524" s="40">
        <v>43963</v>
      </c>
      <c r="G524" s="24">
        <f>17*Tabla1[[#This Row],[Cantidad de paneles]]</f>
        <v>845749.99999999988</v>
      </c>
      <c r="H524" s="23">
        <f>0.003*Tabla1[[#This Row],[Cantidad de paneles]]</f>
        <v>149.24999999999997</v>
      </c>
      <c r="I524" s="24">
        <f>0.057*Tabla1[[#This Row],[Cantidad de paneles]]</f>
        <v>2835.7499999999995</v>
      </c>
      <c r="J524" s="28">
        <f>+Tabla1[[#This Row],[Peso del vidrio '[Kg']]]*J$1</f>
        <v>133628499.99999999</v>
      </c>
      <c r="K524" s="28">
        <f>+Tabla1[[#This Row],[Peso del Silicio '[Kg']]]*J$2</f>
        <v>22685999.999999996</v>
      </c>
      <c r="L524" s="28">
        <f>+Tabla1[[#This Row],[peso del aluminio '[Kg']]]*J$3</f>
        <v>14745899.999999998</v>
      </c>
      <c r="M524" s="30">
        <f>+Tabla1[[#This Row],[precio del vidrio '[$']]]+Tabla1[[#This Row],[precio del aluminio '[$']]]+Tabla1[[#This Row],[precio del silio '[$']]]</f>
        <v>171060399.99999997</v>
      </c>
      <c r="N524" s="39">
        <f t="shared" si="8"/>
        <v>39902.12269652437</v>
      </c>
      <c r="O524" s="50">
        <f>+Tabla1[[#This Row],[Valor Total del reciclaje de la planta]]/G$2</f>
        <v>44042.327497425329</v>
      </c>
    </row>
    <row r="525" spans="1:15" ht="27.6">
      <c r="A525" s="40">
        <v>43552</v>
      </c>
      <c r="B525" s="6" t="s">
        <v>825</v>
      </c>
      <c r="C525" s="41" t="s">
        <v>791</v>
      </c>
      <c r="D525" s="42">
        <f>+Tabla1[[#This Row],[Capacidad MW]]/E$1</f>
        <v>49749.999999999993</v>
      </c>
      <c r="E525" s="42">
        <v>19.899999999999999</v>
      </c>
      <c r="F525" s="40">
        <v>43963</v>
      </c>
      <c r="G525" s="24">
        <f>17*Tabla1[[#This Row],[Cantidad de paneles]]</f>
        <v>845749.99999999988</v>
      </c>
      <c r="H525" s="23">
        <f>0.003*Tabla1[[#This Row],[Cantidad de paneles]]</f>
        <v>149.24999999999997</v>
      </c>
      <c r="I525" s="24">
        <f>0.057*Tabla1[[#This Row],[Cantidad de paneles]]</f>
        <v>2835.7499999999995</v>
      </c>
      <c r="J525" s="28">
        <f>+Tabla1[[#This Row],[Peso del vidrio '[Kg']]]*J$1</f>
        <v>133628499.99999999</v>
      </c>
      <c r="K525" s="28">
        <f>+Tabla1[[#This Row],[Peso del Silicio '[Kg']]]*J$2</f>
        <v>22685999.999999996</v>
      </c>
      <c r="L525" s="28">
        <f>+Tabla1[[#This Row],[peso del aluminio '[Kg']]]*J$3</f>
        <v>14745899.999999998</v>
      </c>
      <c r="M525" s="30">
        <f>+Tabla1[[#This Row],[precio del vidrio '[$']]]+Tabla1[[#This Row],[precio del aluminio '[$']]]+Tabla1[[#This Row],[precio del silio '[$']]]</f>
        <v>171060399.99999997</v>
      </c>
      <c r="N525" s="39">
        <f t="shared" si="8"/>
        <v>39902.12269652437</v>
      </c>
      <c r="O525" s="50">
        <f>+Tabla1[[#This Row],[Valor Total del reciclaje de la planta]]/G$2</f>
        <v>44042.327497425329</v>
      </c>
    </row>
    <row r="526" spans="1:15" ht="27.6">
      <c r="A526" s="40">
        <v>43553</v>
      </c>
      <c r="B526" s="6" t="s">
        <v>826</v>
      </c>
      <c r="C526" s="41" t="s">
        <v>827</v>
      </c>
      <c r="D526" s="42">
        <f>+Tabla1[[#This Row],[Capacidad MW]]/E$1</f>
        <v>500000</v>
      </c>
      <c r="E526" s="42">
        <v>200</v>
      </c>
      <c r="F526" s="40">
        <v>44075</v>
      </c>
      <c r="G526" s="24">
        <f>17*Tabla1[[#This Row],[Cantidad de paneles]]</f>
        <v>8500000</v>
      </c>
      <c r="H526" s="23">
        <f>0.003*Tabla1[[#This Row],[Cantidad de paneles]]</f>
        <v>1500</v>
      </c>
      <c r="I526" s="24">
        <f>0.057*Tabla1[[#This Row],[Cantidad de paneles]]</f>
        <v>28500</v>
      </c>
      <c r="J526" s="28">
        <f>+Tabla1[[#This Row],[Peso del vidrio '[Kg']]]*J$1</f>
        <v>1343000000</v>
      </c>
      <c r="K526" s="28">
        <f>+Tabla1[[#This Row],[Peso del Silicio '[Kg']]]*J$2</f>
        <v>228000000</v>
      </c>
      <c r="L526" s="28">
        <f>+Tabla1[[#This Row],[peso del aluminio '[Kg']]]*J$3</f>
        <v>148200000</v>
      </c>
      <c r="M526" s="30">
        <f>+Tabla1[[#This Row],[precio del vidrio '[$']]]+Tabla1[[#This Row],[precio del aluminio '[$']]]+Tabla1[[#This Row],[precio del silio '[$']]]</f>
        <v>1719200000</v>
      </c>
      <c r="N526" s="39">
        <f t="shared" si="8"/>
        <v>401026.35875903897</v>
      </c>
      <c r="O526" s="50">
        <f>+Tabla1[[#This Row],[Valor Total del reciclaje de la planta]]/G$2</f>
        <v>442636.45726055611</v>
      </c>
    </row>
    <row r="527" spans="1:15" ht="41.45">
      <c r="A527" s="40">
        <v>43556</v>
      </c>
      <c r="B527" s="6" t="s">
        <v>828</v>
      </c>
      <c r="C527" s="41" t="s">
        <v>829</v>
      </c>
      <c r="D527" s="42">
        <f>+Tabla1[[#This Row],[Capacidad MW]]/E$1</f>
        <v>102.5</v>
      </c>
      <c r="E527" s="42">
        <v>4.1000000000000002E-2</v>
      </c>
      <c r="F527" s="40">
        <v>43774</v>
      </c>
      <c r="G527" s="24">
        <f>17*Tabla1[[#This Row],[Cantidad de paneles]]</f>
        <v>1742.5</v>
      </c>
      <c r="H527" s="23">
        <f>0.003*Tabla1[[#This Row],[Cantidad de paneles]]</f>
        <v>0.3075</v>
      </c>
      <c r="I527" s="24">
        <f>0.057*Tabla1[[#This Row],[Cantidad de paneles]]</f>
        <v>5.8425000000000002</v>
      </c>
      <c r="J527" s="28">
        <f>+Tabla1[[#This Row],[Peso del vidrio '[Kg']]]*J$1</f>
        <v>275315</v>
      </c>
      <c r="K527" s="28">
        <f>+Tabla1[[#This Row],[Peso del Silicio '[Kg']]]*J$2</f>
        <v>46740</v>
      </c>
      <c r="L527" s="28">
        <f>+Tabla1[[#This Row],[peso del aluminio '[Kg']]]*J$3</f>
        <v>30381</v>
      </c>
      <c r="M527" s="30">
        <f>+Tabla1[[#This Row],[precio del vidrio '[$']]]+Tabla1[[#This Row],[precio del aluminio '[$']]]+Tabla1[[#This Row],[precio del silio '[$']]]</f>
        <v>352436</v>
      </c>
      <c r="N527" s="39">
        <f t="shared" si="8"/>
        <v>82.210403545602986</v>
      </c>
      <c r="O527" s="50">
        <f>+Tabla1[[#This Row],[Valor Total del reciclaje de la planta]]/G$2</f>
        <v>90.740473738414011</v>
      </c>
    </row>
    <row r="528" spans="1:15" ht="27.6">
      <c r="A528" s="40">
        <v>43556</v>
      </c>
      <c r="B528" s="6" t="s">
        <v>830</v>
      </c>
      <c r="C528" s="41" t="s">
        <v>831</v>
      </c>
      <c r="D528" s="42">
        <f>+Tabla1[[#This Row],[Capacidad MW]]/E$1</f>
        <v>262.5</v>
      </c>
      <c r="E528" s="42">
        <v>0.105</v>
      </c>
      <c r="F528" s="40">
        <v>43707</v>
      </c>
      <c r="G528" s="24">
        <f>17*Tabla1[[#This Row],[Cantidad de paneles]]</f>
        <v>4462.5</v>
      </c>
      <c r="H528" s="23">
        <f>0.003*Tabla1[[#This Row],[Cantidad de paneles]]</f>
        <v>0.78749999999999998</v>
      </c>
      <c r="I528" s="24">
        <f>0.057*Tabla1[[#This Row],[Cantidad de paneles]]</f>
        <v>14.9625</v>
      </c>
      <c r="J528" s="28">
        <f>+Tabla1[[#This Row],[Peso del vidrio '[Kg']]]*J$1</f>
        <v>705075</v>
      </c>
      <c r="K528" s="28">
        <f>+Tabla1[[#This Row],[Peso del Silicio '[Kg']]]*J$2</f>
        <v>119700</v>
      </c>
      <c r="L528" s="28">
        <f>+Tabla1[[#This Row],[peso del aluminio '[Kg']]]*J$3</f>
        <v>77805</v>
      </c>
      <c r="M528" s="30">
        <f>+Tabla1[[#This Row],[precio del vidrio '[$']]]+Tabla1[[#This Row],[precio del aluminio '[$']]]+Tabla1[[#This Row],[precio del silio '[$']]]</f>
        <v>902580</v>
      </c>
      <c r="N528" s="39">
        <f t="shared" si="8"/>
        <v>210.53883834849546</v>
      </c>
      <c r="O528" s="50">
        <f>+Tabla1[[#This Row],[Valor Total del reciclaje de la planta]]/G$2</f>
        <v>232.38414006179195</v>
      </c>
    </row>
    <row r="529" spans="1:15" ht="27.6">
      <c r="A529" s="40">
        <v>43557</v>
      </c>
      <c r="B529" s="6" t="s">
        <v>832</v>
      </c>
      <c r="C529" s="41" t="s">
        <v>831</v>
      </c>
      <c r="D529" s="42">
        <f>+Tabla1[[#This Row],[Capacidad MW]]/E$1</f>
        <v>205.74999999999997</v>
      </c>
      <c r="E529" s="42">
        <v>8.2299999999999998E-2</v>
      </c>
      <c r="F529" s="40">
        <v>43707</v>
      </c>
      <c r="G529" s="24">
        <f>17*Tabla1[[#This Row],[Cantidad de paneles]]</f>
        <v>3497.7499999999995</v>
      </c>
      <c r="H529" s="23">
        <f>0.003*Tabla1[[#This Row],[Cantidad de paneles]]</f>
        <v>0.61724999999999997</v>
      </c>
      <c r="I529" s="24">
        <f>0.057*Tabla1[[#This Row],[Cantidad de paneles]]</f>
        <v>11.727749999999999</v>
      </c>
      <c r="J529" s="28">
        <f>+Tabla1[[#This Row],[Peso del vidrio '[Kg']]]*J$1</f>
        <v>552644.49999999988</v>
      </c>
      <c r="K529" s="28">
        <f>+Tabla1[[#This Row],[Peso del Silicio '[Kg']]]*J$2</f>
        <v>93822</v>
      </c>
      <c r="L529" s="28">
        <f>+Tabla1[[#This Row],[peso del aluminio '[Kg']]]*J$3</f>
        <v>60984.299999999996</v>
      </c>
      <c r="M529" s="30">
        <f>+Tabla1[[#This Row],[precio del vidrio '[$']]]+Tabla1[[#This Row],[precio del aluminio '[$']]]+Tabla1[[#This Row],[precio del silio '[$']]]</f>
        <v>707450.79999999993</v>
      </c>
      <c r="N529" s="39">
        <f t="shared" si="8"/>
        <v>165.02234662934453</v>
      </c>
      <c r="O529" s="50">
        <f>+Tabla1[[#This Row],[Valor Total del reciclaje de la planta]]/G$2</f>
        <v>182.14490216271884</v>
      </c>
    </row>
    <row r="530" spans="1:15" ht="41.45">
      <c r="A530" s="40">
        <v>43557</v>
      </c>
      <c r="B530" s="6" t="s">
        <v>833</v>
      </c>
      <c r="C530" s="41" t="s">
        <v>834</v>
      </c>
      <c r="D530" s="42">
        <f>+Tabla1[[#This Row],[Capacidad MW]]/E$1</f>
        <v>874.99999999999989</v>
      </c>
      <c r="E530" s="42">
        <v>0.35</v>
      </c>
      <c r="F530" s="40">
        <v>43739</v>
      </c>
      <c r="G530" s="24">
        <f>17*Tabla1[[#This Row],[Cantidad de paneles]]</f>
        <v>14874.999999999998</v>
      </c>
      <c r="H530" s="23">
        <f>0.003*Tabla1[[#This Row],[Cantidad de paneles]]</f>
        <v>2.6249999999999996</v>
      </c>
      <c r="I530" s="24">
        <f>0.057*Tabla1[[#This Row],[Cantidad de paneles]]</f>
        <v>49.874999999999993</v>
      </c>
      <c r="J530" s="28">
        <f>+Tabla1[[#This Row],[Peso del vidrio '[Kg']]]*J$1</f>
        <v>2350249.9999999995</v>
      </c>
      <c r="K530" s="28">
        <f>+Tabla1[[#This Row],[Peso del Silicio '[Kg']]]*J$2</f>
        <v>398999.99999999994</v>
      </c>
      <c r="L530" s="28">
        <f>+Tabla1[[#This Row],[peso del aluminio '[Kg']]]*J$3</f>
        <v>259349.99999999997</v>
      </c>
      <c r="M530" s="30">
        <f>+Tabla1[[#This Row],[precio del vidrio '[$']]]+Tabla1[[#This Row],[precio del aluminio '[$']]]+Tabla1[[#This Row],[precio del silio '[$']]]</f>
        <v>3008599.9999999995</v>
      </c>
      <c r="N530" s="39">
        <f t="shared" si="8"/>
        <v>701.79612782831805</v>
      </c>
      <c r="O530" s="50">
        <f>+Tabla1[[#This Row],[Valor Total del reciclaje de la planta]]/G$2</f>
        <v>774.61380020597312</v>
      </c>
    </row>
    <row r="531" spans="1:15">
      <c r="A531" s="40">
        <v>43559</v>
      </c>
      <c r="B531" s="6" t="s">
        <v>835</v>
      </c>
      <c r="C531" s="41" t="s">
        <v>807</v>
      </c>
      <c r="D531" s="42">
        <f>+Tabla1[[#This Row],[Capacidad MW]]/E$1</f>
        <v>24750</v>
      </c>
      <c r="E531" s="42">
        <v>9.9</v>
      </c>
      <c r="F531" s="40">
        <v>43831</v>
      </c>
      <c r="G531" s="24">
        <f>17*Tabla1[[#This Row],[Cantidad de paneles]]</f>
        <v>420750</v>
      </c>
      <c r="H531" s="23">
        <f>0.003*Tabla1[[#This Row],[Cantidad de paneles]]</f>
        <v>74.25</v>
      </c>
      <c r="I531" s="24">
        <f>0.057*Tabla1[[#This Row],[Cantidad de paneles]]</f>
        <v>1410.75</v>
      </c>
      <c r="J531" s="28">
        <f>+Tabla1[[#This Row],[Peso del vidrio '[Kg']]]*J$1</f>
        <v>66478500</v>
      </c>
      <c r="K531" s="28">
        <f>+Tabla1[[#This Row],[Peso del Silicio '[Kg']]]*J$2</f>
        <v>11286000</v>
      </c>
      <c r="L531" s="28">
        <f>+Tabla1[[#This Row],[peso del aluminio '[Kg']]]*J$3</f>
        <v>7335900</v>
      </c>
      <c r="M531" s="30">
        <f>+Tabla1[[#This Row],[precio del vidrio '[$']]]+Tabla1[[#This Row],[precio del aluminio '[$']]]+Tabla1[[#This Row],[precio del silio '[$']]]</f>
        <v>85100400</v>
      </c>
      <c r="N531" s="39">
        <f t="shared" si="8"/>
        <v>19850.804758572427</v>
      </c>
      <c r="O531" s="50">
        <f>+Tabla1[[#This Row],[Valor Total del reciclaje de la planta]]/G$2</f>
        <v>21910.50463439753</v>
      </c>
    </row>
    <row r="532" spans="1:15" ht="27.6">
      <c r="A532" s="40">
        <v>43560</v>
      </c>
      <c r="B532" s="6" t="s">
        <v>836</v>
      </c>
      <c r="C532" s="41" t="s">
        <v>837</v>
      </c>
      <c r="D532" s="42">
        <f>+Tabla1[[#This Row],[Capacidad MW]]/E$1</f>
        <v>262.5</v>
      </c>
      <c r="E532" s="42">
        <v>0.105</v>
      </c>
      <c r="F532" s="40">
        <v>43761</v>
      </c>
      <c r="G532" s="24">
        <f>17*Tabla1[[#This Row],[Cantidad de paneles]]</f>
        <v>4462.5</v>
      </c>
      <c r="H532" s="23">
        <f>0.003*Tabla1[[#This Row],[Cantidad de paneles]]</f>
        <v>0.78749999999999998</v>
      </c>
      <c r="I532" s="24">
        <f>0.057*Tabla1[[#This Row],[Cantidad de paneles]]</f>
        <v>14.9625</v>
      </c>
      <c r="J532" s="28">
        <f>+Tabla1[[#This Row],[Peso del vidrio '[Kg']]]*J$1</f>
        <v>705075</v>
      </c>
      <c r="K532" s="28">
        <f>+Tabla1[[#This Row],[Peso del Silicio '[Kg']]]*J$2</f>
        <v>119700</v>
      </c>
      <c r="L532" s="28">
        <f>+Tabla1[[#This Row],[peso del aluminio '[Kg']]]*J$3</f>
        <v>77805</v>
      </c>
      <c r="M532" s="30">
        <f>+Tabla1[[#This Row],[precio del vidrio '[$']]]+Tabla1[[#This Row],[precio del aluminio '[$']]]+Tabla1[[#This Row],[precio del silio '[$']]]</f>
        <v>902580</v>
      </c>
      <c r="N532" s="39">
        <f t="shared" si="8"/>
        <v>210.53883834849546</v>
      </c>
      <c r="O532" s="50">
        <f>+Tabla1[[#This Row],[Valor Total del reciclaje de la planta]]/G$2</f>
        <v>232.38414006179195</v>
      </c>
    </row>
    <row r="533" spans="1:15" ht="41.45">
      <c r="A533" s="40">
        <v>43566</v>
      </c>
      <c r="B533" s="6" t="s">
        <v>838</v>
      </c>
      <c r="C533" s="41" t="s">
        <v>834</v>
      </c>
      <c r="D533" s="42">
        <f>+Tabla1[[#This Row],[Capacidad MW]]/E$1</f>
        <v>250000</v>
      </c>
      <c r="E533" s="42">
        <v>100</v>
      </c>
      <c r="F533" s="40">
        <v>44561</v>
      </c>
      <c r="G533" s="24">
        <f>17*Tabla1[[#This Row],[Cantidad de paneles]]</f>
        <v>4250000</v>
      </c>
      <c r="H533" s="23">
        <f>0.003*Tabla1[[#This Row],[Cantidad de paneles]]</f>
        <v>750</v>
      </c>
      <c r="I533" s="24">
        <f>0.057*Tabla1[[#This Row],[Cantidad de paneles]]</f>
        <v>14250</v>
      </c>
      <c r="J533" s="28">
        <f>+Tabla1[[#This Row],[Peso del vidrio '[Kg']]]*J$1</f>
        <v>671500000</v>
      </c>
      <c r="K533" s="28">
        <f>+Tabla1[[#This Row],[Peso del Silicio '[Kg']]]*J$2</f>
        <v>114000000</v>
      </c>
      <c r="L533" s="28">
        <f>+Tabla1[[#This Row],[peso del aluminio '[Kg']]]*J$3</f>
        <v>74100000</v>
      </c>
      <c r="M533" s="30">
        <f>+Tabla1[[#This Row],[precio del vidrio '[$']]]+Tabla1[[#This Row],[precio del aluminio '[$']]]+Tabla1[[#This Row],[precio del silio '[$']]]</f>
        <v>859600000</v>
      </c>
      <c r="N533" s="39">
        <f t="shared" si="8"/>
        <v>200513.17937951948</v>
      </c>
      <c r="O533" s="50">
        <f>+Tabla1[[#This Row],[Valor Total del reciclaje de la planta]]/G$2</f>
        <v>221318.22863027806</v>
      </c>
    </row>
    <row r="534" spans="1:15" ht="27.6">
      <c r="A534" s="40">
        <v>43585</v>
      </c>
      <c r="B534" s="6" t="s">
        <v>839</v>
      </c>
      <c r="C534" s="41" t="s">
        <v>840</v>
      </c>
      <c r="D534" s="42">
        <f>+Tabla1[[#This Row],[Capacidad MW]]/E$1</f>
        <v>20000</v>
      </c>
      <c r="E534" s="42">
        <v>8</v>
      </c>
      <c r="F534" s="40">
        <v>44197</v>
      </c>
      <c r="G534" s="24">
        <f>17*Tabla1[[#This Row],[Cantidad de paneles]]</f>
        <v>340000</v>
      </c>
      <c r="H534" s="23">
        <f>0.003*Tabla1[[#This Row],[Cantidad de paneles]]</f>
        <v>60</v>
      </c>
      <c r="I534" s="24">
        <f>0.057*Tabla1[[#This Row],[Cantidad de paneles]]</f>
        <v>1140</v>
      </c>
      <c r="J534" s="28">
        <f>+Tabla1[[#This Row],[Peso del vidrio '[Kg']]]*J$1</f>
        <v>53720000</v>
      </c>
      <c r="K534" s="28">
        <f>+Tabla1[[#This Row],[Peso del Silicio '[Kg']]]*J$2</f>
        <v>9120000</v>
      </c>
      <c r="L534" s="28">
        <f>+Tabla1[[#This Row],[peso del aluminio '[Kg']]]*J$3</f>
        <v>5928000</v>
      </c>
      <c r="M534" s="30">
        <f>+Tabla1[[#This Row],[precio del vidrio '[$']]]+Tabla1[[#This Row],[precio del aluminio '[$']]]+Tabla1[[#This Row],[precio del silio '[$']]]</f>
        <v>68768000</v>
      </c>
      <c r="N534" s="39">
        <f t="shared" si="8"/>
        <v>16041.054350361559</v>
      </c>
      <c r="O534" s="50">
        <f>+Tabla1[[#This Row],[Valor Total del reciclaje de la planta]]/G$2</f>
        <v>17705.458290422244</v>
      </c>
    </row>
    <row r="535" spans="1:15">
      <c r="A535" s="40">
        <v>43594</v>
      </c>
      <c r="B535" s="6" t="s">
        <v>841</v>
      </c>
      <c r="C535" s="41" t="s">
        <v>807</v>
      </c>
      <c r="D535" s="42">
        <f>+Tabla1[[#This Row],[Capacidad MW]]/E$1</f>
        <v>1749.9999999999998</v>
      </c>
      <c r="E535" s="42">
        <v>0.7</v>
      </c>
      <c r="F535" s="40">
        <v>43769</v>
      </c>
      <c r="G535" s="24">
        <f>17*Tabla1[[#This Row],[Cantidad de paneles]]</f>
        <v>29749.999999999996</v>
      </c>
      <c r="H535" s="23">
        <f>0.003*Tabla1[[#This Row],[Cantidad de paneles]]</f>
        <v>5.2499999999999991</v>
      </c>
      <c r="I535" s="24">
        <f>0.057*Tabla1[[#This Row],[Cantidad de paneles]]</f>
        <v>99.749999999999986</v>
      </c>
      <c r="J535" s="28">
        <f>+Tabla1[[#This Row],[Peso del vidrio '[Kg']]]*J$1</f>
        <v>4700499.9999999991</v>
      </c>
      <c r="K535" s="28">
        <f>+Tabla1[[#This Row],[Peso del Silicio '[Kg']]]*J$2</f>
        <v>797999.99999999988</v>
      </c>
      <c r="L535" s="28">
        <f>+Tabla1[[#This Row],[peso del aluminio '[Kg']]]*J$3</f>
        <v>518699.99999999994</v>
      </c>
      <c r="M535" s="30">
        <f>+Tabla1[[#This Row],[precio del vidrio '[$']]]+Tabla1[[#This Row],[precio del aluminio '[$']]]+Tabla1[[#This Row],[precio del silio '[$']]]</f>
        <v>6017199.9999999991</v>
      </c>
      <c r="N535" s="39">
        <f t="shared" si="8"/>
        <v>1403.5922556566361</v>
      </c>
      <c r="O535" s="50">
        <f>+Tabla1[[#This Row],[Valor Total del reciclaje de la planta]]/G$2</f>
        <v>1549.2276004119462</v>
      </c>
    </row>
    <row r="536" spans="1:15">
      <c r="A536" s="40">
        <v>43594</v>
      </c>
      <c r="B536" s="6" t="s">
        <v>842</v>
      </c>
      <c r="C536" s="41" t="s">
        <v>807</v>
      </c>
      <c r="D536" s="42">
        <f>+Tabla1[[#This Row],[Capacidad MW]]/E$1</f>
        <v>1250</v>
      </c>
      <c r="E536" s="42">
        <v>0.5</v>
      </c>
      <c r="F536" s="40">
        <v>43769</v>
      </c>
      <c r="G536" s="24">
        <f>17*Tabla1[[#This Row],[Cantidad de paneles]]</f>
        <v>21250</v>
      </c>
      <c r="H536" s="23">
        <f>0.003*Tabla1[[#This Row],[Cantidad de paneles]]</f>
        <v>3.75</v>
      </c>
      <c r="I536" s="24">
        <f>0.057*Tabla1[[#This Row],[Cantidad de paneles]]</f>
        <v>71.25</v>
      </c>
      <c r="J536" s="28">
        <f>+Tabla1[[#This Row],[Peso del vidrio '[Kg']]]*J$1</f>
        <v>3357500</v>
      </c>
      <c r="K536" s="28">
        <f>+Tabla1[[#This Row],[Peso del Silicio '[Kg']]]*J$2</f>
        <v>570000</v>
      </c>
      <c r="L536" s="28">
        <f>+Tabla1[[#This Row],[peso del aluminio '[Kg']]]*J$3</f>
        <v>370500</v>
      </c>
      <c r="M536" s="30">
        <f>+Tabla1[[#This Row],[precio del vidrio '[$']]]+Tabla1[[#This Row],[precio del aluminio '[$']]]+Tabla1[[#This Row],[precio del silio '[$']]]</f>
        <v>4298000</v>
      </c>
      <c r="N536" s="39">
        <f t="shared" si="8"/>
        <v>1002.5658968975974</v>
      </c>
      <c r="O536" s="50">
        <f>+Tabla1[[#This Row],[Valor Total del reciclaje de la planta]]/G$2</f>
        <v>1106.5911431513903</v>
      </c>
    </row>
    <row r="537" spans="1:15">
      <c r="A537" s="40">
        <v>43594</v>
      </c>
      <c r="B537" s="6" t="s">
        <v>843</v>
      </c>
      <c r="C537" s="41" t="s">
        <v>807</v>
      </c>
      <c r="D537" s="42">
        <f>+Tabla1[[#This Row],[Capacidad MW]]/E$1</f>
        <v>2750</v>
      </c>
      <c r="E537" s="42">
        <v>1.1000000000000001</v>
      </c>
      <c r="F537" s="40">
        <v>43769</v>
      </c>
      <c r="G537" s="24">
        <f>17*Tabla1[[#This Row],[Cantidad de paneles]]</f>
        <v>46750</v>
      </c>
      <c r="H537" s="23">
        <f>0.003*Tabla1[[#This Row],[Cantidad de paneles]]</f>
        <v>8.25</v>
      </c>
      <c r="I537" s="24">
        <f>0.057*Tabla1[[#This Row],[Cantidad de paneles]]</f>
        <v>156.75</v>
      </c>
      <c r="J537" s="28">
        <f>+Tabla1[[#This Row],[Peso del vidrio '[Kg']]]*J$1</f>
        <v>7386500</v>
      </c>
      <c r="K537" s="28">
        <f>+Tabla1[[#This Row],[Peso del Silicio '[Kg']]]*J$2</f>
        <v>1254000</v>
      </c>
      <c r="L537" s="28">
        <f>+Tabla1[[#This Row],[peso del aluminio '[Kg']]]*J$3</f>
        <v>815100</v>
      </c>
      <c r="M537" s="30">
        <f>+Tabla1[[#This Row],[precio del vidrio '[$']]]+Tabla1[[#This Row],[precio del aluminio '[$']]]+Tabla1[[#This Row],[precio del silio '[$']]]</f>
        <v>9455600</v>
      </c>
      <c r="N537" s="39">
        <f t="shared" si="8"/>
        <v>2205.6449731747143</v>
      </c>
      <c r="O537" s="50">
        <f>+Tabla1[[#This Row],[Valor Total del reciclaje de la planta]]/G$2</f>
        <v>2434.5005149330586</v>
      </c>
    </row>
    <row r="538" spans="1:15">
      <c r="A538" s="40">
        <v>43594</v>
      </c>
      <c r="B538" s="6" t="s">
        <v>844</v>
      </c>
      <c r="C538" s="41" t="s">
        <v>807</v>
      </c>
      <c r="D538" s="42">
        <f>+Tabla1[[#This Row],[Capacidad MW]]/E$1</f>
        <v>500</v>
      </c>
      <c r="E538" s="42">
        <v>0.2</v>
      </c>
      <c r="F538" s="40">
        <v>43769</v>
      </c>
      <c r="G538" s="24">
        <f>17*Tabla1[[#This Row],[Cantidad de paneles]]</f>
        <v>8500</v>
      </c>
      <c r="H538" s="23">
        <f>0.003*Tabla1[[#This Row],[Cantidad de paneles]]</f>
        <v>1.5</v>
      </c>
      <c r="I538" s="24">
        <f>0.057*Tabla1[[#This Row],[Cantidad de paneles]]</f>
        <v>28.5</v>
      </c>
      <c r="J538" s="28">
        <f>+Tabla1[[#This Row],[Peso del vidrio '[Kg']]]*J$1</f>
        <v>1343000</v>
      </c>
      <c r="K538" s="28">
        <f>+Tabla1[[#This Row],[Peso del Silicio '[Kg']]]*J$2</f>
        <v>228000</v>
      </c>
      <c r="L538" s="28">
        <f>+Tabla1[[#This Row],[peso del aluminio '[Kg']]]*J$3</f>
        <v>148200</v>
      </c>
      <c r="M538" s="30">
        <f>+Tabla1[[#This Row],[precio del vidrio '[$']]]+Tabla1[[#This Row],[precio del aluminio '[$']]]+Tabla1[[#This Row],[precio del silio '[$']]]</f>
        <v>1719200</v>
      </c>
      <c r="N538" s="39">
        <f t="shared" si="8"/>
        <v>401.02635875903894</v>
      </c>
      <c r="O538" s="50">
        <f>+Tabla1[[#This Row],[Valor Total del reciclaje de la planta]]/G$2</f>
        <v>442.63645726055614</v>
      </c>
    </row>
    <row r="539" spans="1:15" ht="41.45">
      <c r="A539" s="40">
        <v>43597</v>
      </c>
      <c r="B539" s="6" t="s">
        <v>845</v>
      </c>
      <c r="C539" s="41" t="s">
        <v>846</v>
      </c>
      <c r="D539" s="42">
        <f>+Tabla1[[#This Row],[Capacidad MW]]/E$1</f>
        <v>49749.999999999993</v>
      </c>
      <c r="E539" s="42">
        <v>19.899999999999999</v>
      </c>
      <c r="F539" s="40">
        <v>44450</v>
      </c>
      <c r="G539" s="24">
        <f>17*Tabla1[[#This Row],[Cantidad de paneles]]</f>
        <v>845749.99999999988</v>
      </c>
      <c r="H539" s="23">
        <f>0.003*Tabla1[[#This Row],[Cantidad de paneles]]</f>
        <v>149.24999999999997</v>
      </c>
      <c r="I539" s="24">
        <f>0.057*Tabla1[[#This Row],[Cantidad de paneles]]</f>
        <v>2835.7499999999995</v>
      </c>
      <c r="J539" s="28">
        <f>+Tabla1[[#This Row],[Peso del vidrio '[Kg']]]*J$1</f>
        <v>133628499.99999999</v>
      </c>
      <c r="K539" s="28">
        <f>+Tabla1[[#This Row],[Peso del Silicio '[Kg']]]*J$2</f>
        <v>22685999.999999996</v>
      </c>
      <c r="L539" s="28">
        <f>+Tabla1[[#This Row],[peso del aluminio '[Kg']]]*J$3</f>
        <v>14745899.999999998</v>
      </c>
      <c r="M539" s="30">
        <f>+Tabla1[[#This Row],[precio del vidrio '[$']]]+Tabla1[[#This Row],[precio del aluminio '[$']]]+Tabla1[[#This Row],[precio del silio '[$']]]</f>
        <v>171060399.99999997</v>
      </c>
      <c r="N539" s="39">
        <f t="shared" si="8"/>
        <v>39902.12269652437</v>
      </c>
      <c r="O539" s="50">
        <f>+Tabla1[[#This Row],[Valor Total del reciclaje de la planta]]/G$2</f>
        <v>44042.327497425329</v>
      </c>
    </row>
    <row r="540" spans="1:15" ht="27.6">
      <c r="A540" s="40">
        <v>43606</v>
      </c>
      <c r="B540" s="6" t="s">
        <v>847</v>
      </c>
      <c r="C540" s="41" t="s">
        <v>848</v>
      </c>
      <c r="D540" s="42">
        <f>+Tabla1[[#This Row],[Capacidad MW]]/E$1</f>
        <v>2500</v>
      </c>
      <c r="E540" s="42">
        <v>1</v>
      </c>
      <c r="F540" s="40">
        <v>43972</v>
      </c>
      <c r="G540" s="24">
        <f>17*Tabla1[[#This Row],[Cantidad de paneles]]</f>
        <v>42500</v>
      </c>
      <c r="H540" s="23">
        <f>0.003*Tabla1[[#This Row],[Cantidad de paneles]]</f>
        <v>7.5</v>
      </c>
      <c r="I540" s="24">
        <f>0.057*Tabla1[[#This Row],[Cantidad de paneles]]</f>
        <v>142.5</v>
      </c>
      <c r="J540" s="28">
        <f>+Tabla1[[#This Row],[Peso del vidrio '[Kg']]]*J$1</f>
        <v>6715000</v>
      </c>
      <c r="K540" s="28">
        <f>+Tabla1[[#This Row],[Peso del Silicio '[Kg']]]*J$2</f>
        <v>1140000</v>
      </c>
      <c r="L540" s="28">
        <f>+Tabla1[[#This Row],[peso del aluminio '[Kg']]]*J$3</f>
        <v>741000</v>
      </c>
      <c r="M540" s="30">
        <f>+Tabla1[[#This Row],[precio del vidrio '[$']]]+Tabla1[[#This Row],[precio del aluminio '[$']]]+Tabla1[[#This Row],[precio del silio '[$']]]</f>
        <v>8596000</v>
      </c>
      <c r="N540" s="39">
        <f t="shared" si="8"/>
        <v>2005.1317937951949</v>
      </c>
      <c r="O540" s="50">
        <f>+Tabla1[[#This Row],[Valor Total del reciclaje de la planta]]/G$2</f>
        <v>2213.1822863027805</v>
      </c>
    </row>
    <row r="541" spans="1:15" ht="27.6">
      <c r="A541" s="40">
        <v>43606</v>
      </c>
      <c r="B541" s="6" t="s">
        <v>849</v>
      </c>
      <c r="C541" s="41" t="s">
        <v>848</v>
      </c>
      <c r="D541" s="42">
        <f>+Tabla1[[#This Row],[Capacidad MW]]/E$1</f>
        <v>1250</v>
      </c>
      <c r="E541" s="42">
        <v>0.5</v>
      </c>
      <c r="F541" s="40">
        <v>44000</v>
      </c>
      <c r="G541" s="24">
        <f>17*Tabla1[[#This Row],[Cantidad de paneles]]</f>
        <v>21250</v>
      </c>
      <c r="H541" s="23">
        <f>0.003*Tabla1[[#This Row],[Cantidad de paneles]]</f>
        <v>3.75</v>
      </c>
      <c r="I541" s="24">
        <f>0.057*Tabla1[[#This Row],[Cantidad de paneles]]</f>
        <v>71.25</v>
      </c>
      <c r="J541" s="28">
        <f>+Tabla1[[#This Row],[Peso del vidrio '[Kg']]]*J$1</f>
        <v>3357500</v>
      </c>
      <c r="K541" s="28">
        <f>+Tabla1[[#This Row],[Peso del Silicio '[Kg']]]*J$2</f>
        <v>570000</v>
      </c>
      <c r="L541" s="28">
        <f>+Tabla1[[#This Row],[peso del aluminio '[Kg']]]*J$3</f>
        <v>370500</v>
      </c>
      <c r="M541" s="30">
        <f>+Tabla1[[#This Row],[precio del vidrio '[$']]]+Tabla1[[#This Row],[precio del aluminio '[$']]]+Tabla1[[#This Row],[precio del silio '[$']]]</f>
        <v>4298000</v>
      </c>
      <c r="N541" s="39">
        <f t="shared" si="8"/>
        <v>1002.5658968975974</v>
      </c>
      <c r="O541" s="50">
        <f>+Tabla1[[#This Row],[Valor Total del reciclaje de la planta]]/G$2</f>
        <v>1106.5911431513903</v>
      </c>
    </row>
    <row r="542" spans="1:15" ht="27.6">
      <c r="A542" s="40">
        <v>43607</v>
      </c>
      <c r="B542" s="6" t="s">
        <v>850</v>
      </c>
      <c r="C542" s="41" t="s">
        <v>194</v>
      </c>
      <c r="D542" s="42">
        <f>+Tabla1[[#This Row],[Capacidad MW]]/E$1</f>
        <v>1150</v>
      </c>
      <c r="E542" s="42">
        <v>0.46</v>
      </c>
      <c r="F542" s="40">
        <v>43936</v>
      </c>
      <c r="G542" s="24">
        <f>17*Tabla1[[#This Row],[Cantidad de paneles]]</f>
        <v>19550</v>
      </c>
      <c r="H542" s="23">
        <f>0.003*Tabla1[[#This Row],[Cantidad de paneles]]</f>
        <v>3.45</v>
      </c>
      <c r="I542" s="24">
        <f>0.057*Tabla1[[#This Row],[Cantidad de paneles]]</f>
        <v>65.55</v>
      </c>
      <c r="J542" s="28">
        <f>+Tabla1[[#This Row],[Peso del vidrio '[Kg']]]*J$1</f>
        <v>3088900</v>
      </c>
      <c r="K542" s="28">
        <f>+Tabla1[[#This Row],[Peso del Silicio '[Kg']]]*J$2</f>
        <v>524400</v>
      </c>
      <c r="L542" s="28">
        <f>+Tabla1[[#This Row],[peso del aluminio '[Kg']]]*J$3</f>
        <v>340860</v>
      </c>
      <c r="M542" s="30">
        <f>+Tabla1[[#This Row],[precio del vidrio '[$']]]+Tabla1[[#This Row],[precio del aluminio '[$']]]+Tabla1[[#This Row],[precio del silio '[$']]]</f>
        <v>3954160</v>
      </c>
      <c r="N542" s="39">
        <f t="shared" si="8"/>
        <v>922.36062514578964</v>
      </c>
      <c r="O542" s="50">
        <f>+Tabla1[[#This Row],[Valor Total del reciclaje de la planta]]/G$2</f>
        <v>1018.0638516992791</v>
      </c>
    </row>
    <row r="543" spans="1:15" ht="27.6">
      <c r="A543" s="40">
        <v>43607</v>
      </c>
      <c r="B543" s="6" t="s">
        <v>851</v>
      </c>
      <c r="C543" s="41" t="s">
        <v>852</v>
      </c>
      <c r="D543" s="42">
        <f>+Tabla1[[#This Row],[Capacidad MW]]/E$1</f>
        <v>165.82499999999999</v>
      </c>
      <c r="E543" s="42">
        <v>6.633E-2</v>
      </c>
      <c r="F543" s="40">
        <v>43799</v>
      </c>
      <c r="G543" s="24">
        <f>17*Tabla1[[#This Row],[Cantidad de paneles]]</f>
        <v>2819.0249999999996</v>
      </c>
      <c r="H543" s="23">
        <f>0.003*Tabla1[[#This Row],[Cantidad de paneles]]</f>
        <v>0.497475</v>
      </c>
      <c r="I543" s="24">
        <f>0.057*Tabla1[[#This Row],[Cantidad de paneles]]</f>
        <v>9.452024999999999</v>
      </c>
      <c r="J543" s="28">
        <f>+Tabla1[[#This Row],[Peso del vidrio '[Kg']]]*J$1</f>
        <v>445405.94999999995</v>
      </c>
      <c r="K543" s="28">
        <f>+Tabla1[[#This Row],[Peso del Silicio '[Kg']]]*J$2</f>
        <v>75616.2</v>
      </c>
      <c r="L543" s="28">
        <f>+Tabla1[[#This Row],[peso del aluminio '[Kg']]]*J$3</f>
        <v>49150.529999999992</v>
      </c>
      <c r="M543" s="30">
        <f>+Tabla1[[#This Row],[precio del vidrio '[$']]]+Tabla1[[#This Row],[precio del aluminio '[$']]]+Tabla1[[#This Row],[precio del silio '[$']]]</f>
        <v>570172.67999999993</v>
      </c>
      <c r="N543" s="39">
        <f t="shared" si="8"/>
        <v>133.00039188243525</v>
      </c>
      <c r="O543" s="50">
        <f>+Tabla1[[#This Row],[Valor Total del reciclaje de la planta]]/G$2</f>
        <v>146.80038105046341</v>
      </c>
    </row>
    <row r="544" spans="1:15" ht="27.6">
      <c r="A544" s="40">
        <v>43607</v>
      </c>
      <c r="B544" s="6" t="s">
        <v>853</v>
      </c>
      <c r="C544" s="41" t="s">
        <v>852</v>
      </c>
      <c r="D544" s="42">
        <f>+Tabla1[[#This Row],[Capacidad MW]]/E$1</f>
        <v>27.625</v>
      </c>
      <c r="E544" s="42">
        <v>1.1050000000000001E-2</v>
      </c>
      <c r="F544" s="40">
        <v>43770</v>
      </c>
      <c r="G544" s="24">
        <f>17*Tabla1[[#This Row],[Cantidad de paneles]]</f>
        <v>469.625</v>
      </c>
      <c r="H544" s="23">
        <f>0.003*Tabla1[[#This Row],[Cantidad de paneles]]</f>
        <v>8.2875000000000004E-2</v>
      </c>
      <c r="I544" s="24">
        <f>0.057*Tabla1[[#This Row],[Cantidad de paneles]]</f>
        <v>1.5746250000000002</v>
      </c>
      <c r="J544" s="28">
        <f>+Tabla1[[#This Row],[Peso del vidrio '[Kg']]]*J$1</f>
        <v>74200.75</v>
      </c>
      <c r="K544" s="28">
        <f>+Tabla1[[#This Row],[Peso del Silicio '[Kg']]]*J$2</f>
        <v>12597</v>
      </c>
      <c r="L544" s="28">
        <f>+Tabla1[[#This Row],[peso del aluminio '[Kg']]]*J$3</f>
        <v>8188.0500000000011</v>
      </c>
      <c r="M544" s="30">
        <f>+Tabla1[[#This Row],[precio del vidrio '[$']]]+Tabla1[[#This Row],[precio del aluminio '[$']]]+Tabla1[[#This Row],[precio del silio '[$']]]</f>
        <v>94985.8</v>
      </c>
      <c r="N544" s="39">
        <f t="shared" si="8"/>
        <v>22.156706321436904</v>
      </c>
      <c r="O544" s="50">
        <f>+Tabla1[[#This Row],[Valor Total del reciclaje de la planta]]/G$2</f>
        <v>24.455664263645726</v>
      </c>
    </row>
    <row r="545" spans="1:15">
      <c r="A545" s="40">
        <v>43608</v>
      </c>
      <c r="B545" s="6" t="s">
        <v>854</v>
      </c>
      <c r="C545" s="41" t="s">
        <v>855</v>
      </c>
      <c r="D545" s="42">
        <f>+Tabla1[[#This Row],[Capacidad MW]]/E$1</f>
        <v>125000</v>
      </c>
      <c r="E545" s="42">
        <v>50</v>
      </c>
      <c r="F545" s="40">
        <v>44742</v>
      </c>
      <c r="G545" s="24">
        <f>17*Tabla1[[#This Row],[Cantidad de paneles]]</f>
        <v>2125000</v>
      </c>
      <c r="H545" s="23">
        <f>0.003*Tabla1[[#This Row],[Cantidad de paneles]]</f>
        <v>375</v>
      </c>
      <c r="I545" s="24">
        <f>0.057*Tabla1[[#This Row],[Cantidad de paneles]]</f>
        <v>7125</v>
      </c>
      <c r="J545" s="28">
        <f>+Tabla1[[#This Row],[Peso del vidrio '[Kg']]]*J$1</f>
        <v>335750000</v>
      </c>
      <c r="K545" s="28">
        <f>+Tabla1[[#This Row],[Peso del Silicio '[Kg']]]*J$2</f>
        <v>57000000</v>
      </c>
      <c r="L545" s="28">
        <f>+Tabla1[[#This Row],[peso del aluminio '[Kg']]]*J$3</f>
        <v>37050000</v>
      </c>
      <c r="M545" s="30">
        <f>+Tabla1[[#This Row],[precio del vidrio '[$']]]+Tabla1[[#This Row],[precio del aluminio '[$']]]+Tabla1[[#This Row],[precio del silio '[$']]]</f>
        <v>429800000</v>
      </c>
      <c r="N545" s="39">
        <f t="shared" si="8"/>
        <v>100256.58968975974</v>
      </c>
      <c r="O545" s="50">
        <f>+Tabla1[[#This Row],[Valor Total del reciclaje de la planta]]/G$2</f>
        <v>110659.11431513903</v>
      </c>
    </row>
    <row r="546" spans="1:15" ht="27.6">
      <c r="A546" s="40">
        <v>43612</v>
      </c>
      <c r="B546" s="6" t="s">
        <v>856</v>
      </c>
      <c r="C546" s="41" t="s">
        <v>194</v>
      </c>
      <c r="D546" s="42">
        <f>+Tabla1[[#This Row],[Capacidad MW]]/E$1</f>
        <v>2400</v>
      </c>
      <c r="E546" s="42">
        <v>0.96</v>
      </c>
      <c r="F546" s="40">
        <v>43936</v>
      </c>
      <c r="G546" s="24">
        <f>17*Tabla1[[#This Row],[Cantidad de paneles]]</f>
        <v>40800</v>
      </c>
      <c r="H546" s="23">
        <f>0.003*Tabla1[[#This Row],[Cantidad de paneles]]</f>
        <v>7.2</v>
      </c>
      <c r="I546" s="24">
        <f>0.057*Tabla1[[#This Row],[Cantidad de paneles]]</f>
        <v>136.80000000000001</v>
      </c>
      <c r="J546" s="28">
        <f>+Tabla1[[#This Row],[Peso del vidrio '[Kg']]]*J$1</f>
        <v>6446400</v>
      </c>
      <c r="K546" s="28">
        <f>+Tabla1[[#This Row],[Peso del Silicio '[Kg']]]*J$2</f>
        <v>1094400</v>
      </c>
      <c r="L546" s="28">
        <f>+Tabla1[[#This Row],[peso del aluminio '[Kg']]]*J$3</f>
        <v>711360.00000000012</v>
      </c>
      <c r="M546" s="30">
        <f>+Tabla1[[#This Row],[precio del vidrio '[$']]]+Tabla1[[#This Row],[precio del aluminio '[$']]]+Tabla1[[#This Row],[precio del silio '[$']]]</f>
        <v>8252160</v>
      </c>
      <c r="N546" s="39">
        <f t="shared" si="8"/>
        <v>1924.926522043387</v>
      </c>
      <c r="O546" s="50">
        <f>+Tabla1[[#This Row],[Valor Total del reciclaje de la planta]]/G$2</f>
        <v>2124.6549948506695</v>
      </c>
    </row>
    <row r="547" spans="1:15" ht="27.6">
      <c r="A547" s="40">
        <v>43613</v>
      </c>
      <c r="B547" s="6" t="s">
        <v>857</v>
      </c>
      <c r="C547" s="41" t="s">
        <v>858</v>
      </c>
      <c r="D547" s="42">
        <f>+Tabla1[[#This Row],[Capacidad MW]]/E$1</f>
        <v>25.875</v>
      </c>
      <c r="E547" s="42">
        <v>1.035E-2</v>
      </c>
      <c r="F547" s="40">
        <v>43936</v>
      </c>
      <c r="G547" s="24">
        <f>17*Tabla1[[#This Row],[Cantidad de paneles]]</f>
        <v>439.875</v>
      </c>
      <c r="H547" s="23">
        <f>0.003*Tabla1[[#This Row],[Cantidad de paneles]]</f>
        <v>7.7625E-2</v>
      </c>
      <c r="I547" s="24">
        <f>0.057*Tabla1[[#This Row],[Cantidad de paneles]]</f>
        <v>1.4748750000000002</v>
      </c>
      <c r="J547" s="28">
        <f>+Tabla1[[#This Row],[Peso del vidrio '[Kg']]]*J$1</f>
        <v>69500.25</v>
      </c>
      <c r="K547" s="28">
        <f>+Tabla1[[#This Row],[Peso del Silicio '[Kg']]]*J$2</f>
        <v>11799</v>
      </c>
      <c r="L547" s="28">
        <f>+Tabla1[[#This Row],[peso del aluminio '[Kg']]]*J$3</f>
        <v>7669.3500000000013</v>
      </c>
      <c r="M547" s="30">
        <f>+Tabla1[[#This Row],[precio del vidrio '[$']]]+Tabla1[[#This Row],[precio del aluminio '[$']]]+Tabla1[[#This Row],[precio del silio '[$']]]</f>
        <v>88968.6</v>
      </c>
      <c r="N547" s="39">
        <f t="shared" si="8"/>
        <v>20.753114065780267</v>
      </c>
      <c r="O547" s="50">
        <f>+Tabla1[[#This Row],[Valor Total del reciclaje de la planta]]/G$2</f>
        <v>22.90643666323378</v>
      </c>
    </row>
    <row r="548" spans="1:15" ht="27.6">
      <c r="A548" s="40">
        <v>43613</v>
      </c>
      <c r="B548" s="6" t="s">
        <v>859</v>
      </c>
      <c r="C548" s="41" t="s">
        <v>860</v>
      </c>
      <c r="D548" s="42">
        <f>+Tabla1[[#This Row],[Capacidad MW]]/E$1</f>
        <v>21.599999999999998</v>
      </c>
      <c r="E548" s="42">
        <v>8.6400000000000001E-3</v>
      </c>
      <c r="F548" s="40">
        <v>43707</v>
      </c>
      <c r="G548" s="24">
        <f>17*Tabla1[[#This Row],[Cantidad de paneles]]</f>
        <v>367.2</v>
      </c>
      <c r="H548" s="23">
        <f>0.003*Tabla1[[#This Row],[Cantidad de paneles]]</f>
        <v>6.4799999999999996E-2</v>
      </c>
      <c r="I548" s="24">
        <f>0.057*Tabla1[[#This Row],[Cantidad de paneles]]</f>
        <v>1.2311999999999999</v>
      </c>
      <c r="J548" s="28">
        <f>+Tabla1[[#This Row],[Peso del vidrio '[Kg']]]*J$1</f>
        <v>58017.599999999999</v>
      </c>
      <c r="K548" s="28">
        <f>+Tabla1[[#This Row],[Peso del Silicio '[Kg']]]*J$2</f>
        <v>9849.6</v>
      </c>
      <c r="L548" s="28">
        <f>+Tabla1[[#This Row],[peso del aluminio '[Kg']]]*J$3</f>
        <v>6402.2399999999989</v>
      </c>
      <c r="M548" s="30">
        <f>+Tabla1[[#This Row],[precio del vidrio '[$']]]+Tabla1[[#This Row],[precio del aluminio '[$']]]+Tabla1[[#This Row],[precio del silio '[$']]]</f>
        <v>74269.440000000002</v>
      </c>
      <c r="N548" s="39">
        <f t="shared" si="8"/>
        <v>17.324338698390484</v>
      </c>
      <c r="O548" s="50">
        <f>+Tabla1[[#This Row],[Valor Total del reciclaje de la planta]]/G$2</f>
        <v>19.121894953656025</v>
      </c>
    </row>
    <row r="549" spans="1:15" ht="55.15">
      <c r="A549" s="40">
        <v>43627</v>
      </c>
      <c r="B549" s="6" t="s">
        <v>861</v>
      </c>
      <c r="C549" s="41" t="s">
        <v>862</v>
      </c>
      <c r="D549" s="42">
        <f>+Tabla1[[#This Row],[Capacidad MW]]/E$1</f>
        <v>150000</v>
      </c>
      <c r="E549" s="42">
        <v>60</v>
      </c>
      <c r="F549" s="40">
        <v>44197</v>
      </c>
      <c r="G549" s="24">
        <f>17*Tabla1[[#This Row],[Cantidad de paneles]]</f>
        <v>2550000</v>
      </c>
      <c r="H549" s="23">
        <f>0.003*Tabla1[[#This Row],[Cantidad de paneles]]</f>
        <v>450</v>
      </c>
      <c r="I549" s="24">
        <f>0.057*Tabla1[[#This Row],[Cantidad de paneles]]</f>
        <v>8550</v>
      </c>
      <c r="J549" s="28">
        <f>+Tabla1[[#This Row],[Peso del vidrio '[Kg']]]*J$1</f>
        <v>402900000</v>
      </c>
      <c r="K549" s="28">
        <f>+Tabla1[[#This Row],[Peso del Silicio '[Kg']]]*J$2</f>
        <v>68400000</v>
      </c>
      <c r="L549" s="28">
        <f>+Tabla1[[#This Row],[peso del aluminio '[Kg']]]*J$3</f>
        <v>44460000</v>
      </c>
      <c r="M549" s="30">
        <f>+Tabla1[[#This Row],[precio del vidrio '[$']]]+Tabla1[[#This Row],[precio del aluminio '[$']]]+Tabla1[[#This Row],[precio del silio '[$']]]</f>
        <v>515760000</v>
      </c>
      <c r="N549" s="39">
        <f t="shared" si="8"/>
        <v>120307.90762771168</v>
      </c>
      <c r="O549" s="50">
        <f>+Tabla1[[#This Row],[Valor Total del reciclaje de la planta]]/G$2</f>
        <v>132790.93717816685</v>
      </c>
    </row>
    <row r="550" spans="1:15" ht="41.45">
      <c r="A550" s="40">
        <v>43628</v>
      </c>
      <c r="B550" s="6" t="s">
        <v>863</v>
      </c>
      <c r="C550" s="41" t="s">
        <v>864</v>
      </c>
      <c r="D550" s="42">
        <f>+Tabla1[[#This Row],[Capacidad MW]]/E$1</f>
        <v>49749.999999999993</v>
      </c>
      <c r="E550" s="42">
        <v>19.899999999999999</v>
      </c>
      <c r="F550" s="40">
        <v>44450</v>
      </c>
      <c r="G550" s="24">
        <f>17*Tabla1[[#This Row],[Cantidad de paneles]]</f>
        <v>845749.99999999988</v>
      </c>
      <c r="H550" s="23">
        <f>0.003*Tabla1[[#This Row],[Cantidad de paneles]]</f>
        <v>149.24999999999997</v>
      </c>
      <c r="I550" s="24">
        <f>0.057*Tabla1[[#This Row],[Cantidad de paneles]]</f>
        <v>2835.7499999999995</v>
      </c>
      <c r="J550" s="28">
        <f>+Tabla1[[#This Row],[Peso del vidrio '[Kg']]]*J$1</f>
        <v>133628499.99999999</v>
      </c>
      <c r="K550" s="28">
        <f>+Tabla1[[#This Row],[Peso del Silicio '[Kg']]]*J$2</f>
        <v>22685999.999999996</v>
      </c>
      <c r="L550" s="28">
        <f>+Tabla1[[#This Row],[peso del aluminio '[Kg']]]*J$3</f>
        <v>14745899.999999998</v>
      </c>
      <c r="M550" s="30">
        <f>+Tabla1[[#This Row],[precio del vidrio '[$']]]+Tabla1[[#This Row],[precio del aluminio '[$']]]+Tabla1[[#This Row],[precio del silio '[$']]]</f>
        <v>171060399.99999997</v>
      </c>
      <c r="N550" s="39">
        <f t="shared" si="8"/>
        <v>39902.12269652437</v>
      </c>
      <c r="O550" s="50">
        <f>+Tabla1[[#This Row],[Valor Total del reciclaje de la planta]]/G$2</f>
        <v>44042.327497425329</v>
      </c>
    </row>
    <row r="551" spans="1:15" ht="41.45">
      <c r="A551" s="40">
        <v>43629</v>
      </c>
      <c r="B551" s="6" t="s">
        <v>865</v>
      </c>
      <c r="C551" s="41" t="s">
        <v>866</v>
      </c>
      <c r="D551" s="42">
        <f>+Tabla1[[#This Row],[Capacidad MW]]/E$1</f>
        <v>49749.999999999993</v>
      </c>
      <c r="E551" s="42">
        <v>19.899999999999999</v>
      </c>
      <c r="F551" s="40">
        <v>44346</v>
      </c>
      <c r="G551" s="24">
        <f>17*Tabla1[[#This Row],[Cantidad de paneles]]</f>
        <v>845749.99999999988</v>
      </c>
      <c r="H551" s="23">
        <f>0.003*Tabla1[[#This Row],[Cantidad de paneles]]</f>
        <v>149.24999999999997</v>
      </c>
      <c r="I551" s="24">
        <f>0.057*Tabla1[[#This Row],[Cantidad de paneles]]</f>
        <v>2835.7499999999995</v>
      </c>
      <c r="J551" s="28">
        <f>+Tabla1[[#This Row],[Peso del vidrio '[Kg']]]*J$1</f>
        <v>133628499.99999999</v>
      </c>
      <c r="K551" s="28">
        <f>+Tabla1[[#This Row],[Peso del Silicio '[Kg']]]*J$2</f>
        <v>22685999.999999996</v>
      </c>
      <c r="L551" s="28">
        <f>+Tabla1[[#This Row],[peso del aluminio '[Kg']]]*J$3</f>
        <v>14745899.999999998</v>
      </c>
      <c r="M551" s="30">
        <f>+Tabla1[[#This Row],[precio del vidrio '[$']]]+Tabla1[[#This Row],[precio del aluminio '[$']]]+Tabla1[[#This Row],[precio del silio '[$']]]</f>
        <v>171060399.99999997</v>
      </c>
      <c r="N551" s="39">
        <f t="shared" si="8"/>
        <v>39902.12269652437</v>
      </c>
      <c r="O551" s="50">
        <f>+Tabla1[[#This Row],[Valor Total del reciclaje de la planta]]/G$2</f>
        <v>44042.327497425329</v>
      </c>
    </row>
    <row r="552" spans="1:15" ht="41.45">
      <c r="A552" s="40">
        <v>43629</v>
      </c>
      <c r="B552" s="6" t="s">
        <v>867</v>
      </c>
      <c r="C552" s="41" t="s">
        <v>868</v>
      </c>
      <c r="D552" s="42">
        <f>+Tabla1[[#This Row],[Capacidad MW]]/E$1</f>
        <v>49749.999999999993</v>
      </c>
      <c r="E552" s="42">
        <v>19.899999999999999</v>
      </c>
      <c r="F552" s="40">
        <v>44039</v>
      </c>
      <c r="G552" s="24">
        <f>17*Tabla1[[#This Row],[Cantidad de paneles]]</f>
        <v>845749.99999999988</v>
      </c>
      <c r="H552" s="23">
        <f>0.003*Tabla1[[#This Row],[Cantidad de paneles]]</f>
        <v>149.24999999999997</v>
      </c>
      <c r="I552" s="24">
        <f>0.057*Tabla1[[#This Row],[Cantidad de paneles]]</f>
        <v>2835.7499999999995</v>
      </c>
      <c r="J552" s="28">
        <f>+Tabla1[[#This Row],[Peso del vidrio '[Kg']]]*J$1</f>
        <v>133628499.99999999</v>
      </c>
      <c r="K552" s="28">
        <f>+Tabla1[[#This Row],[Peso del Silicio '[Kg']]]*J$2</f>
        <v>22685999.999999996</v>
      </c>
      <c r="L552" s="28">
        <f>+Tabla1[[#This Row],[peso del aluminio '[Kg']]]*J$3</f>
        <v>14745899.999999998</v>
      </c>
      <c r="M552" s="30">
        <f>+Tabla1[[#This Row],[precio del vidrio '[$']]]+Tabla1[[#This Row],[precio del aluminio '[$']]]+Tabla1[[#This Row],[precio del silio '[$']]]</f>
        <v>171060399.99999997</v>
      </c>
      <c r="N552" s="39">
        <f t="shared" si="8"/>
        <v>39902.12269652437</v>
      </c>
      <c r="O552" s="50">
        <f>+Tabla1[[#This Row],[Valor Total del reciclaje de la planta]]/G$2</f>
        <v>44042.327497425329</v>
      </c>
    </row>
    <row r="553" spans="1:15" ht="41.45">
      <c r="A553" s="40">
        <v>43629</v>
      </c>
      <c r="B553" s="6" t="s">
        <v>869</v>
      </c>
      <c r="C553" s="41" t="s">
        <v>870</v>
      </c>
      <c r="D553" s="42">
        <f>+Tabla1[[#This Row],[Capacidad MW]]/E$1</f>
        <v>49749.999999999993</v>
      </c>
      <c r="E553" s="42">
        <v>19.899999999999999</v>
      </c>
      <c r="F553" s="40">
        <v>44012</v>
      </c>
      <c r="G553" s="24">
        <f>17*Tabla1[[#This Row],[Cantidad de paneles]]</f>
        <v>845749.99999999988</v>
      </c>
      <c r="H553" s="23">
        <f>0.003*Tabla1[[#This Row],[Cantidad de paneles]]</f>
        <v>149.24999999999997</v>
      </c>
      <c r="I553" s="24">
        <f>0.057*Tabla1[[#This Row],[Cantidad de paneles]]</f>
        <v>2835.7499999999995</v>
      </c>
      <c r="J553" s="28">
        <f>+Tabla1[[#This Row],[Peso del vidrio '[Kg']]]*J$1</f>
        <v>133628499.99999999</v>
      </c>
      <c r="K553" s="28">
        <f>+Tabla1[[#This Row],[Peso del Silicio '[Kg']]]*J$2</f>
        <v>22685999.999999996</v>
      </c>
      <c r="L553" s="28">
        <f>+Tabla1[[#This Row],[peso del aluminio '[Kg']]]*J$3</f>
        <v>14745899.999999998</v>
      </c>
      <c r="M553" s="30">
        <f>+Tabla1[[#This Row],[precio del vidrio '[$']]]+Tabla1[[#This Row],[precio del aluminio '[$']]]+Tabla1[[#This Row],[precio del silio '[$']]]</f>
        <v>171060399.99999997</v>
      </c>
      <c r="N553" s="39">
        <f t="shared" si="8"/>
        <v>39902.12269652437</v>
      </c>
      <c r="O553" s="50">
        <f>+Tabla1[[#This Row],[Valor Total del reciclaje de la planta]]/G$2</f>
        <v>44042.327497425329</v>
      </c>
    </row>
    <row r="554" spans="1:15">
      <c r="A554" s="40">
        <v>43649</v>
      </c>
      <c r="B554" s="6" t="s">
        <v>871</v>
      </c>
      <c r="C554" s="41" t="s">
        <v>872</v>
      </c>
      <c r="D554" s="42">
        <f>+Tabla1[[#This Row],[Capacidad MW]]/E$1</f>
        <v>12500</v>
      </c>
      <c r="E554" s="42">
        <v>5</v>
      </c>
      <c r="F554" s="40">
        <v>44377</v>
      </c>
      <c r="G554" s="24">
        <f>17*Tabla1[[#This Row],[Cantidad de paneles]]</f>
        <v>212500</v>
      </c>
      <c r="H554" s="23">
        <f>0.003*Tabla1[[#This Row],[Cantidad de paneles]]</f>
        <v>37.5</v>
      </c>
      <c r="I554" s="24">
        <f>0.057*Tabla1[[#This Row],[Cantidad de paneles]]</f>
        <v>712.5</v>
      </c>
      <c r="J554" s="28">
        <f>+Tabla1[[#This Row],[Peso del vidrio '[Kg']]]*J$1</f>
        <v>33575000</v>
      </c>
      <c r="K554" s="28">
        <f>+Tabla1[[#This Row],[Peso del Silicio '[Kg']]]*J$2</f>
        <v>5700000</v>
      </c>
      <c r="L554" s="28">
        <f>+Tabla1[[#This Row],[peso del aluminio '[Kg']]]*J$3</f>
        <v>3705000</v>
      </c>
      <c r="M554" s="30">
        <f>+Tabla1[[#This Row],[precio del vidrio '[$']]]+Tabla1[[#This Row],[precio del aluminio '[$']]]+Tabla1[[#This Row],[precio del silio '[$']]]</f>
        <v>42980000</v>
      </c>
      <c r="N554" s="39">
        <f t="shared" si="8"/>
        <v>10025.658968975973</v>
      </c>
      <c r="O554" s="50">
        <f>+Tabla1[[#This Row],[Valor Total del reciclaje de la planta]]/G$2</f>
        <v>11065.911431513903</v>
      </c>
    </row>
    <row r="555" spans="1:15" ht="27.6">
      <c r="A555" s="40">
        <v>43656</v>
      </c>
      <c r="B555" s="6" t="s">
        <v>873</v>
      </c>
      <c r="C555" s="41" t="s">
        <v>840</v>
      </c>
      <c r="D555" s="42">
        <f>+Tabla1[[#This Row],[Capacidad MW]]/E$1</f>
        <v>55000</v>
      </c>
      <c r="E555" s="42">
        <v>22</v>
      </c>
      <c r="F555" s="40">
        <v>44197</v>
      </c>
      <c r="G555" s="24">
        <f>17*Tabla1[[#This Row],[Cantidad de paneles]]</f>
        <v>935000</v>
      </c>
      <c r="H555" s="23">
        <f>0.003*Tabla1[[#This Row],[Cantidad de paneles]]</f>
        <v>165</v>
      </c>
      <c r="I555" s="24">
        <f>0.057*Tabla1[[#This Row],[Cantidad de paneles]]</f>
        <v>3135</v>
      </c>
      <c r="J555" s="28">
        <f>+Tabla1[[#This Row],[Peso del vidrio '[Kg']]]*J$1</f>
        <v>147730000</v>
      </c>
      <c r="K555" s="28">
        <f>+Tabla1[[#This Row],[Peso del Silicio '[Kg']]]*J$2</f>
        <v>25080000</v>
      </c>
      <c r="L555" s="28">
        <f>+Tabla1[[#This Row],[peso del aluminio '[Kg']]]*J$3</f>
        <v>16302000</v>
      </c>
      <c r="M555" s="30">
        <f>+Tabla1[[#This Row],[precio del vidrio '[$']]]+Tabla1[[#This Row],[precio del aluminio '[$']]]+Tabla1[[#This Row],[precio del silio '[$']]]</f>
        <v>189112000</v>
      </c>
      <c r="N555" s="39">
        <f t="shared" si="8"/>
        <v>44112.899463494286</v>
      </c>
      <c r="O555" s="50">
        <f>+Tabla1[[#This Row],[Valor Total del reciclaje de la planta]]/G$2</f>
        <v>48690.010298661175</v>
      </c>
    </row>
    <row r="556" spans="1:15" ht="27.6">
      <c r="A556" s="40">
        <v>43658</v>
      </c>
      <c r="B556" s="6" t="s">
        <v>874</v>
      </c>
      <c r="C556" s="41" t="s">
        <v>875</v>
      </c>
      <c r="D556" s="42">
        <f>+Tabla1[[#This Row],[Capacidad MW]]/E$1</f>
        <v>24750</v>
      </c>
      <c r="E556" s="42">
        <v>9.9</v>
      </c>
      <c r="F556" s="40">
        <v>44560</v>
      </c>
      <c r="G556" s="24">
        <f>17*Tabla1[[#This Row],[Cantidad de paneles]]</f>
        <v>420750</v>
      </c>
      <c r="H556" s="23">
        <f>0.003*Tabla1[[#This Row],[Cantidad de paneles]]</f>
        <v>74.25</v>
      </c>
      <c r="I556" s="24">
        <f>0.057*Tabla1[[#This Row],[Cantidad de paneles]]</f>
        <v>1410.75</v>
      </c>
      <c r="J556" s="28">
        <f>+Tabla1[[#This Row],[Peso del vidrio '[Kg']]]*J$1</f>
        <v>66478500</v>
      </c>
      <c r="K556" s="28">
        <f>+Tabla1[[#This Row],[Peso del Silicio '[Kg']]]*J$2</f>
        <v>11286000</v>
      </c>
      <c r="L556" s="28">
        <f>+Tabla1[[#This Row],[peso del aluminio '[Kg']]]*J$3</f>
        <v>7335900</v>
      </c>
      <c r="M556" s="30">
        <f>+Tabla1[[#This Row],[precio del vidrio '[$']]]+Tabla1[[#This Row],[precio del aluminio '[$']]]+Tabla1[[#This Row],[precio del silio '[$']]]</f>
        <v>85100400</v>
      </c>
      <c r="N556" s="39">
        <f t="shared" si="8"/>
        <v>19850.804758572427</v>
      </c>
      <c r="O556" s="50">
        <f>+Tabla1[[#This Row],[Valor Total del reciclaje de la planta]]/G$2</f>
        <v>21910.50463439753</v>
      </c>
    </row>
    <row r="557" spans="1:15" ht="27.6">
      <c r="A557" s="40">
        <v>43658</v>
      </c>
      <c r="B557" s="6" t="s">
        <v>876</v>
      </c>
      <c r="C557" s="41" t="s">
        <v>877</v>
      </c>
      <c r="D557" s="42">
        <f>+Tabla1[[#This Row],[Capacidad MW]]/E$1</f>
        <v>49500</v>
      </c>
      <c r="E557" s="42">
        <v>19.8</v>
      </c>
      <c r="F557" s="40">
        <v>44560</v>
      </c>
      <c r="G557" s="24">
        <f>17*Tabla1[[#This Row],[Cantidad de paneles]]</f>
        <v>841500</v>
      </c>
      <c r="H557" s="23">
        <f>0.003*Tabla1[[#This Row],[Cantidad de paneles]]</f>
        <v>148.5</v>
      </c>
      <c r="I557" s="24">
        <f>0.057*Tabla1[[#This Row],[Cantidad de paneles]]</f>
        <v>2821.5</v>
      </c>
      <c r="J557" s="28">
        <f>+Tabla1[[#This Row],[Peso del vidrio '[Kg']]]*J$1</f>
        <v>132957000</v>
      </c>
      <c r="K557" s="28">
        <f>+Tabla1[[#This Row],[Peso del Silicio '[Kg']]]*J$2</f>
        <v>22572000</v>
      </c>
      <c r="L557" s="28">
        <f>+Tabla1[[#This Row],[peso del aluminio '[Kg']]]*J$3</f>
        <v>14671800</v>
      </c>
      <c r="M557" s="30">
        <f>+Tabla1[[#This Row],[precio del vidrio '[$']]]+Tabla1[[#This Row],[precio del aluminio '[$']]]+Tabla1[[#This Row],[precio del silio '[$']]]</f>
        <v>170200800</v>
      </c>
      <c r="N557" s="39">
        <f t="shared" si="8"/>
        <v>39701.609517144854</v>
      </c>
      <c r="O557" s="50">
        <f>+Tabla1[[#This Row],[Valor Total del reciclaje de la planta]]/G$2</f>
        <v>43821.00926879506</v>
      </c>
    </row>
    <row r="558" spans="1:15" ht="27.6">
      <c r="A558" s="40">
        <v>43660</v>
      </c>
      <c r="B558" s="6" t="s">
        <v>878</v>
      </c>
      <c r="C558" s="41" t="s">
        <v>879</v>
      </c>
      <c r="D558" s="42">
        <f>+Tabla1[[#This Row],[Capacidad MW]]/E$1</f>
        <v>49500</v>
      </c>
      <c r="E558" s="42">
        <v>19.8</v>
      </c>
      <c r="F558" s="40">
        <v>44560</v>
      </c>
      <c r="G558" s="24">
        <f>17*Tabla1[[#This Row],[Cantidad de paneles]]</f>
        <v>841500</v>
      </c>
      <c r="H558" s="23">
        <f>0.003*Tabla1[[#This Row],[Cantidad de paneles]]</f>
        <v>148.5</v>
      </c>
      <c r="I558" s="24">
        <f>0.057*Tabla1[[#This Row],[Cantidad de paneles]]</f>
        <v>2821.5</v>
      </c>
      <c r="J558" s="28">
        <f>+Tabla1[[#This Row],[Peso del vidrio '[Kg']]]*J$1</f>
        <v>132957000</v>
      </c>
      <c r="K558" s="28">
        <f>+Tabla1[[#This Row],[Peso del Silicio '[Kg']]]*J$2</f>
        <v>22572000</v>
      </c>
      <c r="L558" s="28">
        <f>+Tabla1[[#This Row],[peso del aluminio '[Kg']]]*J$3</f>
        <v>14671800</v>
      </c>
      <c r="M558" s="30">
        <f>+Tabla1[[#This Row],[precio del vidrio '[$']]]+Tabla1[[#This Row],[precio del aluminio '[$']]]+Tabla1[[#This Row],[precio del silio '[$']]]</f>
        <v>170200800</v>
      </c>
      <c r="N558" s="39">
        <f t="shared" si="8"/>
        <v>39701.609517144854</v>
      </c>
      <c r="O558" s="50">
        <f>+Tabla1[[#This Row],[Valor Total del reciclaje de la planta]]/G$2</f>
        <v>43821.00926879506</v>
      </c>
    </row>
    <row r="559" spans="1:15" ht="27.6">
      <c r="A559" s="40">
        <v>43660</v>
      </c>
      <c r="B559" s="6" t="s">
        <v>880</v>
      </c>
      <c r="C559" s="41" t="s">
        <v>881</v>
      </c>
      <c r="D559" s="42">
        <f>+Tabla1[[#This Row],[Capacidad MW]]/E$1</f>
        <v>24750</v>
      </c>
      <c r="E559" s="42">
        <v>9.9</v>
      </c>
      <c r="F559" s="40">
        <v>43800</v>
      </c>
      <c r="G559" s="24">
        <f>17*Tabla1[[#This Row],[Cantidad de paneles]]</f>
        <v>420750</v>
      </c>
      <c r="H559" s="23">
        <f>0.003*Tabla1[[#This Row],[Cantidad de paneles]]</f>
        <v>74.25</v>
      </c>
      <c r="I559" s="24">
        <f>0.057*Tabla1[[#This Row],[Cantidad de paneles]]</f>
        <v>1410.75</v>
      </c>
      <c r="J559" s="28">
        <f>+Tabla1[[#This Row],[Peso del vidrio '[Kg']]]*J$1</f>
        <v>66478500</v>
      </c>
      <c r="K559" s="28">
        <f>+Tabla1[[#This Row],[Peso del Silicio '[Kg']]]*J$2</f>
        <v>11286000</v>
      </c>
      <c r="L559" s="28">
        <f>+Tabla1[[#This Row],[peso del aluminio '[Kg']]]*J$3</f>
        <v>7335900</v>
      </c>
      <c r="M559" s="30">
        <f>+Tabla1[[#This Row],[precio del vidrio '[$']]]+Tabla1[[#This Row],[precio del aluminio '[$']]]+Tabla1[[#This Row],[precio del silio '[$']]]</f>
        <v>85100400</v>
      </c>
      <c r="N559" s="39">
        <f t="shared" si="8"/>
        <v>19850.804758572427</v>
      </c>
      <c r="O559" s="50">
        <f>+Tabla1[[#This Row],[Valor Total del reciclaje de la planta]]/G$2</f>
        <v>21910.50463439753</v>
      </c>
    </row>
    <row r="560" spans="1:15" ht="27.6">
      <c r="A560" s="40">
        <v>43661</v>
      </c>
      <c r="B560" s="6" t="s">
        <v>882</v>
      </c>
      <c r="C560" s="41" t="s">
        <v>194</v>
      </c>
      <c r="D560" s="42">
        <f>+Tabla1[[#This Row],[Capacidad MW]]/E$1</f>
        <v>264</v>
      </c>
      <c r="E560" s="42">
        <v>0.1056</v>
      </c>
      <c r="F560" s="40">
        <v>43966</v>
      </c>
      <c r="G560" s="24">
        <f>17*Tabla1[[#This Row],[Cantidad de paneles]]</f>
        <v>4488</v>
      </c>
      <c r="H560" s="23">
        <f>0.003*Tabla1[[#This Row],[Cantidad de paneles]]</f>
        <v>0.79200000000000004</v>
      </c>
      <c r="I560" s="24">
        <f>0.057*Tabla1[[#This Row],[Cantidad de paneles]]</f>
        <v>15.048</v>
      </c>
      <c r="J560" s="28">
        <f>+Tabla1[[#This Row],[Peso del vidrio '[Kg']]]*J$1</f>
        <v>709104</v>
      </c>
      <c r="K560" s="28">
        <f>+Tabla1[[#This Row],[Peso del Silicio '[Kg']]]*J$2</f>
        <v>120384</v>
      </c>
      <c r="L560" s="28">
        <f>+Tabla1[[#This Row],[peso del aluminio '[Kg']]]*J$3</f>
        <v>78249.600000000006</v>
      </c>
      <c r="M560" s="30">
        <f>+Tabla1[[#This Row],[precio del vidrio '[$']]]+Tabla1[[#This Row],[precio del aluminio '[$']]]+Tabla1[[#This Row],[precio del silio '[$']]]</f>
        <v>907737.59999999998</v>
      </c>
      <c r="N560" s="39">
        <f t="shared" si="8"/>
        <v>211.74191742477257</v>
      </c>
      <c r="O560" s="50">
        <f>+Tabla1[[#This Row],[Valor Total del reciclaje de la planta]]/G$2</f>
        <v>233.71204943357364</v>
      </c>
    </row>
    <row r="561" spans="1:15" ht="27.6">
      <c r="A561" s="40">
        <v>43661</v>
      </c>
      <c r="B561" s="6" t="s">
        <v>883</v>
      </c>
      <c r="C561" s="41" t="s">
        <v>194</v>
      </c>
      <c r="D561" s="42">
        <f>+Tabla1[[#This Row],[Capacidad MW]]/E$1</f>
        <v>264</v>
      </c>
      <c r="E561" s="42">
        <v>0.1056</v>
      </c>
      <c r="F561" s="40">
        <v>43966</v>
      </c>
      <c r="G561" s="24">
        <f>17*Tabla1[[#This Row],[Cantidad de paneles]]</f>
        <v>4488</v>
      </c>
      <c r="H561" s="23">
        <f>0.003*Tabla1[[#This Row],[Cantidad de paneles]]</f>
        <v>0.79200000000000004</v>
      </c>
      <c r="I561" s="24">
        <f>0.057*Tabla1[[#This Row],[Cantidad de paneles]]</f>
        <v>15.048</v>
      </c>
      <c r="J561" s="28">
        <f>+Tabla1[[#This Row],[Peso del vidrio '[Kg']]]*J$1</f>
        <v>709104</v>
      </c>
      <c r="K561" s="28">
        <f>+Tabla1[[#This Row],[Peso del Silicio '[Kg']]]*J$2</f>
        <v>120384</v>
      </c>
      <c r="L561" s="28">
        <f>+Tabla1[[#This Row],[peso del aluminio '[Kg']]]*J$3</f>
        <v>78249.600000000006</v>
      </c>
      <c r="M561" s="30">
        <f>+Tabla1[[#This Row],[precio del vidrio '[$']]]+Tabla1[[#This Row],[precio del aluminio '[$']]]+Tabla1[[#This Row],[precio del silio '[$']]]</f>
        <v>907737.59999999998</v>
      </c>
      <c r="N561" s="39">
        <f t="shared" si="8"/>
        <v>211.74191742477257</v>
      </c>
      <c r="O561" s="50">
        <f>+Tabla1[[#This Row],[Valor Total del reciclaje de la planta]]/G$2</f>
        <v>233.71204943357364</v>
      </c>
    </row>
    <row r="562" spans="1:15" ht="27.6">
      <c r="A562" s="40">
        <v>43661</v>
      </c>
      <c r="B562" s="6" t="s">
        <v>884</v>
      </c>
      <c r="C562" s="41" t="s">
        <v>194</v>
      </c>
      <c r="D562" s="42">
        <f>+Tabla1[[#This Row],[Capacidad MW]]/E$1</f>
        <v>264</v>
      </c>
      <c r="E562" s="42">
        <v>0.1056</v>
      </c>
      <c r="F562" s="40">
        <v>43966</v>
      </c>
      <c r="G562" s="24">
        <f>17*Tabla1[[#This Row],[Cantidad de paneles]]</f>
        <v>4488</v>
      </c>
      <c r="H562" s="23">
        <f>0.003*Tabla1[[#This Row],[Cantidad de paneles]]</f>
        <v>0.79200000000000004</v>
      </c>
      <c r="I562" s="24">
        <f>0.057*Tabla1[[#This Row],[Cantidad de paneles]]</f>
        <v>15.048</v>
      </c>
      <c r="J562" s="28">
        <f>+Tabla1[[#This Row],[Peso del vidrio '[Kg']]]*J$1</f>
        <v>709104</v>
      </c>
      <c r="K562" s="28">
        <f>+Tabla1[[#This Row],[Peso del Silicio '[Kg']]]*J$2</f>
        <v>120384</v>
      </c>
      <c r="L562" s="28">
        <f>+Tabla1[[#This Row],[peso del aluminio '[Kg']]]*J$3</f>
        <v>78249.600000000006</v>
      </c>
      <c r="M562" s="30">
        <f>+Tabla1[[#This Row],[precio del vidrio '[$']]]+Tabla1[[#This Row],[precio del aluminio '[$']]]+Tabla1[[#This Row],[precio del silio '[$']]]</f>
        <v>907737.59999999998</v>
      </c>
      <c r="N562" s="39">
        <f t="shared" si="8"/>
        <v>211.74191742477257</v>
      </c>
      <c r="O562" s="50">
        <f>+Tabla1[[#This Row],[Valor Total del reciclaje de la planta]]/G$2</f>
        <v>233.71204943357364</v>
      </c>
    </row>
    <row r="563" spans="1:15" ht="27.6">
      <c r="A563" s="40">
        <v>43661</v>
      </c>
      <c r="B563" s="6" t="s">
        <v>885</v>
      </c>
      <c r="C563" s="41" t="s">
        <v>526</v>
      </c>
      <c r="D563" s="42">
        <f>+Tabla1[[#This Row],[Capacidad MW]]/E$1</f>
        <v>899.99999999999989</v>
      </c>
      <c r="E563" s="42">
        <v>0.36</v>
      </c>
      <c r="F563" s="40">
        <v>43818</v>
      </c>
      <c r="G563" s="24">
        <f>17*Tabla1[[#This Row],[Cantidad de paneles]]</f>
        <v>15299.999999999998</v>
      </c>
      <c r="H563" s="23">
        <f>0.003*Tabla1[[#This Row],[Cantidad de paneles]]</f>
        <v>2.6999999999999997</v>
      </c>
      <c r="I563" s="24">
        <f>0.057*Tabla1[[#This Row],[Cantidad de paneles]]</f>
        <v>51.3</v>
      </c>
      <c r="J563" s="28">
        <f>+Tabla1[[#This Row],[Peso del vidrio '[Kg']]]*J$1</f>
        <v>2417399.9999999995</v>
      </c>
      <c r="K563" s="28">
        <f>+Tabla1[[#This Row],[Peso del Silicio '[Kg']]]*J$2</f>
        <v>410399.99999999994</v>
      </c>
      <c r="L563" s="28">
        <f>+Tabla1[[#This Row],[peso del aluminio '[Kg']]]*J$3</f>
        <v>266760</v>
      </c>
      <c r="M563" s="30">
        <f>+Tabla1[[#This Row],[precio del vidrio '[$']]]+Tabla1[[#This Row],[precio del aluminio '[$']]]+Tabla1[[#This Row],[precio del silio '[$']]]</f>
        <v>3094559.9999999995</v>
      </c>
      <c r="N563" s="39">
        <f t="shared" si="8"/>
        <v>721.84744576626997</v>
      </c>
      <c r="O563" s="50">
        <f>+Tabla1[[#This Row],[Valor Total del reciclaje de la planta]]/G$2</f>
        <v>796.74562306900089</v>
      </c>
    </row>
    <row r="564" spans="1:15" ht="27.6">
      <c r="A564" s="40">
        <v>43661</v>
      </c>
      <c r="B564" s="6" t="s">
        <v>886</v>
      </c>
      <c r="C564" s="41" t="s">
        <v>194</v>
      </c>
      <c r="D564" s="42">
        <f>+Tabla1[[#This Row],[Capacidad MW]]/E$1</f>
        <v>264</v>
      </c>
      <c r="E564" s="42">
        <v>0.1056</v>
      </c>
      <c r="F564" s="40">
        <v>43966</v>
      </c>
      <c r="G564" s="24">
        <f>17*Tabla1[[#This Row],[Cantidad de paneles]]</f>
        <v>4488</v>
      </c>
      <c r="H564" s="23">
        <f>0.003*Tabla1[[#This Row],[Cantidad de paneles]]</f>
        <v>0.79200000000000004</v>
      </c>
      <c r="I564" s="24">
        <f>0.057*Tabla1[[#This Row],[Cantidad de paneles]]</f>
        <v>15.048</v>
      </c>
      <c r="J564" s="28">
        <f>+Tabla1[[#This Row],[Peso del vidrio '[Kg']]]*J$1</f>
        <v>709104</v>
      </c>
      <c r="K564" s="28">
        <f>+Tabla1[[#This Row],[Peso del Silicio '[Kg']]]*J$2</f>
        <v>120384</v>
      </c>
      <c r="L564" s="28">
        <f>+Tabla1[[#This Row],[peso del aluminio '[Kg']]]*J$3</f>
        <v>78249.600000000006</v>
      </c>
      <c r="M564" s="30">
        <f>+Tabla1[[#This Row],[precio del vidrio '[$']]]+Tabla1[[#This Row],[precio del aluminio '[$']]]+Tabla1[[#This Row],[precio del silio '[$']]]</f>
        <v>907737.59999999998</v>
      </c>
      <c r="N564" s="39">
        <f t="shared" si="8"/>
        <v>211.74191742477257</v>
      </c>
      <c r="O564" s="50">
        <f>+Tabla1[[#This Row],[Valor Total del reciclaje de la planta]]/G$2</f>
        <v>233.71204943357364</v>
      </c>
    </row>
    <row r="565" spans="1:15">
      <c r="A565" s="40">
        <v>43662</v>
      </c>
      <c r="B565" s="6" t="s">
        <v>887</v>
      </c>
      <c r="C565" s="41" t="s">
        <v>888</v>
      </c>
      <c r="D565" s="42">
        <f>+Tabla1[[#This Row],[Capacidad MW]]/E$1</f>
        <v>247500</v>
      </c>
      <c r="E565" s="42">
        <v>99</v>
      </c>
      <c r="F565" s="40">
        <v>44713</v>
      </c>
      <c r="G565" s="24">
        <f>17*Tabla1[[#This Row],[Cantidad de paneles]]</f>
        <v>4207500</v>
      </c>
      <c r="H565" s="23">
        <f>0.003*Tabla1[[#This Row],[Cantidad de paneles]]</f>
        <v>742.5</v>
      </c>
      <c r="I565" s="24">
        <f>0.057*Tabla1[[#This Row],[Cantidad de paneles]]</f>
        <v>14107.5</v>
      </c>
      <c r="J565" s="28">
        <f>+Tabla1[[#This Row],[Peso del vidrio '[Kg']]]*J$1</f>
        <v>664785000</v>
      </c>
      <c r="K565" s="28">
        <f>+Tabla1[[#This Row],[Peso del Silicio '[Kg']]]*J$2</f>
        <v>112860000</v>
      </c>
      <c r="L565" s="28">
        <f>+Tabla1[[#This Row],[peso del aluminio '[Kg']]]*J$3</f>
        <v>73359000</v>
      </c>
      <c r="M565" s="30">
        <f>+Tabla1[[#This Row],[precio del vidrio '[$']]]+Tabla1[[#This Row],[precio del aluminio '[$']]]+Tabla1[[#This Row],[precio del silio '[$']]]</f>
        <v>851004000</v>
      </c>
      <c r="N565" s="39">
        <f t="shared" si="8"/>
        <v>198508.04758572427</v>
      </c>
      <c r="O565" s="50">
        <f>+Tabla1[[#This Row],[Valor Total del reciclaje de la planta]]/G$2</f>
        <v>219105.04634397529</v>
      </c>
    </row>
    <row r="566" spans="1:15" ht="27.6">
      <c r="A566" s="40">
        <v>43662</v>
      </c>
      <c r="B566" s="6" t="s">
        <v>889</v>
      </c>
      <c r="C566" s="41" t="s">
        <v>890</v>
      </c>
      <c r="D566" s="42">
        <f>+Tabla1[[#This Row],[Capacidad MW]]/E$1</f>
        <v>249750</v>
      </c>
      <c r="E566" s="42">
        <v>99.9</v>
      </c>
      <c r="F566" s="40">
        <v>44562</v>
      </c>
      <c r="G566" s="24">
        <f>17*Tabla1[[#This Row],[Cantidad de paneles]]</f>
        <v>4245750</v>
      </c>
      <c r="H566" s="23">
        <f>0.003*Tabla1[[#This Row],[Cantidad de paneles]]</f>
        <v>749.25</v>
      </c>
      <c r="I566" s="24">
        <f>0.057*Tabla1[[#This Row],[Cantidad de paneles]]</f>
        <v>14235.75</v>
      </c>
      <c r="J566" s="28">
        <f>+Tabla1[[#This Row],[Peso del vidrio '[Kg']]]*J$1</f>
        <v>670828500</v>
      </c>
      <c r="K566" s="28">
        <f>+Tabla1[[#This Row],[Peso del Silicio '[Kg']]]*J$2</f>
        <v>113886000</v>
      </c>
      <c r="L566" s="28">
        <f>+Tabla1[[#This Row],[peso del aluminio '[Kg']]]*J$3</f>
        <v>74025900</v>
      </c>
      <c r="M566" s="30">
        <f>+Tabla1[[#This Row],[precio del vidrio '[$']]]+Tabla1[[#This Row],[precio del aluminio '[$']]]+Tabla1[[#This Row],[precio del silio '[$']]]</f>
        <v>858740400</v>
      </c>
      <c r="N566" s="39">
        <f t="shared" si="8"/>
        <v>200312.66620013997</v>
      </c>
      <c r="O566" s="50">
        <f>+Tabla1[[#This Row],[Valor Total del reciclaje de la planta]]/G$2</f>
        <v>221096.91040164779</v>
      </c>
    </row>
    <row r="567" spans="1:15" ht="27.6">
      <c r="A567" s="40">
        <v>43663</v>
      </c>
      <c r="B567" s="6" t="s">
        <v>891</v>
      </c>
      <c r="C567" s="41" t="s">
        <v>74</v>
      </c>
      <c r="D567" s="42">
        <f>+Tabla1[[#This Row],[Capacidad MW]]/E$1</f>
        <v>49749.999999999993</v>
      </c>
      <c r="E567" s="42">
        <v>19.899999999999999</v>
      </c>
      <c r="F567" s="40">
        <v>44185</v>
      </c>
      <c r="G567" s="24">
        <f>17*Tabla1[[#This Row],[Cantidad de paneles]]</f>
        <v>845749.99999999988</v>
      </c>
      <c r="H567" s="23">
        <f>0.003*Tabla1[[#This Row],[Cantidad de paneles]]</f>
        <v>149.24999999999997</v>
      </c>
      <c r="I567" s="24">
        <f>0.057*Tabla1[[#This Row],[Cantidad de paneles]]</f>
        <v>2835.7499999999995</v>
      </c>
      <c r="J567" s="28">
        <f>+Tabla1[[#This Row],[Peso del vidrio '[Kg']]]*J$1</f>
        <v>133628499.99999999</v>
      </c>
      <c r="K567" s="28">
        <f>+Tabla1[[#This Row],[Peso del Silicio '[Kg']]]*J$2</f>
        <v>22685999.999999996</v>
      </c>
      <c r="L567" s="28">
        <f>+Tabla1[[#This Row],[peso del aluminio '[Kg']]]*J$3</f>
        <v>14745899.999999998</v>
      </c>
      <c r="M567" s="30">
        <f>+Tabla1[[#This Row],[precio del vidrio '[$']]]+Tabla1[[#This Row],[precio del aluminio '[$']]]+Tabla1[[#This Row],[precio del silio '[$']]]</f>
        <v>171060399.99999997</v>
      </c>
      <c r="N567" s="39">
        <f t="shared" si="8"/>
        <v>39902.12269652437</v>
      </c>
      <c r="O567" s="50">
        <f>+Tabla1[[#This Row],[Valor Total del reciclaje de la planta]]/G$2</f>
        <v>44042.327497425329</v>
      </c>
    </row>
    <row r="568" spans="1:15" ht="27.6">
      <c r="A568" s="40">
        <v>43663</v>
      </c>
      <c r="B568" s="6" t="s">
        <v>892</v>
      </c>
      <c r="C568" s="41" t="s">
        <v>74</v>
      </c>
      <c r="D568" s="42">
        <f>+Tabla1[[#This Row],[Capacidad MW]]/E$1</f>
        <v>49749.999999999993</v>
      </c>
      <c r="E568" s="42">
        <v>19.899999999999999</v>
      </c>
      <c r="F568" s="40">
        <v>44185</v>
      </c>
      <c r="G568" s="24">
        <f>17*Tabla1[[#This Row],[Cantidad de paneles]]</f>
        <v>845749.99999999988</v>
      </c>
      <c r="H568" s="23">
        <f>0.003*Tabla1[[#This Row],[Cantidad de paneles]]</f>
        <v>149.24999999999997</v>
      </c>
      <c r="I568" s="24">
        <f>0.057*Tabla1[[#This Row],[Cantidad de paneles]]</f>
        <v>2835.7499999999995</v>
      </c>
      <c r="J568" s="28">
        <f>+Tabla1[[#This Row],[Peso del vidrio '[Kg']]]*J$1</f>
        <v>133628499.99999999</v>
      </c>
      <c r="K568" s="28">
        <f>+Tabla1[[#This Row],[Peso del Silicio '[Kg']]]*J$2</f>
        <v>22685999.999999996</v>
      </c>
      <c r="L568" s="28">
        <f>+Tabla1[[#This Row],[peso del aluminio '[Kg']]]*J$3</f>
        <v>14745899.999999998</v>
      </c>
      <c r="M568" s="30">
        <f>+Tabla1[[#This Row],[precio del vidrio '[$']]]+Tabla1[[#This Row],[precio del aluminio '[$']]]+Tabla1[[#This Row],[precio del silio '[$']]]</f>
        <v>171060399.99999997</v>
      </c>
      <c r="N568" s="39">
        <f t="shared" si="8"/>
        <v>39902.12269652437</v>
      </c>
      <c r="O568" s="50">
        <f>+Tabla1[[#This Row],[Valor Total del reciclaje de la planta]]/G$2</f>
        <v>44042.327497425329</v>
      </c>
    </row>
    <row r="569" spans="1:15" ht="27.6">
      <c r="A569" s="40">
        <v>43663</v>
      </c>
      <c r="B569" s="6" t="s">
        <v>893</v>
      </c>
      <c r="C569" s="41" t="s">
        <v>74</v>
      </c>
      <c r="D569" s="42">
        <f>+Tabla1[[#This Row],[Capacidad MW]]/E$1</f>
        <v>49749.999999999993</v>
      </c>
      <c r="E569" s="42">
        <v>19.899999999999999</v>
      </c>
      <c r="F569" s="40">
        <v>44185</v>
      </c>
      <c r="G569" s="24">
        <f>17*Tabla1[[#This Row],[Cantidad de paneles]]</f>
        <v>845749.99999999988</v>
      </c>
      <c r="H569" s="23">
        <f>0.003*Tabla1[[#This Row],[Cantidad de paneles]]</f>
        <v>149.24999999999997</v>
      </c>
      <c r="I569" s="24">
        <f>0.057*Tabla1[[#This Row],[Cantidad de paneles]]</f>
        <v>2835.7499999999995</v>
      </c>
      <c r="J569" s="28">
        <f>+Tabla1[[#This Row],[Peso del vidrio '[Kg']]]*J$1</f>
        <v>133628499.99999999</v>
      </c>
      <c r="K569" s="28">
        <f>+Tabla1[[#This Row],[Peso del Silicio '[Kg']]]*J$2</f>
        <v>22685999.999999996</v>
      </c>
      <c r="L569" s="28">
        <f>+Tabla1[[#This Row],[peso del aluminio '[Kg']]]*J$3</f>
        <v>14745899.999999998</v>
      </c>
      <c r="M569" s="30">
        <f>+Tabla1[[#This Row],[precio del vidrio '[$']]]+Tabla1[[#This Row],[precio del aluminio '[$']]]+Tabla1[[#This Row],[precio del silio '[$']]]</f>
        <v>171060399.99999997</v>
      </c>
      <c r="N569" s="39">
        <f t="shared" si="8"/>
        <v>39902.12269652437</v>
      </c>
      <c r="O569" s="50">
        <f>+Tabla1[[#This Row],[Valor Total del reciclaje de la planta]]/G$2</f>
        <v>44042.327497425329</v>
      </c>
    </row>
    <row r="570" spans="1:15">
      <c r="A570" s="40">
        <v>43663</v>
      </c>
      <c r="B570" s="6" t="s">
        <v>894</v>
      </c>
      <c r="C570" s="41" t="s">
        <v>895</v>
      </c>
      <c r="D570" s="42">
        <f>+Tabla1[[#This Row],[Capacidad MW]]/E$1</f>
        <v>23424.999999999996</v>
      </c>
      <c r="E570" s="42">
        <v>9.3699999999999992</v>
      </c>
      <c r="F570" s="40">
        <v>44926</v>
      </c>
      <c r="G570" s="24">
        <f>17*Tabla1[[#This Row],[Cantidad de paneles]]</f>
        <v>398224.99999999994</v>
      </c>
      <c r="H570" s="23">
        <f>0.003*Tabla1[[#This Row],[Cantidad de paneles]]</f>
        <v>70.274999999999991</v>
      </c>
      <c r="I570" s="24">
        <f>0.057*Tabla1[[#This Row],[Cantidad de paneles]]</f>
        <v>1335.2249999999999</v>
      </c>
      <c r="J570" s="28">
        <f>+Tabla1[[#This Row],[Peso del vidrio '[Kg']]]*J$1</f>
        <v>62919549.999999993</v>
      </c>
      <c r="K570" s="28">
        <f>+Tabla1[[#This Row],[Peso del Silicio '[Kg']]]*J$2</f>
        <v>10681799.999999998</v>
      </c>
      <c r="L570" s="28">
        <f>+Tabla1[[#This Row],[peso del aluminio '[Kg']]]*J$3</f>
        <v>6943169.9999999991</v>
      </c>
      <c r="M570" s="30">
        <f>+Tabla1[[#This Row],[precio del vidrio '[$']]]+Tabla1[[#This Row],[precio del aluminio '[$']]]+Tabla1[[#This Row],[precio del silio '[$']]]</f>
        <v>80544519.999999985</v>
      </c>
      <c r="N570" s="39">
        <f t="shared" si="8"/>
        <v>18788.084907860972</v>
      </c>
      <c r="O570" s="50">
        <f>+Tabla1[[#This Row],[Valor Total del reciclaje de la planta]]/G$2</f>
        <v>20737.518022657052</v>
      </c>
    </row>
    <row r="571" spans="1:15" ht="27.6">
      <c r="A571" s="40">
        <v>43663</v>
      </c>
      <c r="B571" s="6" t="s">
        <v>896</v>
      </c>
      <c r="C571" s="41" t="s">
        <v>897</v>
      </c>
      <c r="D571" s="42">
        <f>+Tabla1[[#This Row],[Capacidad MW]]/E$1</f>
        <v>250000</v>
      </c>
      <c r="E571" s="42">
        <v>100</v>
      </c>
      <c r="F571" s="40">
        <v>44547</v>
      </c>
      <c r="G571" s="24">
        <f>17*Tabla1[[#This Row],[Cantidad de paneles]]</f>
        <v>4250000</v>
      </c>
      <c r="H571" s="23">
        <f>0.003*Tabla1[[#This Row],[Cantidad de paneles]]</f>
        <v>750</v>
      </c>
      <c r="I571" s="24">
        <f>0.057*Tabla1[[#This Row],[Cantidad de paneles]]</f>
        <v>14250</v>
      </c>
      <c r="J571" s="28">
        <f>+Tabla1[[#This Row],[Peso del vidrio '[Kg']]]*J$1</f>
        <v>671500000</v>
      </c>
      <c r="K571" s="28">
        <f>+Tabla1[[#This Row],[Peso del Silicio '[Kg']]]*J$2</f>
        <v>114000000</v>
      </c>
      <c r="L571" s="28">
        <f>+Tabla1[[#This Row],[peso del aluminio '[Kg']]]*J$3</f>
        <v>74100000</v>
      </c>
      <c r="M571" s="30">
        <f>+Tabla1[[#This Row],[precio del vidrio '[$']]]+Tabla1[[#This Row],[precio del aluminio '[$']]]+Tabla1[[#This Row],[precio del silio '[$']]]</f>
        <v>859600000</v>
      </c>
      <c r="N571" s="39">
        <f t="shared" si="8"/>
        <v>200513.17937951948</v>
      </c>
      <c r="O571" s="50">
        <f>+Tabla1[[#This Row],[Valor Total del reciclaje de la planta]]/G$2</f>
        <v>221318.22863027806</v>
      </c>
    </row>
    <row r="572" spans="1:15" ht="27.6">
      <c r="A572" s="40">
        <v>43670</v>
      </c>
      <c r="B572" s="6" t="s">
        <v>898</v>
      </c>
      <c r="C572" s="41" t="s">
        <v>899</v>
      </c>
      <c r="D572" s="42">
        <f>+Tabla1[[#This Row],[Capacidad MW]]/E$1</f>
        <v>49749.999999999993</v>
      </c>
      <c r="E572" s="42">
        <v>19.899999999999999</v>
      </c>
      <c r="F572" s="40">
        <v>44439</v>
      </c>
      <c r="G572" s="24">
        <f>17*Tabla1[[#This Row],[Cantidad de paneles]]</f>
        <v>845749.99999999988</v>
      </c>
      <c r="H572" s="23">
        <f>0.003*Tabla1[[#This Row],[Cantidad de paneles]]</f>
        <v>149.24999999999997</v>
      </c>
      <c r="I572" s="24">
        <f>0.057*Tabla1[[#This Row],[Cantidad de paneles]]</f>
        <v>2835.7499999999995</v>
      </c>
      <c r="J572" s="28">
        <f>+Tabla1[[#This Row],[Peso del vidrio '[Kg']]]*J$1</f>
        <v>133628499.99999999</v>
      </c>
      <c r="K572" s="28">
        <f>+Tabla1[[#This Row],[Peso del Silicio '[Kg']]]*J$2</f>
        <v>22685999.999999996</v>
      </c>
      <c r="L572" s="28">
        <f>+Tabla1[[#This Row],[peso del aluminio '[Kg']]]*J$3</f>
        <v>14745899.999999998</v>
      </c>
      <c r="M572" s="30">
        <f>+Tabla1[[#This Row],[precio del vidrio '[$']]]+Tabla1[[#This Row],[precio del aluminio '[$']]]+Tabla1[[#This Row],[precio del silio '[$']]]</f>
        <v>171060399.99999997</v>
      </c>
      <c r="N572" s="39">
        <f t="shared" si="8"/>
        <v>39902.12269652437</v>
      </c>
      <c r="O572" s="50">
        <f>+Tabla1[[#This Row],[Valor Total del reciclaje de la planta]]/G$2</f>
        <v>44042.327497425329</v>
      </c>
    </row>
    <row r="573" spans="1:15">
      <c r="A573" s="40">
        <v>43670</v>
      </c>
      <c r="B573" s="6" t="s">
        <v>900</v>
      </c>
      <c r="C573" s="41" t="s">
        <v>901</v>
      </c>
      <c r="D573" s="42">
        <f>+Tabla1[[#This Row],[Capacidad MW]]/E$1</f>
        <v>49749.999999999993</v>
      </c>
      <c r="E573" s="42">
        <v>19.899999999999999</v>
      </c>
      <c r="F573" s="40">
        <v>44441</v>
      </c>
      <c r="G573" s="24">
        <f>17*Tabla1[[#This Row],[Cantidad de paneles]]</f>
        <v>845749.99999999988</v>
      </c>
      <c r="H573" s="23">
        <f>0.003*Tabla1[[#This Row],[Cantidad de paneles]]</f>
        <v>149.24999999999997</v>
      </c>
      <c r="I573" s="24">
        <f>0.057*Tabla1[[#This Row],[Cantidad de paneles]]</f>
        <v>2835.7499999999995</v>
      </c>
      <c r="J573" s="28">
        <f>+Tabla1[[#This Row],[Peso del vidrio '[Kg']]]*J$1</f>
        <v>133628499.99999999</v>
      </c>
      <c r="K573" s="28">
        <f>+Tabla1[[#This Row],[Peso del Silicio '[Kg']]]*J$2</f>
        <v>22685999.999999996</v>
      </c>
      <c r="L573" s="28">
        <f>+Tabla1[[#This Row],[peso del aluminio '[Kg']]]*J$3</f>
        <v>14745899.999999998</v>
      </c>
      <c r="M573" s="30">
        <f>+Tabla1[[#This Row],[precio del vidrio '[$']]]+Tabla1[[#This Row],[precio del aluminio '[$']]]+Tabla1[[#This Row],[precio del silio '[$']]]</f>
        <v>171060399.99999997</v>
      </c>
      <c r="N573" s="39">
        <f t="shared" si="8"/>
        <v>39902.12269652437</v>
      </c>
      <c r="O573" s="50">
        <f>+Tabla1[[#This Row],[Valor Total del reciclaje de la planta]]/G$2</f>
        <v>44042.327497425329</v>
      </c>
    </row>
    <row r="574" spans="1:15" ht="27.6">
      <c r="A574" s="40">
        <v>43670</v>
      </c>
      <c r="B574" s="6" t="s">
        <v>902</v>
      </c>
      <c r="C574" s="41" t="s">
        <v>352</v>
      </c>
      <c r="D574" s="42">
        <f>+Tabla1[[#This Row],[Capacidad MW]]/E$1</f>
        <v>12649.999999999998</v>
      </c>
      <c r="E574" s="42">
        <v>5.0599999999999996</v>
      </c>
      <c r="F574" s="40">
        <v>44082</v>
      </c>
      <c r="G574" s="24">
        <f>17*Tabla1[[#This Row],[Cantidad de paneles]]</f>
        <v>215049.99999999997</v>
      </c>
      <c r="H574" s="23">
        <f>0.003*Tabla1[[#This Row],[Cantidad de paneles]]</f>
        <v>37.949999999999996</v>
      </c>
      <c r="I574" s="24">
        <f>0.057*Tabla1[[#This Row],[Cantidad de paneles]]</f>
        <v>721.05</v>
      </c>
      <c r="J574" s="28">
        <f>+Tabla1[[#This Row],[Peso del vidrio '[Kg']]]*J$1</f>
        <v>33977899.999999993</v>
      </c>
      <c r="K574" s="28">
        <f>+Tabla1[[#This Row],[Peso del Silicio '[Kg']]]*J$2</f>
        <v>5768399.9999999991</v>
      </c>
      <c r="L574" s="28">
        <f>+Tabla1[[#This Row],[peso del aluminio '[Kg']]]*J$3</f>
        <v>3749459.9999999995</v>
      </c>
      <c r="M574" s="30">
        <f>+Tabla1[[#This Row],[precio del vidrio '[$']]]+Tabla1[[#This Row],[precio del aluminio '[$']]]+Tabla1[[#This Row],[precio del silio '[$']]]</f>
        <v>43495759.999999993</v>
      </c>
      <c r="N574" s="39">
        <f t="shared" si="8"/>
        <v>10145.966876603683</v>
      </c>
      <c r="O574" s="50">
        <f>+Tabla1[[#This Row],[Valor Total del reciclaje de la planta]]/G$2</f>
        <v>11198.702368692067</v>
      </c>
    </row>
    <row r="575" spans="1:15" ht="27.6">
      <c r="A575" s="40">
        <v>43671</v>
      </c>
      <c r="B575" s="6" t="s">
        <v>903</v>
      </c>
      <c r="C575" s="41" t="s">
        <v>904</v>
      </c>
      <c r="D575" s="42">
        <f>+Tabla1[[#This Row],[Capacidad MW]]/E$1</f>
        <v>49749.999999999993</v>
      </c>
      <c r="E575" s="42">
        <v>19.899999999999999</v>
      </c>
      <c r="F575" s="40">
        <v>44378</v>
      </c>
      <c r="G575" s="24">
        <f>17*Tabla1[[#This Row],[Cantidad de paneles]]</f>
        <v>845749.99999999988</v>
      </c>
      <c r="H575" s="23">
        <f>0.003*Tabla1[[#This Row],[Cantidad de paneles]]</f>
        <v>149.24999999999997</v>
      </c>
      <c r="I575" s="24">
        <f>0.057*Tabla1[[#This Row],[Cantidad de paneles]]</f>
        <v>2835.7499999999995</v>
      </c>
      <c r="J575" s="28">
        <f>+Tabla1[[#This Row],[Peso del vidrio '[Kg']]]*J$1</f>
        <v>133628499.99999999</v>
      </c>
      <c r="K575" s="28">
        <f>+Tabla1[[#This Row],[Peso del Silicio '[Kg']]]*J$2</f>
        <v>22685999.999999996</v>
      </c>
      <c r="L575" s="28">
        <f>+Tabla1[[#This Row],[peso del aluminio '[Kg']]]*J$3</f>
        <v>14745899.999999998</v>
      </c>
      <c r="M575" s="30">
        <f>+Tabla1[[#This Row],[precio del vidrio '[$']]]+Tabla1[[#This Row],[precio del aluminio '[$']]]+Tabla1[[#This Row],[precio del silio '[$']]]</f>
        <v>171060399.99999997</v>
      </c>
      <c r="N575" s="39">
        <f t="shared" si="8"/>
        <v>39902.12269652437</v>
      </c>
      <c r="O575" s="50">
        <f>+Tabla1[[#This Row],[Valor Total del reciclaje de la planta]]/G$2</f>
        <v>44042.327497425329</v>
      </c>
    </row>
    <row r="576" spans="1:15" ht="27.6">
      <c r="A576" s="40">
        <v>43671</v>
      </c>
      <c r="B576" s="6" t="s">
        <v>905</v>
      </c>
      <c r="C576" s="41" t="s">
        <v>906</v>
      </c>
      <c r="D576" s="42">
        <f>+Tabla1[[#This Row],[Capacidad MW]]/E$1</f>
        <v>49749.999999999993</v>
      </c>
      <c r="E576" s="42">
        <v>19.899999999999999</v>
      </c>
      <c r="F576" s="40">
        <v>44320</v>
      </c>
      <c r="G576" s="24">
        <f>17*Tabla1[[#This Row],[Cantidad de paneles]]</f>
        <v>845749.99999999988</v>
      </c>
      <c r="H576" s="23">
        <f>0.003*Tabla1[[#This Row],[Cantidad de paneles]]</f>
        <v>149.24999999999997</v>
      </c>
      <c r="I576" s="24">
        <f>0.057*Tabla1[[#This Row],[Cantidad de paneles]]</f>
        <v>2835.7499999999995</v>
      </c>
      <c r="J576" s="28">
        <f>+Tabla1[[#This Row],[Peso del vidrio '[Kg']]]*J$1</f>
        <v>133628499.99999999</v>
      </c>
      <c r="K576" s="28">
        <f>+Tabla1[[#This Row],[Peso del Silicio '[Kg']]]*J$2</f>
        <v>22685999.999999996</v>
      </c>
      <c r="L576" s="28">
        <f>+Tabla1[[#This Row],[peso del aluminio '[Kg']]]*J$3</f>
        <v>14745899.999999998</v>
      </c>
      <c r="M576" s="30">
        <f>+Tabla1[[#This Row],[precio del vidrio '[$']]]+Tabla1[[#This Row],[precio del aluminio '[$']]]+Tabla1[[#This Row],[precio del silio '[$']]]</f>
        <v>171060399.99999997</v>
      </c>
      <c r="N576" s="39">
        <f t="shared" si="8"/>
        <v>39902.12269652437</v>
      </c>
      <c r="O576" s="50">
        <f>+Tabla1[[#This Row],[Valor Total del reciclaje de la planta]]/G$2</f>
        <v>44042.327497425329</v>
      </c>
    </row>
    <row r="577" spans="1:15" ht="41.45">
      <c r="A577" s="40">
        <v>43672</v>
      </c>
      <c r="B577" s="6" t="s">
        <v>907</v>
      </c>
      <c r="C577" s="41" t="s">
        <v>908</v>
      </c>
      <c r="D577" s="42">
        <f>+Tabla1[[#This Row],[Capacidad MW]]/E$1</f>
        <v>75</v>
      </c>
      <c r="E577" s="42">
        <v>0.03</v>
      </c>
      <c r="F577" s="40">
        <v>43753</v>
      </c>
      <c r="G577" s="24">
        <f>17*Tabla1[[#This Row],[Cantidad de paneles]]</f>
        <v>1275</v>
      </c>
      <c r="H577" s="23">
        <f>0.003*Tabla1[[#This Row],[Cantidad de paneles]]</f>
        <v>0.22500000000000001</v>
      </c>
      <c r="I577" s="24">
        <f>0.057*Tabla1[[#This Row],[Cantidad de paneles]]</f>
        <v>4.2750000000000004</v>
      </c>
      <c r="J577" s="28">
        <f>+Tabla1[[#This Row],[Peso del vidrio '[Kg']]]*J$1</f>
        <v>201450</v>
      </c>
      <c r="K577" s="28">
        <f>+Tabla1[[#This Row],[Peso del Silicio '[Kg']]]*J$2</f>
        <v>34200</v>
      </c>
      <c r="L577" s="28">
        <f>+Tabla1[[#This Row],[peso del aluminio '[Kg']]]*J$3</f>
        <v>22230.000000000004</v>
      </c>
      <c r="M577" s="30">
        <f>+Tabla1[[#This Row],[precio del vidrio '[$']]]+Tabla1[[#This Row],[precio del aluminio '[$']]]+Tabla1[[#This Row],[precio del silio '[$']]]</f>
        <v>257880</v>
      </c>
      <c r="N577" s="39">
        <f t="shared" si="8"/>
        <v>60.153953813855843</v>
      </c>
      <c r="O577" s="50">
        <f>+Tabla1[[#This Row],[Valor Total del reciclaje de la planta]]/G$2</f>
        <v>66.395468589083421</v>
      </c>
    </row>
    <row r="578" spans="1:15" ht="27.6">
      <c r="A578" s="40">
        <v>43675</v>
      </c>
      <c r="B578" s="6" t="s">
        <v>909</v>
      </c>
      <c r="C578" s="41" t="s">
        <v>897</v>
      </c>
      <c r="D578" s="42">
        <f>+Tabla1[[#This Row],[Capacidad MW]]/E$1</f>
        <v>250000</v>
      </c>
      <c r="E578" s="42">
        <v>100</v>
      </c>
      <c r="F578" s="40">
        <v>44547</v>
      </c>
      <c r="G578" s="24">
        <f>17*Tabla1[[#This Row],[Cantidad de paneles]]</f>
        <v>4250000</v>
      </c>
      <c r="H578" s="23">
        <f>0.003*Tabla1[[#This Row],[Cantidad de paneles]]</f>
        <v>750</v>
      </c>
      <c r="I578" s="24">
        <f>0.057*Tabla1[[#This Row],[Cantidad de paneles]]</f>
        <v>14250</v>
      </c>
      <c r="J578" s="28">
        <f>+Tabla1[[#This Row],[Peso del vidrio '[Kg']]]*J$1</f>
        <v>671500000</v>
      </c>
      <c r="K578" s="28">
        <f>+Tabla1[[#This Row],[Peso del Silicio '[Kg']]]*J$2</f>
        <v>114000000</v>
      </c>
      <c r="L578" s="28">
        <f>+Tabla1[[#This Row],[peso del aluminio '[Kg']]]*J$3</f>
        <v>74100000</v>
      </c>
      <c r="M578" s="30">
        <f>+Tabla1[[#This Row],[precio del vidrio '[$']]]+Tabla1[[#This Row],[precio del aluminio '[$']]]+Tabla1[[#This Row],[precio del silio '[$']]]</f>
        <v>859600000</v>
      </c>
      <c r="N578" s="39">
        <f t="shared" si="8"/>
        <v>200513.17937951948</v>
      </c>
      <c r="O578" s="50">
        <f>+Tabla1[[#This Row],[Valor Total del reciclaje de la planta]]/G$2</f>
        <v>221318.22863027806</v>
      </c>
    </row>
    <row r="579" spans="1:15" ht="27.6">
      <c r="A579" s="40">
        <v>43677</v>
      </c>
      <c r="B579" s="6" t="s">
        <v>910</v>
      </c>
      <c r="C579" s="41" t="s">
        <v>911</v>
      </c>
      <c r="D579" s="42">
        <f>+Tabla1[[#This Row],[Capacidad MW]]/E$1</f>
        <v>500324.99999999994</v>
      </c>
      <c r="E579" s="42">
        <v>200.13</v>
      </c>
      <c r="F579" s="40">
        <v>44560</v>
      </c>
      <c r="G579" s="24">
        <f>17*Tabla1[[#This Row],[Cantidad de paneles]]</f>
        <v>8505524.9999999981</v>
      </c>
      <c r="H579" s="23">
        <f>0.003*Tabla1[[#This Row],[Cantidad de paneles]]</f>
        <v>1500.9749999999999</v>
      </c>
      <c r="I579" s="24">
        <f>0.057*Tabla1[[#This Row],[Cantidad de paneles]]</f>
        <v>28518.524999999998</v>
      </c>
      <c r="J579" s="28">
        <f>+Tabla1[[#This Row],[Peso del vidrio '[Kg']]]*J$1</f>
        <v>1343872949.9999998</v>
      </c>
      <c r="K579" s="28">
        <f>+Tabla1[[#This Row],[Peso del Silicio '[Kg']]]*J$2</f>
        <v>228148200</v>
      </c>
      <c r="L579" s="28">
        <f>+Tabla1[[#This Row],[peso del aluminio '[Kg']]]*J$3</f>
        <v>148296330</v>
      </c>
      <c r="M579" s="30">
        <f>+Tabla1[[#This Row],[precio del vidrio '[$']]]+Tabla1[[#This Row],[precio del aluminio '[$']]]+Tabla1[[#This Row],[precio del silio '[$']]]</f>
        <v>1720317479.9999998</v>
      </c>
      <c r="N579" s="39">
        <f t="shared" si="8"/>
        <v>401287.02589223225</v>
      </c>
      <c r="O579" s="50">
        <f>+Tabla1[[#This Row],[Valor Total del reciclaje de la planta]]/G$2</f>
        <v>442924.17095777544</v>
      </c>
    </row>
    <row r="580" spans="1:15">
      <c r="A580" s="40">
        <v>43677</v>
      </c>
      <c r="B580" s="6" t="s">
        <v>912</v>
      </c>
      <c r="C580" s="41" t="s">
        <v>913</v>
      </c>
      <c r="D580" s="42">
        <f>+Tabla1[[#This Row],[Capacidad MW]]/E$1</f>
        <v>8000</v>
      </c>
      <c r="E580" s="42">
        <v>3.2</v>
      </c>
      <c r="F580" s="40">
        <v>45261</v>
      </c>
      <c r="G580" s="24">
        <f>17*Tabla1[[#This Row],[Cantidad de paneles]]</f>
        <v>136000</v>
      </c>
      <c r="H580" s="23">
        <f>0.003*Tabla1[[#This Row],[Cantidad de paneles]]</f>
        <v>24</v>
      </c>
      <c r="I580" s="24">
        <f>0.057*Tabla1[[#This Row],[Cantidad de paneles]]</f>
        <v>456</v>
      </c>
      <c r="J580" s="28">
        <f>+Tabla1[[#This Row],[Peso del vidrio '[Kg']]]*J$1</f>
        <v>21488000</v>
      </c>
      <c r="K580" s="28">
        <f>+Tabla1[[#This Row],[Peso del Silicio '[Kg']]]*J$2</f>
        <v>3648000</v>
      </c>
      <c r="L580" s="28">
        <f>+Tabla1[[#This Row],[peso del aluminio '[Kg']]]*J$3</f>
        <v>2371200</v>
      </c>
      <c r="M580" s="30">
        <f>+Tabla1[[#This Row],[precio del vidrio '[$']]]+Tabla1[[#This Row],[precio del aluminio '[$']]]+Tabla1[[#This Row],[precio del silio '[$']]]</f>
        <v>27507200</v>
      </c>
      <c r="N580" s="39">
        <f t="shared" si="8"/>
        <v>6416.4217401446231</v>
      </c>
      <c r="O580" s="50">
        <f>+Tabla1[[#This Row],[Valor Total del reciclaje de la planta]]/G$2</f>
        <v>7082.1833161688983</v>
      </c>
    </row>
    <row r="581" spans="1:15" ht="27.6">
      <c r="A581" s="40">
        <v>43683</v>
      </c>
      <c r="B581" s="6" t="s">
        <v>914</v>
      </c>
      <c r="C581" s="41" t="s">
        <v>877</v>
      </c>
      <c r="D581" s="42">
        <f>+Tabla1[[#This Row],[Capacidad MW]]/E$1</f>
        <v>49500</v>
      </c>
      <c r="E581" s="42">
        <v>19.8</v>
      </c>
      <c r="F581" s="40">
        <v>44560</v>
      </c>
      <c r="G581" s="24">
        <f>17*Tabla1[[#This Row],[Cantidad de paneles]]</f>
        <v>841500</v>
      </c>
      <c r="H581" s="23">
        <f>0.003*Tabla1[[#This Row],[Cantidad de paneles]]</f>
        <v>148.5</v>
      </c>
      <c r="I581" s="24">
        <f>0.057*Tabla1[[#This Row],[Cantidad de paneles]]</f>
        <v>2821.5</v>
      </c>
      <c r="J581" s="28">
        <f>+Tabla1[[#This Row],[Peso del vidrio '[Kg']]]*J$1</f>
        <v>132957000</v>
      </c>
      <c r="K581" s="28">
        <f>+Tabla1[[#This Row],[Peso del Silicio '[Kg']]]*J$2</f>
        <v>22572000</v>
      </c>
      <c r="L581" s="28">
        <f>+Tabla1[[#This Row],[peso del aluminio '[Kg']]]*J$3</f>
        <v>14671800</v>
      </c>
      <c r="M581" s="30">
        <f>+Tabla1[[#This Row],[precio del vidrio '[$']]]+Tabla1[[#This Row],[precio del aluminio '[$']]]+Tabla1[[#This Row],[precio del silio '[$']]]</f>
        <v>170200800</v>
      </c>
      <c r="N581" s="39">
        <f t="shared" si="8"/>
        <v>39701.609517144854</v>
      </c>
      <c r="O581" s="50">
        <f>+Tabla1[[#This Row],[Valor Total del reciclaje de la planta]]/G$2</f>
        <v>43821.00926879506</v>
      </c>
    </row>
    <row r="582" spans="1:15" ht="27.6">
      <c r="A582" s="40">
        <v>43689</v>
      </c>
      <c r="B582" s="6" t="s">
        <v>915</v>
      </c>
      <c r="C582" s="41" t="s">
        <v>875</v>
      </c>
      <c r="D582" s="42">
        <f>+Tabla1[[#This Row],[Capacidad MW]]/E$1</f>
        <v>24750</v>
      </c>
      <c r="E582" s="42">
        <v>9.9</v>
      </c>
      <c r="F582" s="40">
        <v>44560</v>
      </c>
      <c r="G582" s="24">
        <f>17*Tabla1[[#This Row],[Cantidad de paneles]]</f>
        <v>420750</v>
      </c>
      <c r="H582" s="23">
        <f>0.003*Tabla1[[#This Row],[Cantidad de paneles]]</f>
        <v>74.25</v>
      </c>
      <c r="I582" s="24">
        <f>0.057*Tabla1[[#This Row],[Cantidad de paneles]]</f>
        <v>1410.75</v>
      </c>
      <c r="J582" s="28">
        <f>+Tabla1[[#This Row],[Peso del vidrio '[Kg']]]*J$1</f>
        <v>66478500</v>
      </c>
      <c r="K582" s="28">
        <f>+Tabla1[[#This Row],[Peso del Silicio '[Kg']]]*J$2</f>
        <v>11286000</v>
      </c>
      <c r="L582" s="28">
        <f>+Tabla1[[#This Row],[peso del aluminio '[Kg']]]*J$3</f>
        <v>7335900</v>
      </c>
      <c r="M582" s="30">
        <f>+Tabla1[[#This Row],[precio del vidrio '[$']]]+Tabla1[[#This Row],[precio del aluminio '[$']]]+Tabla1[[#This Row],[precio del silio '[$']]]</f>
        <v>85100400</v>
      </c>
      <c r="N582" s="39">
        <f t="shared" si="8"/>
        <v>19850.804758572427</v>
      </c>
      <c r="O582" s="50">
        <f>+Tabla1[[#This Row],[Valor Total del reciclaje de la planta]]/G$2</f>
        <v>21910.50463439753</v>
      </c>
    </row>
    <row r="583" spans="1:15">
      <c r="A583" s="40">
        <v>43690</v>
      </c>
      <c r="B583" s="6" t="s">
        <v>916</v>
      </c>
      <c r="C583" s="41" t="s">
        <v>560</v>
      </c>
      <c r="D583" s="42">
        <f>+Tabla1[[#This Row],[Capacidad MW]]/E$1</f>
        <v>375000</v>
      </c>
      <c r="E583" s="42">
        <v>150</v>
      </c>
      <c r="F583" s="40">
        <v>44390</v>
      </c>
      <c r="G583" s="24">
        <f>17*Tabla1[[#This Row],[Cantidad de paneles]]</f>
        <v>6375000</v>
      </c>
      <c r="H583" s="23">
        <f>0.003*Tabla1[[#This Row],[Cantidad de paneles]]</f>
        <v>1125</v>
      </c>
      <c r="I583" s="24">
        <f>0.057*Tabla1[[#This Row],[Cantidad de paneles]]</f>
        <v>21375</v>
      </c>
      <c r="J583" s="28">
        <f>+Tabla1[[#This Row],[Peso del vidrio '[Kg']]]*J$1</f>
        <v>1007250000</v>
      </c>
      <c r="K583" s="28">
        <f>+Tabla1[[#This Row],[Peso del Silicio '[Kg']]]*J$2</f>
        <v>171000000</v>
      </c>
      <c r="L583" s="28">
        <f>+Tabla1[[#This Row],[peso del aluminio '[Kg']]]*J$3</f>
        <v>111150000</v>
      </c>
      <c r="M583" s="30">
        <f>+Tabla1[[#This Row],[precio del vidrio '[$']]]+Tabla1[[#This Row],[precio del aluminio '[$']]]+Tabla1[[#This Row],[precio del silio '[$']]]</f>
        <v>1289400000</v>
      </c>
      <c r="N583" s="39">
        <f t="shared" si="8"/>
        <v>300769.76906927919</v>
      </c>
      <c r="O583" s="50">
        <f>+Tabla1[[#This Row],[Valor Total del reciclaje de la planta]]/G$2</f>
        <v>331977.3429454171</v>
      </c>
    </row>
    <row r="584" spans="1:15" ht="27.6">
      <c r="A584" s="40">
        <v>43691</v>
      </c>
      <c r="B584" s="6" t="s">
        <v>917</v>
      </c>
      <c r="C584" s="41" t="s">
        <v>827</v>
      </c>
      <c r="D584" s="42">
        <f>+Tabla1[[#This Row],[Capacidad MW]]/E$1</f>
        <v>75000</v>
      </c>
      <c r="E584" s="42">
        <v>30</v>
      </c>
      <c r="F584" s="40">
        <v>44561</v>
      </c>
      <c r="G584" s="24">
        <f>17*Tabla1[[#This Row],[Cantidad de paneles]]</f>
        <v>1275000</v>
      </c>
      <c r="H584" s="23">
        <f>0.003*Tabla1[[#This Row],[Cantidad de paneles]]</f>
        <v>225</v>
      </c>
      <c r="I584" s="24">
        <f>0.057*Tabla1[[#This Row],[Cantidad de paneles]]</f>
        <v>4275</v>
      </c>
      <c r="J584" s="28">
        <f>+Tabla1[[#This Row],[Peso del vidrio '[Kg']]]*J$1</f>
        <v>201450000</v>
      </c>
      <c r="K584" s="28">
        <f>+Tabla1[[#This Row],[Peso del Silicio '[Kg']]]*J$2</f>
        <v>34200000</v>
      </c>
      <c r="L584" s="28">
        <f>+Tabla1[[#This Row],[peso del aluminio '[Kg']]]*J$3</f>
        <v>22230000</v>
      </c>
      <c r="M584" s="30">
        <f>+Tabla1[[#This Row],[precio del vidrio '[$']]]+Tabla1[[#This Row],[precio del aluminio '[$']]]+Tabla1[[#This Row],[precio del silio '[$']]]</f>
        <v>257880000</v>
      </c>
      <c r="N584" s="39">
        <f t="shared" ref="N584:N647" si="9">+M584/G$1</f>
        <v>60153.953813855842</v>
      </c>
      <c r="O584" s="50">
        <f>+Tabla1[[#This Row],[Valor Total del reciclaje de la planta]]/G$2</f>
        <v>66395.468589083423</v>
      </c>
    </row>
    <row r="585" spans="1:15" ht="27.6">
      <c r="A585" s="40">
        <v>43692</v>
      </c>
      <c r="B585" s="6" t="s">
        <v>918</v>
      </c>
      <c r="C585" s="41" t="s">
        <v>919</v>
      </c>
      <c r="D585" s="42">
        <f>+Tabla1[[#This Row],[Capacidad MW]]/E$1</f>
        <v>49749.999999999993</v>
      </c>
      <c r="E585" s="42">
        <v>19.899999999999999</v>
      </c>
      <c r="F585" s="40">
        <v>44531</v>
      </c>
      <c r="G585" s="24">
        <f>17*Tabla1[[#This Row],[Cantidad de paneles]]</f>
        <v>845749.99999999988</v>
      </c>
      <c r="H585" s="23">
        <f>0.003*Tabla1[[#This Row],[Cantidad de paneles]]</f>
        <v>149.24999999999997</v>
      </c>
      <c r="I585" s="24">
        <f>0.057*Tabla1[[#This Row],[Cantidad de paneles]]</f>
        <v>2835.7499999999995</v>
      </c>
      <c r="J585" s="28">
        <f>+Tabla1[[#This Row],[Peso del vidrio '[Kg']]]*J$1</f>
        <v>133628499.99999999</v>
      </c>
      <c r="K585" s="28">
        <f>+Tabla1[[#This Row],[Peso del Silicio '[Kg']]]*J$2</f>
        <v>22685999.999999996</v>
      </c>
      <c r="L585" s="28">
        <f>+Tabla1[[#This Row],[peso del aluminio '[Kg']]]*J$3</f>
        <v>14745899.999999998</v>
      </c>
      <c r="M585" s="30">
        <f>+Tabla1[[#This Row],[precio del vidrio '[$']]]+Tabla1[[#This Row],[precio del aluminio '[$']]]+Tabla1[[#This Row],[precio del silio '[$']]]</f>
        <v>171060399.99999997</v>
      </c>
      <c r="N585" s="39">
        <f t="shared" si="9"/>
        <v>39902.12269652437</v>
      </c>
      <c r="O585" s="50">
        <f>+Tabla1[[#This Row],[Valor Total del reciclaje de la planta]]/G$2</f>
        <v>44042.327497425329</v>
      </c>
    </row>
    <row r="586" spans="1:15" ht="27.6">
      <c r="A586" s="40">
        <v>43692</v>
      </c>
      <c r="B586" s="6" t="s">
        <v>920</v>
      </c>
      <c r="C586" s="41" t="s">
        <v>875</v>
      </c>
      <c r="D586" s="42">
        <f>+Tabla1[[#This Row],[Capacidad MW]]/E$1</f>
        <v>250000</v>
      </c>
      <c r="E586" s="42">
        <v>100</v>
      </c>
      <c r="F586" s="40">
        <v>44560</v>
      </c>
      <c r="G586" s="24">
        <f>17*Tabla1[[#This Row],[Cantidad de paneles]]</f>
        <v>4250000</v>
      </c>
      <c r="H586" s="23">
        <f>0.003*Tabla1[[#This Row],[Cantidad de paneles]]</f>
        <v>750</v>
      </c>
      <c r="I586" s="24">
        <f>0.057*Tabla1[[#This Row],[Cantidad de paneles]]</f>
        <v>14250</v>
      </c>
      <c r="J586" s="28">
        <f>+Tabla1[[#This Row],[Peso del vidrio '[Kg']]]*J$1</f>
        <v>671500000</v>
      </c>
      <c r="K586" s="28">
        <f>+Tabla1[[#This Row],[Peso del Silicio '[Kg']]]*J$2</f>
        <v>114000000</v>
      </c>
      <c r="L586" s="28">
        <f>+Tabla1[[#This Row],[peso del aluminio '[Kg']]]*J$3</f>
        <v>74100000</v>
      </c>
      <c r="M586" s="30">
        <f>+Tabla1[[#This Row],[precio del vidrio '[$']]]+Tabla1[[#This Row],[precio del aluminio '[$']]]+Tabla1[[#This Row],[precio del silio '[$']]]</f>
        <v>859600000</v>
      </c>
      <c r="N586" s="39">
        <f t="shared" si="9"/>
        <v>200513.17937951948</v>
      </c>
      <c r="O586" s="50">
        <f>+Tabla1[[#This Row],[Valor Total del reciclaje de la planta]]/G$2</f>
        <v>221318.22863027806</v>
      </c>
    </row>
    <row r="587" spans="1:15" ht="41.45">
      <c r="A587" s="40">
        <v>43692</v>
      </c>
      <c r="B587" s="6" t="s">
        <v>921</v>
      </c>
      <c r="C587" s="41" t="s">
        <v>922</v>
      </c>
      <c r="D587" s="42">
        <f>+Tabla1[[#This Row],[Capacidad MW]]/E$1</f>
        <v>500000</v>
      </c>
      <c r="E587" s="42">
        <v>200</v>
      </c>
      <c r="F587" s="40">
        <v>44560</v>
      </c>
      <c r="G587" s="24">
        <f>17*Tabla1[[#This Row],[Cantidad de paneles]]</f>
        <v>8500000</v>
      </c>
      <c r="H587" s="23">
        <f>0.003*Tabla1[[#This Row],[Cantidad de paneles]]</f>
        <v>1500</v>
      </c>
      <c r="I587" s="24">
        <f>0.057*Tabla1[[#This Row],[Cantidad de paneles]]</f>
        <v>28500</v>
      </c>
      <c r="J587" s="28">
        <f>+Tabla1[[#This Row],[Peso del vidrio '[Kg']]]*J$1</f>
        <v>1343000000</v>
      </c>
      <c r="K587" s="28">
        <f>+Tabla1[[#This Row],[Peso del Silicio '[Kg']]]*J$2</f>
        <v>228000000</v>
      </c>
      <c r="L587" s="28">
        <f>+Tabla1[[#This Row],[peso del aluminio '[Kg']]]*J$3</f>
        <v>148200000</v>
      </c>
      <c r="M587" s="30">
        <f>+Tabla1[[#This Row],[precio del vidrio '[$']]]+Tabla1[[#This Row],[precio del aluminio '[$']]]+Tabla1[[#This Row],[precio del silio '[$']]]</f>
        <v>1719200000</v>
      </c>
      <c r="N587" s="39">
        <f t="shared" si="9"/>
        <v>401026.35875903897</v>
      </c>
      <c r="O587" s="50">
        <f>+Tabla1[[#This Row],[Valor Total del reciclaje de la planta]]/G$2</f>
        <v>442636.45726055611</v>
      </c>
    </row>
    <row r="588" spans="1:15" ht="41.45">
      <c r="A588" s="40">
        <v>43693</v>
      </c>
      <c r="B588" s="6" t="s">
        <v>923</v>
      </c>
      <c r="C588" s="41" t="s">
        <v>924</v>
      </c>
      <c r="D588" s="42">
        <f>+Tabla1[[#This Row],[Capacidad MW]]/E$1</f>
        <v>24750</v>
      </c>
      <c r="E588" s="42">
        <v>9.9</v>
      </c>
      <c r="F588" s="40">
        <v>44560</v>
      </c>
      <c r="G588" s="24">
        <f>17*Tabla1[[#This Row],[Cantidad de paneles]]</f>
        <v>420750</v>
      </c>
      <c r="H588" s="23">
        <f>0.003*Tabla1[[#This Row],[Cantidad de paneles]]</f>
        <v>74.25</v>
      </c>
      <c r="I588" s="24">
        <f>0.057*Tabla1[[#This Row],[Cantidad de paneles]]</f>
        <v>1410.75</v>
      </c>
      <c r="J588" s="28">
        <f>+Tabla1[[#This Row],[Peso del vidrio '[Kg']]]*J$1</f>
        <v>66478500</v>
      </c>
      <c r="K588" s="28">
        <f>+Tabla1[[#This Row],[Peso del Silicio '[Kg']]]*J$2</f>
        <v>11286000</v>
      </c>
      <c r="L588" s="28">
        <f>+Tabla1[[#This Row],[peso del aluminio '[Kg']]]*J$3</f>
        <v>7335900</v>
      </c>
      <c r="M588" s="30">
        <f>+Tabla1[[#This Row],[precio del vidrio '[$']]]+Tabla1[[#This Row],[precio del aluminio '[$']]]+Tabla1[[#This Row],[precio del silio '[$']]]</f>
        <v>85100400</v>
      </c>
      <c r="N588" s="39">
        <f t="shared" si="9"/>
        <v>19850.804758572427</v>
      </c>
      <c r="O588" s="50">
        <f>+Tabla1[[#This Row],[Valor Total del reciclaje de la planta]]/G$2</f>
        <v>21910.50463439753</v>
      </c>
    </row>
    <row r="589" spans="1:15" ht="41.45">
      <c r="A589" s="40">
        <v>43697</v>
      </c>
      <c r="B589" s="6" t="s">
        <v>925</v>
      </c>
      <c r="C589" s="41" t="s">
        <v>926</v>
      </c>
      <c r="D589" s="42">
        <f>+Tabla1[[#This Row],[Capacidad MW]]/E$1</f>
        <v>49749.999999999993</v>
      </c>
      <c r="E589" s="42">
        <v>19.899999999999999</v>
      </c>
      <c r="F589" s="40">
        <v>44560</v>
      </c>
      <c r="G589" s="24">
        <f>17*Tabla1[[#This Row],[Cantidad de paneles]]</f>
        <v>845749.99999999988</v>
      </c>
      <c r="H589" s="23">
        <f>0.003*Tabla1[[#This Row],[Cantidad de paneles]]</f>
        <v>149.24999999999997</v>
      </c>
      <c r="I589" s="24">
        <f>0.057*Tabla1[[#This Row],[Cantidad de paneles]]</f>
        <v>2835.7499999999995</v>
      </c>
      <c r="J589" s="28">
        <f>+Tabla1[[#This Row],[Peso del vidrio '[Kg']]]*J$1</f>
        <v>133628499.99999999</v>
      </c>
      <c r="K589" s="28">
        <f>+Tabla1[[#This Row],[Peso del Silicio '[Kg']]]*J$2</f>
        <v>22685999.999999996</v>
      </c>
      <c r="L589" s="28">
        <f>+Tabla1[[#This Row],[peso del aluminio '[Kg']]]*J$3</f>
        <v>14745899.999999998</v>
      </c>
      <c r="M589" s="30">
        <f>+Tabla1[[#This Row],[precio del vidrio '[$']]]+Tabla1[[#This Row],[precio del aluminio '[$']]]+Tabla1[[#This Row],[precio del silio '[$']]]</f>
        <v>171060399.99999997</v>
      </c>
      <c r="N589" s="39">
        <f t="shared" si="9"/>
        <v>39902.12269652437</v>
      </c>
      <c r="O589" s="50">
        <f>+Tabla1[[#This Row],[Valor Total del reciclaje de la planta]]/G$2</f>
        <v>44042.327497425329</v>
      </c>
    </row>
    <row r="590" spans="1:15" ht="27.6">
      <c r="A590" s="40">
        <v>43703</v>
      </c>
      <c r="B590" s="6" t="s">
        <v>927</v>
      </c>
      <c r="C590" s="41" t="s">
        <v>928</v>
      </c>
      <c r="D590" s="42">
        <f>+Tabla1[[#This Row],[Capacidad MW]]/E$1</f>
        <v>500000</v>
      </c>
      <c r="E590" s="42">
        <v>200</v>
      </c>
      <c r="F590" s="40">
        <v>44561</v>
      </c>
      <c r="G590" s="24">
        <f>17*Tabla1[[#This Row],[Cantidad de paneles]]</f>
        <v>8500000</v>
      </c>
      <c r="H590" s="23">
        <f>0.003*Tabla1[[#This Row],[Cantidad de paneles]]</f>
        <v>1500</v>
      </c>
      <c r="I590" s="24">
        <f>0.057*Tabla1[[#This Row],[Cantidad de paneles]]</f>
        <v>28500</v>
      </c>
      <c r="J590" s="28">
        <f>+Tabla1[[#This Row],[Peso del vidrio '[Kg']]]*J$1</f>
        <v>1343000000</v>
      </c>
      <c r="K590" s="28">
        <f>+Tabla1[[#This Row],[Peso del Silicio '[Kg']]]*J$2</f>
        <v>228000000</v>
      </c>
      <c r="L590" s="28">
        <f>+Tabla1[[#This Row],[peso del aluminio '[Kg']]]*J$3</f>
        <v>148200000</v>
      </c>
      <c r="M590" s="30">
        <f>+Tabla1[[#This Row],[precio del vidrio '[$']]]+Tabla1[[#This Row],[precio del aluminio '[$']]]+Tabla1[[#This Row],[precio del silio '[$']]]</f>
        <v>1719200000</v>
      </c>
      <c r="N590" s="39">
        <f t="shared" si="9"/>
        <v>401026.35875903897</v>
      </c>
      <c r="O590" s="50">
        <f>+Tabla1[[#This Row],[Valor Total del reciclaje de la planta]]/G$2</f>
        <v>442636.45726055611</v>
      </c>
    </row>
    <row r="591" spans="1:15">
      <c r="A591" s="40">
        <v>43704</v>
      </c>
      <c r="B591" s="6" t="s">
        <v>929</v>
      </c>
      <c r="C591" s="41" t="s">
        <v>74</v>
      </c>
      <c r="D591" s="42">
        <f>+Tabla1[[#This Row],[Capacidad MW]]/E$1</f>
        <v>49749.999999999993</v>
      </c>
      <c r="E591" s="42">
        <v>19.899999999999999</v>
      </c>
      <c r="F591" s="40">
        <v>44185</v>
      </c>
      <c r="G591" s="24">
        <f>17*Tabla1[[#This Row],[Cantidad de paneles]]</f>
        <v>845749.99999999988</v>
      </c>
      <c r="H591" s="23">
        <f>0.003*Tabla1[[#This Row],[Cantidad de paneles]]</f>
        <v>149.24999999999997</v>
      </c>
      <c r="I591" s="24">
        <f>0.057*Tabla1[[#This Row],[Cantidad de paneles]]</f>
        <v>2835.7499999999995</v>
      </c>
      <c r="J591" s="28">
        <f>+Tabla1[[#This Row],[Peso del vidrio '[Kg']]]*J$1</f>
        <v>133628499.99999999</v>
      </c>
      <c r="K591" s="28">
        <f>+Tabla1[[#This Row],[Peso del Silicio '[Kg']]]*J$2</f>
        <v>22685999.999999996</v>
      </c>
      <c r="L591" s="28">
        <f>+Tabla1[[#This Row],[peso del aluminio '[Kg']]]*J$3</f>
        <v>14745899.999999998</v>
      </c>
      <c r="M591" s="30">
        <f>+Tabla1[[#This Row],[precio del vidrio '[$']]]+Tabla1[[#This Row],[precio del aluminio '[$']]]+Tabla1[[#This Row],[precio del silio '[$']]]</f>
        <v>171060399.99999997</v>
      </c>
      <c r="N591" s="39">
        <f t="shared" si="9"/>
        <v>39902.12269652437</v>
      </c>
      <c r="O591" s="50">
        <f>+Tabla1[[#This Row],[Valor Total del reciclaje de la planta]]/G$2</f>
        <v>44042.327497425329</v>
      </c>
    </row>
    <row r="592" spans="1:15">
      <c r="A592" s="40">
        <v>43704</v>
      </c>
      <c r="B592" s="6" t="s">
        <v>930</v>
      </c>
      <c r="C592" s="41" t="s">
        <v>855</v>
      </c>
      <c r="D592" s="42">
        <f>+Tabla1[[#This Row],[Capacidad MW]]/E$1</f>
        <v>249750</v>
      </c>
      <c r="E592" s="42">
        <v>99.9</v>
      </c>
      <c r="F592" s="40">
        <v>44742</v>
      </c>
      <c r="G592" s="24">
        <f>17*Tabla1[[#This Row],[Cantidad de paneles]]</f>
        <v>4245750</v>
      </c>
      <c r="H592" s="23">
        <f>0.003*Tabla1[[#This Row],[Cantidad de paneles]]</f>
        <v>749.25</v>
      </c>
      <c r="I592" s="24">
        <f>0.057*Tabla1[[#This Row],[Cantidad de paneles]]</f>
        <v>14235.75</v>
      </c>
      <c r="J592" s="28">
        <f>+Tabla1[[#This Row],[Peso del vidrio '[Kg']]]*J$1</f>
        <v>670828500</v>
      </c>
      <c r="K592" s="28">
        <f>+Tabla1[[#This Row],[Peso del Silicio '[Kg']]]*J$2</f>
        <v>113886000</v>
      </c>
      <c r="L592" s="28">
        <f>+Tabla1[[#This Row],[peso del aluminio '[Kg']]]*J$3</f>
        <v>74025900</v>
      </c>
      <c r="M592" s="30">
        <f>+Tabla1[[#This Row],[precio del vidrio '[$']]]+Tabla1[[#This Row],[precio del aluminio '[$']]]+Tabla1[[#This Row],[precio del silio '[$']]]</f>
        <v>858740400</v>
      </c>
      <c r="N592" s="39">
        <f t="shared" si="9"/>
        <v>200312.66620013997</v>
      </c>
      <c r="O592" s="50">
        <f>+Tabla1[[#This Row],[Valor Total del reciclaje de la planta]]/G$2</f>
        <v>221096.91040164779</v>
      </c>
    </row>
    <row r="593" spans="1:15" ht="27.6">
      <c r="A593" s="40">
        <v>43706</v>
      </c>
      <c r="B593" s="6" t="s">
        <v>5</v>
      </c>
      <c r="C593" s="41" t="s">
        <v>9</v>
      </c>
      <c r="D593" s="42">
        <f>+Tabla1[[#This Row],[Capacidad MW]]/E$1</f>
        <v>375000</v>
      </c>
      <c r="E593" s="42">
        <v>150</v>
      </c>
      <c r="F593" s="40">
        <v>44717</v>
      </c>
      <c r="G593" s="24">
        <f>17*Tabla1[[#This Row],[Cantidad de paneles]]</f>
        <v>6375000</v>
      </c>
      <c r="H593" s="23">
        <f>0.003*Tabla1[[#This Row],[Cantidad de paneles]]</f>
        <v>1125</v>
      </c>
      <c r="I593" s="24">
        <f>0.057*Tabla1[[#This Row],[Cantidad de paneles]]</f>
        <v>21375</v>
      </c>
      <c r="J593" s="28">
        <f>+Tabla1[[#This Row],[Peso del vidrio '[Kg']]]*J$1</f>
        <v>1007250000</v>
      </c>
      <c r="K593" s="28">
        <f>+Tabla1[[#This Row],[Peso del Silicio '[Kg']]]*J$2</f>
        <v>171000000</v>
      </c>
      <c r="L593" s="28">
        <f>+Tabla1[[#This Row],[peso del aluminio '[Kg']]]*J$3</f>
        <v>111150000</v>
      </c>
      <c r="M593" s="30">
        <f>+Tabla1[[#This Row],[precio del vidrio '[$']]]+Tabla1[[#This Row],[precio del aluminio '[$']]]+Tabla1[[#This Row],[precio del silio '[$']]]</f>
        <v>1289400000</v>
      </c>
      <c r="N593" s="39">
        <f t="shared" si="9"/>
        <v>300769.76906927919</v>
      </c>
      <c r="O593" s="50">
        <f>+Tabla1[[#This Row],[Valor Total del reciclaje de la planta]]/G$2</f>
        <v>331977.3429454171</v>
      </c>
    </row>
    <row r="594" spans="1:15" ht="27.6">
      <c r="A594" s="40">
        <v>43706</v>
      </c>
      <c r="B594" s="6" t="s">
        <v>931</v>
      </c>
      <c r="C594" s="41" t="s">
        <v>74</v>
      </c>
      <c r="D594" s="42">
        <f>+Tabla1[[#This Row],[Capacidad MW]]/E$1</f>
        <v>49749.999999999993</v>
      </c>
      <c r="E594" s="42">
        <v>19.899999999999999</v>
      </c>
      <c r="F594" s="40">
        <v>44499</v>
      </c>
      <c r="G594" s="24">
        <f>17*Tabla1[[#This Row],[Cantidad de paneles]]</f>
        <v>845749.99999999988</v>
      </c>
      <c r="H594" s="23">
        <f>0.003*Tabla1[[#This Row],[Cantidad de paneles]]</f>
        <v>149.24999999999997</v>
      </c>
      <c r="I594" s="24">
        <f>0.057*Tabla1[[#This Row],[Cantidad de paneles]]</f>
        <v>2835.7499999999995</v>
      </c>
      <c r="J594" s="28">
        <f>+Tabla1[[#This Row],[Peso del vidrio '[Kg']]]*J$1</f>
        <v>133628499.99999999</v>
      </c>
      <c r="K594" s="28">
        <f>+Tabla1[[#This Row],[Peso del Silicio '[Kg']]]*J$2</f>
        <v>22685999.999999996</v>
      </c>
      <c r="L594" s="28">
        <f>+Tabla1[[#This Row],[peso del aluminio '[Kg']]]*J$3</f>
        <v>14745899.999999998</v>
      </c>
      <c r="M594" s="30">
        <f>+Tabla1[[#This Row],[precio del vidrio '[$']]]+Tabla1[[#This Row],[precio del aluminio '[$']]]+Tabla1[[#This Row],[precio del silio '[$']]]</f>
        <v>171060399.99999997</v>
      </c>
      <c r="N594" s="39">
        <f t="shared" si="9"/>
        <v>39902.12269652437</v>
      </c>
      <c r="O594" s="50">
        <f>+Tabla1[[#This Row],[Valor Total del reciclaje de la planta]]/G$2</f>
        <v>44042.327497425329</v>
      </c>
    </row>
    <row r="595" spans="1:15" ht="27.6">
      <c r="A595" s="40">
        <v>43706</v>
      </c>
      <c r="B595" s="6" t="s">
        <v>932</v>
      </c>
      <c r="C595" s="41" t="s">
        <v>74</v>
      </c>
      <c r="D595" s="42">
        <f>+Tabla1[[#This Row],[Capacidad MW]]/E$1</f>
        <v>49749.999999999993</v>
      </c>
      <c r="E595" s="42">
        <v>19.899999999999999</v>
      </c>
      <c r="F595" s="40">
        <v>44499</v>
      </c>
      <c r="G595" s="24">
        <f>17*Tabla1[[#This Row],[Cantidad de paneles]]</f>
        <v>845749.99999999988</v>
      </c>
      <c r="H595" s="23">
        <f>0.003*Tabla1[[#This Row],[Cantidad de paneles]]</f>
        <v>149.24999999999997</v>
      </c>
      <c r="I595" s="24">
        <f>0.057*Tabla1[[#This Row],[Cantidad de paneles]]</f>
        <v>2835.7499999999995</v>
      </c>
      <c r="J595" s="28">
        <f>+Tabla1[[#This Row],[Peso del vidrio '[Kg']]]*J$1</f>
        <v>133628499.99999999</v>
      </c>
      <c r="K595" s="28">
        <f>+Tabla1[[#This Row],[Peso del Silicio '[Kg']]]*J$2</f>
        <v>22685999.999999996</v>
      </c>
      <c r="L595" s="28">
        <f>+Tabla1[[#This Row],[peso del aluminio '[Kg']]]*J$3</f>
        <v>14745899.999999998</v>
      </c>
      <c r="M595" s="30">
        <f>+Tabla1[[#This Row],[precio del vidrio '[$']]]+Tabla1[[#This Row],[precio del aluminio '[$']]]+Tabla1[[#This Row],[precio del silio '[$']]]</f>
        <v>171060399.99999997</v>
      </c>
      <c r="N595" s="39">
        <f t="shared" si="9"/>
        <v>39902.12269652437</v>
      </c>
      <c r="O595" s="50">
        <f>+Tabla1[[#This Row],[Valor Total del reciclaje de la planta]]/G$2</f>
        <v>44042.327497425329</v>
      </c>
    </row>
    <row r="596" spans="1:15" ht="27.6">
      <c r="A596" s="40">
        <v>43706</v>
      </c>
      <c r="B596" s="6" t="s">
        <v>933</v>
      </c>
      <c r="C596" s="41" t="s">
        <v>74</v>
      </c>
      <c r="D596" s="42">
        <f>+Tabla1[[#This Row],[Capacidad MW]]/E$1</f>
        <v>49749.999999999993</v>
      </c>
      <c r="E596" s="42">
        <v>19.899999999999999</v>
      </c>
      <c r="F596" s="40">
        <v>44499</v>
      </c>
      <c r="G596" s="24">
        <f>17*Tabla1[[#This Row],[Cantidad de paneles]]</f>
        <v>845749.99999999988</v>
      </c>
      <c r="H596" s="23">
        <f>0.003*Tabla1[[#This Row],[Cantidad de paneles]]</f>
        <v>149.24999999999997</v>
      </c>
      <c r="I596" s="24">
        <f>0.057*Tabla1[[#This Row],[Cantidad de paneles]]</f>
        <v>2835.7499999999995</v>
      </c>
      <c r="J596" s="28">
        <f>+Tabla1[[#This Row],[Peso del vidrio '[Kg']]]*J$1</f>
        <v>133628499.99999999</v>
      </c>
      <c r="K596" s="28">
        <f>+Tabla1[[#This Row],[Peso del Silicio '[Kg']]]*J$2</f>
        <v>22685999.999999996</v>
      </c>
      <c r="L596" s="28">
        <f>+Tabla1[[#This Row],[peso del aluminio '[Kg']]]*J$3</f>
        <v>14745899.999999998</v>
      </c>
      <c r="M596" s="30">
        <f>+Tabla1[[#This Row],[precio del vidrio '[$']]]+Tabla1[[#This Row],[precio del aluminio '[$']]]+Tabla1[[#This Row],[precio del silio '[$']]]</f>
        <v>171060399.99999997</v>
      </c>
      <c r="N596" s="39">
        <f t="shared" si="9"/>
        <v>39902.12269652437</v>
      </c>
      <c r="O596" s="50">
        <f>+Tabla1[[#This Row],[Valor Total del reciclaje de la planta]]/G$2</f>
        <v>44042.327497425329</v>
      </c>
    </row>
    <row r="597" spans="1:15" ht="27.6">
      <c r="A597" s="40">
        <v>43706</v>
      </c>
      <c r="B597" s="6" t="s">
        <v>934</v>
      </c>
      <c r="C597" s="41" t="s">
        <v>74</v>
      </c>
      <c r="D597" s="42">
        <f>+Tabla1[[#This Row],[Capacidad MW]]/E$1</f>
        <v>49749.999999999993</v>
      </c>
      <c r="E597" s="42">
        <v>19.899999999999999</v>
      </c>
      <c r="F597" s="40">
        <v>44499</v>
      </c>
      <c r="G597" s="24">
        <f>17*Tabla1[[#This Row],[Cantidad de paneles]]</f>
        <v>845749.99999999988</v>
      </c>
      <c r="H597" s="23">
        <f>0.003*Tabla1[[#This Row],[Cantidad de paneles]]</f>
        <v>149.24999999999997</v>
      </c>
      <c r="I597" s="24">
        <f>0.057*Tabla1[[#This Row],[Cantidad de paneles]]</f>
        <v>2835.7499999999995</v>
      </c>
      <c r="J597" s="28">
        <f>+Tabla1[[#This Row],[Peso del vidrio '[Kg']]]*J$1</f>
        <v>133628499.99999999</v>
      </c>
      <c r="K597" s="28">
        <f>+Tabla1[[#This Row],[Peso del Silicio '[Kg']]]*J$2</f>
        <v>22685999.999999996</v>
      </c>
      <c r="L597" s="28">
        <f>+Tabla1[[#This Row],[peso del aluminio '[Kg']]]*J$3</f>
        <v>14745899.999999998</v>
      </c>
      <c r="M597" s="30">
        <f>+Tabla1[[#This Row],[precio del vidrio '[$']]]+Tabla1[[#This Row],[precio del aluminio '[$']]]+Tabla1[[#This Row],[precio del silio '[$']]]</f>
        <v>171060399.99999997</v>
      </c>
      <c r="N597" s="39">
        <f t="shared" si="9"/>
        <v>39902.12269652437</v>
      </c>
      <c r="O597" s="50">
        <f>+Tabla1[[#This Row],[Valor Total del reciclaje de la planta]]/G$2</f>
        <v>44042.327497425329</v>
      </c>
    </row>
    <row r="598" spans="1:15" ht="27.6">
      <c r="A598" s="40">
        <v>43706</v>
      </c>
      <c r="B598" s="6" t="s">
        <v>935</v>
      </c>
      <c r="C598" s="41" t="s">
        <v>936</v>
      </c>
      <c r="D598" s="42">
        <f>+Tabla1[[#This Row],[Capacidad MW]]/E$1</f>
        <v>249750</v>
      </c>
      <c r="E598" s="42">
        <v>99.9</v>
      </c>
      <c r="F598" s="40">
        <v>44742</v>
      </c>
      <c r="G598" s="24">
        <f>17*Tabla1[[#This Row],[Cantidad de paneles]]</f>
        <v>4245750</v>
      </c>
      <c r="H598" s="23">
        <f>0.003*Tabla1[[#This Row],[Cantidad de paneles]]</f>
        <v>749.25</v>
      </c>
      <c r="I598" s="24">
        <f>0.057*Tabla1[[#This Row],[Cantidad de paneles]]</f>
        <v>14235.75</v>
      </c>
      <c r="J598" s="28">
        <f>+Tabla1[[#This Row],[Peso del vidrio '[Kg']]]*J$1</f>
        <v>670828500</v>
      </c>
      <c r="K598" s="28">
        <f>+Tabla1[[#This Row],[Peso del Silicio '[Kg']]]*J$2</f>
        <v>113886000</v>
      </c>
      <c r="L598" s="28">
        <f>+Tabla1[[#This Row],[peso del aluminio '[Kg']]]*J$3</f>
        <v>74025900</v>
      </c>
      <c r="M598" s="30">
        <f>+Tabla1[[#This Row],[precio del vidrio '[$']]]+Tabla1[[#This Row],[precio del aluminio '[$']]]+Tabla1[[#This Row],[precio del silio '[$']]]</f>
        <v>858740400</v>
      </c>
      <c r="N598" s="39">
        <f t="shared" si="9"/>
        <v>200312.66620013997</v>
      </c>
      <c r="O598" s="50">
        <f>+Tabla1[[#This Row],[Valor Total del reciclaje de la planta]]/G$2</f>
        <v>221096.91040164779</v>
      </c>
    </row>
    <row r="599" spans="1:15">
      <c r="A599" s="40">
        <v>43706</v>
      </c>
      <c r="B599" s="6" t="s">
        <v>937</v>
      </c>
      <c r="C599" s="41" t="s">
        <v>74</v>
      </c>
      <c r="D599" s="42">
        <f>+Tabla1[[#This Row],[Capacidad MW]]/E$1</f>
        <v>49749.999999999993</v>
      </c>
      <c r="E599" s="42">
        <v>19.899999999999999</v>
      </c>
      <c r="F599" s="40">
        <v>44377</v>
      </c>
      <c r="G599" s="24">
        <f>17*Tabla1[[#This Row],[Cantidad de paneles]]</f>
        <v>845749.99999999988</v>
      </c>
      <c r="H599" s="23">
        <f>0.003*Tabla1[[#This Row],[Cantidad de paneles]]</f>
        <v>149.24999999999997</v>
      </c>
      <c r="I599" s="24">
        <f>0.057*Tabla1[[#This Row],[Cantidad de paneles]]</f>
        <v>2835.7499999999995</v>
      </c>
      <c r="J599" s="28">
        <f>+Tabla1[[#This Row],[Peso del vidrio '[Kg']]]*J$1</f>
        <v>133628499.99999999</v>
      </c>
      <c r="K599" s="28">
        <f>+Tabla1[[#This Row],[Peso del Silicio '[Kg']]]*J$2</f>
        <v>22685999.999999996</v>
      </c>
      <c r="L599" s="28">
        <f>+Tabla1[[#This Row],[peso del aluminio '[Kg']]]*J$3</f>
        <v>14745899.999999998</v>
      </c>
      <c r="M599" s="30">
        <f>+Tabla1[[#This Row],[precio del vidrio '[$']]]+Tabla1[[#This Row],[precio del aluminio '[$']]]+Tabla1[[#This Row],[precio del silio '[$']]]</f>
        <v>171060399.99999997</v>
      </c>
      <c r="N599" s="39">
        <f t="shared" si="9"/>
        <v>39902.12269652437</v>
      </c>
      <c r="O599" s="50">
        <f>+Tabla1[[#This Row],[Valor Total del reciclaje de la planta]]/G$2</f>
        <v>44042.327497425329</v>
      </c>
    </row>
    <row r="600" spans="1:15">
      <c r="A600" s="40">
        <v>43707</v>
      </c>
      <c r="B600" s="6" t="s">
        <v>938</v>
      </c>
      <c r="C600" s="41" t="s">
        <v>74</v>
      </c>
      <c r="D600" s="42">
        <f>+Tabla1[[#This Row],[Capacidad MW]]/E$1</f>
        <v>49749.999999999993</v>
      </c>
      <c r="E600" s="42">
        <v>19.899999999999999</v>
      </c>
      <c r="F600" s="40">
        <v>44377</v>
      </c>
      <c r="G600" s="24">
        <f>17*Tabla1[[#This Row],[Cantidad de paneles]]</f>
        <v>845749.99999999988</v>
      </c>
      <c r="H600" s="23">
        <f>0.003*Tabla1[[#This Row],[Cantidad de paneles]]</f>
        <v>149.24999999999997</v>
      </c>
      <c r="I600" s="24">
        <f>0.057*Tabla1[[#This Row],[Cantidad de paneles]]</f>
        <v>2835.7499999999995</v>
      </c>
      <c r="J600" s="28">
        <f>+Tabla1[[#This Row],[Peso del vidrio '[Kg']]]*J$1</f>
        <v>133628499.99999999</v>
      </c>
      <c r="K600" s="28">
        <f>+Tabla1[[#This Row],[Peso del Silicio '[Kg']]]*J$2</f>
        <v>22685999.999999996</v>
      </c>
      <c r="L600" s="28">
        <f>+Tabla1[[#This Row],[peso del aluminio '[Kg']]]*J$3</f>
        <v>14745899.999999998</v>
      </c>
      <c r="M600" s="30">
        <f>+Tabla1[[#This Row],[precio del vidrio '[$']]]+Tabla1[[#This Row],[precio del aluminio '[$']]]+Tabla1[[#This Row],[precio del silio '[$']]]</f>
        <v>171060399.99999997</v>
      </c>
      <c r="N600" s="39">
        <f t="shared" si="9"/>
        <v>39902.12269652437</v>
      </c>
      <c r="O600" s="50">
        <f>+Tabla1[[#This Row],[Valor Total del reciclaje de la planta]]/G$2</f>
        <v>44042.327497425329</v>
      </c>
    </row>
    <row r="601" spans="1:15">
      <c r="A601" s="40">
        <v>43707</v>
      </c>
      <c r="B601" s="6" t="s">
        <v>939</v>
      </c>
      <c r="C601" s="41" t="s">
        <v>74</v>
      </c>
      <c r="D601" s="42">
        <f>+Tabla1[[#This Row],[Capacidad MW]]/E$1</f>
        <v>49749.999999999993</v>
      </c>
      <c r="E601" s="42">
        <v>19.899999999999999</v>
      </c>
      <c r="F601" s="40">
        <v>44742</v>
      </c>
      <c r="G601" s="24">
        <f>17*Tabla1[[#This Row],[Cantidad de paneles]]</f>
        <v>845749.99999999988</v>
      </c>
      <c r="H601" s="23">
        <f>0.003*Tabla1[[#This Row],[Cantidad de paneles]]</f>
        <v>149.24999999999997</v>
      </c>
      <c r="I601" s="24">
        <f>0.057*Tabla1[[#This Row],[Cantidad de paneles]]</f>
        <v>2835.7499999999995</v>
      </c>
      <c r="J601" s="28">
        <f>+Tabla1[[#This Row],[Peso del vidrio '[Kg']]]*J$1</f>
        <v>133628499.99999999</v>
      </c>
      <c r="K601" s="28">
        <f>+Tabla1[[#This Row],[Peso del Silicio '[Kg']]]*J$2</f>
        <v>22685999.999999996</v>
      </c>
      <c r="L601" s="28">
        <f>+Tabla1[[#This Row],[peso del aluminio '[Kg']]]*J$3</f>
        <v>14745899.999999998</v>
      </c>
      <c r="M601" s="30">
        <f>+Tabla1[[#This Row],[precio del vidrio '[$']]]+Tabla1[[#This Row],[precio del aluminio '[$']]]+Tabla1[[#This Row],[precio del silio '[$']]]</f>
        <v>171060399.99999997</v>
      </c>
      <c r="N601" s="39">
        <f t="shared" si="9"/>
        <v>39902.12269652437</v>
      </c>
      <c r="O601" s="50">
        <f>+Tabla1[[#This Row],[Valor Total del reciclaje de la planta]]/G$2</f>
        <v>44042.327497425329</v>
      </c>
    </row>
    <row r="602" spans="1:15">
      <c r="A602" s="40">
        <v>43707</v>
      </c>
      <c r="B602" s="6" t="s">
        <v>940</v>
      </c>
      <c r="C602" s="41" t="s">
        <v>74</v>
      </c>
      <c r="D602" s="42">
        <f>+Tabla1[[#This Row],[Capacidad MW]]/E$1</f>
        <v>49749.999999999993</v>
      </c>
      <c r="E602" s="42">
        <v>19.899999999999999</v>
      </c>
      <c r="F602" s="40">
        <v>44742</v>
      </c>
      <c r="G602" s="24">
        <f>17*Tabla1[[#This Row],[Cantidad de paneles]]</f>
        <v>845749.99999999988</v>
      </c>
      <c r="H602" s="23">
        <f>0.003*Tabla1[[#This Row],[Cantidad de paneles]]</f>
        <v>149.24999999999997</v>
      </c>
      <c r="I602" s="24">
        <f>0.057*Tabla1[[#This Row],[Cantidad de paneles]]</f>
        <v>2835.7499999999995</v>
      </c>
      <c r="J602" s="28">
        <f>+Tabla1[[#This Row],[Peso del vidrio '[Kg']]]*J$1</f>
        <v>133628499.99999999</v>
      </c>
      <c r="K602" s="28">
        <f>+Tabla1[[#This Row],[Peso del Silicio '[Kg']]]*J$2</f>
        <v>22685999.999999996</v>
      </c>
      <c r="L602" s="28">
        <f>+Tabla1[[#This Row],[peso del aluminio '[Kg']]]*J$3</f>
        <v>14745899.999999998</v>
      </c>
      <c r="M602" s="30">
        <f>+Tabla1[[#This Row],[precio del vidrio '[$']]]+Tabla1[[#This Row],[precio del aluminio '[$']]]+Tabla1[[#This Row],[precio del silio '[$']]]</f>
        <v>171060399.99999997</v>
      </c>
      <c r="N602" s="39">
        <f t="shared" si="9"/>
        <v>39902.12269652437</v>
      </c>
      <c r="O602" s="50">
        <f>+Tabla1[[#This Row],[Valor Total del reciclaje de la planta]]/G$2</f>
        <v>44042.327497425329</v>
      </c>
    </row>
    <row r="603" spans="1:15">
      <c r="A603" s="40">
        <v>43707</v>
      </c>
      <c r="B603" s="6" t="s">
        <v>941</v>
      </c>
      <c r="C603" s="41" t="s">
        <v>74</v>
      </c>
      <c r="D603" s="42">
        <f>+Tabla1[[#This Row],[Capacidad MW]]/E$1</f>
        <v>49749.999999999993</v>
      </c>
      <c r="E603" s="42">
        <v>19.899999999999999</v>
      </c>
      <c r="F603" s="40">
        <v>44742</v>
      </c>
      <c r="G603" s="24">
        <f>17*Tabla1[[#This Row],[Cantidad de paneles]]</f>
        <v>845749.99999999988</v>
      </c>
      <c r="H603" s="23">
        <f>0.003*Tabla1[[#This Row],[Cantidad de paneles]]</f>
        <v>149.24999999999997</v>
      </c>
      <c r="I603" s="24">
        <f>0.057*Tabla1[[#This Row],[Cantidad de paneles]]</f>
        <v>2835.7499999999995</v>
      </c>
      <c r="J603" s="28">
        <f>+Tabla1[[#This Row],[Peso del vidrio '[Kg']]]*J$1</f>
        <v>133628499.99999999</v>
      </c>
      <c r="K603" s="28">
        <f>+Tabla1[[#This Row],[Peso del Silicio '[Kg']]]*J$2</f>
        <v>22685999.999999996</v>
      </c>
      <c r="L603" s="28">
        <f>+Tabla1[[#This Row],[peso del aluminio '[Kg']]]*J$3</f>
        <v>14745899.999999998</v>
      </c>
      <c r="M603" s="30">
        <f>+Tabla1[[#This Row],[precio del vidrio '[$']]]+Tabla1[[#This Row],[precio del aluminio '[$']]]+Tabla1[[#This Row],[precio del silio '[$']]]</f>
        <v>171060399.99999997</v>
      </c>
      <c r="N603" s="39">
        <f t="shared" si="9"/>
        <v>39902.12269652437</v>
      </c>
      <c r="O603" s="50">
        <f>+Tabla1[[#This Row],[Valor Total del reciclaje de la planta]]/G$2</f>
        <v>44042.327497425329</v>
      </c>
    </row>
    <row r="604" spans="1:15" ht="27.6">
      <c r="A604" s="40">
        <v>43710</v>
      </c>
      <c r="B604" s="6" t="s">
        <v>942</v>
      </c>
      <c r="C604" s="41" t="s">
        <v>943</v>
      </c>
      <c r="D604" s="42">
        <f>+Tabla1[[#This Row],[Capacidad MW]]/E$1</f>
        <v>425000</v>
      </c>
      <c r="E604" s="42">
        <v>170</v>
      </c>
      <c r="F604" s="40">
        <v>44560</v>
      </c>
      <c r="G604" s="24">
        <f>17*Tabla1[[#This Row],[Cantidad de paneles]]</f>
        <v>7225000</v>
      </c>
      <c r="H604" s="23">
        <f>0.003*Tabla1[[#This Row],[Cantidad de paneles]]</f>
        <v>1275</v>
      </c>
      <c r="I604" s="24">
        <f>0.057*Tabla1[[#This Row],[Cantidad de paneles]]</f>
        <v>24225</v>
      </c>
      <c r="J604" s="28">
        <f>+Tabla1[[#This Row],[Peso del vidrio '[Kg']]]*J$1</f>
        <v>1141550000</v>
      </c>
      <c r="K604" s="28">
        <f>+Tabla1[[#This Row],[Peso del Silicio '[Kg']]]*J$2</f>
        <v>193800000</v>
      </c>
      <c r="L604" s="28">
        <f>+Tabla1[[#This Row],[peso del aluminio '[Kg']]]*J$3</f>
        <v>125970000</v>
      </c>
      <c r="M604" s="30">
        <f>+Tabla1[[#This Row],[precio del vidrio '[$']]]+Tabla1[[#This Row],[precio del aluminio '[$']]]+Tabla1[[#This Row],[precio del silio '[$']]]</f>
        <v>1461320000</v>
      </c>
      <c r="N604" s="39">
        <f t="shared" si="9"/>
        <v>340872.40494518314</v>
      </c>
      <c r="O604" s="50">
        <f>+Tabla1[[#This Row],[Valor Total del reciclaje de la planta]]/G$2</f>
        <v>376240.9886714727</v>
      </c>
    </row>
    <row r="605" spans="1:15" ht="27.6">
      <c r="A605" s="40">
        <v>43710</v>
      </c>
      <c r="B605" s="6" t="s">
        <v>944</v>
      </c>
      <c r="C605" s="41" t="s">
        <v>875</v>
      </c>
      <c r="D605" s="42">
        <f>+Tabla1[[#This Row],[Capacidad MW]]/E$1</f>
        <v>200000</v>
      </c>
      <c r="E605" s="42">
        <v>80</v>
      </c>
      <c r="F605" s="40">
        <v>44560</v>
      </c>
      <c r="G605" s="24">
        <f>17*Tabla1[[#This Row],[Cantidad de paneles]]</f>
        <v>3400000</v>
      </c>
      <c r="H605" s="23">
        <f>0.003*Tabla1[[#This Row],[Cantidad de paneles]]</f>
        <v>600</v>
      </c>
      <c r="I605" s="24">
        <f>0.057*Tabla1[[#This Row],[Cantidad de paneles]]</f>
        <v>11400</v>
      </c>
      <c r="J605" s="28">
        <f>+Tabla1[[#This Row],[Peso del vidrio '[Kg']]]*J$1</f>
        <v>537200000</v>
      </c>
      <c r="K605" s="28">
        <f>+Tabla1[[#This Row],[Peso del Silicio '[Kg']]]*J$2</f>
        <v>91200000</v>
      </c>
      <c r="L605" s="28">
        <f>+Tabla1[[#This Row],[peso del aluminio '[Kg']]]*J$3</f>
        <v>59280000</v>
      </c>
      <c r="M605" s="30">
        <f>+Tabla1[[#This Row],[precio del vidrio '[$']]]+Tabla1[[#This Row],[precio del aluminio '[$']]]+Tabla1[[#This Row],[precio del silio '[$']]]</f>
        <v>687680000</v>
      </c>
      <c r="N605" s="39">
        <f t="shared" si="9"/>
        <v>160410.54350361557</v>
      </c>
      <c r="O605" s="50">
        <f>+Tabla1[[#This Row],[Valor Total del reciclaje de la planta]]/G$2</f>
        <v>177054.58290422245</v>
      </c>
    </row>
    <row r="606" spans="1:15" ht="27.6">
      <c r="A606" s="40">
        <v>43711</v>
      </c>
      <c r="B606" s="6" t="s">
        <v>945</v>
      </c>
      <c r="C606" s="41" t="s">
        <v>827</v>
      </c>
      <c r="D606" s="42">
        <f>+Tabla1[[#This Row],[Capacidad MW]]/E$1</f>
        <v>225000</v>
      </c>
      <c r="E606" s="42">
        <v>90</v>
      </c>
      <c r="F606" s="40">
        <v>44530</v>
      </c>
      <c r="G606" s="24">
        <f>17*Tabla1[[#This Row],[Cantidad de paneles]]</f>
        <v>3825000</v>
      </c>
      <c r="H606" s="23">
        <f>0.003*Tabla1[[#This Row],[Cantidad de paneles]]</f>
        <v>675</v>
      </c>
      <c r="I606" s="24">
        <f>0.057*Tabla1[[#This Row],[Cantidad de paneles]]</f>
        <v>12825</v>
      </c>
      <c r="J606" s="28">
        <f>+Tabla1[[#This Row],[Peso del vidrio '[Kg']]]*J$1</f>
        <v>604350000</v>
      </c>
      <c r="K606" s="28">
        <f>+Tabla1[[#This Row],[Peso del Silicio '[Kg']]]*J$2</f>
        <v>102600000</v>
      </c>
      <c r="L606" s="28">
        <f>+Tabla1[[#This Row],[peso del aluminio '[Kg']]]*J$3</f>
        <v>66690000</v>
      </c>
      <c r="M606" s="30">
        <f>+Tabla1[[#This Row],[precio del vidrio '[$']]]+Tabla1[[#This Row],[precio del aluminio '[$']]]+Tabla1[[#This Row],[precio del silio '[$']]]</f>
        <v>773640000</v>
      </c>
      <c r="N606" s="39">
        <f t="shared" si="9"/>
        <v>180461.86144156754</v>
      </c>
      <c r="O606" s="50">
        <f>+Tabla1[[#This Row],[Valor Total del reciclaje de la planta]]/G$2</f>
        <v>199186.40576725025</v>
      </c>
    </row>
    <row r="607" spans="1:15" ht="27.6">
      <c r="A607" s="40">
        <v>43711</v>
      </c>
      <c r="B607" s="6" t="s">
        <v>946</v>
      </c>
      <c r="C607" s="41" t="s">
        <v>947</v>
      </c>
      <c r="D607" s="42">
        <f>+Tabla1[[#This Row],[Capacidad MW]]/E$1</f>
        <v>14199.999999999998</v>
      </c>
      <c r="E607" s="42">
        <v>5.68</v>
      </c>
      <c r="F607" s="40">
        <v>44211</v>
      </c>
      <c r="G607" s="24">
        <f>17*Tabla1[[#This Row],[Cantidad de paneles]]</f>
        <v>241399.99999999997</v>
      </c>
      <c r="H607" s="23">
        <f>0.003*Tabla1[[#This Row],[Cantidad de paneles]]</f>
        <v>42.599999999999994</v>
      </c>
      <c r="I607" s="24">
        <f>0.057*Tabla1[[#This Row],[Cantidad de paneles]]</f>
        <v>809.4</v>
      </c>
      <c r="J607" s="28">
        <f>+Tabla1[[#This Row],[Peso del vidrio '[Kg']]]*J$1</f>
        <v>38141199.999999993</v>
      </c>
      <c r="K607" s="28">
        <f>+Tabla1[[#This Row],[Peso del Silicio '[Kg']]]*J$2</f>
        <v>6475199.9999999991</v>
      </c>
      <c r="L607" s="28">
        <f>+Tabla1[[#This Row],[peso del aluminio '[Kg']]]*J$3</f>
        <v>4208880</v>
      </c>
      <c r="M607" s="30">
        <f>+Tabla1[[#This Row],[precio del vidrio '[$']]]+Tabla1[[#This Row],[precio del aluminio '[$']]]+Tabla1[[#This Row],[precio del silio '[$']]]</f>
        <v>48825279.999999993</v>
      </c>
      <c r="N607" s="39">
        <f t="shared" si="9"/>
        <v>11389.148588756705</v>
      </c>
      <c r="O607" s="50">
        <f>+Tabla1[[#This Row],[Valor Total del reciclaje de la planta]]/G$2</f>
        <v>12570.875386199792</v>
      </c>
    </row>
    <row r="608" spans="1:15" ht="27.6">
      <c r="A608" s="40">
        <v>43711</v>
      </c>
      <c r="B608" s="6" t="s">
        <v>948</v>
      </c>
      <c r="C608" s="41" t="s">
        <v>827</v>
      </c>
      <c r="D608" s="42">
        <f>+Tabla1[[#This Row],[Capacidad MW]]/E$1</f>
        <v>500000</v>
      </c>
      <c r="E608" s="42">
        <v>200</v>
      </c>
      <c r="F608" s="40">
        <v>44530</v>
      </c>
      <c r="G608" s="24">
        <f>17*Tabla1[[#This Row],[Cantidad de paneles]]</f>
        <v>8500000</v>
      </c>
      <c r="H608" s="23">
        <f>0.003*Tabla1[[#This Row],[Cantidad de paneles]]</f>
        <v>1500</v>
      </c>
      <c r="I608" s="24">
        <f>0.057*Tabla1[[#This Row],[Cantidad de paneles]]</f>
        <v>28500</v>
      </c>
      <c r="J608" s="28">
        <f>+Tabla1[[#This Row],[Peso del vidrio '[Kg']]]*J$1</f>
        <v>1343000000</v>
      </c>
      <c r="K608" s="28">
        <f>+Tabla1[[#This Row],[Peso del Silicio '[Kg']]]*J$2</f>
        <v>228000000</v>
      </c>
      <c r="L608" s="28">
        <f>+Tabla1[[#This Row],[peso del aluminio '[Kg']]]*J$3</f>
        <v>148200000</v>
      </c>
      <c r="M608" s="30">
        <f>+Tabla1[[#This Row],[precio del vidrio '[$']]]+Tabla1[[#This Row],[precio del aluminio '[$']]]+Tabla1[[#This Row],[precio del silio '[$']]]</f>
        <v>1719200000</v>
      </c>
      <c r="N608" s="39">
        <f t="shared" si="9"/>
        <v>401026.35875903897</v>
      </c>
      <c r="O608" s="50">
        <f>+Tabla1[[#This Row],[Valor Total del reciclaje de la planta]]/G$2</f>
        <v>442636.45726055611</v>
      </c>
    </row>
    <row r="609" spans="1:15" ht="27.6">
      <c r="A609" s="40">
        <v>43712</v>
      </c>
      <c r="B609" s="6" t="s">
        <v>949</v>
      </c>
      <c r="C609" s="41" t="s">
        <v>950</v>
      </c>
      <c r="D609" s="42">
        <f>+Tabla1[[#This Row],[Capacidad MW]]/E$1</f>
        <v>95000</v>
      </c>
      <c r="E609" s="42">
        <v>38</v>
      </c>
      <c r="F609" s="40">
        <v>44520</v>
      </c>
      <c r="G609" s="24">
        <f>17*Tabla1[[#This Row],[Cantidad de paneles]]</f>
        <v>1615000</v>
      </c>
      <c r="H609" s="23">
        <f>0.003*Tabla1[[#This Row],[Cantidad de paneles]]</f>
        <v>285</v>
      </c>
      <c r="I609" s="24">
        <f>0.057*Tabla1[[#This Row],[Cantidad de paneles]]</f>
        <v>5415</v>
      </c>
      <c r="J609" s="28">
        <f>+Tabla1[[#This Row],[Peso del vidrio '[Kg']]]*J$1</f>
        <v>255170000</v>
      </c>
      <c r="K609" s="28">
        <f>+Tabla1[[#This Row],[Peso del Silicio '[Kg']]]*J$2</f>
        <v>43320000</v>
      </c>
      <c r="L609" s="28">
        <f>+Tabla1[[#This Row],[peso del aluminio '[Kg']]]*J$3</f>
        <v>28158000</v>
      </c>
      <c r="M609" s="30">
        <f>+Tabla1[[#This Row],[precio del vidrio '[$']]]+Tabla1[[#This Row],[precio del aluminio '[$']]]+Tabla1[[#This Row],[precio del silio '[$']]]</f>
        <v>326648000</v>
      </c>
      <c r="N609" s="39">
        <f t="shared" si="9"/>
        <v>76195.008164217405</v>
      </c>
      <c r="O609" s="50">
        <f>+Tabla1[[#This Row],[Valor Total del reciclaje de la planta]]/G$2</f>
        <v>84100.926879505671</v>
      </c>
    </row>
    <row r="610" spans="1:15" ht="41.45">
      <c r="A610" s="40">
        <v>43741</v>
      </c>
      <c r="B610" s="6" t="s">
        <v>951</v>
      </c>
      <c r="C610" s="41" t="s">
        <v>952</v>
      </c>
      <c r="D610" s="42">
        <f>+Tabla1[[#This Row],[Capacidad MW]]/E$1</f>
        <v>24750</v>
      </c>
      <c r="E610" s="42">
        <v>9.9</v>
      </c>
      <c r="F610" s="40">
        <v>44192</v>
      </c>
      <c r="G610" s="24">
        <f>17*Tabla1[[#This Row],[Cantidad de paneles]]</f>
        <v>420750</v>
      </c>
      <c r="H610" s="23">
        <f>0.003*Tabla1[[#This Row],[Cantidad de paneles]]</f>
        <v>74.25</v>
      </c>
      <c r="I610" s="24">
        <f>0.057*Tabla1[[#This Row],[Cantidad de paneles]]</f>
        <v>1410.75</v>
      </c>
      <c r="J610" s="28">
        <f>+Tabla1[[#This Row],[Peso del vidrio '[Kg']]]*J$1</f>
        <v>66478500</v>
      </c>
      <c r="K610" s="28">
        <f>+Tabla1[[#This Row],[Peso del Silicio '[Kg']]]*J$2</f>
        <v>11286000</v>
      </c>
      <c r="L610" s="28">
        <f>+Tabla1[[#This Row],[peso del aluminio '[Kg']]]*J$3</f>
        <v>7335900</v>
      </c>
      <c r="M610" s="30">
        <f>+Tabla1[[#This Row],[precio del vidrio '[$']]]+Tabla1[[#This Row],[precio del aluminio '[$']]]+Tabla1[[#This Row],[precio del silio '[$']]]</f>
        <v>85100400</v>
      </c>
      <c r="N610" s="39">
        <f t="shared" si="9"/>
        <v>19850.804758572427</v>
      </c>
      <c r="O610" s="50">
        <f>+Tabla1[[#This Row],[Valor Total del reciclaje de la planta]]/G$2</f>
        <v>21910.50463439753</v>
      </c>
    </row>
    <row r="611" spans="1:15" ht="27.6">
      <c r="A611" s="40">
        <v>43746</v>
      </c>
      <c r="B611" s="6" t="s">
        <v>953</v>
      </c>
      <c r="C611" s="41" t="s">
        <v>954</v>
      </c>
      <c r="D611" s="42">
        <f>+Tabla1[[#This Row],[Capacidad MW]]/E$1</f>
        <v>24750</v>
      </c>
      <c r="E611" s="42">
        <v>9.9</v>
      </c>
      <c r="F611" s="40">
        <v>44166</v>
      </c>
      <c r="G611" s="24">
        <f>17*Tabla1[[#This Row],[Cantidad de paneles]]</f>
        <v>420750</v>
      </c>
      <c r="H611" s="23">
        <f>0.003*Tabla1[[#This Row],[Cantidad de paneles]]</f>
        <v>74.25</v>
      </c>
      <c r="I611" s="24">
        <f>0.057*Tabla1[[#This Row],[Cantidad de paneles]]</f>
        <v>1410.75</v>
      </c>
      <c r="J611" s="28">
        <f>+Tabla1[[#This Row],[Peso del vidrio '[Kg']]]*J$1</f>
        <v>66478500</v>
      </c>
      <c r="K611" s="28">
        <f>+Tabla1[[#This Row],[Peso del Silicio '[Kg']]]*J$2</f>
        <v>11286000</v>
      </c>
      <c r="L611" s="28">
        <f>+Tabla1[[#This Row],[peso del aluminio '[Kg']]]*J$3</f>
        <v>7335900</v>
      </c>
      <c r="M611" s="30">
        <f>+Tabla1[[#This Row],[precio del vidrio '[$']]]+Tabla1[[#This Row],[precio del aluminio '[$']]]+Tabla1[[#This Row],[precio del silio '[$']]]</f>
        <v>85100400</v>
      </c>
      <c r="N611" s="39">
        <f t="shared" si="9"/>
        <v>19850.804758572427</v>
      </c>
      <c r="O611" s="50">
        <f>+Tabla1[[#This Row],[Valor Total del reciclaje de la planta]]/G$2</f>
        <v>21910.50463439753</v>
      </c>
    </row>
    <row r="612" spans="1:15" ht="27.6">
      <c r="A612" s="40">
        <v>43759</v>
      </c>
      <c r="B612" s="6" t="s">
        <v>955</v>
      </c>
      <c r="C612" s="41" t="s">
        <v>956</v>
      </c>
      <c r="D612" s="42">
        <f>+Tabla1[[#This Row],[Capacidad MW]]/E$1</f>
        <v>247500</v>
      </c>
      <c r="E612" s="42">
        <v>99</v>
      </c>
      <c r="F612" s="40">
        <v>44713</v>
      </c>
      <c r="G612" s="24">
        <f>17*Tabla1[[#This Row],[Cantidad de paneles]]</f>
        <v>4207500</v>
      </c>
      <c r="H612" s="23">
        <f>0.003*Tabla1[[#This Row],[Cantidad de paneles]]</f>
        <v>742.5</v>
      </c>
      <c r="I612" s="24">
        <f>0.057*Tabla1[[#This Row],[Cantidad de paneles]]</f>
        <v>14107.5</v>
      </c>
      <c r="J612" s="28">
        <f>+Tabla1[[#This Row],[Peso del vidrio '[Kg']]]*J$1</f>
        <v>664785000</v>
      </c>
      <c r="K612" s="28">
        <f>+Tabla1[[#This Row],[Peso del Silicio '[Kg']]]*J$2</f>
        <v>112860000</v>
      </c>
      <c r="L612" s="28">
        <f>+Tabla1[[#This Row],[peso del aluminio '[Kg']]]*J$3</f>
        <v>73359000</v>
      </c>
      <c r="M612" s="30">
        <f>+Tabla1[[#This Row],[precio del vidrio '[$']]]+Tabla1[[#This Row],[precio del aluminio '[$']]]+Tabla1[[#This Row],[precio del silio '[$']]]</f>
        <v>851004000</v>
      </c>
      <c r="N612" s="39">
        <f t="shared" si="9"/>
        <v>198508.04758572427</v>
      </c>
      <c r="O612" s="50">
        <f>+Tabla1[[#This Row],[Valor Total del reciclaje de la planta]]/G$2</f>
        <v>219105.04634397529</v>
      </c>
    </row>
    <row r="613" spans="1:15" ht="27.6">
      <c r="A613" s="40">
        <v>43761</v>
      </c>
      <c r="B613" s="6" t="s">
        <v>957</v>
      </c>
      <c r="C613" s="41" t="s">
        <v>958</v>
      </c>
      <c r="D613" s="42">
        <f>+Tabla1[[#This Row],[Capacidad MW]]/E$1</f>
        <v>264</v>
      </c>
      <c r="E613" s="42">
        <v>0.1056</v>
      </c>
      <c r="F613" s="40">
        <v>43936</v>
      </c>
      <c r="G613" s="24">
        <f>17*Tabla1[[#This Row],[Cantidad de paneles]]</f>
        <v>4488</v>
      </c>
      <c r="H613" s="23">
        <f>0.003*Tabla1[[#This Row],[Cantidad de paneles]]</f>
        <v>0.79200000000000004</v>
      </c>
      <c r="I613" s="24">
        <f>0.057*Tabla1[[#This Row],[Cantidad de paneles]]</f>
        <v>15.048</v>
      </c>
      <c r="J613" s="28">
        <f>+Tabla1[[#This Row],[Peso del vidrio '[Kg']]]*J$1</f>
        <v>709104</v>
      </c>
      <c r="K613" s="28">
        <f>+Tabla1[[#This Row],[Peso del Silicio '[Kg']]]*J$2</f>
        <v>120384</v>
      </c>
      <c r="L613" s="28">
        <f>+Tabla1[[#This Row],[peso del aluminio '[Kg']]]*J$3</f>
        <v>78249.600000000006</v>
      </c>
      <c r="M613" s="30">
        <f>+Tabla1[[#This Row],[precio del vidrio '[$']]]+Tabla1[[#This Row],[precio del aluminio '[$']]]+Tabla1[[#This Row],[precio del silio '[$']]]</f>
        <v>907737.59999999998</v>
      </c>
      <c r="N613" s="39">
        <f t="shared" si="9"/>
        <v>211.74191742477257</v>
      </c>
      <c r="O613" s="50">
        <f>+Tabla1[[#This Row],[Valor Total del reciclaje de la planta]]/G$2</f>
        <v>233.71204943357364</v>
      </c>
    </row>
    <row r="614" spans="1:15" ht="27.6">
      <c r="A614" s="40">
        <v>43761</v>
      </c>
      <c r="B614" s="6" t="s">
        <v>959</v>
      </c>
      <c r="C614" s="41" t="s">
        <v>827</v>
      </c>
      <c r="D614" s="42">
        <f>+Tabla1[[#This Row],[Capacidad MW]]/E$1</f>
        <v>49000</v>
      </c>
      <c r="E614" s="42">
        <v>19.600000000000001</v>
      </c>
      <c r="F614" s="40">
        <v>44531</v>
      </c>
      <c r="G614" s="24">
        <f>17*Tabla1[[#This Row],[Cantidad de paneles]]</f>
        <v>833000</v>
      </c>
      <c r="H614" s="23">
        <f>0.003*Tabla1[[#This Row],[Cantidad de paneles]]</f>
        <v>147</v>
      </c>
      <c r="I614" s="24">
        <f>0.057*Tabla1[[#This Row],[Cantidad de paneles]]</f>
        <v>2793</v>
      </c>
      <c r="J614" s="28">
        <f>+Tabla1[[#This Row],[Peso del vidrio '[Kg']]]*J$1</f>
        <v>131614000</v>
      </c>
      <c r="K614" s="28">
        <f>+Tabla1[[#This Row],[Peso del Silicio '[Kg']]]*J$2</f>
        <v>22344000</v>
      </c>
      <c r="L614" s="28">
        <f>+Tabla1[[#This Row],[peso del aluminio '[Kg']]]*J$3</f>
        <v>14523600</v>
      </c>
      <c r="M614" s="30">
        <f>+Tabla1[[#This Row],[precio del vidrio '[$']]]+Tabla1[[#This Row],[precio del aluminio '[$']]]+Tabla1[[#This Row],[precio del silio '[$']]]</f>
        <v>168481600</v>
      </c>
      <c r="N614" s="39">
        <f t="shared" si="9"/>
        <v>39300.583158385816</v>
      </c>
      <c r="O614" s="50">
        <f>+Tabla1[[#This Row],[Valor Total del reciclaje de la planta]]/G$2</f>
        <v>43378.3728115345</v>
      </c>
    </row>
    <row r="615" spans="1:15" ht="27.6">
      <c r="A615" s="40">
        <v>43780</v>
      </c>
      <c r="B615" s="6" t="s">
        <v>960</v>
      </c>
      <c r="C615" s="41" t="s">
        <v>961</v>
      </c>
      <c r="D615" s="42">
        <f>+Tabla1[[#This Row],[Capacidad MW]]/E$1</f>
        <v>3250</v>
      </c>
      <c r="E615" s="42">
        <v>1.3</v>
      </c>
      <c r="F615" s="40">
        <v>43905</v>
      </c>
      <c r="G615" s="24">
        <f>17*Tabla1[[#This Row],[Cantidad de paneles]]</f>
        <v>55250</v>
      </c>
      <c r="H615" s="23">
        <f>0.003*Tabla1[[#This Row],[Cantidad de paneles]]</f>
        <v>9.75</v>
      </c>
      <c r="I615" s="24">
        <f>0.057*Tabla1[[#This Row],[Cantidad de paneles]]</f>
        <v>185.25</v>
      </c>
      <c r="J615" s="28">
        <f>+Tabla1[[#This Row],[Peso del vidrio '[Kg']]]*J$1</f>
        <v>8729500</v>
      </c>
      <c r="K615" s="28">
        <f>+Tabla1[[#This Row],[Peso del Silicio '[Kg']]]*J$2</f>
        <v>1482000</v>
      </c>
      <c r="L615" s="28">
        <f>+Tabla1[[#This Row],[peso del aluminio '[Kg']]]*J$3</f>
        <v>963300</v>
      </c>
      <c r="M615" s="30">
        <f>+Tabla1[[#This Row],[precio del vidrio '[$']]]+Tabla1[[#This Row],[precio del aluminio '[$']]]+Tabla1[[#This Row],[precio del silio '[$']]]</f>
        <v>11174800</v>
      </c>
      <c r="N615" s="39">
        <f t="shared" si="9"/>
        <v>2606.6713319337532</v>
      </c>
      <c r="O615" s="50">
        <f>+Tabla1[[#This Row],[Valor Total del reciclaje de la planta]]/G$2</f>
        <v>2877.1369721936148</v>
      </c>
    </row>
    <row r="616" spans="1:15" ht="27.6">
      <c r="A616" s="40">
        <v>43794</v>
      </c>
      <c r="B616" s="6" t="s">
        <v>962</v>
      </c>
      <c r="C616" s="41" t="s">
        <v>963</v>
      </c>
      <c r="D616" s="42">
        <f>+Tabla1[[#This Row],[Capacidad MW]]/E$1</f>
        <v>125000</v>
      </c>
      <c r="E616" s="42">
        <v>50</v>
      </c>
      <c r="F616" s="40">
        <v>44166</v>
      </c>
      <c r="G616" s="24">
        <f>17*Tabla1[[#This Row],[Cantidad de paneles]]</f>
        <v>2125000</v>
      </c>
      <c r="H616" s="23">
        <f>0.003*Tabla1[[#This Row],[Cantidad de paneles]]</f>
        <v>375</v>
      </c>
      <c r="I616" s="24">
        <f>0.057*Tabla1[[#This Row],[Cantidad de paneles]]</f>
        <v>7125</v>
      </c>
      <c r="J616" s="28">
        <f>+Tabla1[[#This Row],[Peso del vidrio '[Kg']]]*J$1</f>
        <v>335750000</v>
      </c>
      <c r="K616" s="28">
        <f>+Tabla1[[#This Row],[Peso del Silicio '[Kg']]]*J$2</f>
        <v>57000000</v>
      </c>
      <c r="L616" s="28">
        <f>+Tabla1[[#This Row],[peso del aluminio '[Kg']]]*J$3</f>
        <v>37050000</v>
      </c>
      <c r="M616" s="30">
        <f>+Tabla1[[#This Row],[precio del vidrio '[$']]]+Tabla1[[#This Row],[precio del aluminio '[$']]]+Tabla1[[#This Row],[precio del silio '[$']]]</f>
        <v>429800000</v>
      </c>
      <c r="N616" s="39">
        <f t="shared" si="9"/>
        <v>100256.58968975974</v>
      </c>
      <c r="O616" s="50">
        <f>+Tabla1[[#This Row],[Valor Total del reciclaje de la planta]]/G$2</f>
        <v>110659.11431513903</v>
      </c>
    </row>
    <row r="617" spans="1:15">
      <c r="A617" s="40">
        <v>43810</v>
      </c>
      <c r="B617" s="6" t="s">
        <v>964</v>
      </c>
      <c r="C617" s="41" t="s">
        <v>965</v>
      </c>
      <c r="D617" s="42">
        <f>+Tabla1[[#This Row],[Capacidad MW]]/E$1</f>
        <v>20074.999999999996</v>
      </c>
      <c r="E617" s="42">
        <v>8.0299999999999994</v>
      </c>
      <c r="F617" s="40">
        <v>44180</v>
      </c>
      <c r="G617" s="24">
        <f>17*Tabla1[[#This Row],[Cantidad de paneles]]</f>
        <v>341274.99999999994</v>
      </c>
      <c r="H617" s="23">
        <f>0.003*Tabla1[[#This Row],[Cantidad de paneles]]</f>
        <v>60.224999999999987</v>
      </c>
      <c r="I617" s="24">
        <f>0.057*Tabla1[[#This Row],[Cantidad de paneles]]</f>
        <v>1144.2749999999999</v>
      </c>
      <c r="J617" s="28">
        <f>+Tabla1[[#This Row],[Peso del vidrio '[Kg']]]*J$1</f>
        <v>53921449.999999993</v>
      </c>
      <c r="K617" s="28">
        <f>+Tabla1[[#This Row],[Peso del Silicio '[Kg']]]*J$2</f>
        <v>9154199.9999999981</v>
      </c>
      <c r="L617" s="28">
        <f>+Tabla1[[#This Row],[peso del aluminio '[Kg']]]*J$3</f>
        <v>5950229.9999999991</v>
      </c>
      <c r="M617" s="30">
        <f>+Tabla1[[#This Row],[precio del vidrio '[$']]]+Tabla1[[#This Row],[precio del aluminio '[$']]]+Tabla1[[#This Row],[precio del silio '[$']]]</f>
        <v>69025879.999999985</v>
      </c>
      <c r="N617" s="39">
        <f t="shared" si="9"/>
        <v>16101.20830417541</v>
      </c>
      <c r="O617" s="50">
        <f>+Tabla1[[#This Row],[Valor Total del reciclaje de la planta]]/G$2</f>
        <v>17771.853759011326</v>
      </c>
    </row>
    <row r="618" spans="1:15" ht="27.6">
      <c r="A618" s="40">
        <v>43811</v>
      </c>
      <c r="B618" s="6" t="s">
        <v>966</v>
      </c>
      <c r="C618" s="41" t="s">
        <v>967</v>
      </c>
      <c r="D618" s="42">
        <f>+Tabla1[[#This Row],[Capacidad MW]]/E$1</f>
        <v>24750</v>
      </c>
      <c r="E618" s="42">
        <v>9.9</v>
      </c>
      <c r="F618" s="40">
        <v>44134</v>
      </c>
      <c r="G618" s="24">
        <f>17*Tabla1[[#This Row],[Cantidad de paneles]]</f>
        <v>420750</v>
      </c>
      <c r="H618" s="23">
        <f>0.003*Tabla1[[#This Row],[Cantidad de paneles]]</f>
        <v>74.25</v>
      </c>
      <c r="I618" s="24">
        <f>0.057*Tabla1[[#This Row],[Cantidad de paneles]]</f>
        <v>1410.75</v>
      </c>
      <c r="J618" s="28">
        <f>+Tabla1[[#This Row],[Peso del vidrio '[Kg']]]*J$1</f>
        <v>66478500</v>
      </c>
      <c r="K618" s="28">
        <f>+Tabla1[[#This Row],[Peso del Silicio '[Kg']]]*J$2</f>
        <v>11286000</v>
      </c>
      <c r="L618" s="28">
        <f>+Tabla1[[#This Row],[peso del aluminio '[Kg']]]*J$3</f>
        <v>7335900</v>
      </c>
      <c r="M618" s="30">
        <f>+Tabla1[[#This Row],[precio del vidrio '[$']]]+Tabla1[[#This Row],[precio del aluminio '[$']]]+Tabla1[[#This Row],[precio del silio '[$']]]</f>
        <v>85100400</v>
      </c>
      <c r="N618" s="39">
        <f t="shared" si="9"/>
        <v>19850.804758572427</v>
      </c>
      <c r="O618" s="50">
        <f>+Tabla1[[#This Row],[Valor Total del reciclaje de la planta]]/G$2</f>
        <v>21910.50463439753</v>
      </c>
    </row>
    <row r="619" spans="1:15">
      <c r="A619" s="40">
        <v>43817</v>
      </c>
      <c r="B619" s="6" t="s">
        <v>968</v>
      </c>
      <c r="C619" s="41" t="s">
        <v>954</v>
      </c>
      <c r="D619" s="42">
        <f>+Tabla1[[#This Row],[Capacidad MW]]/E$1</f>
        <v>125000</v>
      </c>
      <c r="E619" s="42">
        <v>50</v>
      </c>
      <c r="F619" s="40">
        <v>44312</v>
      </c>
      <c r="G619" s="24">
        <f>17*Tabla1[[#This Row],[Cantidad de paneles]]</f>
        <v>2125000</v>
      </c>
      <c r="H619" s="23">
        <f>0.003*Tabla1[[#This Row],[Cantidad de paneles]]</f>
        <v>375</v>
      </c>
      <c r="I619" s="24">
        <f>0.057*Tabla1[[#This Row],[Cantidad de paneles]]</f>
        <v>7125</v>
      </c>
      <c r="J619" s="28">
        <f>+Tabla1[[#This Row],[Peso del vidrio '[Kg']]]*J$1</f>
        <v>335750000</v>
      </c>
      <c r="K619" s="28">
        <f>+Tabla1[[#This Row],[Peso del Silicio '[Kg']]]*J$2</f>
        <v>57000000</v>
      </c>
      <c r="L619" s="28">
        <f>+Tabla1[[#This Row],[peso del aluminio '[Kg']]]*J$3</f>
        <v>37050000</v>
      </c>
      <c r="M619" s="30">
        <f>+Tabla1[[#This Row],[precio del vidrio '[$']]]+Tabla1[[#This Row],[precio del aluminio '[$']]]+Tabla1[[#This Row],[precio del silio '[$']]]</f>
        <v>429800000</v>
      </c>
      <c r="N619" s="39">
        <f t="shared" si="9"/>
        <v>100256.58968975974</v>
      </c>
      <c r="O619" s="50">
        <f>+Tabla1[[#This Row],[Valor Total del reciclaje de la planta]]/G$2</f>
        <v>110659.11431513903</v>
      </c>
    </row>
    <row r="620" spans="1:15" ht="41.45">
      <c r="A620" s="40">
        <v>43847</v>
      </c>
      <c r="B620" s="6" t="s">
        <v>969</v>
      </c>
      <c r="C620" s="41" t="s">
        <v>970</v>
      </c>
      <c r="D620" s="42">
        <f>+Tabla1[[#This Row],[Capacidad MW]]/E$1</f>
        <v>1500000</v>
      </c>
      <c r="E620" s="42">
        <v>600</v>
      </c>
      <c r="F620" s="40">
        <v>45566</v>
      </c>
      <c r="G620" s="24">
        <f>17*Tabla1[[#This Row],[Cantidad de paneles]]</f>
        <v>25500000</v>
      </c>
      <c r="H620" s="23">
        <f>0.003*Tabla1[[#This Row],[Cantidad de paneles]]</f>
        <v>4500</v>
      </c>
      <c r="I620" s="24">
        <f>0.057*Tabla1[[#This Row],[Cantidad de paneles]]</f>
        <v>85500</v>
      </c>
      <c r="J620" s="28">
        <f>+Tabla1[[#This Row],[Peso del vidrio '[Kg']]]*J$1</f>
        <v>4029000000</v>
      </c>
      <c r="K620" s="28">
        <f>+Tabla1[[#This Row],[Peso del Silicio '[Kg']]]*J$2</f>
        <v>684000000</v>
      </c>
      <c r="L620" s="28">
        <f>+Tabla1[[#This Row],[peso del aluminio '[Kg']]]*J$3</f>
        <v>444600000</v>
      </c>
      <c r="M620" s="30">
        <f>+Tabla1[[#This Row],[precio del vidrio '[$']]]+Tabla1[[#This Row],[precio del aluminio '[$']]]+Tabla1[[#This Row],[precio del silio '[$']]]</f>
        <v>5157600000</v>
      </c>
      <c r="N620" s="39">
        <f t="shared" si="9"/>
        <v>1203079.0762771168</v>
      </c>
      <c r="O620" s="50">
        <f>+Tabla1[[#This Row],[Valor Total del reciclaje de la planta]]/G$2</f>
        <v>1327909.3717816684</v>
      </c>
    </row>
    <row r="621" spans="1:15" ht="41.45">
      <c r="A621" s="40">
        <v>43867</v>
      </c>
      <c r="B621" s="6" t="s">
        <v>971</v>
      </c>
      <c r="C621" s="41" t="s">
        <v>972</v>
      </c>
      <c r="D621" s="42">
        <f>+Tabla1[[#This Row],[Capacidad MW]]/E$1</f>
        <v>70000</v>
      </c>
      <c r="E621" s="42">
        <v>28</v>
      </c>
      <c r="F621" s="40">
        <v>44105</v>
      </c>
      <c r="G621" s="24">
        <f>17*Tabla1[[#This Row],[Cantidad de paneles]]</f>
        <v>1190000</v>
      </c>
      <c r="H621" s="23">
        <f>0.003*Tabla1[[#This Row],[Cantidad de paneles]]</f>
        <v>210</v>
      </c>
      <c r="I621" s="24">
        <f>0.057*Tabla1[[#This Row],[Cantidad de paneles]]</f>
        <v>3990</v>
      </c>
      <c r="J621" s="28">
        <f>+Tabla1[[#This Row],[Peso del vidrio '[Kg']]]*J$1</f>
        <v>188020000</v>
      </c>
      <c r="K621" s="28">
        <f>+Tabla1[[#This Row],[Peso del Silicio '[Kg']]]*J$2</f>
        <v>31920000</v>
      </c>
      <c r="L621" s="28">
        <f>+Tabla1[[#This Row],[peso del aluminio '[Kg']]]*J$3</f>
        <v>20748000</v>
      </c>
      <c r="M621" s="30">
        <f>+Tabla1[[#This Row],[precio del vidrio '[$']]]+Tabla1[[#This Row],[precio del aluminio '[$']]]+Tabla1[[#This Row],[precio del silio '[$']]]</f>
        <v>240688000</v>
      </c>
      <c r="N621" s="39">
        <f t="shared" si="9"/>
        <v>56143.690226265455</v>
      </c>
      <c r="O621" s="50">
        <f>+Tabla1[[#This Row],[Valor Total del reciclaje de la planta]]/G$2</f>
        <v>61969.104016477861</v>
      </c>
    </row>
    <row r="622" spans="1:15" ht="27.6">
      <c r="A622" s="40">
        <v>43871</v>
      </c>
      <c r="B622" s="6" t="s">
        <v>973</v>
      </c>
      <c r="C622" s="41" t="s">
        <v>974</v>
      </c>
      <c r="D622" s="42">
        <f>+Tabla1[[#This Row],[Capacidad MW]]/E$1</f>
        <v>175000</v>
      </c>
      <c r="E622" s="42">
        <v>70</v>
      </c>
      <c r="F622" s="40">
        <v>45078</v>
      </c>
      <c r="G622" s="24">
        <f>17*Tabla1[[#This Row],[Cantidad de paneles]]</f>
        <v>2975000</v>
      </c>
      <c r="H622" s="23">
        <f>0.003*Tabla1[[#This Row],[Cantidad de paneles]]</f>
        <v>525</v>
      </c>
      <c r="I622" s="24">
        <f>0.057*Tabla1[[#This Row],[Cantidad de paneles]]</f>
        <v>9975</v>
      </c>
      <c r="J622" s="28">
        <f>+Tabla1[[#This Row],[Peso del vidrio '[Kg']]]*J$1</f>
        <v>470050000</v>
      </c>
      <c r="K622" s="28">
        <f>+Tabla1[[#This Row],[Peso del Silicio '[Kg']]]*J$2</f>
        <v>79800000</v>
      </c>
      <c r="L622" s="28">
        <f>+Tabla1[[#This Row],[peso del aluminio '[Kg']]]*J$3</f>
        <v>51870000</v>
      </c>
      <c r="M622" s="30">
        <f>+Tabla1[[#This Row],[precio del vidrio '[$']]]+Tabla1[[#This Row],[precio del aluminio '[$']]]+Tabla1[[#This Row],[precio del silio '[$']]]</f>
        <v>601720000</v>
      </c>
      <c r="N622" s="39">
        <f t="shared" si="9"/>
        <v>140359.22556566363</v>
      </c>
      <c r="O622" s="50">
        <f>+Tabla1[[#This Row],[Valor Total del reciclaje de la planta]]/G$2</f>
        <v>154922.76004119465</v>
      </c>
    </row>
    <row r="623" spans="1:15">
      <c r="A623" s="40">
        <v>43879</v>
      </c>
      <c r="B623" s="6" t="s">
        <v>975</v>
      </c>
      <c r="C623" s="41" t="s">
        <v>976</v>
      </c>
      <c r="D623" s="42">
        <f>+Tabla1[[#This Row],[Capacidad MW]]/E$1</f>
        <v>112500</v>
      </c>
      <c r="E623" s="42">
        <v>45</v>
      </c>
      <c r="F623" s="40">
        <v>44373</v>
      </c>
      <c r="G623" s="24">
        <f>17*Tabla1[[#This Row],[Cantidad de paneles]]</f>
        <v>1912500</v>
      </c>
      <c r="H623" s="23">
        <f>0.003*Tabla1[[#This Row],[Cantidad de paneles]]</f>
        <v>337.5</v>
      </c>
      <c r="I623" s="24">
        <f>0.057*Tabla1[[#This Row],[Cantidad de paneles]]</f>
        <v>6412.5</v>
      </c>
      <c r="J623" s="28">
        <f>+Tabla1[[#This Row],[Peso del vidrio '[Kg']]]*J$1</f>
        <v>302175000</v>
      </c>
      <c r="K623" s="28">
        <f>+Tabla1[[#This Row],[Peso del Silicio '[Kg']]]*J$2</f>
        <v>51300000</v>
      </c>
      <c r="L623" s="28">
        <f>+Tabla1[[#This Row],[peso del aluminio '[Kg']]]*J$3</f>
        <v>33345000</v>
      </c>
      <c r="M623" s="30">
        <f>+Tabla1[[#This Row],[precio del vidrio '[$']]]+Tabla1[[#This Row],[precio del aluminio '[$']]]+Tabla1[[#This Row],[precio del silio '[$']]]</f>
        <v>386820000</v>
      </c>
      <c r="N623" s="39">
        <f t="shared" si="9"/>
        <v>90230.93072078377</v>
      </c>
      <c r="O623" s="50">
        <f>+Tabla1[[#This Row],[Valor Total del reciclaje de la planta]]/G$2</f>
        <v>99593.202883625127</v>
      </c>
    </row>
    <row r="624" spans="1:15">
      <c r="A624" s="40">
        <v>43880</v>
      </c>
      <c r="B624" s="6" t="s">
        <v>977</v>
      </c>
      <c r="C624" s="41" t="s">
        <v>978</v>
      </c>
      <c r="D624" s="42">
        <f>+Tabla1[[#This Row],[Capacidad MW]]/E$1</f>
        <v>50000</v>
      </c>
      <c r="E624" s="42">
        <v>20</v>
      </c>
      <c r="F624" s="40">
        <v>44713</v>
      </c>
      <c r="G624" s="24">
        <f>17*Tabla1[[#This Row],[Cantidad de paneles]]</f>
        <v>850000</v>
      </c>
      <c r="H624" s="23">
        <f>0.003*Tabla1[[#This Row],[Cantidad de paneles]]</f>
        <v>150</v>
      </c>
      <c r="I624" s="24">
        <f>0.057*Tabla1[[#This Row],[Cantidad de paneles]]</f>
        <v>2850</v>
      </c>
      <c r="J624" s="28">
        <f>+Tabla1[[#This Row],[Peso del vidrio '[Kg']]]*J$1</f>
        <v>134300000</v>
      </c>
      <c r="K624" s="28">
        <f>+Tabla1[[#This Row],[Peso del Silicio '[Kg']]]*J$2</f>
        <v>22800000</v>
      </c>
      <c r="L624" s="28">
        <f>+Tabla1[[#This Row],[peso del aluminio '[Kg']]]*J$3</f>
        <v>14820000</v>
      </c>
      <c r="M624" s="30">
        <f>+Tabla1[[#This Row],[precio del vidrio '[$']]]+Tabla1[[#This Row],[precio del aluminio '[$']]]+Tabla1[[#This Row],[precio del silio '[$']]]</f>
        <v>171920000</v>
      </c>
      <c r="N624" s="39">
        <f t="shared" si="9"/>
        <v>40102.635875903892</v>
      </c>
      <c r="O624" s="50">
        <f>+Tabla1[[#This Row],[Valor Total del reciclaje de la planta]]/G$2</f>
        <v>44263.645726055613</v>
      </c>
    </row>
    <row r="625" spans="1:15">
      <c r="A625" s="40">
        <v>43906</v>
      </c>
      <c r="B625" s="6" t="s">
        <v>979</v>
      </c>
      <c r="C625" s="41" t="s">
        <v>978</v>
      </c>
      <c r="D625" s="42">
        <f>+Tabla1[[#This Row],[Capacidad MW]]/E$1</f>
        <v>12500</v>
      </c>
      <c r="E625" s="42">
        <v>5</v>
      </c>
      <c r="F625" s="40">
        <v>44713</v>
      </c>
      <c r="G625" s="24">
        <f>17*Tabla1[[#This Row],[Cantidad de paneles]]</f>
        <v>212500</v>
      </c>
      <c r="H625" s="23">
        <f>0.003*Tabla1[[#This Row],[Cantidad de paneles]]</f>
        <v>37.5</v>
      </c>
      <c r="I625" s="24">
        <f>0.057*Tabla1[[#This Row],[Cantidad de paneles]]</f>
        <v>712.5</v>
      </c>
      <c r="J625" s="28">
        <f>+Tabla1[[#This Row],[Peso del vidrio '[Kg']]]*J$1</f>
        <v>33575000</v>
      </c>
      <c r="K625" s="28">
        <f>+Tabla1[[#This Row],[Peso del Silicio '[Kg']]]*J$2</f>
        <v>5700000</v>
      </c>
      <c r="L625" s="28">
        <f>+Tabla1[[#This Row],[peso del aluminio '[Kg']]]*J$3</f>
        <v>3705000</v>
      </c>
      <c r="M625" s="30">
        <f>+Tabla1[[#This Row],[precio del vidrio '[$']]]+Tabla1[[#This Row],[precio del aluminio '[$']]]+Tabla1[[#This Row],[precio del silio '[$']]]</f>
        <v>42980000</v>
      </c>
      <c r="N625" s="39">
        <f t="shared" si="9"/>
        <v>10025.658968975973</v>
      </c>
      <c r="O625" s="50">
        <f>+Tabla1[[#This Row],[Valor Total del reciclaje de la planta]]/G$2</f>
        <v>11065.911431513903</v>
      </c>
    </row>
    <row r="626" spans="1:15" ht="27.6">
      <c r="A626" s="40">
        <v>43921</v>
      </c>
      <c r="B626" s="6" t="s">
        <v>980</v>
      </c>
      <c r="C626" s="41" t="s">
        <v>981</v>
      </c>
      <c r="D626" s="42">
        <f>+Tabla1[[#This Row],[Capacidad MW]]/E$1</f>
        <v>49749.999999999993</v>
      </c>
      <c r="E626" s="42">
        <v>19.899999999999999</v>
      </c>
      <c r="F626" s="40">
        <v>44445</v>
      </c>
      <c r="G626" s="24">
        <f>17*Tabla1[[#This Row],[Cantidad de paneles]]</f>
        <v>845749.99999999988</v>
      </c>
      <c r="H626" s="23">
        <f>0.003*Tabla1[[#This Row],[Cantidad de paneles]]</f>
        <v>149.24999999999997</v>
      </c>
      <c r="I626" s="24">
        <f>0.057*Tabla1[[#This Row],[Cantidad de paneles]]</f>
        <v>2835.7499999999995</v>
      </c>
      <c r="J626" s="28">
        <f>+Tabla1[[#This Row],[Peso del vidrio '[Kg']]]*J$1</f>
        <v>133628499.99999999</v>
      </c>
      <c r="K626" s="28">
        <f>+Tabla1[[#This Row],[Peso del Silicio '[Kg']]]*J$2</f>
        <v>22685999.999999996</v>
      </c>
      <c r="L626" s="28">
        <f>+Tabla1[[#This Row],[peso del aluminio '[Kg']]]*J$3</f>
        <v>14745899.999999998</v>
      </c>
      <c r="M626" s="30">
        <f>+Tabla1[[#This Row],[precio del vidrio '[$']]]+Tabla1[[#This Row],[precio del aluminio '[$']]]+Tabla1[[#This Row],[precio del silio '[$']]]</f>
        <v>171060399.99999997</v>
      </c>
      <c r="N626" s="39">
        <f t="shared" si="9"/>
        <v>39902.12269652437</v>
      </c>
      <c r="O626" s="50">
        <f>+Tabla1[[#This Row],[Valor Total del reciclaje de la planta]]/G$2</f>
        <v>44042.327497425329</v>
      </c>
    </row>
    <row r="627" spans="1:15">
      <c r="A627" s="40">
        <v>43935</v>
      </c>
      <c r="B627" s="6" t="s">
        <v>982</v>
      </c>
      <c r="C627" s="41" t="s">
        <v>983</v>
      </c>
      <c r="D627" s="42">
        <f>+Tabla1[[#This Row],[Capacidad MW]]/E$1</f>
        <v>24750</v>
      </c>
      <c r="E627" s="42">
        <v>9.9</v>
      </c>
      <c r="F627" s="40">
        <v>44774</v>
      </c>
      <c r="G627" s="24">
        <f>17*Tabla1[[#This Row],[Cantidad de paneles]]</f>
        <v>420750</v>
      </c>
      <c r="H627" s="23">
        <f>0.003*Tabla1[[#This Row],[Cantidad de paneles]]</f>
        <v>74.25</v>
      </c>
      <c r="I627" s="24">
        <f>0.057*Tabla1[[#This Row],[Cantidad de paneles]]</f>
        <v>1410.75</v>
      </c>
      <c r="J627" s="28">
        <f>+Tabla1[[#This Row],[Peso del vidrio '[Kg']]]*J$1</f>
        <v>66478500</v>
      </c>
      <c r="K627" s="28">
        <f>+Tabla1[[#This Row],[Peso del Silicio '[Kg']]]*J$2</f>
        <v>11286000</v>
      </c>
      <c r="L627" s="28">
        <f>+Tabla1[[#This Row],[peso del aluminio '[Kg']]]*J$3</f>
        <v>7335900</v>
      </c>
      <c r="M627" s="30">
        <f>+Tabla1[[#This Row],[precio del vidrio '[$']]]+Tabla1[[#This Row],[precio del aluminio '[$']]]+Tabla1[[#This Row],[precio del silio '[$']]]</f>
        <v>85100400</v>
      </c>
      <c r="N627" s="39">
        <f t="shared" si="9"/>
        <v>19850.804758572427</v>
      </c>
      <c r="O627" s="50">
        <f>+Tabla1[[#This Row],[Valor Total del reciclaje de la planta]]/G$2</f>
        <v>21910.50463439753</v>
      </c>
    </row>
    <row r="628" spans="1:15">
      <c r="A628" s="40">
        <v>43935</v>
      </c>
      <c r="B628" s="6" t="s">
        <v>984</v>
      </c>
      <c r="C628" s="41" t="s">
        <v>983</v>
      </c>
      <c r="D628" s="42">
        <f>+Tabla1[[#This Row],[Capacidad MW]]/E$1</f>
        <v>24750</v>
      </c>
      <c r="E628" s="42">
        <v>9.9</v>
      </c>
      <c r="F628" s="40">
        <v>44409</v>
      </c>
      <c r="G628" s="24">
        <f>17*Tabla1[[#This Row],[Cantidad de paneles]]</f>
        <v>420750</v>
      </c>
      <c r="H628" s="23">
        <f>0.003*Tabla1[[#This Row],[Cantidad de paneles]]</f>
        <v>74.25</v>
      </c>
      <c r="I628" s="24">
        <f>0.057*Tabla1[[#This Row],[Cantidad de paneles]]</f>
        <v>1410.75</v>
      </c>
      <c r="J628" s="28">
        <f>+Tabla1[[#This Row],[Peso del vidrio '[Kg']]]*J$1</f>
        <v>66478500</v>
      </c>
      <c r="K628" s="28">
        <f>+Tabla1[[#This Row],[Peso del Silicio '[Kg']]]*J$2</f>
        <v>11286000</v>
      </c>
      <c r="L628" s="28">
        <f>+Tabla1[[#This Row],[peso del aluminio '[Kg']]]*J$3</f>
        <v>7335900</v>
      </c>
      <c r="M628" s="30">
        <f>+Tabla1[[#This Row],[precio del vidrio '[$']]]+Tabla1[[#This Row],[precio del aluminio '[$']]]+Tabla1[[#This Row],[precio del silio '[$']]]</f>
        <v>85100400</v>
      </c>
      <c r="N628" s="39">
        <f t="shared" si="9"/>
        <v>19850.804758572427</v>
      </c>
      <c r="O628" s="50">
        <f>+Tabla1[[#This Row],[Valor Total del reciclaje de la planta]]/G$2</f>
        <v>21910.50463439753</v>
      </c>
    </row>
    <row r="629" spans="1:15">
      <c r="A629" s="40">
        <v>43956</v>
      </c>
      <c r="B629" s="6" t="s">
        <v>985</v>
      </c>
      <c r="C629" s="41" t="s">
        <v>986</v>
      </c>
      <c r="D629" s="42">
        <f>+Tabla1[[#This Row],[Capacidad MW]]/E$1</f>
        <v>247500</v>
      </c>
      <c r="E629" s="42">
        <v>99</v>
      </c>
      <c r="F629" s="40">
        <v>45261</v>
      </c>
      <c r="G629" s="24">
        <f>17*Tabla1[[#This Row],[Cantidad de paneles]]</f>
        <v>4207500</v>
      </c>
      <c r="H629" s="23">
        <f>0.003*Tabla1[[#This Row],[Cantidad de paneles]]</f>
        <v>742.5</v>
      </c>
      <c r="I629" s="24">
        <f>0.057*Tabla1[[#This Row],[Cantidad de paneles]]</f>
        <v>14107.5</v>
      </c>
      <c r="J629" s="28">
        <f>+Tabla1[[#This Row],[Peso del vidrio '[Kg']]]*J$1</f>
        <v>664785000</v>
      </c>
      <c r="K629" s="28">
        <f>+Tabla1[[#This Row],[Peso del Silicio '[Kg']]]*J$2</f>
        <v>112860000</v>
      </c>
      <c r="L629" s="28">
        <f>+Tabla1[[#This Row],[peso del aluminio '[Kg']]]*J$3</f>
        <v>73359000</v>
      </c>
      <c r="M629" s="30">
        <f>+Tabla1[[#This Row],[precio del vidrio '[$']]]+Tabla1[[#This Row],[precio del aluminio '[$']]]+Tabla1[[#This Row],[precio del silio '[$']]]</f>
        <v>851004000</v>
      </c>
      <c r="N629" s="39">
        <f t="shared" si="9"/>
        <v>198508.04758572427</v>
      </c>
      <c r="O629" s="50">
        <f>+Tabla1[[#This Row],[Valor Total del reciclaje de la planta]]/G$2</f>
        <v>219105.04634397529</v>
      </c>
    </row>
    <row r="630" spans="1:15">
      <c r="A630" s="40">
        <v>43965</v>
      </c>
      <c r="B630" s="6" t="s">
        <v>987</v>
      </c>
      <c r="C630" s="41" t="s">
        <v>983</v>
      </c>
      <c r="D630" s="42">
        <f>+Tabla1[[#This Row],[Capacidad MW]]/E$1</f>
        <v>6250</v>
      </c>
      <c r="E630" s="42">
        <v>2.5</v>
      </c>
      <c r="F630" s="40">
        <v>45323</v>
      </c>
      <c r="G630" s="24">
        <f>17*Tabla1[[#This Row],[Cantidad de paneles]]</f>
        <v>106250</v>
      </c>
      <c r="H630" s="23">
        <f>0.003*Tabla1[[#This Row],[Cantidad de paneles]]</f>
        <v>18.75</v>
      </c>
      <c r="I630" s="24">
        <f>0.057*Tabla1[[#This Row],[Cantidad de paneles]]</f>
        <v>356.25</v>
      </c>
      <c r="J630" s="28">
        <f>+Tabla1[[#This Row],[Peso del vidrio '[Kg']]]*J$1</f>
        <v>16787500</v>
      </c>
      <c r="K630" s="28">
        <f>+Tabla1[[#This Row],[Peso del Silicio '[Kg']]]*J$2</f>
        <v>2850000</v>
      </c>
      <c r="L630" s="28">
        <f>+Tabla1[[#This Row],[peso del aluminio '[Kg']]]*J$3</f>
        <v>1852500</v>
      </c>
      <c r="M630" s="30">
        <f>+Tabla1[[#This Row],[precio del vidrio '[$']]]+Tabla1[[#This Row],[precio del aluminio '[$']]]+Tabla1[[#This Row],[precio del silio '[$']]]</f>
        <v>21490000</v>
      </c>
      <c r="N630" s="39">
        <f t="shared" si="9"/>
        <v>5012.8294844879865</v>
      </c>
      <c r="O630" s="50">
        <f>+Tabla1[[#This Row],[Valor Total del reciclaje de la planta]]/G$2</f>
        <v>5532.9557157569516</v>
      </c>
    </row>
    <row r="631" spans="1:15">
      <c r="A631" s="40">
        <v>43966</v>
      </c>
      <c r="B631" s="6" t="s">
        <v>988</v>
      </c>
      <c r="C631" s="41" t="s">
        <v>983</v>
      </c>
      <c r="D631" s="42">
        <f>+Tabla1[[#This Row],[Capacidad MW]]/E$1</f>
        <v>6250</v>
      </c>
      <c r="E631" s="42">
        <v>2.5</v>
      </c>
      <c r="F631" s="40">
        <v>45292</v>
      </c>
      <c r="G631" s="24">
        <f>17*Tabla1[[#This Row],[Cantidad de paneles]]</f>
        <v>106250</v>
      </c>
      <c r="H631" s="23">
        <f>0.003*Tabla1[[#This Row],[Cantidad de paneles]]</f>
        <v>18.75</v>
      </c>
      <c r="I631" s="24">
        <f>0.057*Tabla1[[#This Row],[Cantidad de paneles]]</f>
        <v>356.25</v>
      </c>
      <c r="J631" s="28">
        <f>+Tabla1[[#This Row],[Peso del vidrio '[Kg']]]*J$1</f>
        <v>16787500</v>
      </c>
      <c r="K631" s="28">
        <f>+Tabla1[[#This Row],[Peso del Silicio '[Kg']]]*J$2</f>
        <v>2850000</v>
      </c>
      <c r="L631" s="28">
        <f>+Tabla1[[#This Row],[peso del aluminio '[Kg']]]*J$3</f>
        <v>1852500</v>
      </c>
      <c r="M631" s="30">
        <f>+Tabla1[[#This Row],[precio del vidrio '[$']]]+Tabla1[[#This Row],[precio del aluminio '[$']]]+Tabla1[[#This Row],[precio del silio '[$']]]</f>
        <v>21490000</v>
      </c>
      <c r="N631" s="39">
        <f t="shared" si="9"/>
        <v>5012.8294844879865</v>
      </c>
      <c r="O631" s="50">
        <f>+Tabla1[[#This Row],[Valor Total del reciclaje de la planta]]/G$2</f>
        <v>5532.9557157569516</v>
      </c>
    </row>
    <row r="632" spans="1:15">
      <c r="A632" s="40">
        <v>43969</v>
      </c>
      <c r="B632" s="6" t="s">
        <v>989</v>
      </c>
      <c r="C632" s="41" t="s">
        <v>983</v>
      </c>
      <c r="D632" s="42">
        <f>+Tabla1[[#This Row],[Capacidad MW]]/E$1</f>
        <v>6250</v>
      </c>
      <c r="E632" s="42">
        <v>2.5</v>
      </c>
      <c r="F632" s="40">
        <v>45292</v>
      </c>
      <c r="G632" s="24">
        <f>17*Tabla1[[#This Row],[Cantidad de paneles]]</f>
        <v>106250</v>
      </c>
      <c r="H632" s="23">
        <f>0.003*Tabla1[[#This Row],[Cantidad de paneles]]</f>
        <v>18.75</v>
      </c>
      <c r="I632" s="24">
        <f>0.057*Tabla1[[#This Row],[Cantidad de paneles]]</f>
        <v>356.25</v>
      </c>
      <c r="J632" s="28">
        <f>+Tabla1[[#This Row],[Peso del vidrio '[Kg']]]*J$1</f>
        <v>16787500</v>
      </c>
      <c r="K632" s="28">
        <f>+Tabla1[[#This Row],[Peso del Silicio '[Kg']]]*J$2</f>
        <v>2850000</v>
      </c>
      <c r="L632" s="28">
        <f>+Tabla1[[#This Row],[peso del aluminio '[Kg']]]*J$3</f>
        <v>1852500</v>
      </c>
      <c r="M632" s="30">
        <f>+Tabla1[[#This Row],[precio del vidrio '[$']]]+Tabla1[[#This Row],[precio del aluminio '[$']]]+Tabla1[[#This Row],[precio del silio '[$']]]</f>
        <v>21490000</v>
      </c>
      <c r="N632" s="39">
        <f t="shared" si="9"/>
        <v>5012.8294844879865</v>
      </c>
      <c r="O632" s="50">
        <f>+Tabla1[[#This Row],[Valor Total del reciclaje de la planta]]/G$2</f>
        <v>5532.9557157569516</v>
      </c>
    </row>
    <row r="633" spans="1:15">
      <c r="A633" s="40">
        <v>43969</v>
      </c>
      <c r="B633" s="6" t="s">
        <v>990</v>
      </c>
      <c r="C633" s="41" t="s">
        <v>991</v>
      </c>
      <c r="D633" s="42">
        <f>+Tabla1[[#This Row],[Capacidad MW]]/E$1</f>
        <v>100000</v>
      </c>
      <c r="E633" s="42">
        <v>40</v>
      </c>
      <c r="F633" s="40">
        <v>44927</v>
      </c>
      <c r="G633" s="24">
        <f>17*Tabla1[[#This Row],[Cantidad de paneles]]</f>
        <v>1700000</v>
      </c>
      <c r="H633" s="23">
        <f>0.003*Tabla1[[#This Row],[Cantidad de paneles]]</f>
        <v>300</v>
      </c>
      <c r="I633" s="24">
        <f>0.057*Tabla1[[#This Row],[Cantidad de paneles]]</f>
        <v>5700</v>
      </c>
      <c r="J633" s="28">
        <f>+Tabla1[[#This Row],[Peso del vidrio '[Kg']]]*J$1</f>
        <v>268600000</v>
      </c>
      <c r="K633" s="28">
        <f>+Tabla1[[#This Row],[Peso del Silicio '[Kg']]]*J$2</f>
        <v>45600000</v>
      </c>
      <c r="L633" s="28">
        <f>+Tabla1[[#This Row],[peso del aluminio '[Kg']]]*J$3</f>
        <v>29640000</v>
      </c>
      <c r="M633" s="30">
        <f>+Tabla1[[#This Row],[precio del vidrio '[$']]]+Tabla1[[#This Row],[precio del aluminio '[$']]]+Tabla1[[#This Row],[precio del silio '[$']]]</f>
        <v>343840000</v>
      </c>
      <c r="N633" s="39">
        <f t="shared" si="9"/>
        <v>80205.271751807784</v>
      </c>
      <c r="O633" s="50">
        <f>+Tabla1[[#This Row],[Valor Total del reciclaje de la planta]]/G$2</f>
        <v>88527.291452111225</v>
      </c>
    </row>
    <row r="634" spans="1:15">
      <c r="A634" s="40">
        <v>43971</v>
      </c>
      <c r="B634" s="6" t="s">
        <v>992</v>
      </c>
      <c r="C634" s="41" t="s">
        <v>983</v>
      </c>
      <c r="D634" s="42">
        <f>+Tabla1[[#This Row],[Capacidad MW]]/E$1</f>
        <v>249750</v>
      </c>
      <c r="E634" s="42">
        <v>99.9</v>
      </c>
      <c r="F634" s="40">
        <v>45292</v>
      </c>
      <c r="G634" s="24">
        <f>17*Tabla1[[#This Row],[Cantidad de paneles]]</f>
        <v>4245750</v>
      </c>
      <c r="H634" s="23">
        <f>0.003*Tabla1[[#This Row],[Cantidad de paneles]]</f>
        <v>749.25</v>
      </c>
      <c r="I634" s="24">
        <f>0.057*Tabla1[[#This Row],[Cantidad de paneles]]</f>
        <v>14235.75</v>
      </c>
      <c r="J634" s="28">
        <f>+Tabla1[[#This Row],[Peso del vidrio '[Kg']]]*J$1</f>
        <v>670828500</v>
      </c>
      <c r="K634" s="28">
        <f>+Tabla1[[#This Row],[Peso del Silicio '[Kg']]]*J$2</f>
        <v>113886000</v>
      </c>
      <c r="L634" s="28">
        <f>+Tabla1[[#This Row],[peso del aluminio '[Kg']]]*J$3</f>
        <v>74025900</v>
      </c>
      <c r="M634" s="30">
        <f>+Tabla1[[#This Row],[precio del vidrio '[$']]]+Tabla1[[#This Row],[precio del aluminio '[$']]]+Tabla1[[#This Row],[precio del silio '[$']]]</f>
        <v>858740400</v>
      </c>
      <c r="N634" s="39">
        <f t="shared" si="9"/>
        <v>200312.66620013997</v>
      </c>
      <c r="O634" s="50">
        <f>+Tabla1[[#This Row],[Valor Total del reciclaje de la planta]]/G$2</f>
        <v>221096.91040164779</v>
      </c>
    </row>
    <row r="635" spans="1:15" ht="41.45">
      <c r="A635" s="40">
        <v>43977</v>
      </c>
      <c r="B635" s="6" t="s">
        <v>993</v>
      </c>
      <c r="C635" s="41" t="s">
        <v>993</v>
      </c>
      <c r="D635" s="42">
        <f>+Tabla1[[#This Row],[Capacidad MW]]/E$1</f>
        <v>49974.999999999993</v>
      </c>
      <c r="E635" s="42">
        <v>19.989999999999998</v>
      </c>
      <c r="F635" s="40">
        <v>44196</v>
      </c>
      <c r="G635" s="24">
        <f>17*Tabla1[[#This Row],[Cantidad de paneles]]</f>
        <v>849574.99999999988</v>
      </c>
      <c r="H635" s="23">
        <f>0.003*Tabla1[[#This Row],[Cantidad de paneles]]</f>
        <v>149.92499999999998</v>
      </c>
      <c r="I635" s="24">
        <f>0.057*Tabla1[[#This Row],[Cantidad de paneles]]</f>
        <v>2848.5749999999998</v>
      </c>
      <c r="J635" s="28">
        <f>+Tabla1[[#This Row],[Peso del vidrio '[Kg']]]*J$1</f>
        <v>134232849.99999997</v>
      </c>
      <c r="K635" s="28">
        <f>+Tabla1[[#This Row],[Peso del Silicio '[Kg']]]*J$2</f>
        <v>22788599.999999996</v>
      </c>
      <c r="L635" s="28">
        <f>+Tabla1[[#This Row],[peso del aluminio '[Kg']]]*J$3</f>
        <v>14812589.999999998</v>
      </c>
      <c r="M635" s="30">
        <f>+Tabla1[[#This Row],[precio del vidrio '[$']]]+Tabla1[[#This Row],[precio del aluminio '[$']]]+Tabla1[[#This Row],[precio del silio '[$']]]</f>
        <v>171834039.99999997</v>
      </c>
      <c r="N635" s="39">
        <f t="shared" si="9"/>
        <v>40082.584557965936</v>
      </c>
      <c r="O635" s="50">
        <f>+Tabla1[[#This Row],[Valor Total del reciclaje de la planta]]/G$2</f>
        <v>44241.513903192579</v>
      </c>
    </row>
    <row r="636" spans="1:15" ht="27.6">
      <c r="A636" s="40">
        <v>43977</v>
      </c>
      <c r="B636" s="6" t="s">
        <v>994</v>
      </c>
      <c r="C636" s="41" t="s">
        <v>827</v>
      </c>
      <c r="D636" s="42">
        <f>+Tabla1[[#This Row],[Capacidad MW]]/E$1</f>
        <v>7500</v>
      </c>
      <c r="E636" s="42">
        <v>3</v>
      </c>
      <c r="F636" s="40">
        <v>44287</v>
      </c>
      <c r="G636" s="24">
        <f>17*Tabla1[[#This Row],[Cantidad de paneles]]</f>
        <v>127500</v>
      </c>
      <c r="H636" s="23">
        <f>0.003*Tabla1[[#This Row],[Cantidad de paneles]]</f>
        <v>22.5</v>
      </c>
      <c r="I636" s="24">
        <f>0.057*Tabla1[[#This Row],[Cantidad de paneles]]</f>
        <v>427.5</v>
      </c>
      <c r="J636" s="28">
        <f>+Tabla1[[#This Row],[Peso del vidrio '[Kg']]]*J$1</f>
        <v>20145000</v>
      </c>
      <c r="K636" s="28">
        <f>+Tabla1[[#This Row],[Peso del Silicio '[Kg']]]*J$2</f>
        <v>3420000</v>
      </c>
      <c r="L636" s="28">
        <f>+Tabla1[[#This Row],[peso del aluminio '[Kg']]]*J$3</f>
        <v>2223000</v>
      </c>
      <c r="M636" s="30">
        <f>+Tabla1[[#This Row],[precio del vidrio '[$']]]+Tabla1[[#This Row],[precio del aluminio '[$']]]+Tabla1[[#This Row],[precio del silio '[$']]]</f>
        <v>25788000</v>
      </c>
      <c r="N636" s="39">
        <f t="shared" si="9"/>
        <v>6015.3953813855842</v>
      </c>
      <c r="O636" s="50">
        <f>+Tabla1[[#This Row],[Valor Total del reciclaje de la planta]]/G$2</f>
        <v>6639.5468589083421</v>
      </c>
    </row>
    <row r="637" spans="1:15" ht="41.45">
      <c r="A637" s="40">
        <v>43979</v>
      </c>
      <c r="B637" s="6" t="s">
        <v>995</v>
      </c>
      <c r="C637" s="41" t="s">
        <v>996</v>
      </c>
      <c r="D637" s="42">
        <f>+Tabla1[[#This Row],[Capacidad MW]]/E$1</f>
        <v>20000</v>
      </c>
      <c r="E637" s="42">
        <v>8</v>
      </c>
      <c r="F637" s="40">
        <v>44926</v>
      </c>
      <c r="G637" s="24">
        <f>17*Tabla1[[#This Row],[Cantidad de paneles]]</f>
        <v>340000</v>
      </c>
      <c r="H637" s="23">
        <f>0.003*Tabla1[[#This Row],[Cantidad de paneles]]</f>
        <v>60</v>
      </c>
      <c r="I637" s="24">
        <f>0.057*Tabla1[[#This Row],[Cantidad de paneles]]</f>
        <v>1140</v>
      </c>
      <c r="J637" s="28">
        <f>+Tabla1[[#This Row],[Peso del vidrio '[Kg']]]*J$1</f>
        <v>53720000</v>
      </c>
      <c r="K637" s="28">
        <f>+Tabla1[[#This Row],[Peso del Silicio '[Kg']]]*J$2</f>
        <v>9120000</v>
      </c>
      <c r="L637" s="28">
        <f>+Tabla1[[#This Row],[peso del aluminio '[Kg']]]*J$3</f>
        <v>5928000</v>
      </c>
      <c r="M637" s="30">
        <f>+Tabla1[[#This Row],[precio del vidrio '[$']]]+Tabla1[[#This Row],[precio del aluminio '[$']]]+Tabla1[[#This Row],[precio del silio '[$']]]</f>
        <v>68768000</v>
      </c>
      <c r="N637" s="39">
        <f t="shared" si="9"/>
        <v>16041.054350361559</v>
      </c>
      <c r="O637" s="50">
        <f>+Tabla1[[#This Row],[Valor Total del reciclaje de la planta]]/G$2</f>
        <v>17705.458290422244</v>
      </c>
    </row>
    <row r="638" spans="1:15" ht="55.15">
      <c r="A638" s="40">
        <v>43984</v>
      </c>
      <c r="B638" s="6" t="s">
        <v>997</v>
      </c>
      <c r="C638" s="41" t="s">
        <v>998</v>
      </c>
      <c r="D638" s="42">
        <f>+Tabla1[[#This Row],[Capacidad MW]]/E$1</f>
        <v>150000</v>
      </c>
      <c r="E638" s="42">
        <v>60</v>
      </c>
      <c r="F638" s="40">
        <v>45627</v>
      </c>
      <c r="G638" s="24">
        <f>17*Tabla1[[#This Row],[Cantidad de paneles]]</f>
        <v>2550000</v>
      </c>
      <c r="H638" s="23">
        <f>0.003*Tabla1[[#This Row],[Cantidad de paneles]]</f>
        <v>450</v>
      </c>
      <c r="I638" s="24">
        <f>0.057*Tabla1[[#This Row],[Cantidad de paneles]]</f>
        <v>8550</v>
      </c>
      <c r="J638" s="28">
        <f>+Tabla1[[#This Row],[Peso del vidrio '[Kg']]]*J$1</f>
        <v>402900000</v>
      </c>
      <c r="K638" s="28">
        <f>+Tabla1[[#This Row],[Peso del Silicio '[Kg']]]*J$2</f>
        <v>68400000</v>
      </c>
      <c r="L638" s="28">
        <f>+Tabla1[[#This Row],[peso del aluminio '[Kg']]]*J$3</f>
        <v>44460000</v>
      </c>
      <c r="M638" s="30">
        <f>+Tabla1[[#This Row],[precio del vidrio '[$']]]+Tabla1[[#This Row],[precio del aluminio '[$']]]+Tabla1[[#This Row],[precio del silio '[$']]]</f>
        <v>515760000</v>
      </c>
      <c r="N638" s="39">
        <f t="shared" si="9"/>
        <v>120307.90762771168</v>
      </c>
      <c r="O638" s="50">
        <f>+Tabla1[[#This Row],[Valor Total del reciclaje de la planta]]/G$2</f>
        <v>132790.93717816685</v>
      </c>
    </row>
    <row r="639" spans="1:15">
      <c r="A639" s="40">
        <v>43984</v>
      </c>
      <c r="B639" s="6" t="s">
        <v>999</v>
      </c>
      <c r="C639" s="41" t="s">
        <v>986</v>
      </c>
      <c r="D639" s="42">
        <f>+Tabla1[[#This Row],[Capacidad MW]]/E$1</f>
        <v>247500</v>
      </c>
      <c r="E639" s="42">
        <v>99</v>
      </c>
      <c r="F639" s="40">
        <v>45261</v>
      </c>
      <c r="G639" s="24">
        <f>17*Tabla1[[#This Row],[Cantidad de paneles]]</f>
        <v>4207500</v>
      </c>
      <c r="H639" s="23">
        <f>0.003*Tabla1[[#This Row],[Cantidad de paneles]]</f>
        <v>742.5</v>
      </c>
      <c r="I639" s="24">
        <f>0.057*Tabla1[[#This Row],[Cantidad de paneles]]</f>
        <v>14107.5</v>
      </c>
      <c r="J639" s="28">
        <f>+Tabla1[[#This Row],[Peso del vidrio '[Kg']]]*J$1</f>
        <v>664785000</v>
      </c>
      <c r="K639" s="28">
        <f>+Tabla1[[#This Row],[Peso del Silicio '[Kg']]]*J$2</f>
        <v>112860000</v>
      </c>
      <c r="L639" s="28">
        <f>+Tabla1[[#This Row],[peso del aluminio '[Kg']]]*J$3</f>
        <v>73359000</v>
      </c>
      <c r="M639" s="30">
        <f>+Tabla1[[#This Row],[precio del vidrio '[$']]]+Tabla1[[#This Row],[precio del aluminio '[$']]]+Tabla1[[#This Row],[precio del silio '[$']]]</f>
        <v>851004000</v>
      </c>
      <c r="N639" s="39">
        <f t="shared" si="9"/>
        <v>198508.04758572427</v>
      </c>
      <c r="O639" s="50">
        <f>+Tabla1[[#This Row],[Valor Total del reciclaje de la planta]]/G$2</f>
        <v>219105.04634397529</v>
      </c>
    </row>
    <row r="640" spans="1:15" ht="27.6">
      <c r="A640" s="40">
        <v>43985</v>
      </c>
      <c r="B640" s="6" t="s">
        <v>1000</v>
      </c>
      <c r="C640" s="41" t="s">
        <v>1001</v>
      </c>
      <c r="D640" s="42">
        <f>+Tabla1[[#This Row],[Capacidad MW]]/E$1</f>
        <v>250000</v>
      </c>
      <c r="E640" s="42">
        <v>100</v>
      </c>
      <c r="F640" s="40">
        <v>44909</v>
      </c>
      <c r="G640" s="24">
        <f>17*Tabla1[[#This Row],[Cantidad de paneles]]</f>
        <v>4250000</v>
      </c>
      <c r="H640" s="23">
        <f>0.003*Tabla1[[#This Row],[Cantidad de paneles]]</f>
        <v>750</v>
      </c>
      <c r="I640" s="24">
        <f>0.057*Tabla1[[#This Row],[Cantidad de paneles]]</f>
        <v>14250</v>
      </c>
      <c r="J640" s="28">
        <f>+Tabla1[[#This Row],[Peso del vidrio '[Kg']]]*J$1</f>
        <v>671500000</v>
      </c>
      <c r="K640" s="28">
        <f>+Tabla1[[#This Row],[Peso del Silicio '[Kg']]]*J$2</f>
        <v>114000000</v>
      </c>
      <c r="L640" s="28">
        <f>+Tabla1[[#This Row],[peso del aluminio '[Kg']]]*J$3</f>
        <v>74100000</v>
      </c>
      <c r="M640" s="30">
        <f>+Tabla1[[#This Row],[precio del vidrio '[$']]]+Tabla1[[#This Row],[precio del aluminio '[$']]]+Tabla1[[#This Row],[precio del silio '[$']]]</f>
        <v>859600000</v>
      </c>
      <c r="N640" s="39">
        <f t="shared" si="9"/>
        <v>200513.17937951948</v>
      </c>
      <c r="O640" s="50">
        <f>+Tabla1[[#This Row],[Valor Total del reciclaje de la planta]]/G$2</f>
        <v>221318.22863027806</v>
      </c>
    </row>
    <row r="641" spans="1:15" ht="55.15">
      <c r="A641" s="40">
        <v>43985</v>
      </c>
      <c r="B641" s="6" t="s">
        <v>1002</v>
      </c>
      <c r="C641" s="41" t="s">
        <v>1003</v>
      </c>
      <c r="D641" s="42">
        <f>+Tabla1[[#This Row],[Capacidad MW]]/E$1</f>
        <v>49749.999999999993</v>
      </c>
      <c r="E641" s="42">
        <v>19.899999999999999</v>
      </c>
      <c r="F641" s="40">
        <v>45627</v>
      </c>
      <c r="G641" s="24">
        <f>17*Tabla1[[#This Row],[Cantidad de paneles]]</f>
        <v>845749.99999999988</v>
      </c>
      <c r="H641" s="23">
        <f>0.003*Tabla1[[#This Row],[Cantidad de paneles]]</f>
        <v>149.24999999999997</v>
      </c>
      <c r="I641" s="24">
        <f>0.057*Tabla1[[#This Row],[Cantidad de paneles]]</f>
        <v>2835.7499999999995</v>
      </c>
      <c r="J641" s="28">
        <f>+Tabla1[[#This Row],[Peso del vidrio '[Kg']]]*J$1</f>
        <v>133628499.99999999</v>
      </c>
      <c r="K641" s="28">
        <f>+Tabla1[[#This Row],[Peso del Silicio '[Kg']]]*J$2</f>
        <v>22685999.999999996</v>
      </c>
      <c r="L641" s="28">
        <f>+Tabla1[[#This Row],[peso del aluminio '[Kg']]]*J$3</f>
        <v>14745899.999999998</v>
      </c>
      <c r="M641" s="30">
        <f>+Tabla1[[#This Row],[precio del vidrio '[$']]]+Tabla1[[#This Row],[precio del aluminio '[$']]]+Tabla1[[#This Row],[precio del silio '[$']]]</f>
        <v>171060399.99999997</v>
      </c>
      <c r="N641" s="39">
        <f t="shared" si="9"/>
        <v>39902.12269652437</v>
      </c>
      <c r="O641" s="50">
        <f>+Tabla1[[#This Row],[Valor Total del reciclaje de la planta]]/G$2</f>
        <v>44042.327497425329</v>
      </c>
    </row>
    <row r="642" spans="1:15" ht="55.15">
      <c r="A642" s="40">
        <v>43986</v>
      </c>
      <c r="B642" s="6" t="s">
        <v>1004</v>
      </c>
      <c r="C642" s="41" t="s">
        <v>1005</v>
      </c>
      <c r="D642" s="42">
        <f>+Tabla1[[#This Row],[Capacidad MW]]/E$1</f>
        <v>500000</v>
      </c>
      <c r="E642" s="42">
        <v>200</v>
      </c>
      <c r="F642" s="40">
        <v>45657</v>
      </c>
      <c r="G642" s="24">
        <f>17*Tabla1[[#This Row],[Cantidad de paneles]]</f>
        <v>8500000</v>
      </c>
      <c r="H642" s="23">
        <f>0.003*Tabla1[[#This Row],[Cantidad de paneles]]</f>
        <v>1500</v>
      </c>
      <c r="I642" s="24">
        <f>0.057*Tabla1[[#This Row],[Cantidad de paneles]]</f>
        <v>28500</v>
      </c>
      <c r="J642" s="28">
        <f>+Tabla1[[#This Row],[Peso del vidrio '[Kg']]]*J$1</f>
        <v>1343000000</v>
      </c>
      <c r="K642" s="28">
        <f>+Tabla1[[#This Row],[Peso del Silicio '[Kg']]]*J$2</f>
        <v>228000000</v>
      </c>
      <c r="L642" s="28">
        <f>+Tabla1[[#This Row],[peso del aluminio '[Kg']]]*J$3</f>
        <v>148200000</v>
      </c>
      <c r="M642" s="30">
        <f>+Tabla1[[#This Row],[precio del vidrio '[$']]]+Tabla1[[#This Row],[precio del aluminio '[$']]]+Tabla1[[#This Row],[precio del silio '[$']]]</f>
        <v>1719200000</v>
      </c>
      <c r="N642" s="39">
        <f t="shared" si="9"/>
        <v>401026.35875903897</v>
      </c>
      <c r="O642" s="50">
        <f>+Tabla1[[#This Row],[Valor Total del reciclaje de la planta]]/G$2</f>
        <v>442636.45726055611</v>
      </c>
    </row>
    <row r="643" spans="1:15" ht="27.6">
      <c r="A643" s="40">
        <v>43987</v>
      </c>
      <c r="B643" s="6" t="s">
        <v>1006</v>
      </c>
      <c r="C643" s="41" t="s">
        <v>1007</v>
      </c>
      <c r="D643" s="42">
        <f>+Tabla1[[#This Row],[Capacidad MW]]/E$1</f>
        <v>11250</v>
      </c>
      <c r="E643" s="42">
        <v>4.5</v>
      </c>
      <c r="F643" s="40">
        <v>44356</v>
      </c>
      <c r="G643" s="24">
        <f>17*Tabla1[[#This Row],[Cantidad de paneles]]</f>
        <v>191250</v>
      </c>
      <c r="H643" s="23">
        <f>0.003*Tabla1[[#This Row],[Cantidad de paneles]]</f>
        <v>33.75</v>
      </c>
      <c r="I643" s="24">
        <f>0.057*Tabla1[[#This Row],[Cantidad de paneles]]</f>
        <v>641.25</v>
      </c>
      <c r="J643" s="28">
        <f>+Tabla1[[#This Row],[Peso del vidrio '[Kg']]]*J$1</f>
        <v>30217500</v>
      </c>
      <c r="K643" s="28">
        <f>+Tabla1[[#This Row],[Peso del Silicio '[Kg']]]*J$2</f>
        <v>5130000</v>
      </c>
      <c r="L643" s="28">
        <f>+Tabla1[[#This Row],[peso del aluminio '[Kg']]]*J$3</f>
        <v>3334500</v>
      </c>
      <c r="M643" s="30">
        <f>+Tabla1[[#This Row],[precio del vidrio '[$']]]+Tabla1[[#This Row],[precio del aluminio '[$']]]+Tabla1[[#This Row],[precio del silio '[$']]]</f>
        <v>38682000</v>
      </c>
      <c r="N643" s="39">
        <f t="shared" si="9"/>
        <v>9023.0930720783763</v>
      </c>
      <c r="O643" s="50">
        <f>+Tabla1[[#This Row],[Valor Total del reciclaje de la planta]]/G$2</f>
        <v>9959.3202883625127</v>
      </c>
    </row>
    <row r="644" spans="1:15" ht="41.45">
      <c r="A644" s="40">
        <v>43993</v>
      </c>
      <c r="B644" s="6" t="s">
        <v>1008</v>
      </c>
      <c r="C644" s="41" t="s">
        <v>952</v>
      </c>
      <c r="D644" s="42">
        <f>+Tabla1[[#This Row],[Capacidad MW]]/E$1</f>
        <v>3750</v>
      </c>
      <c r="E644" s="42">
        <v>1.5</v>
      </c>
      <c r="F644" s="40">
        <v>44089</v>
      </c>
      <c r="G644" s="24">
        <f>17*Tabla1[[#This Row],[Cantidad de paneles]]</f>
        <v>63750</v>
      </c>
      <c r="H644" s="23">
        <f>0.003*Tabla1[[#This Row],[Cantidad de paneles]]</f>
        <v>11.25</v>
      </c>
      <c r="I644" s="24">
        <f>0.057*Tabla1[[#This Row],[Cantidad de paneles]]</f>
        <v>213.75</v>
      </c>
      <c r="J644" s="28">
        <f>+Tabla1[[#This Row],[Peso del vidrio '[Kg']]]*J$1</f>
        <v>10072500</v>
      </c>
      <c r="K644" s="28">
        <f>+Tabla1[[#This Row],[Peso del Silicio '[Kg']]]*J$2</f>
        <v>1710000</v>
      </c>
      <c r="L644" s="28">
        <f>+Tabla1[[#This Row],[peso del aluminio '[Kg']]]*J$3</f>
        <v>1111500</v>
      </c>
      <c r="M644" s="30">
        <f>+Tabla1[[#This Row],[precio del vidrio '[$']]]+Tabla1[[#This Row],[precio del aluminio '[$']]]+Tabla1[[#This Row],[precio del silio '[$']]]</f>
        <v>12894000</v>
      </c>
      <c r="N644" s="39">
        <f t="shared" si="9"/>
        <v>3007.6976906927921</v>
      </c>
      <c r="O644" s="50">
        <f>+Tabla1[[#This Row],[Valor Total del reciclaje de la planta]]/G$2</f>
        <v>3319.773429454171</v>
      </c>
    </row>
    <row r="645" spans="1:15" ht="41.45">
      <c r="A645" s="40">
        <v>44007</v>
      </c>
      <c r="B645" s="6" t="s">
        <v>1009</v>
      </c>
      <c r="C645" s="41" t="s">
        <v>1010</v>
      </c>
      <c r="D645" s="42">
        <f>+Tabla1[[#This Row],[Capacidad MW]]/E$1</f>
        <v>175000</v>
      </c>
      <c r="E645" s="42">
        <v>70</v>
      </c>
      <c r="F645" s="40">
        <v>44926</v>
      </c>
      <c r="G645" s="24">
        <f>17*Tabla1[[#This Row],[Cantidad de paneles]]</f>
        <v>2975000</v>
      </c>
      <c r="H645" s="23">
        <f>0.003*Tabla1[[#This Row],[Cantidad de paneles]]</f>
        <v>525</v>
      </c>
      <c r="I645" s="24">
        <f>0.057*Tabla1[[#This Row],[Cantidad de paneles]]</f>
        <v>9975</v>
      </c>
      <c r="J645" s="28">
        <f>+Tabla1[[#This Row],[Peso del vidrio '[Kg']]]*J$1</f>
        <v>470050000</v>
      </c>
      <c r="K645" s="28">
        <f>+Tabla1[[#This Row],[Peso del Silicio '[Kg']]]*J$2</f>
        <v>79800000</v>
      </c>
      <c r="L645" s="28">
        <f>+Tabla1[[#This Row],[peso del aluminio '[Kg']]]*J$3</f>
        <v>51870000</v>
      </c>
      <c r="M645" s="30">
        <f>+Tabla1[[#This Row],[precio del vidrio '[$']]]+Tabla1[[#This Row],[precio del aluminio '[$']]]+Tabla1[[#This Row],[precio del silio '[$']]]</f>
        <v>601720000</v>
      </c>
      <c r="N645" s="39">
        <f t="shared" si="9"/>
        <v>140359.22556566363</v>
      </c>
      <c r="O645" s="50">
        <f>+Tabla1[[#This Row],[Valor Total del reciclaje de la planta]]/G$2</f>
        <v>154922.76004119465</v>
      </c>
    </row>
    <row r="646" spans="1:15">
      <c r="A646" s="40">
        <v>44025</v>
      </c>
      <c r="B646" s="6" t="s">
        <v>1011</v>
      </c>
      <c r="C646" s="41" t="s">
        <v>954</v>
      </c>
      <c r="D646" s="42">
        <f>+Tabla1[[#This Row],[Capacidad MW]]/E$1</f>
        <v>49749.999999999993</v>
      </c>
      <c r="E646" s="42">
        <v>19.899999999999999</v>
      </c>
      <c r="F646" s="40">
        <v>44681</v>
      </c>
      <c r="G646" s="24">
        <f>17*Tabla1[[#This Row],[Cantidad de paneles]]</f>
        <v>845749.99999999988</v>
      </c>
      <c r="H646" s="23">
        <f>0.003*Tabla1[[#This Row],[Cantidad de paneles]]</f>
        <v>149.24999999999997</v>
      </c>
      <c r="I646" s="24">
        <f>0.057*Tabla1[[#This Row],[Cantidad de paneles]]</f>
        <v>2835.7499999999995</v>
      </c>
      <c r="J646" s="28">
        <f>+Tabla1[[#This Row],[Peso del vidrio '[Kg']]]*J$1</f>
        <v>133628499.99999999</v>
      </c>
      <c r="K646" s="28">
        <f>+Tabla1[[#This Row],[Peso del Silicio '[Kg']]]*J$2</f>
        <v>22685999.999999996</v>
      </c>
      <c r="L646" s="28">
        <f>+Tabla1[[#This Row],[peso del aluminio '[Kg']]]*J$3</f>
        <v>14745899.999999998</v>
      </c>
      <c r="M646" s="30">
        <f>+Tabla1[[#This Row],[precio del vidrio '[$']]]+Tabla1[[#This Row],[precio del aluminio '[$']]]+Tabla1[[#This Row],[precio del silio '[$']]]</f>
        <v>171060399.99999997</v>
      </c>
      <c r="N646" s="39">
        <f t="shared" si="9"/>
        <v>39902.12269652437</v>
      </c>
      <c r="O646" s="50">
        <f>+Tabla1[[#This Row],[Valor Total del reciclaje de la planta]]/G$2</f>
        <v>44042.327497425329</v>
      </c>
    </row>
    <row r="647" spans="1:15">
      <c r="A647" s="40">
        <v>44025</v>
      </c>
      <c r="B647" s="6" t="s">
        <v>1012</v>
      </c>
      <c r="C647" s="41" t="s">
        <v>954</v>
      </c>
      <c r="D647" s="42">
        <f>+Tabla1[[#This Row],[Capacidad MW]]/E$1</f>
        <v>49749.999999999993</v>
      </c>
      <c r="E647" s="42">
        <v>19.899999999999999</v>
      </c>
      <c r="F647" s="40">
        <v>44681</v>
      </c>
      <c r="G647" s="24">
        <f>17*Tabla1[[#This Row],[Cantidad de paneles]]</f>
        <v>845749.99999999988</v>
      </c>
      <c r="H647" s="23">
        <f>0.003*Tabla1[[#This Row],[Cantidad de paneles]]</f>
        <v>149.24999999999997</v>
      </c>
      <c r="I647" s="24">
        <f>0.057*Tabla1[[#This Row],[Cantidad de paneles]]</f>
        <v>2835.7499999999995</v>
      </c>
      <c r="J647" s="28">
        <f>+Tabla1[[#This Row],[Peso del vidrio '[Kg']]]*J$1</f>
        <v>133628499.99999999</v>
      </c>
      <c r="K647" s="28">
        <f>+Tabla1[[#This Row],[Peso del Silicio '[Kg']]]*J$2</f>
        <v>22685999.999999996</v>
      </c>
      <c r="L647" s="28">
        <f>+Tabla1[[#This Row],[peso del aluminio '[Kg']]]*J$3</f>
        <v>14745899.999999998</v>
      </c>
      <c r="M647" s="30">
        <f>+Tabla1[[#This Row],[precio del vidrio '[$']]]+Tabla1[[#This Row],[precio del aluminio '[$']]]+Tabla1[[#This Row],[precio del silio '[$']]]</f>
        <v>171060399.99999997</v>
      </c>
      <c r="N647" s="39">
        <f t="shared" si="9"/>
        <v>39902.12269652437</v>
      </c>
      <c r="O647" s="50">
        <f>+Tabla1[[#This Row],[Valor Total del reciclaje de la planta]]/G$2</f>
        <v>44042.327497425329</v>
      </c>
    </row>
    <row r="648" spans="1:15" ht="41.45">
      <c r="A648" s="40">
        <v>44033</v>
      </c>
      <c r="B648" s="6" t="s">
        <v>1013</v>
      </c>
      <c r="C648" s="41" t="s">
        <v>1014</v>
      </c>
      <c r="D648" s="42">
        <f>+Tabla1[[#This Row],[Capacidad MW]]/E$1</f>
        <v>1000000</v>
      </c>
      <c r="E648" s="42">
        <v>400</v>
      </c>
      <c r="F648" s="40">
        <v>45076</v>
      </c>
      <c r="G648" s="24">
        <f>17*Tabla1[[#This Row],[Cantidad de paneles]]</f>
        <v>17000000</v>
      </c>
      <c r="H648" s="23">
        <f>0.003*Tabla1[[#This Row],[Cantidad de paneles]]</f>
        <v>3000</v>
      </c>
      <c r="I648" s="24">
        <f>0.057*Tabla1[[#This Row],[Cantidad de paneles]]</f>
        <v>57000</v>
      </c>
      <c r="J648" s="28">
        <f>+Tabla1[[#This Row],[Peso del vidrio '[Kg']]]*J$1</f>
        <v>2686000000</v>
      </c>
      <c r="K648" s="28">
        <f>+Tabla1[[#This Row],[Peso del Silicio '[Kg']]]*J$2</f>
        <v>456000000</v>
      </c>
      <c r="L648" s="28">
        <f>+Tabla1[[#This Row],[peso del aluminio '[Kg']]]*J$3</f>
        <v>296400000</v>
      </c>
      <c r="M648" s="30">
        <f>+Tabla1[[#This Row],[precio del vidrio '[$']]]+Tabla1[[#This Row],[precio del aluminio '[$']]]+Tabla1[[#This Row],[precio del silio '[$']]]</f>
        <v>3438400000</v>
      </c>
      <c r="N648" s="39">
        <f t="shared" ref="N648:N711" si="10">+M648/G$1</f>
        <v>802052.71751807793</v>
      </c>
      <c r="O648" s="50">
        <f>+Tabla1[[#This Row],[Valor Total del reciclaje de la planta]]/G$2</f>
        <v>885272.91452111222</v>
      </c>
    </row>
    <row r="649" spans="1:15" ht="27.6">
      <c r="A649" s="40">
        <v>44035</v>
      </c>
      <c r="B649" s="6" t="s">
        <v>1015</v>
      </c>
      <c r="C649" s="41" t="s">
        <v>1016</v>
      </c>
      <c r="D649" s="42">
        <f>+Tabla1[[#This Row],[Capacidad MW]]/E$1</f>
        <v>24750</v>
      </c>
      <c r="E649" s="42">
        <v>9.9</v>
      </c>
      <c r="F649" s="40">
        <v>44440</v>
      </c>
      <c r="G649" s="24">
        <f>17*Tabla1[[#This Row],[Cantidad de paneles]]</f>
        <v>420750</v>
      </c>
      <c r="H649" s="23">
        <f>0.003*Tabla1[[#This Row],[Cantidad de paneles]]</f>
        <v>74.25</v>
      </c>
      <c r="I649" s="24">
        <f>0.057*Tabla1[[#This Row],[Cantidad de paneles]]</f>
        <v>1410.75</v>
      </c>
      <c r="J649" s="28">
        <f>+Tabla1[[#This Row],[Peso del vidrio '[Kg']]]*J$1</f>
        <v>66478500</v>
      </c>
      <c r="K649" s="28">
        <f>+Tabla1[[#This Row],[Peso del Silicio '[Kg']]]*J$2</f>
        <v>11286000</v>
      </c>
      <c r="L649" s="28">
        <f>+Tabla1[[#This Row],[peso del aluminio '[Kg']]]*J$3</f>
        <v>7335900</v>
      </c>
      <c r="M649" s="30">
        <f>+Tabla1[[#This Row],[precio del vidrio '[$']]]+Tabla1[[#This Row],[precio del aluminio '[$']]]+Tabla1[[#This Row],[precio del silio '[$']]]</f>
        <v>85100400</v>
      </c>
      <c r="N649" s="39">
        <f t="shared" si="10"/>
        <v>19850.804758572427</v>
      </c>
      <c r="O649" s="50">
        <f>+Tabla1[[#This Row],[Valor Total del reciclaje de la planta]]/G$2</f>
        <v>21910.50463439753</v>
      </c>
    </row>
    <row r="650" spans="1:15" ht="27.6">
      <c r="A650" s="40">
        <v>44035</v>
      </c>
      <c r="B650" s="6" t="s">
        <v>1017</v>
      </c>
      <c r="C650" s="41" t="s">
        <v>1018</v>
      </c>
      <c r="D650" s="42">
        <f>+Tabla1[[#This Row],[Capacidad MW]]/E$1</f>
        <v>24750</v>
      </c>
      <c r="E650" s="42">
        <v>9.9</v>
      </c>
      <c r="F650" s="40">
        <v>44531</v>
      </c>
      <c r="G650" s="24">
        <f>17*Tabla1[[#This Row],[Cantidad de paneles]]</f>
        <v>420750</v>
      </c>
      <c r="H650" s="23">
        <f>0.003*Tabla1[[#This Row],[Cantidad de paneles]]</f>
        <v>74.25</v>
      </c>
      <c r="I650" s="24">
        <f>0.057*Tabla1[[#This Row],[Cantidad de paneles]]</f>
        <v>1410.75</v>
      </c>
      <c r="J650" s="28">
        <f>+Tabla1[[#This Row],[Peso del vidrio '[Kg']]]*J$1</f>
        <v>66478500</v>
      </c>
      <c r="K650" s="28">
        <f>+Tabla1[[#This Row],[Peso del Silicio '[Kg']]]*J$2</f>
        <v>11286000</v>
      </c>
      <c r="L650" s="28">
        <f>+Tabla1[[#This Row],[peso del aluminio '[Kg']]]*J$3</f>
        <v>7335900</v>
      </c>
      <c r="M650" s="30">
        <f>+Tabla1[[#This Row],[precio del vidrio '[$']]]+Tabla1[[#This Row],[precio del aluminio '[$']]]+Tabla1[[#This Row],[precio del silio '[$']]]</f>
        <v>85100400</v>
      </c>
      <c r="N650" s="39">
        <f t="shared" si="10"/>
        <v>19850.804758572427</v>
      </c>
      <c r="O650" s="50">
        <f>+Tabla1[[#This Row],[Valor Total del reciclaje de la planta]]/G$2</f>
        <v>21910.50463439753</v>
      </c>
    </row>
    <row r="651" spans="1:15" ht="41.45">
      <c r="A651" s="40">
        <v>44040</v>
      </c>
      <c r="B651" s="6" t="s">
        <v>1019</v>
      </c>
      <c r="C651" s="41" t="s">
        <v>1020</v>
      </c>
      <c r="D651" s="42">
        <f>+Tabla1[[#This Row],[Capacidad MW]]/E$1</f>
        <v>42.9</v>
      </c>
      <c r="E651" s="42">
        <v>1.7160000000000002E-2</v>
      </c>
      <c r="F651" s="40">
        <v>44109</v>
      </c>
      <c r="G651" s="24">
        <f>17*Tabla1[[#This Row],[Cantidad de paneles]]</f>
        <v>729.3</v>
      </c>
      <c r="H651" s="23">
        <f>0.003*Tabla1[[#This Row],[Cantidad de paneles]]</f>
        <v>0.12870000000000001</v>
      </c>
      <c r="I651" s="24">
        <f>0.057*Tabla1[[#This Row],[Cantidad de paneles]]</f>
        <v>2.4453</v>
      </c>
      <c r="J651" s="28">
        <f>+Tabla1[[#This Row],[Peso del vidrio '[Kg']]]*J$1</f>
        <v>115229.4</v>
      </c>
      <c r="K651" s="28">
        <f>+Tabla1[[#This Row],[Peso del Silicio '[Kg']]]*J$2</f>
        <v>19562.400000000001</v>
      </c>
      <c r="L651" s="28">
        <f>+Tabla1[[#This Row],[peso del aluminio '[Kg']]]*J$3</f>
        <v>12715.56</v>
      </c>
      <c r="M651" s="30">
        <f>+Tabla1[[#This Row],[precio del vidrio '[$']]]+Tabla1[[#This Row],[precio del aluminio '[$']]]+Tabla1[[#This Row],[precio del silio '[$']]]</f>
        <v>147507.35999999999</v>
      </c>
      <c r="N651" s="39">
        <f t="shared" si="10"/>
        <v>34.408061581525537</v>
      </c>
      <c r="O651" s="50">
        <f>+Tabla1[[#This Row],[Valor Total del reciclaje de la planta]]/G$2</f>
        <v>37.978208032955713</v>
      </c>
    </row>
    <row r="652" spans="1:15" ht="41.45">
      <c r="A652" s="40">
        <v>44049</v>
      </c>
      <c r="B652" s="6" t="s">
        <v>1021</v>
      </c>
      <c r="C652" s="41" t="s">
        <v>952</v>
      </c>
      <c r="D652" s="42">
        <f>+Tabla1[[#This Row],[Capacidad MW]]/E$1</f>
        <v>24750</v>
      </c>
      <c r="E652" s="42">
        <v>9.9</v>
      </c>
      <c r="F652" s="40">
        <v>44557</v>
      </c>
      <c r="G652" s="24">
        <f>17*Tabla1[[#This Row],[Cantidad de paneles]]</f>
        <v>420750</v>
      </c>
      <c r="H652" s="23">
        <f>0.003*Tabla1[[#This Row],[Cantidad de paneles]]</f>
        <v>74.25</v>
      </c>
      <c r="I652" s="24">
        <f>0.057*Tabla1[[#This Row],[Cantidad de paneles]]</f>
        <v>1410.75</v>
      </c>
      <c r="J652" s="28">
        <f>+Tabla1[[#This Row],[Peso del vidrio '[Kg']]]*J$1</f>
        <v>66478500</v>
      </c>
      <c r="K652" s="28">
        <f>+Tabla1[[#This Row],[Peso del Silicio '[Kg']]]*J$2</f>
        <v>11286000</v>
      </c>
      <c r="L652" s="28">
        <f>+Tabla1[[#This Row],[peso del aluminio '[Kg']]]*J$3</f>
        <v>7335900</v>
      </c>
      <c r="M652" s="30">
        <f>+Tabla1[[#This Row],[precio del vidrio '[$']]]+Tabla1[[#This Row],[precio del aluminio '[$']]]+Tabla1[[#This Row],[precio del silio '[$']]]</f>
        <v>85100400</v>
      </c>
      <c r="N652" s="39">
        <f t="shared" si="10"/>
        <v>19850.804758572427</v>
      </c>
      <c r="O652" s="50">
        <f>+Tabla1[[#This Row],[Valor Total del reciclaje de la planta]]/G$2</f>
        <v>21910.50463439753</v>
      </c>
    </row>
    <row r="653" spans="1:15" ht="27.6">
      <c r="A653" s="40">
        <v>44055</v>
      </c>
      <c r="B653" s="6" t="s">
        <v>1022</v>
      </c>
      <c r="C653" s="41" t="s">
        <v>1023</v>
      </c>
      <c r="D653" s="42">
        <f>+Tabla1[[#This Row],[Capacidad MW]]/E$1</f>
        <v>100000</v>
      </c>
      <c r="E653" s="42">
        <v>40</v>
      </c>
      <c r="F653" s="40">
        <v>44713</v>
      </c>
      <c r="G653" s="24">
        <f>17*Tabla1[[#This Row],[Cantidad de paneles]]</f>
        <v>1700000</v>
      </c>
      <c r="H653" s="23">
        <f>0.003*Tabla1[[#This Row],[Cantidad de paneles]]</f>
        <v>300</v>
      </c>
      <c r="I653" s="24">
        <f>0.057*Tabla1[[#This Row],[Cantidad de paneles]]</f>
        <v>5700</v>
      </c>
      <c r="J653" s="28">
        <f>+Tabla1[[#This Row],[Peso del vidrio '[Kg']]]*J$1</f>
        <v>268600000</v>
      </c>
      <c r="K653" s="28">
        <f>+Tabla1[[#This Row],[Peso del Silicio '[Kg']]]*J$2</f>
        <v>45600000</v>
      </c>
      <c r="L653" s="28">
        <f>+Tabla1[[#This Row],[peso del aluminio '[Kg']]]*J$3</f>
        <v>29640000</v>
      </c>
      <c r="M653" s="30">
        <f>+Tabla1[[#This Row],[precio del vidrio '[$']]]+Tabla1[[#This Row],[precio del aluminio '[$']]]+Tabla1[[#This Row],[precio del silio '[$']]]</f>
        <v>343840000</v>
      </c>
      <c r="N653" s="39">
        <f t="shared" si="10"/>
        <v>80205.271751807784</v>
      </c>
      <c r="O653" s="50">
        <f>+Tabla1[[#This Row],[Valor Total del reciclaje de la planta]]/G$2</f>
        <v>88527.291452111225</v>
      </c>
    </row>
    <row r="654" spans="1:15" ht="27.6">
      <c r="A654" s="40">
        <v>44055</v>
      </c>
      <c r="B654" s="6" t="s">
        <v>1024</v>
      </c>
      <c r="C654" s="41" t="s">
        <v>1023</v>
      </c>
      <c r="D654" s="42">
        <f>+Tabla1[[#This Row],[Capacidad MW]]/E$1</f>
        <v>100000</v>
      </c>
      <c r="E654" s="42">
        <v>40</v>
      </c>
      <c r="F654" s="40">
        <v>44713</v>
      </c>
      <c r="G654" s="24">
        <f>17*Tabla1[[#This Row],[Cantidad de paneles]]</f>
        <v>1700000</v>
      </c>
      <c r="H654" s="23">
        <f>0.003*Tabla1[[#This Row],[Cantidad de paneles]]</f>
        <v>300</v>
      </c>
      <c r="I654" s="24">
        <f>0.057*Tabla1[[#This Row],[Cantidad de paneles]]</f>
        <v>5700</v>
      </c>
      <c r="J654" s="28">
        <f>+Tabla1[[#This Row],[Peso del vidrio '[Kg']]]*J$1</f>
        <v>268600000</v>
      </c>
      <c r="K654" s="28">
        <f>+Tabla1[[#This Row],[Peso del Silicio '[Kg']]]*J$2</f>
        <v>45600000</v>
      </c>
      <c r="L654" s="28">
        <f>+Tabla1[[#This Row],[peso del aluminio '[Kg']]]*J$3</f>
        <v>29640000</v>
      </c>
      <c r="M654" s="30">
        <f>+Tabla1[[#This Row],[precio del vidrio '[$']]]+Tabla1[[#This Row],[precio del aluminio '[$']]]+Tabla1[[#This Row],[precio del silio '[$']]]</f>
        <v>343840000</v>
      </c>
      <c r="N654" s="39">
        <f t="shared" si="10"/>
        <v>80205.271751807784</v>
      </c>
      <c r="O654" s="50">
        <f>+Tabla1[[#This Row],[Valor Total del reciclaje de la planta]]/G$2</f>
        <v>88527.291452111225</v>
      </c>
    </row>
    <row r="655" spans="1:15" ht="27.6">
      <c r="A655" s="40">
        <v>44068</v>
      </c>
      <c r="B655" s="6" t="s">
        <v>1025</v>
      </c>
      <c r="C655" s="41" t="s">
        <v>791</v>
      </c>
      <c r="D655" s="42">
        <f>+Tabla1[[#This Row],[Capacidad MW]]/E$1</f>
        <v>49749.999999999993</v>
      </c>
      <c r="E655" s="42">
        <v>19.899999999999999</v>
      </c>
      <c r="F655" s="40">
        <v>45261</v>
      </c>
      <c r="G655" s="24">
        <f>17*Tabla1[[#This Row],[Cantidad de paneles]]</f>
        <v>845749.99999999988</v>
      </c>
      <c r="H655" s="23">
        <f>0.003*Tabla1[[#This Row],[Cantidad de paneles]]</f>
        <v>149.24999999999997</v>
      </c>
      <c r="I655" s="24">
        <f>0.057*Tabla1[[#This Row],[Cantidad de paneles]]</f>
        <v>2835.7499999999995</v>
      </c>
      <c r="J655" s="28">
        <f>+Tabla1[[#This Row],[Peso del vidrio '[Kg']]]*J$1</f>
        <v>133628499.99999999</v>
      </c>
      <c r="K655" s="28">
        <f>+Tabla1[[#This Row],[Peso del Silicio '[Kg']]]*J$2</f>
        <v>22685999.999999996</v>
      </c>
      <c r="L655" s="28">
        <f>+Tabla1[[#This Row],[peso del aluminio '[Kg']]]*J$3</f>
        <v>14745899.999999998</v>
      </c>
      <c r="M655" s="30">
        <f>+Tabla1[[#This Row],[precio del vidrio '[$']]]+Tabla1[[#This Row],[precio del aluminio '[$']]]+Tabla1[[#This Row],[precio del silio '[$']]]</f>
        <v>171060399.99999997</v>
      </c>
      <c r="N655" s="39">
        <f t="shared" si="10"/>
        <v>39902.12269652437</v>
      </c>
      <c r="O655" s="50">
        <f>+Tabla1[[#This Row],[Valor Total del reciclaje de la planta]]/G$2</f>
        <v>44042.327497425329</v>
      </c>
    </row>
    <row r="656" spans="1:15" ht="27.6">
      <c r="A656" s="40">
        <v>44068</v>
      </c>
      <c r="B656" s="6" t="s">
        <v>1026</v>
      </c>
      <c r="C656" s="41" t="s">
        <v>791</v>
      </c>
      <c r="D656" s="42">
        <f>+Tabla1[[#This Row],[Capacidad MW]]/E$1</f>
        <v>249750</v>
      </c>
      <c r="E656" s="42">
        <v>99.9</v>
      </c>
      <c r="F656" s="40">
        <v>45503</v>
      </c>
      <c r="G656" s="24">
        <f>17*Tabla1[[#This Row],[Cantidad de paneles]]</f>
        <v>4245750</v>
      </c>
      <c r="H656" s="23">
        <f>0.003*Tabla1[[#This Row],[Cantidad de paneles]]</f>
        <v>749.25</v>
      </c>
      <c r="I656" s="24">
        <f>0.057*Tabla1[[#This Row],[Cantidad de paneles]]</f>
        <v>14235.75</v>
      </c>
      <c r="J656" s="28">
        <f>+Tabla1[[#This Row],[Peso del vidrio '[Kg']]]*J$1</f>
        <v>670828500</v>
      </c>
      <c r="K656" s="28">
        <f>+Tabla1[[#This Row],[Peso del Silicio '[Kg']]]*J$2</f>
        <v>113886000</v>
      </c>
      <c r="L656" s="28">
        <f>+Tabla1[[#This Row],[peso del aluminio '[Kg']]]*J$3</f>
        <v>74025900</v>
      </c>
      <c r="M656" s="30">
        <f>+Tabla1[[#This Row],[precio del vidrio '[$']]]+Tabla1[[#This Row],[precio del aluminio '[$']]]+Tabla1[[#This Row],[precio del silio '[$']]]</f>
        <v>858740400</v>
      </c>
      <c r="N656" s="39">
        <f t="shared" si="10"/>
        <v>200312.66620013997</v>
      </c>
      <c r="O656" s="50">
        <f>+Tabla1[[#This Row],[Valor Total del reciclaje de la planta]]/G$2</f>
        <v>221096.91040164779</v>
      </c>
    </row>
    <row r="657" spans="1:15" ht="27.6">
      <c r="A657" s="40">
        <v>44068</v>
      </c>
      <c r="B657" s="6" t="s">
        <v>1027</v>
      </c>
      <c r="C657" s="41" t="s">
        <v>791</v>
      </c>
      <c r="D657" s="42">
        <f>+Tabla1[[#This Row],[Capacidad MW]]/E$1</f>
        <v>249750</v>
      </c>
      <c r="E657" s="42">
        <v>99.9</v>
      </c>
      <c r="F657" s="40">
        <v>45137</v>
      </c>
      <c r="G657" s="24">
        <f>17*Tabla1[[#This Row],[Cantidad de paneles]]</f>
        <v>4245750</v>
      </c>
      <c r="H657" s="23">
        <f>0.003*Tabla1[[#This Row],[Cantidad de paneles]]</f>
        <v>749.25</v>
      </c>
      <c r="I657" s="24">
        <f>0.057*Tabla1[[#This Row],[Cantidad de paneles]]</f>
        <v>14235.75</v>
      </c>
      <c r="J657" s="28">
        <f>+Tabla1[[#This Row],[Peso del vidrio '[Kg']]]*J$1</f>
        <v>670828500</v>
      </c>
      <c r="K657" s="28">
        <f>+Tabla1[[#This Row],[Peso del Silicio '[Kg']]]*J$2</f>
        <v>113886000</v>
      </c>
      <c r="L657" s="28">
        <f>+Tabla1[[#This Row],[peso del aluminio '[Kg']]]*J$3</f>
        <v>74025900</v>
      </c>
      <c r="M657" s="30">
        <f>+Tabla1[[#This Row],[precio del vidrio '[$']]]+Tabla1[[#This Row],[precio del aluminio '[$']]]+Tabla1[[#This Row],[precio del silio '[$']]]</f>
        <v>858740400</v>
      </c>
      <c r="N657" s="39">
        <f t="shared" si="10"/>
        <v>200312.66620013997</v>
      </c>
      <c r="O657" s="50">
        <f>+Tabla1[[#This Row],[Valor Total del reciclaje de la planta]]/G$2</f>
        <v>221096.91040164779</v>
      </c>
    </row>
    <row r="658" spans="1:15" ht="27.6">
      <c r="A658" s="40">
        <v>44068</v>
      </c>
      <c r="B658" s="6" t="s">
        <v>1028</v>
      </c>
      <c r="C658" s="41" t="s">
        <v>791</v>
      </c>
      <c r="D658" s="42">
        <f>+Tabla1[[#This Row],[Capacidad MW]]/E$1</f>
        <v>249750</v>
      </c>
      <c r="E658" s="42">
        <v>99.9</v>
      </c>
      <c r="F658" s="40">
        <v>45137</v>
      </c>
      <c r="G658" s="24">
        <f>17*Tabla1[[#This Row],[Cantidad de paneles]]</f>
        <v>4245750</v>
      </c>
      <c r="H658" s="23">
        <f>0.003*Tabla1[[#This Row],[Cantidad de paneles]]</f>
        <v>749.25</v>
      </c>
      <c r="I658" s="24">
        <f>0.057*Tabla1[[#This Row],[Cantidad de paneles]]</f>
        <v>14235.75</v>
      </c>
      <c r="J658" s="28">
        <f>+Tabla1[[#This Row],[Peso del vidrio '[Kg']]]*J$1</f>
        <v>670828500</v>
      </c>
      <c r="K658" s="28">
        <f>+Tabla1[[#This Row],[Peso del Silicio '[Kg']]]*J$2</f>
        <v>113886000</v>
      </c>
      <c r="L658" s="28">
        <f>+Tabla1[[#This Row],[peso del aluminio '[Kg']]]*J$3</f>
        <v>74025900</v>
      </c>
      <c r="M658" s="30">
        <f>+Tabla1[[#This Row],[precio del vidrio '[$']]]+Tabla1[[#This Row],[precio del aluminio '[$']]]+Tabla1[[#This Row],[precio del silio '[$']]]</f>
        <v>858740400</v>
      </c>
      <c r="N658" s="39">
        <f t="shared" si="10"/>
        <v>200312.66620013997</v>
      </c>
      <c r="O658" s="50">
        <f>+Tabla1[[#This Row],[Valor Total del reciclaje de la planta]]/G$2</f>
        <v>221096.91040164779</v>
      </c>
    </row>
    <row r="659" spans="1:15" ht="27.6">
      <c r="A659" s="40">
        <v>44068</v>
      </c>
      <c r="B659" s="6" t="s">
        <v>1029</v>
      </c>
      <c r="C659" s="41" t="s">
        <v>791</v>
      </c>
      <c r="D659" s="42">
        <f>+Tabla1[[#This Row],[Capacidad MW]]/E$1</f>
        <v>249750</v>
      </c>
      <c r="E659" s="42">
        <v>99.9</v>
      </c>
      <c r="F659" s="40">
        <v>45137</v>
      </c>
      <c r="G659" s="24">
        <f>17*Tabla1[[#This Row],[Cantidad de paneles]]</f>
        <v>4245750</v>
      </c>
      <c r="H659" s="23">
        <f>0.003*Tabla1[[#This Row],[Cantidad de paneles]]</f>
        <v>749.25</v>
      </c>
      <c r="I659" s="24">
        <f>0.057*Tabla1[[#This Row],[Cantidad de paneles]]</f>
        <v>14235.75</v>
      </c>
      <c r="J659" s="28">
        <f>+Tabla1[[#This Row],[Peso del vidrio '[Kg']]]*J$1</f>
        <v>670828500</v>
      </c>
      <c r="K659" s="28">
        <f>+Tabla1[[#This Row],[Peso del Silicio '[Kg']]]*J$2</f>
        <v>113886000</v>
      </c>
      <c r="L659" s="28">
        <f>+Tabla1[[#This Row],[peso del aluminio '[Kg']]]*J$3</f>
        <v>74025900</v>
      </c>
      <c r="M659" s="30">
        <f>+Tabla1[[#This Row],[precio del vidrio '[$']]]+Tabla1[[#This Row],[precio del aluminio '[$']]]+Tabla1[[#This Row],[precio del silio '[$']]]</f>
        <v>858740400</v>
      </c>
      <c r="N659" s="39">
        <f t="shared" si="10"/>
        <v>200312.66620013997</v>
      </c>
      <c r="O659" s="50">
        <f>+Tabla1[[#This Row],[Valor Total del reciclaje de la planta]]/G$2</f>
        <v>221096.91040164779</v>
      </c>
    </row>
    <row r="660" spans="1:15" ht="27.6">
      <c r="A660" s="40">
        <v>44071</v>
      </c>
      <c r="B660" s="6" t="s">
        <v>1030</v>
      </c>
      <c r="C660" s="41" t="s">
        <v>827</v>
      </c>
      <c r="D660" s="42">
        <f>+Tabla1[[#This Row],[Capacidad MW]]/E$1</f>
        <v>2500</v>
      </c>
      <c r="E660" s="42">
        <v>1</v>
      </c>
      <c r="F660" s="40">
        <v>44470</v>
      </c>
      <c r="G660" s="24">
        <f>17*Tabla1[[#This Row],[Cantidad de paneles]]</f>
        <v>42500</v>
      </c>
      <c r="H660" s="23">
        <f>0.003*Tabla1[[#This Row],[Cantidad de paneles]]</f>
        <v>7.5</v>
      </c>
      <c r="I660" s="24">
        <f>0.057*Tabla1[[#This Row],[Cantidad de paneles]]</f>
        <v>142.5</v>
      </c>
      <c r="J660" s="28">
        <f>+Tabla1[[#This Row],[Peso del vidrio '[Kg']]]*J$1</f>
        <v>6715000</v>
      </c>
      <c r="K660" s="28">
        <f>+Tabla1[[#This Row],[Peso del Silicio '[Kg']]]*J$2</f>
        <v>1140000</v>
      </c>
      <c r="L660" s="28">
        <f>+Tabla1[[#This Row],[peso del aluminio '[Kg']]]*J$3</f>
        <v>741000</v>
      </c>
      <c r="M660" s="30">
        <f>+Tabla1[[#This Row],[precio del vidrio '[$']]]+Tabla1[[#This Row],[precio del aluminio '[$']]]+Tabla1[[#This Row],[precio del silio '[$']]]</f>
        <v>8596000</v>
      </c>
      <c r="N660" s="39">
        <f t="shared" si="10"/>
        <v>2005.1317937951949</v>
      </c>
      <c r="O660" s="50">
        <f>+Tabla1[[#This Row],[Valor Total del reciclaje de la planta]]/G$2</f>
        <v>2213.1822863027805</v>
      </c>
    </row>
    <row r="661" spans="1:15">
      <c r="A661" s="40">
        <v>44076</v>
      </c>
      <c r="B661" s="6" t="s">
        <v>1031</v>
      </c>
      <c r="C661" s="41" t="s">
        <v>1032</v>
      </c>
      <c r="D661" s="42">
        <f>+Tabla1[[#This Row],[Capacidad MW]]/E$1</f>
        <v>250000</v>
      </c>
      <c r="E661" s="42">
        <v>100</v>
      </c>
      <c r="F661" s="40">
        <v>44986</v>
      </c>
      <c r="G661" s="24">
        <f>17*Tabla1[[#This Row],[Cantidad de paneles]]</f>
        <v>4250000</v>
      </c>
      <c r="H661" s="23">
        <f>0.003*Tabla1[[#This Row],[Cantidad de paneles]]</f>
        <v>750</v>
      </c>
      <c r="I661" s="24">
        <f>0.057*Tabla1[[#This Row],[Cantidad de paneles]]</f>
        <v>14250</v>
      </c>
      <c r="J661" s="28">
        <f>+Tabla1[[#This Row],[Peso del vidrio '[Kg']]]*J$1</f>
        <v>671500000</v>
      </c>
      <c r="K661" s="28">
        <f>+Tabla1[[#This Row],[Peso del Silicio '[Kg']]]*J$2</f>
        <v>114000000</v>
      </c>
      <c r="L661" s="28">
        <f>+Tabla1[[#This Row],[peso del aluminio '[Kg']]]*J$3</f>
        <v>74100000</v>
      </c>
      <c r="M661" s="30">
        <f>+Tabla1[[#This Row],[precio del vidrio '[$']]]+Tabla1[[#This Row],[precio del aluminio '[$']]]+Tabla1[[#This Row],[precio del silio '[$']]]</f>
        <v>859600000</v>
      </c>
      <c r="N661" s="39">
        <f t="shared" si="10"/>
        <v>200513.17937951948</v>
      </c>
      <c r="O661" s="50">
        <f>+Tabla1[[#This Row],[Valor Total del reciclaje de la planta]]/G$2</f>
        <v>221318.22863027806</v>
      </c>
    </row>
    <row r="662" spans="1:15" ht="41.45">
      <c r="A662" s="40">
        <v>44102</v>
      </c>
      <c r="B662" s="6" t="s">
        <v>1033</v>
      </c>
      <c r="C662" s="41" t="s">
        <v>952</v>
      </c>
      <c r="D662" s="42">
        <f>+Tabla1[[#This Row],[Capacidad MW]]/E$1</f>
        <v>24750</v>
      </c>
      <c r="E662" s="42">
        <v>9.9</v>
      </c>
      <c r="F662" s="40">
        <v>44713</v>
      </c>
      <c r="G662" s="24">
        <f>17*Tabla1[[#This Row],[Cantidad de paneles]]</f>
        <v>420750</v>
      </c>
      <c r="H662" s="23">
        <f>0.003*Tabla1[[#This Row],[Cantidad de paneles]]</f>
        <v>74.25</v>
      </c>
      <c r="I662" s="24">
        <f>0.057*Tabla1[[#This Row],[Cantidad de paneles]]</f>
        <v>1410.75</v>
      </c>
      <c r="J662" s="28">
        <f>+Tabla1[[#This Row],[Peso del vidrio '[Kg']]]*J$1</f>
        <v>66478500</v>
      </c>
      <c r="K662" s="28">
        <f>+Tabla1[[#This Row],[Peso del Silicio '[Kg']]]*J$2</f>
        <v>11286000</v>
      </c>
      <c r="L662" s="28">
        <f>+Tabla1[[#This Row],[peso del aluminio '[Kg']]]*J$3</f>
        <v>7335900</v>
      </c>
      <c r="M662" s="30">
        <f>+Tabla1[[#This Row],[precio del vidrio '[$']]]+Tabla1[[#This Row],[precio del aluminio '[$']]]+Tabla1[[#This Row],[precio del silio '[$']]]</f>
        <v>85100400</v>
      </c>
      <c r="N662" s="39">
        <f t="shared" si="10"/>
        <v>19850.804758572427</v>
      </c>
      <c r="O662" s="50">
        <f>+Tabla1[[#This Row],[Valor Total del reciclaje de la planta]]/G$2</f>
        <v>21910.50463439753</v>
      </c>
    </row>
    <row r="663" spans="1:15" ht="41.45">
      <c r="A663" s="40">
        <v>44102</v>
      </c>
      <c r="B663" s="6" t="s">
        <v>1034</v>
      </c>
      <c r="C663" s="41" t="s">
        <v>952</v>
      </c>
      <c r="D663" s="42">
        <f>+Tabla1[[#This Row],[Capacidad MW]]/E$1</f>
        <v>24750</v>
      </c>
      <c r="E663" s="42">
        <v>9.9</v>
      </c>
      <c r="F663" s="40">
        <v>44713</v>
      </c>
      <c r="G663" s="24">
        <f>17*Tabla1[[#This Row],[Cantidad de paneles]]</f>
        <v>420750</v>
      </c>
      <c r="H663" s="23">
        <f>0.003*Tabla1[[#This Row],[Cantidad de paneles]]</f>
        <v>74.25</v>
      </c>
      <c r="I663" s="24">
        <f>0.057*Tabla1[[#This Row],[Cantidad de paneles]]</f>
        <v>1410.75</v>
      </c>
      <c r="J663" s="28">
        <f>+Tabla1[[#This Row],[Peso del vidrio '[Kg']]]*J$1</f>
        <v>66478500</v>
      </c>
      <c r="K663" s="28">
        <f>+Tabla1[[#This Row],[Peso del Silicio '[Kg']]]*J$2</f>
        <v>11286000</v>
      </c>
      <c r="L663" s="28">
        <f>+Tabla1[[#This Row],[peso del aluminio '[Kg']]]*J$3</f>
        <v>7335900</v>
      </c>
      <c r="M663" s="30">
        <f>+Tabla1[[#This Row],[precio del vidrio '[$']]]+Tabla1[[#This Row],[precio del aluminio '[$']]]+Tabla1[[#This Row],[precio del silio '[$']]]</f>
        <v>85100400</v>
      </c>
      <c r="N663" s="39">
        <f t="shared" si="10"/>
        <v>19850.804758572427</v>
      </c>
      <c r="O663" s="50">
        <f>+Tabla1[[#This Row],[Valor Total del reciclaje de la planta]]/G$2</f>
        <v>21910.50463439753</v>
      </c>
    </row>
    <row r="664" spans="1:15">
      <c r="A664" s="40">
        <v>44124</v>
      </c>
      <c r="B664" s="6" t="s">
        <v>1035</v>
      </c>
      <c r="C664" s="41" t="s">
        <v>683</v>
      </c>
      <c r="D664" s="42">
        <f>+Tabla1[[#This Row],[Capacidad MW]]/E$1</f>
        <v>49749.999999999993</v>
      </c>
      <c r="E664" s="42">
        <v>19.899999999999999</v>
      </c>
      <c r="F664" s="40">
        <v>45352</v>
      </c>
      <c r="G664" s="24">
        <f>17*Tabla1[[#This Row],[Cantidad de paneles]]</f>
        <v>845749.99999999988</v>
      </c>
      <c r="H664" s="23">
        <f>0.003*Tabla1[[#This Row],[Cantidad de paneles]]</f>
        <v>149.24999999999997</v>
      </c>
      <c r="I664" s="24">
        <f>0.057*Tabla1[[#This Row],[Cantidad de paneles]]</f>
        <v>2835.7499999999995</v>
      </c>
      <c r="J664" s="28">
        <f>+Tabla1[[#This Row],[Peso del vidrio '[Kg']]]*J$1</f>
        <v>133628499.99999999</v>
      </c>
      <c r="K664" s="28">
        <f>+Tabla1[[#This Row],[Peso del Silicio '[Kg']]]*J$2</f>
        <v>22685999.999999996</v>
      </c>
      <c r="L664" s="28">
        <f>+Tabla1[[#This Row],[peso del aluminio '[Kg']]]*J$3</f>
        <v>14745899.999999998</v>
      </c>
      <c r="M664" s="30">
        <f>+Tabla1[[#This Row],[precio del vidrio '[$']]]+Tabla1[[#This Row],[precio del aluminio '[$']]]+Tabla1[[#This Row],[precio del silio '[$']]]</f>
        <v>171060399.99999997</v>
      </c>
      <c r="N664" s="39">
        <f t="shared" si="10"/>
        <v>39902.12269652437</v>
      </c>
      <c r="O664" s="50">
        <f>+Tabla1[[#This Row],[Valor Total del reciclaje de la planta]]/G$2</f>
        <v>44042.327497425329</v>
      </c>
    </row>
    <row r="665" spans="1:15" ht="27.6">
      <c r="A665" s="40">
        <v>44133</v>
      </c>
      <c r="B665" s="6" t="s">
        <v>1036</v>
      </c>
      <c r="C665" s="41" t="s">
        <v>1037</v>
      </c>
      <c r="D665" s="42">
        <f>+Tabla1[[#This Row],[Capacidad MW]]/E$1</f>
        <v>249750</v>
      </c>
      <c r="E665" s="42">
        <v>99.9</v>
      </c>
      <c r="F665" s="40">
        <v>44926</v>
      </c>
      <c r="G665" s="24">
        <f>17*Tabla1[[#This Row],[Cantidad de paneles]]</f>
        <v>4245750</v>
      </c>
      <c r="H665" s="23">
        <f>0.003*Tabla1[[#This Row],[Cantidad de paneles]]</f>
        <v>749.25</v>
      </c>
      <c r="I665" s="24">
        <f>0.057*Tabla1[[#This Row],[Cantidad de paneles]]</f>
        <v>14235.75</v>
      </c>
      <c r="J665" s="28">
        <f>+Tabla1[[#This Row],[Peso del vidrio '[Kg']]]*J$1</f>
        <v>670828500</v>
      </c>
      <c r="K665" s="28">
        <f>+Tabla1[[#This Row],[Peso del Silicio '[Kg']]]*J$2</f>
        <v>113886000</v>
      </c>
      <c r="L665" s="28">
        <f>+Tabla1[[#This Row],[peso del aluminio '[Kg']]]*J$3</f>
        <v>74025900</v>
      </c>
      <c r="M665" s="30">
        <f>+Tabla1[[#This Row],[precio del vidrio '[$']]]+Tabla1[[#This Row],[precio del aluminio '[$']]]+Tabla1[[#This Row],[precio del silio '[$']]]</f>
        <v>858740400</v>
      </c>
      <c r="N665" s="39">
        <f t="shared" si="10"/>
        <v>200312.66620013997</v>
      </c>
      <c r="O665" s="50">
        <f>+Tabla1[[#This Row],[Valor Total del reciclaje de la planta]]/G$2</f>
        <v>221096.91040164779</v>
      </c>
    </row>
    <row r="666" spans="1:15" ht="27.6">
      <c r="A666" s="40">
        <v>44140</v>
      </c>
      <c r="B666" s="6" t="s">
        <v>1038</v>
      </c>
      <c r="C666" s="41" t="s">
        <v>1001</v>
      </c>
      <c r="D666" s="42">
        <f>+Tabla1[[#This Row],[Capacidad MW]]/E$1</f>
        <v>24750</v>
      </c>
      <c r="E666" s="42">
        <v>9.9</v>
      </c>
      <c r="F666" s="40">
        <v>44532</v>
      </c>
      <c r="G666" s="24">
        <f>17*Tabla1[[#This Row],[Cantidad de paneles]]</f>
        <v>420750</v>
      </c>
      <c r="H666" s="23">
        <f>0.003*Tabla1[[#This Row],[Cantidad de paneles]]</f>
        <v>74.25</v>
      </c>
      <c r="I666" s="24">
        <f>0.057*Tabla1[[#This Row],[Cantidad de paneles]]</f>
        <v>1410.75</v>
      </c>
      <c r="J666" s="28">
        <f>+Tabla1[[#This Row],[Peso del vidrio '[Kg']]]*J$1</f>
        <v>66478500</v>
      </c>
      <c r="K666" s="28">
        <f>+Tabla1[[#This Row],[Peso del Silicio '[Kg']]]*J$2</f>
        <v>11286000</v>
      </c>
      <c r="L666" s="28">
        <f>+Tabla1[[#This Row],[peso del aluminio '[Kg']]]*J$3</f>
        <v>7335900</v>
      </c>
      <c r="M666" s="30">
        <f>+Tabla1[[#This Row],[precio del vidrio '[$']]]+Tabla1[[#This Row],[precio del aluminio '[$']]]+Tabla1[[#This Row],[precio del silio '[$']]]</f>
        <v>85100400</v>
      </c>
      <c r="N666" s="39">
        <f t="shared" si="10"/>
        <v>19850.804758572427</v>
      </c>
      <c r="O666" s="50">
        <f>+Tabla1[[#This Row],[Valor Total del reciclaje de la planta]]/G$2</f>
        <v>21910.50463439753</v>
      </c>
    </row>
    <row r="667" spans="1:15" ht="27.6">
      <c r="A667" s="40">
        <v>44140</v>
      </c>
      <c r="B667" s="6" t="s">
        <v>1039</v>
      </c>
      <c r="C667" s="41" t="s">
        <v>1040</v>
      </c>
      <c r="D667" s="42">
        <f>+Tabla1[[#This Row],[Capacidad MW]]/E$1</f>
        <v>38750</v>
      </c>
      <c r="E667" s="42">
        <v>15.5</v>
      </c>
      <c r="F667" s="40">
        <v>44560</v>
      </c>
      <c r="G667" s="24">
        <f>17*Tabla1[[#This Row],[Cantidad de paneles]]</f>
        <v>658750</v>
      </c>
      <c r="H667" s="23">
        <f>0.003*Tabla1[[#This Row],[Cantidad de paneles]]</f>
        <v>116.25</v>
      </c>
      <c r="I667" s="24">
        <f>0.057*Tabla1[[#This Row],[Cantidad de paneles]]</f>
        <v>2208.75</v>
      </c>
      <c r="J667" s="28">
        <f>+Tabla1[[#This Row],[Peso del vidrio '[Kg']]]*J$1</f>
        <v>104082500</v>
      </c>
      <c r="K667" s="28">
        <f>+Tabla1[[#This Row],[Peso del Silicio '[Kg']]]*J$2</f>
        <v>17670000</v>
      </c>
      <c r="L667" s="28">
        <f>+Tabla1[[#This Row],[peso del aluminio '[Kg']]]*J$3</f>
        <v>11485500</v>
      </c>
      <c r="M667" s="30">
        <f>+Tabla1[[#This Row],[precio del vidrio '[$']]]+Tabla1[[#This Row],[precio del aluminio '[$']]]+Tabla1[[#This Row],[precio del silio '[$']]]</f>
        <v>133238000</v>
      </c>
      <c r="N667" s="39">
        <f t="shared" si="10"/>
        <v>31079.54280382552</v>
      </c>
      <c r="O667" s="50">
        <f>+Tabla1[[#This Row],[Valor Total del reciclaje de la planta]]/G$2</f>
        <v>34304.3254376931</v>
      </c>
    </row>
    <row r="668" spans="1:15" ht="27.6">
      <c r="A668" s="40">
        <v>44141</v>
      </c>
      <c r="B668" s="6" t="s">
        <v>1041</v>
      </c>
      <c r="C668" s="41" t="s">
        <v>1001</v>
      </c>
      <c r="D668" s="42">
        <f>+Tabla1[[#This Row],[Capacidad MW]]/E$1</f>
        <v>24750</v>
      </c>
      <c r="E668" s="42">
        <v>9.9</v>
      </c>
      <c r="F668" s="40">
        <v>44546</v>
      </c>
      <c r="G668" s="24">
        <f>17*Tabla1[[#This Row],[Cantidad de paneles]]</f>
        <v>420750</v>
      </c>
      <c r="H668" s="23">
        <f>0.003*Tabla1[[#This Row],[Cantidad de paneles]]</f>
        <v>74.25</v>
      </c>
      <c r="I668" s="24">
        <f>0.057*Tabla1[[#This Row],[Cantidad de paneles]]</f>
        <v>1410.75</v>
      </c>
      <c r="J668" s="28">
        <f>+Tabla1[[#This Row],[Peso del vidrio '[Kg']]]*J$1</f>
        <v>66478500</v>
      </c>
      <c r="K668" s="28">
        <f>+Tabla1[[#This Row],[Peso del Silicio '[Kg']]]*J$2</f>
        <v>11286000</v>
      </c>
      <c r="L668" s="28">
        <f>+Tabla1[[#This Row],[peso del aluminio '[Kg']]]*J$3</f>
        <v>7335900</v>
      </c>
      <c r="M668" s="30">
        <f>+Tabla1[[#This Row],[precio del vidrio '[$']]]+Tabla1[[#This Row],[precio del aluminio '[$']]]+Tabla1[[#This Row],[precio del silio '[$']]]</f>
        <v>85100400</v>
      </c>
      <c r="N668" s="39">
        <f t="shared" si="10"/>
        <v>19850.804758572427</v>
      </c>
      <c r="O668" s="50">
        <f>+Tabla1[[#This Row],[Valor Total del reciclaje de la planta]]/G$2</f>
        <v>21910.50463439753</v>
      </c>
    </row>
    <row r="669" spans="1:15" ht="27.6">
      <c r="A669" s="40">
        <v>44144</v>
      </c>
      <c r="B669" s="6" t="s">
        <v>1042</v>
      </c>
      <c r="C669" s="41" t="s">
        <v>1001</v>
      </c>
      <c r="D669" s="42">
        <f>+Tabla1[[#This Row],[Capacidad MW]]/E$1</f>
        <v>24750</v>
      </c>
      <c r="E669" s="42">
        <v>9.9</v>
      </c>
      <c r="F669" s="40">
        <v>44546</v>
      </c>
      <c r="G669" s="24">
        <f>17*Tabla1[[#This Row],[Cantidad de paneles]]</f>
        <v>420750</v>
      </c>
      <c r="H669" s="23">
        <f>0.003*Tabla1[[#This Row],[Cantidad de paneles]]</f>
        <v>74.25</v>
      </c>
      <c r="I669" s="24">
        <f>0.057*Tabla1[[#This Row],[Cantidad de paneles]]</f>
        <v>1410.75</v>
      </c>
      <c r="J669" s="28">
        <f>+Tabla1[[#This Row],[Peso del vidrio '[Kg']]]*J$1</f>
        <v>66478500</v>
      </c>
      <c r="K669" s="28">
        <f>+Tabla1[[#This Row],[Peso del Silicio '[Kg']]]*J$2</f>
        <v>11286000</v>
      </c>
      <c r="L669" s="28">
        <f>+Tabla1[[#This Row],[peso del aluminio '[Kg']]]*J$3</f>
        <v>7335900</v>
      </c>
      <c r="M669" s="30">
        <f>+Tabla1[[#This Row],[precio del vidrio '[$']]]+Tabla1[[#This Row],[precio del aluminio '[$']]]+Tabla1[[#This Row],[precio del silio '[$']]]</f>
        <v>85100400</v>
      </c>
      <c r="N669" s="39">
        <f t="shared" si="10"/>
        <v>19850.804758572427</v>
      </c>
      <c r="O669" s="50">
        <f>+Tabla1[[#This Row],[Valor Total del reciclaje de la planta]]/G$2</f>
        <v>21910.50463439753</v>
      </c>
    </row>
    <row r="670" spans="1:15" ht="55.15">
      <c r="A670" s="40">
        <v>44153</v>
      </c>
      <c r="B670" s="6" t="s">
        <v>1043</v>
      </c>
      <c r="C670" s="41" t="s">
        <v>1044</v>
      </c>
      <c r="D670" s="42">
        <f>+Tabla1[[#This Row],[Capacidad MW]]/E$1</f>
        <v>5074.9999999999991</v>
      </c>
      <c r="E670" s="42">
        <v>2.0299999999999998</v>
      </c>
      <c r="F670" s="40">
        <v>44564</v>
      </c>
      <c r="G670" s="24">
        <f>17*Tabla1[[#This Row],[Cantidad de paneles]]</f>
        <v>86274.999999999985</v>
      </c>
      <c r="H670" s="23">
        <f>0.003*Tabla1[[#This Row],[Cantidad de paneles]]</f>
        <v>15.224999999999998</v>
      </c>
      <c r="I670" s="24">
        <f>0.057*Tabla1[[#This Row],[Cantidad de paneles]]</f>
        <v>289.27499999999998</v>
      </c>
      <c r="J670" s="28">
        <f>+Tabla1[[#This Row],[Peso del vidrio '[Kg']]]*J$1</f>
        <v>13631449.999999998</v>
      </c>
      <c r="K670" s="28">
        <f>+Tabla1[[#This Row],[Peso del Silicio '[Kg']]]*J$2</f>
        <v>2314199.9999999995</v>
      </c>
      <c r="L670" s="28">
        <f>+Tabla1[[#This Row],[peso del aluminio '[Kg']]]*J$3</f>
        <v>1504229.9999999998</v>
      </c>
      <c r="M670" s="30">
        <f>+Tabla1[[#This Row],[precio del vidrio '[$']]]+Tabla1[[#This Row],[precio del aluminio '[$']]]+Tabla1[[#This Row],[precio del silio '[$']]]</f>
        <v>17449879.999999996</v>
      </c>
      <c r="N670" s="39">
        <f t="shared" si="10"/>
        <v>4070.4175414042447</v>
      </c>
      <c r="O670" s="50">
        <f>+Tabla1[[#This Row],[Valor Total del reciclaje de la planta]]/G$2</f>
        <v>4492.7600411946441</v>
      </c>
    </row>
    <row r="671" spans="1:15" ht="27.6">
      <c r="A671" s="40">
        <v>44159</v>
      </c>
      <c r="B671" s="6" t="s">
        <v>1045</v>
      </c>
      <c r="C671" s="41" t="s">
        <v>570</v>
      </c>
      <c r="D671" s="42">
        <f>+Tabla1[[#This Row],[Capacidad MW]]/E$1</f>
        <v>47500</v>
      </c>
      <c r="E671" s="42">
        <v>19</v>
      </c>
      <c r="F671" s="40">
        <v>44561</v>
      </c>
      <c r="G671" s="24">
        <f>17*Tabla1[[#This Row],[Cantidad de paneles]]</f>
        <v>807500</v>
      </c>
      <c r="H671" s="23">
        <f>0.003*Tabla1[[#This Row],[Cantidad de paneles]]</f>
        <v>142.5</v>
      </c>
      <c r="I671" s="24">
        <f>0.057*Tabla1[[#This Row],[Cantidad de paneles]]</f>
        <v>2707.5</v>
      </c>
      <c r="J671" s="28">
        <f>+Tabla1[[#This Row],[Peso del vidrio '[Kg']]]*J$1</f>
        <v>127585000</v>
      </c>
      <c r="K671" s="28">
        <f>+Tabla1[[#This Row],[Peso del Silicio '[Kg']]]*J$2</f>
        <v>21660000</v>
      </c>
      <c r="L671" s="28">
        <f>+Tabla1[[#This Row],[peso del aluminio '[Kg']]]*J$3</f>
        <v>14079000</v>
      </c>
      <c r="M671" s="30">
        <f>+Tabla1[[#This Row],[precio del vidrio '[$']]]+Tabla1[[#This Row],[precio del aluminio '[$']]]+Tabla1[[#This Row],[precio del silio '[$']]]</f>
        <v>163324000</v>
      </c>
      <c r="N671" s="39">
        <f t="shared" si="10"/>
        <v>38097.504082108702</v>
      </c>
      <c r="O671" s="50">
        <f>+Tabla1[[#This Row],[Valor Total del reciclaje de la planta]]/G$2</f>
        <v>42050.463439752835</v>
      </c>
    </row>
    <row r="672" spans="1:15" ht="41.45">
      <c r="A672" s="40">
        <v>44165</v>
      </c>
      <c r="B672" s="6" t="s">
        <v>1046</v>
      </c>
      <c r="C672" s="41" t="s">
        <v>1047</v>
      </c>
      <c r="D672" s="42">
        <f>+Tabla1[[#This Row],[Capacidad MW]]/E$1</f>
        <v>874.99999999999989</v>
      </c>
      <c r="E672" s="42">
        <v>0.35</v>
      </c>
      <c r="F672" s="40">
        <v>44866</v>
      </c>
      <c r="G672" s="24">
        <f>17*Tabla1[[#This Row],[Cantidad de paneles]]</f>
        <v>14874.999999999998</v>
      </c>
      <c r="H672" s="23">
        <f>0.003*Tabla1[[#This Row],[Cantidad de paneles]]</f>
        <v>2.6249999999999996</v>
      </c>
      <c r="I672" s="24">
        <f>0.057*Tabla1[[#This Row],[Cantidad de paneles]]</f>
        <v>49.874999999999993</v>
      </c>
      <c r="J672" s="28">
        <f>+Tabla1[[#This Row],[Peso del vidrio '[Kg']]]*J$1</f>
        <v>2350249.9999999995</v>
      </c>
      <c r="K672" s="28">
        <f>+Tabla1[[#This Row],[Peso del Silicio '[Kg']]]*J$2</f>
        <v>398999.99999999994</v>
      </c>
      <c r="L672" s="28">
        <f>+Tabla1[[#This Row],[peso del aluminio '[Kg']]]*J$3</f>
        <v>259349.99999999997</v>
      </c>
      <c r="M672" s="30">
        <f>+Tabla1[[#This Row],[precio del vidrio '[$']]]+Tabla1[[#This Row],[precio del aluminio '[$']]]+Tabla1[[#This Row],[precio del silio '[$']]]</f>
        <v>3008599.9999999995</v>
      </c>
      <c r="N672" s="39">
        <f t="shared" si="10"/>
        <v>701.79612782831805</v>
      </c>
      <c r="O672" s="50">
        <f>+Tabla1[[#This Row],[Valor Total del reciclaje de la planta]]/G$2</f>
        <v>774.61380020597312</v>
      </c>
    </row>
    <row r="673" spans="1:15" ht="27.6">
      <c r="A673" s="40">
        <v>44165</v>
      </c>
      <c r="B673" s="6" t="s">
        <v>1048</v>
      </c>
      <c r="C673" s="41" t="s">
        <v>1049</v>
      </c>
      <c r="D673" s="42">
        <f>+Tabla1[[#This Row],[Capacidad MW]]/E$1</f>
        <v>23750</v>
      </c>
      <c r="E673" s="42">
        <v>9.5</v>
      </c>
      <c r="F673" s="40">
        <v>44651</v>
      </c>
      <c r="G673" s="24">
        <f>17*Tabla1[[#This Row],[Cantidad de paneles]]</f>
        <v>403750</v>
      </c>
      <c r="H673" s="23">
        <f>0.003*Tabla1[[#This Row],[Cantidad de paneles]]</f>
        <v>71.25</v>
      </c>
      <c r="I673" s="24">
        <f>0.057*Tabla1[[#This Row],[Cantidad de paneles]]</f>
        <v>1353.75</v>
      </c>
      <c r="J673" s="28">
        <f>+Tabla1[[#This Row],[Peso del vidrio '[Kg']]]*J$1</f>
        <v>63792500</v>
      </c>
      <c r="K673" s="28">
        <f>+Tabla1[[#This Row],[Peso del Silicio '[Kg']]]*J$2</f>
        <v>10830000</v>
      </c>
      <c r="L673" s="28">
        <f>+Tabla1[[#This Row],[peso del aluminio '[Kg']]]*J$3</f>
        <v>7039500</v>
      </c>
      <c r="M673" s="30">
        <f>+Tabla1[[#This Row],[precio del vidrio '[$']]]+Tabla1[[#This Row],[precio del aluminio '[$']]]+Tabla1[[#This Row],[precio del silio '[$']]]</f>
        <v>81662000</v>
      </c>
      <c r="N673" s="39">
        <f t="shared" si="10"/>
        <v>19048.752041054351</v>
      </c>
      <c r="O673" s="50">
        <f>+Tabla1[[#This Row],[Valor Total del reciclaje de la planta]]/G$2</f>
        <v>21025.231719876418</v>
      </c>
    </row>
    <row r="674" spans="1:15" ht="27.6">
      <c r="A674" s="40">
        <v>44174</v>
      </c>
      <c r="B674" s="6" t="s">
        <v>1050</v>
      </c>
      <c r="C674" s="41" t="s">
        <v>1051</v>
      </c>
      <c r="D674" s="42">
        <f>+Tabla1[[#This Row],[Capacidad MW]]/E$1</f>
        <v>112500</v>
      </c>
      <c r="E674" s="42">
        <v>45</v>
      </c>
      <c r="F674" s="40">
        <v>44890</v>
      </c>
      <c r="G674" s="24">
        <f>17*Tabla1[[#This Row],[Cantidad de paneles]]</f>
        <v>1912500</v>
      </c>
      <c r="H674" s="23">
        <f>0.003*Tabla1[[#This Row],[Cantidad de paneles]]</f>
        <v>337.5</v>
      </c>
      <c r="I674" s="24">
        <f>0.057*Tabla1[[#This Row],[Cantidad de paneles]]</f>
        <v>6412.5</v>
      </c>
      <c r="J674" s="28">
        <f>+Tabla1[[#This Row],[Peso del vidrio '[Kg']]]*J$1</f>
        <v>302175000</v>
      </c>
      <c r="K674" s="28">
        <f>+Tabla1[[#This Row],[Peso del Silicio '[Kg']]]*J$2</f>
        <v>51300000</v>
      </c>
      <c r="L674" s="28">
        <f>+Tabla1[[#This Row],[peso del aluminio '[Kg']]]*J$3</f>
        <v>33345000</v>
      </c>
      <c r="M674" s="30">
        <f>+Tabla1[[#This Row],[precio del vidrio '[$']]]+Tabla1[[#This Row],[precio del aluminio '[$']]]+Tabla1[[#This Row],[precio del silio '[$']]]</f>
        <v>386820000</v>
      </c>
      <c r="N674" s="39">
        <f t="shared" si="10"/>
        <v>90230.93072078377</v>
      </c>
      <c r="O674" s="50">
        <f>+Tabla1[[#This Row],[Valor Total del reciclaje de la planta]]/G$2</f>
        <v>99593.202883625127</v>
      </c>
    </row>
    <row r="675" spans="1:15" ht="41.45">
      <c r="A675" s="40">
        <v>44180</v>
      </c>
      <c r="B675" s="6" t="s">
        <v>1052</v>
      </c>
      <c r="C675" s="41" t="s">
        <v>1053</v>
      </c>
      <c r="D675" s="42">
        <f>+Tabla1[[#This Row],[Capacidad MW]]/E$1</f>
        <v>49749.999999999993</v>
      </c>
      <c r="E675" s="42">
        <v>19.899999999999999</v>
      </c>
      <c r="F675" s="40">
        <v>44499</v>
      </c>
      <c r="G675" s="24">
        <f>17*Tabla1[[#This Row],[Cantidad de paneles]]</f>
        <v>845749.99999999988</v>
      </c>
      <c r="H675" s="23">
        <f>0.003*Tabla1[[#This Row],[Cantidad de paneles]]</f>
        <v>149.24999999999997</v>
      </c>
      <c r="I675" s="24">
        <f>0.057*Tabla1[[#This Row],[Cantidad de paneles]]</f>
        <v>2835.7499999999995</v>
      </c>
      <c r="J675" s="28">
        <f>+Tabla1[[#This Row],[Peso del vidrio '[Kg']]]*J$1</f>
        <v>133628499.99999999</v>
      </c>
      <c r="K675" s="28">
        <f>+Tabla1[[#This Row],[Peso del Silicio '[Kg']]]*J$2</f>
        <v>22685999.999999996</v>
      </c>
      <c r="L675" s="28">
        <f>+Tabla1[[#This Row],[peso del aluminio '[Kg']]]*J$3</f>
        <v>14745899.999999998</v>
      </c>
      <c r="M675" s="30">
        <f>+Tabla1[[#This Row],[precio del vidrio '[$']]]+Tabla1[[#This Row],[precio del aluminio '[$']]]+Tabla1[[#This Row],[precio del silio '[$']]]</f>
        <v>171060399.99999997</v>
      </c>
      <c r="N675" s="39">
        <f t="shared" si="10"/>
        <v>39902.12269652437</v>
      </c>
      <c r="O675" s="50">
        <f>+Tabla1[[#This Row],[Valor Total del reciclaje de la planta]]/G$2</f>
        <v>44042.327497425329</v>
      </c>
    </row>
    <row r="676" spans="1:15" ht="41.45">
      <c r="A676" s="40">
        <v>44180</v>
      </c>
      <c r="B676" s="6" t="s">
        <v>1054</v>
      </c>
      <c r="C676" s="41" t="s">
        <v>1055</v>
      </c>
      <c r="D676" s="42">
        <f>+Tabla1[[#This Row],[Capacidad MW]]/E$1</f>
        <v>44749.999999999993</v>
      </c>
      <c r="E676" s="42">
        <v>17.899999999999999</v>
      </c>
      <c r="F676" s="40">
        <v>44560</v>
      </c>
      <c r="G676" s="24">
        <f>17*Tabla1[[#This Row],[Cantidad de paneles]]</f>
        <v>760749.99999999988</v>
      </c>
      <c r="H676" s="23">
        <f>0.003*Tabla1[[#This Row],[Cantidad de paneles]]</f>
        <v>134.24999999999997</v>
      </c>
      <c r="I676" s="24">
        <f>0.057*Tabla1[[#This Row],[Cantidad de paneles]]</f>
        <v>2550.7499999999995</v>
      </c>
      <c r="J676" s="28">
        <f>+Tabla1[[#This Row],[Peso del vidrio '[Kg']]]*J$1</f>
        <v>120198499.99999999</v>
      </c>
      <c r="K676" s="28">
        <f>+Tabla1[[#This Row],[Peso del Silicio '[Kg']]]*J$2</f>
        <v>20405999.999999996</v>
      </c>
      <c r="L676" s="28">
        <f>+Tabla1[[#This Row],[peso del aluminio '[Kg']]]*J$3</f>
        <v>13263899.999999998</v>
      </c>
      <c r="M676" s="30">
        <f>+Tabla1[[#This Row],[precio del vidrio '[$']]]+Tabla1[[#This Row],[precio del aluminio '[$']]]+Tabla1[[#This Row],[precio del silio '[$']]]</f>
        <v>153868399.99999997</v>
      </c>
      <c r="N676" s="39">
        <f t="shared" si="10"/>
        <v>35891.859108933982</v>
      </c>
      <c r="O676" s="50">
        <f>+Tabla1[[#This Row],[Valor Total del reciclaje de la planta]]/G$2</f>
        <v>39615.962924819767</v>
      </c>
    </row>
    <row r="677" spans="1:15" ht="27.6">
      <c r="A677" s="40">
        <v>44186</v>
      </c>
      <c r="B677" s="6" t="s">
        <v>1056</v>
      </c>
      <c r="C677" s="41" t="s">
        <v>1057</v>
      </c>
      <c r="D677" s="42">
        <f>+Tabla1[[#This Row],[Capacidad MW]]/E$1</f>
        <v>5000</v>
      </c>
      <c r="E677" s="42">
        <v>2</v>
      </c>
      <c r="F677" s="40">
        <v>44562</v>
      </c>
      <c r="G677" s="24">
        <f>17*Tabla1[[#This Row],[Cantidad de paneles]]</f>
        <v>85000</v>
      </c>
      <c r="H677" s="23">
        <f>0.003*Tabla1[[#This Row],[Cantidad de paneles]]</f>
        <v>15</v>
      </c>
      <c r="I677" s="24">
        <f>0.057*Tabla1[[#This Row],[Cantidad de paneles]]</f>
        <v>285</v>
      </c>
      <c r="J677" s="28">
        <f>+Tabla1[[#This Row],[Peso del vidrio '[Kg']]]*J$1</f>
        <v>13430000</v>
      </c>
      <c r="K677" s="28">
        <f>+Tabla1[[#This Row],[Peso del Silicio '[Kg']]]*J$2</f>
        <v>2280000</v>
      </c>
      <c r="L677" s="28">
        <f>+Tabla1[[#This Row],[peso del aluminio '[Kg']]]*J$3</f>
        <v>1482000</v>
      </c>
      <c r="M677" s="30">
        <f>+Tabla1[[#This Row],[precio del vidrio '[$']]]+Tabla1[[#This Row],[precio del aluminio '[$']]]+Tabla1[[#This Row],[precio del silio '[$']]]</f>
        <v>17192000</v>
      </c>
      <c r="N677" s="39">
        <f t="shared" si="10"/>
        <v>4010.2635875903898</v>
      </c>
      <c r="O677" s="50">
        <f>+Tabla1[[#This Row],[Valor Total del reciclaje de la planta]]/G$2</f>
        <v>4426.3645726055611</v>
      </c>
    </row>
    <row r="678" spans="1:15" ht="27.6">
      <c r="A678" s="40">
        <v>44195</v>
      </c>
      <c r="B678" s="6" t="s">
        <v>1058</v>
      </c>
      <c r="C678" s="41" t="s">
        <v>401</v>
      </c>
      <c r="D678" s="42">
        <f>+Tabla1[[#This Row],[Capacidad MW]]/E$1</f>
        <v>127050</v>
      </c>
      <c r="E678" s="42">
        <v>50.82</v>
      </c>
      <c r="F678" s="40">
        <v>45992</v>
      </c>
      <c r="G678" s="24">
        <f>17*Tabla1[[#This Row],[Cantidad de paneles]]</f>
        <v>2159850</v>
      </c>
      <c r="H678" s="23">
        <f>0.003*Tabla1[[#This Row],[Cantidad de paneles]]</f>
        <v>381.15000000000003</v>
      </c>
      <c r="I678" s="24">
        <f>0.057*Tabla1[[#This Row],[Cantidad de paneles]]</f>
        <v>7241.85</v>
      </c>
      <c r="J678" s="28">
        <f>+Tabla1[[#This Row],[Peso del vidrio '[Kg']]]*J$1</f>
        <v>341256300</v>
      </c>
      <c r="K678" s="28">
        <f>+Tabla1[[#This Row],[Peso del Silicio '[Kg']]]*J$2</f>
        <v>57934800.000000007</v>
      </c>
      <c r="L678" s="28">
        <f>+Tabla1[[#This Row],[peso del aluminio '[Kg']]]*J$3</f>
        <v>37657620</v>
      </c>
      <c r="M678" s="30">
        <f>+Tabla1[[#This Row],[precio del vidrio '[$']]]+Tabla1[[#This Row],[precio del aluminio '[$']]]+Tabla1[[#This Row],[precio del silio '[$']]]</f>
        <v>436848720</v>
      </c>
      <c r="N678" s="39">
        <f t="shared" si="10"/>
        <v>101900.79776067181</v>
      </c>
      <c r="O678" s="50">
        <f>+Tabla1[[#This Row],[Valor Total del reciclaje de la planta]]/G$2</f>
        <v>112473.92378990731</v>
      </c>
    </row>
    <row r="679" spans="1:15" ht="27.6">
      <c r="A679" s="40">
        <v>44204</v>
      </c>
      <c r="B679" s="6" t="s">
        <v>1059</v>
      </c>
      <c r="C679" s="41" t="s">
        <v>1060</v>
      </c>
      <c r="D679" s="42">
        <f>+Tabla1[[#This Row],[Capacidad MW]]/E$1</f>
        <v>24750</v>
      </c>
      <c r="E679" s="42">
        <v>9.9</v>
      </c>
      <c r="F679" s="40">
        <v>44591</v>
      </c>
      <c r="G679" s="24">
        <f>17*Tabla1[[#This Row],[Cantidad de paneles]]</f>
        <v>420750</v>
      </c>
      <c r="H679" s="23">
        <f>0.003*Tabla1[[#This Row],[Cantidad de paneles]]</f>
        <v>74.25</v>
      </c>
      <c r="I679" s="24">
        <f>0.057*Tabla1[[#This Row],[Cantidad de paneles]]</f>
        <v>1410.75</v>
      </c>
      <c r="J679" s="28">
        <f>+Tabla1[[#This Row],[Peso del vidrio '[Kg']]]*J$1</f>
        <v>66478500</v>
      </c>
      <c r="K679" s="28">
        <f>+Tabla1[[#This Row],[Peso del Silicio '[Kg']]]*J$2</f>
        <v>11286000</v>
      </c>
      <c r="L679" s="28">
        <f>+Tabla1[[#This Row],[peso del aluminio '[Kg']]]*J$3</f>
        <v>7335900</v>
      </c>
      <c r="M679" s="30">
        <f>+Tabla1[[#This Row],[precio del vidrio '[$']]]+Tabla1[[#This Row],[precio del aluminio '[$']]]+Tabla1[[#This Row],[precio del silio '[$']]]</f>
        <v>85100400</v>
      </c>
      <c r="N679" s="39">
        <f t="shared" si="10"/>
        <v>19850.804758572427</v>
      </c>
      <c r="O679" s="50">
        <f>+Tabla1[[#This Row],[Valor Total del reciclaje de la planta]]/G$2</f>
        <v>21910.50463439753</v>
      </c>
    </row>
    <row r="680" spans="1:15" ht="27.6">
      <c r="A680" s="40">
        <v>44208</v>
      </c>
      <c r="B680" s="6" t="s">
        <v>1061</v>
      </c>
      <c r="C680" s="41" t="s">
        <v>1062</v>
      </c>
      <c r="D680" s="42">
        <f>+Tabla1[[#This Row],[Capacidad MW]]/E$1</f>
        <v>24750</v>
      </c>
      <c r="E680" s="42">
        <v>9.9</v>
      </c>
      <c r="F680" s="40">
        <v>44591</v>
      </c>
      <c r="G680" s="24">
        <f>17*Tabla1[[#This Row],[Cantidad de paneles]]</f>
        <v>420750</v>
      </c>
      <c r="H680" s="23">
        <f>0.003*Tabla1[[#This Row],[Cantidad de paneles]]</f>
        <v>74.25</v>
      </c>
      <c r="I680" s="24">
        <f>0.057*Tabla1[[#This Row],[Cantidad de paneles]]</f>
        <v>1410.75</v>
      </c>
      <c r="J680" s="28">
        <f>+Tabla1[[#This Row],[Peso del vidrio '[Kg']]]*J$1</f>
        <v>66478500</v>
      </c>
      <c r="K680" s="28">
        <f>+Tabla1[[#This Row],[Peso del Silicio '[Kg']]]*J$2</f>
        <v>11286000</v>
      </c>
      <c r="L680" s="28">
        <f>+Tabla1[[#This Row],[peso del aluminio '[Kg']]]*J$3</f>
        <v>7335900</v>
      </c>
      <c r="M680" s="30">
        <f>+Tabla1[[#This Row],[precio del vidrio '[$']]]+Tabla1[[#This Row],[precio del aluminio '[$']]]+Tabla1[[#This Row],[precio del silio '[$']]]</f>
        <v>85100400</v>
      </c>
      <c r="N680" s="39">
        <f t="shared" si="10"/>
        <v>19850.804758572427</v>
      </c>
      <c r="O680" s="50">
        <f>+Tabla1[[#This Row],[Valor Total del reciclaje de la planta]]/G$2</f>
        <v>21910.50463439753</v>
      </c>
    </row>
    <row r="681" spans="1:15" ht="27.6">
      <c r="A681" s="40">
        <v>44210</v>
      </c>
      <c r="B681" s="6" t="s">
        <v>1063</v>
      </c>
      <c r="C681" s="41" t="s">
        <v>584</v>
      </c>
      <c r="D681" s="42">
        <f>+Tabla1[[#This Row],[Capacidad MW]]/E$1</f>
        <v>500000</v>
      </c>
      <c r="E681" s="42">
        <v>200</v>
      </c>
      <c r="F681" s="40">
        <v>44926</v>
      </c>
      <c r="G681" s="24">
        <f>17*Tabla1[[#This Row],[Cantidad de paneles]]</f>
        <v>8500000</v>
      </c>
      <c r="H681" s="23">
        <f>0.003*Tabla1[[#This Row],[Cantidad de paneles]]</f>
        <v>1500</v>
      </c>
      <c r="I681" s="24">
        <f>0.057*Tabla1[[#This Row],[Cantidad de paneles]]</f>
        <v>28500</v>
      </c>
      <c r="J681" s="28">
        <f>+Tabla1[[#This Row],[Peso del vidrio '[Kg']]]*J$1</f>
        <v>1343000000</v>
      </c>
      <c r="K681" s="28">
        <f>+Tabla1[[#This Row],[Peso del Silicio '[Kg']]]*J$2</f>
        <v>228000000</v>
      </c>
      <c r="L681" s="28">
        <f>+Tabla1[[#This Row],[peso del aluminio '[Kg']]]*J$3</f>
        <v>148200000</v>
      </c>
      <c r="M681" s="30">
        <f>+Tabla1[[#This Row],[precio del vidrio '[$']]]+Tabla1[[#This Row],[precio del aluminio '[$']]]+Tabla1[[#This Row],[precio del silio '[$']]]</f>
        <v>1719200000</v>
      </c>
      <c r="N681" s="39">
        <f t="shared" si="10"/>
        <v>401026.35875903897</v>
      </c>
      <c r="O681" s="50">
        <f>+Tabla1[[#This Row],[Valor Total del reciclaje de la planta]]/G$2</f>
        <v>442636.45726055611</v>
      </c>
    </row>
    <row r="682" spans="1:15" ht="27.6">
      <c r="A682" s="40">
        <v>44215</v>
      </c>
      <c r="B682" s="6" t="s">
        <v>1064</v>
      </c>
      <c r="C682" s="41" t="s">
        <v>773</v>
      </c>
      <c r="D682" s="42">
        <f>+Tabla1[[#This Row],[Capacidad MW]]/E$1</f>
        <v>152000</v>
      </c>
      <c r="E682" s="42">
        <v>60.8</v>
      </c>
      <c r="F682" s="40">
        <v>44409</v>
      </c>
      <c r="G682" s="24">
        <f>17*Tabla1[[#This Row],[Cantidad de paneles]]</f>
        <v>2584000</v>
      </c>
      <c r="H682" s="23">
        <f>0.003*Tabla1[[#This Row],[Cantidad de paneles]]</f>
        <v>456</v>
      </c>
      <c r="I682" s="24">
        <f>0.057*Tabla1[[#This Row],[Cantidad de paneles]]</f>
        <v>8664</v>
      </c>
      <c r="J682" s="28">
        <f>+Tabla1[[#This Row],[Peso del vidrio '[Kg']]]*J$1</f>
        <v>408272000</v>
      </c>
      <c r="K682" s="28">
        <f>+Tabla1[[#This Row],[Peso del Silicio '[Kg']]]*J$2</f>
        <v>69312000</v>
      </c>
      <c r="L682" s="28">
        <f>+Tabla1[[#This Row],[peso del aluminio '[Kg']]]*J$3</f>
        <v>45052800</v>
      </c>
      <c r="M682" s="30">
        <f>+Tabla1[[#This Row],[precio del vidrio '[$']]]+Tabla1[[#This Row],[precio del aluminio '[$']]]+Tabla1[[#This Row],[precio del silio '[$']]]</f>
        <v>522636800</v>
      </c>
      <c r="N682" s="39">
        <f t="shared" si="10"/>
        <v>121912.01306274784</v>
      </c>
      <c r="O682" s="50">
        <f>+Tabla1[[#This Row],[Valor Total del reciclaje de la planta]]/G$2</f>
        <v>134561.48300720906</v>
      </c>
    </row>
    <row r="683" spans="1:15" ht="27.6">
      <c r="A683" s="40">
        <v>44215</v>
      </c>
      <c r="B683" s="6" t="s">
        <v>1065</v>
      </c>
      <c r="C683" s="41" t="s">
        <v>1066</v>
      </c>
      <c r="D683" s="42">
        <f>+Tabla1[[#This Row],[Capacidad MW]]/E$1</f>
        <v>24500</v>
      </c>
      <c r="E683" s="42">
        <v>9.8000000000000007</v>
      </c>
      <c r="F683" s="40">
        <v>44562</v>
      </c>
      <c r="G683" s="24">
        <f>17*Tabla1[[#This Row],[Cantidad de paneles]]</f>
        <v>416500</v>
      </c>
      <c r="H683" s="23">
        <f>0.003*Tabla1[[#This Row],[Cantidad de paneles]]</f>
        <v>73.5</v>
      </c>
      <c r="I683" s="24">
        <f>0.057*Tabla1[[#This Row],[Cantidad de paneles]]</f>
        <v>1396.5</v>
      </c>
      <c r="J683" s="28">
        <f>+Tabla1[[#This Row],[Peso del vidrio '[Kg']]]*J$1</f>
        <v>65807000</v>
      </c>
      <c r="K683" s="28">
        <f>+Tabla1[[#This Row],[Peso del Silicio '[Kg']]]*J$2</f>
        <v>11172000</v>
      </c>
      <c r="L683" s="28">
        <f>+Tabla1[[#This Row],[peso del aluminio '[Kg']]]*J$3</f>
        <v>7261800</v>
      </c>
      <c r="M683" s="30">
        <f>+Tabla1[[#This Row],[precio del vidrio '[$']]]+Tabla1[[#This Row],[precio del aluminio '[$']]]+Tabla1[[#This Row],[precio del silio '[$']]]</f>
        <v>84240800</v>
      </c>
      <c r="N683" s="39">
        <f t="shared" si="10"/>
        <v>19650.291579192908</v>
      </c>
      <c r="O683" s="50">
        <f>+Tabla1[[#This Row],[Valor Total del reciclaje de la planta]]/G$2</f>
        <v>21689.18640576725</v>
      </c>
    </row>
    <row r="684" spans="1:15" ht="41.45">
      <c r="A684" s="40">
        <v>44231</v>
      </c>
      <c r="B684" s="6" t="s">
        <v>1067</v>
      </c>
      <c r="C684" s="41" t="s">
        <v>1068</v>
      </c>
      <c r="D684" s="42">
        <f>+Tabla1[[#This Row],[Capacidad MW]]/E$1</f>
        <v>247500</v>
      </c>
      <c r="E684" s="42">
        <v>99</v>
      </c>
      <c r="F684" s="40">
        <v>44562</v>
      </c>
      <c r="G684" s="24">
        <f>17*Tabla1[[#This Row],[Cantidad de paneles]]</f>
        <v>4207500</v>
      </c>
      <c r="H684" s="23">
        <f>0.003*Tabla1[[#This Row],[Cantidad de paneles]]</f>
        <v>742.5</v>
      </c>
      <c r="I684" s="24">
        <f>0.057*Tabla1[[#This Row],[Cantidad de paneles]]</f>
        <v>14107.5</v>
      </c>
      <c r="J684" s="28">
        <f>+Tabla1[[#This Row],[Peso del vidrio '[Kg']]]*J$1</f>
        <v>664785000</v>
      </c>
      <c r="K684" s="28">
        <f>+Tabla1[[#This Row],[Peso del Silicio '[Kg']]]*J$2</f>
        <v>112860000</v>
      </c>
      <c r="L684" s="28">
        <f>+Tabla1[[#This Row],[peso del aluminio '[Kg']]]*J$3</f>
        <v>73359000</v>
      </c>
      <c r="M684" s="30">
        <f>+Tabla1[[#This Row],[precio del vidrio '[$']]]+Tabla1[[#This Row],[precio del aluminio '[$']]]+Tabla1[[#This Row],[precio del silio '[$']]]</f>
        <v>851004000</v>
      </c>
      <c r="N684" s="39">
        <f t="shared" si="10"/>
        <v>198508.04758572427</v>
      </c>
      <c r="O684" s="50">
        <f>+Tabla1[[#This Row],[Valor Total del reciclaje de la planta]]/G$2</f>
        <v>219105.04634397529</v>
      </c>
    </row>
    <row r="685" spans="1:15">
      <c r="A685" s="40">
        <v>44237</v>
      </c>
      <c r="B685" s="6" t="s">
        <v>1069</v>
      </c>
      <c r="C685" s="41" t="s">
        <v>1070</v>
      </c>
      <c r="D685" s="42">
        <f>+Tabla1[[#This Row],[Capacidad MW]]/E$1</f>
        <v>24750</v>
      </c>
      <c r="E685" s="42">
        <v>9.9</v>
      </c>
      <c r="F685" s="40">
        <v>44531</v>
      </c>
      <c r="G685" s="24">
        <f>17*Tabla1[[#This Row],[Cantidad de paneles]]</f>
        <v>420750</v>
      </c>
      <c r="H685" s="23">
        <f>0.003*Tabla1[[#This Row],[Cantidad de paneles]]</f>
        <v>74.25</v>
      </c>
      <c r="I685" s="24">
        <f>0.057*Tabla1[[#This Row],[Cantidad de paneles]]</f>
        <v>1410.75</v>
      </c>
      <c r="J685" s="28">
        <f>+Tabla1[[#This Row],[Peso del vidrio '[Kg']]]*J$1</f>
        <v>66478500</v>
      </c>
      <c r="K685" s="28">
        <f>+Tabla1[[#This Row],[Peso del Silicio '[Kg']]]*J$2</f>
        <v>11286000</v>
      </c>
      <c r="L685" s="28">
        <f>+Tabla1[[#This Row],[peso del aluminio '[Kg']]]*J$3</f>
        <v>7335900</v>
      </c>
      <c r="M685" s="30">
        <f>+Tabla1[[#This Row],[precio del vidrio '[$']]]+Tabla1[[#This Row],[precio del aluminio '[$']]]+Tabla1[[#This Row],[precio del silio '[$']]]</f>
        <v>85100400</v>
      </c>
      <c r="N685" s="39">
        <f t="shared" si="10"/>
        <v>19850.804758572427</v>
      </c>
      <c r="O685" s="50">
        <f>+Tabla1[[#This Row],[Valor Total del reciclaje de la planta]]/G$2</f>
        <v>21910.50463439753</v>
      </c>
    </row>
    <row r="686" spans="1:15" ht="27.6">
      <c r="A686" s="40">
        <v>44238</v>
      </c>
      <c r="B686" s="6" t="s">
        <v>1071</v>
      </c>
      <c r="C686" s="41" t="s">
        <v>1072</v>
      </c>
      <c r="D686" s="42">
        <f>+Tabla1[[#This Row],[Capacidad MW]]/E$1</f>
        <v>49900</v>
      </c>
      <c r="E686" s="42">
        <v>19.96</v>
      </c>
      <c r="F686" s="40">
        <v>44939</v>
      </c>
      <c r="G686" s="24">
        <f>17*Tabla1[[#This Row],[Cantidad de paneles]]</f>
        <v>848300</v>
      </c>
      <c r="H686" s="23">
        <f>0.003*Tabla1[[#This Row],[Cantidad de paneles]]</f>
        <v>149.70000000000002</v>
      </c>
      <c r="I686" s="24">
        <f>0.057*Tabla1[[#This Row],[Cantidad de paneles]]</f>
        <v>2844.3</v>
      </c>
      <c r="J686" s="28">
        <f>+Tabla1[[#This Row],[Peso del vidrio '[Kg']]]*J$1</f>
        <v>134031400</v>
      </c>
      <c r="K686" s="28">
        <f>+Tabla1[[#This Row],[Peso del Silicio '[Kg']]]*J$2</f>
        <v>22754400.000000004</v>
      </c>
      <c r="L686" s="28">
        <f>+Tabla1[[#This Row],[peso del aluminio '[Kg']]]*J$3</f>
        <v>14790360.000000002</v>
      </c>
      <c r="M686" s="30">
        <f>+Tabla1[[#This Row],[precio del vidrio '[$']]]+Tabla1[[#This Row],[precio del aluminio '[$']]]+Tabla1[[#This Row],[precio del silio '[$']]]</f>
        <v>171576160</v>
      </c>
      <c r="N686" s="39">
        <f t="shared" si="10"/>
        <v>40022.43060415209</v>
      </c>
      <c r="O686" s="50">
        <f>+Tabla1[[#This Row],[Valor Total del reciclaje de la planta]]/G$2</f>
        <v>44175.118434603501</v>
      </c>
    </row>
    <row r="687" spans="1:15" ht="27.6">
      <c r="A687" s="40">
        <v>44246</v>
      </c>
      <c r="B687" s="6" t="s">
        <v>1073</v>
      </c>
      <c r="C687" s="41" t="s">
        <v>1072</v>
      </c>
      <c r="D687" s="42">
        <f>+Tabla1[[#This Row],[Capacidad MW]]/E$1</f>
        <v>3150</v>
      </c>
      <c r="E687" s="42">
        <v>1.26</v>
      </c>
      <c r="F687" s="40">
        <v>44701</v>
      </c>
      <c r="G687" s="24">
        <f>17*Tabla1[[#This Row],[Cantidad de paneles]]</f>
        <v>53550</v>
      </c>
      <c r="H687" s="23">
        <f>0.003*Tabla1[[#This Row],[Cantidad de paneles]]</f>
        <v>9.4500000000000011</v>
      </c>
      <c r="I687" s="24">
        <f>0.057*Tabla1[[#This Row],[Cantidad de paneles]]</f>
        <v>179.55</v>
      </c>
      <c r="J687" s="28">
        <f>+Tabla1[[#This Row],[Peso del vidrio '[Kg']]]*J$1</f>
        <v>8460900</v>
      </c>
      <c r="K687" s="28">
        <f>+Tabla1[[#This Row],[Peso del Silicio '[Kg']]]*J$2</f>
        <v>1436400.0000000002</v>
      </c>
      <c r="L687" s="28">
        <f>+Tabla1[[#This Row],[peso del aluminio '[Kg']]]*J$3</f>
        <v>933660.00000000012</v>
      </c>
      <c r="M687" s="30">
        <f>+Tabla1[[#This Row],[precio del vidrio '[$']]]+Tabla1[[#This Row],[precio del aluminio '[$']]]+Tabla1[[#This Row],[precio del silio '[$']]]</f>
        <v>10830960</v>
      </c>
      <c r="N687" s="39">
        <f t="shared" si="10"/>
        <v>2526.4660601819455</v>
      </c>
      <c r="O687" s="50">
        <f>+Tabla1[[#This Row],[Valor Total del reciclaje de la planta]]/G$2</f>
        <v>2788.6096807415038</v>
      </c>
    </row>
    <row r="688" spans="1:15" ht="27.6">
      <c r="A688" s="40">
        <v>44250</v>
      </c>
      <c r="B688" s="6" t="s">
        <v>1074</v>
      </c>
      <c r="C688" s="41" t="s">
        <v>1075</v>
      </c>
      <c r="D688" s="42">
        <f>+Tabla1[[#This Row],[Capacidad MW]]/E$1</f>
        <v>375000</v>
      </c>
      <c r="E688" s="42">
        <v>150</v>
      </c>
      <c r="F688" s="40">
        <v>44742</v>
      </c>
      <c r="G688" s="24">
        <f>17*Tabla1[[#This Row],[Cantidad de paneles]]</f>
        <v>6375000</v>
      </c>
      <c r="H688" s="23">
        <f>0.003*Tabla1[[#This Row],[Cantidad de paneles]]</f>
        <v>1125</v>
      </c>
      <c r="I688" s="24">
        <f>0.057*Tabla1[[#This Row],[Cantidad de paneles]]</f>
        <v>21375</v>
      </c>
      <c r="J688" s="28">
        <f>+Tabla1[[#This Row],[Peso del vidrio '[Kg']]]*J$1</f>
        <v>1007250000</v>
      </c>
      <c r="K688" s="28">
        <f>+Tabla1[[#This Row],[Peso del Silicio '[Kg']]]*J$2</f>
        <v>171000000</v>
      </c>
      <c r="L688" s="28">
        <f>+Tabla1[[#This Row],[peso del aluminio '[Kg']]]*J$3</f>
        <v>111150000</v>
      </c>
      <c r="M688" s="30">
        <f>+Tabla1[[#This Row],[precio del vidrio '[$']]]+Tabla1[[#This Row],[precio del aluminio '[$']]]+Tabla1[[#This Row],[precio del silio '[$']]]</f>
        <v>1289400000</v>
      </c>
      <c r="N688" s="39">
        <f t="shared" si="10"/>
        <v>300769.76906927919</v>
      </c>
      <c r="O688" s="50">
        <f>+Tabla1[[#This Row],[Valor Total del reciclaje de la planta]]/G$2</f>
        <v>331977.3429454171</v>
      </c>
    </row>
    <row r="689" spans="1:15">
      <c r="A689" s="40">
        <v>44252</v>
      </c>
      <c r="B689" s="6" t="s">
        <v>1076</v>
      </c>
      <c r="C689" s="41" t="s">
        <v>1077</v>
      </c>
      <c r="D689" s="42">
        <f>+Tabla1[[#This Row],[Capacidad MW]]/E$1</f>
        <v>48250</v>
      </c>
      <c r="E689" s="42">
        <v>19.3</v>
      </c>
      <c r="F689" s="40">
        <v>44531</v>
      </c>
      <c r="G689" s="24">
        <f>17*Tabla1[[#This Row],[Cantidad de paneles]]</f>
        <v>820250</v>
      </c>
      <c r="H689" s="23">
        <f>0.003*Tabla1[[#This Row],[Cantidad de paneles]]</f>
        <v>144.75</v>
      </c>
      <c r="I689" s="24">
        <f>0.057*Tabla1[[#This Row],[Cantidad de paneles]]</f>
        <v>2750.25</v>
      </c>
      <c r="J689" s="28">
        <f>+Tabla1[[#This Row],[Peso del vidrio '[Kg']]]*J$1</f>
        <v>129599500</v>
      </c>
      <c r="K689" s="28">
        <f>+Tabla1[[#This Row],[Peso del Silicio '[Kg']]]*J$2</f>
        <v>22002000</v>
      </c>
      <c r="L689" s="28">
        <f>+Tabla1[[#This Row],[peso del aluminio '[Kg']]]*J$3</f>
        <v>14301300</v>
      </c>
      <c r="M689" s="30">
        <f>+Tabla1[[#This Row],[precio del vidrio '[$']]]+Tabla1[[#This Row],[precio del aluminio '[$']]]+Tabla1[[#This Row],[precio del silio '[$']]]</f>
        <v>165902800</v>
      </c>
      <c r="N689" s="39">
        <f t="shared" si="10"/>
        <v>38699.043620247256</v>
      </c>
      <c r="O689" s="50">
        <f>+Tabla1[[#This Row],[Valor Total del reciclaje de la planta]]/G$2</f>
        <v>42714.418125643664</v>
      </c>
    </row>
    <row r="690" spans="1:15" ht="41.45">
      <c r="A690" s="40">
        <v>44260</v>
      </c>
      <c r="B690" s="6" t="s">
        <v>1078</v>
      </c>
      <c r="C690" s="41" t="s">
        <v>1079</v>
      </c>
      <c r="D690" s="42">
        <f>+Tabla1[[#This Row],[Capacidad MW]]/E$1</f>
        <v>750000</v>
      </c>
      <c r="E690" s="42">
        <v>300</v>
      </c>
      <c r="F690" s="40">
        <v>44762</v>
      </c>
      <c r="G690" s="24">
        <f>17*Tabla1[[#This Row],[Cantidad de paneles]]</f>
        <v>12750000</v>
      </c>
      <c r="H690" s="23">
        <f>0.003*Tabla1[[#This Row],[Cantidad de paneles]]</f>
        <v>2250</v>
      </c>
      <c r="I690" s="24">
        <f>0.057*Tabla1[[#This Row],[Cantidad de paneles]]</f>
        <v>42750</v>
      </c>
      <c r="J690" s="28">
        <f>+Tabla1[[#This Row],[Peso del vidrio '[Kg']]]*J$1</f>
        <v>2014500000</v>
      </c>
      <c r="K690" s="28">
        <f>+Tabla1[[#This Row],[Peso del Silicio '[Kg']]]*J$2</f>
        <v>342000000</v>
      </c>
      <c r="L690" s="28">
        <f>+Tabla1[[#This Row],[peso del aluminio '[Kg']]]*J$3</f>
        <v>222300000</v>
      </c>
      <c r="M690" s="30">
        <f>+Tabla1[[#This Row],[precio del vidrio '[$']]]+Tabla1[[#This Row],[precio del aluminio '[$']]]+Tabla1[[#This Row],[precio del silio '[$']]]</f>
        <v>2578800000</v>
      </c>
      <c r="N690" s="39">
        <f t="shared" si="10"/>
        <v>601539.53813855839</v>
      </c>
      <c r="O690" s="50">
        <f>+Tabla1[[#This Row],[Valor Total del reciclaje de la planta]]/G$2</f>
        <v>663954.6858908342</v>
      </c>
    </row>
    <row r="691" spans="1:15" ht="27.6">
      <c r="A691" s="40">
        <v>44266</v>
      </c>
      <c r="B691" s="6" t="s">
        <v>1080</v>
      </c>
      <c r="C691" s="41" t="s">
        <v>1081</v>
      </c>
      <c r="D691" s="42">
        <f>+Tabla1[[#This Row],[Capacidad MW]]/E$1</f>
        <v>49749.999999999993</v>
      </c>
      <c r="E691" s="42">
        <v>19.899999999999999</v>
      </c>
      <c r="F691" s="40">
        <v>44896</v>
      </c>
      <c r="G691" s="24">
        <f>17*Tabla1[[#This Row],[Cantidad de paneles]]</f>
        <v>845749.99999999988</v>
      </c>
      <c r="H691" s="23">
        <f>0.003*Tabla1[[#This Row],[Cantidad de paneles]]</f>
        <v>149.24999999999997</v>
      </c>
      <c r="I691" s="24">
        <f>0.057*Tabla1[[#This Row],[Cantidad de paneles]]</f>
        <v>2835.7499999999995</v>
      </c>
      <c r="J691" s="28">
        <f>+Tabla1[[#This Row],[Peso del vidrio '[Kg']]]*J$1</f>
        <v>133628499.99999999</v>
      </c>
      <c r="K691" s="28">
        <f>+Tabla1[[#This Row],[Peso del Silicio '[Kg']]]*J$2</f>
        <v>22685999.999999996</v>
      </c>
      <c r="L691" s="28">
        <f>+Tabla1[[#This Row],[peso del aluminio '[Kg']]]*J$3</f>
        <v>14745899.999999998</v>
      </c>
      <c r="M691" s="30">
        <f>+Tabla1[[#This Row],[precio del vidrio '[$']]]+Tabla1[[#This Row],[precio del aluminio '[$']]]+Tabla1[[#This Row],[precio del silio '[$']]]</f>
        <v>171060399.99999997</v>
      </c>
      <c r="N691" s="39">
        <f t="shared" si="10"/>
        <v>39902.12269652437</v>
      </c>
      <c r="O691" s="50">
        <f>+Tabla1[[#This Row],[Valor Total del reciclaje de la planta]]/G$2</f>
        <v>44042.327497425329</v>
      </c>
    </row>
    <row r="692" spans="1:15" ht="27.6">
      <c r="A692" s="40">
        <v>44270</v>
      </c>
      <c r="B692" s="6" t="s">
        <v>1082</v>
      </c>
      <c r="C692" s="41" t="s">
        <v>827</v>
      </c>
      <c r="D692" s="42">
        <f>+Tabla1[[#This Row],[Capacidad MW]]/E$1</f>
        <v>24750</v>
      </c>
      <c r="E692" s="42">
        <v>9.9</v>
      </c>
      <c r="F692" s="40">
        <v>44652</v>
      </c>
      <c r="G692" s="24">
        <f>17*Tabla1[[#This Row],[Cantidad de paneles]]</f>
        <v>420750</v>
      </c>
      <c r="H692" s="23">
        <f>0.003*Tabla1[[#This Row],[Cantidad de paneles]]</f>
        <v>74.25</v>
      </c>
      <c r="I692" s="24">
        <f>0.057*Tabla1[[#This Row],[Cantidad de paneles]]</f>
        <v>1410.75</v>
      </c>
      <c r="J692" s="28">
        <f>+Tabla1[[#This Row],[Peso del vidrio '[Kg']]]*J$1</f>
        <v>66478500</v>
      </c>
      <c r="K692" s="28">
        <f>+Tabla1[[#This Row],[Peso del Silicio '[Kg']]]*J$2</f>
        <v>11286000</v>
      </c>
      <c r="L692" s="28">
        <f>+Tabla1[[#This Row],[peso del aluminio '[Kg']]]*J$3</f>
        <v>7335900</v>
      </c>
      <c r="M692" s="30">
        <f>+Tabla1[[#This Row],[precio del vidrio '[$']]]+Tabla1[[#This Row],[precio del aluminio '[$']]]+Tabla1[[#This Row],[precio del silio '[$']]]</f>
        <v>85100400</v>
      </c>
      <c r="N692" s="39">
        <f t="shared" si="10"/>
        <v>19850.804758572427</v>
      </c>
      <c r="O692" s="50">
        <f>+Tabla1[[#This Row],[Valor Total del reciclaje de la planta]]/G$2</f>
        <v>21910.50463439753</v>
      </c>
    </row>
    <row r="693" spans="1:15" ht="41.45">
      <c r="A693" s="40">
        <v>44273</v>
      </c>
      <c r="B693" s="6" t="s">
        <v>1083</v>
      </c>
      <c r="C693" s="41" t="s">
        <v>1084</v>
      </c>
      <c r="D693" s="42">
        <f>+Tabla1[[#This Row],[Capacidad MW]]/E$1</f>
        <v>49749.999999999993</v>
      </c>
      <c r="E693" s="42">
        <v>19.899999999999999</v>
      </c>
      <c r="F693" s="40">
        <v>45627</v>
      </c>
      <c r="G693" s="24">
        <f>17*Tabla1[[#This Row],[Cantidad de paneles]]</f>
        <v>845749.99999999988</v>
      </c>
      <c r="H693" s="23">
        <f>0.003*Tabla1[[#This Row],[Cantidad de paneles]]</f>
        <v>149.24999999999997</v>
      </c>
      <c r="I693" s="24">
        <f>0.057*Tabla1[[#This Row],[Cantidad de paneles]]</f>
        <v>2835.7499999999995</v>
      </c>
      <c r="J693" s="28">
        <f>+Tabla1[[#This Row],[Peso del vidrio '[Kg']]]*J$1</f>
        <v>133628499.99999999</v>
      </c>
      <c r="K693" s="28">
        <f>+Tabla1[[#This Row],[Peso del Silicio '[Kg']]]*J$2</f>
        <v>22685999.999999996</v>
      </c>
      <c r="L693" s="28">
        <f>+Tabla1[[#This Row],[peso del aluminio '[Kg']]]*J$3</f>
        <v>14745899.999999998</v>
      </c>
      <c r="M693" s="30">
        <f>+Tabla1[[#This Row],[precio del vidrio '[$']]]+Tabla1[[#This Row],[precio del aluminio '[$']]]+Tabla1[[#This Row],[precio del silio '[$']]]</f>
        <v>171060399.99999997</v>
      </c>
      <c r="N693" s="39">
        <f t="shared" si="10"/>
        <v>39902.12269652437</v>
      </c>
      <c r="O693" s="50">
        <f>+Tabla1[[#This Row],[Valor Total del reciclaje de la planta]]/G$2</f>
        <v>44042.327497425329</v>
      </c>
    </row>
    <row r="694" spans="1:15" ht="27.6">
      <c r="A694" s="40">
        <v>44274</v>
      </c>
      <c r="B694" s="6" t="s">
        <v>1085</v>
      </c>
      <c r="C694" s="41" t="s">
        <v>1086</v>
      </c>
      <c r="D694" s="42">
        <f>+Tabla1[[#This Row],[Capacidad MW]]/E$1</f>
        <v>873250</v>
      </c>
      <c r="E694" s="42">
        <v>349.3</v>
      </c>
      <c r="F694" s="40">
        <v>44762</v>
      </c>
      <c r="G694" s="24">
        <f>17*Tabla1[[#This Row],[Cantidad de paneles]]</f>
        <v>14845250</v>
      </c>
      <c r="H694" s="23">
        <f>0.003*Tabla1[[#This Row],[Cantidad de paneles]]</f>
        <v>2619.75</v>
      </c>
      <c r="I694" s="24">
        <f>0.057*Tabla1[[#This Row],[Cantidad de paneles]]</f>
        <v>49775.25</v>
      </c>
      <c r="J694" s="28">
        <f>+Tabla1[[#This Row],[Peso del vidrio '[Kg']]]*J$1</f>
        <v>2345549500</v>
      </c>
      <c r="K694" s="28">
        <f>+Tabla1[[#This Row],[Peso del Silicio '[Kg']]]*J$2</f>
        <v>398202000</v>
      </c>
      <c r="L694" s="28">
        <f>+Tabla1[[#This Row],[peso del aluminio '[Kg']]]*J$3</f>
        <v>258831300</v>
      </c>
      <c r="M694" s="30">
        <f>+Tabla1[[#This Row],[precio del vidrio '[$']]]+Tabla1[[#This Row],[precio del aluminio '[$']]]+Tabla1[[#This Row],[precio del silio '[$']]]</f>
        <v>3002582800</v>
      </c>
      <c r="N694" s="39">
        <f t="shared" si="10"/>
        <v>700392.53557266155</v>
      </c>
      <c r="O694" s="50">
        <f>+Tabla1[[#This Row],[Valor Total del reciclaje de la planta]]/G$2</f>
        <v>773064.57260556123</v>
      </c>
    </row>
    <row r="695" spans="1:15" ht="27.6">
      <c r="A695" s="40">
        <v>44278</v>
      </c>
      <c r="B695" s="6" t="s">
        <v>1087</v>
      </c>
      <c r="C695" s="41" t="s">
        <v>719</v>
      </c>
      <c r="D695" s="42">
        <f>+Tabla1[[#This Row],[Capacidad MW]]/E$1</f>
        <v>500000</v>
      </c>
      <c r="E695" s="42">
        <v>200</v>
      </c>
      <c r="F695" s="40">
        <v>45291</v>
      </c>
      <c r="G695" s="24">
        <f>17*Tabla1[[#This Row],[Cantidad de paneles]]</f>
        <v>8500000</v>
      </c>
      <c r="H695" s="23">
        <f>0.003*Tabla1[[#This Row],[Cantidad de paneles]]</f>
        <v>1500</v>
      </c>
      <c r="I695" s="24">
        <f>0.057*Tabla1[[#This Row],[Cantidad de paneles]]</f>
        <v>28500</v>
      </c>
      <c r="J695" s="28">
        <f>+Tabla1[[#This Row],[Peso del vidrio '[Kg']]]*J$1</f>
        <v>1343000000</v>
      </c>
      <c r="K695" s="28">
        <f>+Tabla1[[#This Row],[Peso del Silicio '[Kg']]]*J$2</f>
        <v>228000000</v>
      </c>
      <c r="L695" s="28">
        <f>+Tabla1[[#This Row],[peso del aluminio '[Kg']]]*J$3</f>
        <v>148200000</v>
      </c>
      <c r="M695" s="30">
        <f>+Tabla1[[#This Row],[precio del vidrio '[$']]]+Tabla1[[#This Row],[precio del aluminio '[$']]]+Tabla1[[#This Row],[precio del silio '[$']]]</f>
        <v>1719200000</v>
      </c>
      <c r="N695" s="39">
        <f t="shared" si="10"/>
        <v>401026.35875903897</v>
      </c>
      <c r="O695" s="50">
        <f>+Tabla1[[#This Row],[Valor Total del reciclaje de la planta]]/G$2</f>
        <v>442636.45726055611</v>
      </c>
    </row>
    <row r="696" spans="1:15" ht="27.6">
      <c r="A696" s="40">
        <v>44281</v>
      </c>
      <c r="B696" s="6" t="s">
        <v>1088</v>
      </c>
      <c r="C696" s="41" t="s">
        <v>78</v>
      </c>
      <c r="D696" s="42">
        <f>+Tabla1[[#This Row],[Capacidad MW]]/E$1</f>
        <v>10549.999999999998</v>
      </c>
      <c r="E696" s="42">
        <v>4.22</v>
      </c>
      <c r="F696" s="40">
        <v>44652</v>
      </c>
      <c r="G696" s="24">
        <f>17*Tabla1[[#This Row],[Cantidad de paneles]]</f>
        <v>179349.99999999997</v>
      </c>
      <c r="H696" s="23">
        <f>0.003*Tabla1[[#This Row],[Cantidad de paneles]]</f>
        <v>31.649999999999995</v>
      </c>
      <c r="I696" s="24">
        <f>0.057*Tabla1[[#This Row],[Cantidad de paneles]]</f>
        <v>601.34999999999991</v>
      </c>
      <c r="J696" s="28">
        <f>+Tabla1[[#This Row],[Peso del vidrio '[Kg']]]*J$1</f>
        <v>28337299.999999996</v>
      </c>
      <c r="K696" s="28">
        <f>+Tabla1[[#This Row],[Peso del Silicio '[Kg']]]*J$2</f>
        <v>4810799.9999999991</v>
      </c>
      <c r="L696" s="28">
        <f>+Tabla1[[#This Row],[peso del aluminio '[Kg']]]*J$3</f>
        <v>3127019.9999999995</v>
      </c>
      <c r="M696" s="30">
        <f>+Tabla1[[#This Row],[precio del vidrio '[$']]]+Tabla1[[#This Row],[precio del aluminio '[$']]]+Tabla1[[#This Row],[precio del silio '[$']]]</f>
        <v>36275119.999999993</v>
      </c>
      <c r="N696" s="39">
        <f t="shared" si="10"/>
        <v>8461.6561698157202</v>
      </c>
      <c r="O696" s="50">
        <f>+Tabla1[[#This Row],[Valor Total del reciclaje de la planta]]/G$2</f>
        <v>9339.6292481977325</v>
      </c>
    </row>
    <row r="697" spans="1:15" ht="27.6">
      <c r="A697" s="40">
        <v>44281</v>
      </c>
      <c r="B697" s="6" t="s">
        <v>1089</v>
      </c>
      <c r="C697" s="41" t="s">
        <v>78</v>
      </c>
      <c r="D697" s="42">
        <f>+Tabla1[[#This Row],[Capacidad MW]]/E$1</f>
        <v>10375</v>
      </c>
      <c r="E697" s="42">
        <v>4.1500000000000004</v>
      </c>
      <c r="F697" s="40">
        <v>44652</v>
      </c>
      <c r="G697" s="24">
        <f>17*Tabla1[[#This Row],[Cantidad de paneles]]</f>
        <v>176375</v>
      </c>
      <c r="H697" s="23">
        <f>0.003*Tabla1[[#This Row],[Cantidad de paneles]]</f>
        <v>31.125</v>
      </c>
      <c r="I697" s="24">
        <f>0.057*Tabla1[[#This Row],[Cantidad de paneles]]</f>
        <v>591.375</v>
      </c>
      <c r="J697" s="28">
        <f>+Tabla1[[#This Row],[Peso del vidrio '[Kg']]]*J$1</f>
        <v>27867250</v>
      </c>
      <c r="K697" s="28">
        <f>+Tabla1[[#This Row],[Peso del Silicio '[Kg']]]*J$2</f>
        <v>4731000</v>
      </c>
      <c r="L697" s="28">
        <f>+Tabla1[[#This Row],[peso del aluminio '[Kg']]]*J$3</f>
        <v>3075150</v>
      </c>
      <c r="M697" s="30">
        <f>+Tabla1[[#This Row],[precio del vidrio '[$']]]+Tabla1[[#This Row],[precio del aluminio '[$']]]+Tabla1[[#This Row],[precio del silio '[$']]]</f>
        <v>35673400</v>
      </c>
      <c r="N697" s="39">
        <f t="shared" si="10"/>
        <v>8321.296944250058</v>
      </c>
      <c r="O697" s="50">
        <f>+Tabla1[[#This Row],[Valor Total del reciclaje de la planta]]/G$2</f>
        <v>9184.7064881565402</v>
      </c>
    </row>
    <row r="698" spans="1:15" ht="27.6">
      <c r="A698" s="40">
        <v>44284</v>
      </c>
      <c r="B698" s="6" t="s">
        <v>1090</v>
      </c>
      <c r="C698" s="41" t="s">
        <v>78</v>
      </c>
      <c r="D698" s="42">
        <f>+Tabla1[[#This Row],[Capacidad MW]]/E$1</f>
        <v>8975</v>
      </c>
      <c r="E698" s="42">
        <v>3.59</v>
      </c>
      <c r="F698" s="40">
        <v>44652</v>
      </c>
      <c r="G698" s="24">
        <f>17*Tabla1[[#This Row],[Cantidad de paneles]]</f>
        <v>152575</v>
      </c>
      <c r="H698" s="23">
        <f>0.003*Tabla1[[#This Row],[Cantidad de paneles]]</f>
        <v>26.925000000000001</v>
      </c>
      <c r="I698" s="24">
        <f>0.057*Tabla1[[#This Row],[Cantidad de paneles]]</f>
        <v>511.57500000000005</v>
      </c>
      <c r="J698" s="28">
        <f>+Tabla1[[#This Row],[Peso del vidrio '[Kg']]]*J$1</f>
        <v>24106850</v>
      </c>
      <c r="K698" s="28">
        <f>+Tabla1[[#This Row],[Peso del Silicio '[Kg']]]*J$2</f>
        <v>4092600</v>
      </c>
      <c r="L698" s="28">
        <f>+Tabla1[[#This Row],[peso del aluminio '[Kg']]]*J$3</f>
        <v>2660190.0000000005</v>
      </c>
      <c r="M698" s="30">
        <f>+Tabla1[[#This Row],[precio del vidrio '[$']]]+Tabla1[[#This Row],[precio del aluminio '[$']]]+Tabla1[[#This Row],[precio del silio '[$']]]</f>
        <v>30859640</v>
      </c>
      <c r="N698" s="39">
        <f t="shared" si="10"/>
        <v>7198.4231397247495</v>
      </c>
      <c r="O698" s="50">
        <f>+Tabla1[[#This Row],[Valor Total del reciclaje de la planta]]/G$2</f>
        <v>7945.3244078269827</v>
      </c>
    </row>
    <row r="699" spans="1:15" ht="27.6">
      <c r="A699" s="40">
        <v>44284</v>
      </c>
      <c r="B699" s="6" t="s">
        <v>1091</v>
      </c>
      <c r="C699" s="41" t="s">
        <v>78</v>
      </c>
      <c r="D699" s="42">
        <f>+Tabla1[[#This Row],[Capacidad MW]]/E$1</f>
        <v>13750</v>
      </c>
      <c r="E699" s="42">
        <v>5.5</v>
      </c>
      <c r="F699" s="40">
        <v>44531</v>
      </c>
      <c r="G699" s="24">
        <f>17*Tabla1[[#This Row],[Cantidad de paneles]]</f>
        <v>233750</v>
      </c>
      <c r="H699" s="23">
        <f>0.003*Tabla1[[#This Row],[Cantidad de paneles]]</f>
        <v>41.25</v>
      </c>
      <c r="I699" s="24">
        <f>0.057*Tabla1[[#This Row],[Cantidad de paneles]]</f>
        <v>783.75</v>
      </c>
      <c r="J699" s="28">
        <f>+Tabla1[[#This Row],[Peso del vidrio '[Kg']]]*J$1</f>
        <v>36932500</v>
      </c>
      <c r="K699" s="28">
        <f>+Tabla1[[#This Row],[Peso del Silicio '[Kg']]]*J$2</f>
        <v>6270000</v>
      </c>
      <c r="L699" s="28">
        <f>+Tabla1[[#This Row],[peso del aluminio '[Kg']]]*J$3</f>
        <v>4075500</v>
      </c>
      <c r="M699" s="30">
        <f>+Tabla1[[#This Row],[precio del vidrio '[$']]]+Tabla1[[#This Row],[precio del aluminio '[$']]]+Tabla1[[#This Row],[precio del silio '[$']]]</f>
        <v>47278000</v>
      </c>
      <c r="N699" s="39">
        <f t="shared" si="10"/>
        <v>11028.224865873572</v>
      </c>
      <c r="O699" s="50">
        <f>+Tabla1[[#This Row],[Valor Total del reciclaje de la planta]]/G$2</f>
        <v>12172.502574665294</v>
      </c>
    </row>
    <row r="700" spans="1:15" ht="41.45">
      <c r="A700" s="40">
        <v>44284</v>
      </c>
      <c r="B700" s="6" t="s">
        <v>1092</v>
      </c>
      <c r="C700" s="41" t="s">
        <v>775</v>
      </c>
      <c r="D700" s="42">
        <f>+Tabla1[[#This Row],[Capacidad MW]]/E$1</f>
        <v>3499.9999999999995</v>
      </c>
      <c r="E700" s="42">
        <v>1.4</v>
      </c>
      <c r="F700" s="40">
        <v>44459</v>
      </c>
      <c r="G700" s="24">
        <f>17*Tabla1[[#This Row],[Cantidad de paneles]]</f>
        <v>59499.999999999993</v>
      </c>
      <c r="H700" s="23">
        <f>0.003*Tabla1[[#This Row],[Cantidad de paneles]]</f>
        <v>10.499999999999998</v>
      </c>
      <c r="I700" s="24">
        <f>0.057*Tabla1[[#This Row],[Cantidad de paneles]]</f>
        <v>199.49999999999997</v>
      </c>
      <c r="J700" s="28">
        <f>+Tabla1[[#This Row],[Peso del vidrio '[Kg']]]*J$1</f>
        <v>9400999.9999999981</v>
      </c>
      <c r="K700" s="28">
        <f>+Tabla1[[#This Row],[Peso del Silicio '[Kg']]]*J$2</f>
        <v>1595999.9999999998</v>
      </c>
      <c r="L700" s="28">
        <f>+Tabla1[[#This Row],[peso del aluminio '[Kg']]]*J$3</f>
        <v>1037399.9999999999</v>
      </c>
      <c r="M700" s="30">
        <f>+Tabla1[[#This Row],[precio del vidrio '[$']]]+Tabla1[[#This Row],[precio del aluminio '[$']]]+Tabla1[[#This Row],[precio del silio '[$']]]</f>
        <v>12034399.999999998</v>
      </c>
      <c r="N700" s="39">
        <f t="shared" si="10"/>
        <v>2807.1845113132722</v>
      </c>
      <c r="O700" s="50">
        <f>+Tabla1[[#This Row],[Valor Total del reciclaje de la planta]]/G$2</f>
        <v>3098.4552008238925</v>
      </c>
    </row>
    <row r="701" spans="1:15" ht="27.6">
      <c r="A701" s="40">
        <v>44285</v>
      </c>
      <c r="B701" s="6" t="s">
        <v>1093</v>
      </c>
      <c r="C701" s="41" t="s">
        <v>1094</v>
      </c>
      <c r="D701" s="42">
        <f>+Tabla1[[#This Row],[Capacidad MW]]/E$1</f>
        <v>24750</v>
      </c>
      <c r="E701" s="42">
        <v>9.9</v>
      </c>
      <c r="F701" s="40">
        <v>44926</v>
      </c>
      <c r="G701" s="24">
        <f>17*Tabla1[[#This Row],[Cantidad de paneles]]</f>
        <v>420750</v>
      </c>
      <c r="H701" s="23">
        <f>0.003*Tabla1[[#This Row],[Cantidad de paneles]]</f>
        <v>74.25</v>
      </c>
      <c r="I701" s="24">
        <f>0.057*Tabla1[[#This Row],[Cantidad de paneles]]</f>
        <v>1410.75</v>
      </c>
      <c r="J701" s="28">
        <f>+Tabla1[[#This Row],[Peso del vidrio '[Kg']]]*J$1</f>
        <v>66478500</v>
      </c>
      <c r="K701" s="28">
        <f>+Tabla1[[#This Row],[Peso del Silicio '[Kg']]]*J$2</f>
        <v>11286000</v>
      </c>
      <c r="L701" s="28">
        <f>+Tabla1[[#This Row],[peso del aluminio '[Kg']]]*J$3</f>
        <v>7335900</v>
      </c>
      <c r="M701" s="30">
        <f>+Tabla1[[#This Row],[precio del vidrio '[$']]]+Tabla1[[#This Row],[precio del aluminio '[$']]]+Tabla1[[#This Row],[precio del silio '[$']]]</f>
        <v>85100400</v>
      </c>
      <c r="N701" s="39">
        <f t="shared" si="10"/>
        <v>19850.804758572427</v>
      </c>
      <c r="O701" s="50">
        <f>+Tabla1[[#This Row],[Valor Total del reciclaje de la planta]]/G$2</f>
        <v>21910.50463439753</v>
      </c>
    </row>
    <row r="702" spans="1:15" ht="41.45">
      <c r="A702" s="40">
        <v>44286</v>
      </c>
      <c r="B702" s="6" t="s">
        <v>1095</v>
      </c>
      <c r="C702" s="41" t="s">
        <v>1096</v>
      </c>
      <c r="D702" s="42">
        <f>+Tabla1[[#This Row],[Capacidad MW]]/E$1</f>
        <v>249974.99999999997</v>
      </c>
      <c r="E702" s="42">
        <v>99.99</v>
      </c>
      <c r="F702" s="40">
        <v>44957</v>
      </c>
      <c r="G702" s="24">
        <f>17*Tabla1[[#This Row],[Cantidad de paneles]]</f>
        <v>4249574.9999999991</v>
      </c>
      <c r="H702" s="23">
        <f>0.003*Tabla1[[#This Row],[Cantidad de paneles]]</f>
        <v>749.92499999999995</v>
      </c>
      <c r="I702" s="24">
        <f>0.057*Tabla1[[#This Row],[Cantidad de paneles]]</f>
        <v>14248.574999999999</v>
      </c>
      <c r="J702" s="28">
        <f>+Tabla1[[#This Row],[Peso del vidrio '[Kg']]]*J$1</f>
        <v>671432849.99999988</v>
      </c>
      <c r="K702" s="28">
        <f>+Tabla1[[#This Row],[Peso del Silicio '[Kg']]]*J$2</f>
        <v>113988600</v>
      </c>
      <c r="L702" s="28">
        <f>+Tabla1[[#This Row],[peso del aluminio '[Kg']]]*J$3</f>
        <v>74092590</v>
      </c>
      <c r="M702" s="30">
        <f>+Tabla1[[#This Row],[precio del vidrio '[$']]]+Tabla1[[#This Row],[precio del aluminio '[$']]]+Tabla1[[#This Row],[precio del silio '[$']]]</f>
        <v>859514039.99999988</v>
      </c>
      <c r="N702" s="39">
        <f t="shared" si="10"/>
        <v>200493.12806158149</v>
      </c>
      <c r="O702" s="50">
        <f>+Tabla1[[#This Row],[Valor Total del reciclaje de la planta]]/G$2</f>
        <v>221296.09680741502</v>
      </c>
    </row>
    <row r="703" spans="1:15" ht="27.6">
      <c r="A703" s="40">
        <v>44286</v>
      </c>
      <c r="B703" s="6" t="s">
        <v>1097</v>
      </c>
      <c r="C703" s="41" t="s">
        <v>1075</v>
      </c>
      <c r="D703" s="42">
        <f>+Tabla1[[#This Row],[Capacidad MW]]/E$1</f>
        <v>247500</v>
      </c>
      <c r="E703" s="42">
        <v>99</v>
      </c>
      <c r="F703" s="40">
        <v>44926</v>
      </c>
      <c r="G703" s="24">
        <f>17*Tabla1[[#This Row],[Cantidad de paneles]]</f>
        <v>4207500</v>
      </c>
      <c r="H703" s="23">
        <f>0.003*Tabla1[[#This Row],[Cantidad de paneles]]</f>
        <v>742.5</v>
      </c>
      <c r="I703" s="24">
        <f>0.057*Tabla1[[#This Row],[Cantidad de paneles]]</f>
        <v>14107.5</v>
      </c>
      <c r="J703" s="28">
        <f>+Tabla1[[#This Row],[Peso del vidrio '[Kg']]]*J$1</f>
        <v>664785000</v>
      </c>
      <c r="K703" s="28">
        <f>+Tabla1[[#This Row],[Peso del Silicio '[Kg']]]*J$2</f>
        <v>112860000</v>
      </c>
      <c r="L703" s="28">
        <f>+Tabla1[[#This Row],[peso del aluminio '[Kg']]]*J$3</f>
        <v>73359000</v>
      </c>
      <c r="M703" s="30">
        <f>+Tabla1[[#This Row],[precio del vidrio '[$']]]+Tabla1[[#This Row],[precio del aluminio '[$']]]+Tabla1[[#This Row],[precio del silio '[$']]]</f>
        <v>851004000</v>
      </c>
      <c r="N703" s="39">
        <f t="shared" si="10"/>
        <v>198508.04758572427</v>
      </c>
      <c r="O703" s="50">
        <f>+Tabla1[[#This Row],[Valor Total del reciclaje de la planta]]/G$2</f>
        <v>219105.04634397529</v>
      </c>
    </row>
    <row r="704" spans="1:15">
      <c r="A704" s="40">
        <v>44306</v>
      </c>
      <c r="B704" s="6" t="s">
        <v>1098</v>
      </c>
      <c r="C704" s="41" t="s">
        <v>1099</v>
      </c>
      <c r="D704" s="42">
        <f>+Tabla1[[#This Row],[Capacidad MW]]/E$1</f>
        <v>24975</v>
      </c>
      <c r="E704" s="42">
        <v>9.99</v>
      </c>
      <c r="F704" s="40">
        <v>44561</v>
      </c>
      <c r="G704" s="24">
        <f>17*Tabla1[[#This Row],[Cantidad de paneles]]</f>
        <v>424575</v>
      </c>
      <c r="H704" s="23">
        <f>0.003*Tabla1[[#This Row],[Cantidad de paneles]]</f>
        <v>74.924999999999997</v>
      </c>
      <c r="I704" s="24">
        <f>0.057*Tabla1[[#This Row],[Cantidad de paneles]]</f>
        <v>1423.575</v>
      </c>
      <c r="J704" s="28">
        <f>+Tabla1[[#This Row],[Peso del vidrio '[Kg']]]*J$1</f>
        <v>67082850</v>
      </c>
      <c r="K704" s="28">
        <f>+Tabla1[[#This Row],[Peso del Silicio '[Kg']]]*J$2</f>
        <v>11388600</v>
      </c>
      <c r="L704" s="28">
        <f>+Tabla1[[#This Row],[peso del aluminio '[Kg']]]*J$3</f>
        <v>7402590</v>
      </c>
      <c r="M704" s="30">
        <f>+Tabla1[[#This Row],[precio del vidrio '[$']]]+Tabla1[[#This Row],[precio del aluminio '[$']]]+Tabla1[[#This Row],[precio del silio '[$']]]</f>
        <v>85874040</v>
      </c>
      <c r="N704" s="39">
        <f t="shared" si="10"/>
        <v>20031.266620013997</v>
      </c>
      <c r="O704" s="50">
        <f>+Tabla1[[#This Row],[Valor Total del reciclaje de la planta]]/G$2</f>
        <v>22109.69104016478</v>
      </c>
    </row>
    <row r="705" spans="1:15" ht="27.6">
      <c r="A705" s="40">
        <v>44306</v>
      </c>
      <c r="B705" s="6" t="s">
        <v>1100</v>
      </c>
      <c r="C705" s="41" t="s">
        <v>1101</v>
      </c>
      <c r="D705" s="42">
        <f>+Tabla1[[#This Row],[Capacidad MW]]/E$1</f>
        <v>24750</v>
      </c>
      <c r="E705" s="42">
        <v>9.9</v>
      </c>
      <c r="F705" s="40">
        <v>44546</v>
      </c>
      <c r="G705" s="24">
        <f>17*Tabla1[[#This Row],[Cantidad de paneles]]</f>
        <v>420750</v>
      </c>
      <c r="H705" s="23">
        <f>0.003*Tabla1[[#This Row],[Cantidad de paneles]]</f>
        <v>74.25</v>
      </c>
      <c r="I705" s="24">
        <f>0.057*Tabla1[[#This Row],[Cantidad de paneles]]</f>
        <v>1410.75</v>
      </c>
      <c r="J705" s="28">
        <f>+Tabla1[[#This Row],[Peso del vidrio '[Kg']]]*J$1</f>
        <v>66478500</v>
      </c>
      <c r="K705" s="28">
        <f>+Tabla1[[#This Row],[Peso del Silicio '[Kg']]]*J$2</f>
        <v>11286000</v>
      </c>
      <c r="L705" s="28">
        <f>+Tabla1[[#This Row],[peso del aluminio '[Kg']]]*J$3</f>
        <v>7335900</v>
      </c>
      <c r="M705" s="30">
        <f>+Tabla1[[#This Row],[precio del vidrio '[$']]]+Tabla1[[#This Row],[precio del aluminio '[$']]]+Tabla1[[#This Row],[precio del silio '[$']]]</f>
        <v>85100400</v>
      </c>
      <c r="N705" s="39">
        <f t="shared" si="10"/>
        <v>19850.804758572427</v>
      </c>
      <c r="O705" s="50">
        <f>+Tabla1[[#This Row],[Valor Total del reciclaje de la planta]]/G$2</f>
        <v>21910.50463439753</v>
      </c>
    </row>
    <row r="706" spans="1:15">
      <c r="A706" s="40">
        <v>44312</v>
      </c>
      <c r="B706" s="6" t="s">
        <v>1102</v>
      </c>
      <c r="C706" s="41" t="s">
        <v>1103</v>
      </c>
      <c r="D706" s="42">
        <f>+Tabla1[[#This Row],[Capacidad MW]]/E$1</f>
        <v>345</v>
      </c>
      <c r="E706" s="42">
        <v>0.13800000000000001</v>
      </c>
      <c r="F706" s="40">
        <v>44531</v>
      </c>
      <c r="G706" s="24">
        <f>17*Tabla1[[#This Row],[Cantidad de paneles]]</f>
        <v>5865</v>
      </c>
      <c r="H706" s="23">
        <f>0.003*Tabla1[[#This Row],[Cantidad de paneles]]</f>
        <v>1.0349999999999999</v>
      </c>
      <c r="I706" s="24">
        <f>0.057*Tabla1[[#This Row],[Cantidad de paneles]]</f>
        <v>19.664999999999999</v>
      </c>
      <c r="J706" s="28">
        <f>+Tabla1[[#This Row],[Peso del vidrio '[Kg']]]*J$1</f>
        <v>926670</v>
      </c>
      <c r="K706" s="28">
        <f>+Tabla1[[#This Row],[Peso del Silicio '[Kg']]]*J$2</f>
        <v>157320</v>
      </c>
      <c r="L706" s="28">
        <f>+Tabla1[[#This Row],[peso del aluminio '[Kg']]]*J$3</f>
        <v>102258</v>
      </c>
      <c r="M706" s="30">
        <f>+Tabla1[[#This Row],[precio del vidrio '[$']]]+Tabla1[[#This Row],[precio del aluminio '[$']]]+Tabla1[[#This Row],[precio del silio '[$']]]</f>
        <v>1186248</v>
      </c>
      <c r="N706" s="39">
        <f t="shared" si="10"/>
        <v>276.70818754373687</v>
      </c>
      <c r="O706" s="50">
        <f>+Tabla1[[#This Row],[Valor Total del reciclaje de la planta]]/G$2</f>
        <v>305.41915550978371</v>
      </c>
    </row>
    <row r="707" spans="1:15" ht="27.6">
      <c r="A707" s="40">
        <v>44313</v>
      </c>
      <c r="B707" s="6" t="s">
        <v>1104</v>
      </c>
      <c r="C707" s="41" t="s">
        <v>1105</v>
      </c>
      <c r="D707" s="42">
        <f>+Tabla1[[#This Row],[Capacidad MW]]/E$1</f>
        <v>23424.999999999996</v>
      </c>
      <c r="E707" s="42">
        <v>9.3699999999999992</v>
      </c>
      <c r="F707" s="40">
        <v>44545</v>
      </c>
      <c r="G707" s="24">
        <f>17*Tabla1[[#This Row],[Cantidad de paneles]]</f>
        <v>398224.99999999994</v>
      </c>
      <c r="H707" s="23">
        <f>0.003*Tabla1[[#This Row],[Cantidad de paneles]]</f>
        <v>70.274999999999991</v>
      </c>
      <c r="I707" s="24">
        <f>0.057*Tabla1[[#This Row],[Cantidad de paneles]]</f>
        <v>1335.2249999999999</v>
      </c>
      <c r="J707" s="28">
        <f>+Tabla1[[#This Row],[Peso del vidrio '[Kg']]]*J$1</f>
        <v>62919549.999999993</v>
      </c>
      <c r="K707" s="28">
        <f>+Tabla1[[#This Row],[Peso del Silicio '[Kg']]]*J$2</f>
        <v>10681799.999999998</v>
      </c>
      <c r="L707" s="28">
        <f>+Tabla1[[#This Row],[peso del aluminio '[Kg']]]*J$3</f>
        <v>6943169.9999999991</v>
      </c>
      <c r="M707" s="30">
        <f>+Tabla1[[#This Row],[precio del vidrio '[$']]]+Tabla1[[#This Row],[precio del aluminio '[$']]]+Tabla1[[#This Row],[precio del silio '[$']]]</f>
        <v>80544519.999999985</v>
      </c>
      <c r="N707" s="39">
        <f t="shared" si="10"/>
        <v>18788.084907860972</v>
      </c>
      <c r="O707" s="50">
        <f>+Tabla1[[#This Row],[Valor Total del reciclaje de la planta]]/G$2</f>
        <v>20737.518022657052</v>
      </c>
    </row>
    <row r="708" spans="1:15" ht="27.6">
      <c r="A708" s="40">
        <v>44313</v>
      </c>
      <c r="B708" s="6" t="s">
        <v>1106</v>
      </c>
      <c r="C708" s="41" t="s">
        <v>1094</v>
      </c>
      <c r="D708" s="42">
        <f>+Tabla1[[#This Row],[Capacidad MW]]/E$1</f>
        <v>24750</v>
      </c>
      <c r="E708" s="42">
        <v>9.9</v>
      </c>
      <c r="F708" s="40">
        <v>44926</v>
      </c>
      <c r="G708" s="24">
        <f>17*Tabla1[[#This Row],[Cantidad de paneles]]</f>
        <v>420750</v>
      </c>
      <c r="H708" s="23">
        <f>0.003*Tabla1[[#This Row],[Cantidad de paneles]]</f>
        <v>74.25</v>
      </c>
      <c r="I708" s="24">
        <f>0.057*Tabla1[[#This Row],[Cantidad de paneles]]</f>
        <v>1410.75</v>
      </c>
      <c r="J708" s="28">
        <f>+Tabla1[[#This Row],[Peso del vidrio '[Kg']]]*J$1</f>
        <v>66478500</v>
      </c>
      <c r="K708" s="28">
        <f>+Tabla1[[#This Row],[Peso del Silicio '[Kg']]]*J$2</f>
        <v>11286000</v>
      </c>
      <c r="L708" s="28">
        <f>+Tabla1[[#This Row],[peso del aluminio '[Kg']]]*J$3</f>
        <v>7335900</v>
      </c>
      <c r="M708" s="30">
        <f>+Tabla1[[#This Row],[precio del vidrio '[$']]]+Tabla1[[#This Row],[precio del aluminio '[$']]]+Tabla1[[#This Row],[precio del silio '[$']]]</f>
        <v>85100400</v>
      </c>
      <c r="N708" s="39">
        <f t="shared" si="10"/>
        <v>19850.804758572427</v>
      </c>
      <c r="O708" s="50">
        <f>+Tabla1[[#This Row],[Valor Total del reciclaje de la planta]]/G$2</f>
        <v>21910.50463439753</v>
      </c>
    </row>
    <row r="709" spans="1:15" ht="27.6">
      <c r="A709" s="40">
        <v>44314</v>
      </c>
      <c r="B709" s="6" t="s">
        <v>1107</v>
      </c>
      <c r="C709" s="41" t="s">
        <v>897</v>
      </c>
      <c r="D709" s="42">
        <f>+Tabla1[[#This Row],[Capacidad MW]]/E$1</f>
        <v>174750</v>
      </c>
      <c r="E709" s="42">
        <v>69.900000000000006</v>
      </c>
      <c r="F709" s="40">
        <v>44834</v>
      </c>
      <c r="G709" s="24">
        <f>17*Tabla1[[#This Row],[Cantidad de paneles]]</f>
        <v>2970750</v>
      </c>
      <c r="H709" s="23">
        <f>0.003*Tabla1[[#This Row],[Cantidad de paneles]]</f>
        <v>524.25</v>
      </c>
      <c r="I709" s="24">
        <f>0.057*Tabla1[[#This Row],[Cantidad de paneles]]</f>
        <v>9960.75</v>
      </c>
      <c r="J709" s="28">
        <f>+Tabla1[[#This Row],[Peso del vidrio '[Kg']]]*J$1</f>
        <v>469378500</v>
      </c>
      <c r="K709" s="28">
        <f>+Tabla1[[#This Row],[Peso del Silicio '[Kg']]]*J$2</f>
        <v>79686000</v>
      </c>
      <c r="L709" s="28">
        <f>+Tabla1[[#This Row],[peso del aluminio '[Kg']]]*J$3</f>
        <v>51795900</v>
      </c>
      <c r="M709" s="30">
        <f>+Tabla1[[#This Row],[precio del vidrio '[$']]]+Tabla1[[#This Row],[precio del aluminio '[$']]]+Tabla1[[#This Row],[precio del silio '[$']]]</f>
        <v>600860400</v>
      </c>
      <c r="N709" s="39">
        <f t="shared" si="10"/>
        <v>140158.71238628411</v>
      </c>
      <c r="O709" s="50">
        <f>+Tabla1[[#This Row],[Valor Total del reciclaje de la planta]]/G$2</f>
        <v>154701.44181256436</v>
      </c>
    </row>
    <row r="710" spans="1:15" ht="27.6">
      <c r="A710" s="40">
        <v>44314</v>
      </c>
      <c r="B710" s="6" t="s">
        <v>1108</v>
      </c>
      <c r="C710" s="41" t="s">
        <v>897</v>
      </c>
      <c r="D710" s="42">
        <f>+Tabla1[[#This Row],[Capacidad MW]]/E$1</f>
        <v>15000</v>
      </c>
      <c r="E710" s="42">
        <v>6</v>
      </c>
      <c r="F710" s="40">
        <v>44912</v>
      </c>
      <c r="G710" s="24">
        <f>17*Tabla1[[#This Row],[Cantidad de paneles]]</f>
        <v>255000</v>
      </c>
      <c r="H710" s="23">
        <f>0.003*Tabla1[[#This Row],[Cantidad de paneles]]</f>
        <v>45</v>
      </c>
      <c r="I710" s="24">
        <f>0.057*Tabla1[[#This Row],[Cantidad de paneles]]</f>
        <v>855</v>
      </c>
      <c r="J710" s="28">
        <f>+Tabla1[[#This Row],[Peso del vidrio '[Kg']]]*J$1</f>
        <v>40290000</v>
      </c>
      <c r="K710" s="28">
        <f>+Tabla1[[#This Row],[Peso del Silicio '[Kg']]]*J$2</f>
        <v>6840000</v>
      </c>
      <c r="L710" s="28">
        <f>+Tabla1[[#This Row],[peso del aluminio '[Kg']]]*J$3</f>
        <v>4446000</v>
      </c>
      <c r="M710" s="30">
        <f>+Tabla1[[#This Row],[precio del vidrio '[$']]]+Tabla1[[#This Row],[precio del aluminio '[$']]]+Tabla1[[#This Row],[precio del silio '[$']]]</f>
        <v>51576000</v>
      </c>
      <c r="N710" s="39">
        <f t="shared" si="10"/>
        <v>12030.790762771168</v>
      </c>
      <c r="O710" s="50">
        <f>+Tabla1[[#This Row],[Valor Total del reciclaje de la planta]]/G$2</f>
        <v>13279.093717816684</v>
      </c>
    </row>
    <row r="711" spans="1:15" ht="27.6">
      <c r="A711" s="40">
        <v>44314</v>
      </c>
      <c r="B711" s="6" t="s">
        <v>1109</v>
      </c>
      <c r="C711" s="41" t="s">
        <v>897</v>
      </c>
      <c r="D711" s="42">
        <f>+Tabla1[[#This Row],[Capacidad MW]]/E$1</f>
        <v>24750</v>
      </c>
      <c r="E711" s="42">
        <v>9.9</v>
      </c>
      <c r="F711" s="40">
        <v>44923</v>
      </c>
      <c r="G711" s="24">
        <f>17*Tabla1[[#This Row],[Cantidad de paneles]]</f>
        <v>420750</v>
      </c>
      <c r="H711" s="23">
        <f>0.003*Tabla1[[#This Row],[Cantidad de paneles]]</f>
        <v>74.25</v>
      </c>
      <c r="I711" s="24">
        <f>0.057*Tabla1[[#This Row],[Cantidad de paneles]]</f>
        <v>1410.75</v>
      </c>
      <c r="J711" s="28">
        <f>+Tabla1[[#This Row],[Peso del vidrio '[Kg']]]*J$1</f>
        <v>66478500</v>
      </c>
      <c r="K711" s="28">
        <f>+Tabla1[[#This Row],[Peso del Silicio '[Kg']]]*J$2</f>
        <v>11286000</v>
      </c>
      <c r="L711" s="28">
        <f>+Tabla1[[#This Row],[peso del aluminio '[Kg']]]*J$3</f>
        <v>7335900</v>
      </c>
      <c r="M711" s="30">
        <f>+Tabla1[[#This Row],[precio del vidrio '[$']]]+Tabla1[[#This Row],[precio del aluminio '[$']]]+Tabla1[[#This Row],[precio del silio '[$']]]</f>
        <v>85100400</v>
      </c>
      <c r="N711" s="39">
        <f t="shared" si="10"/>
        <v>19850.804758572427</v>
      </c>
      <c r="O711" s="50">
        <f>+Tabla1[[#This Row],[Valor Total del reciclaje de la planta]]/G$2</f>
        <v>21910.50463439753</v>
      </c>
    </row>
    <row r="712" spans="1:15">
      <c r="A712" s="40">
        <v>44315</v>
      </c>
      <c r="B712" s="6" t="s">
        <v>1110</v>
      </c>
      <c r="C712" s="41" t="s">
        <v>1111</v>
      </c>
      <c r="D712" s="42">
        <f>+Tabla1[[#This Row],[Capacidad MW]]/E$1</f>
        <v>250000</v>
      </c>
      <c r="E712" s="42">
        <v>100</v>
      </c>
      <c r="F712" s="40">
        <v>46022</v>
      </c>
      <c r="G712" s="24">
        <f>17*Tabla1[[#This Row],[Cantidad de paneles]]</f>
        <v>4250000</v>
      </c>
      <c r="H712" s="23">
        <f>0.003*Tabla1[[#This Row],[Cantidad de paneles]]</f>
        <v>750</v>
      </c>
      <c r="I712" s="24">
        <f>0.057*Tabla1[[#This Row],[Cantidad de paneles]]</f>
        <v>14250</v>
      </c>
      <c r="J712" s="28">
        <f>+Tabla1[[#This Row],[Peso del vidrio '[Kg']]]*J$1</f>
        <v>671500000</v>
      </c>
      <c r="K712" s="28">
        <f>+Tabla1[[#This Row],[Peso del Silicio '[Kg']]]*J$2</f>
        <v>114000000</v>
      </c>
      <c r="L712" s="28">
        <f>+Tabla1[[#This Row],[peso del aluminio '[Kg']]]*J$3</f>
        <v>74100000</v>
      </c>
      <c r="M712" s="30">
        <f>+Tabla1[[#This Row],[precio del vidrio '[$']]]+Tabla1[[#This Row],[precio del aluminio '[$']]]+Tabla1[[#This Row],[precio del silio '[$']]]</f>
        <v>859600000</v>
      </c>
      <c r="N712" s="39">
        <f t="shared" ref="N712:N775" si="11">+M712/G$1</f>
        <v>200513.17937951948</v>
      </c>
      <c r="O712" s="50">
        <f>+Tabla1[[#This Row],[Valor Total del reciclaje de la planta]]/G$2</f>
        <v>221318.22863027806</v>
      </c>
    </row>
    <row r="713" spans="1:15" ht="27.6">
      <c r="A713" s="40">
        <v>44316</v>
      </c>
      <c r="B713" s="6" t="s">
        <v>1112</v>
      </c>
      <c r="C713" s="41" t="s">
        <v>1113</v>
      </c>
      <c r="D713" s="42">
        <f>+Tabla1[[#This Row],[Capacidad MW]]/E$1</f>
        <v>200000</v>
      </c>
      <c r="E713" s="42">
        <v>80</v>
      </c>
      <c r="F713" s="40">
        <v>45108</v>
      </c>
      <c r="G713" s="24">
        <f>17*Tabla1[[#This Row],[Cantidad de paneles]]</f>
        <v>3400000</v>
      </c>
      <c r="H713" s="23">
        <f>0.003*Tabla1[[#This Row],[Cantidad de paneles]]</f>
        <v>600</v>
      </c>
      <c r="I713" s="24">
        <f>0.057*Tabla1[[#This Row],[Cantidad de paneles]]</f>
        <v>11400</v>
      </c>
      <c r="J713" s="28">
        <f>+Tabla1[[#This Row],[Peso del vidrio '[Kg']]]*J$1</f>
        <v>537200000</v>
      </c>
      <c r="K713" s="28">
        <f>+Tabla1[[#This Row],[Peso del Silicio '[Kg']]]*J$2</f>
        <v>91200000</v>
      </c>
      <c r="L713" s="28">
        <f>+Tabla1[[#This Row],[peso del aluminio '[Kg']]]*J$3</f>
        <v>59280000</v>
      </c>
      <c r="M713" s="30">
        <f>+Tabla1[[#This Row],[precio del vidrio '[$']]]+Tabla1[[#This Row],[precio del aluminio '[$']]]+Tabla1[[#This Row],[precio del silio '[$']]]</f>
        <v>687680000</v>
      </c>
      <c r="N713" s="39">
        <f t="shared" si="11"/>
        <v>160410.54350361557</v>
      </c>
      <c r="O713" s="50">
        <f>+Tabla1[[#This Row],[Valor Total del reciclaje de la planta]]/G$2</f>
        <v>177054.58290422245</v>
      </c>
    </row>
    <row r="714" spans="1:15" ht="27.6">
      <c r="A714" s="40">
        <v>44342</v>
      </c>
      <c r="B714" s="6" t="s">
        <v>1114</v>
      </c>
      <c r="C714" s="41" t="s">
        <v>1115</v>
      </c>
      <c r="D714" s="42">
        <f>+Tabla1[[#This Row],[Capacidad MW]]/E$1</f>
        <v>10175</v>
      </c>
      <c r="E714" s="42">
        <v>4.07</v>
      </c>
      <c r="F714" s="40">
        <v>44531</v>
      </c>
      <c r="G714" s="24">
        <f>17*Tabla1[[#This Row],[Cantidad de paneles]]</f>
        <v>172975</v>
      </c>
      <c r="H714" s="23">
        <f>0.003*Tabla1[[#This Row],[Cantidad de paneles]]</f>
        <v>30.525000000000002</v>
      </c>
      <c r="I714" s="24">
        <f>0.057*Tabla1[[#This Row],[Cantidad de paneles]]</f>
        <v>579.97500000000002</v>
      </c>
      <c r="J714" s="28">
        <f>+Tabla1[[#This Row],[Peso del vidrio '[Kg']]]*J$1</f>
        <v>27330050</v>
      </c>
      <c r="K714" s="28">
        <f>+Tabla1[[#This Row],[Peso del Silicio '[Kg']]]*J$2</f>
        <v>4639800</v>
      </c>
      <c r="L714" s="28">
        <f>+Tabla1[[#This Row],[peso del aluminio '[Kg']]]*J$3</f>
        <v>3015870</v>
      </c>
      <c r="M714" s="30">
        <f>+Tabla1[[#This Row],[precio del vidrio '[$']]]+Tabla1[[#This Row],[precio del aluminio '[$']]]+Tabla1[[#This Row],[precio del silio '[$']]]</f>
        <v>34985720</v>
      </c>
      <c r="N714" s="39">
        <f t="shared" si="11"/>
        <v>8160.8864007464426</v>
      </c>
      <c r="O714" s="50">
        <f>+Tabla1[[#This Row],[Valor Total del reciclaje de la planta]]/G$2</f>
        <v>9007.6519052523181</v>
      </c>
    </row>
    <row r="715" spans="1:15">
      <c r="A715" s="40">
        <v>44342</v>
      </c>
      <c r="B715" s="6" t="s">
        <v>1116</v>
      </c>
      <c r="C715" s="41" t="s">
        <v>1117</v>
      </c>
      <c r="D715" s="42">
        <f>+Tabla1[[#This Row],[Capacidad MW]]/E$1</f>
        <v>1250000</v>
      </c>
      <c r="E715" s="42">
        <v>500</v>
      </c>
      <c r="F715" s="40">
        <v>45016</v>
      </c>
      <c r="G715" s="24">
        <f>17*Tabla1[[#This Row],[Cantidad de paneles]]</f>
        <v>21250000</v>
      </c>
      <c r="H715" s="23">
        <f>0.003*Tabla1[[#This Row],[Cantidad de paneles]]</f>
        <v>3750</v>
      </c>
      <c r="I715" s="24">
        <f>0.057*Tabla1[[#This Row],[Cantidad de paneles]]</f>
        <v>71250</v>
      </c>
      <c r="J715" s="28">
        <f>+Tabla1[[#This Row],[Peso del vidrio '[Kg']]]*J$1</f>
        <v>3357500000</v>
      </c>
      <c r="K715" s="28">
        <f>+Tabla1[[#This Row],[Peso del Silicio '[Kg']]]*J$2</f>
        <v>570000000</v>
      </c>
      <c r="L715" s="28">
        <f>+Tabla1[[#This Row],[peso del aluminio '[Kg']]]*J$3</f>
        <v>370500000</v>
      </c>
      <c r="M715" s="30">
        <f>+Tabla1[[#This Row],[precio del vidrio '[$']]]+Tabla1[[#This Row],[precio del aluminio '[$']]]+Tabla1[[#This Row],[precio del silio '[$']]]</f>
        <v>4298000000</v>
      </c>
      <c r="N715" s="39">
        <f t="shared" si="11"/>
        <v>1002565.8968975974</v>
      </c>
      <c r="O715" s="50">
        <f>+Tabla1[[#This Row],[Valor Total del reciclaje de la planta]]/G$2</f>
        <v>1106591.1431513904</v>
      </c>
    </row>
    <row r="716" spans="1:15">
      <c r="A716" s="40">
        <v>44344</v>
      </c>
      <c r="B716" s="6" t="s">
        <v>1118</v>
      </c>
      <c r="C716" s="41" t="s">
        <v>1103</v>
      </c>
      <c r="D716" s="42">
        <f>+Tabla1[[#This Row],[Capacidad MW]]/E$1</f>
        <v>2500</v>
      </c>
      <c r="E716" s="42">
        <v>1</v>
      </c>
      <c r="F716" s="40">
        <v>44743</v>
      </c>
      <c r="G716" s="24">
        <f>17*Tabla1[[#This Row],[Cantidad de paneles]]</f>
        <v>42500</v>
      </c>
      <c r="H716" s="23">
        <f>0.003*Tabla1[[#This Row],[Cantidad de paneles]]</f>
        <v>7.5</v>
      </c>
      <c r="I716" s="24">
        <f>0.057*Tabla1[[#This Row],[Cantidad de paneles]]</f>
        <v>142.5</v>
      </c>
      <c r="J716" s="28">
        <f>+Tabla1[[#This Row],[Peso del vidrio '[Kg']]]*J$1</f>
        <v>6715000</v>
      </c>
      <c r="K716" s="28">
        <f>+Tabla1[[#This Row],[Peso del Silicio '[Kg']]]*J$2</f>
        <v>1140000</v>
      </c>
      <c r="L716" s="28">
        <f>+Tabla1[[#This Row],[peso del aluminio '[Kg']]]*J$3</f>
        <v>741000</v>
      </c>
      <c r="M716" s="30">
        <f>+Tabla1[[#This Row],[precio del vidrio '[$']]]+Tabla1[[#This Row],[precio del aluminio '[$']]]+Tabla1[[#This Row],[precio del silio '[$']]]</f>
        <v>8596000</v>
      </c>
      <c r="N716" s="39">
        <f t="shared" si="11"/>
        <v>2005.1317937951949</v>
      </c>
      <c r="O716" s="50">
        <f>+Tabla1[[#This Row],[Valor Total del reciclaje de la planta]]/G$2</f>
        <v>2213.1822863027805</v>
      </c>
    </row>
    <row r="717" spans="1:15">
      <c r="A717" s="40">
        <v>44356</v>
      </c>
      <c r="B717" s="6" t="s">
        <v>1119</v>
      </c>
      <c r="C717" s="41" t="s">
        <v>1120</v>
      </c>
      <c r="D717" s="42">
        <f>+Tabla1[[#This Row],[Capacidad MW]]/E$1</f>
        <v>312500</v>
      </c>
      <c r="E717" s="42">
        <v>125</v>
      </c>
      <c r="F717" s="40">
        <v>44926</v>
      </c>
      <c r="G717" s="24">
        <f>17*Tabla1[[#This Row],[Cantidad de paneles]]</f>
        <v>5312500</v>
      </c>
      <c r="H717" s="23">
        <f>0.003*Tabla1[[#This Row],[Cantidad de paneles]]</f>
        <v>937.5</v>
      </c>
      <c r="I717" s="24">
        <f>0.057*Tabla1[[#This Row],[Cantidad de paneles]]</f>
        <v>17812.5</v>
      </c>
      <c r="J717" s="28">
        <f>+Tabla1[[#This Row],[Peso del vidrio '[Kg']]]*J$1</f>
        <v>839375000</v>
      </c>
      <c r="K717" s="28">
        <f>+Tabla1[[#This Row],[Peso del Silicio '[Kg']]]*J$2</f>
        <v>142500000</v>
      </c>
      <c r="L717" s="28">
        <f>+Tabla1[[#This Row],[peso del aluminio '[Kg']]]*J$3</f>
        <v>92625000</v>
      </c>
      <c r="M717" s="30">
        <f>+Tabla1[[#This Row],[precio del vidrio '[$']]]+Tabla1[[#This Row],[precio del aluminio '[$']]]+Tabla1[[#This Row],[precio del silio '[$']]]</f>
        <v>1074500000</v>
      </c>
      <c r="N717" s="39">
        <f t="shared" si="11"/>
        <v>250641.47422439934</v>
      </c>
      <c r="O717" s="50">
        <f>+Tabla1[[#This Row],[Valor Total del reciclaje de la planta]]/G$2</f>
        <v>276647.78578784759</v>
      </c>
    </row>
    <row r="718" spans="1:15" ht="69">
      <c r="A718" s="40">
        <v>44357</v>
      </c>
      <c r="B718" s="6" t="s">
        <v>1121</v>
      </c>
      <c r="C718" s="41" t="s">
        <v>1103</v>
      </c>
      <c r="D718" s="42">
        <f>+Tabla1[[#This Row],[Capacidad MW]]/E$1</f>
        <v>282.5</v>
      </c>
      <c r="E718" s="42">
        <v>0.113</v>
      </c>
      <c r="F718" s="40">
        <v>44593</v>
      </c>
      <c r="G718" s="24">
        <f>17*Tabla1[[#This Row],[Cantidad de paneles]]</f>
        <v>4802.5</v>
      </c>
      <c r="H718" s="23">
        <f>0.003*Tabla1[[#This Row],[Cantidad de paneles]]</f>
        <v>0.84750000000000003</v>
      </c>
      <c r="I718" s="24">
        <f>0.057*Tabla1[[#This Row],[Cantidad de paneles]]</f>
        <v>16.102499999999999</v>
      </c>
      <c r="J718" s="28">
        <f>+Tabla1[[#This Row],[Peso del vidrio '[Kg']]]*J$1</f>
        <v>758795</v>
      </c>
      <c r="K718" s="28">
        <f>+Tabla1[[#This Row],[Peso del Silicio '[Kg']]]*J$2</f>
        <v>128820</v>
      </c>
      <c r="L718" s="28">
        <f>+Tabla1[[#This Row],[peso del aluminio '[Kg']]]*J$3</f>
        <v>83733</v>
      </c>
      <c r="M718" s="30">
        <f>+Tabla1[[#This Row],[precio del vidrio '[$']]]+Tabla1[[#This Row],[precio del aluminio '[$']]]+Tabla1[[#This Row],[precio del silio '[$']]]</f>
        <v>971348</v>
      </c>
      <c r="N718" s="39">
        <f t="shared" si="11"/>
        <v>226.57989269885701</v>
      </c>
      <c r="O718" s="50">
        <f>+Tabla1[[#This Row],[Valor Total del reciclaje de la planta]]/G$2</f>
        <v>250.08959835221421</v>
      </c>
    </row>
    <row r="719" spans="1:15">
      <c r="A719" s="40">
        <v>44384</v>
      </c>
      <c r="B719" s="6" t="s">
        <v>1122</v>
      </c>
      <c r="C719" s="41" t="s">
        <v>1103</v>
      </c>
      <c r="D719" s="42">
        <f>+Tabla1[[#This Row],[Capacidad MW]]/E$1</f>
        <v>400</v>
      </c>
      <c r="E719" s="42">
        <v>0.16</v>
      </c>
      <c r="F719" s="40">
        <v>44501</v>
      </c>
      <c r="G719" s="24">
        <f>17*Tabla1[[#This Row],[Cantidad de paneles]]</f>
        <v>6800</v>
      </c>
      <c r="H719" s="23">
        <f>0.003*Tabla1[[#This Row],[Cantidad de paneles]]</f>
        <v>1.2</v>
      </c>
      <c r="I719" s="24">
        <f>0.057*Tabla1[[#This Row],[Cantidad de paneles]]</f>
        <v>22.8</v>
      </c>
      <c r="J719" s="28">
        <f>+Tabla1[[#This Row],[Peso del vidrio '[Kg']]]*J$1</f>
        <v>1074400</v>
      </c>
      <c r="K719" s="28">
        <f>+Tabla1[[#This Row],[Peso del Silicio '[Kg']]]*J$2</f>
        <v>182400</v>
      </c>
      <c r="L719" s="28">
        <f>+Tabla1[[#This Row],[peso del aluminio '[Kg']]]*J$3</f>
        <v>118560</v>
      </c>
      <c r="M719" s="30">
        <f>+Tabla1[[#This Row],[precio del vidrio '[$']]]+Tabla1[[#This Row],[precio del aluminio '[$']]]+Tabla1[[#This Row],[precio del silio '[$']]]</f>
        <v>1375360</v>
      </c>
      <c r="N719" s="39">
        <f t="shared" si="11"/>
        <v>320.82108700723114</v>
      </c>
      <c r="O719" s="50">
        <f>+Tabla1[[#This Row],[Valor Total del reciclaje de la planta]]/G$2</f>
        <v>354.10916580844491</v>
      </c>
    </row>
    <row r="720" spans="1:15">
      <c r="A720" s="40">
        <v>44386</v>
      </c>
      <c r="B720" s="6" t="s">
        <v>1123</v>
      </c>
      <c r="C720" s="41" t="s">
        <v>1124</v>
      </c>
      <c r="D720" s="42">
        <f>+Tabla1[[#This Row],[Capacidad MW]]/E$1</f>
        <v>1750000</v>
      </c>
      <c r="E720" s="42">
        <v>700</v>
      </c>
      <c r="F720" s="40">
        <v>45261</v>
      </c>
      <c r="G720" s="24">
        <f>17*Tabla1[[#This Row],[Cantidad de paneles]]</f>
        <v>29750000</v>
      </c>
      <c r="H720" s="23">
        <f>0.003*Tabla1[[#This Row],[Cantidad de paneles]]</f>
        <v>5250</v>
      </c>
      <c r="I720" s="24">
        <f>0.057*Tabla1[[#This Row],[Cantidad de paneles]]</f>
        <v>99750</v>
      </c>
      <c r="J720" s="28">
        <f>+Tabla1[[#This Row],[Peso del vidrio '[Kg']]]*J$1</f>
        <v>4700500000</v>
      </c>
      <c r="K720" s="28">
        <f>+Tabla1[[#This Row],[Peso del Silicio '[Kg']]]*J$2</f>
        <v>798000000</v>
      </c>
      <c r="L720" s="28">
        <f>+Tabla1[[#This Row],[peso del aluminio '[Kg']]]*J$3</f>
        <v>518700000</v>
      </c>
      <c r="M720" s="30">
        <f>+Tabla1[[#This Row],[precio del vidrio '[$']]]+Tabla1[[#This Row],[precio del aluminio '[$']]]+Tabla1[[#This Row],[precio del silio '[$']]]</f>
        <v>6017200000</v>
      </c>
      <c r="N720" s="39">
        <f t="shared" si="11"/>
        <v>1403592.2556566363</v>
      </c>
      <c r="O720" s="50">
        <f>+Tabla1[[#This Row],[Valor Total del reciclaje de la planta]]/G$2</f>
        <v>1549227.6004119464</v>
      </c>
    </row>
    <row r="721" spans="1:15" ht="27.6">
      <c r="A721" s="40">
        <v>44392</v>
      </c>
      <c r="B721" s="6" t="s">
        <v>1125</v>
      </c>
      <c r="C721" s="41" t="s">
        <v>1126</v>
      </c>
      <c r="D721" s="42">
        <f>+Tabla1[[#This Row],[Capacidad MW]]/E$1</f>
        <v>49974.999999999993</v>
      </c>
      <c r="E721" s="42">
        <v>19.989999999999998</v>
      </c>
      <c r="F721" s="40">
        <v>44568</v>
      </c>
      <c r="G721" s="24">
        <f>17*Tabla1[[#This Row],[Cantidad de paneles]]</f>
        <v>849574.99999999988</v>
      </c>
      <c r="H721" s="23">
        <f>0.003*Tabla1[[#This Row],[Cantidad de paneles]]</f>
        <v>149.92499999999998</v>
      </c>
      <c r="I721" s="24">
        <f>0.057*Tabla1[[#This Row],[Cantidad de paneles]]</f>
        <v>2848.5749999999998</v>
      </c>
      <c r="J721" s="28">
        <f>+Tabla1[[#This Row],[Peso del vidrio '[Kg']]]*J$1</f>
        <v>134232849.99999997</v>
      </c>
      <c r="K721" s="28">
        <f>+Tabla1[[#This Row],[Peso del Silicio '[Kg']]]*J$2</f>
        <v>22788599.999999996</v>
      </c>
      <c r="L721" s="28">
        <f>+Tabla1[[#This Row],[peso del aluminio '[Kg']]]*J$3</f>
        <v>14812589.999999998</v>
      </c>
      <c r="M721" s="30">
        <f>+Tabla1[[#This Row],[precio del vidrio '[$']]]+Tabla1[[#This Row],[precio del aluminio '[$']]]+Tabla1[[#This Row],[precio del silio '[$']]]</f>
        <v>171834039.99999997</v>
      </c>
      <c r="N721" s="39">
        <f t="shared" si="11"/>
        <v>40082.584557965936</v>
      </c>
      <c r="O721" s="50">
        <f>+Tabla1[[#This Row],[Valor Total del reciclaje de la planta]]/G$2</f>
        <v>44241.513903192579</v>
      </c>
    </row>
    <row r="722" spans="1:15" ht="41.45">
      <c r="A722" s="40">
        <v>44398</v>
      </c>
      <c r="B722" s="6" t="s">
        <v>1127</v>
      </c>
      <c r="C722" s="41" t="s">
        <v>970</v>
      </c>
      <c r="D722" s="42">
        <f>+Tabla1[[#This Row],[Capacidad MW]]/E$1</f>
        <v>87500</v>
      </c>
      <c r="E722" s="42">
        <v>35</v>
      </c>
      <c r="F722" s="40">
        <v>44926</v>
      </c>
      <c r="G722" s="24">
        <f>17*Tabla1[[#This Row],[Cantidad de paneles]]</f>
        <v>1487500</v>
      </c>
      <c r="H722" s="23">
        <f>0.003*Tabla1[[#This Row],[Cantidad de paneles]]</f>
        <v>262.5</v>
      </c>
      <c r="I722" s="24">
        <f>0.057*Tabla1[[#This Row],[Cantidad de paneles]]</f>
        <v>4987.5</v>
      </c>
      <c r="J722" s="28">
        <f>+Tabla1[[#This Row],[Peso del vidrio '[Kg']]]*J$1</f>
        <v>235025000</v>
      </c>
      <c r="K722" s="28">
        <f>+Tabla1[[#This Row],[Peso del Silicio '[Kg']]]*J$2</f>
        <v>39900000</v>
      </c>
      <c r="L722" s="28">
        <f>+Tabla1[[#This Row],[peso del aluminio '[Kg']]]*J$3</f>
        <v>25935000</v>
      </c>
      <c r="M722" s="30">
        <f>+Tabla1[[#This Row],[precio del vidrio '[$']]]+Tabla1[[#This Row],[precio del aluminio '[$']]]+Tabla1[[#This Row],[precio del silio '[$']]]</f>
        <v>300860000</v>
      </c>
      <c r="N722" s="39">
        <f t="shared" si="11"/>
        <v>70179.612782831813</v>
      </c>
      <c r="O722" s="50">
        <f>+Tabla1[[#This Row],[Valor Total del reciclaje de la planta]]/G$2</f>
        <v>77461.380020597324</v>
      </c>
    </row>
    <row r="723" spans="1:15" ht="27.6">
      <c r="A723" s="40">
        <v>44405</v>
      </c>
      <c r="B723" s="6" t="s">
        <v>1128</v>
      </c>
      <c r="C723" s="41" t="s">
        <v>1129</v>
      </c>
      <c r="D723" s="42">
        <f>+Tabla1[[#This Row],[Capacidad MW]]/E$1</f>
        <v>348250</v>
      </c>
      <c r="E723" s="42">
        <v>139.30000000000001</v>
      </c>
      <c r="F723" s="40">
        <v>45657</v>
      </c>
      <c r="G723" s="24">
        <f>17*Tabla1[[#This Row],[Cantidad de paneles]]</f>
        <v>5920250</v>
      </c>
      <c r="H723" s="23">
        <f>0.003*Tabla1[[#This Row],[Cantidad de paneles]]</f>
        <v>1044.75</v>
      </c>
      <c r="I723" s="24">
        <f>0.057*Tabla1[[#This Row],[Cantidad de paneles]]</f>
        <v>19850.25</v>
      </c>
      <c r="J723" s="28">
        <f>+Tabla1[[#This Row],[Peso del vidrio '[Kg']]]*J$1</f>
        <v>935399500</v>
      </c>
      <c r="K723" s="28">
        <f>+Tabla1[[#This Row],[Peso del Silicio '[Kg']]]*J$2</f>
        <v>158802000</v>
      </c>
      <c r="L723" s="28">
        <f>+Tabla1[[#This Row],[peso del aluminio '[Kg']]]*J$3</f>
        <v>103221300</v>
      </c>
      <c r="M723" s="30">
        <f>+Tabla1[[#This Row],[precio del vidrio '[$']]]+Tabla1[[#This Row],[precio del aluminio '[$']]]+Tabla1[[#This Row],[precio del silio '[$']]]</f>
        <v>1197422800</v>
      </c>
      <c r="N723" s="39">
        <f t="shared" si="11"/>
        <v>279314.85887567064</v>
      </c>
      <c r="O723" s="50">
        <f>+Tabla1[[#This Row],[Valor Total del reciclaje de la planta]]/G$2</f>
        <v>308296.29248197732</v>
      </c>
    </row>
    <row r="724" spans="1:15" ht="27.6">
      <c r="A724" s="40">
        <v>44406</v>
      </c>
      <c r="B724" s="6" t="s">
        <v>1130</v>
      </c>
      <c r="C724" s="41" t="s">
        <v>1131</v>
      </c>
      <c r="D724" s="42">
        <f>+Tabla1[[#This Row],[Capacidad MW]]/E$1</f>
        <v>24750</v>
      </c>
      <c r="E724" s="42">
        <v>9.9</v>
      </c>
      <c r="F724" s="40">
        <v>44926</v>
      </c>
      <c r="G724" s="24">
        <f>17*Tabla1[[#This Row],[Cantidad de paneles]]</f>
        <v>420750</v>
      </c>
      <c r="H724" s="23">
        <f>0.003*Tabla1[[#This Row],[Cantidad de paneles]]</f>
        <v>74.25</v>
      </c>
      <c r="I724" s="24">
        <f>0.057*Tabla1[[#This Row],[Cantidad de paneles]]</f>
        <v>1410.75</v>
      </c>
      <c r="J724" s="28">
        <f>+Tabla1[[#This Row],[Peso del vidrio '[Kg']]]*J$1</f>
        <v>66478500</v>
      </c>
      <c r="K724" s="28">
        <f>+Tabla1[[#This Row],[Peso del Silicio '[Kg']]]*J$2</f>
        <v>11286000</v>
      </c>
      <c r="L724" s="28">
        <f>+Tabla1[[#This Row],[peso del aluminio '[Kg']]]*J$3</f>
        <v>7335900</v>
      </c>
      <c r="M724" s="30">
        <f>+Tabla1[[#This Row],[precio del vidrio '[$']]]+Tabla1[[#This Row],[precio del aluminio '[$']]]+Tabla1[[#This Row],[precio del silio '[$']]]</f>
        <v>85100400</v>
      </c>
      <c r="N724" s="39">
        <f t="shared" si="11"/>
        <v>19850.804758572427</v>
      </c>
      <c r="O724" s="50">
        <f>+Tabla1[[#This Row],[Valor Total del reciclaje de la planta]]/G$2</f>
        <v>21910.50463439753</v>
      </c>
    </row>
    <row r="725" spans="1:15" ht="27.6">
      <c r="A725" s="40">
        <v>44406</v>
      </c>
      <c r="B725" s="6" t="s">
        <v>1132</v>
      </c>
      <c r="C725" s="41" t="s">
        <v>1132</v>
      </c>
      <c r="D725" s="42">
        <f>+Tabla1[[#This Row],[Capacidad MW]]/E$1</f>
        <v>247500</v>
      </c>
      <c r="E725" s="42">
        <v>99</v>
      </c>
      <c r="F725" s="40">
        <v>45108</v>
      </c>
      <c r="G725" s="24">
        <f>17*Tabla1[[#This Row],[Cantidad de paneles]]</f>
        <v>4207500</v>
      </c>
      <c r="H725" s="23">
        <f>0.003*Tabla1[[#This Row],[Cantidad de paneles]]</f>
        <v>742.5</v>
      </c>
      <c r="I725" s="24">
        <f>0.057*Tabla1[[#This Row],[Cantidad de paneles]]</f>
        <v>14107.5</v>
      </c>
      <c r="J725" s="28">
        <f>+Tabla1[[#This Row],[Peso del vidrio '[Kg']]]*J$1</f>
        <v>664785000</v>
      </c>
      <c r="K725" s="28">
        <f>+Tabla1[[#This Row],[Peso del Silicio '[Kg']]]*J$2</f>
        <v>112860000</v>
      </c>
      <c r="L725" s="28">
        <f>+Tabla1[[#This Row],[peso del aluminio '[Kg']]]*J$3</f>
        <v>73359000</v>
      </c>
      <c r="M725" s="30">
        <f>+Tabla1[[#This Row],[precio del vidrio '[$']]]+Tabla1[[#This Row],[precio del aluminio '[$']]]+Tabla1[[#This Row],[precio del silio '[$']]]</f>
        <v>851004000</v>
      </c>
      <c r="N725" s="39">
        <f t="shared" si="11"/>
        <v>198508.04758572427</v>
      </c>
      <c r="O725" s="50">
        <f>+Tabla1[[#This Row],[Valor Total del reciclaje de la planta]]/G$2</f>
        <v>219105.04634397529</v>
      </c>
    </row>
    <row r="726" spans="1:15" ht="41.45">
      <c r="A726" s="40">
        <v>44406</v>
      </c>
      <c r="B726" s="6" t="s">
        <v>1133</v>
      </c>
      <c r="C726" s="41" t="s">
        <v>970</v>
      </c>
      <c r="D726" s="42">
        <f>+Tabla1[[#This Row],[Capacidad MW]]/E$1</f>
        <v>38750</v>
      </c>
      <c r="E726" s="42">
        <v>15.5</v>
      </c>
      <c r="F726" s="40">
        <v>44926</v>
      </c>
      <c r="G726" s="24">
        <f>17*Tabla1[[#This Row],[Cantidad de paneles]]</f>
        <v>658750</v>
      </c>
      <c r="H726" s="23">
        <f>0.003*Tabla1[[#This Row],[Cantidad de paneles]]</f>
        <v>116.25</v>
      </c>
      <c r="I726" s="24">
        <f>0.057*Tabla1[[#This Row],[Cantidad de paneles]]</f>
        <v>2208.75</v>
      </c>
      <c r="J726" s="28">
        <f>+Tabla1[[#This Row],[Peso del vidrio '[Kg']]]*J$1</f>
        <v>104082500</v>
      </c>
      <c r="K726" s="28">
        <f>+Tabla1[[#This Row],[Peso del Silicio '[Kg']]]*J$2</f>
        <v>17670000</v>
      </c>
      <c r="L726" s="28">
        <f>+Tabla1[[#This Row],[peso del aluminio '[Kg']]]*J$3</f>
        <v>11485500</v>
      </c>
      <c r="M726" s="30">
        <f>+Tabla1[[#This Row],[precio del vidrio '[$']]]+Tabla1[[#This Row],[precio del aluminio '[$']]]+Tabla1[[#This Row],[precio del silio '[$']]]</f>
        <v>133238000</v>
      </c>
      <c r="N726" s="39">
        <f t="shared" si="11"/>
        <v>31079.54280382552</v>
      </c>
      <c r="O726" s="50">
        <f>+Tabla1[[#This Row],[Valor Total del reciclaje de la planta]]/G$2</f>
        <v>34304.3254376931</v>
      </c>
    </row>
    <row r="727" spans="1:15" ht="27.6">
      <c r="A727" s="40">
        <v>44408</v>
      </c>
      <c r="B727" s="6" t="s">
        <v>1134</v>
      </c>
      <c r="C727" s="41" t="s">
        <v>1131</v>
      </c>
      <c r="D727" s="42">
        <f>+Tabla1[[#This Row],[Capacidad MW]]/E$1</f>
        <v>24750</v>
      </c>
      <c r="E727" s="42">
        <v>9.9</v>
      </c>
      <c r="F727" s="40">
        <v>44926</v>
      </c>
      <c r="G727" s="24">
        <f>17*Tabla1[[#This Row],[Cantidad de paneles]]</f>
        <v>420750</v>
      </c>
      <c r="H727" s="23">
        <f>0.003*Tabla1[[#This Row],[Cantidad de paneles]]</f>
        <v>74.25</v>
      </c>
      <c r="I727" s="24">
        <f>0.057*Tabla1[[#This Row],[Cantidad de paneles]]</f>
        <v>1410.75</v>
      </c>
      <c r="J727" s="28">
        <f>+Tabla1[[#This Row],[Peso del vidrio '[Kg']]]*J$1</f>
        <v>66478500</v>
      </c>
      <c r="K727" s="28">
        <f>+Tabla1[[#This Row],[Peso del Silicio '[Kg']]]*J$2</f>
        <v>11286000</v>
      </c>
      <c r="L727" s="28">
        <f>+Tabla1[[#This Row],[peso del aluminio '[Kg']]]*J$3</f>
        <v>7335900</v>
      </c>
      <c r="M727" s="30">
        <f>+Tabla1[[#This Row],[precio del vidrio '[$']]]+Tabla1[[#This Row],[precio del aluminio '[$']]]+Tabla1[[#This Row],[precio del silio '[$']]]</f>
        <v>85100400</v>
      </c>
      <c r="N727" s="39">
        <f t="shared" si="11"/>
        <v>19850.804758572427</v>
      </c>
      <c r="O727" s="50">
        <f>+Tabla1[[#This Row],[Valor Total del reciclaje de la planta]]/G$2</f>
        <v>21910.50463439753</v>
      </c>
    </row>
    <row r="728" spans="1:15" ht="27.6">
      <c r="A728" s="40">
        <v>44408</v>
      </c>
      <c r="B728" s="6" t="s">
        <v>1135</v>
      </c>
      <c r="C728" s="41" t="s">
        <v>1023</v>
      </c>
      <c r="D728" s="42">
        <f>+Tabla1[[#This Row],[Capacidad MW]]/E$1</f>
        <v>35625</v>
      </c>
      <c r="E728" s="42">
        <v>14.25</v>
      </c>
      <c r="F728" s="40">
        <v>46022</v>
      </c>
      <c r="G728" s="24">
        <f>17*Tabla1[[#This Row],[Cantidad de paneles]]</f>
        <v>605625</v>
      </c>
      <c r="H728" s="23">
        <f>0.003*Tabla1[[#This Row],[Cantidad de paneles]]</f>
        <v>106.875</v>
      </c>
      <c r="I728" s="24">
        <f>0.057*Tabla1[[#This Row],[Cantidad de paneles]]</f>
        <v>2030.625</v>
      </c>
      <c r="J728" s="28">
        <f>+Tabla1[[#This Row],[Peso del vidrio '[Kg']]]*J$1</f>
        <v>95688750</v>
      </c>
      <c r="K728" s="28">
        <f>+Tabla1[[#This Row],[Peso del Silicio '[Kg']]]*J$2</f>
        <v>16245000</v>
      </c>
      <c r="L728" s="28">
        <f>+Tabla1[[#This Row],[peso del aluminio '[Kg']]]*J$3</f>
        <v>10559250</v>
      </c>
      <c r="M728" s="30">
        <f>+Tabla1[[#This Row],[precio del vidrio '[$']]]+Tabla1[[#This Row],[precio del aluminio '[$']]]+Tabla1[[#This Row],[precio del silio '[$']]]</f>
        <v>122493000</v>
      </c>
      <c r="N728" s="39">
        <f t="shared" si="11"/>
        <v>28573.128061581527</v>
      </c>
      <c r="O728" s="50">
        <f>+Tabla1[[#This Row],[Valor Total del reciclaje de la planta]]/G$2</f>
        <v>31537.847579814625</v>
      </c>
    </row>
    <row r="729" spans="1:15" ht="27.6">
      <c r="A729" s="40">
        <v>44411</v>
      </c>
      <c r="B729" s="6" t="s">
        <v>1136</v>
      </c>
      <c r="C729" s="41" t="s">
        <v>1137</v>
      </c>
      <c r="D729" s="42">
        <f>+Tabla1[[#This Row],[Capacidad MW]]/E$1</f>
        <v>175000</v>
      </c>
      <c r="E729" s="42">
        <v>70</v>
      </c>
      <c r="F729" s="40">
        <v>45108</v>
      </c>
      <c r="G729" s="24">
        <f>17*Tabla1[[#This Row],[Cantidad de paneles]]</f>
        <v>2975000</v>
      </c>
      <c r="H729" s="23">
        <f>0.003*Tabla1[[#This Row],[Cantidad de paneles]]</f>
        <v>525</v>
      </c>
      <c r="I729" s="24">
        <f>0.057*Tabla1[[#This Row],[Cantidad de paneles]]</f>
        <v>9975</v>
      </c>
      <c r="J729" s="28">
        <f>+Tabla1[[#This Row],[Peso del vidrio '[Kg']]]*J$1</f>
        <v>470050000</v>
      </c>
      <c r="K729" s="28">
        <f>+Tabla1[[#This Row],[Peso del Silicio '[Kg']]]*J$2</f>
        <v>79800000</v>
      </c>
      <c r="L729" s="28">
        <f>+Tabla1[[#This Row],[peso del aluminio '[Kg']]]*J$3</f>
        <v>51870000</v>
      </c>
      <c r="M729" s="30">
        <f>+Tabla1[[#This Row],[precio del vidrio '[$']]]+Tabla1[[#This Row],[precio del aluminio '[$']]]+Tabla1[[#This Row],[precio del silio '[$']]]</f>
        <v>601720000</v>
      </c>
      <c r="N729" s="39">
        <f t="shared" si="11"/>
        <v>140359.22556566363</v>
      </c>
      <c r="O729" s="50">
        <f>+Tabla1[[#This Row],[Valor Total del reciclaje de la planta]]/G$2</f>
        <v>154922.76004119465</v>
      </c>
    </row>
    <row r="730" spans="1:15" ht="41.45">
      <c r="A730" s="40">
        <v>44411</v>
      </c>
      <c r="B730" s="6" t="s">
        <v>1138</v>
      </c>
      <c r="C730" s="41" t="s">
        <v>1139</v>
      </c>
      <c r="D730" s="42">
        <f>+Tabla1[[#This Row],[Capacidad MW]]/E$1</f>
        <v>49974.999999999993</v>
      </c>
      <c r="E730" s="42">
        <v>19.989999999999998</v>
      </c>
      <c r="F730" s="40">
        <v>44561</v>
      </c>
      <c r="G730" s="24">
        <f>17*Tabla1[[#This Row],[Cantidad de paneles]]</f>
        <v>849574.99999999988</v>
      </c>
      <c r="H730" s="23">
        <f>0.003*Tabla1[[#This Row],[Cantidad de paneles]]</f>
        <v>149.92499999999998</v>
      </c>
      <c r="I730" s="24">
        <f>0.057*Tabla1[[#This Row],[Cantidad de paneles]]</f>
        <v>2848.5749999999998</v>
      </c>
      <c r="J730" s="28">
        <f>+Tabla1[[#This Row],[Peso del vidrio '[Kg']]]*J$1</f>
        <v>134232849.99999997</v>
      </c>
      <c r="K730" s="28">
        <f>+Tabla1[[#This Row],[Peso del Silicio '[Kg']]]*J$2</f>
        <v>22788599.999999996</v>
      </c>
      <c r="L730" s="28">
        <f>+Tabla1[[#This Row],[peso del aluminio '[Kg']]]*J$3</f>
        <v>14812589.999999998</v>
      </c>
      <c r="M730" s="30">
        <f>+Tabla1[[#This Row],[precio del vidrio '[$']]]+Tabla1[[#This Row],[precio del aluminio '[$']]]+Tabla1[[#This Row],[precio del silio '[$']]]</f>
        <v>171834039.99999997</v>
      </c>
      <c r="N730" s="39">
        <f t="shared" si="11"/>
        <v>40082.584557965936</v>
      </c>
      <c r="O730" s="50">
        <f>+Tabla1[[#This Row],[Valor Total del reciclaje de la planta]]/G$2</f>
        <v>44241.513903192579</v>
      </c>
    </row>
    <row r="731" spans="1:15" ht="41.45">
      <c r="A731" s="40">
        <v>44412</v>
      </c>
      <c r="B731" s="6" t="s">
        <v>1140</v>
      </c>
      <c r="C731" s="41" t="s">
        <v>775</v>
      </c>
      <c r="D731" s="42">
        <f>+Tabla1[[#This Row],[Capacidad MW]]/E$1</f>
        <v>2750</v>
      </c>
      <c r="E731" s="42">
        <v>1.1000000000000001</v>
      </c>
      <c r="F731" s="40">
        <v>44621</v>
      </c>
      <c r="G731" s="24">
        <f>17*Tabla1[[#This Row],[Cantidad de paneles]]</f>
        <v>46750</v>
      </c>
      <c r="H731" s="23">
        <f>0.003*Tabla1[[#This Row],[Cantidad de paneles]]</f>
        <v>8.25</v>
      </c>
      <c r="I731" s="24">
        <f>0.057*Tabla1[[#This Row],[Cantidad de paneles]]</f>
        <v>156.75</v>
      </c>
      <c r="J731" s="28">
        <f>+Tabla1[[#This Row],[Peso del vidrio '[Kg']]]*J$1</f>
        <v>7386500</v>
      </c>
      <c r="K731" s="28">
        <f>+Tabla1[[#This Row],[Peso del Silicio '[Kg']]]*J$2</f>
        <v>1254000</v>
      </c>
      <c r="L731" s="28">
        <f>+Tabla1[[#This Row],[peso del aluminio '[Kg']]]*J$3</f>
        <v>815100</v>
      </c>
      <c r="M731" s="30">
        <f>+Tabla1[[#This Row],[precio del vidrio '[$']]]+Tabla1[[#This Row],[precio del aluminio '[$']]]+Tabla1[[#This Row],[precio del silio '[$']]]</f>
        <v>9455600</v>
      </c>
      <c r="N731" s="39">
        <f t="shared" si="11"/>
        <v>2205.6449731747143</v>
      </c>
      <c r="O731" s="50">
        <f>+Tabla1[[#This Row],[Valor Total del reciclaje de la planta]]/G$2</f>
        <v>2434.5005149330586</v>
      </c>
    </row>
    <row r="732" spans="1:15" ht="27.6">
      <c r="A732" s="40">
        <v>44414</v>
      </c>
      <c r="B732" s="6" t="s">
        <v>1141</v>
      </c>
      <c r="C732" s="41" t="s">
        <v>1142</v>
      </c>
      <c r="D732" s="42">
        <f>+Tabla1[[#This Row],[Capacidad MW]]/E$1</f>
        <v>24975</v>
      </c>
      <c r="E732" s="42">
        <v>9.99</v>
      </c>
      <c r="F732" s="40">
        <v>44727</v>
      </c>
      <c r="G732" s="24">
        <f>17*Tabla1[[#This Row],[Cantidad de paneles]]</f>
        <v>424575</v>
      </c>
      <c r="H732" s="23">
        <f>0.003*Tabla1[[#This Row],[Cantidad de paneles]]</f>
        <v>74.924999999999997</v>
      </c>
      <c r="I732" s="24">
        <f>0.057*Tabla1[[#This Row],[Cantidad de paneles]]</f>
        <v>1423.575</v>
      </c>
      <c r="J732" s="28">
        <f>+Tabla1[[#This Row],[Peso del vidrio '[Kg']]]*J$1</f>
        <v>67082850</v>
      </c>
      <c r="K732" s="28">
        <f>+Tabla1[[#This Row],[Peso del Silicio '[Kg']]]*J$2</f>
        <v>11388600</v>
      </c>
      <c r="L732" s="28">
        <f>+Tabla1[[#This Row],[peso del aluminio '[Kg']]]*J$3</f>
        <v>7402590</v>
      </c>
      <c r="M732" s="30">
        <f>+Tabla1[[#This Row],[precio del vidrio '[$']]]+Tabla1[[#This Row],[precio del aluminio '[$']]]+Tabla1[[#This Row],[precio del silio '[$']]]</f>
        <v>85874040</v>
      </c>
      <c r="N732" s="39">
        <f t="shared" si="11"/>
        <v>20031.266620013997</v>
      </c>
      <c r="O732" s="50">
        <f>+Tabla1[[#This Row],[Valor Total del reciclaje de la planta]]/G$2</f>
        <v>22109.69104016478</v>
      </c>
    </row>
    <row r="733" spans="1:15" ht="27.6">
      <c r="A733" s="40">
        <v>44414</v>
      </c>
      <c r="B733" s="6" t="s">
        <v>1143</v>
      </c>
      <c r="C733" s="41" t="s">
        <v>1131</v>
      </c>
      <c r="D733" s="42">
        <f>+Tabla1[[#This Row],[Capacidad MW]]/E$1</f>
        <v>24750</v>
      </c>
      <c r="E733" s="42">
        <v>9.9</v>
      </c>
      <c r="F733" s="40">
        <v>44926</v>
      </c>
      <c r="G733" s="24">
        <f>17*Tabla1[[#This Row],[Cantidad de paneles]]</f>
        <v>420750</v>
      </c>
      <c r="H733" s="23">
        <f>0.003*Tabla1[[#This Row],[Cantidad de paneles]]</f>
        <v>74.25</v>
      </c>
      <c r="I733" s="24">
        <f>0.057*Tabla1[[#This Row],[Cantidad de paneles]]</f>
        <v>1410.75</v>
      </c>
      <c r="J733" s="28">
        <f>+Tabla1[[#This Row],[Peso del vidrio '[Kg']]]*J$1</f>
        <v>66478500</v>
      </c>
      <c r="K733" s="28">
        <f>+Tabla1[[#This Row],[Peso del Silicio '[Kg']]]*J$2</f>
        <v>11286000</v>
      </c>
      <c r="L733" s="28">
        <f>+Tabla1[[#This Row],[peso del aluminio '[Kg']]]*J$3</f>
        <v>7335900</v>
      </c>
      <c r="M733" s="30">
        <f>+Tabla1[[#This Row],[precio del vidrio '[$']]]+Tabla1[[#This Row],[precio del aluminio '[$']]]+Tabla1[[#This Row],[precio del silio '[$']]]</f>
        <v>85100400</v>
      </c>
      <c r="N733" s="39">
        <f t="shared" si="11"/>
        <v>19850.804758572427</v>
      </c>
      <c r="O733" s="50">
        <f>+Tabla1[[#This Row],[Valor Total del reciclaje de la planta]]/G$2</f>
        <v>21910.50463439753</v>
      </c>
    </row>
    <row r="734" spans="1:15" ht="27.6">
      <c r="A734" s="40">
        <v>44414</v>
      </c>
      <c r="B734" s="6" t="s">
        <v>1144</v>
      </c>
      <c r="C734" s="41" t="s">
        <v>1145</v>
      </c>
      <c r="D734" s="42">
        <f>+Tabla1[[#This Row],[Capacidad MW]]/E$1</f>
        <v>1250000</v>
      </c>
      <c r="E734" s="42">
        <v>500</v>
      </c>
      <c r="F734" s="40">
        <v>45627</v>
      </c>
      <c r="G734" s="24">
        <f>17*Tabla1[[#This Row],[Cantidad de paneles]]</f>
        <v>21250000</v>
      </c>
      <c r="H734" s="23">
        <f>0.003*Tabla1[[#This Row],[Cantidad de paneles]]</f>
        <v>3750</v>
      </c>
      <c r="I734" s="24">
        <f>0.057*Tabla1[[#This Row],[Cantidad de paneles]]</f>
        <v>71250</v>
      </c>
      <c r="J734" s="28">
        <f>+Tabla1[[#This Row],[Peso del vidrio '[Kg']]]*J$1</f>
        <v>3357500000</v>
      </c>
      <c r="K734" s="28">
        <f>+Tabla1[[#This Row],[Peso del Silicio '[Kg']]]*J$2</f>
        <v>570000000</v>
      </c>
      <c r="L734" s="28">
        <f>+Tabla1[[#This Row],[peso del aluminio '[Kg']]]*J$3</f>
        <v>370500000</v>
      </c>
      <c r="M734" s="30">
        <f>+Tabla1[[#This Row],[precio del vidrio '[$']]]+Tabla1[[#This Row],[precio del aluminio '[$']]]+Tabla1[[#This Row],[precio del silio '[$']]]</f>
        <v>4298000000</v>
      </c>
      <c r="N734" s="39">
        <f t="shared" si="11"/>
        <v>1002565.8968975974</v>
      </c>
      <c r="O734" s="50">
        <f>+Tabla1[[#This Row],[Valor Total del reciclaje de la planta]]/G$2</f>
        <v>1106591.1431513904</v>
      </c>
    </row>
    <row r="735" spans="1:15" ht="41.45">
      <c r="A735" s="40">
        <v>44417</v>
      </c>
      <c r="B735" s="6" t="s">
        <v>1146</v>
      </c>
      <c r="C735" s="41" t="s">
        <v>1147</v>
      </c>
      <c r="D735" s="42">
        <f>+Tabla1[[#This Row],[Capacidad MW]]/E$1</f>
        <v>24975</v>
      </c>
      <c r="E735" s="42">
        <v>9.99</v>
      </c>
      <c r="F735" s="40">
        <v>44743</v>
      </c>
      <c r="G735" s="24">
        <f>17*Tabla1[[#This Row],[Cantidad de paneles]]</f>
        <v>424575</v>
      </c>
      <c r="H735" s="23">
        <f>0.003*Tabla1[[#This Row],[Cantidad de paneles]]</f>
        <v>74.924999999999997</v>
      </c>
      <c r="I735" s="24">
        <f>0.057*Tabla1[[#This Row],[Cantidad de paneles]]</f>
        <v>1423.575</v>
      </c>
      <c r="J735" s="28">
        <f>+Tabla1[[#This Row],[Peso del vidrio '[Kg']]]*J$1</f>
        <v>67082850</v>
      </c>
      <c r="K735" s="28">
        <f>+Tabla1[[#This Row],[Peso del Silicio '[Kg']]]*J$2</f>
        <v>11388600</v>
      </c>
      <c r="L735" s="28">
        <f>+Tabla1[[#This Row],[peso del aluminio '[Kg']]]*J$3</f>
        <v>7402590</v>
      </c>
      <c r="M735" s="30">
        <f>+Tabla1[[#This Row],[precio del vidrio '[$']]]+Tabla1[[#This Row],[precio del aluminio '[$']]]+Tabla1[[#This Row],[precio del silio '[$']]]</f>
        <v>85874040</v>
      </c>
      <c r="N735" s="39">
        <f t="shared" si="11"/>
        <v>20031.266620013997</v>
      </c>
      <c r="O735" s="50">
        <f>+Tabla1[[#This Row],[Valor Total del reciclaje de la planta]]/G$2</f>
        <v>22109.69104016478</v>
      </c>
    </row>
    <row r="736" spans="1:15" ht="27.6">
      <c r="A736" s="40">
        <v>44417</v>
      </c>
      <c r="B736" s="6" t="s">
        <v>1148</v>
      </c>
      <c r="C736" s="41" t="s">
        <v>1149</v>
      </c>
      <c r="D736" s="42">
        <f>+Tabla1[[#This Row],[Capacidad MW]]/E$1</f>
        <v>375000</v>
      </c>
      <c r="E736" s="42">
        <v>150</v>
      </c>
      <c r="F736" s="40">
        <v>44925</v>
      </c>
      <c r="G736" s="24">
        <f>17*Tabla1[[#This Row],[Cantidad de paneles]]</f>
        <v>6375000</v>
      </c>
      <c r="H736" s="23">
        <f>0.003*Tabla1[[#This Row],[Cantidad de paneles]]</f>
        <v>1125</v>
      </c>
      <c r="I736" s="24">
        <f>0.057*Tabla1[[#This Row],[Cantidad de paneles]]</f>
        <v>21375</v>
      </c>
      <c r="J736" s="28">
        <f>+Tabla1[[#This Row],[Peso del vidrio '[Kg']]]*J$1</f>
        <v>1007250000</v>
      </c>
      <c r="K736" s="28">
        <f>+Tabla1[[#This Row],[Peso del Silicio '[Kg']]]*J$2</f>
        <v>171000000</v>
      </c>
      <c r="L736" s="28">
        <f>+Tabla1[[#This Row],[peso del aluminio '[Kg']]]*J$3</f>
        <v>111150000</v>
      </c>
      <c r="M736" s="30">
        <f>+Tabla1[[#This Row],[precio del vidrio '[$']]]+Tabla1[[#This Row],[precio del aluminio '[$']]]+Tabla1[[#This Row],[precio del silio '[$']]]</f>
        <v>1289400000</v>
      </c>
      <c r="N736" s="39">
        <f t="shared" si="11"/>
        <v>300769.76906927919</v>
      </c>
      <c r="O736" s="50">
        <f>+Tabla1[[#This Row],[Valor Total del reciclaje de la planta]]/G$2</f>
        <v>331977.3429454171</v>
      </c>
    </row>
    <row r="737" spans="1:15" ht="27.6">
      <c r="A737" s="40">
        <v>44419</v>
      </c>
      <c r="B737" s="6" t="s">
        <v>1150</v>
      </c>
      <c r="C737" s="41" t="s">
        <v>947</v>
      </c>
      <c r="D737" s="42">
        <f>+Tabla1[[#This Row],[Capacidad MW]]/E$1</f>
        <v>23424.999999999996</v>
      </c>
      <c r="E737" s="42">
        <v>9.3699999999999992</v>
      </c>
      <c r="F737" s="40">
        <v>44927</v>
      </c>
      <c r="G737" s="24">
        <f>17*Tabla1[[#This Row],[Cantidad de paneles]]</f>
        <v>398224.99999999994</v>
      </c>
      <c r="H737" s="23">
        <f>0.003*Tabla1[[#This Row],[Cantidad de paneles]]</f>
        <v>70.274999999999991</v>
      </c>
      <c r="I737" s="24">
        <f>0.057*Tabla1[[#This Row],[Cantidad de paneles]]</f>
        <v>1335.2249999999999</v>
      </c>
      <c r="J737" s="28">
        <f>+Tabla1[[#This Row],[Peso del vidrio '[Kg']]]*J$1</f>
        <v>62919549.999999993</v>
      </c>
      <c r="K737" s="28">
        <f>+Tabla1[[#This Row],[Peso del Silicio '[Kg']]]*J$2</f>
        <v>10681799.999999998</v>
      </c>
      <c r="L737" s="28">
        <f>+Tabla1[[#This Row],[peso del aluminio '[Kg']]]*J$3</f>
        <v>6943169.9999999991</v>
      </c>
      <c r="M737" s="30">
        <f>+Tabla1[[#This Row],[precio del vidrio '[$']]]+Tabla1[[#This Row],[precio del aluminio '[$']]]+Tabla1[[#This Row],[precio del silio '[$']]]</f>
        <v>80544519.999999985</v>
      </c>
      <c r="N737" s="39">
        <f t="shared" si="11"/>
        <v>18788.084907860972</v>
      </c>
      <c r="O737" s="50">
        <f>+Tabla1[[#This Row],[Valor Total del reciclaje de la planta]]/G$2</f>
        <v>20737.518022657052</v>
      </c>
    </row>
    <row r="738" spans="1:15" ht="27.6">
      <c r="A738" s="40">
        <v>44419</v>
      </c>
      <c r="B738" s="6" t="s">
        <v>1151</v>
      </c>
      <c r="C738" s="41" t="s">
        <v>947</v>
      </c>
      <c r="D738" s="42">
        <f>+Tabla1[[#This Row],[Capacidad MW]]/E$1</f>
        <v>15324.999999999998</v>
      </c>
      <c r="E738" s="42">
        <v>6.13</v>
      </c>
      <c r="F738" s="40">
        <v>44927</v>
      </c>
      <c r="G738" s="24">
        <f>17*Tabla1[[#This Row],[Cantidad de paneles]]</f>
        <v>260524.99999999997</v>
      </c>
      <c r="H738" s="23">
        <f>0.003*Tabla1[[#This Row],[Cantidad de paneles]]</f>
        <v>45.974999999999994</v>
      </c>
      <c r="I738" s="24">
        <f>0.057*Tabla1[[#This Row],[Cantidad de paneles]]</f>
        <v>873.52499999999998</v>
      </c>
      <c r="J738" s="28">
        <f>+Tabla1[[#This Row],[Peso del vidrio '[Kg']]]*J$1</f>
        <v>41162949.999999993</v>
      </c>
      <c r="K738" s="28">
        <f>+Tabla1[[#This Row],[Peso del Silicio '[Kg']]]*J$2</f>
        <v>6988199.9999999991</v>
      </c>
      <c r="L738" s="28">
        <f>+Tabla1[[#This Row],[peso del aluminio '[Kg']]]*J$3</f>
        <v>4542330</v>
      </c>
      <c r="M738" s="30">
        <f>+Tabla1[[#This Row],[precio del vidrio '[$']]]+Tabla1[[#This Row],[precio del aluminio '[$']]]+Tabla1[[#This Row],[precio del silio '[$']]]</f>
        <v>52693479.999999993</v>
      </c>
      <c r="N738" s="39">
        <f t="shared" si="11"/>
        <v>12291.457895964542</v>
      </c>
      <c r="O738" s="50">
        <f>+Tabla1[[#This Row],[Valor Total del reciclaje de la planta]]/G$2</f>
        <v>13566.807415036043</v>
      </c>
    </row>
    <row r="739" spans="1:15" ht="27.6">
      <c r="A739" s="40">
        <v>44419</v>
      </c>
      <c r="B739" s="6" t="s">
        <v>1152</v>
      </c>
      <c r="C739" s="41" t="s">
        <v>603</v>
      </c>
      <c r="D739" s="42">
        <f>+Tabla1[[#This Row],[Capacidad MW]]/E$1</f>
        <v>24500</v>
      </c>
      <c r="E739" s="42">
        <v>9.8000000000000007</v>
      </c>
      <c r="F739" s="40">
        <v>44957</v>
      </c>
      <c r="G739" s="24">
        <f>17*Tabla1[[#This Row],[Cantidad de paneles]]</f>
        <v>416500</v>
      </c>
      <c r="H739" s="23">
        <f>0.003*Tabla1[[#This Row],[Cantidad de paneles]]</f>
        <v>73.5</v>
      </c>
      <c r="I739" s="24">
        <f>0.057*Tabla1[[#This Row],[Cantidad de paneles]]</f>
        <v>1396.5</v>
      </c>
      <c r="J739" s="28">
        <f>+Tabla1[[#This Row],[Peso del vidrio '[Kg']]]*J$1</f>
        <v>65807000</v>
      </c>
      <c r="K739" s="28">
        <f>+Tabla1[[#This Row],[Peso del Silicio '[Kg']]]*J$2</f>
        <v>11172000</v>
      </c>
      <c r="L739" s="28">
        <f>+Tabla1[[#This Row],[peso del aluminio '[Kg']]]*J$3</f>
        <v>7261800</v>
      </c>
      <c r="M739" s="30">
        <f>+Tabla1[[#This Row],[precio del vidrio '[$']]]+Tabla1[[#This Row],[precio del aluminio '[$']]]+Tabla1[[#This Row],[precio del silio '[$']]]</f>
        <v>84240800</v>
      </c>
      <c r="N739" s="39">
        <f t="shared" si="11"/>
        <v>19650.291579192908</v>
      </c>
      <c r="O739" s="50">
        <f>+Tabla1[[#This Row],[Valor Total del reciclaje de la planta]]/G$2</f>
        <v>21689.18640576725</v>
      </c>
    </row>
    <row r="740" spans="1:15">
      <c r="A740" s="40">
        <v>44419</v>
      </c>
      <c r="B740" s="6" t="s">
        <v>1153</v>
      </c>
      <c r="C740" s="41" t="s">
        <v>78</v>
      </c>
      <c r="D740" s="42">
        <f>+Tabla1[[#This Row],[Capacidad MW]]/E$1</f>
        <v>5000</v>
      </c>
      <c r="E740" s="42">
        <v>2</v>
      </c>
      <c r="F740" s="40">
        <v>44681</v>
      </c>
      <c r="G740" s="24">
        <f>17*Tabla1[[#This Row],[Cantidad de paneles]]</f>
        <v>85000</v>
      </c>
      <c r="H740" s="23">
        <f>0.003*Tabla1[[#This Row],[Cantidad de paneles]]</f>
        <v>15</v>
      </c>
      <c r="I740" s="24">
        <f>0.057*Tabla1[[#This Row],[Cantidad de paneles]]</f>
        <v>285</v>
      </c>
      <c r="J740" s="28">
        <f>+Tabla1[[#This Row],[Peso del vidrio '[Kg']]]*J$1</f>
        <v>13430000</v>
      </c>
      <c r="K740" s="28">
        <f>+Tabla1[[#This Row],[Peso del Silicio '[Kg']]]*J$2</f>
        <v>2280000</v>
      </c>
      <c r="L740" s="28">
        <f>+Tabla1[[#This Row],[peso del aluminio '[Kg']]]*J$3</f>
        <v>1482000</v>
      </c>
      <c r="M740" s="30">
        <f>+Tabla1[[#This Row],[precio del vidrio '[$']]]+Tabla1[[#This Row],[precio del aluminio '[$']]]+Tabla1[[#This Row],[precio del silio '[$']]]</f>
        <v>17192000</v>
      </c>
      <c r="N740" s="39">
        <f t="shared" si="11"/>
        <v>4010.2635875903898</v>
      </c>
      <c r="O740" s="50">
        <f>+Tabla1[[#This Row],[Valor Total del reciclaje de la planta]]/G$2</f>
        <v>4426.3645726055611</v>
      </c>
    </row>
    <row r="741" spans="1:15" ht="27.6">
      <c r="A741" s="40">
        <v>44419</v>
      </c>
      <c r="B741" s="6" t="s">
        <v>1154</v>
      </c>
      <c r="C741" s="41" t="s">
        <v>78</v>
      </c>
      <c r="D741" s="42">
        <f>+Tabla1[[#This Row],[Capacidad MW]]/E$1</f>
        <v>12475</v>
      </c>
      <c r="E741" s="42">
        <v>4.99</v>
      </c>
      <c r="F741" s="40">
        <v>44832</v>
      </c>
      <c r="G741" s="24">
        <f>17*Tabla1[[#This Row],[Cantidad de paneles]]</f>
        <v>212075</v>
      </c>
      <c r="H741" s="23">
        <f>0.003*Tabla1[[#This Row],[Cantidad de paneles]]</f>
        <v>37.425000000000004</v>
      </c>
      <c r="I741" s="24">
        <f>0.057*Tabla1[[#This Row],[Cantidad de paneles]]</f>
        <v>711.07500000000005</v>
      </c>
      <c r="J741" s="28">
        <f>+Tabla1[[#This Row],[Peso del vidrio '[Kg']]]*J$1</f>
        <v>33507850</v>
      </c>
      <c r="K741" s="28">
        <f>+Tabla1[[#This Row],[Peso del Silicio '[Kg']]]*J$2</f>
        <v>5688600.0000000009</v>
      </c>
      <c r="L741" s="28">
        <f>+Tabla1[[#This Row],[peso del aluminio '[Kg']]]*J$3</f>
        <v>3697590.0000000005</v>
      </c>
      <c r="M741" s="30">
        <f>+Tabla1[[#This Row],[precio del vidrio '[$']]]+Tabla1[[#This Row],[precio del aluminio '[$']]]+Tabla1[[#This Row],[precio del silio '[$']]]</f>
        <v>42894040</v>
      </c>
      <c r="N741" s="39">
        <f t="shared" si="11"/>
        <v>10005.607651038023</v>
      </c>
      <c r="O741" s="50">
        <f>+Tabla1[[#This Row],[Valor Total del reciclaje de la planta]]/G$2</f>
        <v>11043.779608650875</v>
      </c>
    </row>
    <row r="742" spans="1:15" ht="27.6">
      <c r="A742" s="40">
        <v>44419</v>
      </c>
      <c r="B742" s="6" t="s">
        <v>1155</v>
      </c>
      <c r="C742" s="41" t="s">
        <v>78</v>
      </c>
      <c r="D742" s="42">
        <f>+Tabla1[[#This Row],[Capacidad MW]]/E$1</f>
        <v>3499.9999999999995</v>
      </c>
      <c r="E742" s="42">
        <v>1.4</v>
      </c>
      <c r="F742" s="40">
        <v>44681</v>
      </c>
      <c r="G742" s="24">
        <f>17*Tabla1[[#This Row],[Cantidad de paneles]]</f>
        <v>59499.999999999993</v>
      </c>
      <c r="H742" s="23">
        <f>0.003*Tabla1[[#This Row],[Cantidad de paneles]]</f>
        <v>10.499999999999998</v>
      </c>
      <c r="I742" s="24">
        <f>0.057*Tabla1[[#This Row],[Cantidad de paneles]]</f>
        <v>199.49999999999997</v>
      </c>
      <c r="J742" s="28">
        <f>+Tabla1[[#This Row],[Peso del vidrio '[Kg']]]*J$1</f>
        <v>9400999.9999999981</v>
      </c>
      <c r="K742" s="28">
        <f>+Tabla1[[#This Row],[Peso del Silicio '[Kg']]]*J$2</f>
        <v>1595999.9999999998</v>
      </c>
      <c r="L742" s="28">
        <f>+Tabla1[[#This Row],[peso del aluminio '[Kg']]]*J$3</f>
        <v>1037399.9999999999</v>
      </c>
      <c r="M742" s="30">
        <f>+Tabla1[[#This Row],[precio del vidrio '[$']]]+Tabla1[[#This Row],[precio del aluminio '[$']]]+Tabla1[[#This Row],[precio del silio '[$']]]</f>
        <v>12034399.999999998</v>
      </c>
      <c r="N742" s="39">
        <f t="shared" si="11"/>
        <v>2807.1845113132722</v>
      </c>
      <c r="O742" s="50">
        <f>+Tabla1[[#This Row],[Valor Total del reciclaje de la planta]]/G$2</f>
        <v>3098.4552008238925</v>
      </c>
    </row>
    <row r="743" spans="1:15" ht="41.45">
      <c r="A743" s="40">
        <v>44437</v>
      </c>
      <c r="B743" s="6" t="s">
        <v>1156</v>
      </c>
      <c r="C743" s="41" t="s">
        <v>952</v>
      </c>
      <c r="D743" s="42">
        <f>+Tabla1[[#This Row],[Capacidad MW]]/E$1</f>
        <v>24750</v>
      </c>
      <c r="E743" s="42">
        <v>9.9</v>
      </c>
      <c r="F743" s="40">
        <v>44926</v>
      </c>
      <c r="G743" s="24">
        <f>17*Tabla1[[#This Row],[Cantidad de paneles]]</f>
        <v>420750</v>
      </c>
      <c r="H743" s="23">
        <f>0.003*Tabla1[[#This Row],[Cantidad de paneles]]</f>
        <v>74.25</v>
      </c>
      <c r="I743" s="24">
        <f>0.057*Tabla1[[#This Row],[Cantidad de paneles]]</f>
        <v>1410.75</v>
      </c>
      <c r="J743" s="28">
        <f>+Tabla1[[#This Row],[Peso del vidrio '[Kg']]]*J$1</f>
        <v>66478500</v>
      </c>
      <c r="K743" s="28">
        <f>+Tabla1[[#This Row],[Peso del Silicio '[Kg']]]*J$2</f>
        <v>11286000</v>
      </c>
      <c r="L743" s="28">
        <f>+Tabla1[[#This Row],[peso del aluminio '[Kg']]]*J$3</f>
        <v>7335900</v>
      </c>
      <c r="M743" s="30">
        <f>+Tabla1[[#This Row],[precio del vidrio '[$']]]+Tabla1[[#This Row],[precio del aluminio '[$']]]+Tabla1[[#This Row],[precio del silio '[$']]]</f>
        <v>85100400</v>
      </c>
      <c r="N743" s="39">
        <f t="shared" si="11"/>
        <v>19850.804758572427</v>
      </c>
      <c r="O743" s="50">
        <f>+Tabla1[[#This Row],[Valor Total del reciclaje de la planta]]/G$2</f>
        <v>21910.50463439753</v>
      </c>
    </row>
    <row r="744" spans="1:15">
      <c r="A744" s="40">
        <v>44437</v>
      </c>
      <c r="B744" s="6" t="s">
        <v>1157</v>
      </c>
      <c r="C744" s="41" t="s">
        <v>1158</v>
      </c>
      <c r="D744" s="42">
        <f>+Tabla1[[#This Row],[Capacidad MW]]/E$1</f>
        <v>24750</v>
      </c>
      <c r="E744" s="42">
        <v>9.9</v>
      </c>
      <c r="F744" s="40">
        <v>45291</v>
      </c>
      <c r="G744" s="24">
        <f>17*Tabla1[[#This Row],[Cantidad de paneles]]</f>
        <v>420750</v>
      </c>
      <c r="H744" s="23">
        <f>0.003*Tabla1[[#This Row],[Cantidad de paneles]]</f>
        <v>74.25</v>
      </c>
      <c r="I744" s="24">
        <f>0.057*Tabla1[[#This Row],[Cantidad de paneles]]</f>
        <v>1410.75</v>
      </c>
      <c r="J744" s="28">
        <f>+Tabla1[[#This Row],[Peso del vidrio '[Kg']]]*J$1</f>
        <v>66478500</v>
      </c>
      <c r="K744" s="28">
        <f>+Tabla1[[#This Row],[Peso del Silicio '[Kg']]]*J$2</f>
        <v>11286000</v>
      </c>
      <c r="L744" s="28">
        <f>+Tabla1[[#This Row],[peso del aluminio '[Kg']]]*J$3</f>
        <v>7335900</v>
      </c>
      <c r="M744" s="30">
        <f>+Tabla1[[#This Row],[precio del vidrio '[$']]]+Tabla1[[#This Row],[precio del aluminio '[$']]]+Tabla1[[#This Row],[precio del silio '[$']]]</f>
        <v>85100400</v>
      </c>
      <c r="N744" s="39">
        <f t="shared" si="11"/>
        <v>19850.804758572427</v>
      </c>
      <c r="O744" s="50">
        <f>+Tabla1[[#This Row],[Valor Total del reciclaje de la planta]]/G$2</f>
        <v>21910.50463439753</v>
      </c>
    </row>
    <row r="745" spans="1:15" ht="41.45">
      <c r="A745" s="40">
        <v>44439</v>
      </c>
      <c r="B745" s="6" t="s">
        <v>1159</v>
      </c>
      <c r="C745" s="41" t="s">
        <v>952</v>
      </c>
      <c r="D745" s="42">
        <f>+Tabla1[[#This Row],[Capacidad MW]]/E$1</f>
        <v>11999.999999999998</v>
      </c>
      <c r="E745" s="42">
        <v>4.8</v>
      </c>
      <c r="F745" s="40">
        <v>44925</v>
      </c>
      <c r="G745" s="24">
        <f>17*Tabla1[[#This Row],[Cantidad de paneles]]</f>
        <v>203999.99999999997</v>
      </c>
      <c r="H745" s="23">
        <f>0.003*Tabla1[[#This Row],[Cantidad de paneles]]</f>
        <v>35.999999999999993</v>
      </c>
      <c r="I745" s="24">
        <f>0.057*Tabla1[[#This Row],[Cantidad de paneles]]</f>
        <v>683.99999999999989</v>
      </c>
      <c r="J745" s="28">
        <f>+Tabla1[[#This Row],[Peso del vidrio '[Kg']]]*J$1</f>
        <v>32231999.999999996</v>
      </c>
      <c r="K745" s="28">
        <f>+Tabla1[[#This Row],[Peso del Silicio '[Kg']]]*J$2</f>
        <v>5471999.9999999991</v>
      </c>
      <c r="L745" s="28">
        <f>+Tabla1[[#This Row],[peso del aluminio '[Kg']]]*J$3</f>
        <v>3556799.9999999995</v>
      </c>
      <c r="M745" s="30">
        <f>+Tabla1[[#This Row],[precio del vidrio '[$']]]+Tabla1[[#This Row],[precio del aluminio '[$']]]+Tabla1[[#This Row],[precio del silio '[$']]]</f>
        <v>41260799.999999993</v>
      </c>
      <c r="N745" s="39">
        <f t="shared" si="11"/>
        <v>9624.6326102169332</v>
      </c>
      <c r="O745" s="50">
        <f>+Tabla1[[#This Row],[Valor Total del reciclaje de la planta]]/G$2</f>
        <v>10623.274974253345</v>
      </c>
    </row>
    <row r="746" spans="1:15" ht="41.45">
      <c r="A746" s="40">
        <v>44439</v>
      </c>
      <c r="B746" s="6" t="s">
        <v>1160</v>
      </c>
      <c r="C746" s="41" t="s">
        <v>834</v>
      </c>
      <c r="D746" s="42">
        <f>+Tabla1[[#This Row],[Capacidad MW]]/E$1</f>
        <v>249974.99999999997</v>
      </c>
      <c r="E746" s="42">
        <v>99.99</v>
      </c>
      <c r="F746" s="40">
        <v>45291</v>
      </c>
      <c r="G746" s="24">
        <f>17*Tabla1[[#This Row],[Cantidad de paneles]]</f>
        <v>4249574.9999999991</v>
      </c>
      <c r="H746" s="23">
        <f>0.003*Tabla1[[#This Row],[Cantidad de paneles]]</f>
        <v>749.92499999999995</v>
      </c>
      <c r="I746" s="24">
        <f>0.057*Tabla1[[#This Row],[Cantidad de paneles]]</f>
        <v>14248.574999999999</v>
      </c>
      <c r="J746" s="28">
        <f>+Tabla1[[#This Row],[Peso del vidrio '[Kg']]]*J$1</f>
        <v>671432849.99999988</v>
      </c>
      <c r="K746" s="28">
        <f>+Tabla1[[#This Row],[Peso del Silicio '[Kg']]]*J$2</f>
        <v>113988600</v>
      </c>
      <c r="L746" s="28">
        <f>+Tabla1[[#This Row],[peso del aluminio '[Kg']]]*J$3</f>
        <v>74092590</v>
      </c>
      <c r="M746" s="30">
        <f>+Tabla1[[#This Row],[precio del vidrio '[$']]]+Tabla1[[#This Row],[precio del aluminio '[$']]]+Tabla1[[#This Row],[precio del silio '[$']]]</f>
        <v>859514039.99999988</v>
      </c>
      <c r="N746" s="39">
        <f t="shared" si="11"/>
        <v>200493.12806158149</v>
      </c>
      <c r="O746" s="50">
        <f>+Tabla1[[#This Row],[Valor Total del reciclaje de la planta]]/G$2</f>
        <v>221296.09680741502</v>
      </c>
    </row>
    <row r="747" spans="1:15">
      <c r="A747" s="40">
        <v>44439</v>
      </c>
      <c r="B747" s="6" t="s">
        <v>1161</v>
      </c>
      <c r="C747" s="41" t="s">
        <v>1162</v>
      </c>
      <c r="D747" s="42">
        <f>+Tabla1[[#This Row],[Capacidad MW]]/E$1</f>
        <v>247500</v>
      </c>
      <c r="E747" s="42">
        <v>99</v>
      </c>
      <c r="F747" s="40">
        <v>45646</v>
      </c>
      <c r="G747" s="24">
        <f>17*Tabla1[[#This Row],[Cantidad de paneles]]</f>
        <v>4207500</v>
      </c>
      <c r="H747" s="23">
        <f>0.003*Tabla1[[#This Row],[Cantidad de paneles]]</f>
        <v>742.5</v>
      </c>
      <c r="I747" s="24">
        <f>0.057*Tabla1[[#This Row],[Cantidad de paneles]]</f>
        <v>14107.5</v>
      </c>
      <c r="J747" s="28">
        <f>+Tabla1[[#This Row],[Peso del vidrio '[Kg']]]*J$1</f>
        <v>664785000</v>
      </c>
      <c r="K747" s="28">
        <f>+Tabla1[[#This Row],[Peso del Silicio '[Kg']]]*J$2</f>
        <v>112860000</v>
      </c>
      <c r="L747" s="28">
        <f>+Tabla1[[#This Row],[peso del aluminio '[Kg']]]*J$3</f>
        <v>73359000</v>
      </c>
      <c r="M747" s="30">
        <f>+Tabla1[[#This Row],[precio del vidrio '[$']]]+Tabla1[[#This Row],[precio del aluminio '[$']]]+Tabla1[[#This Row],[precio del silio '[$']]]</f>
        <v>851004000</v>
      </c>
      <c r="N747" s="39">
        <f t="shared" si="11"/>
        <v>198508.04758572427</v>
      </c>
      <c r="O747" s="50">
        <f>+Tabla1[[#This Row],[Valor Total del reciclaje de la planta]]/G$2</f>
        <v>219105.04634397529</v>
      </c>
    </row>
    <row r="748" spans="1:15" ht="27.6">
      <c r="A748" s="40">
        <v>44448</v>
      </c>
      <c r="B748" s="6" t="s">
        <v>1163</v>
      </c>
      <c r="C748" s="41" t="s">
        <v>1164</v>
      </c>
      <c r="D748" s="42">
        <f>+Tabla1[[#This Row],[Capacidad MW]]/E$1</f>
        <v>500000</v>
      </c>
      <c r="E748" s="42">
        <v>200</v>
      </c>
      <c r="F748" s="40">
        <v>45657</v>
      </c>
      <c r="G748" s="24">
        <f>17*Tabla1[[#This Row],[Cantidad de paneles]]</f>
        <v>8500000</v>
      </c>
      <c r="H748" s="23">
        <f>0.003*Tabla1[[#This Row],[Cantidad de paneles]]</f>
        <v>1500</v>
      </c>
      <c r="I748" s="24">
        <f>0.057*Tabla1[[#This Row],[Cantidad de paneles]]</f>
        <v>28500</v>
      </c>
      <c r="J748" s="28">
        <f>+Tabla1[[#This Row],[Peso del vidrio '[Kg']]]*J$1</f>
        <v>1343000000</v>
      </c>
      <c r="K748" s="28">
        <f>+Tabla1[[#This Row],[Peso del Silicio '[Kg']]]*J$2</f>
        <v>228000000</v>
      </c>
      <c r="L748" s="28">
        <f>+Tabla1[[#This Row],[peso del aluminio '[Kg']]]*J$3</f>
        <v>148200000</v>
      </c>
      <c r="M748" s="30">
        <f>+Tabla1[[#This Row],[precio del vidrio '[$']]]+Tabla1[[#This Row],[precio del aluminio '[$']]]+Tabla1[[#This Row],[precio del silio '[$']]]</f>
        <v>1719200000</v>
      </c>
      <c r="N748" s="39">
        <f t="shared" si="11"/>
        <v>401026.35875903897</v>
      </c>
      <c r="O748" s="50">
        <f>+Tabla1[[#This Row],[Valor Total del reciclaje de la planta]]/G$2</f>
        <v>442636.45726055611</v>
      </c>
    </row>
    <row r="749" spans="1:15">
      <c r="A749" s="40">
        <v>44449</v>
      </c>
      <c r="B749" s="6" t="s">
        <v>1165</v>
      </c>
      <c r="C749" s="41" t="s">
        <v>1166</v>
      </c>
      <c r="D749" s="42">
        <f>+Tabla1[[#This Row],[Capacidad MW]]/E$1</f>
        <v>87500</v>
      </c>
      <c r="E749" s="42">
        <v>35</v>
      </c>
      <c r="F749" s="40">
        <v>44926</v>
      </c>
      <c r="G749" s="24">
        <f>17*Tabla1[[#This Row],[Cantidad de paneles]]</f>
        <v>1487500</v>
      </c>
      <c r="H749" s="23">
        <f>0.003*Tabla1[[#This Row],[Cantidad de paneles]]</f>
        <v>262.5</v>
      </c>
      <c r="I749" s="24">
        <f>0.057*Tabla1[[#This Row],[Cantidad de paneles]]</f>
        <v>4987.5</v>
      </c>
      <c r="J749" s="28">
        <f>+Tabla1[[#This Row],[Peso del vidrio '[Kg']]]*J$1</f>
        <v>235025000</v>
      </c>
      <c r="K749" s="28">
        <f>+Tabla1[[#This Row],[Peso del Silicio '[Kg']]]*J$2</f>
        <v>39900000</v>
      </c>
      <c r="L749" s="28">
        <f>+Tabla1[[#This Row],[peso del aluminio '[Kg']]]*J$3</f>
        <v>25935000</v>
      </c>
      <c r="M749" s="30">
        <f>+Tabla1[[#This Row],[precio del vidrio '[$']]]+Tabla1[[#This Row],[precio del aluminio '[$']]]+Tabla1[[#This Row],[precio del silio '[$']]]</f>
        <v>300860000</v>
      </c>
      <c r="N749" s="39">
        <f t="shared" si="11"/>
        <v>70179.612782831813</v>
      </c>
      <c r="O749" s="50">
        <f>+Tabla1[[#This Row],[Valor Total del reciclaje de la planta]]/G$2</f>
        <v>77461.380020597324</v>
      </c>
    </row>
    <row r="750" spans="1:15" ht="27.6">
      <c r="A750" s="40">
        <v>44459</v>
      </c>
      <c r="B750" s="6" t="s">
        <v>1167</v>
      </c>
      <c r="C750" s="41" t="s">
        <v>1168</v>
      </c>
      <c r="D750" s="42">
        <f>+Tabla1[[#This Row],[Capacidad MW]]/E$1</f>
        <v>24975</v>
      </c>
      <c r="E750" s="42">
        <v>9.99</v>
      </c>
      <c r="F750" s="40">
        <v>44924</v>
      </c>
      <c r="G750" s="24">
        <f>17*Tabla1[[#This Row],[Cantidad de paneles]]</f>
        <v>424575</v>
      </c>
      <c r="H750" s="23">
        <f>0.003*Tabla1[[#This Row],[Cantidad de paneles]]</f>
        <v>74.924999999999997</v>
      </c>
      <c r="I750" s="24">
        <f>0.057*Tabla1[[#This Row],[Cantidad de paneles]]</f>
        <v>1423.575</v>
      </c>
      <c r="J750" s="28">
        <f>+Tabla1[[#This Row],[Peso del vidrio '[Kg']]]*J$1</f>
        <v>67082850</v>
      </c>
      <c r="K750" s="28">
        <f>+Tabla1[[#This Row],[Peso del Silicio '[Kg']]]*J$2</f>
        <v>11388600</v>
      </c>
      <c r="L750" s="28">
        <f>+Tabla1[[#This Row],[peso del aluminio '[Kg']]]*J$3</f>
        <v>7402590</v>
      </c>
      <c r="M750" s="30">
        <f>+Tabla1[[#This Row],[precio del vidrio '[$']]]+Tabla1[[#This Row],[precio del aluminio '[$']]]+Tabla1[[#This Row],[precio del silio '[$']]]</f>
        <v>85874040</v>
      </c>
      <c r="N750" s="39">
        <f t="shared" si="11"/>
        <v>20031.266620013997</v>
      </c>
      <c r="O750" s="50">
        <f>+Tabla1[[#This Row],[Valor Total del reciclaje de la planta]]/G$2</f>
        <v>22109.69104016478</v>
      </c>
    </row>
    <row r="751" spans="1:15" ht="27.6">
      <c r="A751" s="40">
        <v>44474</v>
      </c>
      <c r="B751" s="6" t="s">
        <v>1169</v>
      </c>
      <c r="C751" s="41" t="s">
        <v>1170</v>
      </c>
      <c r="D751" s="42">
        <f>+Tabla1[[#This Row],[Capacidad MW]]/E$1</f>
        <v>49749.999999999993</v>
      </c>
      <c r="E751" s="42">
        <v>19.899999999999999</v>
      </c>
      <c r="F751" s="40">
        <v>45291</v>
      </c>
      <c r="G751" s="24">
        <f>17*Tabla1[[#This Row],[Cantidad de paneles]]</f>
        <v>845749.99999999988</v>
      </c>
      <c r="H751" s="23">
        <f>0.003*Tabla1[[#This Row],[Cantidad de paneles]]</f>
        <v>149.24999999999997</v>
      </c>
      <c r="I751" s="24">
        <f>0.057*Tabla1[[#This Row],[Cantidad de paneles]]</f>
        <v>2835.7499999999995</v>
      </c>
      <c r="J751" s="28">
        <f>+Tabla1[[#This Row],[Peso del vidrio '[Kg']]]*J$1</f>
        <v>133628499.99999999</v>
      </c>
      <c r="K751" s="28">
        <f>+Tabla1[[#This Row],[Peso del Silicio '[Kg']]]*J$2</f>
        <v>22685999.999999996</v>
      </c>
      <c r="L751" s="28">
        <f>+Tabla1[[#This Row],[peso del aluminio '[Kg']]]*J$3</f>
        <v>14745899.999999998</v>
      </c>
      <c r="M751" s="30">
        <f>+Tabla1[[#This Row],[precio del vidrio '[$']]]+Tabla1[[#This Row],[precio del aluminio '[$']]]+Tabla1[[#This Row],[precio del silio '[$']]]</f>
        <v>171060399.99999997</v>
      </c>
      <c r="N751" s="39">
        <f t="shared" si="11"/>
        <v>39902.12269652437</v>
      </c>
      <c r="O751" s="50">
        <f>+Tabla1[[#This Row],[Valor Total del reciclaje de la planta]]/G$2</f>
        <v>44042.327497425329</v>
      </c>
    </row>
    <row r="752" spans="1:15" ht="27.6">
      <c r="A752" s="40">
        <v>44475</v>
      </c>
      <c r="B752" s="6" t="s">
        <v>1171</v>
      </c>
      <c r="C752" s="41" t="s">
        <v>1172</v>
      </c>
      <c r="D752" s="42">
        <f>+Tabla1[[#This Row],[Capacidad MW]]/E$1</f>
        <v>24750</v>
      </c>
      <c r="E752" s="42">
        <v>9.9</v>
      </c>
      <c r="F752" s="40">
        <v>44711</v>
      </c>
      <c r="G752" s="24">
        <f>17*Tabla1[[#This Row],[Cantidad de paneles]]</f>
        <v>420750</v>
      </c>
      <c r="H752" s="23">
        <f>0.003*Tabla1[[#This Row],[Cantidad de paneles]]</f>
        <v>74.25</v>
      </c>
      <c r="I752" s="24">
        <f>0.057*Tabla1[[#This Row],[Cantidad de paneles]]</f>
        <v>1410.75</v>
      </c>
      <c r="J752" s="28">
        <f>+Tabla1[[#This Row],[Peso del vidrio '[Kg']]]*J$1</f>
        <v>66478500</v>
      </c>
      <c r="K752" s="28">
        <f>+Tabla1[[#This Row],[Peso del Silicio '[Kg']]]*J$2</f>
        <v>11286000</v>
      </c>
      <c r="L752" s="28">
        <f>+Tabla1[[#This Row],[peso del aluminio '[Kg']]]*J$3</f>
        <v>7335900</v>
      </c>
      <c r="M752" s="30">
        <f>+Tabla1[[#This Row],[precio del vidrio '[$']]]+Tabla1[[#This Row],[precio del aluminio '[$']]]+Tabla1[[#This Row],[precio del silio '[$']]]</f>
        <v>85100400</v>
      </c>
      <c r="N752" s="39">
        <f t="shared" si="11"/>
        <v>19850.804758572427</v>
      </c>
      <c r="O752" s="50">
        <f>+Tabla1[[#This Row],[Valor Total del reciclaje de la planta]]/G$2</f>
        <v>21910.50463439753</v>
      </c>
    </row>
    <row r="753" spans="1:15" ht="27.6">
      <c r="A753" s="40">
        <v>44475</v>
      </c>
      <c r="B753" s="6" t="s">
        <v>1173</v>
      </c>
      <c r="C753" s="41" t="s">
        <v>1173</v>
      </c>
      <c r="D753" s="42">
        <f>+Tabla1[[#This Row],[Capacidad MW]]/E$1</f>
        <v>24750</v>
      </c>
      <c r="E753" s="42">
        <v>9.9</v>
      </c>
      <c r="F753" s="40">
        <v>44711</v>
      </c>
      <c r="G753" s="24">
        <f>17*Tabla1[[#This Row],[Cantidad de paneles]]</f>
        <v>420750</v>
      </c>
      <c r="H753" s="23">
        <f>0.003*Tabla1[[#This Row],[Cantidad de paneles]]</f>
        <v>74.25</v>
      </c>
      <c r="I753" s="24">
        <f>0.057*Tabla1[[#This Row],[Cantidad de paneles]]</f>
        <v>1410.75</v>
      </c>
      <c r="J753" s="28">
        <f>+Tabla1[[#This Row],[Peso del vidrio '[Kg']]]*J$1</f>
        <v>66478500</v>
      </c>
      <c r="K753" s="28">
        <f>+Tabla1[[#This Row],[Peso del Silicio '[Kg']]]*J$2</f>
        <v>11286000</v>
      </c>
      <c r="L753" s="28">
        <f>+Tabla1[[#This Row],[peso del aluminio '[Kg']]]*J$3</f>
        <v>7335900</v>
      </c>
      <c r="M753" s="30">
        <f>+Tabla1[[#This Row],[precio del vidrio '[$']]]+Tabla1[[#This Row],[precio del aluminio '[$']]]+Tabla1[[#This Row],[precio del silio '[$']]]</f>
        <v>85100400</v>
      </c>
      <c r="N753" s="39">
        <f t="shared" si="11"/>
        <v>19850.804758572427</v>
      </c>
      <c r="O753" s="50">
        <f>+Tabla1[[#This Row],[Valor Total del reciclaje de la planta]]/G$2</f>
        <v>21910.50463439753</v>
      </c>
    </row>
    <row r="754" spans="1:15" ht="27.6">
      <c r="A754" s="40">
        <v>44476</v>
      </c>
      <c r="B754" s="6" t="s">
        <v>1174</v>
      </c>
      <c r="C754" s="41" t="s">
        <v>1170</v>
      </c>
      <c r="D754" s="42">
        <f>+Tabla1[[#This Row],[Capacidad MW]]/E$1</f>
        <v>24750</v>
      </c>
      <c r="E754" s="42">
        <v>9.9</v>
      </c>
      <c r="F754" s="40">
        <v>44925</v>
      </c>
      <c r="G754" s="24">
        <f>17*Tabla1[[#This Row],[Cantidad de paneles]]</f>
        <v>420750</v>
      </c>
      <c r="H754" s="23">
        <f>0.003*Tabla1[[#This Row],[Cantidad de paneles]]</f>
        <v>74.25</v>
      </c>
      <c r="I754" s="24">
        <f>0.057*Tabla1[[#This Row],[Cantidad de paneles]]</f>
        <v>1410.75</v>
      </c>
      <c r="J754" s="28">
        <f>+Tabla1[[#This Row],[Peso del vidrio '[Kg']]]*J$1</f>
        <v>66478500</v>
      </c>
      <c r="K754" s="28">
        <f>+Tabla1[[#This Row],[Peso del Silicio '[Kg']]]*J$2</f>
        <v>11286000</v>
      </c>
      <c r="L754" s="28">
        <f>+Tabla1[[#This Row],[peso del aluminio '[Kg']]]*J$3</f>
        <v>7335900</v>
      </c>
      <c r="M754" s="30">
        <f>+Tabla1[[#This Row],[precio del vidrio '[$']]]+Tabla1[[#This Row],[precio del aluminio '[$']]]+Tabla1[[#This Row],[precio del silio '[$']]]</f>
        <v>85100400</v>
      </c>
      <c r="N754" s="39">
        <f t="shared" si="11"/>
        <v>19850.804758572427</v>
      </c>
      <c r="O754" s="50">
        <f>+Tabla1[[#This Row],[Valor Total del reciclaje de la planta]]/G$2</f>
        <v>21910.50463439753</v>
      </c>
    </row>
    <row r="755" spans="1:15" ht="27.6">
      <c r="A755" s="40">
        <v>44476</v>
      </c>
      <c r="B755" s="6" t="s">
        <v>1175</v>
      </c>
      <c r="C755" s="41" t="s">
        <v>1176</v>
      </c>
      <c r="D755" s="42">
        <f>+Tabla1[[#This Row],[Capacidad MW]]/E$1</f>
        <v>49749.999999999993</v>
      </c>
      <c r="E755" s="42">
        <v>19.899999999999999</v>
      </c>
      <c r="F755" s="40">
        <v>45291</v>
      </c>
      <c r="G755" s="24">
        <f>17*Tabla1[[#This Row],[Cantidad de paneles]]</f>
        <v>845749.99999999988</v>
      </c>
      <c r="H755" s="23">
        <f>0.003*Tabla1[[#This Row],[Cantidad de paneles]]</f>
        <v>149.24999999999997</v>
      </c>
      <c r="I755" s="24">
        <f>0.057*Tabla1[[#This Row],[Cantidad de paneles]]</f>
        <v>2835.7499999999995</v>
      </c>
      <c r="J755" s="28">
        <f>+Tabla1[[#This Row],[Peso del vidrio '[Kg']]]*J$1</f>
        <v>133628499.99999999</v>
      </c>
      <c r="K755" s="28">
        <f>+Tabla1[[#This Row],[Peso del Silicio '[Kg']]]*J$2</f>
        <v>22685999.999999996</v>
      </c>
      <c r="L755" s="28">
        <f>+Tabla1[[#This Row],[peso del aluminio '[Kg']]]*J$3</f>
        <v>14745899.999999998</v>
      </c>
      <c r="M755" s="30">
        <f>+Tabla1[[#This Row],[precio del vidrio '[$']]]+Tabla1[[#This Row],[precio del aluminio '[$']]]+Tabla1[[#This Row],[precio del silio '[$']]]</f>
        <v>171060399.99999997</v>
      </c>
      <c r="N755" s="39">
        <f t="shared" si="11"/>
        <v>39902.12269652437</v>
      </c>
      <c r="O755" s="50">
        <f>+Tabla1[[#This Row],[Valor Total del reciclaje de la planta]]/G$2</f>
        <v>44042.327497425329</v>
      </c>
    </row>
    <row r="756" spans="1:15" ht="55.15">
      <c r="A756" s="40">
        <v>44476</v>
      </c>
      <c r="B756" s="6" t="s">
        <v>1177</v>
      </c>
      <c r="C756" s="41" t="s">
        <v>1178</v>
      </c>
      <c r="D756" s="42">
        <f>+Tabla1[[#This Row],[Capacidad MW]]/E$1</f>
        <v>24750</v>
      </c>
      <c r="E756" s="42">
        <v>9.9</v>
      </c>
      <c r="F756" s="40">
        <v>45031</v>
      </c>
      <c r="G756" s="24">
        <f>17*Tabla1[[#This Row],[Cantidad de paneles]]</f>
        <v>420750</v>
      </c>
      <c r="H756" s="23">
        <f>0.003*Tabla1[[#This Row],[Cantidad de paneles]]</f>
        <v>74.25</v>
      </c>
      <c r="I756" s="24">
        <f>0.057*Tabla1[[#This Row],[Cantidad de paneles]]</f>
        <v>1410.75</v>
      </c>
      <c r="J756" s="28">
        <f>+Tabla1[[#This Row],[Peso del vidrio '[Kg']]]*J$1</f>
        <v>66478500</v>
      </c>
      <c r="K756" s="28">
        <f>+Tabla1[[#This Row],[Peso del Silicio '[Kg']]]*J$2</f>
        <v>11286000</v>
      </c>
      <c r="L756" s="28">
        <f>+Tabla1[[#This Row],[peso del aluminio '[Kg']]]*J$3</f>
        <v>7335900</v>
      </c>
      <c r="M756" s="30">
        <f>+Tabla1[[#This Row],[precio del vidrio '[$']]]+Tabla1[[#This Row],[precio del aluminio '[$']]]+Tabla1[[#This Row],[precio del silio '[$']]]</f>
        <v>85100400</v>
      </c>
      <c r="N756" s="39">
        <f t="shared" si="11"/>
        <v>19850.804758572427</v>
      </c>
      <c r="O756" s="50">
        <f>+Tabla1[[#This Row],[Valor Total del reciclaje de la planta]]/G$2</f>
        <v>21910.50463439753</v>
      </c>
    </row>
    <row r="757" spans="1:15" ht="27.6">
      <c r="A757" s="40">
        <v>44477</v>
      </c>
      <c r="B757" s="6" t="s">
        <v>1179</v>
      </c>
      <c r="C757" s="41" t="s">
        <v>1180</v>
      </c>
      <c r="D757" s="42">
        <f>+Tabla1[[#This Row],[Capacidad MW]]/E$1</f>
        <v>24750</v>
      </c>
      <c r="E757" s="42">
        <v>9.9</v>
      </c>
      <c r="F757" s="40">
        <v>44927</v>
      </c>
      <c r="G757" s="24">
        <f>17*Tabla1[[#This Row],[Cantidad de paneles]]</f>
        <v>420750</v>
      </c>
      <c r="H757" s="23">
        <f>0.003*Tabla1[[#This Row],[Cantidad de paneles]]</f>
        <v>74.25</v>
      </c>
      <c r="I757" s="24">
        <f>0.057*Tabla1[[#This Row],[Cantidad de paneles]]</f>
        <v>1410.75</v>
      </c>
      <c r="J757" s="28">
        <f>+Tabla1[[#This Row],[Peso del vidrio '[Kg']]]*J$1</f>
        <v>66478500</v>
      </c>
      <c r="K757" s="28">
        <f>+Tabla1[[#This Row],[Peso del Silicio '[Kg']]]*J$2</f>
        <v>11286000</v>
      </c>
      <c r="L757" s="28">
        <f>+Tabla1[[#This Row],[peso del aluminio '[Kg']]]*J$3</f>
        <v>7335900</v>
      </c>
      <c r="M757" s="30">
        <f>+Tabla1[[#This Row],[precio del vidrio '[$']]]+Tabla1[[#This Row],[precio del aluminio '[$']]]+Tabla1[[#This Row],[precio del silio '[$']]]</f>
        <v>85100400</v>
      </c>
      <c r="N757" s="39">
        <f t="shared" si="11"/>
        <v>19850.804758572427</v>
      </c>
      <c r="O757" s="50">
        <f>+Tabla1[[#This Row],[Valor Total del reciclaje de la planta]]/G$2</f>
        <v>21910.50463439753</v>
      </c>
    </row>
    <row r="758" spans="1:15" ht="27.6">
      <c r="A758" s="40">
        <v>44483</v>
      </c>
      <c r="B758" s="6" t="s">
        <v>1181</v>
      </c>
      <c r="C758" s="41" t="s">
        <v>1182</v>
      </c>
      <c r="D758" s="42">
        <f>+Tabla1[[#This Row],[Capacidad MW]]/E$1</f>
        <v>24750</v>
      </c>
      <c r="E758" s="42">
        <v>9.9</v>
      </c>
      <c r="F758" s="40">
        <v>45291</v>
      </c>
      <c r="G758" s="24">
        <f>17*Tabla1[[#This Row],[Cantidad de paneles]]</f>
        <v>420750</v>
      </c>
      <c r="H758" s="23">
        <f>0.003*Tabla1[[#This Row],[Cantidad de paneles]]</f>
        <v>74.25</v>
      </c>
      <c r="I758" s="24">
        <f>0.057*Tabla1[[#This Row],[Cantidad de paneles]]</f>
        <v>1410.75</v>
      </c>
      <c r="J758" s="28">
        <f>+Tabla1[[#This Row],[Peso del vidrio '[Kg']]]*J$1</f>
        <v>66478500</v>
      </c>
      <c r="K758" s="28">
        <f>+Tabla1[[#This Row],[Peso del Silicio '[Kg']]]*J$2</f>
        <v>11286000</v>
      </c>
      <c r="L758" s="28">
        <f>+Tabla1[[#This Row],[peso del aluminio '[Kg']]]*J$3</f>
        <v>7335900</v>
      </c>
      <c r="M758" s="30">
        <f>+Tabla1[[#This Row],[precio del vidrio '[$']]]+Tabla1[[#This Row],[precio del aluminio '[$']]]+Tabla1[[#This Row],[precio del silio '[$']]]</f>
        <v>85100400</v>
      </c>
      <c r="N758" s="39">
        <f t="shared" si="11"/>
        <v>19850.804758572427</v>
      </c>
      <c r="O758" s="50">
        <f>+Tabla1[[#This Row],[Valor Total del reciclaje de la planta]]/G$2</f>
        <v>21910.50463439753</v>
      </c>
    </row>
    <row r="759" spans="1:15" ht="27.6">
      <c r="A759" s="40">
        <v>44489</v>
      </c>
      <c r="B759" s="6" t="s">
        <v>1183</v>
      </c>
      <c r="C759" s="41" t="s">
        <v>1184</v>
      </c>
      <c r="D759" s="42">
        <f>+Tabla1[[#This Row],[Capacidad MW]]/E$1</f>
        <v>250000</v>
      </c>
      <c r="E759" s="42">
        <v>100</v>
      </c>
      <c r="F759" s="40">
        <v>44561</v>
      </c>
      <c r="G759" s="24">
        <f>17*Tabla1[[#This Row],[Cantidad de paneles]]</f>
        <v>4250000</v>
      </c>
      <c r="H759" s="23">
        <f>0.003*Tabla1[[#This Row],[Cantidad de paneles]]</f>
        <v>750</v>
      </c>
      <c r="I759" s="24">
        <f>0.057*Tabla1[[#This Row],[Cantidad de paneles]]</f>
        <v>14250</v>
      </c>
      <c r="J759" s="28">
        <f>+Tabla1[[#This Row],[Peso del vidrio '[Kg']]]*J$1</f>
        <v>671500000</v>
      </c>
      <c r="K759" s="28">
        <f>+Tabla1[[#This Row],[Peso del Silicio '[Kg']]]*J$2</f>
        <v>114000000</v>
      </c>
      <c r="L759" s="28">
        <f>+Tabla1[[#This Row],[peso del aluminio '[Kg']]]*J$3</f>
        <v>74100000</v>
      </c>
      <c r="M759" s="30">
        <f>+Tabla1[[#This Row],[precio del vidrio '[$']]]+Tabla1[[#This Row],[precio del aluminio '[$']]]+Tabla1[[#This Row],[precio del silio '[$']]]</f>
        <v>859600000</v>
      </c>
      <c r="N759" s="39">
        <f t="shared" si="11"/>
        <v>200513.17937951948</v>
      </c>
      <c r="O759" s="50">
        <f>+Tabla1[[#This Row],[Valor Total del reciclaje de la planta]]/G$2</f>
        <v>221318.22863027806</v>
      </c>
    </row>
    <row r="760" spans="1:15" ht="41.45">
      <c r="A760" s="40">
        <v>44489</v>
      </c>
      <c r="B760" s="6" t="s">
        <v>1185</v>
      </c>
      <c r="C760" s="41" t="s">
        <v>1186</v>
      </c>
      <c r="D760" s="42">
        <f>+Tabla1[[#This Row],[Capacidad MW]]/E$1</f>
        <v>225000</v>
      </c>
      <c r="E760" s="42">
        <v>90</v>
      </c>
      <c r="F760" s="40">
        <v>45657</v>
      </c>
      <c r="G760" s="24">
        <f>17*Tabla1[[#This Row],[Cantidad de paneles]]</f>
        <v>3825000</v>
      </c>
      <c r="H760" s="23">
        <f>0.003*Tabla1[[#This Row],[Cantidad de paneles]]</f>
        <v>675</v>
      </c>
      <c r="I760" s="24">
        <f>0.057*Tabla1[[#This Row],[Cantidad de paneles]]</f>
        <v>12825</v>
      </c>
      <c r="J760" s="28">
        <f>+Tabla1[[#This Row],[Peso del vidrio '[Kg']]]*J$1</f>
        <v>604350000</v>
      </c>
      <c r="K760" s="28">
        <f>+Tabla1[[#This Row],[Peso del Silicio '[Kg']]]*J$2</f>
        <v>102600000</v>
      </c>
      <c r="L760" s="28">
        <f>+Tabla1[[#This Row],[peso del aluminio '[Kg']]]*J$3</f>
        <v>66690000</v>
      </c>
      <c r="M760" s="30">
        <f>+Tabla1[[#This Row],[precio del vidrio '[$']]]+Tabla1[[#This Row],[precio del aluminio '[$']]]+Tabla1[[#This Row],[precio del silio '[$']]]</f>
        <v>773640000</v>
      </c>
      <c r="N760" s="39">
        <f t="shared" si="11"/>
        <v>180461.86144156754</v>
      </c>
      <c r="O760" s="50">
        <f>+Tabla1[[#This Row],[Valor Total del reciclaje de la planta]]/G$2</f>
        <v>199186.40576725025</v>
      </c>
    </row>
    <row r="761" spans="1:15" ht="27.6">
      <c r="A761" s="40">
        <v>44490</v>
      </c>
      <c r="B761" s="6" t="s">
        <v>1187</v>
      </c>
      <c r="C761" s="41" t="s">
        <v>1170</v>
      </c>
      <c r="D761" s="42">
        <f>+Tabla1[[#This Row],[Capacidad MW]]/E$1</f>
        <v>5500</v>
      </c>
      <c r="E761" s="42">
        <v>2.2000000000000002</v>
      </c>
      <c r="F761" s="40">
        <v>45107</v>
      </c>
      <c r="G761" s="24">
        <f>17*Tabla1[[#This Row],[Cantidad de paneles]]</f>
        <v>93500</v>
      </c>
      <c r="H761" s="23">
        <f>0.003*Tabla1[[#This Row],[Cantidad de paneles]]</f>
        <v>16.5</v>
      </c>
      <c r="I761" s="24">
        <f>0.057*Tabla1[[#This Row],[Cantidad de paneles]]</f>
        <v>313.5</v>
      </c>
      <c r="J761" s="28">
        <f>+Tabla1[[#This Row],[Peso del vidrio '[Kg']]]*J$1</f>
        <v>14773000</v>
      </c>
      <c r="K761" s="28">
        <f>+Tabla1[[#This Row],[Peso del Silicio '[Kg']]]*J$2</f>
        <v>2508000</v>
      </c>
      <c r="L761" s="28">
        <f>+Tabla1[[#This Row],[peso del aluminio '[Kg']]]*J$3</f>
        <v>1630200</v>
      </c>
      <c r="M761" s="30">
        <f>+Tabla1[[#This Row],[precio del vidrio '[$']]]+Tabla1[[#This Row],[precio del aluminio '[$']]]+Tabla1[[#This Row],[precio del silio '[$']]]</f>
        <v>18911200</v>
      </c>
      <c r="N761" s="39">
        <f t="shared" si="11"/>
        <v>4411.2899463494286</v>
      </c>
      <c r="O761" s="50">
        <f>+Tabla1[[#This Row],[Valor Total del reciclaje de la planta]]/G$2</f>
        <v>4869.0010298661173</v>
      </c>
    </row>
    <row r="762" spans="1:15" ht="27.6">
      <c r="A762" s="40">
        <v>44491</v>
      </c>
      <c r="B762" s="6" t="s">
        <v>1188</v>
      </c>
      <c r="C762" s="41" t="s">
        <v>1189</v>
      </c>
      <c r="D762" s="42">
        <f>+Tabla1[[#This Row],[Capacidad MW]]/E$1</f>
        <v>49749.999999999993</v>
      </c>
      <c r="E762" s="42">
        <v>19.899999999999999</v>
      </c>
      <c r="F762" s="40">
        <v>45261</v>
      </c>
      <c r="G762" s="24">
        <f>17*Tabla1[[#This Row],[Cantidad de paneles]]</f>
        <v>845749.99999999988</v>
      </c>
      <c r="H762" s="23">
        <f>0.003*Tabla1[[#This Row],[Cantidad de paneles]]</f>
        <v>149.24999999999997</v>
      </c>
      <c r="I762" s="24">
        <f>0.057*Tabla1[[#This Row],[Cantidad de paneles]]</f>
        <v>2835.7499999999995</v>
      </c>
      <c r="J762" s="28">
        <f>+Tabla1[[#This Row],[Peso del vidrio '[Kg']]]*J$1</f>
        <v>133628499.99999999</v>
      </c>
      <c r="K762" s="28">
        <f>+Tabla1[[#This Row],[Peso del Silicio '[Kg']]]*J$2</f>
        <v>22685999.999999996</v>
      </c>
      <c r="L762" s="28">
        <f>+Tabla1[[#This Row],[peso del aluminio '[Kg']]]*J$3</f>
        <v>14745899.999999998</v>
      </c>
      <c r="M762" s="30">
        <f>+Tabla1[[#This Row],[precio del vidrio '[$']]]+Tabla1[[#This Row],[precio del aluminio '[$']]]+Tabla1[[#This Row],[precio del silio '[$']]]</f>
        <v>171060399.99999997</v>
      </c>
      <c r="N762" s="39">
        <f t="shared" si="11"/>
        <v>39902.12269652437</v>
      </c>
      <c r="O762" s="50">
        <f>+Tabla1[[#This Row],[Valor Total del reciclaje de la planta]]/G$2</f>
        <v>44042.327497425329</v>
      </c>
    </row>
    <row r="763" spans="1:15" ht="27.6">
      <c r="A763" s="40">
        <v>44496</v>
      </c>
      <c r="B763" s="6" t="s">
        <v>1190</v>
      </c>
      <c r="C763" s="41" t="s">
        <v>1191</v>
      </c>
      <c r="D763" s="42">
        <f>+Tabla1[[#This Row],[Capacidad MW]]/E$1</f>
        <v>49749.999999999993</v>
      </c>
      <c r="E763" s="42">
        <v>19.899999999999999</v>
      </c>
      <c r="F763" s="40">
        <v>45627</v>
      </c>
      <c r="G763" s="24">
        <f>17*Tabla1[[#This Row],[Cantidad de paneles]]</f>
        <v>845749.99999999988</v>
      </c>
      <c r="H763" s="23">
        <f>0.003*Tabla1[[#This Row],[Cantidad de paneles]]</f>
        <v>149.24999999999997</v>
      </c>
      <c r="I763" s="24">
        <f>0.057*Tabla1[[#This Row],[Cantidad de paneles]]</f>
        <v>2835.7499999999995</v>
      </c>
      <c r="J763" s="28">
        <f>+Tabla1[[#This Row],[Peso del vidrio '[Kg']]]*J$1</f>
        <v>133628499.99999999</v>
      </c>
      <c r="K763" s="28">
        <f>+Tabla1[[#This Row],[Peso del Silicio '[Kg']]]*J$2</f>
        <v>22685999.999999996</v>
      </c>
      <c r="L763" s="28">
        <f>+Tabla1[[#This Row],[peso del aluminio '[Kg']]]*J$3</f>
        <v>14745899.999999998</v>
      </c>
      <c r="M763" s="30">
        <f>+Tabla1[[#This Row],[precio del vidrio '[$']]]+Tabla1[[#This Row],[precio del aluminio '[$']]]+Tabla1[[#This Row],[precio del silio '[$']]]</f>
        <v>171060399.99999997</v>
      </c>
      <c r="N763" s="39">
        <f t="shared" si="11"/>
        <v>39902.12269652437</v>
      </c>
      <c r="O763" s="50">
        <f>+Tabla1[[#This Row],[Valor Total del reciclaje de la planta]]/G$2</f>
        <v>44042.327497425329</v>
      </c>
    </row>
    <row r="764" spans="1:15" ht="27.6">
      <c r="A764" s="40">
        <v>44496</v>
      </c>
      <c r="B764" s="6" t="s">
        <v>1192</v>
      </c>
      <c r="C764" s="41" t="s">
        <v>1191</v>
      </c>
      <c r="D764" s="42">
        <f>+Tabla1[[#This Row],[Capacidad MW]]/E$1</f>
        <v>24750</v>
      </c>
      <c r="E764" s="42">
        <v>9.9</v>
      </c>
      <c r="F764" s="40">
        <v>45627</v>
      </c>
      <c r="G764" s="24">
        <f>17*Tabla1[[#This Row],[Cantidad de paneles]]</f>
        <v>420750</v>
      </c>
      <c r="H764" s="23">
        <f>0.003*Tabla1[[#This Row],[Cantidad de paneles]]</f>
        <v>74.25</v>
      </c>
      <c r="I764" s="24">
        <f>0.057*Tabla1[[#This Row],[Cantidad de paneles]]</f>
        <v>1410.75</v>
      </c>
      <c r="J764" s="28">
        <f>+Tabla1[[#This Row],[Peso del vidrio '[Kg']]]*J$1</f>
        <v>66478500</v>
      </c>
      <c r="K764" s="28">
        <f>+Tabla1[[#This Row],[Peso del Silicio '[Kg']]]*J$2</f>
        <v>11286000</v>
      </c>
      <c r="L764" s="28">
        <f>+Tabla1[[#This Row],[peso del aluminio '[Kg']]]*J$3</f>
        <v>7335900</v>
      </c>
      <c r="M764" s="30">
        <f>+Tabla1[[#This Row],[precio del vidrio '[$']]]+Tabla1[[#This Row],[precio del aluminio '[$']]]+Tabla1[[#This Row],[precio del silio '[$']]]</f>
        <v>85100400</v>
      </c>
      <c r="N764" s="39">
        <f t="shared" si="11"/>
        <v>19850.804758572427</v>
      </c>
      <c r="O764" s="50">
        <f>+Tabla1[[#This Row],[Valor Total del reciclaje de la planta]]/G$2</f>
        <v>21910.50463439753</v>
      </c>
    </row>
    <row r="765" spans="1:15" ht="27.6">
      <c r="A765" s="40">
        <v>44496</v>
      </c>
      <c r="B765" s="6" t="s">
        <v>1193</v>
      </c>
      <c r="C765" s="41" t="s">
        <v>1191</v>
      </c>
      <c r="D765" s="42">
        <f>+Tabla1[[#This Row],[Capacidad MW]]/E$1</f>
        <v>24750</v>
      </c>
      <c r="E765" s="42">
        <v>9.9</v>
      </c>
      <c r="F765" s="40">
        <v>45627</v>
      </c>
      <c r="G765" s="24">
        <f>17*Tabla1[[#This Row],[Cantidad de paneles]]</f>
        <v>420750</v>
      </c>
      <c r="H765" s="23">
        <f>0.003*Tabla1[[#This Row],[Cantidad de paneles]]</f>
        <v>74.25</v>
      </c>
      <c r="I765" s="24">
        <f>0.057*Tabla1[[#This Row],[Cantidad de paneles]]</f>
        <v>1410.75</v>
      </c>
      <c r="J765" s="28">
        <f>+Tabla1[[#This Row],[Peso del vidrio '[Kg']]]*J$1</f>
        <v>66478500</v>
      </c>
      <c r="K765" s="28">
        <f>+Tabla1[[#This Row],[Peso del Silicio '[Kg']]]*J$2</f>
        <v>11286000</v>
      </c>
      <c r="L765" s="28">
        <f>+Tabla1[[#This Row],[peso del aluminio '[Kg']]]*J$3</f>
        <v>7335900</v>
      </c>
      <c r="M765" s="30">
        <f>+Tabla1[[#This Row],[precio del vidrio '[$']]]+Tabla1[[#This Row],[precio del aluminio '[$']]]+Tabla1[[#This Row],[precio del silio '[$']]]</f>
        <v>85100400</v>
      </c>
      <c r="N765" s="39">
        <f t="shared" si="11"/>
        <v>19850.804758572427</v>
      </c>
      <c r="O765" s="50">
        <f>+Tabla1[[#This Row],[Valor Total del reciclaje de la planta]]/G$2</f>
        <v>21910.50463439753</v>
      </c>
    </row>
    <row r="766" spans="1:15" ht="27.6">
      <c r="A766" s="40">
        <v>44496</v>
      </c>
      <c r="B766" s="6" t="s">
        <v>1194</v>
      </c>
      <c r="C766" s="41" t="s">
        <v>1191</v>
      </c>
      <c r="D766" s="42">
        <f>+Tabla1[[#This Row],[Capacidad MW]]/E$1</f>
        <v>49749.999999999993</v>
      </c>
      <c r="E766" s="42">
        <v>19.899999999999999</v>
      </c>
      <c r="F766" s="40">
        <v>45627</v>
      </c>
      <c r="G766" s="24">
        <f>17*Tabla1[[#This Row],[Cantidad de paneles]]</f>
        <v>845749.99999999988</v>
      </c>
      <c r="H766" s="23">
        <f>0.003*Tabla1[[#This Row],[Cantidad de paneles]]</f>
        <v>149.24999999999997</v>
      </c>
      <c r="I766" s="24">
        <f>0.057*Tabla1[[#This Row],[Cantidad de paneles]]</f>
        <v>2835.7499999999995</v>
      </c>
      <c r="J766" s="28">
        <f>+Tabla1[[#This Row],[Peso del vidrio '[Kg']]]*J$1</f>
        <v>133628499.99999999</v>
      </c>
      <c r="K766" s="28">
        <f>+Tabla1[[#This Row],[Peso del Silicio '[Kg']]]*J$2</f>
        <v>22685999.999999996</v>
      </c>
      <c r="L766" s="28">
        <f>+Tabla1[[#This Row],[peso del aluminio '[Kg']]]*J$3</f>
        <v>14745899.999999998</v>
      </c>
      <c r="M766" s="30">
        <f>+Tabla1[[#This Row],[precio del vidrio '[$']]]+Tabla1[[#This Row],[precio del aluminio '[$']]]+Tabla1[[#This Row],[precio del silio '[$']]]</f>
        <v>171060399.99999997</v>
      </c>
      <c r="N766" s="39">
        <f t="shared" si="11"/>
        <v>39902.12269652437</v>
      </c>
      <c r="O766" s="50">
        <f>+Tabla1[[#This Row],[Valor Total del reciclaje de la planta]]/G$2</f>
        <v>44042.327497425329</v>
      </c>
    </row>
    <row r="767" spans="1:15" ht="27.6">
      <c r="A767" s="40">
        <v>44496</v>
      </c>
      <c r="B767" s="6" t="s">
        <v>1195</v>
      </c>
      <c r="C767" s="41" t="s">
        <v>1191</v>
      </c>
      <c r="D767" s="42">
        <f>+Tabla1[[#This Row],[Capacidad MW]]/E$1</f>
        <v>24750</v>
      </c>
      <c r="E767" s="42">
        <v>9.9</v>
      </c>
      <c r="F767" s="40">
        <v>45627</v>
      </c>
      <c r="G767" s="24">
        <f>17*Tabla1[[#This Row],[Cantidad de paneles]]</f>
        <v>420750</v>
      </c>
      <c r="H767" s="23">
        <f>0.003*Tabla1[[#This Row],[Cantidad de paneles]]</f>
        <v>74.25</v>
      </c>
      <c r="I767" s="24">
        <f>0.057*Tabla1[[#This Row],[Cantidad de paneles]]</f>
        <v>1410.75</v>
      </c>
      <c r="J767" s="28">
        <f>+Tabla1[[#This Row],[Peso del vidrio '[Kg']]]*J$1</f>
        <v>66478500</v>
      </c>
      <c r="K767" s="28">
        <f>+Tabla1[[#This Row],[Peso del Silicio '[Kg']]]*J$2</f>
        <v>11286000</v>
      </c>
      <c r="L767" s="28">
        <f>+Tabla1[[#This Row],[peso del aluminio '[Kg']]]*J$3</f>
        <v>7335900</v>
      </c>
      <c r="M767" s="30">
        <f>+Tabla1[[#This Row],[precio del vidrio '[$']]]+Tabla1[[#This Row],[precio del aluminio '[$']]]+Tabla1[[#This Row],[precio del silio '[$']]]</f>
        <v>85100400</v>
      </c>
      <c r="N767" s="39">
        <f t="shared" si="11"/>
        <v>19850.804758572427</v>
      </c>
      <c r="O767" s="50">
        <f>+Tabla1[[#This Row],[Valor Total del reciclaje de la planta]]/G$2</f>
        <v>21910.50463439753</v>
      </c>
    </row>
    <row r="768" spans="1:15" ht="27.6">
      <c r="A768" s="40">
        <v>44503</v>
      </c>
      <c r="B768" s="6" t="s">
        <v>1196</v>
      </c>
      <c r="C768" s="41" t="s">
        <v>1180</v>
      </c>
      <c r="D768" s="42">
        <f>+Tabla1[[#This Row],[Capacidad MW]]/E$1</f>
        <v>24750</v>
      </c>
      <c r="E768" s="42">
        <v>9.9</v>
      </c>
      <c r="F768" s="40">
        <v>44927</v>
      </c>
      <c r="G768" s="24">
        <f>17*Tabla1[[#This Row],[Cantidad de paneles]]</f>
        <v>420750</v>
      </c>
      <c r="H768" s="23">
        <f>0.003*Tabla1[[#This Row],[Cantidad de paneles]]</f>
        <v>74.25</v>
      </c>
      <c r="I768" s="24">
        <f>0.057*Tabla1[[#This Row],[Cantidad de paneles]]</f>
        <v>1410.75</v>
      </c>
      <c r="J768" s="28">
        <f>+Tabla1[[#This Row],[Peso del vidrio '[Kg']]]*J$1</f>
        <v>66478500</v>
      </c>
      <c r="K768" s="28">
        <f>+Tabla1[[#This Row],[Peso del Silicio '[Kg']]]*J$2</f>
        <v>11286000</v>
      </c>
      <c r="L768" s="28">
        <f>+Tabla1[[#This Row],[peso del aluminio '[Kg']]]*J$3</f>
        <v>7335900</v>
      </c>
      <c r="M768" s="30">
        <f>+Tabla1[[#This Row],[precio del vidrio '[$']]]+Tabla1[[#This Row],[precio del aluminio '[$']]]+Tabla1[[#This Row],[precio del silio '[$']]]</f>
        <v>85100400</v>
      </c>
      <c r="N768" s="39">
        <f t="shared" si="11"/>
        <v>19850.804758572427</v>
      </c>
      <c r="O768" s="50">
        <f>+Tabla1[[#This Row],[Valor Total del reciclaje de la planta]]/G$2</f>
        <v>21910.50463439753</v>
      </c>
    </row>
    <row r="769" spans="1:15" ht="27.6">
      <c r="A769" s="40">
        <v>44511</v>
      </c>
      <c r="B769" s="6" t="s">
        <v>1197</v>
      </c>
      <c r="C769" s="41" t="s">
        <v>1198</v>
      </c>
      <c r="D769" s="42">
        <f>+Tabla1[[#This Row],[Capacidad MW]]/E$1</f>
        <v>420000</v>
      </c>
      <c r="E769" s="42">
        <v>168</v>
      </c>
      <c r="F769" s="40">
        <v>45291</v>
      </c>
      <c r="G769" s="24">
        <f>17*Tabla1[[#This Row],[Cantidad de paneles]]</f>
        <v>7140000</v>
      </c>
      <c r="H769" s="23">
        <f>0.003*Tabla1[[#This Row],[Cantidad de paneles]]</f>
        <v>1260</v>
      </c>
      <c r="I769" s="24">
        <f>0.057*Tabla1[[#This Row],[Cantidad de paneles]]</f>
        <v>23940</v>
      </c>
      <c r="J769" s="28">
        <f>+Tabla1[[#This Row],[Peso del vidrio '[Kg']]]*J$1</f>
        <v>1128120000</v>
      </c>
      <c r="K769" s="28">
        <f>+Tabla1[[#This Row],[Peso del Silicio '[Kg']]]*J$2</f>
        <v>191520000</v>
      </c>
      <c r="L769" s="28">
        <f>+Tabla1[[#This Row],[peso del aluminio '[Kg']]]*J$3</f>
        <v>124488000</v>
      </c>
      <c r="M769" s="30">
        <f>+Tabla1[[#This Row],[precio del vidrio '[$']]]+Tabla1[[#This Row],[precio del aluminio '[$']]]+Tabla1[[#This Row],[precio del silio '[$']]]</f>
        <v>1444128000</v>
      </c>
      <c r="N769" s="39">
        <f t="shared" si="11"/>
        <v>336862.14135759271</v>
      </c>
      <c r="O769" s="50">
        <f>+Tabla1[[#This Row],[Valor Total del reciclaje de la planta]]/G$2</f>
        <v>371814.62409886712</v>
      </c>
    </row>
    <row r="770" spans="1:15" ht="55.15">
      <c r="A770" s="40">
        <v>44511</v>
      </c>
      <c r="B770" s="6" t="s">
        <v>1199</v>
      </c>
      <c r="C770" s="41" t="s">
        <v>1200</v>
      </c>
      <c r="D770" s="42">
        <f>+Tabla1[[#This Row],[Capacidad MW]]/E$1</f>
        <v>49749.999999999993</v>
      </c>
      <c r="E770" s="42">
        <v>19.899999999999999</v>
      </c>
      <c r="F770" s="40">
        <v>45627</v>
      </c>
      <c r="G770" s="24">
        <f>17*Tabla1[[#This Row],[Cantidad de paneles]]</f>
        <v>845749.99999999988</v>
      </c>
      <c r="H770" s="23">
        <f>0.003*Tabla1[[#This Row],[Cantidad de paneles]]</f>
        <v>149.24999999999997</v>
      </c>
      <c r="I770" s="24">
        <f>0.057*Tabla1[[#This Row],[Cantidad de paneles]]</f>
        <v>2835.7499999999995</v>
      </c>
      <c r="J770" s="28">
        <f>+Tabla1[[#This Row],[Peso del vidrio '[Kg']]]*J$1</f>
        <v>133628499.99999999</v>
      </c>
      <c r="K770" s="28">
        <f>+Tabla1[[#This Row],[Peso del Silicio '[Kg']]]*J$2</f>
        <v>22685999.999999996</v>
      </c>
      <c r="L770" s="28">
        <f>+Tabla1[[#This Row],[peso del aluminio '[Kg']]]*J$3</f>
        <v>14745899.999999998</v>
      </c>
      <c r="M770" s="30">
        <f>+Tabla1[[#This Row],[precio del vidrio '[$']]]+Tabla1[[#This Row],[precio del aluminio '[$']]]+Tabla1[[#This Row],[precio del silio '[$']]]</f>
        <v>171060399.99999997</v>
      </c>
      <c r="N770" s="39">
        <f t="shared" si="11"/>
        <v>39902.12269652437</v>
      </c>
      <c r="O770" s="50">
        <f>+Tabla1[[#This Row],[Valor Total del reciclaje de la planta]]/G$2</f>
        <v>44042.327497425329</v>
      </c>
    </row>
    <row r="771" spans="1:15" ht="55.15">
      <c r="A771" s="40">
        <v>44511</v>
      </c>
      <c r="B771" s="6" t="s">
        <v>1201</v>
      </c>
      <c r="C771" s="41" t="s">
        <v>998</v>
      </c>
      <c r="D771" s="42">
        <f>+Tabla1[[#This Row],[Capacidad MW]]/E$1</f>
        <v>150000</v>
      </c>
      <c r="E771" s="42">
        <v>60</v>
      </c>
      <c r="F771" s="40">
        <v>45657</v>
      </c>
      <c r="G771" s="24">
        <f>17*Tabla1[[#This Row],[Cantidad de paneles]]</f>
        <v>2550000</v>
      </c>
      <c r="H771" s="23">
        <f>0.003*Tabla1[[#This Row],[Cantidad de paneles]]</f>
        <v>450</v>
      </c>
      <c r="I771" s="24">
        <f>0.057*Tabla1[[#This Row],[Cantidad de paneles]]</f>
        <v>8550</v>
      </c>
      <c r="J771" s="28">
        <f>+Tabla1[[#This Row],[Peso del vidrio '[Kg']]]*J$1</f>
        <v>402900000</v>
      </c>
      <c r="K771" s="28">
        <f>+Tabla1[[#This Row],[Peso del Silicio '[Kg']]]*J$2</f>
        <v>68400000</v>
      </c>
      <c r="L771" s="28">
        <f>+Tabla1[[#This Row],[peso del aluminio '[Kg']]]*J$3</f>
        <v>44460000</v>
      </c>
      <c r="M771" s="30">
        <f>+Tabla1[[#This Row],[precio del vidrio '[$']]]+Tabla1[[#This Row],[precio del aluminio '[$']]]+Tabla1[[#This Row],[precio del silio '[$']]]</f>
        <v>515760000</v>
      </c>
      <c r="N771" s="39">
        <f t="shared" si="11"/>
        <v>120307.90762771168</v>
      </c>
      <c r="O771" s="50">
        <f>+Tabla1[[#This Row],[Valor Total del reciclaje de la planta]]/G$2</f>
        <v>132790.93717816685</v>
      </c>
    </row>
    <row r="772" spans="1:15">
      <c r="A772" s="40">
        <v>44526</v>
      </c>
      <c r="B772" s="6" t="s">
        <v>1202</v>
      </c>
      <c r="C772" s="41" t="s">
        <v>1203</v>
      </c>
      <c r="D772" s="42">
        <f>+Tabla1[[#This Row],[Capacidad MW]]/E$1</f>
        <v>48750</v>
      </c>
      <c r="E772" s="42">
        <v>19.5</v>
      </c>
      <c r="F772" s="40">
        <v>44742</v>
      </c>
      <c r="G772" s="24">
        <f>17*Tabla1[[#This Row],[Cantidad de paneles]]</f>
        <v>828750</v>
      </c>
      <c r="H772" s="23">
        <f>0.003*Tabla1[[#This Row],[Cantidad de paneles]]</f>
        <v>146.25</v>
      </c>
      <c r="I772" s="24">
        <f>0.057*Tabla1[[#This Row],[Cantidad de paneles]]</f>
        <v>2778.75</v>
      </c>
      <c r="J772" s="28">
        <f>+Tabla1[[#This Row],[Peso del vidrio '[Kg']]]*J$1</f>
        <v>130942500</v>
      </c>
      <c r="K772" s="28">
        <f>+Tabla1[[#This Row],[Peso del Silicio '[Kg']]]*J$2</f>
        <v>22230000</v>
      </c>
      <c r="L772" s="28">
        <f>+Tabla1[[#This Row],[peso del aluminio '[Kg']]]*J$3</f>
        <v>14449500</v>
      </c>
      <c r="M772" s="30">
        <f>+Tabla1[[#This Row],[precio del vidrio '[$']]]+Tabla1[[#This Row],[precio del aluminio '[$']]]+Tabla1[[#This Row],[precio del silio '[$']]]</f>
        <v>167622000</v>
      </c>
      <c r="N772" s="39">
        <f t="shared" si="11"/>
        <v>39100.069979006301</v>
      </c>
      <c r="O772" s="50">
        <f>+Tabla1[[#This Row],[Valor Total del reciclaje de la planta]]/G$2</f>
        <v>43157.054582904224</v>
      </c>
    </row>
    <row r="773" spans="1:15">
      <c r="A773" s="40">
        <v>44526</v>
      </c>
      <c r="B773" s="6" t="s">
        <v>1204</v>
      </c>
      <c r="C773" s="41" t="s">
        <v>1205</v>
      </c>
      <c r="D773" s="42">
        <f>+Tabla1[[#This Row],[Capacidad MW]]/E$1</f>
        <v>49749.999999999993</v>
      </c>
      <c r="E773" s="42">
        <v>19.899999999999999</v>
      </c>
      <c r="F773" s="40">
        <v>44742</v>
      </c>
      <c r="G773" s="24">
        <f>17*Tabla1[[#This Row],[Cantidad de paneles]]</f>
        <v>845749.99999999988</v>
      </c>
      <c r="H773" s="23">
        <f>0.003*Tabla1[[#This Row],[Cantidad de paneles]]</f>
        <v>149.24999999999997</v>
      </c>
      <c r="I773" s="24">
        <f>0.057*Tabla1[[#This Row],[Cantidad de paneles]]</f>
        <v>2835.7499999999995</v>
      </c>
      <c r="J773" s="28">
        <f>+Tabla1[[#This Row],[Peso del vidrio '[Kg']]]*J$1</f>
        <v>133628499.99999999</v>
      </c>
      <c r="K773" s="28">
        <f>+Tabla1[[#This Row],[Peso del Silicio '[Kg']]]*J$2</f>
        <v>22685999.999999996</v>
      </c>
      <c r="L773" s="28">
        <f>+Tabla1[[#This Row],[peso del aluminio '[Kg']]]*J$3</f>
        <v>14745899.999999998</v>
      </c>
      <c r="M773" s="30">
        <f>+Tabla1[[#This Row],[precio del vidrio '[$']]]+Tabla1[[#This Row],[precio del aluminio '[$']]]+Tabla1[[#This Row],[precio del silio '[$']]]</f>
        <v>171060399.99999997</v>
      </c>
      <c r="N773" s="39">
        <f t="shared" si="11"/>
        <v>39902.12269652437</v>
      </c>
      <c r="O773" s="50">
        <f>+Tabla1[[#This Row],[Valor Total del reciclaje de la planta]]/G$2</f>
        <v>44042.327497425329</v>
      </c>
    </row>
    <row r="774" spans="1:15" ht="27.6">
      <c r="A774" s="40">
        <v>44530</v>
      </c>
      <c r="B774" s="6" t="s">
        <v>1206</v>
      </c>
      <c r="C774" s="41" t="s">
        <v>1207</v>
      </c>
      <c r="D774" s="42">
        <f>+Tabla1[[#This Row],[Capacidad MW]]/E$1</f>
        <v>247500</v>
      </c>
      <c r="E774" s="42">
        <v>99</v>
      </c>
      <c r="F774" s="40">
        <v>46022</v>
      </c>
      <c r="G774" s="24">
        <f>17*Tabla1[[#This Row],[Cantidad de paneles]]</f>
        <v>4207500</v>
      </c>
      <c r="H774" s="23">
        <f>0.003*Tabla1[[#This Row],[Cantidad de paneles]]</f>
        <v>742.5</v>
      </c>
      <c r="I774" s="24">
        <f>0.057*Tabla1[[#This Row],[Cantidad de paneles]]</f>
        <v>14107.5</v>
      </c>
      <c r="J774" s="28">
        <f>+Tabla1[[#This Row],[Peso del vidrio '[Kg']]]*J$1</f>
        <v>664785000</v>
      </c>
      <c r="K774" s="28">
        <f>+Tabla1[[#This Row],[Peso del Silicio '[Kg']]]*J$2</f>
        <v>112860000</v>
      </c>
      <c r="L774" s="28">
        <f>+Tabla1[[#This Row],[peso del aluminio '[Kg']]]*J$3</f>
        <v>73359000</v>
      </c>
      <c r="M774" s="30">
        <f>+Tabla1[[#This Row],[precio del vidrio '[$']]]+Tabla1[[#This Row],[precio del aluminio '[$']]]+Tabla1[[#This Row],[precio del silio '[$']]]</f>
        <v>851004000</v>
      </c>
      <c r="N774" s="39">
        <f t="shared" si="11"/>
        <v>198508.04758572427</v>
      </c>
      <c r="O774" s="50">
        <f>+Tabla1[[#This Row],[Valor Total del reciclaje de la planta]]/G$2</f>
        <v>219105.04634397529</v>
      </c>
    </row>
    <row r="775" spans="1:15">
      <c r="A775" s="40">
        <v>44552</v>
      </c>
      <c r="B775" s="6" t="s">
        <v>1208</v>
      </c>
      <c r="C775" s="41" t="s">
        <v>1209</v>
      </c>
      <c r="D775" s="42">
        <f>+Tabla1[[#This Row],[Capacidad MW]]/E$1</f>
        <v>500000</v>
      </c>
      <c r="E775" s="42">
        <v>200</v>
      </c>
      <c r="F775" s="40">
        <v>45657</v>
      </c>
      <c r="G775" s="24">
        <f>17*Tabla1[[#This Row],[Cantidad de paneles]]</f>
        <v>8500000</v>
      </c>
      <c r="H775" s="23">
        <f>0.003*Tabla1[[#This Row],[Cantidad de paneles]]</f>
        <v>1500</v>
      </c>
      <c r="I775" s="24">
        <f>0.057*Tabla1[[#This Row],[Cantidad de paneles]]</f>
        <v>28500</v>
      </c>
      <c r="J775" s="28">
        <f>+Tabla1[[#This Row],[Peso del vidrio '[Kg']]]*J$1</f>
        <v>1343000000</v>
      </c>
      <c r="K775" s="28">
        <f>+Tabla1[[#This Row],[Peso del Silicio '[Kg']]]*J$2</f>
        <v>228000000</v>
      </c>
      <c r="L775" s="28">
        <f>+Tabla1[[#This Row],[peso del aluminio '[Kg']]]*J$3</f>
        <v>148200000</v>
      </c>
      <c r="M775" s="30">
        <f>+Tabla1[[#This Row],[precio del vidrio '[$']]]+Tabla1[[#This Row],[precio del aluminio '[$']]]+Tabla1[[#This Row],[precio del silio '[$']]]</f>
        <v>1719200000</v>
      </c>
      <c r="N775" s="39">
        <f t="shared" si="11"/>
        <v>401026.35875903897</v>
      </c>
      <c r="O775" s="50">
        <f>+Tabla1[[#This Row],[Valor Total del reciclaje de la planta]]/G$2</f>
        <v>442636.45726055611</v>
      </c>
    </row>
    <row r="776" spans="1:15" ht="27.6">
      <c r="A776" s="40">
        <v>44564</v>
      </c>
      <c r="B776" s="6" t="s">
        <v>1210</v>
      </c>
      <c r="C776" s="41" t="s">
        <v>1211</v>
      </c>
      <c r="D776" s="42">
        <f>+Tabla1[[#This Row],[Capacidad MW]]/E$1</f>
        <v>24750</v>
      </c>
      <c r="E776" s="42">
        <v>9.9</v>
      </c>
      <c r="F776" s="40">
        <v>45291</v>
      </c>
      <c r="G776" s="24">
        <f>17*Tabla1[[#This Row],[Cantidad de paneles]]</f>
        <v>420750</v>
      </c>
      <c r="H776" s="23">
        <f>0.003*Tabla1[[#This Row],[Cantidad de paneles]]</f>
        <v>74.25</v>
      </c>
      <c r="I776" s="24">
        <f>0.057*Tabla1[[#This Row],[Cantidad de paneles]]</f>
        <v>1410.75</v>
      </c>
      <c r="J776" s="28">
        <f>+Tabla1[[#This Row],[Peso del vidrio '[Kg']]]*J$1</f>
        <v>66478500</v>
      </c>
      <c r="K776" s="28">
        <f>+Tabla1[[#This Row],[Peso del Silicio '[Kg']]]*J$2</f>
        <v>11286000</v>
      </c>
      <c r="L776" s="28">
        <f>+Tabla1[[#This Row],[peso del aluminio '[Kg']]]*J$3</f>
        <v>7335900</v>
      </c>
      <c r="M776" s="30">
        <f>+Tabla1[[#This Row],[precio del vidrio '[$']]]+Tabla1[[#This Row],[precio del aluminio '[$']]]+Tabla1[[#This Row],[precio del silio '[$']]]</f>
        <v>85100400</v>
      </c>
      <c r="N776" s="39">
        <f t="shared" ref="N776:N839" si="12">+M776/G$1</f>
        <v>19850.804758572427</v>
      </c>
      <c r="O776" s="50">
        <f>+Tabla1[[#This Row],[Valor Total del reciclaje de la planta]]/G$2</f>
        <v>21910.50463439753</v>
      </c>
    </row>
    <row r="777" spans="1:15" ht="27.6">
      <c r="A777" s="40">
        <v>44564</v>
      </c>
      <c r="B777" s="6" t="s">
        <v>1212</v>
      </c>
      <c r="C777" s="41" t="s">
        <v>1213</v>
      </c>
      <c r="D777" s="42">
        <f>+Tabla1[[#This Row],[Capacidad MW]]/E$1</f>
        <v>49500</v>
      </c>
      <c r="E777" s="42">
        <v>19.8</v>
      </c>
      <c r="F777" s="40">
        <v>45291</v>
      </c>
      <c r="G777" s="24">
        <f>17*Tabla1[[#This Row],[Cantidad de paneles]]</f>
        <v>841500</v>
      </c>
      <c r="H777" s="23">
        <f>0.003*Tabla1[[#This Row],[Cantidad de paneles]]</f>
        <v>148.5</v>
      </c>
      <c r="I777" s="24">
        <f>0.057*Tabla1[[#This Row],[Cantidad de paneles]]</f>
        <v>2821.5</v>
      </c>
      <c r="J777" s="28">
        <f>+Tabla1[[#This Row],[Peso del vidrio '[Kg']]]*J$1</f>
        <v>132957000</v>
      </c>
      <c r="K777" s="28">
        <f>+Tabla1[[#This Row],[Peso del Silicio '[Kg']]]*J$2</f>
        <v>22572000</v>
      </c>
      <c r="L777" s="28">
        <f>+Tabla1[[#This Row],[peso del aluminio '[Kg']]]*J$3</f>
        <v>14671800</v>
      </c>
      <c r="M777" s="30">
        <f>+Tabla1[[#This Row],[precio del vidrio '[$']]]+Tabla1[[#This Row],[precio del aluminio '[$']]]+Tabla1[[#This Row],[precio del silio '[$']]]</f>
        <v>170200800</v>
      </c>
      <c r="N777" s="39">
        <f t="shared" si="12"/>
        <v>39701.609517144854</v>
      </c>
      <c r="O777" s="50">
        <f>+Tabla1[[#This Row],[Valor Total del reciclaje de la planta]]/G$2</f>
        <v>43821.00926879506</v>
      </c>
    </row>
    <row r="778" spans="1:15" ht="27.6">
      <c r="A778" s="40">
        <v>44564</v>
      </c>
      <c r="B778" s="6" t="s">
        <v>1214</v>
      </c>
      <c r="C778" s="41" t="s">
        <v>1215</v>
      </c>
      <c r="D778" s="42">
        <f>+Tabla1[[#This Row],[Capacidad MW]]/E$1</f>
        <v>24750</v>
      </c>
      <c r="E778" s="42">
        <v>9.9</v>
      </c>
      <c r="F778" s="40">
        <v>46387</v>
      </c>
      <c r="G778" s="24">
        <f>17*Tabla1[[#This Row],[Cantidad de paneles]]</f>
        <v>420750</v>
      </c>
      <c r="H778" s="23">
        <f>0.003*Tabla1[[#This Row],[Cantidad de paneles]]</f>
        <v>74.25</v>
      </c>
      <c r="I778" s="24">
        <f>0.057*Tabla1[[#This Row],[Cantidad de paneles]]</f>
        <v>1410.75</v>
      </c>
      <c r="J778" s="28">
        <f>+Tabla1[[#This Row],[Peso del vidrio '[Kg']]]*J$1</f>
        <v>66478500</v>
      </c>
      <c r="K778" s="28">
        <f>+Tabla1[[#This Row],[Peso del Silicio '[Kg']]]*J$2</f>
        <v>11286000</v>
      </c>
      <c r="L778" s="28">
        <f>+Tabla1[[#This Row],[peso del aluminio '[Kg']]]*J$3</f>
        <v>7335900</v>
      </c>
      <c r="M778" s="30">
        <f>+Tabla1[[#This Row],[precio del vidrio '[$']]]+Tabla1[[#This Row],[precio del aluminio '[$']]]+Tabla1[[#This Row],[precio del silio '[$']]]</f>
        <v>85100400</v>
      </c>
      <c r="N778" s="39">
        <f t="shared" si="12"/>
        <v>19850.804758572427</v>
      </c>
      <c r="O778" s="50">
        <f>+Tabla1[[#This Row],[Valor Total del reciclaje de la planta]]/G$2</f>
        <v>21910.50463439753</v>
      </c>
    </row>
    <row r="779" spans="1:15" ht="27.6">
      <c r="A779" s="40">
        <v>44564</v>
      </c>
      <c r="B779" s="6" t="s">
        <v>1216</v>
      </c>
      <c r="C779" s="41" t="s">
        <v>1075</v>
      </c>
      <c r="D779" s="42">
        <f>+Tabla1[[#This Row],[Capacidad MW]]/E$1</f>
        <v>150000</v>
      </c>
      <c r="E779" s="42">
        <v>60</v>
      </c>
      <c r="F779" s="40">
        <v>44926</v>
      </c>
      <c r="G779" s="24">
        <f>17*Tabla1[[#This Row],[Cantidad de paneles]]</f>
        <v>2550000</v>
      </c>
      <c r="H779" s="23">
        <f>0.003*Tabla1[[#This Row],[Cantidad de paneles]]</f>
        <v>450</v>
      </c>
      <c r="I779" s="24">
        <f>0.057*Tabla1[[#This Row],[Cantidad de paneles]]</f>
        <v>8550</v>
      </c>
      <c r="J779" s="28">
        <f>+Tabla1[[#This Row],[Peso del vidrio '[Kg']]]*J$1</f>
        <v>402900000</v>
      </c>
      <c r="K779" s="28">
        <f>+Tabla1[[#This Row],[Peso del Silicio '[Kg']]]*J$2</f>
        <v>68400000</v>
      </c>
      <c r="L779" s="28">
        <f>+Tabla1[[#This Row],[peso del aluminio '[Kg']]]*J$3</f>
        <v>44460000</v>
      </c>
      <c r="M779" s="30">
        <f>+Tabla1[[#This Row],[precio del vidrio '[$']]]+Tabla1[[#This Row],[precio del aluminio '[$']]]+Tabla1[[#This Row],[precio del silio '[$']]]</f>
        <v>515760000</v>
      </c>
      <c r="N779" s="39">
        <f t="shared" si="12"/>
        <v>120307.90762771168</v>
      </c>
      <c r="O779" s="50">
        <f>+Tabla1[[#This Row],[Valor Total del reciclaje de la planta]]/G$2</f>
        <v>132790.93717816685</v>
      </c>
    </row>
    <row r="780" spans="1:15" ht="27.6">
      <c r="A780" s="40">
        <v>44574</v>
      </c>
      <c r="B780" s="6" t="s">
        <v>1217</v>
      </c>
      <c r="C780" s="41" t="s">
        <v>1218</v>
      </c>
      <c r="D780" s="42">
        <f>+Tabla1[[#This Row],[Capacidad MW]]/E$1</f>
        <v>24750</v>
      </c>
      <c r="E780" s="42">
        <v>9.9</v>
      </c>
      <c r="F780" s="40">
        <v>45291</v>
      </c>
      <c r="G780" s="24">
        <f>17*Tabla1[[#This Row],[Cantidad de paneles]]</f>
        <v>420750</v>
      </c>
      <c r="H780" s="23">
        <f>0.003*Tabla1[[#This Row],[Cantidad de paneles]]</f>
        <v>74.25</v>
      </c>
      <c r="I780" s="24">
        <f>0.057*Tabla1[[#This Row],[Cantidad de paneles]]</f>
        <v>1410.75</v>
      </c>
      <c r="J780" s="28">
        <f>+Tabla1[[#This Row],[Peso del vidrio '[Kg']]]*J$1</f>
        <v>66478500</v>
      </c>
      <c r="K780" s="28">
        <f>+Tabla1[[#This Row],[Peso del Silicio '[Kg']]]*J$2</f>
        <v>11286000</v>
      </c>
      <c r="L780" s="28">
        <f>+Tabla1[[#This Row],[peso del aluminio '[Kg']]]*J$3</f>
        <v>7335900</v>
      </c>
      <c r="M780" s="30">
        <f>+Tabla1[[#This Row],[precio del vidrio '[$']]]+Tabla1[[#This Row],[precio del aluminio '[$']]]+Tabla1[[#This Row],[precio del silio '[$']]]</f>
        <v>85100400</v>
      </c>
      <c r="N780" s="39">
        <f t="shared" si="12"/>
        <v>19850.804758572427</v>
      </c>
      <c r="O780" s="50">
        <f>+Tabla1[[#This Row],[Valor Total del reciclaje de la planta]]/G$2</f>
        <v>21910.50463439753</v>
      </c>
    </row>
    <row r="781" spans="1:15" ht="27.6">
      <c r="A781" s="40">
        <v>44581</v>
      </c>
      <c r="B781" s="6" t="s">
        <v>1219</v>
      </c>
      <c r="C781" s="41" t="s">
        <v>1213</v>
      </c>
      <c r="D781" s="42">
        <f>+Tabla1[[#This Row],[Capacidad MW]]/E$1</f>
        <v>49500</v>
      </c>
      <c r="E781" s="42">
        <v>19.8</v>
      </c>
      <c r="F781" s="40">
        <v>45291</v>
      </c>
      <c r="G781" s="24">
        <f>17*Tabla1[[#This Row],[Cantidad de paneles]]</f>
        <v>841500</v>
      </c>
      <c r="H781" s="23">
        <f>0.003*Tabla1[[#This Row],[Cantidad de paneles]]</f>
        <v>148.5</v>
      </c>
      <c r="I781" s="24">
        <f>0.057*Tabla1[[#This Row],[Cantidad de paneles]]</f>
        <v>2821.5</v>
      </c>
      <c r="J781" s="28">
        <f>+Tabla1[[#This Row],[Peso del vidrio '[Kg']]]*J$1</f>
        <v>132957000</v>
      </c>
      <c r="K781" s="28">
        <f>+Tabla1[[#This Row],[Peso del Silicio '[Kg']]]*J$2</f>
        <v>22572000</v>
      </c>
      <c r="L781" s="28">
        <f>+Tabla1[[#This Row],[peso del aluminio '[Kg']]]*J$3</f>
        <v>14671800</v>
      </c>
      <c r="M781" s="30">
        <f>+Tabla1[[#This Row],[precio del vidrio '[$']]]+Tabla1[[#This Row],[precio del aluminio '[$']]]+Tabla1[[#This Row],[precio del silio '[$']]]</f>
        <v>170200800</v>
      </c>
      <c r="N781" s="39">
        <f t="shared" si="12"/>
        <v>39701.609517144854</v>
      </c>
      <c r="O781" s="50">
        <f>+Tabla1[[#This Row],[Valor Total del reciclaje de la planta]]/G$2</f>
        <v>43821.00926879506</v>
      </c>
    </row>
    <row r="782" spans="1:15" ht="27.6">
      <c r="A782" s="40">
        <v>44581</v>
      </c>
      <c r="B782" s="6" t="s">
        <v>1220</v>
      </c>
      <c r="C782" s="41" t="s">
        <v>1213</v>
      </c>
      <c r="D782" s="42">
        <f>+Tabla1[[#This Row],[Capacidad MW]]/E$1</f>
        <v>49500</v>
      </c>
      <c r="E782" s="42">
        <v>19.8</v>
      </c>
      <c r="F782" s="40">
        <v>45291</v>
      </c>
      <c r="G782" s="24">
        <f>17*Tabla1[[#This Row],[Cantidad de paneles]]</f>
        <v>841500</v>
      </c>
      <c r="H782" s="23">
        <f>0.003*Tabla1[[#This Row],[Cantidad de paneles]]</f>
        <v>148.5</v>
      </c>
      <c r="I782" s="24">
        <f>0.057*Tabla1[[#This Row],[Cantidad de paneles]]</f>
        <v>2821.5</v>
      </c>
      <c r="J782" s="28">
        <f>+Tabla1[[#This Row],[Peso del vidrio '[Kg']]]*J$1</f>
        <v>132957000</v>
      </c>
      <c r="K782" s="28">
        <f>+Tabla1[[#This Row],[Peso del Silicio '[Kg']]]*J$2</f>
        <v>22572000</v>
      </c>
      <c r="L782" s="28">
        <f>+Tabla1[[#This Row],[peso del aluminio '[Kg']]]*J$3</f>
        <v>14671800</v>
      </c>
      <c r="M782" s="30">
        <f>+Tabla1[[#This Row],[precio del vidrio '[$']]]+Tabla1[[#This Row],[precio del aluminio '[$']]]+Tabla1[[#This Row],[precio del silio '[$']]]</f>
        <v>170200800</v>
      </c>
      <c r="N782" s="39">
        <f t="shared" si="12"/>
        <v>39701.609517144854</v>
      </c>
      <c r="O782" s="50">
        <f>+Tabla1[[#This Row],[Valor Total del reciclaje de la planta]]/G$2</f>
        <v>43821.00926879506</v>
      </c>
    </row>
    <row r="783" spans="1:15" ht="27.6">
      <c r="A783" s="40">
        <v>44581</v>
      </c>
      <c r="B783" s="6" t="s">
        <v>1221</v>
      </c>
      <c r="C783" s="41" t="s">
        <v>1213</v>
      </c>
      <c r="D783" s="42">
        <f>+Tabla1[[#This Row],[Capacidad MW]]/E$1</f>
        <v>49500</v>
      </c>
      <c r="E783" s="42">
        <v>19.8</v>
      </c>
      <c r="F783" s="40">
        <v>45291</v>
      </c>
      <c r="G783" s="24">
        <f>17*Tabla1[[#This Row],[Cantidad de paneles]]</f>
        <v>841500</v>
      </c>
      <c r="H783" s="23">
        <f>0.003*Tabla1[[#This Row],[Cantidad de paneles]]</f>
        <v>148.5</v>
      </c>
      <c r="I783" s="24">
        <f>0.057*Tabla1[[#This Row],[Cantidad de paneles]]</f>
        <v>2821.5</v>
      </c>
      <c r="J783" s="28">
        <f>+Tabla1[[#This Row],[Peso del vidrio '[Kg']]]*J$1</f>
        <v>132957000</v>
      </c>
      <c r="K783" s="28">
        <f>+Tabla1[[#This Row],[Peso del Silicio '[Kg']]]*J$2</f>
        <v>22572000</v>
      </c>
      <c r="L783" s="28">
        <f>+Tabla1[[#This Row],[peso del aluminio '[Kg']]]*J$3</f>
        <v>14671800</v>
      </c>
      <c r="M783" s="30">
        <f>+Tabla1[[#This Row],[precio del vidrio '[$']]]+Tabla1[[#This Row],[precio del aluminio '[$']]]+Tabla1[[#This Row],[precio del silio '[$']]]</f>
        <v>170200800</v>
      </c>
      <c r="N783" s="39">
        <f t="shared" si="12"/>
        <v>39701.609517144854</v>
      </c>
      <c r="O783" s="50">
        <f>+Tabla1[[#This Row],[Valor Total del reciclaje de la planta]]/G$2</f>
        <v>43821.00926879506</v>
      </c>
    </row>
    <row r="784" spans="1:15" ht="27.6">
      <c r="A784" s="40">
        <v>44581</v>
      </c>
      <c r="B784" s="6" t="s">
        <v>1222</v>
      </c>
      <c r="C784" s="41" t="s">
        <v>1213</v>
      </c>
      <c r="D784" s="42">
        <f>+Tabla1[[#This Row],[Capacidad MW]]/E$1</f>
        <v>49500</v>
      </c>
      <c r="E784" s="42">
        <v>19.8</v>
      </c>
      <c r="F784" s="40">
        <v>45291</v>
      </c>
      <c r="G784" s="24">
        <f>17*Tabla1[[#This Row],[Cantidad de paneles]]</f>
        <v>841500</v>
      </c>
      <c r="H784" s="23">
        <f>0.003*Tabla1[[#This Row],[Cantidad de paneles]]</f>
        <v>148.5</v>
      </c>
      <c r="I784" s="24">
        <f>0.057*Tabla1[[#This Row],[Cantidad de paneles]]</f>
        <v>2821.5</v>
      </c>
      <c r="J784" s="28">
        <f>+Tabla1[[#This Row],[Peso del vidrio '[Kg']]]*J$1</f>
        <v>132957000</v>
      </c>
      <c r="K784" s="28">
        <f>+Tabla1[[#This Row],[Peso del Silicio '[Kg']]]*J$2</f>
        <v>22572000</v>
      </c>
      <c r="L784" s="28">
        <f>+Tabla1[[#This Row],[peso del aluminio '[Kg']]]*J$3</f>
        <v>14671800</v>
      </c>
      <c r="M784" s="30">
        <f>+Tabla1[[#This Row],[precio del vidrio '[$']]]+Tabla1[[#This Row],[precio del aluminio '[$']]]+Tabla1[[#This Row],[precio del silio '[$']]]</f>
        <v>170200800</v>
      </c>
      <c r="N784" s="39">
        <f t="shared" si="12"/>
        <v>39701.609517144854</v>
      </c>
      <c r="O784" s="50">
        <f>+Tabla1[[#This Row],[Valor Total del reciclaje de la planta]]/G$2</f>
        <v>43821.00926879506</v>
      </c>
    </row>
    <row r="785" spans="1:15" ht="27.6">
      <c r="A785" s="40">
        <v>44585</v>
      </c>
      <c r="B785" s="6" t="s">
        <v>1223</v>
      </c>
      <c r="C785" s="41" t="s">
        <v>1224</v>
      </c>
      <c r="D785" s="42">
        <f>+Tabla1[[#This Row],[Capacidad MW]]/E$1</f>
        <v>145000</v>
      </c>
      <c r="E785" s="42">
        <v>58</v>
      </c>
      <c r="F785" s="40">
        <v>45163</v>
      </c>
      <c r="G785" s="24">
        <f>17*Tabla1[[#This Row],[Cantidad de paneles]]</f>
        <v>2465000</v>
      </c>
      <c r="H785" s="23">
        <f>0.003*Tabla1[[#This Row],[Cantidad de paneles]]</f>
        <v>435</v>
      </c>
      <c r="I785" s="24">
        <f>0.057*Tabla1[[#This Row],[Cantidad de paneles]]</f>
        <v>8265</v>
      </c>
      <c r="J785" s="28">
        <f>+Tabla1[[#This Row],[Peso del vidrio '[Kg']]]*J$1</f>
        <v>389470000</v>
      </c>
      <c r="K785" s="28">
        <f>+Tabla1[[#This Row],[Peso del Silicio '[Kg']]]*J$2</f>
        <v>66120000</v>
      </c>
      <c r="L785" s="28">
        <f>+Tabla1[[#This Row],[peso del aluminio '[Kg']]]*J$3</f>
        <v>42978000</v>
      </c>
      <c r="M785" s="30">
        <f>+Tabla1[[#This Row],[precio del vidrio '[$']]]+Tabla1[[#This Row],[precio del aluminio '[$']]]+Tabla1[[#This Row],[precio del silio '[$']]]</f>
        <v>498568000</v>
      </c>
      <c r="N785" s="39">
        <f t="shared" si="12"/>
        <v>116297.6440401213</v>
      </c>
      <c r="O785" s="50">
        <f>+Tabla1[[#This Row],[Valor Total del reciclaje de la planta]]/G$2</f>
        <v>128364.57260556128</v>
      </c>
    </row>
    <row r="786" spans="1:15" ht="27.6">
      <c r="A786" s="40">
        <v>44588</v>
      </c>
      <c r="B786" s="6" t="s">
        <v>1225</v>
      </c>
      <c r="C786" s="41" t="s">
        <v>1226</v>
      </c>
      <c r="D786" s="42">
        <f>+Tabla1[[#This Row],[Capacidad MW]]/E$1</f>
        <v>450000</v>
      </c>
      <c r="E786" s="42">
        <v>180</v>
      </c>
      <c r="F786" s="40">
        <v>44926</v>
      </c>
      <c r="G786" s="24">
        <f>17*Tabla1[[#This Row],[Cantidad de paneles]]</f>
        <v>7650000</v>
      </c>
      <c r="H786" s="23">
        <f>0.003*Tabla1[[#This Row],[Cantidad de paneles]]</f>
        <v>1350</v>
      </c>
      <c r="I786" s="24">
        <f>0.057*Tabla1[[#This Row],[Cantidad de paneles]]</f>
        <v>25650</v>
      </c>
      <c r="J786" s="28">
        <f>+Tabla1[[#This Row],[Peso del vidrio '[Kg']]]*J$1</f>
        <v>1208700000</v>
      </c>
      <c r="K786" s="28">
        <f>+Tabla1[[#This Row],[Peso del Silicio '[Kg']]]*J$2</f>
        <v>205200000</v>
      </c>
      <c r="L786" s="28">
        <f>+Tabla1[[#This Row],[peso del aluminio '[Kg']]]*J$3</f>
        <v>133380000</v>
      </c>
      <c r="M786" s="30">
        <f>+Tabla1[[#This Row],[precio del vidrio '[$']]]+Tabla1[[#This Row],[precio del aluminio '[$']]]+Tabla1[[#This Row],[precio del silio '[$']]]</f>
        <v>1547280000</v>
      </c>
      <c r="N786" s="39">
        <f t="shared" si="12"/>
        <v>360923.72288313508</v>
      </c>
      <c r="O786" s="50">
        <f>+Tabla1[[#This Row],[Valor Total del reciclaje de la planta]]/G$2</f>
        <v>398372.81153450051</v>
      </c>
    </row>
    <row r="787" spans="1:15" ht="27.6">
      <c r="A787" s="40">
        <v>44588</v>
      </c>
      <c r="B787" s="6" t="s">
        <v>1227</v>
      </c>
      <c r="C787" s="41" t="s">
        <v>1228</v>
      </c>
      <c r="D787" s="42">
        <f>+Tabla1[[#This Row],[Capacidad MW]]/E$1</f>
        <v>49749.999999999993</v>
      </c>
      <c r="E787" s="42">
        <v>19.899999999999999</v>
      </c>
      <c r="F787" s="40">
        <v>45078</v>
      </c>
      <c r="G787" s="24">
        <f>17*Tabla1[[#This Row],[Cantidad de paneles]]</f>
        <v>845749.99999999988</v>
      </c>
      <c r="H787" s="23">
        <f>0.003*Tabla1[[#This Row],[Cantidad de paneles]]</f>
        <v>149.24999999999997</v>
      </c>
      <c r="I787" s="24">
        <f>0.057*Tabla1[[#This Row],[Cantidad de paneles]]</f>
        <v>2835.7499999999995</v>
      </c>
      <c r="J787" s="28">
        <f>+Tabla1[[#This Row],[Peso del vidrio '[Kg']]]*J$1</f>
        <v>133628499.99999999</v>
      </c>
      <c r="K787" s="28">
        <f>+Tabla1[[#This Row],[Peso del Silicio '[Kg']]]*J$2</f>
        <v>22685999.999999996</v>
      </c>
      <c r="L787" s="28">
        <f>+Tabla1[[#This Row],[peso del aluminio '[Kg']]]*J$3</f>
        <v>14745899.999999998</v>
      </c>
      <c r="M787" s="30">
        <f>+Tabla1[[#This Row],[precio del vidrio '[$']]]+Tabla1[[#This Row],[precio del aluminio '[$']]]+Tabla1[[#This Row],[precio del silio '[$']]]</f>
        <v>171060399.99999997</v>
      </c>
      <c r="N787" s="39">
        <f t="shared" si="12"/>
        <v>39902.12269652437</v>
      </c>
      <c r="O787" s="50">
        <f>+Tabla1[[#This Row],[Valor Total del reciclaje de la planta]]/G$2</f>
        <v>44042.327497425329</v>
      </c>
    </row>
    <row r="788" spans="1:15" ht="27.6">
      <c r="A788" s="40">
        <v>44588</v>
      </c>
      <c r="B788" s="6" t="s">
        <v>1229</v>
      </c>
      <c r="C788" s="41" t="s">
        <v>1230</v>
      </c>
      <c r="D788" s="42">
        <f>+Tabla1[[#This Row],[Capacidad MW]]/E$1</f>
        <v>500000</v>
      </c>
      <c r="E788" s="42">
        <v>200</v>
      </c>
      <c r="F788" s="40">
        <v>45838</v>
      </c>
      <c r="G788" s="24">
        <f>17*Tabla1[[#This Row],[Cantidad de paneles]]</f>
        <v>8500000</v>
      </c>
      <c r="H788" s="23">
        <f>0.003*Tabla1[[#This Row],[Cantidad de paneles]]</f>
        <v>1500</v>
      </c>
      <c r="I788" s="24">
        <f>0.057*Tabla1[[#This Row],[Cantidad de paneles]]</f>
        <v>28500</v>
      </c>
      <c r="J788" s="28">
        <f>+Tabla1[[#This Row],[Peso del vidrio '[Kg']]]*J$1</f>
        <v>1343000000</v>
      </c>
      <c r="K788" s="28">
        <f>+Tabla1[[#This Row],[Peso del Silicio '[Kg']]]*J$2</f>
        <v>228000000</v>
      </c>
      <c r="L788" s="28">
        <f>+Tabla1[[#This Row],[peso del aluminio '[Kg']]]*J$3</f>
        <v>148200000</v>
      </c>
      <c r="M788" s="30">
        <f>+Tabla1[[#This Row],[precio del vidrio '[$']]]+Tabla1[[#This Row],[precio del aluminio '[$']]]+Tabla1[[#This Row],[precio del silio '[$']]]</f>
        <v>1719200000</v>
      </c>
      <c r="N788" s="39">
        <f t="shared" si="12"/>
        <v>401026.35875903897</v>
      </c>
      <c r="O788" s="50">
        <f>+Tabla1[[#This Row],[Valor Total del reciclaje de la planta]]/G$2</f>
        <v>442636.45726055611</v>
      </c>
    </row>
    <row r="789" spans="1:15" ht="27.6">
      <c r="A789" s="40">
        <v>44594</v>
      </c>
      <c r="B789" s="6" t="s">
        <v>1231</v>
      </c>
      <c r="C789" s="41" t="s">
        <v>1232</v>
      </c>
      <c r="D789" s="42">
        <f>+Tabla1[[#This Row],[Capacidad MW]]/E$1</f>
        <v>49749.999999999993</v>
      </c>
      <c r="E789" s="42">
        <v>19.899999999999999</v>
      </c>
      <c r="F789" s="40">
        <v>46022</v>
      </c>
      <c r="G789" s="24">
        <f>17*Tabla1[[#This Row],[Cantidad de paneles]]</f>
        <v>845749.99999999988</v>
      </c>
      <c r="H789" s="23">
        <f>0.003*Tabla1[[#This Row],[Cantidad de paneles]]</f>
        <v>149.24999999999997</v>
      </c>
      <c r="I789" s="24">
        <f>0.057*Tabla1[[#This Row],[Cantidad de paneles]]</f>
        <v>2835.7499999999995</v>
      </c>
      <c r="J789" s="28">
        <f>+Tabla1[[#This Row],[Peso del vidrio '[Kg']]]*J$1</f>
        <v>133628499.99999999</v>
      </c>
      <c r="K789" s="28">
        <f>+Tabla1[[#This Row],[Peso del Silicio '[Kg']]]*J$2</f>
        <v>22685999.999999996</v>
      </c>
      <c r="L789" s="28">
        <f>+Tabla1[[#This Row],[peso del aluminio '[Kg']]]*J$3</f>
        <v>14745899.999999998</v>
      </c>
      <c r="M789" s="30">
        <f>+Tabla1[[#This Row],[precio del vidrio '[$']]]+Tabla1[[#This Row],[precio del aluminio '[$']]]+Tabla1[[#This Row],[precio del silio '[$']]]</f>
        <v>171060399.99999997</v>
      </c>
      <c r="N789" s="39">
        <f t="shared" si="12"/>
        <v>39902.12269652437</v>
      </c>
      <c r="O789" s="50">
        <f>+Tabla1[[#This Row],[Valor Total del reciclaje de la planta]]/G$2</f>
        <v>44042.327497425329</v>
      </c>
    </row>
    <row r="790" spans="1:15" ht="27.6">
      <c r="A790" s="40">
        <v>44603</v>
      </c>
      <c r="B790" s="6" t="s">
        <v>1233</v>
      </c>
      <c r="C790" s="41" t="s">
        <v>1213</v>
      </c>
      <c r="D790" s="42">
        <f>+Tabla1[[#This Row],[Capacidad MW]]/E$1</f>
        <v>49500</v>
      </c>
      <c r="E790" s="42">
        <v>19.8</v>
      </c>
      <c r="F790" s="40">
        <v>45291</v>
      </c>
      <c r="G790" s="24">
        <f>17*Tabla1[[#This Row],[Cantidad de paneles]]</f>
        <v>841500</v>
      </c>
      <c r="H790" s="23">
        <f>0.003*Tabla1[[#This Row],[Cantidad de paneles]]</f>
        <v>148.5</v>
      </c>
      <c r="I790" s="24">
        <f>0.057*Tabla1[[#This Row],[Cantidad de paneles]]</f>
        <v>2821.5</v>
      </c>
      <c r="J790" s="28">
        <f>+Tabla1[[#This Row],[Peso del vidrio '[Kg']]]*J$1</f>
        <v>132957000</v>
      </c>
      <c r="K790" s="28">
        <f>+Tabla1[[#This Row],[Peso del Silicio '[Kg']]]*J$2</f>
        <v>22572000</v>
      </c>
      <c r="L790" s="28">
        <f>+Tabla1[[#This Row],[peso del aluminio '[Kg']]]*J$3</f>
        <v>14671800</v>
      </c>
      <c r="M790" s="30">
        <f>+Tabla1[[#This Row],[precio del vidrio '[$']]]+Tabla1[[#This Row],[precio del aluminio '[$']]]+Tabla1[[#This Row],[precio del silio '[$']]]</f>
        <v>170200800</v>
      </c>
      <c r="N790" s="39">
        <f t="shared" si="12"/>
        <v>39701.609517144854</v>
      </c>
      <c r="O790" s="50">
        <f>+Tabla1[[#This Row],[Valor Total del reciclaje de la planta]]/G$2</f>
        <v>43821.00926879506</v>
      </c>
    </row>
    <row r="791" spans="1:15" ht="27.6">
      <c r="A791" s="40">
        <v>44603</v>
      </c>
      <c r="B791" s="6" t="s">
        <v>1234</v>
      </c>
      <c r="C791" s="41" t="s">
        <v>1213</v>
      </c>
      <c r="D791" s="42">
        <f>+Tabla1[[#This Row],[Capacidad MW]]/E$1</f>
        <v>49500</v>
      </c>
      <c r="E791" s="42">
        <v>19.8</v>
      </c>
      <c r="F791" s="40">
        <v>45291</v>
      </c>
      <c r="G791" s="24">
        <f>17*Tabla1[[#This Row],[Cantidad de paneles]]</f>
        <v>841500</v>
      </c>
      <c r="H791" s="23">
        <f>0.003*Tabla1[[#This Row],[Cantidad de paneles]]</f>
        <v>148.5</v>
      </c>
      <c r="I791" s="24">
        <f>0.057*Tabla1[[#This Row],[Cantidad de paneles]]</f>
        <v>2821.5</v>
      </c>
      <c r="J791" s="28">
        <f>+Tabla1[[#This Row],[Peso del vidrio '[Kg']]]*J$1</f>
        <v>132957000</v>
      </c>
      <c r="K791" s="28">
        <f>+Tabla1[[#This Row],[Peso del Silicio '[Kg']]]*J$2</f>
        <v>22572000</v>
      </c>
      <c r="L791" s="28">
        <f>+Tabla1[[#This Row],[peso del aluminio '[Kg']]]*J$3</f>
        <v>14671800</v>
      </c>
      <c r="M791" s="30">
        <f>+Tabla1[[#This Row],[precio del vidrio '[$']]]+Tabla1[[#This Row],[precio del aluminio '[$']]]+Tabla1[[#This Row],[precio del silio '[$']]]</f>
        <v>170200800</v>
      </c>
      <c r="N791" s="39">
        <f t="shared" si="12"/>
        <v>39701.609517144854</v>
      </c>
      <c r="O791" s="50">
        <f>+Tabla1[[#This Row],[Valor Total del reciclaje de la planta]]/G$2</f>
        <v>43821.00926879506</v>
      </c>
    </row>
    <row r="792" spans="1:15" ht="27.6">
      <c r="A792" s="40">
        <v>44603</v>
      </c>
      <c r="B792" s="6" t="s">
        <v>1235</v>
      </c>
      <c r="C792" s="41" t="s">
        <v>1213</v>
      </c>
      <c r="D792" s="42">
        <f>+Tabla1[[#This Row],[Capacidad MW]]/E$1</f>
        <v>49500</v>
      </c>
      <c r="E792" s="42">
        <v>19.8</v>
      </c>
      <c r="F792" s="40">
        <v>45291</v>
      </c>
      <c r="G792" s="24">
        <f>17*Tabla1[[#This Row],[Cantidad de paneles]]</f>
        <v>841500</v>
      </c>
      <c r="H792" s="23">
        <f>0.003*Tabla1[[#This Row],[Cantidad de paneles]]</f>
        <v>148.5</v>
      </c>
      <c r="I792" s="24">
        <f>0.057*Tabla1[[#This Row],[Cantidad de paneles]]</f>
        <v>2821.5</v>
      </c>
      <c r="J792" s="28">
        <f>+Tabla1[[#This Row],[Peso del vidrio '[Kg']]]*J$1</f>
        <v>132957000</v>
      </c>
      <c r="K792" s="28">
        <f>+Tabla1[[#This Row],[Peso del Silicio '[Kg']]]*J$2</f>
        <v>22572000</v>
      </c>
      <c r="L792" s="28">
        <f>+Tabla1[[#This Row],[peso del aluminio '[Kg']]]*J$3</f>
        <v>14671800</v>
      </c>
      <c r="M792" s="30">
        <f>+Tabla1[[#This Row],[precio del vidrio '[$']]]+Tabla1[[#This Row],[precio del aluminio '[$']]]+Tabla1[[#This Row],[precio del silio '[$']]]</f>
        <v>170200800</v>
      </c>
      <c r="N792" s="39">
        <f t="shared" si="12"/>
        <v>39701.609517144854</v>
      </c>
      <c r="O792" s="50">
        <f>+Tabla1[[#This Row],[Valor Total del reciclaje de la planta]]/G$2</f>
        <v>43821.00926879506</v>
      </c>
    </row>
    <row r="793" spans="1:15" ht="27.6">
      <c r="A793" s="40">
        <v>44603</v>
      </c>
      <c r="B793" s="6" t="s">
        <v>1236</v>
      </c>
      <c r="C793" s="41" t="s">
        <v>1213</v>
      </c>
      <c r="D793" s="42">
        <f>+Tabla1[[#This Row],[Capacidad MW]]/E$1</f>
        <v>49500</v>
      </c>
      <c r="E793" s="42">
        <v>19.8</v>
      </c>
      <c r="F793" s="40">
        <v>45291</v>
      </c>
      <c r="G793" s="24">
        <f>17*Tabla1[[#This Row],[Cantidad de paneles]]</f>
        <v>841500</v>
      </c>
      <c r="H793" s="23">
        <f>0.003*Tabla1[[#This Row],[Cantidad de paneles]]</f>
        <v>148.5</v>
      </c>
      <c r="I793" s="24">
        <f>0.057*Tabla1[[#This Row],[Cantidad de paneles]]</f>
        <v>2821.5</v>
      </c>
      <c r="J793" s="28">
        <f>+Tabla1[[#This Row],[Peso del vidrio '[Kg']]]*J$1</f>
        <v>132957000</v>
      </c>
      <c r="K793" s="28">
        <f>+Tabla1[[#This Row],[Peso del Silicio '[Kg']]]*J$2</f>
        <v>22572000</v>
      </c>
      <c r="L793" s="28">
        <f>+Tabla1[[#This Row],[peso del aluminio '[Kg']]]*J$3</f>
        <v>14671800</v>
      </c>
      <c r="M793" s="30">
        <f>+Tabla1[[#This Row],[precio del vidrio '[$']]]+Tabla1[[#This Row],[precio del aluminio '[$']]]+Tabla1[[#This Row],[precio del silio '[$']]]</f>
        <v>170200800</v>
      </c>
      <c r="N793" s="39">
        <f t="shared" si="12"/>
        <v>39701.609517144854</v>
      </c>
      <c r="O793" s="50">
        <f>+Tabla1[[#This Row],[Valor Total del reciclaje de la planta]]/G$2</f>
        <v>43821.00926879506</v>
      </c>
    </row>
    <row r="794" spans="1:15" ht="27.6">
      <c r="A794" s="40">
        <v>44603</v>
      </c>
      <c r="B794" s="6" t="s">
        <v>1237</v>
      </c>
      <c r="C794" s="41" t="s">
        <v>1213</v>
      </c>
      <c r="D794" s="42">
        <f>+Tabla1[[#This Row],[Capacidad MW]]/E$1</f>
        <v>49500</v>
      </c>
      <c r="E794" s="42">
        <v>19.8</v>
      </c>
      <c r="F794" s="40">
        <v>45291</v>
      </c>
      <c r="G794" s="24">
        <f>17*Tabla1[[#This Row],[Cantidad de paneles]]</f>
        <v>841500</v>
      </c>
      <c r="H794" s="23">
        <f>0.003*Tabla1[[#This Row],[Cantidad de paneles]]</f>
        <v>148.5</v>
      </c>
      <c r="I794" s="24">
        <f>0.057*Tabla1[[#This Row],[Cantidad de paneles]]</f>
        <v>2821.5</v>
      </c>
      <c r="J794" s="28">
        <f>+Tabla1[[#This Row],[Peso del vidrio '[Kg']]]*J$1</f>
        <v>132957000</v>
      </c>
      <c r="K794" s="28">
        <f>+Tabla1[[#This Row],[Peso del Silicio '[Kg']]]*J$2</f>
        <v>22572000</v>
      </c>
      <c r="L794" s="28">
        <f>+Tabla1[[#This Row],[peso del aluminio '[Kg']]]*J$3</f>
        <v>14671800</v>
      </c>
      <c r="M794" s="30">
        <f>+Tabla1[[#This Row],[precio del vidrio '[$']]]+Tabla1[[#This Row],[precio del aluminio '[$']]]+Tabla1[[#This Row],[precio del silio '[$']]]</f>
        <v>170200800</v>
      </c>
      <c r="N794" s="39">
        <f t="shared" si="12"/>
        <v>39701.609517144854</v>
      </c>
      <c r="O794" s="50">
        <f>+Tabla1[[#This Row],[Valor Total del reciclaje de la planta]]/G$2</f>
        <v>43821.00926879506</v>
      </c>
    </row>
    <row r="795" spans="1:15" ht="27.6">
      <c r="A795" s="40">
        <v>44609</v>
      </c>
      <c r="B795" s="6" t="s">
        <v>1238</v>
      </c>
      <c r="C795" s="41" t="s">
        <v>1168</v>
      </c>
      <c r="D795" s="42">
        <f>+Tabla1[[#This Row],[Capacidad MW]]/E$1</f>
        <v>15000</v>
      </c>
      <c r="E795" s="42">
        <v>6</v>
      </c>
      <c r="F795" s="40">
        <v>45281</v>
      </c>
      <c r="G795" s="24">
        <f>17*Tabla1[[#This Row],[Cantidad de paneles]]</f>
        <v>255000</v>
      </c>
      <c r="H795" s="23">
        <f>0.003*Tabla1[[#This Row],[Cantidad de paneles]]</f>
        <v>45</v>
      </c>
      <c r="I795" s="24">
        <f>0.057*Tabla1[[#This Row],[Cantidad de paneles]]</f>
        <v>855</v>
      </c>
      <c r="J795" s="28">
        <f>+Tabla1[[#This Row],[Peso del vidrio '[Kg']]]*J$1</f>
        <v>40290000</v>
      </c>
      <c r="K795" s="28">
        <f>+Tabla1[[#This Row],[Peso del Silicio '[Kg']]]*J$2</f>
        <v>6840000</v>
      </c>
      <c r="L795" s="28">
        <f>+Tabla1[[#This Row],[peso del aluminio '[Kg']]]*J$3</f>
        <v>4446000</v>
      </c>
      <c r="M795" s="30">
        <f>+Tabla1[[#This Row],[precio del vidrio '[$']]]+Tabla1[[#This Row],[precio del aluminio '[$']]]+Tabla1[[#This Row],[precio del silio '[$']]]</f>
        <v>51576000</v>
      </c>
      <c r="N795" s="39">
        <f t="shared" si="12"/>
        <v>12030.790762771168</v>
      </c>
      <c r="O795" s="50">
        <f>+Tabla1[[#This Row],[Valor Total del reciclaje de la planta]]/G$2</f>
        <v>13279.093717816684</v>
      </c>
    </row>
    <row r="796" spans="1:15" ht="27.6">
      <c r="A796" s="40">
        <v>44621</v>
      </c>
      <c r="B796" s="6" t="s">
        <v>1239</v>
      </c>
      <c r="C796" s="41" t="s">
        <v>1215</v>
      </c>
      <c r="D796" s="42">
        <f>+Tabla1[[#This Row],[Capacidad MW]]/E$1</f>
        <v>24750</v>
      </c>
      <c r="E796" s="42">
        <v>9.9</v>
      </c>
      <c r="F796" s="40">
        <v>46387</v>
      </c>
      <c r="G796" s="24">
        <f>17*Tabla1[[#This Row],[Cantidad de paneles]]</f>
        <v>420750</v>
      </c>
      <c r="H796" s="23">
        <f>0.003*Tabla1[[#This Row],[Cantidad de paneles]]</f>
        <v>74.25</v>
      </c>
      <c r="I796" s="24">
        <f>0.057*Tabla1[[#This Row],[Cantidad de paneles]]</f>
        <v>1410.75</v>
      </c>
      <c r="J796" s="28">
        <f>+Tabla1[[#This Row],[Peso del vidrio '[Kg']]]*J$1</f>
        <v>66478500</v>
      </c>
      <c r="K796" s="28">
        <f>+Tabla1[[#This Row],[Peso del Silicio '[Kg']]]*J$2</f>
        <v>11286000</v>
      </c>
      <c r="L796" s="28">
        <f>+Tabla1[[#This Row],[peso del aluminio '[Kg']]]*J$3</f>
        <v>7335900</v>
      </c>
      <c r="M796" s="30">
        <f>+Tabla1[[#This Row],[precio del vidrio '[$']]]+Tabla1[[#This Row],[precio del aluminio '[$']]]+Tabla1[[#This Row],[precio del silio '[$']]]</f>
        <v>85100400</v>
      </c>
      <c r="N796" s="39">
        <f t="shared" si="12"/>
        <v>19850.804758572427</v>
      </c>
      <c r="O796" s="50">
        <f>+Tabla1[[#This Row],[Valor Total del reciclaje de la planta]]/G$2</f>
        <v>21910.50463439753</v>
      </c>
    </row>
    <row r="797" spans="1:15" ht="27.6">
      <c r="A797" s="40">
        <v>44621</v>
      </c>
      <c r="B797" s="6" t="s">
        <v>1240</v>
      </c>
      <c r="C797" s="41" t="s">
        <v>1215</v>
      </c>
      <c r="D797" s="42">
        <f>+Tabla1[[#This Row],[Capacidad MW]]/E$1</f>
        <v>24750</v>
      </c>
      <c r="E797" s="42">
        <v>9.9</v>
      </c>
      <c r="F797" s="40">
        <v>46387</v>
      </c>
      <c r="G797" s="24">
        <f>17*Tabla1[[#This Row],[Cantidad de paneles]]</f>
        <v>420750</v>
      </c>
      <c r="H797" s="23">
        <f>0.003*Tabla1[[#This Row],[Cantidad de paneles]]</f>
        <v>74.25</v>
      </c>
      <c r="I797" s="24">
        <f>0.057*Tabla1[[#This Row],[Cantidad de paneles]]</f>
        <v>1410.75</v>
      </c>
      <c r="J797" s="28">
        <f>+Tabla1[[#This Row],[Peso del vidrio '[Kg']]]*J$1</f>
        <v>66478500</v>
      </c>
      <c r="K797" s="28">
        <f>+Tabla1[[#This Row],[Peso del Silicio '[Kg']]]*J$2</f>
        <v>11286000</v>
      </c>
      <c r="L797" s="28">
        <f>+Tabla1[[#This Row],[peso del aluminio '[Kg']]]*J$3</f>
        <v>7335900</v>
      </c>
      <c r="M797" s="30">
        <f>+Tabla1[[#This Row],[precio del vidrio '[$']]]+Tabla1[[#This Row],[precio del aluminio '[$']]]+Tabla1[[#This Row],[precio del silio '[$']]]</f>
        <v>85100400</v>
      </c>
      <c r="N797" s="39">
        <f t="shared" si="12"/>
        <v>19850.804758572427</v>
      </c>
      <c r="O797" s="50">
        <f>+Tabla1[[#This Row],[Valor Total del reciclaje de la planta]]/G$2</f>
        <v>21910.50463439753</v>
      </c>
    </row>
    <row r="798" spans="1:15" ht="27.6">
      <c r="A798" s="40">
        <v>44622</v>
      </c>
      <c r="B798" s="6" t="s">
        <v>1241</v>
      </c>
      <c r="C798" s="41" t="s">
        <v>1215</v>
      </c>
      <c r="D798" s="42">
        <f>+Tabla1[[#This Row],[Capacidad MW]]/E$1</f>
        <v>24750</v>
      </c>
      <c r="E798" s="42">
        <v>9.9</v>
      </c>
      <c r="F798" s="40">
        <v>46022</v>
      </c>
      <c r="G798" s="24">
        <f>17*Tabla1[[#This Row],[Cantidad de paneles]]</f>
        <v>420750</v>
      </c>
      <c r="H798" s="23">
        <f>0.003*Tabla1[[#This Row],[Cantidad de paneles]]</f>
        <v>74.25</v>
      </c>
      <c r="I798" s="24">
        <f>0.057*Tabla1[[#This Row],[Cantidad de paneles]]</f>
        <v>1410.75</v>
      </c>
      <c r="J798" s="28">
        <f>+Tabla1[[#This Row],[Peso del vidrio '[Kg']]]*J$1</f>
        <v>66478500</v>
      </c>
      <c r="K798" s="28">
        <f>+Tabla1[[#This Row],[Peso del Silicio '[Kg']]]*J$2</f>
        <v>11286000</v>
      </c>
      <c r="L798" s="28">
        <f>+Tabla1[[#This Row],[peso del aluminio '[Kg']]]*J$3</f>
        <v>7335900</v>
      </c>
      <c r="M798" s="30">
        <f>+Tabla1[[#This Row],[precio del vidrio '[$']]]+Tabla1[[#This Row],[precio del aluminio '[$']]]+Tabla1[[#This Row],[precio del silio '[$']]]</f>
        <v>85100400</v>
      </c>
      <c r="N798" s="39">
        <f t="shared" si="12"/>
        <v>19850.804758572427</v>
      </c>
      <c r="O798" s="50">
        <f>+Tabla1[[#This Row],[Valor Total del reciclaje de la planta]]/G$2</f>
        <v>21910.50463439753</v>
      </c>
    </row>
    <row r="799" spans="1:15" ht="27.6">
      <c r="A799" s="40">
        <v>44644</v>
      </c>
      <c r="B799" s="6" t="s">
        <v>1242</v>
      </c>
      <c r="C799" s="41" t="s">
        <v>53</v>
      </c>
      <c r="D799" s="42">
        <f>+Tabla1[[#This Row],[Capacidad MW]]/E$1</f>
        <v>2500</v>
      </c>
      <c r="E799" s="42">
        <v>1</v>
      </c>
      <c r="F799" s="40">
        <v>44895</v>
      </c>
      <c r="G799" s="24">
        <f>17*Tabla1[[#This Row],[Cantidad de paneles]]</f>
        <v>42500</v>
      </c>
      <c r="H799" s="23">
        <f>0.003*Tabla1[[#This Row],[Cantidad de paneles]]</f>
        <v>7.5</v>
      </c>
      <c r="I799" s="24">
        <f>0.057*Tabla1[[#This Row],[Cantidad de paneles]]</f>
        <v>142.5</v>
      </c>
      <c r="J799" s="28">
        <f>+Tabla1[[#This Row],[Peso del vidrio '[Kg']]]*J$1</f>
        <v>6715000</v>
      </c>
      <c r="K799" s="28">
        <f>+Tabla1[[#This Row],[Peso del Silicio '[Kg']]]*J$2</f>
        <v>1140000</v>
      </c>
      <c r="L799" s="28">
        <f>+Tabla1[[#This Row],[peso del aluminio '[Kg']]]*J$3</f>
        <v>741000</v>
      </c>
      <c r="M799" s="30">
        <f>+Tabla1[[#This Row],[precio del vidrio '[$']]]+Tabla1[[#This Row],[precio del aluminio '[$']]]+Tabla1[[#This Row],[precio del silio '[$']]]</f>
        <v>8596000</v>
      </c>
      <c r="N799" s="39">
        <f t="shared" si="12"/>
        <v>2005.1317937951949</v>
      </c>
      <c r="O799" s="50">
        <f>+Tabla1[[#This Row],[Valor Total del reciclaje de la planta]]/G$2</f>
        <v>2213.1822863027805</v>
      </c>
    </row>
    <row r="800" spans="1:15" ht="41.45">
      <c r="A800" s="40">
        <v>44649</v>
      </c>
      <c r="B800" s="6" t="s">
        <v>1243</v>
      </c>
      <c r="C800" s="41" t="s">
        <v>1244</v>
      </c>
      <c r="D800" s="42">
        <f>+Tabla1[[#This Row],[Capacidad MW]]/E$1</f>
        <v>125000</v>
      </c>
      <c r="E800" s="42">
        <v>50</v>
      </c>
      <c r="F800" s="40">
        <v>45473</v>
      </c>
      <c r="G800" s="24">
        <f>17*Tabla1[[#This Row],[Cantidad de paneles]]</f>
        <v>2125000</v>
      </c>
      <c r="H800" s="23">
        <f>0.003*Tabla1[[#This Row],[Cantidad de paneles]]</f>
        <v>375</v>
      </c>
      <c r="I800" s="24">
        <f>0.057*Tabla1[[#This Row],[Cantidad de paneles]]</f>
        <v>7125</v>
      </c>
      <c r="J800" s="28">
        <f>+Tabla1[[#This Row],[Peso del vidrio '[Kg']]]*J$1</f>
        <v>335750000</v>
      </c>
      <c r="K800" s="28">
        <f>+Tabla1[[#This Row],[Peso del Silicio '[Kg']]]*J$2</f>
        <v>57000000</v>
      </c>
      <c r="L800" s="28">
        <f>+Tabla1[[#This Row],[peso del aluminio '[Kg']]]*J$3</f>
        <v>37050000</v>
      </c>
      <c r="M800" s="30">
        <f>+Tabla1[[#This Row],[precio del vidrio '[$']]]+Tabla1[[#This Row],[precio del aluminio '[$']]]+Tabla1[[#This Row],[precio del silio '[$']]]</f>
        <v>429800000</v>
      </c>
      <c r="N800" s="39">
        <f t="shared" si="12"/>
        <v>100256.58968975974</v>
      </c>
      <c r="O800" s="50">
        <f>+Tabla1[[#This Row],[Valor Total del reciclaje de la planta]]/G$2</f>
        <v>110659.11431513903</v>
      </c>
    </row>
    <row r="801" spans="1:15" ht="27.6">
      <c r="A801" s="40">
        <v>44649</v>
      </c>
      <c r="B801" s="6" t="s">
        <v>1245</v>
      </c>
      <c r="C801" s="41" t="s">
        <v>719</v>
      </c>
      <c r="D801" s="42">
        <f>+Tabla1[[#This Row],[Capacidad MW]]/E$1</f>
        <v>750000</v>
      </c>
      <c r="E801" s="42">
        <v>300</v>
      </c>
      <c r="F801" s="40">
        <v>46021</v>
      </c>
      <c r="G801" s="24">
        <f>17*Tabla1[[#This Row],[Cantidad de paneles]]</f>
        <v>12750000</v>
      </c>
      <c r="H801" s="23">
        <f>0.003*Tabla1[[#This Row],[Cantidad de paneles]]</f>
        <v>2250</v>
      </c>
      <c r="I801" s="24">
        <f>0.057*Tabla1[[#This Row],[Cantidad de paneles]]</f>
        <v>42750</v>
      </c>
      <c r="J801" s="28">
        <f>+Tabla1[[#This Row],[Peso del vidrio '[Kg']]]*J$1</f>
        <v>2014500000</v>
      </c>
      <c r="K801" s="28">
        <f>+Tabla1[[#This Row],[Peso del Silicio '[Kg']]]*J$2</f>
        <v>342000000</v>
      </c>
      <c r="L801" s="28">
        <f>+Tabla1[[#This Row],[peso del aluminio '[Kg']]]*J$3</f>
        <v>222300000</v>
      </c>
      <c r="M801" s="30">
        <f>+Tabla1[[#This Row],[precio del vidrio '[$']]]+Tabla1[[#This Row],[precio del aluminio '[$']]]+Tabla1[[#This Row],[precio del silio '[$']]]</f>
        <v>2578800000</v>
      </c>
      <c r="N801" s="39">
        <f t="shared" si="12"/>
        <v>601539.53813855839</v>
      </c>
      <c r="O801" s="50">
        <f>+Tabla1[[#This Row],[Valor Total del reciclaje de la planta]]/G$2</f>
        <v>663954.6858908342</v>
      </c>
    </row>
    <row r="802" spans="1:15" ht="27.6">
      <c r="A802" s="40">
        <v>44678</v>
      </c>
      <c r="B802" s="6" t="s">
        <v>1246</v>
      </c>
      <c r="C802" s="41" t="s">
        <v>1247</v>
      </c>
      <c r="D802" s="42">
        <f>+Tabla1[[#This Row],[Capacidad MW]]/E$1</f>
        <v>49749.999999999993</v>
      </c>
      <c r="E802" s="42">
        <v>19.899999999999999</v>
      </c>
      <c r="F802" s="40">
        <v>46022</v>
      </c>
      <c r="G802" s="24">
        <f>17*Tabla1[[#This Row],[Cantidad de paneles]]</f>
        <v>845749.99999999988</v>
      </c>
      <c r="H802" s="23">
        <f>0.003*Tabla1[[#This Row],[Cantidad de paneles]]</f>
        <v>149.24999999999997</v>
      </c>
      <c r="I802" s="24">
        <f>0.057*Tabla1[[#This Row],[Cantidad de paneles]]</f>
        <v>2835.7499999999995</v>
      </c>
      <c r="J802" s="28">
        <f>+Tabla1[[#This Row],[Peso del vidrio '[Kg']]]*J$1</f>
        <v>133628499.99999999</v>
      </c>
      <c r="K802" s="28">
        <f>+Tabla1[[#This Row],[Peso del Silicio '[Kg']]]*J$2</f>
        <v>22685999.999999996</v>
      </c>
      <c r="L802" s="28">
        <f>+Tabla1[[#This Row],[peso del aluminio '[Kg']]]*J$3</f>
        <v>14745899.999999998</v>
      </c>
      <c r="M802" s="30">
        <f>+Tabla1[[#This Row],[precio del vidrio '[$']]]+Tabla1[[#This Row],[precio del aluminio '[$']]]+Tabla1[[#This Row],[precio del silio '[$']]]</f>
        <v>171060399.99999997</v>
      </c>
      <c r="N802" s="39">
        <f t="shared" si="12"/>
        <v>39902.12269652437</v>
      </c>
      <c r="O802" s="50">
        <f>+Tabla1[[#This Row],[Valor Total del reciclaje de la planta]]/G$2</f>
        <v>44042.327497425329</v>
      </c>
    </row>
    <row r="803" spans="1:15" ht="27.6">
      <c r="A803" s="40">
        <v>44678</v>
      </c>
      <c r="B803" s="6" t="s">
        <v>1248</v>
      </c>
      <c r="C803" s="41" t="s">
        <v>1249</v>
      </c>
      <c r="D803" s="42">
        <f>+Tabla1[[#This Row],[Capacidad MW]]/E$1</f>
        <v>49749.999999999993</v>
      </c>
      <c r="E803" s="42">
        <v>19.899999999999999</v>
      </c>
      <c r="F803" s="40">
        <v>46022</v>
      </c>
      <c r="G803" s="24">
        <f>17*Tabla1[[#This Row],[Cantidad de paneles]]</f>
        <v>845749.99999999988</v>
      </c>
      <c r="H803" s="23">
        <f>0.003*Tabla1[[#This Row],[Cantidad de paneles]]</f>
        <v>149.24999999999997</v>
      </c>
      <c r="I803" s="24">
        <f>0.057*Tabla1[[#This Row],[Cantidad de paneles]]</f>
        <v>2835.7499999999995</v>
      </c>
      <c r="J803" s="28">
        <f>+Tabla1[[#This Row],[Peso del vidrio '[Kg']]]*J$1</f>
        <v>133628499.99999999</v>
      </c>
      <c r="K803" s="28">
        <f>+Tabla1[[#This Row],[Peso del Silicio '[Kg']]]*J$2</f>
        <v>22685999.999999996</v>
      </c>
      <c r="L803" s="28">
        <f>+Tabla1[[#This Row],[peso del aluminio '[Kg']]]*J$3</f>
        <v>14745899.999999998</v>
      </c>
      <c r="M803" s="30">
        <f>+Tabla1[[#This Row],[precio del vidrio '[$']]]+Tabla1[[#This Row],[precio del aluminio '[$']]]+Tabla1[[#This Row],[precio del silio '[$']]]</f>
        <v>171060399.99999997</v>
      </c>
      <c r="N803" s="39">
        <f t="shared" si="12"/>
        <v>39902.12269652437</v>
      </c>
      <c r="O803" s="50">
        <f>+Tabla1[[#This Row],[Valor Total del reciclaje de la planta]]/G$2</f>
        <v>44042.327497425329</v>
      </c>
    </row>
    <row r="804" spans="1:15" ht="27.6">
      <c r="A804" s="40">
        <v>44678</v>
      </c>
      <c r="B804" s="6" t="s">
        <v>1250</v>
      </c>
      <c r="C804" s="41" t="s">
        <v>1251</v>
      </c>
      <c r="D804" s="42">
        <f>+Tabla1[[#This Row],[Capacidad MW]]/E$1</f>
        <v>225000</v>
      </c>
      <c r="E804" s="42">
        <v>90</v>
      </c>
      <c r="F804" s="40">
        <v>46022</v>
      </c>
      <c r="G804" s="24">
        <f>17*Tabla1[[#This Row],[Cantidad de paneles]]</f>
        <v>3825000</v>
      </c>
      <c r="H804" s="23">
        <f>0.003*Tabla1[[#This Row],[Cantidad de paneles]]</f>
        <v>675</v>
      </c>
      <c r="I804" s="24">
        <f>0.057*Tabla1[[#This Row],[Cantidad de paneles]]</f>
        <v>12825</v>
      </c>
      <c r="J804" s="28">
        <f>+Tabla1[[#This Row],[Peso del vidrio '[Kg']]]*J$1</f>
        <v>604350000</v>
      </c>
      <c r="K804" s="28">
        <f>+Tabla1[[#This Row],[Peso del Silicio '[Kg']]]*J$2</f>
        <v>102600000</v>
      </c>
      <c r="L804" s="28">
        <f>+Tabla1[[#This Row],[peso del aluminio '[Kg']]]*J$3</f>
        <v>66690000</v>
      </c>
      <c r="M804" s="30">
        <f>+Tabla1[[#This Row],[precio del vidrio '[$']]]+Tabla1[[#This Row],[precio del aluminio '[$']]]+Tabla1[[#This Row],[precio del silio '[$']]]</f>
        <v>773640000</v>
      </c>
      <c r="N804" s="39">
        <f t="shared" si="12"/>
        <v>180461.86144156754</v>
      </c>
      <c r="O804" s="50">
        <f>+Tabla1[[#This Row],[Valor Total del reciclaje de la planta]]/G$2</f>
        <v>199186.40576725025</v>
      </c>
    </row>
    <row r="805" spans="1:15" ht="27.6">
      <c r="A805" s="40">
        <v>44683</v>
      </c>
      <c r="B805" s="6" t="s">
        <v>1252</v>
      </c>
      <c r="C805" s="41" t="s">
        <v>1253</v>
      </c>
      <c r="D805" s="42">
        <f>+Tabla1[[#This Row],[Capacidad MW]]/E$1</f>
        <v>249750</v>
      </c>
      <c r="E805" s="42">
        <v>99.9</v>
      </c>
      <c r="F805" s="40">
        <v>45322</v>
      </c>
      <c r="G805" s="24">
        <f>17*Tabla1[[#This Row],[Cantidad de paneles]]</f>
        <v>4245750</v>
      </c>
      <c r="H805" s="23">
        <f>0.003*Tabla1[[#This Row],[Cantidad de paneles]]</f>
        <v>749.25</v>
      </c>
      <c r="I805" s="24">
        <f>0.057*Tabla1[[#This Row],[Cantidad de paneles]]</f>
        <v>14235.75</v>
      </c>
      <c r="J805" s="28">
        <f>+Tabla1[[#This Row],[Peso del vidrio '[Kg']]]*J$1</f>
        <v>670828500</v>
      </c>
      <c r="K805" s="28">
        <f>+Tabla1[[#This Row],[Peso del Silicio '[Kg']]]*J$2</f>
        <v>113886000</v>
      </c>
      <c r="L805" s="28">
        <f>+Tabla1[[#This Row],[peso del aluminio '[Kg']]]*J$3</f>
        <v>74025900</v>
      </c>
      <c r="M805" s="30">
        <f>+Tabla1[[#This Row],[precio del vidrio '[$']]]+Tabla1[[#This Row],[precio del aluminio '[$']]]+Tabla1[[#This Row],[precio del silio '[$']]]</f>
        <v>858740400</v>
      </c>
      <c r="N805" s="39">
        <f t="shared" si="12"/>
        <v>200312.66620013997</v>
      </c>
      <c r="O805" s="50">
        <f>+Tabla1[[#This Row],[Valor Total del reciclaje de la planta]]/G$2</f>
        <v>221096.91040164779</v>
      </c>
    </row>
    <row r="806" spans="1:15" ht="27.6">
      <c r="A806" s="40">
        <v>44683</v>
      </c>
      <c r="B806" s="6" t="s">
        <v>1254</v>
      </c>
      <c r="C806" s="41" t="s">
        <v>1131</v>
      </c>
      <c r="D806" s="42">
        <f>+Tabla1[[#This Row],[Capacidad MW]]/E$1</f>
        <v>24750</v>
      </c>
      <c r="E806" s="42">
        <v>9.9</v>
      </c>
      <c r="F806" s="40">
        <v>45291</v>
      </c>
      <c r="G806" s="24">
        <f>17*Tabla1[[#This Row],[Cantidad de paneles]]</f>
        <v>420750</v>
      </c>
      <c r="H806" s="23">
        <f>0.003*Tabla1[[#This Row],[Cantidad de paneles]]</f>
        <v>74.25</v>
      </c>
      <c r="I806" s="24">
        <f>0.057*Tabla1[[#This Row],[Cantidad de paneles]]</f>
        <v>1410.75</v>
      </c>
      <c r="J806" s="28">
        <f>+Tabla1[[#This Row],[Peso del vidrio '[Kg']]]*J$1</f>
        <v>66478500</v>
      </c>
      <c r="K806" s="28">
        <f>+Tabla1[[#This Row],[Peso del Silicio '[Kg']]]*J$2</f>
        <v>11286000</v>
      </c>
      <c r="L806" s="28">
        <f>+Tabla1[[#This Row],[peso del aluminio '[Kg']]]*J$3</f>
        <v>7335900</v>
      </c>
      <c r="M806" s="30">
        <f>+Tabla1[[#This Row],[precio del vidrio '[$']]]+Tabla1[[#This Row],[precio del aluminio '[$']]]+Tabla1[[#This Row],[precio del silio '[$']]]</f>
        <v>85100400</v>
      </c>
      <c r="N806" s="39">
        <f t="shared" si="12"/>
        <v>19850.804758572427</v>
      </c>
      <c r="O806" s="50">
        <f>+Tabla1[[#This Row],[Valor Total del reciclaje de la planta]]/G$2</f>
        <v>21910.50463439753</v>
      </c>
    </row>
    <row r="807" spans="1:15" ht="27.6">
      <c r="A807" s="40">
        <v>44683</v>
      </c>
      <c r="B807" s="6" t="s">
        <v>1255</v>
      </c>
      <c r="C807" s="41" t="s">
        <v>773</v>
      </c>
      <c r="D807" s="42">
        <f>+Tabla1[[#This Row],[Capacidad MW]]/E$1</f>
        <v>57500</v>
      </c>
      <c r="E807" s="42">
        <v>23</v>
      </c>
      <c r="F807" s="40">
        <v>44835</v>
      </c>
      <c r="G807" s="24">
        <f>17*Tabla1[[#This Row],[Cantidad de paneles]]</f>
        <v>977500</v>
      </c>
      <c r="H807" s="23">
        <f>0.003*Tabla1[[#This Row],[Cantidad de paneles]]</f>
        <v>172.5</v>
      </c>
      <c r="I807" s="24">
        <f>0.057*Tabla1[[#This Row],[Cantidad de paneles]]</f>
        <v>3277.5</v>
      </c>
      <c r="J807" s="28">
        <f>+Tabla1[[#This Row],[Peso del vidrio '[Kg']]]*J$1</f>
        <v>154445000</v>
      </c>
      <c r="K807" s="28">
        <f>+Tabla1[[#This Row],[Peso del Silicio '[Kg']]]*J$2</f>
        <v>26220000</v>
      </c>
      <c r="L807" s="28">
        <f>+Tabla1[[#This Row],[peso del aluminio '[Kg']]]*J$3</f>
        <v>17043000</v>
      </c>
      <c r="M807" s="30">
        <f>+Tabla1[[#This Row],[precio del vidrio '[$']]]+Tabla1[[#This Row],[precio del aluminio '[$']]]+Tabla1[[#This Row],[precio del silio '[$']]]</f>
        <v>197708000</v>
      </c>
      <c r="N807" s="39">
        <f t="shared" si="12"/>
        <v>46118.031257289476</v>
      </c>
      <c r="O807" s="50">
        <f>+Tabla1[[#This Row],[Valor Total del reciclaje de la planta]]/G$2</f>
        <v>50903.192584963952</v>
      </c>
    </row>
    <row r="808" spans="1:15" ht="27.6">
      <c r="A808" s="40">
        <v>44683</v>
      </c>
      <c r="B808" s="6" t="s">
        <v>1256</v>
      </c>
      <c r="C808" s="41" t="s">
        <v>1257</v>
      </c>
      <c r="D808" s="42">
        <f>+Tabla1[[#This Row],[Capacidad MW]]/E$1</f>
        <v>49749.999999999993</v>
      </c>
      <c r="E808" s="42">
        <v>19.899999999999999</v>
      </c>
      <c r="F808" s="40">
        <v>45657</v>
      </c>
      <c r="G808" s="24">
        <f>17*Tabla1[[#This Row],[Cantidad de paneles]]</f>
        <v>845749.99999999988</v>
      </c>
      <c r="H808" s="23">
        <f>0.003*Tabla1[[#This Row],[Cantidad de paneles]]</f>
        <v>149.24999999999997</v>
      </c>
      <c r="I808" s="24">
        <f>0.057*Tabla1[[#This Row],[Cantidad de paneles]]</f>
        <v>2835.7499999999995</v>
      </c>
      <c r="J808" s="28">
        <f>+Tabla1[[#This Row],[Peso del vidrio '[Kg']]]*J$1</f>
        <v>133628499.99999999</v>
      </c>
      <c r="K808" s="28">
        <f>+Tabla1[[#This Row],[Peso del Silicio '[Kg']]]*J$2</f>
        <v>22685999.999999996</v>
      </c>
      <c r="L808" s="28">
        <f>+Tabla1[[#This Row],[peso del aluminio '[Kg']]]*J$3</f>
        <v>14745899.999999998</v>
      </c>
      <c r="M808" s="30">
        <f>+Tabla1[[#This Row],[precio del vidrio '[$']]]+Tabla1[[#This Row],[precio del aluminio '[$']]]+Tabla1[[#This Row],[precio del silio '[$']]]</f>
        <v>171060399.99999997</v>
      </c>
      <c r="N808" s="39">
        <f t="shared" si="12"/>
        <v>39902.12269652437</v>
      </c>
      <c r="O808" s="50">
        <f>+Tabla1[[#This Row],[Valor Total del reciclaje de la planta]]/G$2</f>
        <v>44042.327497425329</v>
      </c>
    </row>
    <row r="809" spans="1:15" ht="27.6">
      <c r="A809" s="40">
        <v>44683</v>
      </c>
      <c r="B809" s="6" t="s">
        <v>1258</v>
      </c>
      <c r="C809" s="41" t="s">
        <v>1257</v>
      </c>
      <c r="D809" s="42">
        <f>+Tabla1[[#This Row],[Capacidad MW]]/E$1</f>
        <v>49749.999999999993</v>
      </c>
      <c r="E809" s="42">
        <v>19.899999999999999</v>
      </c>
      <c r="F809" s="40">
        <v>45657</v>
      </c>
      <c r="G809" s="24">
        <f>17*Tabla1[[#This Row],[Cantidad de paneles]]</f>
        <v>845749.99999999988</v>
      </c>
      <c r="H809" s="23">
        <f>0.003*Tabla1[[#This Row],[Cantidad de paneles]]</f>
        <v>149.24999999999997</v>
      </c>
      <c r="I809" s="24">
        <f>0.057*Tabla1[[#This Row],[Cantidad de paneles]]</f>
        <v>2835.7499999999995</v>
      </c>
      <c r="J809" s="28">
        <f>+Tabla1[[#This Row],[Peso del vidrio '[Kg']]]*J$1</f>
        <v>133628499.99999999</v>
      </c>
      <c r="K809" s="28">
        <f>+Tabla1[[#This Row],[Peso del Silicio '[Kg']]]*J$2</f>
        <v>22685999.999999996</v>
      </c>
      <c r="L809" s="28">
        <f>+Tabla1[[#This Row],[peso del aluminio '[Kg']]]*J$3</f>
        <v>14745899.999999998</v>
      </c>
      <c r="M809" s="30">
        <f>+Tabla1[[#This Row],[precio del vidrio '[$']]]+Tabla1[[#This Row],[precio del aluminio '[$']]]+Tabla1[[#This Row],[precio del silio '[$']]]</f>
        <v>171060399.99999997</v>
      </c>
      <c r="N809" s="39">
        <f t="shared" si="12"/>
        <v>39902.12269652437</v>
      </c>
      <c r="O809" s="50">
        <f>+Tabla1[[#This Row],[Valor Total del reciclaje de la planta]]/G$2</f>
        <v>44042.327497425329</v>
      </c>
    </row>
    <row r="810" spans="1:15" ht="27.6">
      <c r="A810" s="40">
        <v>44685</v>
      </c>
      <c r="B810" s="6" t="s">
        <v>1259</v>
      </c>
      <c r="C810" s="41" t="s">
        <v>1131</v>
      </c>
      <c r="D810" s="42">
        <f>+Tabla1[[#This Row],[Capacidad MW]]/E$1</f>
        <v>24750</v>
      </c>
      <c r="E810" s="42">
        <v>9.9</v>
      </c>
      <c r="F810" s="40">
        <v>45291</v>
      </c>
      <c r="G810" s="24">
        <f>17*Tabla1[[#This Row],[Cantidad de paneles]]</f>
        <v>420750</v>
      </c>
      <c r="H810" s="23">
        <f>0.003*Tabla1[[#This Row],[Cantidad de paneles]]</f>
        <v>74.25</v>
      </c>
      <c r="I810" s="24">
        <f>0.057*Tabla1[[#This Row],[Cantidad de paneles]]</f>
        <v>1410.75</v>
      </c>
      <c r="J810" s="28">
        <f>+Tabla1[[#This Row],[Peso del vidrio '[Kg']]]*J$1</f>
        <v>66478500</v>
      </c>
      <c r="K810" s="28">
        <f>+Tabla1[[#This Row],[Peso del Silicio '[Kg']]]*J$2</f>
        <v>11286000</v>
      </c>
      <c r="L810" s="28">
        <f>+Tabla1[[#This Row],[peso del aluminio '[Kg']]]*J$3</f>
        <v>7335900</v>
      </c>
      <c r="M810" s="30">
        <f>+Tabla1[[#This Row],[precio del vidrio '[$']]]+Tabla1[[#This Row],[precio del aluminio '[$']]]+Tabla1[[#This Row],[precio del silio '[$']]]</f>
        <v>85100400</v>
      </c>
      <c r="N810" s="39">
        <f t="shared" si="12"/>
        <v>19850.804758572427</v>
      </c>
      <c r="O810" s="50">
        <f>+Tabla1[[#This Row],[Valor Total del reciclaje de la planta]]/G$2</f>
        <v>21910.50463439753</v>
      </c>
    </row>
    <row r="811" spans="1:15" ht="27.6">
      <c r="A811" s="40">
        <v>44685</v>
      </c>
      <c r="B811" s="6" t="s">
        <v>1260</v>
      </c>
      <c r="C811" s="41" t="s">
        <v>1131</v>
      </c>
      <c r="D811" s="42">
        <f>+Tabla1[[#This Row],[Capacidad MW]]/E$1</f>
        <v>24750</v>
      </c>
      <c r="E811" s="42">
        <v>9.9</v>
      </c>
      <c r="F811" s="40">
        <v>45291</v>
      </c>
      <c r="G811" s="24">
        <f>17*Tabla1[[#This Row],[Cantidad de paneles]]</f>
        <v>420750</v>
      </c>
      <c r="H811" s="23">
        <f>0.003*Tabla1[[#This Row],[Cantidad de paneles]]</f>
        <v>74.25</v>
      </c>
      <c r="I811" s="24">
        <f>0.057*Tabla1[[#This Row],[Cantidad de paneles]]</f>
        <v>1410.75</v>
      </c>
      <c r="J811" s="28">
        <f>+Tabla1[[#This Row],[Peso del vidrio '[Kg']]]*J$1</f>
        <v>66478500</v>
      </c>
      <c r="K811" s="28">
        <f>+Tabla1[[#This Row],[Peso del Silicio '[Kg']]]*J$2</f>
        <v>11286000</v>
      </c>
      <c r="L811" s="28">
        <f>+Tabla1[[#This Row],[peso del aluminio '[Kg']]]*J$3</f>
        <v>7335900</v>
      </c>
      <c r="M811" s="30">
        <f>+Tabla1[[#This Row],[precio del vidrio '[$']]]+Tabla1[[#This Row],[precio del aluminio '[$']]]+Tabla1[[#This Row],[precio del silio '[$']]]</f>
        <v>85100400</v>
      </c>
      <c r="N811" s="39">
        <f t="shared" si="12"/>
        <v>19850.804758572427</v>
      </c>
      <c r="O811" s="50">
        <f>+Tabla1[[#This Row],[Valor Total del reciclaje de la planta]]/G$2</f>
        <v>21910.50463439753</v>
      </c>
    </row>
    <row r="812" spans="1:15" ht="27.6">
      <c r="A812" s="40">
        <v>44691</v>
      </c>
      <c r="B812" s="6" t="s">
        <v>1261</v>
      </c>
      <c r="C812" s="41" t="s">
        <v>1257</v>
      </c>
      <c r="D812" s="42">
        <f>+Tabla1[[#This Row],[Capacidad MW]]/E$1</f>
        <v>37500</v>
      </c>
      <c r="E812" s="42">
        <v>15</v>
      </c>
      <c r="F812" s="40">
        <v>45656</v>
      </c>
      <c r="G812" s="24">
        <f>17*Tabla1[[#This Row],[Cantidad de paneles]]</f>
        <v>637500</v>
      </c>
      <c r="H812" s="23">
        <f>0.003*Tabla1[[#This Row],[Cantidad de paneles]]</f>
        <v>112.5</v>
      </c>
      <c r="I812" s="24">
        <f>0.057*Tabla1[[#This Row],[Cantidad de paneles]]</f>
        <v>2137.5</v>
      </c>
      <c r="J812" s="28">
        <f>+Tabla1[[#This Row],[Peso del vidrio '[Kg']]]*J$1</f>
        <v>100725000</v>
      </c>
      <c r="K812" s="28">
        <f>+Tabla1[[#This Row],[Peso del Silicio '[Kg']]]*J$2</f>
        <v>17100000</v>
      </c>
      <c r="L812" s="28">
        <f>+Tabla1[[#This Row],[peso del aluminio '[Kg']]]*J$3</f>
        <v>11115000</v>
      </c>
      <c r="M812" s="30">
        <f>+Tabla1[[#This Row],[precio del vidrio '[$']]]+Tabla1[[#This Row],[precio del aluminio '[$']]]+Tabla1[[#This Row],[precio del silio '[$']]]</f>
        <v>128940000</v>
      </c>
      <c r="N812" s="39">
        <f t="shared" si="12"/>
        <v>30076.976906927921</v>
      </c>
      <c r="O812" s="50">
        <f>+Tabla1[[#This Row],[Valor Total del reciclaje de la planta]]/G$2</f>
        <v>33197.734294541711</v>
      </c>
    </row>
    <row r="813" spans="1:15" ht="82.9">
      <c r="A813" s="40">
        <v>44700</v>
      </c>
      <c r="B813" s="6" t="s">
        <v>1262</v>
      </c>
      <c r="C813" s="41" t="s">
        <v>1263</v>
      </c>
      <c r="D813" s="42">
        <f>+Tabla1[[#This Row],[Capacidad MW]]/E$1</f>
        <v>24750</v>
      </c>
      <c r="E813" s="42">
        <v>9.9</v>
      </c>
      <c r="F813" s="40">
        <v>45261</v>
      </c>
      <c r="G813" s="24">
        <f>17*Tabla1[[#This Row],[Cantidad de paneles]]</f>
        <v>420750</v>
      </c>
      <c r="H813" s="23">
        <f>0.003*Tabla1[[#This Row],[Cantidad de paneles]]</f>
        <v>74.25</v>
      </c>
      <c r="I813" s="24">
        <f>0.057*Tabla1[[#This Row],[Cantidad de paneles]]</f>
        <v>1410.75</v>
      </c>
      <c r="J813" s="28">
        <f>+Tabla1[[#This Row],[Peso del vidrio '[Kg']]]*J$1</f>
        <v>66478500</v>
      </c>
      <c r="K813" s="28">
        <f>+Tabla1[[#This Row],[Peso del Silicio '[Kg']]]*J$2</f>
        <v>11286000</v>
      </c>
      <c r="L813" s="28">
        <f>+Tabla1[[#This Row],[peso del aluminio '[Kg']]]*J$3</f>
        <v>7335900</v>
      </c>
      <c r="M813" s="30">
        <f>+Tabla1[[#This Row],[precio del vidrio '[$']]]+Tabla1[[#This Row],[precio del aluminio '[$']]]+Tabla1[[#This Row],[precio del silio '[$']]]</f>
        <v>85100400</v>
      </c>
      <c r="N813" s="39">
        <f t="shared" si="12"/>
        <v>19850.804758572427</v>
      </c>
      <c r="O813" s="50">
        <f>+Tabla1[[#This Row],[Valor Total del reciclaje de la planta]]/G$2</f>
        <v>21910.50463439753</v>
      </c>
    </row>
    <row r="814" spans="1:15" ht="41.45">
      <c r="A814" s="40">
        <v>44705</v>
      </c>
      <c r="B814" s="6" t="s">
        <v>1264</v>
      </c>
      <c r="C814" s="41" t="s">
        <v>1265</v>
      </c>
      <c r="D814" s="42">
        <f>+Tabla1[[#This Row],[Capacidad MW]]/E$1</f>
        <v>49749.999999999993</v>
      </c>
      <c r="E814" s="42">
        <v>19.899999999999999</v>
      </c>
      <c r="F814" s="40">
        <v>45291</v>
      </c>
      <c r="G814" s="24">
        <f>17*Tabla1[[#This Row],[Cantidad de paneles]]</f>
        <v>845749.99999999988</v>
      </c>
      <c r="H814" s="23">
        <f>0.003*Tabla1[[#This Row],[Cantidad de paneles]]</f>
        <v>149.24999999999997</v>
      </c>
      <c r="I814" s="24">
        <f>0.057*Tabla1[[#This Row],[Cantidad de paneles]]</f>
        <v>2835.7499999999995</v>
      </c>
      <c r="J814" s="28">
        <f>+Tabla1[[#This Row],[Peso del vidrio '[Kg']]]*J$1</f>
        <v>133628499.99999999</v>
      </c>
      <c r="K814" s="28">
        <f>+Tabla1[[#This Row],[Peso del Silicio '[Kg']]]*J$2</f>
        <v>22685999.999999996</v>
      </c>
      <c r="L814" s="28">
        <f>+Tabla1[[#This Row],[peso del aluminio '[Kg']]]*J$3</f>
        <v>14745899.999999998</v>
      </c>
      <c r="M814" s="30">
        <f>+Tabla1[[#This Row],[precio del vidrio '[$']]]+Tabla1[[#This Row],[precio del aluminio '[$']]]+Tabla1[[#This Row],[precio del silio '[$']]]</f>
        <v>171060399.99999997</v>
      </c>
      <c r="N814" s="39">
        <f t="shared" si="12"/>
        <v>39902.12269652437</v>
      </c>
      <c r="O814" s="50">
        <f>+Tabla1[[#This Row],[Valor Total del reciclaje de la planta]]/G$2</f>
        <v>44042.327497425329</v>
      </c>
    </row>
    <row r="815" spans="1:15" ht="41.45">
      <c r="A815" s="40">
        <v>44705</v>
      </c>
      <c r="B815" s="6" t="s">
        <v>1266</v>
      </c>
      <c r="C815" s="41" t="s">
        <v>1267</v>
      </c>
      <c r="D815" s="42">
        <f>+Tabla1[[#This Row],[Capacidad MW]]/E$1</f>
        <v>49749.999999999993</v>
      </c>
      <c r="E815" s="42">
        <v>19.899999999999999</v>
      </c>
      <c r="F815" s="40">
        <v>45291</v>
      </c>
      <c r="G815" s="24">
        <f>17*Tabla1[[#This Row],[Cantidad de paneles]]</f>
        <v>845749.99999999988</v>
      </c>
      <c r="H815" s="23">
        <f>0.003*Tabla1[[#This Row],[Cantidad de paneles]]</f>
        <v>149.24999999999997</v>
      </c>
      <c r="I815" s="24">
        <f>0.057*Tabla1[[#This Row],[Cantidad de paneles]]</f>
        <v>2835.7499999999995</v>
      </c>
      <c r="J815" s="28">
        <f>+Tabla1[[#This Row],[Peso del vidrio '[Kg']]]*J$1</f>
        <v>133628499.99999999</v>
      </c>
      <c r="K815" s="28">
        <f>+Tabla1[[#This Row],[Peso del Silicio '[Kg']]]*J$2</f>
        <v>22685999.999999996</v>
      </c>
      <c r="L815" s="28">
        <f>+Tabla1[[#This Row],[peso del aluminio '[Kg']]]*J$3</f>
        <v>14745899.999999998</v>
      </c>
      <c r="M815" s="30">
        <f>+Tabla1[[#This Row],[precio del vidrio '[$']]]+Tabla1[[#This Row],[precio del aluminio '[$']]]+Tabla1[[#This Row],[precio del silio '[$']]]</f>
        <v>171060399.99999997</v>
      </c>
      <c r="N815" s="39">
        <f t="shared" si="12"/>
        <v>39902.12269652437</v>
      </c>
      <c r="O815" s="50">
        <f>+Tabla1[[#This Row],[Valor Total del reciclaje de la planta]]/G$2</f>
        <v>44042.327497425329</v>
      </c>
    </row>
    <row r="816" spans="1:15" ht="41.45">
      <c r="A816" s="40">
        <v>44705</v>
      </c>
      <c r="B816" s="6" t="s">
        <v>1268</v>
      </c>
      <c r="C816" s="41" t="s">
        <v>1147</v>
      </c>
      <c r="D816" s="42">
        <f>+Tabla1[[#This Row],[Capacidad MW]]/E$1</f>
        <v>19624.999999999996</v>
      </c>
      <c r="E816" s="42">
        <v>7.85</v>
      </c>
      <c r="F816" s="40">
        <v>44918</v>
      </c>
      <c r="G816" s="24">
        <f>17*Tabla1[[#This Row],[Cantidad de paneles]]</f>
        <v>333624.99999999994</v>
      </c>
      <c r="H816" s="23">
        <f>0.003*Tabla1[[#This Row],[Cantidad de paneles]]</f>
        <v>58.874999999999993</v>
      </c>
      <c r="I816" s="24">
        <f>0.057*Tabla1[[#This Row],[Cantidad de paneles]]</f>
        <v>1118.6249999999998</v>
      </c>
      <c r="J816" s="28">
        <f>+Tabla1[[#This Row],[Peso del vidrio '[Kg']]]*J$1</f>
        <v>52712749.999999993</v>
      </c>
      <c r="K816" s="28">
        <f>+Tabla1[[#This Row],[Peso del Silicio '[Kg']]]*J$2</f>
        <v>8948999.9999999981</v>
      </c>
      <c r="L816" s="28">
        <f>+Tabla1[[#This Row],[peso del aluminio '[Kg']]]*J$3</f>
        <v>5816849.9999999991</v>
      </c>
      <c r="M816" s="30">
        <f>+Tabla1[[#This Row],[precio del vidrio '[$']]]+Tabla1[[#This Row],[precio del aluminio '[$']]]+Tabla1[[#This Row],[precio del silio '[$']]]</f>
        <v>67478599.999999985</v>
      </c>
      <c r="N816" s="39">
        <f t="shared" si="12"/>
        <v>15740.284581292275</v>
      </c>
      <c r="O816" s="50">
        <f>+Tabla1[[#This Row],[Valor Total del reciclaje de la planta]]/G$2</f>
        <v>17373.480947476823</v>
      </c>
    </row>
    <row r="817" spans="1:15" ht="55.15">
      <c r="A817" s="40">
        <v>44705</v>
      </c>
      <c r="B817" s="6" t="s">
        <v>1269</v>
      </c>
      <c r="C817" s="41" t="s">
        <v>1147</v>
      </c>
      <c r="D817" s="42">
        <f>+Tabla1[[#This Row],[Capacidad MW]]/E$1</f>
        <v>100000</v>
      </c>
      <c r="E817" s="42">
        <v>40</v>
      </c>
      <c r="F817" s="40">
        <v>44986</v>
      </c>
      <c r="G817" s="24">
        <f>17*Tabla1[[#This Row],[Cantidad de paneles]]</f>
        <v>1700000</v>
      </c>
      <c r="H817" s="23">
        <f>0.003*Tabla1[[#This Row],[Cantidad de paneles]]</f>
        <v>300</v>
      </c>
      <c r="I817" s="24">
        <f>0.057*Tabla1[[#This Row],[Cantidad de paneles]]</f>
        <v>5700</v>
      </c>
      <c r="J817" s="28">
        <f>+Tabla1[[#This Row],[Peso del vidrio '[Kg']]]*J$1</f>
        <v>268600000</v>
      </c>
      <c r="K817" s="28">
        <f>+Tabla1[[#This Row],[Peso del Silicio '[Kg']]]*J$2</f>
        <v>45600000</v>
      </c>
      <c r="L817" s="28">
        <f>+Tabla1[[#This Row],[peso del aluminio '[Kg']]]*J$3</f>
        <v>29640000</v>
      </c>
      <c r="M817" s="30">
        <f>+Tabla1[[#This Row],[precio del vidrio '[$']]]+Tabla1[[#This Row],[precio del aluminio '[$']]]+Tabla1[[#This Row],[precio del silio '[$']]]</f>
        <v>343840000</v>
      </c>
      <c r="N817" s="39">
        <f t="shared" si="12"/>
        <v>80205.271751807784</v>
      </c>
      <c r="O817" s="50">
        <f>+Tabla1[[#This Row],[Valor Total del reciclaje de la planta]]/G$2</f>
        <v>88527.291452111225</v>
      </c>
    </row>
    <row r="818" spans="1:15" ht="41.45">
      <c r="A818" s="40">
        <v>44706</v>
      </c>
      <c r="B818" s="6" t="s">
        <v>1270</v>
      </c>
      <c r="C818" s="41" t="s">
        <v>1271</v>
      </c>
      <c r="D818" s="42">
        <f>+Tabla1[[#This Row],[Capacidad MW]]/E$1</f>
        <v>49749.999999999993</v>
      </c>
      <c r="E818" s="42">
        <v>19.899999999999999</v>
      </c>
      <c r="F818" s="40">
        <v>45291</v>
      </c>
      <c r="G818" s="24">
        <f>17*Tabla1[[#This Row],[Cantidad de paneles]]</f>
        <v>845749.99999999988</v>
      </c>
      <c r="H818" s="23">
        <f>0.003*Tabla1[[#This Row],[Cantidad de paneles]]</f>
        <v>149.24999999999997</v>
      </c>
      <c r="I818" s="24">
        <f>0.057*Tabla1[[#This Row],[Cantidad de paneles]]</f>
        <v>2835.7499999999995</v>
      </c>
      <c r="J818" s="28">
        <f>+Tabla1[[#This Row],[Peso del vidrio '[Kg']]]*J$1</f>
        <v>133628499.99999999</v>
      </c>
      <c r="K818" s="28">
        <f>+Tabla1[[#This Row],[Peso del Silicio '[Kg']]]*J$2</f>
        <v>22685999.999999996</v>
      </c>
      <c r="L818" s="28">
        <f>+Tabla1[[#This Row],[peso del aluminio '[Kg']]]*J$3</f>
        <v>14745899.999999998</v>
      </c>
      <c r="M818" s="30">
        <f>+Tabla1[[#This Row],[precio del vidrio '[$']]]+Tabla1[[#This Row],[precio del aluminio '[$']]]+Tabla1[[#This Row],[precio del silio '[$']]]</f>
        <v>171060399.99999997</v>
      </c>
      <c r="N818" s="39">
        <f t="shared" si="12"/>
        <v>39902.12269652437</v>
      </c>
      <c r="O818" s="50">
        <f>+Tabla1[[#This Row],[Valor Total del reciclaje de la planta]]/G$2</f>
        <v>44042.327497425329</v>
      </c>
    </row>
    <row r="819" spans="1:15" ht="41.45">
      <c r="A819" s="40">
        <v>44706</v>
      </c>
      <c r="B819" s="6" t="s">
        <v>1272</v>
      </c>
      <c r="C819" s="41" t="s">
        <v>1273</v>
      </c>
      <c r="D819" s="42">
        <f>+Tabla1[[#This Row],[Capacidad MW]]/E$1</f>
        <v>49749.999999999993</v>
      </c>
      <c r="E819" s="42">
        <v>19.899999999999999</v>
      </c>
      <c r="F819" s="40">
        <v>45291</v>
      </c>
      <c r="G819" s="24">
        <f>17*Tabla1[[#This Row],[Cantidad de paneles]]</f>
        <v>845749.99999999988</v>
      </c>
      <c r="H819" s="23">
        <f>0.003*Tabla1[[#This Row],[Cantidad de paneles]]</f>
        <v>149.24999999999997</v>
      </c>
      <c r="I819" s="24">
        <f>0.057*Tabla1[[#This Row],[Cantidad de paneles]]</f>
        <v>2835.7499999999995</v>
      </c>
      <c r="J819" s="28">
        <f>+Tabla1[[#This Row],[Peso del vidrio '[Kg']]]*J$1</f>
        <v>133628499.99999999</v>
      </c>
      <c r="K819" s="28">
        <f>+Tabla1[[#This Row],[Peso del Silicio '[Kg']]]*J$2</f>
        <v>22685999.999999996</v>
      </c>
      <c r="L819" s="28">
        <f>+Tabla1[[#This Row],[peso del aluminio '[Kg']]]*J$3</f>
        <v>14745899.999999998</v>
      </c>
      <c r="M819" s="30">
        <f>+Tabla1[[#This Row],[precio del vidrio '[$']]]+Tabla1[[#This Row],[precio del aluminio '[$']]]+Tabla1[[#This Row],[precio del silio '[$']]]</f>
        <v>171060399.99999997</v>
      </c>
      <c r="N819" s="39">
        <f t="shared" si="12"/>
        <v>39902.12269652437</v>
      </c>
      <c r="O819" s="50">
        <f>+Tabla1[[#This Row],[Valor Total del reciclaje de la planta]]/G$2</f>
        <v>44042.327497425329</v>
      </c>
    </row>
    <row r="820" spans="1:15" ht="41.45">
      <c r="A820" s="40">
        <v>44706</v>
      </c>
      <c r="B820" s="6" t="s">
        <v>1274</v>
      </c>
      <c r="C820" s="41" t="s">
        <v>1275</v>
      </c>
      <c r="D820" s="42">
        <f>+Tabla1[[#This Row],[Capacidad MW]]/E$1</f>
        <v>49749.999999999993</v>
      </c>
      <c r="E820" s="42">
        <v>19.899999999999999</v>
      </c>
      <c r="F820" s="40">
        <v>45291</v>
      </c>
      <c r="G820" s="24">
        <f>17*Tabla1[[#This Row],[Cantidad de paneles]]</f>
        <v>845749.99999999988</v>
      </c>
      <c r="H820" s="23">
        <f>0.003*Tabla1[[#This Row],[Cantidad de paneles]]</f>
        <v>149.24999999999997</v>
      </c>
      <c r="I820" s="24">
        <f>0.057*Tabla1[[#This Row],[Cantidad de paneles]]</f>
        <v>2835.7499999999995</v>
      </c>
      <c r="J820" s="28">
        <f>+Tabla1[[#This Row],[Peso del vidrio '[Kg']]]*J$1</f>
        <v>133628499.99999999</v>
      </c>
      <c r="K820" s="28">
        <f>+Tabla1[[#This Row],[Peso del Silicio '[Kg']]]*J$2</f>
        <v>22685999.999999996</v>
      </c>
      <c r="L820" s="28">
        <f>+Tabla1[[#This Row],[peso del aluminio '[Kg']]]*J$3</f>
        <v>14745899.999999998</v>
      </c>
      <c r="M820" s="30">
        <f>+Tabla1[[#This Row],[precio del vidrio '[$']]]+Tabla1[[#This Row],[precio del aluminio '[$']]]+Tabla1[[#This Row],[precio del silio '[$']]]</f>
        <v>171060399.99999997</v>
      </c>
      <c r="N820" s="39">
        <f t="shared" si="12"/>
        <v>39902.12269652437</v>
      </c>
      <c r="O820" s="50">
        <f>+Tabla1[[#This Row],[Valor Total del reciclaje de la planta]]/G$2</f>
        <v>44042.327497425329</v>
      </c>
    </row>
    <row r="821" spans="1:15" ht="27.6">
      <c r="A821" s="40">
        <v>44708</v>
      </c>
      <c r="B821" s="6" t="s">
        <v>1276</v>
      </c>
      <c r="C821" s="41" t="s">
        <v>1257</v>
      </c>
      <c r="D821" s="42">
        <f>+Tabla1[[#This Row],[Capacidad MW]]/E$1</f>
        <v>250000</v>
      </c>
      <c r="E821" s="42">
        <v>100</v>
      </c>
      <c r="F821" s="40">
        <v>46021</v>
      </c>
      <c r="G821" s="24">
        <f>17*Tabla1[[#This Row],[Cantidad de paneles]]</f>
        <v>4250000</v>
      </c>
      <c r="H821" s="23">
        <f>0.003*Tabla1[[#This Row],[Cantidad de paneles]]</f>
        <v>750</v>
      </c>
      <c r="I821" s="24">
        <f>0.057*Tabla1[[#This Row],[Cantidad de paneles]]</f>
        <v>14250</v>
      </c>
      <c r="J821" s="28">
        <f>+Tabla1[[#This Row],[Peso del vidrio '[Kg']]]*J$1</f>
        <v>671500000</v>
      </c>
      <c r="K821" s="28">
        <f>+Tabla1[[#This Row],[Peso del Silicio '[Kg']]]*J$2</f>
        <v>114000000</v>
      </c>
      <c r="L821" s="28">
        <f>+Tabla1[[#This Row],[peso del aluminio '[Kg']]]*J$3</f>
        <v>74100000</v>
      </c>
      <c r="M821" s="30">
        <f>+Tabla1[[#This Row],[precio del vidrio '[$']]]+Tabla1[[#This Row],[precio del aluminio '[$']]]+Tabla1[[#This Row],[precio del silio '[$']]]</f>
        <v>859600000</v>
      </c>
      <c r="N821" s="39">
        <f t="shared" si="12"/>
        <v>200513.17937951948</v>
      </c>
      <c r="O821" s="50">
        <f>+Tabla1[[#This Row],[Valor Total del reciclaje de la planta]]/G$2</f>
        <v>221318.22863027806</v>
      </c>
    </row>
    <row r="822" spans="1:15" ht="27.6">
      <c r="A822" s="40">
        <v>44718</v>
      </c>
      <c r="B822" s="6" t="s">
        <v>1277</v>
      </c>
      <c r="C822" s="41" t="s">
        <v>1257</v>
      </c>
      <c r="D822" s="42">
        <f>+Tabla1[[#This Row],[Capacidad MW]]/E$1</f>
        <v>49749.999999999993</v>
      </c>
      <c r="E822" s="42">
        <v>19.899999999999999</v>
      </c>
      <c r="F822" s="40">
        <v>45656</v>
      </c>
      <c r="G822" s="24">
        <f>17*Tabla1[[#This Row],[Cantidad de paneles]]</f>
        <v>845749.99999999988</v>
      </c>
      <c r="H822" s="23">
        <f>0.003*Tabla1[[#This Row],[Cantidad de paneles]]</f>
        <v>149.24999999999997</v>
      </c>
      <c r="I822" s="24">
        <f>0.057*Tabla1[[#This Row],[Cantidad de paneles]]</f>
        <v>2835.7499999999995</v>
      </c>
      <c r="J822" s="28">
        <f>+Tabla1[[#This Row],[Peso del vidrio '[Kg']]]*J$1</f>
        <v>133628499.99999999</v>
      </c>
      <c r="K822" s="28">
        <f>+Tabla1[[#This Row],[Peso del Silicio '[Kg']]]*J$2</f>
        <v>22685999.999999996</v>
      </c>
      <c r="L822" s="28">
        <f>+Tabla1[[#This Row],[peso del aluminio '[Kg']]]*J$3</f>
        <v>14745899.999999998</v>
      </c>
      <c r="M822" s="30">
        <f>+Tabla1[[#This Row],[precio del vidrio '[$']]]+Tabla1[[#This Row],[precio del aluminio '[$']]]+Tabla1[[#This Row],[precio del silio '[$']]]</f>
        <v>171060399.99999997</v>
      </c>
      <c r="N822" s="39">
        <f t="shared" si="12"/>
        <v>39902.12269652437</v>
      </c>
      <c r="O822" s="50">
        <f>+Tabla1[[#This Row],[Valor Total del reciclaje de la planta]]/G$2</f>
        <v>44042.327497425329</v>
      </c>
    </row>
    <row r="823" spans="1:15" ht="27.6">
      <c r="A823" s="40">
        <v>44722</v>
      </c>
      <c r="B823" s="6" t="s">
        <v>1278</v>
      </c>
      <c r="C823" s="41" t="s">
        <v>1279</v>
      </c>
      <c r="D823" s="42">
        <f>+Tabla1[[#This Row],[Capacidad MW]]/E$1</f>
        <v>20000</v>
      </c>
      <c r="E823" s="42">
        <v>8</v>
      </c>
      <c r="F823" s="40">
        <v>45107</v>
      </c>
      <c r="G823" s="24">
        <f>17*Tabla1[[#This Row],[Cantidad de paneles]]</f>
        <v>340000</v>
      </c>
      <c r="H823" s="23">
        <f>0.003*Tabla1[[#This Row],[Cantidad de paneles]]</f>
        <v>60</v>
      </c>
      <c r="I823" s="24">
        <f>0.057*Tabla1[[#This Row],[Cantidad de paneles]]</f>
        <v>1140</v>
      </c>
      <c r="J823" s="28">
        <f>+Tabla1[[#This Row],[Peso del vidrio '[Kg']]]*J$1</f>
        <v>53720000</v>
      </c>
      <c r="K823" s="28">
        <f>+Tabla1[[#This Row],[Peso del Silicio '[Kg']]]*J$2</f>
        <v>9120000</v>
      </c>
      <c r="L823" s="28">
        <f>+Tabla1[[#This Row],[peso del aluminio '[Kg']]]*J$3</f>
        <v>5928000</v>
      </c>
      <c r="M823" s="30">
        <f>+Tabla1[[#This Row],[precio del vidrio '[$']]]+Tabla1[[#This Row],[precio del aluminio '[$']]]+Tabla1[[#This Row],[precio del silio '[$']]]</f>
        <v>68768000</v>
      </c>
      <c r="N823" s="39">
        <f t="shared" si="12"/>
        <v>16041.054350361559</v>
      </c>
      <c r="O823" s="50">
        <f>+Tabla1[[#This Row],[Valor Total del reciclaje de la planta]]/G$2</f>
        <v>17705.458290422244</v>
      </c>
    </row>
    <row r="824" spans="1:15" ht="27.6">
      <c r="A824" s="40">
        <v>44722</v>
      </c>
      <c r="B824" s="6" t="s">
        <v>1280</v>
      </c>
      <c r="C824" s="41" t="s">
        <v>1281</v>
      </c>
      <c r="D824" s="42">
        <f>+Tabla1[[#This Row],[Capacidad MW]]/E$1</f>
        <v>500000</v>
      </c>
      <c r="E824" s="42">
        <v>200</v>
      </c>
      <c r="F824" s="40">
        <v>45992</v>
      </c>
      <c r="G824" s="24">
        <f>17*Tabla1[[#This Row],[Cantidad de paneles]]</f>
        <v>8500000</v>
      </c>
      <c r="H824" s="23">
        <f>0.003*Tabla1[[#This Row],[Cantidad de paneles]]</f>
        <v>1500</v>
      </c>
      <c r="I824" s="24">
        <f>0.057*Tabla1[[#This Row],[Cantidad de paneles]]</f>
        <v>28500</v>
      </c>
      <c r="J824" s="28">
        <f>+Tabla1[[#This Row],[Peso del vidrio '[Kg']]]*J$1</f>
        <v>1343000000</v>
      </c>
      <c r="K824" s="28">
        <f>+Tabla1[[#This Row],[Peso del Silicio '[Kg']]]*J$2</f>
        <v>228000000</v>
      </c>
      <c r="L824" s="28">
        <f>+Tabla1[[#This Row],[peso del aluminio '[Kg']]]*J$3</f>
        <v>148200000</v>
      </c>
      <c r="M824" s="30">
        <f>+Tabla1[[#This Row],[precio del vidrio '[$']]]+Tabla1[[#This Row],[precio del aluminio '[$']]]+Tabla1[[#This Row],[precio del silio '[$']]]</f>
        <v>1719200000</v>
      </c>
      <c r="N824" s="39">
        <f t="shared" si="12"/>
        <v>401026.35875903897</v>
      </c>
      <c r="O824" s="50">
        <f>+Tabla1[[#This Row],[Valor Total del reciclaje de la planta]]/G$2</f>
        <v>442636.45726055611</v>
      </c>
    </row>
    <row r="825" spans="1:15" ht="41.45">
      <c r="A825" s="40">
        <v>44725</v>
      </c>
      <c r="B825" s="6" t="s">
        <v>1282</v>
      </c>
      <c r="C825" s="41" t="s">
        <v>1283</v>
      </c>
      <c r="D825" s="42">
        <f>+Tabla1[[#This Row],[Capacidad MW]]/E$1</f>
        <v>24750</v>
      </c>
      <c r="E825" s="42">
        <v>9.9</v>
      </c>
      <c r="F825" s="40">
        <v>48021</v>
      </c>
      <c r="G825" s="24">
        <f>17*Tabla1[[#This Row],[Cantidad de paneles]]</f>
        <v>420750</v>
      </c>
      <c r="H825" s="23">
        <f>0.003*Tabla1[[#This Row],[Cantidad de paneles]]</f>
        <v>74.25</v>
      </c>
      <c r="I825" s="24">
        <f>0.057*Tabla1[[#This Row],[Cantidad de paneles]]</f>
        <v>1410.75</v>
      </c>
      <c r="J825" s="28">
        <f>+Tabla1[[#This Row],[Peso del vidrio '[Kg']]]*J$1</f>
        <v>66478500</v>
      </c>
      <c r="K825" s="28">
        <f>+Tabla1[[#This Row],[Peso del Silicio '[Kg']]]*J$2</f>
        <v>11286000</v>
      </c>
      <c r="L825" s="28">
        <f>+Tabla1[[#This Row],[peso del aluminio '[Kg']]]*J$3</f>
        <v>7335900</v>
      </c>
      <c r="M825" s="30">
        <f>+Tabla1[[#This Row],[precio del vidrio '[$']]]+Tabla1[[#This Row],[precio del aluminio '[$']]]+Tabla1[[#This Row],[precio del silio '[$']]]</f>
        <v>85100400</v>
      </c>
      <c r="N825" s="39">
        <f t="shared" si="12"/>
        <v>19850.804758572427</v>
      </c>
      <c r="O825" s="50">
        <f>+Tabla1[[#This Row],[Valor Total del reciclaje de la planta]]/G$2</f>
        <v>21910.50463439753</v>
      </c>
    </row>
    <row r="826" spans="1:15">
      <c r="A826" s="40">
        <v>44733</v>
      </c>
      <c r="B826" s="6" t="s">
        <v>1284</v>
      </c>
      <c r="C826" s="41" t="s">
        <v>1285</v>
      </c>
      <c r="D826" s="42">
        <f>+Tabla1[[#This Row],[Capacidad MW]]/E$1</f>
        <v>47725</v>
      </c>
      <c r="E826" s="42">
        <v>19.09</v>
      </c>
      <c r="F826" s="40">
        <v>45108</v>
      </c>
      <c r="G826" s="24">
        <f>17*Tabla1[[#This Row],[Cantidad de paneles]]</f>
        <v>811325</v>
      </c>
      <c r="H826" s="23">
        <f>0.003*Tabla1[[#This Row],[Cantidad de paneles]]</f>
        <v>143.17500000000001</v>
      </c>
      <c r="I826" s="24">
        <f>0.057*Tabla1[[#This Row],[Cantidad de paneles]]</f>
        <v>2720.3250000000003</v>
      </c>
      <c r="J826" s="28">
        <f>+Tabla1[[#This Row],[Peso del vidrio '[Kg']]]*J$1</f>
        <v>128189350</v>
      </c>
      <c r="K826" s="28">
        <f>+Tabla1[[#This Row],[Peso del Silicio '[Kg']]]*J$2</f>
        <v>21762600</v>
      </c>
      <c r="L826" s="28">
        <f>+Tabla1[[#This Row],[peso del aluminio '[Kg']]]*J$3</f>
        <v>14145690.000000002</v>
      </c>
      <c r="M826" s="30">
        <f>+Tabla1[[#This Row],[precio del vidrio '[$']]]+Tabla1[[#This Row],[precio del aluminio '[$']]]+Tabla1[[#This Row],[precio del silio '[$']]]</f>
        <v>164097640</v>
      </c>
      <c r="N826" s="39">
        <f t="shared" si="12"/>
        <v>38277.965943550269</v>
      </c>
      <c r="O826" s="50">
        <f>+Tabla1[[#This Row],[Valor Total del reciclaje de la planta]]/G$2</f>
        <v>42249.649845520085</v>
      </c>
    </row>
    <row r="827" spans="1:15" ht="82.9">
      <c r="A827" s="40">
        <v>44740</v>
      </c>
      <c r="B827" s="6" t="s">
        <v>1286</v>
      </c>
      <c r="C827" s="41" t="s">
        <v>1287</v>
      </c>
      <c r="D827" s="42">
        <f>+Tabla1[[#This Row],[Capacidad MW]]/E$1</f>
        <v>24750</v>
      </c>
      <c r="E827" s="42">
        <v>9.9</v>
      </c>
      <c r="F827" s="40">
        <v>45473</v>
      </c>
      <c r="G827" s="24">
        <f>17*Tabla1[[#This Row],[Cantidad de paneles]]</f>
        <v>420750</v>
      </c>
      <c r="H827" s="23">
        <f>0.003*Tabla1[[#This Row],[Cantidad de paneles]]</f>
        <v>74.25</v>
      </c>
      <c r="I827" s="24">
        <f>0.057*Tabla1[[#This Row],[Cantidad de paneles]]</f>
        <v>1410.75</v>
      </c>
      <c r="J827" s="28">
        <f>+Tabla1[[#This Row],[Peso del vidrio '[Kg']]]*J$1</f>
        <v>66478500</v>
      </c>
      <c r="K827" s="28">
        <f>+Tabla1[[#This Row],[Peso del Silicio '[Kg']]]*J$2</f>
        <v>11286000</v>
      </c>
      <c r="L827" s="28">
        <f>+Tabla1[[#This Row],[peso del aluminio '[Kg']]]*J$3</f>
        <v>7335900</v>
      </c>
      <c r="M827" s="30">
        <f>+Tabla1[[#This Row],[precio del vidrio '[$']]]+Tabla1[[#This Row],[precio del aluminio '[$']]]+Tabla1[[#This Row],[precio del silio '[$']]]</f>
        <v>85100400</v>
      </c>
      <c r="N827" s="39">
        <f t="shared" si="12"/>
        <v>19850.804758572427</v>
      </c>
      <c r="O827" s="50">
        <f>+Tabla1[[#This Row],[Valor Total del reciclaje de la planta]]/G$2</f>
        <v>21910.50463439753</v>
      </c>
    </row>
    <row r="828" spans="1:15" ht="27.6">
      <c r="A828" s="40">
        <v>44743</v>
      </c>
      <c r="B828" s="6" t="s">
        <v>1288</v>
      </c>
      <c r="C828" s="41" t="s">
        <v>1289</v>
      </c>
      <c r="D828" s="42">
        <f>+Tabla1[[#This Row],[Capacidad MW]]/E$1</f>
        <v>125000</v>
      </c>
      <c r="E828" s="42">
        <v>50</v>
      </c>
      <c r="F828" s="40">
        <v>45290</v>
      </c>
      <c r="G828" s="24">
        <f>17*Tabla1[[#This Row],[Cantidad de paneles]]</f>
        <v>2125000</v>
      </c>
      <c r="H828" s="23">
        <f>0.003*Tabla1[[#This Row],[Cantidad de paneles]]</f>
        <v>375</v>
      </c>
      <c r="I828" s="24">
        <f>0.057*Tabla1[[#This Row],[Cantidad de paneles]]</f>
        <v>7125</v>
      </c>
      <c r="J828" s="28">
        <f>+Tabla1[[#This Row],[Peso del vidrio '[Kg']]]*J$1</f>
        <v>335750000</v>
      </c>
      <c r="K828" s="28">
        <f>+Tabla1[[#This Row],[Peso del Silicio '[Kg']]]*J$2</f>
        <v>57000000</v>
      </c>
      <c r="L828" s="28">
        <f>+Tabla1[[#This Row],[peso del aluminio '[Kg']]]*J$3</f>
        <v>37050000</v>
      </c>
      <c r="M828" s="30">
        <f>+Tabla1[[#This Row],[precio del vidrio '[$']]]+Tabla1[[#This Row],[precio del aluminio '[$']]]+Tabla1[[#This Row],[precio del silio '[$']]]</f>
        <v>429800000</v>
      </c>
      <c r="N828" s="39">
        <f t="shared" si="12"/>
        <v>100256.58968975974</v>
      </c>
      <c r="O828" s="50">
        <f>+Tabla1[[#This Row],[Valor Total del reciclaje de la planta]]/G$2</f>
        <v>110659.11431513903</v>
      </c>
    </row>
    <row r="829" spans="1:15" ht="27.6">
      <c r="A829" s="40">
        <v>44743</v>
      </c>
      <c r="B829" s="6" t="s">
        <v>1290</v>
      </c>
      <c r="C829" s="41" t="s">
        <v>1101</v>
      </c>
      <c r="D829" s="42">
        <f>+Tabla1[[#This Row],[Capacidad MW]]/E$1</f>
        <v>24750</v>
      </c>
      <c r="E829" s="42">
        <v>9.9</v>
      </c>
      <c r="F829" s="40">
        <v>45448</v>
      </c>
      <c r="G829" s="24">
        <f>17*Tabla1[[#This Row],[Cantidad de paneles]]</f>
        <v>420750</v>
      </c>
      <c r="H829" s="23">
        <f>0.003*Tabla1[[#This Row],[Cantidad de paneles]]</f>
        <v>74.25</v>
      </c>
      <c r="I829" s="24">
        <f>0.057*Tabla1[[#This Row],[Cantidad de paneles]]</f>
        <v>1410.75</v>
      </c>
      <c r="J829" s="28">
        <f>+Tabla1[[#This Row],[Peso del vidrio '[Kg']]]*J$1</f>
        <v>66478500</v>
      </c>
      <c r="K829" s="28">
        <f>+Tabla1[[#This Row],[Peso del Silicio '[Kg']]]*J$2</f>
        <v>11286000</v>
      </c>
      <c r="L829" s="28">
        <f>+Tabla1[[#This Row],[peso del aluminio '[Kg']]]*J$3</f>
        <v>7335900</v>
      </c>
      <c r="M829" s="30">
        <f>+Tabla1[[#This Row],[precio del vidrio '[$']]]+Tabla1[[#This Row],[precio del aluminio '[$']]]+Tabla1[[#This Row],[precio del silio '[$']]]</f>
        <v>85100400</v>
      </c>
      <c r="N829" s="39">
        <f t="shared" si="12"/>
        <v>19850.804758572427</v>
      </c>
      <c r="O829" s="50">
        <f>+Tabla1[[#This Row],[Valor Total del reciclaje de la planta]]/G$2</f>
        <v>21910.50463439753</v>
      </c>
    </row>
    <row r="830" spans="1:15" ht="55.15">
      <c r="A830" s="40">
        <v>44755</v>
      </c>
      <c r="B830" s="6" t="s">
        <v>1291</v>
      </c>
      <c r="C830" s="41" t="s">
        <v>1292</v>
      </c>
      <c r="D830" s="42">
        <f>+Tabla1[[#This Row],[Capacidad MW]]/E$1</f>
        <v>2397.5</v>
      </c>
      <c r="E830" s="42">
        <v>0.95899999999999996</v>
      </c>
      <c r="F830" s="40">
        <v>45021</v>
      </c>
      <c r="G830" s="24">
        <f>17*Tabla1[[#This Row],[Cantidad de paneles]]</f>
        <v>40757.5</v>
      </c>
      <c r="H830" s="23">
        <f>0.003*Tabla1[[#This Row],[Cantidad de paneles]]</f>
        <v>7.1924999999999999</v>
      </c>
      <c r="I830" s="24">
        <f>0.057*Tabla1[[#This Row],[Cantidad de paneles]]</f>
        <v>136.6575</v>
      </c>
      <c r="J830" s="28">
        <f>+Tabla1[[#This Row],[Peso del vidrio '[Kg']]]*J$1</f>
        <v>6439685</v>
      </c>
      <c r="K830" s="28">
        <f>+Tabla1[[#This Row],[Peso del Silicio '[Kg']]]*J$2</f>
        <v>1093260</v>
      </c>
      <c r="L830" s="28">
        <f>+Tabla1[[#This Row],[peso del aluminio '[Kg']]]*J$3</f>
        <v>710619</v>
      </c>
      <c r="M830" s="30">
        <f>+Tabla1[[#This Row],[precio del vidrio '[$']]]+Tabla1[[#This Row],[precio del aluminio '[$']]]+Tabla1[[#This Row],[precio del silio '[$']]]</f>
        <v>8243564</v>
      </c>
      <c r="N830" s="39">
        <f t="shared" si="12"/>
        <v>1922.9213902495917</v>
      </c>
      <c r="O830" s="50">
        <f>+Tabla1[[#This Row],[Valor Total del reciclaje de la planta]]/G$2</f>
        <v>2122.4418125643665</v>
      </c>
    </row>
    <row r="831" spans="1:15" ht="41.45">
      <c r="A831" s="40">
        <v>44760</v>
      </c>
      <c r="B831" s="6" t="s">
        <v>1293</v>
      </c>
      <c r="C831" s="41" t="s">
        <v>1294</v>
      </c>
      <c r="D831" s="42">
        <f>+Tabla1[[#This Row],[Capacidad MW]]/E$1</f>
        <v>247500</v>
      </c>
      <c r="E831" s="42">
        <v>99</v>
      </c>
      <c r="F831" s="40">
        <v>46022</v>
      </c>
      <c r="G831" s="24">
        <f>17*Tabla1[[#This Row],[Cantidad de paneles]]</f>
        <v>4207500</v>
      </c>
      <c r="H831" s="23">
        <f>0.003*Tabla1[[#This Row],[Cantidad de paneles]]</f>
        <v>742.5</v>
      </c>
      <c r="I831" s="24">
        <f>0.057*Tabla1[[#This Row],[Cantidad de paneles]]</f>
        <v>14107.5</v>
      </c>
      <c r="J831" s="28">
        <f>+Tabla1[[#This Row],[Peso del vidrio '[Kg']]]*J$1</f>
        <v>664785000</v>
      </c>
      <c r="K831" s="28">
        <f>+Tabla1[[#This Row],[Peso del Silicio '[Kg']]]*J$2</f>
        <v>112860000</v>
      </c>
      <c r="L831" s="28">
        <f>+Tabla1[[#This Row],[peso del aluminio '[Kg']]]*J$3</f>
        <v>73359000</v>
      </c>
      <c r="M831" s="30">
        <f>+Tabla1[[#This Row],[precio del vidrio '[$']]]+Tabla1[[#This Row],[precio del aluminio '[$']]]+Tabla1[[#This Row],[precio del silio '[$']]]</f>
        <v>851004000</v>
      </c>
      <c r="N831" s="39">
        <f t="shared" si="12"/>
        <v>198508.04758572427</v>
      </c>
      <c r="O831" s="50">
        <f>+Tabla1[[#This Row],[Valor Total del reciclaje de la planta]]/G$2</f>
        <v>219105.04634397529</v>
      </c>
    </row>
    <row r="832" spans="1:15" ht="41.45">
      <c r="A832" s="40">
        <v>44760</v>
      </c>
      <c r="B832" s="6" t="s">
        <v>1295</v>
      </c>
      <c r="C832" s="41" t="s">
        <v>1294</v>
      </c>
      <c r="D832" s="42">
        <f>+Tabla1[[#This Row],[Capacidad MW]]/E$1</f>
        <v>247500</v>
      </c>
      <c r="E832" s="42">
        <v>99</v>
      </c>
      <c r="F832" s="40">
        <v>46022</v>
      </c>
      <c r="G832" s="24">
        <f>17*Tabla1[[#This Row],[Cantidad de paneles]]</f>
        <v>4207500</v>
      </c>
      <c r="H832" s="23">
        <f>0.003*Tabla1[[#This Row],[Cantidad de paneles]]</f>
        <v>742.5</v>
      </c>
      <c r="I832" s="24">
        <f>0.057*Tabla1[[#This Row],[Cantidad de paneles]]</f>
        <v>14107.5</v>
      </c>
      <c r="J832" s="28">
        <f>+Tabla1[[#This Row],[Peso del vidrio '[Kg']]]*J$1</f>
        <v>664785000</v>
      </c>
      <c r="K832" s="28">
        <f>+Tabla1[[#This Row],[Peso del Silicio '[Kg']]]*J$2</f>
        <v>112860000</v>
      </c>
      <c r="L832" s="28">
        <f>+Tabla1[[#This Row],[peso del aluminio '[Kg']]]*J$3</f>
        <v>73359000</v>
      </c>
      <c r="M832" s="30">
        <f>+Tabla1[[#This Row],[precio del vidrio '[$']]]+Tabla1[[#This Row],[precio del aluminio '[$']]]+Tabla1[[#This Row],[precio del silio '[$']]]</f>
        <v>851004000</v>
      </c>
      <c r="N832" s="39">
        <f t="shared" si="12"/>
        <v>198508.04758572427</v>
      </c>
      <c r="O832" s="50">
        <f>+Tabla1[[#This Row],[Valor Total del reciclaje de la planta]]/G$2</f>
        <v>219105.04634397529</v>
      </c>
    </row>
    <row r="833" spans="1:15" ht="27.6">
      <c r="A833" s="40">
        <v>44763</v>
      </c>
      <c r="B833" s="6" t="s">
        <v>1296</v>
      </c>
      <c r="C833" s="41" t="s">
        <v>1297</v>
      </c>
      <c r="D833" s="42">
        <f>+Tabla1[[#This Row],[Capacidad MW]]/E$1</f>
        <v>125000</v>
      </c>
      <c r="E833" s="42">
        <v>50</v>
      </c>
      <c r="F833" s="40">
        <v>45291</v>
      </c>
      <c r="G833" s="24">
        <f>17*Tabla1[[#This Row],[Cantidad de paneles]]</f>
        <v>2125000</v>
      </c>
      <c r="H833" s="23">
        <f>0.003*Tabla1[[#This Row],[Cantidad de paneles]]</f>
        <v>375</v>
      </c>
      <c r="I833" s="24">
        <f>0.057*Tabla1[[#This Row],[Cantidad de paneles]]</f>
        <v>7125</v>
      </c>
      <c r="J833" s="28">
        <f>+Tabla1[[#This Row],[Peso del vidrio '[Kg']]]*J$1</f>
        <v>335750000</v>
      </c>
      <c r="K833" s="28">
        <f>+Tabla1[[#This Row],[Peso del Silicio '[Kg']]]*J$2</f>
        <v>57000000</v>
      </c>
      <c r="L833" s="28">
        <f>+Tabla1[[#This Row],[peso del aluminio '[Kg']]]*J$3</f>
        <v>37050000</v>
      </c>
      <c r="M833" s="30">
        <f>+Tabla1[[#This Row],[precio del vidrio '[$']]]+Tabla1[[#This Row],[precio del aluminio '[$']]]+Tabla1[[#This Row],[precio del silio '[$']]]</f>
        <v>429800000</v>
      </c>
      <c r="N833" s="39">
        <f t="shared" si="12"/>
        <v>100256.58968975974</v>
      </c>
      <c r="O833" s="50">
        <f>+Tabla1[[#This Row],[Valor Total del reciclaje de la planta]]/G$2</f>
        <v>110659.11431513903</v>
      </c>
    </row>
    <row r="834" spans="1:15">
      <c r="A834" s="40">
        <v>44764</v>
      </c>
      <c r="B834" s="6" t="s">
        <v>1298</v>
      </c>
      <c r="C834" s="41" t="s">
        <v>1299</v>
      </c>
      <c r="D834" s="42">
        <f>+Tabla1[[#This Row],[Capacidad MW]]/E$1</f>
        <v>49749.999999999993</v>
      </c>
      <c r="E834" s="42">
        <v>19.899999999999999</v>
      </c>
      <c r="F834" s="40">
        <v>45659</v>
      </c>
      <c r="G834" s="24">
        <f>17*Tabla1[[#This Row],[Cantidad de paneles]]</f>
        <v>845749.99999999988</v>
      </c>
      <c r="H834" s="23">
        <f>0.003*Tabla1[[#This Row],[Cantidad de paneles]]</f>
        <v>149.24999999999997</v>
      </c>
      <c r="I834" s="24">
        <f>0.057*Tabla1[[#This Row],[Cantidad de paneles]]</f>
        <v>2835.7499999999995</v>
      </c>
      <c r="J834" s="28">
        <f>+Tabla1[[#This Row],[Peso del vidrio '[Kg']]]*J$1</f>
        <v>133628499.99999999</v>
      </c>
      <c r="K834" s="28">
        <f>+Tabla1[[#This Row],[Peso del Silicio '[Kg']]]*J$2</f>
        <v>22685999.999999996</v>
      </c>
      <c r="L834" s="28">
        <f>+Tabla1[[#This Row],[peso del aluminio '[Kg']]]*J$3</f>
        <v>14745899.999999998</v>
      </c>
      <c r="M834" s="30">
        <f>+Tabla1[[#This Row],[precio del vidrio '[$']]]+Tabla1[[#This Row],[precio del aluminio '[$']]]+Tabla1[[#This Row],[precio del silio '[$']]]</f>
        <v>171060399.99999997</v>
      </c>
      <c r="N834" s="39">
        <f t="shared" si="12"/>
        <v>39902.12269652437</v>
      </c>
      <c r="O834" s="50">
        <f>+Tabla1[[#This Row],[Valor Total del reciclaje de la planta]]/G$2</f>
        <v>44042.327497425329</v>
      </c>
    </row>
    <row r="835" spans="1:15" ht="27.6">
      <c r="A835" s="40">
        <v>44767</v>
      </c>
      <c r="B835" s="6" t="s">
        <v>1300</v>
      </c>
      <c r="C835" s="41" t="s">
        <v>1301</v>
      </c>
      <c r="D835" s="42">
        <f>+Tabla1[[#This Row],[Capacidad MW]]/E$1</f>
        <v>49749.999999999993</v>
      </c>
      <c r="E835" s="42">
        <v>19.899999999999999</v>
      </c>
      <c r="F835" s="40">
        <v>45473</v>
      </c>
      <c r="G835" s="24">
        <f>17*Tabla1[[#This Row],[Cantidad de paneles]]</f>
        <v>845749.99999999988</v>
      </c>
      <c r="H835" s="23">
        <f>0.003*Tabla1[[#This Row],[Cantidad de paneles]]</f>
        <v>149.24999999999997</v>
      </c>
      <c r="I835" s="24">
        <f>0.057*Tabla1[[#This Row],[Cantidad de paneles]]</f>
        <v>2835.7499999999995</v>
      </c>
      <c r="J835" s="28">
        <f>+Tabla1[[#This Row],[Peso del vidrio '[Kg']]]*J$1</f>
        <v>133628499.99999999</v>
      </c>
      <c r="K835" s="28">
        <f>+Tabla1[[#This Row],[Peso del Silicio '[Kg']]]*J$2</f>
        <v>22685999.999999996</v>
      </c>
      <c r="L835" s="28">
        <f>+Tabla1[[#This Row],[peso del aluminio '[Kg']]]*J$3</f>
        <v>14745899.999999998</v>
      </c>
      <c r="M835" s="30">
        <f>+Tabla1[[#This Row],[precio del vidrio '[$']]]+Tabla1[[#This Row],[precio del aluminio '[$']]]+Tabla1[[#This Row],[precio del silio '[$']]]</f>
        <v>171060399.99999997</v>
      </c>
      <c r="N835" s="39">
        <f t="shared" si="12"/>
        <v>39902.12269652437</v>
      </c>
      <c r="O835" s="50">
        <f>+Tabla1[[#This Row],[Valor Total del reciclaje de la planta]]/G$2</f>
        <v>44042.327497425329</v>
      </c>
    </row>
    <row r="836" spans="1:15" ht="55.15">
      <c r="A836" s="40">
        <v>44769</v>
      </c>
      <c r="B836" s="6" t="s">
        <v>1302</v>
      </c>
      <c r="C836" s="41" t="s">
        <v>1303</v>
      </c>
      <c r="D836" s="42">
        <f>+Tabla1[[#This Row],[Capacidad MW]]/E$1</f>
        <v>24750</v>
      </c>
      <c r="E836" s="42">
        <v>9.9</v>
      </c>
      <c r="F836" s="40">
        <v>45291</v>
      </c>
      <c r="G836" s="24">
        <f>17*Tabla1[[#This Row],[Cantidad de paneles]]</f>
        <v>420750</v>
      </c>
      <c r="H836" s="23">
        <f>0.003*Tabla1[[#This Row],[Cantidad de paneles]]</f>
        <v>74.25</v>
      </c>
      <c r="I836" s="24">
        <f>0.057*Tabla1[[#This Row],[Cantidad de paneles]]</f>
        <v>1410.75</v>
      </c>
      <c r="J836" s="28">
        <f>+Tabla1[[#This Row],[Peso del vidrio '[Kg']]]*J$1</f>
        <v>66478500</v>
      </c>
      <c r="K836" s="28">
        <f>+Tabla1[[#This Row],[Peso del Silicio '[Kg']]]*J$2</f>
        <v>11286000</v>
      </c>
      <c r="L836" s="28">
        <f>+Tabla1[[#This Row],[peso del aluminio '[Kg']]]*J$3</f>
        <v>7335900</v>
      </c>
      <c r="M836" s="30">
        <f>+Tabla1[[#This Row],[precio del vidrio '[$']]]+Tabla1[[#This Row],[precio del aluminio '[$']]]+Tabla1[[#This Row],[precio del silio '[$']]]</f>
        <v>85100400</v>
      </c>
      <c r="N836" s="39">
        <f t="shared" si="12"/>
        <v>19850.804758572427</v>
      </c>
      <c r="O836" s="50">
        <f>+Tabla1[[#This Row],[Valor Total del reciclaje de la planta]]/G$2</f>
        <v>21910.50463439753</v>
      </c>
    </row>
    <row r="837" spans="1:15" ht="27.6">
      <c r="A837" s="40">
        <v>44769</v>
      </c>
      <c r="B837" s="6" t="s">
        <v>1304</v>
      </c>
      <c r="C837" s="41" t="s">
        <v>1301</v>
      </c>
      <c r="D837" s="42">
        <f>+Tabla1[[#This Row],[Capacidad MW]]/E$1</f>
        <v>49749.999999999993</v>
      </c>
      <c r="E837" s="42">
        <v>19.899999999999999</v>
      </c>
      <c r="F837" s="40">
        <v>45473</v>
      </c>
      <c r="G837" s="24">
        <f>17*Tabla1[[#This Row],[Cantidad de paneles]]</f>
        <v>845749.99999999988</v>
      </c>
      <c r="H837" s="23">
        <f>0.003*Tabla1[[#This Row],[Cantidad de paneles]]</f>
        <v>149.24999999999997</v>
      </c>
      <c r="I837" s="24">
        <f>0.057*Tabla1[[#This Row],[Cantidad de paneles]]</f>
        <v>2835.7499999999995</v>
      </c>
      <c r="J837" s="28">
        <f>+Tabla1[[#This Row],[Peso del vidrio '[Kg']]]*J$1</f>
        <v>133628499.99999999</v>
      </c>
      <c r="K837" s="28">
        <f>+Tabla1[[#This Row],[Peso del Silicio '[Kg']]]*J$2</f>
        <v>22685999.999999996</v>
      </c>
      <c r="L837" s="28">
        <f>+Tabla1[[#This Row],[peso del aluminio '[Kg']]]*J$3</f>
        <v>14745899.999999998</v>
      </c>
      <c r="M837" s="30">
        <f>+Tabla1[[#This Row],[precio del vidrio '[$']]]+Tabla1[[#This Row],[precio del aluminio '[$']]]+Tabla1[[#This Row],[precio del silio '[$']]]</f>
        <v>171060399.99999997</v>
      </c>
      <c r="N837" s="39">
        <f t="shared" si="12"/>
        <v>39902.12269652437</v>
      </c>
      <c r="O837" s="50">
        <f>+Tabla1[[#This Row],[Valor Total del reciclaje de la planta]]/G$2</f>
        <v>44042.327497425329</v>
      </c>
    </row>
    <row r="838" spans="1:15" ht="27.6">
      <c r="A838" s="40">
        <v>44769</v>
      </c>
      <c r="B838" s="6" t="s">
        <v>1305</v>
      </c>
      <c r="C838" s="41" t="s">
        <v>1301</v>
      </c>
      <c r="D838" s="42">
        <f>+Tabla1[[#This Row],[Capacidad MW]]/E$1</f>
        <v>49749.999999999993</v>
      </c>
      <c r="E838" s="42">
        <v>19.899999999999999</v>
      </c>
      <c r="F838" s="40">
        <v>45473</v>
      </c>
      <c r="G838" s="24">
        <f>17*Tabla1[[#This Row],[Cantidad de paneles]]</f>
        <v>845749.99999999988</v>
      </c>
      <c r="H838" s="23">
        <f>0.003*Tabla1[[#This Row],[Cantidad de paneles]]</f>
        <v>149.24999999999997</v>
      </c>
      <c r="I838" s="24">
        <f>0.057*Tabla1[[#This Row],[Cantidad de paneles]]</f>
        <v>2835.7499999999995</v>
      </c>
      <c r="J838" s="28">
        <f>+Tabla1[[#This Row],[Peso del vidrio '[Kg']]]*J$1</f>
        <v>133628499.99999999</v>
      </c>
      <c r="K838" s="28">
        <f>+Tabla1[[#This Row],[Peso del Silicio '[Kg']]]*J$2</f>
        <v>22685999.999999996</v>
      </c>
      <c r="L838" s="28">
        <f>+Tabla1[[#This Row],[peso del aluminio '[Kg']]]*J$3</f>
        <v>14745899.999999998</v>
      </c>
      <c r="M838" s="30">
        <f>+Tabla1[[#This Row],[precio del vidrio '[$']]]+Tabla1[[#This Row],[precio del aluminio '[$']]]+Tabla1[[#This Row],[precio del silio '[$']]]</f>
        <v>171060399.99999997</v>
      </c>
      <c r="N838" s="39">
        <f t="shared" si="12"/>
        <v>39902.12269652437</v>
      </c>
      <c r="O838" s="50">
        <f>+Tabla1[[#This Row],[Valor Total del reciclaje de la planta]]/G$2</f>
        <v>44042.327497425329</v>
      </c>
    </row>
    <row r="839" spans="1:15" ht="55.15">
      <c r="A839" s="40">
        <v>44774</v>
      </c>
      <c r="B839" s="6" t="s">
        <v>1306</v>
      </c>
      <c r="C839" s="41" t="s">
        <v>1307</v>
      </c>
      <c r="D839" s="42">
        <f>+Tabla1[[#This Row],[Capacidad MW]]/E$1</f>
        <v>24750</v>
      </c>
      <c r="E839" s="42">
        <v>9.9</v>
      </c>
      <c r="F839" s="40">
        <v>45291</v>
      </c>
      <c r="G839" s="24">
        <f>17*Tabla1[[#This Row],[Cantidad de paneles]]</f>
        <v>420750</v>
      </c>
      <c r="H839" s="23">
        <f>0.003*Tabla1[[#This Row],[Cantidad de paneles]]</f>
        <v>74.25</v>
      </c>
      <c r="I839" s="24">
        <f>0.057*Tabla1[[#This Row],[Cantidad de paneles]]</f>
        <v>1410.75</v>
      </c>
      <c r="J839" s="28">
        <f>+Tabla1[[#This Row],[Peso del vidrio '[Kg']]]*J$1</f>
        <v>66478500</v>
      </c>
      <c r="K839" s="28">
        <f>+Tabla1[[#This Row],[Peso del Silicio '[Kg']]]*J$2</f>
        <v>11286000</v>
      </c>
      <c r="L839" s="28">
        <f>+Tabla1[[#This Row],[peso del aluminio '[Kg']]]*J$3</f>
        <v>7335900</v>
      </c>
      <c r="M839" s="30">
        <f>+Tabla1[[#This Row],[precio del vidrio '[$']]]+Tabla1[[#This Row],[precio del aluminio '[$']]]+Tabla1[[#This Row],[precio del silio '[$']]]</f>
        <v>85100400</v>
      </c>
      <c r="N839" s="39">
        <f t="shared" si="12"/>
        <v>19850.804758572427</v>
      </c>
      <c r="O839" s="50">
        <f>+Tabla1[[#This Row],[Valor Total del reciclaje de la planta]]/G$2</f>
        <v>21910.50463439753</v>
      </c>
    </row>
    <row r="840" spans="1:15" ht="27.6">
      <c r="A840" s="40">
        <v>44774</v>
      </c>
      <c r="B840" s="6" t="s">
        <v>1308</v>
      </c>
      <c r="C840" s="41" t="s">
        <v>1289</v>
      </c>
      <c r="D840" s="42">
        <f>+Tabla1[[#This Row],[Capacidad MW]]/E$1</f>
        <v>475000</v>
      </c>
      <c r="E840" s="42">
        <v>190</v>
      </c>
      <c r="F840" s="40">
        <v>45656</v>
      </c>
      <c r="G840" s="24">
        <f>17*Tabla1[[#This Row],[Cantidad de paneles]]</f>
        <v>8075000</v>
      </c>
      <c r="H840" s="23">
        <f>0.003*Tabla1[[#This Row],[Cantidad de paneles]]</f>
        <v>1425</v>
      </c>
      <c r="I840" s="24">
        <f>0.057*Tabla1[[#This Row],[Cantidad de paneles]]</f>
        <v>27075</v>
      </c>
      <c r="J840" s="28">
        <f>+Tabla1[[#This Row],[Peso del vidrio '[Kg']]]*J$1</f>
        <v>1275850000</v>
      </c>
      <c r="K840" s="28">
        <f>+Tabla1[[#This Row],[Peso del Silicio '[Kg']]]*J$2</f>
        <v>216600000</v>
      </c>
      <c r="L840" s="28">
        <f>+Tabla1[[#This Row],[peso del aluminio '[Kg']]]*J$3</f>
        <v>140790000</v>
      </c>
      <c r="M840" s="30">
        <f>+Tabla1[[#This Row],[precio del vidrio '[$']]]+Tabla1[[#This Row],[precio del aluminio '[$']]]+Tabla1[[#This Row],[precio del silio '[$']]]</f>
        <v>1633240000</v>
      </c>
      <c r="N840" s="39">
        <f t="shared" ref="N840:N903" si="13">+M840/G$1</f>
        <v>380975.04082108702</v>
      </c>
      <c r="O840" s="50">
        <f>+Tabla1[[#This Row],[Valor Total del reciclaje de la planta]]/G$2</f>
        <v>420504.63439752831</v>
      </c>
    </row>
    <row r="841" spans="1:15" ht="41.45">
      <c r="A841" s="40">
        <v>44781</v>
      </c>
      <c r="B841" s="6" t="s">
        <v>1309</v>
      </c>
      <c r="C841" s="41" t="s">
        <v>744</v>
      </c>
      <c r="D841" s="42">
        <f>+Tabla1[[#This Row],[Capacidad MW]]/E$1</f>
        <v>125000</v>
      </c>
      <c r="E841" s="42">
        <v>50</v>
      </c>
      <c r="F841" s="40">
        <v>45230</v>
      </c>
      <c r="G841" s="24">
        <f>17*Tabla1[[#This Row],[Cantidad de paneles]]</f>
        <v>2125000</v>
      </c>
      <c r="H841" s="23">
        <f>0.003*Tabla1[[#This Row],[Cantidad de paneles]]</f>
        <v>375</v>
      </c>
      <c r="I841" s="24">
        <f>0.057*Tabla1[[#This Row],[Cantidad de paneles]]</f>
        <v>7125</v>
      </c>
      <c r="J841" s="28">
        <f>+Tabla1[[#This Row],[Peso del vidrio '[Kg']]]*J$1</f>
        <v>335750000</v>
      </c>
      <c r="K841" s="28">
        <f>+Tabla1[[#This Row],[Peso del Silicio '[Kg']]]*J$2</f>
        <v>57000000</v>
      </c>
      <c r="L841" s="28">
        <f>+Tabla1[[#This Row],[peso del aluminio '[Kg']]]*J$3</f>
        <v>37050000</v>
      </c>
      <c r="M841" s="30">
        <f>+Tabla1[[#This Row],[precio del vidrio '[$']]]+Tabla1[[#This Row],[precio del aluminio '[$']]]+Tabla1[[#This Row],[precio del silio '[$']]]</f>
        <v>429800000</v>
      </c>
      <c r="N841" s="39">
        <f t="shared" si="13"/>
        <v>100256.58968975974</v>
      </c>
      <c r="O841" s="50">
        <f>+Tabla1[[#This Row],[Valor Total del reciclaje de la planta]]/G$2</f>
        <v>110659.11431513903</v>
      </c>
    </row>
    <row r="842" spans="1:15" ht="27.6">
      <c r="A842" s="40">
        <v>44783</v>
      </c>
      <c r="B842" s="6" t="s">
        <v>1310</v>
      </c>
      <c r="C842" s="41" t="s">
        <v>1311</v>
      </c>
      <c r="D842" s="42">
        <f>+Tabla1[[#This Row],[Capacidad MW]]/E$1</f>
        <v>49749.999999999993</v>
      </c>
      <c r="E842" s="42">
        <v>19.899999999999999</v>
      </c>
      <c r="F842" s="40">
        <v>45657</v>
      </c>
      <c r="G842" s="24">
        <f>17*Tabla1[[#This Row],[Cantidad de paneles]]</f>
        <v>845749.99999999988</v>
      </c>
      <c r="H842" s="23">
        <f>0.003*Tabla1[[#This Row],[Cantidad de paneles]]</f>
        <v>149.24999999999997</v>
      </c>
      <c r="I842" s="24">
        <f>0.057*Tabla1[[#This Row],[Cantidad de paneles]]</f>
        <v>2835.7499999999995</v>
      </c>
      <c r="J842" s="28">
        <f>+Tabla1[[#This Row],[Peso del vidrio '[Kg']]]*J$1</f>
        <v>133628499.99999999</v>
      </c>
      <c r="K842" s="28">
        <f>+Tabla1[[#This Row],[Peso del Silicio '[Kg']]]*J$2</f>
        <v>22685999.999999996</v>
      </c>
      <c r="L842" s="28">
        <f>+Tabla1[[#This Row],[peso del aluminio '[Kg']]]*J$3</f>
        <v>14745899.999999998</v>
      </c>
      <c r="M842" s="30">
        <f>+Tabla1[[#This Row],[precio del vidrio '[$']]]+Tabla1[[#This Row],[precio del aluminio '[$']]]+Tabla1[[#This Row],[precio del silio '[$']]]</f>
        <v>171060399.99999997</v>
      </c>
      <c r="N842" s="39">
        <f t="shared" si="13"/>
        <v>39902.12269652437</v>
      </c>
      <c r="O842" s="50">
        <f>+Tabla1[[#This Row],[Valor Total del reciclaje de la planta]]/G$2</f>
        <v>44042.327497425329</v>
      </c>
    </row>
    <row r="843" spans="1:15" ht="27.6">
      <c r="A843" s="40">
        <v>44789</v>
      </c>
      <c r="B843" s="6" t="s">
        <v>1312</v>
      </c>
      <c r="C843" s="41" t="s">
        <v>1001</v>
      </c>
      <c r="D843" s="42">
        <f>+Tabla1[[#This Row],[Capacidad MW]]/E$1</f>
        <v>24750</v>
      </c>
      <c r="E843" s="42">
        <v>9.9</v>
      </c>
      <c r="F843" s="40">
        <v>45627</v>
      </c>
      <c r="G843" s="24">
        <f>17*Tabla1[[#This Row],[Cantidad de paneles]]</f>
        <v>420750</v>
      </c>
      <c r="H843" s="23">
        <f>0.003*Tabla1[[#This Row],[Cantidad de paneles]]</f>
        <v>74.25</v>
      </c>
      <c r="I843" s="24">
        <f>0.057*Tabla1[[#This Row],[Cantidad de paneles]]</f>
        <v>1410.75</v>
      </c>
      <c r="J843" s="28">
        <f>+Tabla1[[#This Row],[Peso del vidrio '[Kg']]]*J$1</f>
        <v>66478500</v>
      </c>
      <c r="K843" s="28">
        <f>+Tabla1[[#This Row],[Peso del Silicio '[Kg']]]*J$2</f>
        <v>11286000</v>
      </c>
      <c r="L843" s="28">
        <f>+Tabla1[[#This Row],[peso del aluminio '[Kg']]]*J$3</f>
        <v>7335900</v>
      </c>
      <c r="M843" s="30">
        <f>+Tabla1[[#This Row],[precio del vidrio '[$']]]+Tabla1[[#This Row],[precio del aluminio '[$']]]+Tabla1[[#This Row],[precio del silio '[$']]]</f>
        <v>85100400</v>
      </c>
      <c r="N843" s="39">
        <f t="shared" si="13"/>
        <v>19850.804758572427</v>
      </c>
      <c r="O843" s="50">
        <f>+Tabla1[[#This Row],[Valor Total del reciclaje de la planta]]/G$2</f>
        <v>21910.50463439753</v>
      </c>
    </row>
    <row r="844" spans="1:15" ht="27.6">
      <c r="A844" s="40">
        <v>44789</v>
      </c>
      <c r="B844" s="6" t="s">
        <v>1313</v>
      </c>
      <c r="C844" s="41" t="s">
        <v>1001</v>
      </c>
      <c r="D844" s="42">
        <f>+Tabla1[[#This Row],[Capacidad MW]]/E$1</f>
        <v>24750</v>
      </c>
      <c r="E844" s="42">
        <v>9.9</v>
      </c>
      <c r="F844" s="40">
        <v>45627</v>
      </c>
      <c r="G844" s="24">
        <f>17*Tabla1[[#This Row],[Cantidad de paneles]]</f>
        <v>420750</v>
      </c>
      <c r="H844" s="23">
        <f>0.003*Tabla1[[#This Row],[Cantidad de paneles]]</f>
        <v>74.25</v>
      </c>
      <c r="I844" s="24">
        <f>0.057*Tabla1[[#This Row],[Cantidad de paneles]]</f>
        <v>1410.75</v>
      </c>
      <c r="J844" s="28">
        <f>+Tabla1[[#This Row],[Peso del vidrio '[Kg']]]*J$1</f>
        <v>66478500</v>
      </c>
      <c r="K844" s="28">
        <f>+Tabla1[[#This Row],[Peso del Silicio '[Kg']]]*J$2</f>
        <v>11286000</v>
      </c>
      <c r="L844" s="28">
        <f>+Tabla1[[#This Row],[peso del aluminio '[Kg']]]*J$3</f>
        <v>7335900</v>
      </c>
      <c r="M844" s="30">
        <f>+Tabla1[[#This Row],[precio del vidrio '[$']]]+Tabla1[[#This Row],[precio del aluminio '[$']]]+Tabla1[[#This Row],[precio del silio '[$']]]</f>
        <v>85100400</v>
      </c>
      <c r="N844" s="39">
        <f t="shared" si="13"/>
        <v>19850.804758572427</v>
      </c>
      <c r="O844" s="50">
        <f>+Tabla1[[#This Row],[Valor Total del reciclaje de la planta]]/G$2</f>
        <v>21910.50463439753</v>
      </c>
    </row>
    <row r="845" spans="1:15" ht="27.6">
      <c r="A845" s="40">
        <v>44789</v>
      </c>
      <c r="B845" s="6" t="s">
        <v>1314</v>
      </c>
      <c r="C845" s="41" t="s">
        <v>1315</v>
      </c>
      <c r="D845" s="42">
        <f>+Tabla1[[#This Row],[Capacidad MW]]/E$1</f>
        <v>24750</v>
      </c>
      <c r="E845" s="42">
        <v>9.9</v>
      </c>
      <c r="F845" s="40">
        <v>44804</v>
      </c>
      <c r="G845" s="24">
        <f>17*Tabla1[[#This Row],[Cantidad de paneles]]</f>
        <v>420750</v>
      </c>
      <c r="H845" s="23">
        <f>0.003*Tabla1[[#This Row],[Cantidad de paneles]]</f>
        <v>74.25</v>
      </c>
      <c r="I845" s="24">
        <f>0.057*Tabla1[[#This Row],[Cantidad de paneles]]</f>
        <v>1410.75</v>
      </c>
      <c r="J845" s="28">
        <f>+Tabla1[[#This Row],[Peso del vidrio '[Kg']]]*J$1</f>
        <v>66478500</v>
      </c>
      <c r="K845" s="28">
        <f>+Tabla1[[#This Row],[Peso del Silicio '[Kg']]]*J$2</f>
        <v>11286000</v>
      </c>
      <c r="L845" s="28">
        <f>+Tabla1[[#This Row],[peso del aluminio '[Kg']]]*J$3</f>
        <v>7335900</v>
      </c>
      <c r="M845" s="30">
        <f>+Tabla1[[#This Row],[precio del vidrio '[$']]]+Tabla1[[#This Row],[precio del aluminio '[$']]]+Tabla1[[#This Row],[precio del silio '[$']]]</f>
        <v>85100400</v>
      </c>
      <c r="N845" s="39">
        <f t="shared" si="13"/>
        <v>19850.804758572427</v>
      </c>
      <c r="O845" s="50">
        <f>+Tabla1[[#This Row],[Valor Total del reciclaje de la planta]]/G$2</f>
        <v>21910.50463439753</v>
      </c>
    </row>
    <row r="846" spans="1:15" ht="27.6">
      <c r="A846" s="40">
        <v>44790</v>
      </c>
      <c r="B846" s="6" t="s">
        <v>1316</v>
      </c>
      <c r="C846" s="41" t="s">
        <v>1317</v>
      </c>
      <c r="D846" s="42">
        <f>+Tabla1[[#This Row],[Capacidad MW]]/E$1</f>
        <v>200000</v>
      </c>
      <c r="E846" s="42">
        <v>80</v>
      </c>
      <c r="F846" s="40">
        <v>45291</v>
      </c>
      <c r="G846" s="24">
        <f>17*Tabla1[[#This Row],[Cantidad de paneles]]</f>
        <v>3400000</v>
      </c>
      <c r="H846" s="23">
        <f>0.003*Tabla1[[#This Row],[Cantidad de paneles]]</f>
        <v>600</v>
      </c>
      <c r="I846" s="24">
        <f>0.057*Tabla1[[#This Row],[Cantidad de paneles]]</f>
        <v>11400</v>
      </c>
      <c r="J846" s="28">
        <f>+Tabla1[[#This Row],[Peso del vidrio '[Kg']]]*J$1</f>
        <v>537200000</v>
      </c>
      <c r="K846" s="28">
        <f>+Tabla1[[#This Row],[Peso del Silicio '[Kg']]]*J$2</f>
        <v>91200000</v>
      </c>
      <c r="L846" s="28">
        <f>+Tabla1[[#This Row],[peso del aluminio '[Kg']]]*J$3</f>
        <v>59280000</v>
      </c>
      <c r="M846" s="30">
        <f>+Tabla1[[#This Row],[precio del vidrio '[$']]]+Tabla1[[#This Row],[precio del aluminio '[$']]]+Tabla1[[#This Row],[precio del silio '[$']]]</f>
        <v>687680000</v>
      </c>
      <c r="N846" s="39">
        <f t="shared" si="13"/>
        <v>160410.54350361557</v>
      </c>
      <c r="O846" s="50">
        <f>+Tabla1[[#This Row],[Valor Total del reciclaje de la planta]]/G$2</f>
        <v>177054.58290422245</v>
      </c>
    </row>
    <row r="847" spans="1:15" ht="27.6">
      <c r="A847" s="40">
        <v>44790</v>
      </c>
      <c r="B847" s="6" t="s">
        <v>1318</v>
      </c>
      <c r="C847" s="41" t="s">
        <v>1319</v>
      </c>
      <c r="D847" s="42">
        <f>+Tabla1[[#This Row],[Capacidad MW]]/E$1</f>
        <v>249750</v>
      </c>
      <c r="E847" s="42">
        <v>99.9</v>
      </c>
      <c r="F847" s="40">
        <v>45291</v>
      </c>
      <c r="G847" s="24">
        <f>17*Tabla1[[#This Row],[Cantidad de paneles]]</f>
        <v>4245750</v>
      </c>
      <c r="H847" s="23">
        <f>0.003*Tabla1[[#This Row],[Cantidad de paneles]]</f>
        <v>749.25</v>
      </c>
      <c r="I847" s="24">
        <f>0.057*Tabla1[[#This Row],[Cantidad de paneles]]</f>
        <v>14235.75</v>
      </c>
      <c r="J847" s="28">
        <f>+Tabla1[[#This Row],[Peso del vidrio '[Kg']]]*J$1</f>
        <v>670828500</v>
      </c>
      <c r="K847" s="28">
        <f>+Tabla1[[#This Row],[Peso del Silicio '[Kg']]]*J$2</f>
        <v>113886000</v>
      </c>
      <c r="L847" s="28">
        <f>+Tabla1[[#This Row],[peso del aluminio '[Kg']]]*J$3</f>
        <v>74025900</v>
      </c>
      <c r="M847" s="30">
        <f>+Tabla1[[#This Row],[precio del vidrio '[$']]]+Tabla1[[#This Row],[precio del aluminio '[$']]]+Tabla1[[#This Row],[precio del silio '[$']]]</f>
        <v>858740400</v>
      </c>
      <c r="N847" s="39">
        <f t="shared" si="13"/>
        <v>200312.66620013997</v>
      </c>
      <c r="O847" s="50">
        <f>+Tabla1[[#This Row],[Valor Total del reciclaje de la planta]]/G$2</f>
        <v>221096.91040164779</v>
      </c>
    </row>
    <row r="848" spans="1:15" ht="27.6">
      <c r="A848" s="40">
        <v>44804</v>
      </c>
      <c r="B848" s="6" t="s">
        <v>1320</v>
      </c>
      <c r="C848" s="41" t="s">
        <v>480</v>
      </c>
      <c r="D848" s="42">
        <f>+Tabla1[[#This Row],[Capacidad MW]]/E$1</f>
        <v>207500</v>
      </c>
      <c r="E848" s="42">
        <v>83</v>
      </c>
      <c r="F848" s="40">
        <v>45212</v>
      </c>
      <c r="G848" s="24">
        <f>17*Tabla1[[#This Row],[Cantidad de paneles]]</f>
        <v>3527500</v>
      </c>
      <c r="H848" s="23">
        <f>0.003*Tabla1[[#This Row],[Cantidad de paneles]]</f>
        <v>622.5</v>
      </c>
      <c r="I848" s="24">
        <f>0.057*Tabla1[[#This Row],[Cantidad de paneles]]</f>
        <v>11827.5</v>
      </c>
      <c r="J848" s="28">
        <f>+Tabla1[[#This Row],[Peso del vidrio '[Kg']]]*J$1</f>
        <v>557345000</v>
      </c>
      <c r="K848" s="28">
        <f>+Tabla1[[#This Row],[Peso del Silicio '[Kg']]]*J$2</f>
        <v>94620000</v>
      </c>
      <c r="L848" s="28">
        <f>+Tabla1[[#This Row],[peso del aluminio '[Kg']]]*J$3</f>
        <v>61503000</v>
      </c>
      <c r="M848" s="30">
        <f>+Tabla1[[#This Row],[precio del vidrio '[$']]]+Tabla1[[#This Row],[precio del aluminio '[$']]]+Tabla1[[#This Row],[precio del silio '[$']]]</f>
        <v>713468000</v>
      </c>
      <c r="N848" s="39">
        <f t="shared" si="13"/>
        <v>166425.93888500117</v>
      </c>
      <c r="O848" s="50">
        <f>+Tabla1[[#This Row],[Valor Total del reciclaje de la planta]]/G$2</f>
        <v>183694.1297631308</v>
      </c>
    </row>
    <row r="849" spans="1:15" ht="27.6">
      <c r="A849" s="40">
        <v>44804</v>
      </c>
      <c r="B849" s="6" t="s">
        <v>1321</v>
      </c>
      <c r="C849" s="41" t="s">
        <v>1322</v>
      </c>
      <c r="D849" s="42">
        <f>+Tabla1[[#This Row],[Capacidad MW]]/E$1</f>
        <v>24750</v>
      </c>
      <c r="E849" s="42">
        <v>9.9</v>
      </c>
      <c r="F849" s="40">
        <v>45290</v>
      </c>
      <c r="G849" s="24">
        <f>17*Tabla1[[#This Row],[Cantidad de paneles]]</f>
        <v>420750</v>
      </c>
      <c r="H849" s="23">
        <f>0.003*Tabla1[[#This Row],[Cantidad de paneles]]</f>
        <v>74.25</v>
      </c>
      <c r="I849" s="24">
        <f>0.057*Tabla1[[#This Row],[Cantidad de paneles]]</f>
        <v>1410.75</v>
      </c>
      <c r="J849" s="28">
        <f>+Tabla1[[#This Row],[Peso del vidrio '[Kg']]]*J$1</f>
        <v>66478500</v>
      </c>
      <c r="K849" s="28">
        <f>+Tabla1[[#This Row],[Peso del Silicio '[Kg']]]*J$2</f>
        <v>11286000</v>
      </c>
      <c r="L849" s="28">
        <f>+Tabla1[[#This Row],[peso del aluminio '[Kg']]]*J$3</f>
        <v>7335900</v>
      </c>
      <c r="M849" s="30">
        <f>+Tabla1[[#This Row],[precio del vidrio '[$']]]+Tabla1[[#This Row],[precio del aluminio '[$']]]+Tabla1[[#This Row],[precio del silio '[$']]]</f>
        <v>85100400</v>
      </c>
      <c r="N849" s="39">
        <f t="shared" si="13"/>
        <v>19850.804758572427</v>
      </c>
      <c r="O849" s="50">
        <f>+Tabla1[[#This Row],[Valor Total del reciclaje de la planta]]/G$2</f>
        <v>21910.50463439753</v>
      </c>
    </row>
    <row r="850" spans="1:15" ht="41.45">
      <c r="A850" s="40">
        <v>44804</v>
      </c>
      <c r="B850" s="6" t="s">
        <v>1323</v>
      </c>
      <c r="C850" s="41" t="s">
        <v>922</v>
      </c>
      <c r="D850" s="42">
        <f>+Tabla1[[#This Row],[Capacidad MW]]/E$1</f>
        <v>24750</v>
      </c>
      <c r="E850" s="42">
        <v>9.9</v>
      </c>
      <c r="F850" s="40">
        <v>45290</v>
      </c>
      <c r="G850" s="24">
        <f>17*Tabla1[[#This Row],[Cantidad de paneles]]</f>
        <v>420750</v>
      </c>
      <c r="H850" s="23">
        <f>0.003*Tabla1[[#This Row],[Cantidad de paneles]]</f>
        <v>74.25</v>
      </c>
      <c r="I850" s="24">
        <f>0.057*Tabla1[[#This Row],[Cantidad de paneles]]</f>
        <v>1410.75</v>
      </c>
      <c r="J850" s="28">
        <f>+Tabla1[[#This Row],[Peso del vidrio '[Kg']]]*J$1</f>
        <v>66478500</v>
      </c>
      <c r="K850" s="28">
        <f>+Tabla1[[#This Row],[Peso del Silicio '[Kg']]]*J$2</f>
        <v>11286000</v>
      </c>
      <c r="L850" s="28">
        <f>+Tabla1[[#This Row],[peso del aluminio '[Kg']]]*J$3</f>
        <v>7335900</v>
      </c>
      <c r="M850" s="30">
        <f>+Tabla1[[#This Row],[precio del vidrio '[$']]]+Tabla1[[#This Row],[precio del aluminio '[$']]]+Tabla1[[#This Row],[precio del silio '[$']]]</f>
        <v>85100400</v>
      </c>
      <c r="N850" s="39">
        <f t="shared" si="13"/>
        <v>19850.804758572427</v>
      </c>
      <c r="O850" s="50">
        <f>+Tabla1[[#This Row],[Valor Total del reciclaje de la planta]]/G$2</f>
        <v>21910.50463439753</v>
      </c>
    </row>
    <row r="851" spans="1:15" ht="27.6">
      <c r="A851" s="40">
        <v>44812</v>
      </c>
      <c r="B851" s="6" t="s">
        <v>1324</v>
      </c>
      <c r="C851" s="41" t="s">
        <v>879</v>
      </c>
      <c r="D851" s="42">
        <f>+Tabla1[[#This Row],[Capacidad MW]]/E$1</f>
        <v>24750</v>
      </c>
      <c r="E851" s="42">
        <v>9.9</v>
      </c>
      <c r="F851" s="40">
        <v>45290</v>
      </c>
      <c r="G851" s="24">
        <f>17*Tabla1[[#This Row],[Cantidad de paneles]]</f>
        <v>420750</v>
      </c>
      <c r="H851" s="23">
        <f>0.003*Tabla1[[#This Row],[Cantidad de paneles]]</f>
        <v>74.25</v>
      </c>
      <c r="I851" s="24">
        <f>0.057*Tabla1[[#This Row],[Cantidad de paneles]]</f>
        <v>1410.75</v>
      </c>
      <c r="J851" s="28">
        <f>+Tabla1[[#This Row],[Peso del vidrio '[Kg']]]*J$1</f>
        <v>66478500</v>
      </c>
      <c r="K851" s="28">
        <f>+Tabla1[[#This Row],[Peso del Silicio '[Kg']]]*J$2</f>
        <v>11286000</v>
      </c>
      <c r="L851" s="28">
        <f>+Tabla1[[#This Row],[peso del aluminio '[Kg']]]*J$3</f>
        <v>7335900</v>
      </c>
      <c r="M851" s="30">
        <f>+Tabla1[[#This Row],[precio del vidrio '[$']]]+Tabla1[[#This Row],[precio del aluminio '[$']]]+Tabla1[[#This Row],[precio del silio '[$']]]</f>
        <v>85100400</v>
      </c>
      <c r="N851" s="39">
        <f t="shared" si="13"/>
        <v>19850.804758572427</v>
      </c>
      <c r="O851" s="50">
        <f>+Tabla1[[#This Row],[Valor Total del reciclaje de la planta]]/G$2</f>
        <v>21910.50463439753</v>
      </c>
    </row>
    <row r="852" spans="1:15" ht="27.6">
      <c r="A852" s="40">
        <v>44812</v>
      </c>
      <c r="B852" s="6" t="s">
        <v>1325</v>
      </c>
      <c r="C852" s="41" t="s">
        <v>1170</v>
      </c>
      <c r="D852" s="42">
        <f>+Tabla1[[#This Row],[Capacidad MW]]/E$1</f>
        <v>24750</v>
      </c>
      <c r="E852" s="42">
        <v>9.9</v>
      </c>
      <c r="F852" s="40">
        <v>45291</v>
      </c>
      <c r="G852" s="24">
        <f>17*Tabla1[[#This Row],[Cantidad de paneles]]</f>
        <v>420750</v>
      </c>
      <c r="H852" s="23">
        <f>0.003*Tabla1[[#This Row],[Cantidad de paneles]]</f>
        <v>74.25</v>
      </c>
      <c r="I852" s="24">
        <f>0.057*Tabla1[[#This Row],[Cantidad de paneles]]</f>
        <v>1410.75</v>
      </c>
      <c r="J852" s="28">
        <f>+Tabla1[[#This Row],[Peso del vidrio '[Kg']]]*J$1</f>
        <v>66478500</v>
      </c>
      <c r="K852" s="28">
        <f>+Tabla1[[#This Row],[Peso del Silicio '[Kg']]]*J$2</f>
        <v>11286000</v>
      </c>
      <c r="L852" s="28">
        <f>+Tabla1[[#This Row],[peso del aluminio '[Kg']]]*J$3</f>
        <v>7335900</v>
      </c>
      <c r="M852" s="30">
        <f>+Tabla1[[#This Row],[precio del vidrio '[$']]]+Tabla1[[#This Row],[precio del aluminio '[$']]]+Tabla1[[#This Row],[precio del silio '[$']]]</f>
        <v>85100400</v>
      </c>
      <c r="N852" s="39">
        <f t="shared" si="13"/>
        <v>19850.804758572427</v>
      </c>
      <c r="O852" s="50">
        <f>+Tabla1[[#This Row],[Valor Total del reciclaje de la planta]]/G$2</f>
        <v>21910.50463439753</v>
      </c>
    </row>
    <row r="853" spans="1:15" ht="27.6">
      <c r="A853" s="40">
        <v>44813</v>
      </c>
      <c r="B853" s="6" t="s">
        <v>1326</v>
      </c>
      <c r="C853" s="41" t="s">
        <v>911</v>
      </c>
      <c r="D853" s="42">
        <f>+Tabla1[[#This Row],[Capacidad MW]]/E$1</f>
        <v>24750</v>
      </c>
      <c r="E853" s="42">
        <v>9.9</v>
      </c>
      <c r="F853" s="40">
        <v>45290</v>
      </c>
      <c r="G853" s="24">
        <f>17*Tabla1[[#This Row],[Cantidad de paneles]]</f>
        <v>420750</v>
      </c>
      <c r="H853" s="23">
        <f>0.003*Tabla1[[#This Row],[Cantidad de paneles]]</f>
        <v>74.25</v>
      </c>
      <c r="I853" s="24">
        <f>0.057*Tabla1[[#This Row],[Cantidad de paneles]]</f>
        <v>1410.75</v>
      </c>
      <c r="J853" s="28">
        <f>+Tabla1[[#This Row],[Peso del vidrio '[Kg']]]*J$1</f>
        <v>66478500</v>
      </c>
      <c r="K853" s="28">
        <f>+Tabla1[[#This Row],[Peso del Silicio '[Kg']]]*J$2</f>
        <v>11286000</v>
      </c>
      <c r="L853" s="28">
        <f>+Tabla1[[#This Row],[peso del aluminio '[Kg']]]*J$3</f>
        <v>7335900</v>
      </c>
      <c r="M853" s="30">
        <f>+Tabla1[[#This Row],[precio del vidrio '[$']]]+Tabla1[[#This Row],[precio del aluminio '[$']]]+Tabla1[[#This Row],[precio del silio '[$']]]</f>
        <v>85100400</v>
      </c>
      <c r="N853" s="39">
        <f t="shared" si="13"/>
        <v>19850.804758572427</v>
      </c>
      <c r="O853" s="50">
        <f>+Tabla1[[#This Row],[Valor Total del reciclaje de la planta]]/G$2</f>
        <v>21910.50463439753</v>
      </c>
    </row>
    <row r="854" spans="1:15" ht="27.6">
      <c r="A854" s="40">
        <v>44830</v>
      </c>
      <c r="B854" s="6" t="s">
        <v>1327</v>
      </c>
      <c r="C854" s="41" t="s">
        <v>1328</v>
      </c>
      <c r="D854" s="42">
        <f>+Tabla1[[#This Row],[Capacidad MW]]/E$1</f>
        <v>24750</v>
      </c>
      <c r="E854" s="42">
        <v>9.9</v>
      </c>
      <c r="F854" s="40">
        <v>45290</v>
      </c>
      <c r="G854" s="24">
        <f>17*Tabla1[[#This Row],[Cantidad de paneles]]</f>
        <v>420750</v>
      </c>
      <c r="H854" s="23">
        <f>0.003*Tabla1[[#This Row],[Cantidad de paneles]]</f>
        <v>74.25</v>
      </c>
      <c r="I854" s="24">
        <f>0.057*Tabla1[[#This Row],[Cantidad de paneles]]</f>
        <v>1410.75</v>
      </c>
      <c r="J854" s="28">
        <f>+Tabla1[[#This Row],[Peso del vidrio '[Kg']]]*J$1</f>
        <v>66478500</v>
      </c>
      <c r="K854" s="28">
        <f>+Tabla1[[#This Row],[Peso del Silicio '[Kg']]]*J$2</f>
        <v>11286000</v>
      </c>
      <c r="L854" s="28">
        <f>+Tabla1[[#This Row],[peso del aluminio '[Kg']]]*J$3</f>
        <v>7335900</v>
      </c>
      <c r="M854" s="30">
        <f>+Tabla1[[#This Row],[precio del vidrio '[$']]]+Tabla1[[#This Row],[precio del aluminio '[$']]]+Tabla1[[#This Row],[precio del silio '[$']]]</f>
        <v>85100400</v>
      </c>
      <c r="N854" s="39">
        <f t="shared" si="13"/>
        <v>19850.804758572427</v>
      </c>
      <c r="O854" s="50">
        <f>+Tabla1[[#This Row],[Valor Total del reciclaje de la planta]]/G$2</f>
        <v>21910.50463439753</v>
      </c>
    </row>
    <row r="855" spans="1:15" ht="27.6">
      <c r="A855" s="40">
        <v>44832</v>
      </c>
      <c r="B855" s="6" t="s">
        <v>1329</v>
      </c>
      <c r="C855" s="41" t="s">
        <v>1330</v>
      </c>
      <c r="D855" s="42">
        <f>+Tabla1[[#This Row],[Capacidad MW]]/E$1</f>
        <v>249750</v>
      </c>
      <c r="E855" s="42">
        <v>99.9</v>
      </c>
      <c r="F855" s="40">
        <v>45292</v>
      </c>
      <c r="G855" s="24">
        <f>17*Tabla1[[#This Row],[Cantidad de paneles]]</f>
        <v>4245750</v>
      </c>
      <c r="H855" s="23">
        <f>0.003*Tabla1[[#This Row],[Cantidad de paneles]]</f>
        <v>749.25</v>
      </c>
      <c r="I855" s="24">
        <f>0.057*Tabla1[[#This Row],[Cantidad de paneles]]</f>
        <v>14235.75</v>
      </c>
      <c r="J855" s="28">
        <f>+Tabla1[[#This Row],[Peso del vidrio '[Kg']]]*J$1</f>
        <v>670828500</v>
      </c>
      <c r="K855" s="28">
        <f>+Tabla1[[#This Row],[Peso del Silicio '[Kg']]]*J$2</f>
        <v>113886000</v>
      </c>
      <c r="L855" s="28">
        <f>+Tabla1[[#This Row],[peso del aluminio '[Kg']]]*J$3</f>
        <v>74025900</v>
      </c>
      <c r="M855" s="30">
        <f>+Tabla1[[#This Row],[precio del vidrio '[$']]]+Tabla1[[#This Row],[precio del aluminio '[$']]]+Tabla1[[#This Row],[precio del silio '[$']]]</f>
        <v>858740400</v>
      </c>
      <c r="N855" s="39">
        <f t="shared" si="13"/>
        <v>200312.66620013997</v>
      </c>
      <c r="O855" s="50">
        <f>+Tabla1[[#This Row],[Valor Total del reciclaje de la planta]]/G$2</f>
        <v>221096.91040164779</v>
      </c>
    </row>
    <row r="856" spans="1:15" ht="41.45">
      <c r="A856" s="40">
        <v>44837</v>
      </c>
      <c r="B856" s="6" t="s">
        <v>1331</v>
      </c>
      <c r="C856" s="41" t="s">
        <v>952</v>
      </c>
      <c r="D856" s="42">
        <f>+Tabla1[[#This Row],[Capacidad MW]]/E$1</f>
        <v>24750</v>
      </c>
      <c r="E856" s="42">
        <v>9.9</v>
      </c>
      <c r="F856" s="40">
        <v>44896</v>
      </c>
      <c r="G856" s="24">
        <f>17*Tabla1[[#This Row],[Cantidad de paneles]]</f>
        <v>420750</v>
      </c>
      <c r="H856" s="23">
        <f>0.003*Tabla1[[#This Row],[Cantidad de paneles]]</f>
        <v>74.25</v>
      </c>
      <c r="I856" s="24">
        <f>0.057*Tabla1[[#This Row],[Cantidad de paneles]]</f>
        <v>1410.75</v>
      </c>
      <c r="J856" s="28">
        <f>+Tabla1[[#This Row],[Peso del vidrio '[Kg']]]*J$1</f>
        <v>66478500</v>
      </c>
      <c r="K856" s="28">
        <f>+Tabla1[[#This Row],[Peso del Silicio '[Kg']]]*J$2</f>
        <v>11286000</v>
      </c>
      <c r="L856" s="28">
        <f>+Tabla1[[#This Row],[peso del aluminio '[Kg']]]*J$3</f>
        <v>7335900</v>
      </c>
      <c r="M856" s="30">
        <f>+Tabla1[[#This Row],[precio del vidrio '[$']]]+Tabla1[[#This Row],[precio del aluminio '[$']]]+Tabla1[[#This Row],[precio del silio '[$']]]</f>
        <v>85100400</v>
      </c>
      <c r="N856" s="39">
        <f t="shared" si="13"/>
        <v>19850.804758572427</v>
      </c>
      <c r="O856" s="50">
        <f>+Tabla1[[#This Row],[Valor Total del reciclaje de la planta]]/G$2</f>
        <v>21910.50463439753</v>
      </c>
    </row>
    <row r="857" spans="1:15" ht="41.45">
      <c r="A857" s="40">
        <v>44837</v>
      </c>
      <c r="B857" s="6" t="s">
        <v>1332</v>
      </c>
      <c r="C857" s="41" t="s">
        <v>952</v>
      </c>
      <c r="D857" s="42">
        <f>+Tabla1[[#This Row],[Capacidad MW]]/E$1</f>
        <v>21499.999999999996</v>
      </c>
      <c r="E857" s="42">
        <v>8.6</v>
      </c>
      <c r="F857" s="40">
        <v>44926</v>
      </c>
      <c r="G857" s="24">
        <f>17*Tabla1[[#This Row],[Cantidad de paneles]]</f>
        <v>365499.99999999994</v>
      </c>
      <c r="H857" s="23">
        <f>0.003*Tabla1[[#This Row],[Cantidad de paneles]]</f>
        <v>64.499999999999986</v>
      </c>
      <c r="I857" s="24">
        <f>0.057*Tabla1[[#This Row],[Cantidad de paneles]]</f>
        <v>1225.4999999999998</v>
      </c>
      <c r="J857" s="28">
        <f>+Tabla1[[#This Row],[Peso del vidrio '[Kg']]]*J$1</f>
        <v>57748999.999999993</v>
      </c>
      <c r="K857" s="28">
        <f>+Tabla1[[#This Row],[Peso del Silicio '[Kg']]]*J$2</f>
        <v>9803999.9999999981</v>
      </c>
      <c r="L857" s="28">
        <f>+Tabla1[[#This Row],[peso del aluminio '[Kg']]]*J$3</f>
        <v>6372599.9999999991</v>
      </c>
      <c r="M857" s="30">
        <f>+Tabla1[[#This Row],[precio del vidrio '[$']]]+Tabla1[[#This Row],[precio del aluminio '[$']]]+Tabla1[[#This Row],[precio del silio '[$']]]</f>
        <v>73925599.999999985</v>
      </c>
      <c r="N857" s="39">
        <f t="shared" si="13"/>
        <v>17244.133426638673</v>
      </c>
      <c r="O857" s="50">
        <f>+Tabla1[[#This Row],[Valor Total del reciclaje de la planta]]/G$2</f>
        <v>19033.367662203909</v>
      </c>
    </row>
    <row r="858" spans="1:15" ht="27.6">
      <c r="A858" s="40">
        <v>44837</v>
      </c>
      <c r="B858" s="6" t="s">
        <v>1333</v>
      </c>
      <c r="C858" s="41" t="s">
        <v>1334</v>
      </c>
      <c r="D858" s="42">
        <f>+Tabla1[[#This Row],[Capacidad MW]]/E$1</f>
        <v>24750</v>
      </c>
      <c r="E858" s="42">
        <v>9.9</v>
      </c>
      <c r="F858" s="40">
        <v>46022</v>
      </c>
      <c r="G858" s="24">
        <f>17*Tabla1[[#This Row],[Cantidad de paneles]]</f>
        <v>420750</v>
      </c>
      <c r="H858" s="23">
        <f>0.003*Tabla1[[#This Row],[Cantidad de paneles]]</f>
        <v>74.25</v>
      </c>
      <c r="I858" s="24">
        <f>0.057*Tabla1[[#This Row],[Cantidad de paneles]]</f>
        <v>1410.75</v>
      </c>
      <c r="J858" s="28">
        <f>+Tabla1[[#This Row],[Peso del vidrio '[Kg']]]*J$1</f>
        <v>66478500</v>
      </c>
      <c r="K858" s="28">
        <f>+Tabla1[[#This Row],[Peso del Silicio '[Kg']]]*J$2</f>
        <v>11286000</v>
      </c>
      <c r="L858" s="28">
        <f>+Tabla1[[#This Row],[peso del aluminio '[Kg']]]*J$3</f>
        <v>7335900</v>
      </c>
      <c r="M858" s="30">
        <f>+Tabla1[[#This Row],[precio del vidrio '[$']]]+Tabla1[[#This Row],[precio del aluminio '[$']]]+Tabla1[[#This Row],[precio del silio '[$']]]</f>
        <v>85100400</v>
      </c>
      <c r="N858" s="39">
        <f t="shared" si="13"/>
        <v>19850.804758572427</v>
      </c>
      <c r="O858" s="50">
        <f>+Tabla1[[#This Row],[Valor Total del reciclaje de la planta]]/G$2</f>
        <v>21910.50463439753</v>
      </c>
    </row>
    <row r="859" spans="1:15" ht="27.6">
      <c r="A859" s="40">
        <v>44844</v>
      </c>
      <c r="B859" s="6" t="s">
        <v>1335</v>
      </c>
      <c r="C859" s="41" t="s">
        <v>1336</v>
      </c>
      <c r="D859" s="42">
        <f>+Tabla1[[#This Row],[Capacidad MW]]/E$1</f>
        <v>255000</v>
      </c>
      <c r="E859" s="42">
        <v>102</v>
      </c>
      <c r="F859" s="40">
        <v>45291</v>
      </c>
      <c r="G859" s="24">
        <f>17*Tabla1[[#This Row],[Cantidad de paneles]]</f>
        <v>4335000</v>
      </c>
      <c r="H859" s="23">
        <f>0.003*Tabla1[[#This Row],[Cantidad de paneles]]</f>
        <v>765</v>
      </c>
      <c r="I859" s="24">
        <f>0.057*Tabla1[[#This Row],[Cantidad de paneles]]</f>
        <v>14535</v>
      </c>
      <c r="J859" s="28">
        <f>+Tabla1[[#This Row],[Peso del vidrio '[Kg']]]*J$1</f>
        <v>684930000</v>
      </c>
      <c r="K859" s="28">
        <f>+Tabla1[[#This Row],[Peso del Silicio '[Kg']]]*J$2</f>
        <v>116280000</v>
      </c>
      <c r="L859" s="28">
        <f>+Tabla1[[#This Row],[peso del aluminio '[Kg']]]*J$3</f>
        <v>75582000</v>
      </c>
      <c r="M859" s="30">
        <f>+Tabla1[[#This Row],[precio del vidrio '[$']]]+Tabla1[[#This Row],[precio del aluminio '[$']]]+Tabla1[[#This Row],[precio del silio '[$']]]</f>
        <v>876792000</v>
      </c>
      <c r="N859" s="39">
        <f t="shared" si="13"/>
        <v>204523.44296710988</v>
      </c>
      <c r="O859" s="50">
        <f>+Tabla1[[#This Row],[Valor Total del reciclaje de la planta]]/G$2</f>
        <v>225744.59320288364</v>
      </c>
    </row>
    <row r="860" spans="1:15" ht="27.6">
      <c r="A860" s="40">
        <v>44844</v>
      </c>
      <c r="B860" s="6" t="s">
        <v>1337</v>
      </c>
      <c r="C860" s="41" t="s">
        <v>1338</v>
      </c>
      <c r="D860" s="42">
        <f>+Tabla1[[#This Row],[Capacidad MW]]/E$1</f>
        <v>696500</v>
      </c>
      <c r="E860" s="42">
        <v>278.60000000000002</v>
      </c>
      <c r="F860" s="40">
        <v>45657</v>
      </c>
      <c r="G860" s="24">
        <f>17*Tabla1[[#This Row],[Cantidad de paneles]]</f>
        <v>11840500</v>
      </c>
      <c r="H860" s="23">
        <f>0.003*Tabla1[[#This Row],[Cantidad de paneles]]</f>
        <v>2089.5</v>
      </c>
      <c r="I860" s="24">
        <f>0.057*Tabla1[[#This Row],[Cantidad de paneles]]</f>
        <v>39700.5</v>
      </c>
      <c r="J860" s="28">
        <f>+Tabla1[[#This Row],[Peso del vidrio '[Kg']]]*J$1</f>
        <v>1870799000</v>
      </c>
      <c r="K860" s="28">
        <f>+Tabla1[[#This Row],[Peso del Silicio '[Kg']]]*J$2</f>
        <v>317604000</v>
      </c>
      <c r="L860" s="28">
        <f>+Tabla1[[#This Row],[peso del aluminio '[Kg']]]*J$3</f>
        <v>206442600</v>
      </c>
      <c r="M860" s="30">
        <f>+Tabla1[[#This Row],[precio del vidrio '[$']]]+Tabla1[[#This Row],[precio del aluminio '[$']]]+Tabla1[[#This Row],[precio del silio '[$']]]</f>
        <v>2394845600</v>
      </c>
      <c r="N860" s="39">
        <f t="shared" si="13"/>
        <v>558629.71775134129</v>
      </c>
      <c r="O860" s="50">
        <f>+Tabla1[[#This Row],[Valor Total del reciclaje de la planta]]/G$2</f>
        <v>616592.58496395464</v>
      </c>
    </row>
    <row r="861" spans="1:15" ht="27.6">
      <c r="A861" s="40">
        <v>44848</v>
      </c>
      <c r="B861" s="6" t="s">
        <v>1339</v>
      </c>
      <c r="C861" s="41" t="s">
        <v>1340</v>
      </c>
      <c r="D861" s="42">
        <f>+Tabla1[[#This Row],[Capacidad MW]]/E$1</f>
        <v>49749.999999999993</v>
      </c>
      <c r="E861" s="42">
        <v>19.899999999999999</v>
      </c>
      <c r="F861" s="40">
        <v>45291</v>
      </c>
      <c r="G861" s="24">
        <f>17*Tabla1[[#This Row],[Cantidad de paneles]]</f>
        <v>845749.99999999988</v>
      </c>
      <c r="H861" s="23">
        <f>0.003*Tabla1[[#This Row],[Cantidad de paneles]]</f>
        <v>149.24999999999997</v>
      </c>
      <c r="I861" s="24">
        <f>0.057*Tabla1[[#This Row],[Cantidad de paneles]]</f>
        <v>2835.7499999999995</v>
      </c>
      <c r="J861" s="28">
        <f>+Tabla1[[#This Row],[Peso del vidrio '[Kg']]]*J$1</f>
        <v>133628499.99999999</v>
      </c>
      <c r="K861" s="28">
        <f>+Tabla1[[#This Row],[Peso del Silicio '[Kg']]]*J$2</f>
        <v>22685999.999999996</v>
      </c>
      <c r="L861" s="28">
        <f>+Tabla1[[#This Row],[peso del aluminio '[Kg']]]*J$3</f>
        <v>14745899.999999998</v>
      </c>
      <c r="M861" s="30">
        <f>+Tabla1[[#This Row],[precio del vidrio '[$']]]+Tabla1[[#This Row],[precio del aluminio '[$']]]+Tabla1[[#This Row],[precio del silio '[$']]]</f>
        <v>171060399.99999997</v>
      </c>
      <c r="N861" s="39">
        <f t="shared" si="13"/>
        <v>39902.12269652437</v>
      </c>
      <c r="O861" s="50">
        <f>+Tabla1[[#This Row],[Valor Total del reciclaje de la planta]]/G$2</f>
        <v>44042.327497425329</v>
      </c>
    </row>
    <row r="862" spans="1:15">
      <c r="A862" s="40">
        <v>44848</v>
      </c>
      <c r="B862" s="6" t="s">
        <v>1341</v>
      </c>
      <c r="C862" s="41" t="s">
        <v>1342</v>
      </c>
      <c r="D862" s="42">
        <f>+Tabla1[[#This Row],[Capacidad MW]]/E$1</f>
        <v>47550</v>
      </c>
      <c r="E862" s="42">
        <v>19.02</v>
      </c>
      <c r="F862" s="40">
        <v>44854</v>
      </c>
      <c r="G862" s="24">
        <f>17*Tabla1[[#This Row],[Cantidad de paneles]]</f>
        <v>808350</v>
      </c>
      <c r="H862" s="23">
        <f>0.003*Tabla1[[#This Row],[Cantidad de paneles]]</f>
        <v>142.65</v>
      </c>
      <c r="I862" s="24">
        <f>0.057*Tabla1[[#This Row],[Cantidad de paneles]]</f>
        <v>2710.35</v>
      </c>
      <c r="J862" s="28">
        <f>+Tabla1[[#This Row],[Peso del vidrio '[Kg']]]*J$1</f>
        <v>127719300</v>
      </c>
      <c r="K862" s="28">
        <f>+Tabla1[[#This Row],[Peso del Silicio '[Kg']]]*J$2</f>
        <v>21682800</v>
      </c>
      <c r="L862" s="28">
        <f>+Tabla1[[#This Row],[peso del aluminio '[Kg']]]*J$3</f>
        <v>14093820</v>
      </c>
      <c r="M862" s="30">
        <f>+Tabla1[[#This Row],[precio del vidrio '[$']]]+Tabla1[[#This Row],[precio del aluminio '[$']]]+Tabla1[[#This Row],[precio del silio '[$']]]</f>
        <v>163495920</v>
      </c>
      <c r="N862" s="39">
        <f t="shared" si="13"/>
        <v>38137.606717984607</v>
      </c>
      <c r="O862" s="50">
        <f>+Tabla1[[#This Row],[Valor Total del reciclaje de la planta]]/G$2</f>
        <v>42094.727085478888</v>
      </c>
    </row>
    <row r="863" spans="1:15" ht="41.45">
      <c r="A863" s="40">
        <v>44848</v>
      </c>
      <c r="B863" s="6" t="s">
        <v>1343</v>
      </c>
      <c r="C863" s="41" t="s">
        <v>1244</v>
      </c>
      <c r="D863" s="42">
        <f>+Tabla1[[#This Row],[Capacidad MW]]/E$1</f>
        <v>137500</v>
      </c>
      <c r="E863" s="42">
        <v>55</v>
      </c>
      <c r="F863" s="40">
        <v>45838</v>
      </c>
      <c r="G863" s="24">
        <f>17*Tabla1[[#This Row],[Cantidad de paneles]]</f>
        <v>2337500</v>
      </c>
      <c r="H863" s="23">
        <f>0.003*Tabla1[[#This Row],[Cantidad de paneles]]</f>
        <v>412.5</v>
      </c>
      <c r="I863" s="24">
        <f>0.057*Tabla1[[#This Row],[Cantidad de paneles]]</f>
        <v>7837.5</v>
      </c>
      <c r="J863" s="28">
        <f>+Tabla1[[#This Row],[Peso del vidrio '[Kg']]]*J$1</f>
        <v>369325000</v>
      </c>
      <c r="K863" s="28">
        <f>+Tabla1[[#This Row],[Peso del Silicio '[Kg']]]*J$2</f>
        <v>62700000</v>
      </c>
      <c r="L863" s="28">
        <f>+Tabla1[[#This Row],[peso del aluminio '[Kg']]]*J$3</f>
        <v>40755000</v>
      </c>
      <c r="M863" s="30">
        <f>+Tabla1[[#This Row],[precio del vidrio '[$']]]+Tabla1[[#This Row],[precio del aluminio '[$']]]+Tabla1[[#This Row],[precio del silio '[$']]]</f>
        <v>472780000</v>
      </c>
      <c r="N863" s="39">
        <f t="shared" si="13"/>
        <v>110282.24865873571</v>
      </c>
      <c r="O863" s="50">
        <f>+Tabla1[[#This Row],[Valor Total del reciclaje de la planta]]/G$2</f>
        <v>121725.02574665293</v>
      </c>
    </row>
    <row r="864" spans="1:15" ht="27.6">
      <c r="A864" s="40">
        <v>44854</v>
      </c>
      <c r="B864" s="6" t="s">
        <v>1344</v>
      </c>
      <c r="C864" s="41" t="s">
        <v>1345</v>
      </c>
      <c r="D864" s="42">
        <f>+Tabla1[[#This Row],[Capacidad MW]]/E$1</f>
        <v>49749.999999999993</v>
      </c>
      <c r="E864" s="42">
        <v>19.899999999999999</v>
      </c>
      <c r="F864" s="40">
        <v>46022</v>
      </c>
      <c r="G864" s="24">
        <f>17*Tabla1[[#This Row],[Cantidad de paneles]]</f>
        <v>845749.99999999988</v>
      </c>
      <c r="H864" s="23">
        <f>0.003*Tabla1[[#This Row],[Cantidad de paneles]]</f>
        <v>149.24999999999997</v>
      </c>
      <c r="I864" s="24">
        <f>0.057*Tabla1[[#This Row],[Cantidad de paneles]]</f>
        <v>2835.7499999999995</v>
      </c>
      <c r="J864" s="28">
        <f>+Tabla1[[#This Row],[Peso del vidrio '[Kg']]]*J$1</f>
        <v>133628499.99999999</v>
      </c>
      <c r="K864" s="28">
        <f>+Tabla1[[#This Row],[Peso del Silicio '[Kg']]]*J$2</f>
        <v>22685999.999999996</v>
      </c>
      <c r="L864" s="28">
        <f>+Tabla1[[#This Row],[peso del aluminio '[Kg']]]*J$3</f>
        <v>14745899.999999998</v>
      </c>
      <c r="M864" s="30">
        <f>+Tabla1[[#This Row],[precio del vidrio '[$']]]+Tabla1[[#This Row],[precio del aluminio '[$']]]+Tabla1[[#This Row],[precio del silio '[$']]]</f>
        <v>171060399.99999997</v>
      </c>
      <c r="N864" s="39">
        <f t="shared" si="13"/>
        <v>39902.12269652437</v>
      </c>
      <c r="O864" s="50">
        <f>+Tabla1[[#This Row],[Valor Total del reciclaje de la planta]]/G$2</f>
        <v>44042.327497425329</v>
      </c>
    </row>
    <row r="865" spans="1:15" ht="27.6">
      <c r="A865" s="40">
        <v>44854</v>
      </c>
      <c r="B865" s="6" t="s">
        <v>1346</v>
      </c>
      <c r="C865" s="41" t="s">
        <v>1347</v>
      </c>
      <c r="D865" s="42">
        <f>+Tabla1[[#This Row],[Capacidad MW]]/E$1</f>
        <v>49749.999999999993</v>
      </c>
      <c r="E865" s="42">
        <v>19.899999999999999</v>
      </c>
      <c r="F865" s="40">
        <v>46022</v>
      </c>
      <c r="G865" s="24">
        <f>17*Tabla1[[#This Row],[Cantidad de paneles]]</f>
        <v>845749.99999999988</v>
      </c>
      <c r="H865" s="23">
        <f>0.003*Tabla1[[#This Row],[Cantidad de paneles]]</f>
        <v>149.24999999999997</v>
      </c>
      <c r="I865" s="24">
        <f>0.057*Tabla1[[#This Row],[Cantidad de paneles]]</f>
        <v>2835.7499999999995</v>
      </c>
      <c r="J865" s="28">
        <f>+Tabla1[[#This Row],[Peso del vidrio '[Kg']]]*J$1</f>
        <v>133628499.99999999</v>
      </c>
      <c r="K865" s="28">
        <f>+Tabla1[[#This Row],[Peso del Silicio '[Kg']]]*J$2</f>
        <v>22685999.999999996</v>
      </c>
      <c r="L865" s="28">
        <f>+Tabla1[[#This Row],[peso del aluminio '[Kg']]]*J$3</f>
        <v>14745899.999999998</v>
      </c>
      <c r="M865" s="30">
        <f>+Tabla1[[#This Row],[precio del vidrio '[$']]]+Tabla1[[#This Row],[precio del aluminio '[$']]]+Tabla1[[#This Row],[precio del silio '[$']]]</f>
        <v>171060399.99999997</v>
      </c>
      <c r="N865" s="39">
        <f t="shared" si="13"/>
        <v>39902.12269652437</v>
      </c>
      <c r="O865" s="50">
        <f>+Tabla1[[#This Row],[Valor Total del reciclaje de la planta]]/G$2</f>
        <v>44042.327497425329</v>
      </c>
    </row>
    <row r="866" spans="1:15">
      <c r="A866" s="40">
        <v>44854</v>
      </c>
      <c r="B866" s="6" t="s">
        <v>1348</v>
      </c>
      <c r="C866" s="41" t="s">
        <v>1349</v>
      </c>
      <c r="D866" s="42">
        <f>+Tabla1[[#This Row],[Capacidad MW]]/E$1</f>
        <v>49749.999999999993</v>
      </c>
      <c r="E866" s="42">
        <v>19.899999999999999</v>
      </c>
      <c r="F866" s="40">
        <v>45647</v>
      </c>
      <c r="G866" s="24">
        <f>17*Tabla1[[#This Row],[Cantidad de paneles]]</f>
        <v>845749.99999999988</v>
      </c>
      <c r="H866" s="23">
        <f>0.003*Tabla1[[#This Row],[Cantidad de paneles]]</f>
        <v>149.24999999999997</v>
      </c>
      <c r="I866" s="24">
        <f>0.057*Tabla1[[#This Row],[Cantidad de paneles]]</f>
        <v>2835.7499999999995</v>
      </c>
      <c r="J866" s="28">
        <f>+Tabla1[[#This Row],[Peso del vidrio '[Kg']]]*J$1</f>
        <v>133628499.99999999</v>
      </c>
      <c r="K866" s="28">
        <f>+Tabla1[[#This Row],[Peso del Silicio '[Kg']]]*J$2</f>
        <v>22685999.999999996</v>
      </c>
      <c r="L866" s="28">
        <f>+Tabla1[[#This Row],[peso del aluminio '[Kg']]]*J$3</f>
        <v>14745899.999999998</v>
      </c>
      <c r="M866" s="30">
        <f>+Tabla1[[#This Row],[precio del vidrio '[$']]]+Tabla1[[#This Row],[precio del aluminio '[$']]]+Tabla1[[#This Row],[precio del silio '[$']]]</f>
        <v>171060399.99999997</v>
      </c>
      <c r="N866" s="39">
        <f t="shared" si="13"/>
        <v>39902.12269652437</v>
      </c>
      <c r="O866" s="50">
        <f>+Tabla1[[#This Row],[Valor Total del reciclaje de la planta]]/G$2</f>
        <v>44042.327497425329</v>
      </c>
    </row>
    <row r="867" spans="1:15" ht="27.6">
      <c r="A867" s="40">
        <v>44867</v>
      </c>
      <c r="B867" s="6" t="s">
        <v>1350</v>
      </c>
      <c r="C867" s="41" t="s">
        <v>1176</v>
      </c>
      <c r="D867" s="42">
        <f>+Tabla1[[#This Row],[Capacidad MW]]/E$1</f>
        <v>49749.999999999993</v>
      </c>
      <c r="E867" s="42">
        <v>19.899999999999999</v>
      </c>
      <c r="F867" s="40">
        <v>46022</v>
      </c>
      <c r="G867" s="24">
        <f>17*Tabla1[[#This Row],[Cantidad de paneles]]</f>
        <v>845749.99999999988</v>
      </c>
      <c r="H867" s="23">
        <f>0.003*Tabla1[[#This Row],[Cantidad de paneles]]</f>
        <v>149.24999999999997</v>
      </c>
      <c r="I867" s="24">
        <f>0.057*Tabla1[[#This Row],[Cantidad de paneles]]</f>
        <v>2835.7499999999995</v>
      </c>
      <c r="J867" s="28">
        <f>+Tabla1[[#This Row],[Peso del vidrio '[Kg']]]*J$1</f>
        <v>133628499.99999999</v>
      </c>
      <c r="K867" s="28">
        <f>+Tabla1[[#This Row],[Peso del Silicio '[Kg']]]*J$2</f>
        <v>22685999.999999996</v>
      </c>
      <c r="L867" s="28">
        <f>+Tabla1[[#This Row],[peso del aluminio '[Kg']]]*J$3</f>
        <v>14745899.999999998</v>
      </c>
      <c r="M867" s="30">
        <f>+Tabla1[[#This Row],[precio del vidrio '[$']]]+Tabla1[[#This Row],[precio del aluminio '[$']]]+Tabla1[[#This Row],[precio del silio '[$']]]</f>
        <v>171060399.99999997</v>
      </c>
      <c r="N867" s="39">
        <f t="shared" si="13"/>
        <v>39902.12269652437</v>
      </c>
      <c r="O867" s="50">
        <f>+Tabla1[[#This Row],[Valor Total del reciclaje de la planta]]/G$2</f>
        <v>44042.327497425329</v>
      </c>
    </row>
    <row r="868" spans="1:15" ht="27.6">
      <c r="A868" s="40">
        <v>44869</v>
      </c>
      <c r="B868" s="6" t="s">
        <v>1351</v>
      </c>
      <c r="C868" s="41" t="s">
        <v>1352</v>
      </c>
      <c r="D868" s="42">
        <f>+Tabla1[[#This Row],[Capacidad MW]]/E$1</f>
        <v>49749.999999999993</v>
      </c>
      <c r="E868" s="42">
        <v>19.899999999999999</v>
      </c>
      <c r="F868" s="40">
        <v>46022</v>
      </c>
      <c r="G868" s="24">
        <f>17*Tabla1[[#This Row],[Cantidad de paneles]]</f>
        <v>845749.99999999988</v>
      </c>
      <c r="H868" s="23">
        <f>0.003*Tabla1[[#This Row],[Cantidad de paneles]]</f>
        <v>149.24999999999997</v>
      </c>
      <c r="I868" s="24">
        <f>0.057*Tabla1[[#This Row],[Cantidad de paneles]]</f>
        <v>2835.7499999999995</v>
      </c>
      <c r="J868" s="28">
        <f>+Tabla1[[#This Row],[Peso del vidrio '[Kg']]]*J$1</f>
        <v>133628499.99999999</v>
      </c>
      <c r="K868" s="28">
        <f>+Tabla1[[#This Row],[Peso del Silicio '[Kg']]]*J$2</f>
        <v>22685999.999999996</v>
      </c>
      <c r="L868" s="28">
        <f>+Tabla1[[#This Row],[peso del aluminio '[Kg']]]*J$3</f>
        <v>14745899.999999998</v>
      </c>
      <c r="M868" s="30">
        <f>+Tabla1[[#This Row],[precio del vidrio '[$']]]+Tabla1[[#This Row],[precio del aluminio '[$']]]+Tabla1[[#This Row],[precio del silio '[$']]]</f>
        <v>171060399.99999997</v>
      </c>
      <c r="N868" s="39">
        <f t="shared" si="13"/>
        <v>39902.12269652437</v>
      </c>
      <c r="O868" s="50">
        <f>+Tabla1[[#This Row],[Valor Total del reciclaje de la planta]]/G$2</f>
        <v>44042.327497425329</v>
      </c>
    </row>
    <row r="869" spans="1:15" ht="41.45">
      <c r="A869" s="40">
        <v>44874</v>
      </c>
      <c r="B869" s="6" t="s">
        <v>1353</v>
      </c>
      <c r="C869" s="41" t="s">
        <v>1294</v>
      </c>
      <c r="D869" s="42">
        <f>+Tabla1[[#This Row],[Capacidad MW]]/E$1</f>
        <v>600</v>
      </c>
      <c r="E869" s="42">
        <v>0.24</v>
      </c>
      <c r="F869" s="40">
        <v>45000</v>
      </c>
      <c r="G869" s="24">
        <f>17*Tabla1[[#This Row],[Cantidad de paneles]]</f>
        <v>10200</v>
      </c>
      <c r="H869" s="23">
        <f>0.003*Tabla1[[#This Row],[Cantidad de paneles]]</f>
        <v>1.8</v>
      </c>
      <c r="I869" s="24">
        <f>0.057*Tabla1[[#This Row],[Cantidad de paneles]]</f>
        <v>34.200000000000003</v>
      </c>
      <c r="J869" s="28">
        <f>+Tabla1[[#This Row],[Peso del vidrio '[Kg']]]*J$1</f>
        <v>1611600</v>
      </c>
      <c r="K869" s="28">
        <f>+Tabla1[[#This Row],[Peso del Silicio '[Kg']]]*J$2</f>
        <v>273600</v>
      </c>
      <c r="L869" s="28">
        <f>+Tabla1[[#This Row],[peso del aluminio '[Kg']]]*J$3</f>
        <v>177840.00000000003</v>
      </c>
      <c r="M869" s="30">
        <f>+Tabla1[[#This Row],[precio del vidrio '[$']]]+Tabla1[[#This Row],[precio del aluminio '[$']]]+Tabla1[[#This Row],[precio del silio '[$']]]</f>
        <v>2063040</v>
      </c>
      <c r="N869" s="39">
        <f t="shared" si="13"/>
        <v>481.23163051084674</v>
      </c>
      <c r="O869" s="50">
        <f>+Tabla1[[#This Row],[Valor Total del reciclaje de la planta]]/G$2</f>
        <v>531.16374871266737</v>
      </c>
    </row>
    <row r="870" spans="1:15" ht="41.45">
      <c r="A870" s="40">
        <v>44880</v>
      </c>
      <c r="B870" s="6" t="s">
        <v>1354</v>
      </c>
      <c r="C870" s="41" t="s">
        <v>1355</v>
      </c>
      <c r="D870" s="42">
        <f>+Tabla1[[#This Row],[Capacidad MW]]/E$1</f>
        <v>49749.999999999993</v>
      </c>
      <c r="E870" s="42">
        <v>19.899999999999999</v>
      </c>
      <c r="F870" s="40">
        <v>45291</v>
      </c>
      <c r="G870" s="24">
        <f>17*Tabla1[[#This Row],[Cantidad de paneles]]</f>
        <v>845749.99999999988</v>
      </c>
      <c r="H870" s="23">
        <f>0.003*Tabla1[[#This Row],[Cantidad de paneles]]</f>
        <v>149.24999999999997</v>
      </c>
      <c r="I870" s="24">
        <f>0.057*Tabla1[[#This Row],[Cantidad de paneles]]</f>
        <v>2835.7499999999995</v>
      </c>
      <c r="J870" s="28">
        <f>+Tabla1[[#This Row],[Peso del vidrio '[Kg']]]*J$1</f>
        <v>133628499.99999999</v>
      </c>
      <c r="K870" s="28">
        <f>+Tabla1[[#This Row],[Peso del Silicio '[Kg']]]*J$2</f>
        <v>22685999.999999996</v>
      </c>
      <c r="L870" s="28">
        <f>+Tabla1[[#This Row],[peso del aluminio '[Kg']]]*J$3</f>
        <v>14745899.999999998</v>
      </c>
      <c r="M870" s="30">
        <f>+Tabla1[[#This Row],[precio del vidrio '[$']]]+Tabla1[[#This Row],[precio del aluminio '[$']]]+Tabla1[[#This Row],[precio del silio '[$']]]</f>
        <v>171060399.99999997</v>
      </c>
      <c r="N870" s="39">
        <f t="shared" si="13"/>
        <v>39902.12269652437</v>
      </c>
      <c r="O870" s="50">
        <f>+Tabla1[[#This Row],[Valor Total del reciclaje de la planta]]/G$2</f>
        <v>44042.327497425329</v>
      </c>
    </row>
    <row r="871" spans="1:15">
      <c r="A871" s="40">
        <v>44880</v>
      </c>
      <c r="B871" s="6" t="s">
        <v>1356</v>
      </c>
      <c r="C871" s="41" t="s">
        <v>991</v>
      </c>
      <c r="D871" s="42">
        <f>+Tabla1[[#This Row],[Capacidad MW]]/E$1</f>
        <v>24750</v>
      </c>
      <c r="E871" s="42">
        <v>9.9</v>
      </c>
      <c r="F871" s="40">
        <v>45298</v>
      </c>
      <c r="G871" s="24">
        <f>17*Tabla1[[#This Row],[Cantidad de paneles]]</f>
        <v>420750</v>
      </c>
      <c r="H871" s="23">
        <f>0.003*Tabla1[[#This Row],[Cantidad de paneles]]</f>
        <v>74.25</v>
      </c>
      <c r="I871" s="24">
        <f>0.057*Tabla1[[#This Row],[Cantidad de paneles]]</f>
        <v>1410.75</v>
      </c>
      <c r="J871" s="28">
        <f>+Tabla1[[#This Row],[Peso del vidrio '[Kg']]]*J$1</f>
        <v>66478500</v>
      </c>
      <c r="K871" s="28">
        <f>+Tabla1[[#This Row],[Peso del Silicio '[Kg']]]*J$2</f>
        <v>11286000</v>
      </c>
      <c r="L871" s="28">
        <f>+Tabla1[[#This Row],[peso del aluminio '[Kg']]]*J$3</f>
        <v>7335900</v>
      </c>
      <c r="M871" s="30">
        <f>+Tabla1[[#This Row],[precio del vidrio '[$']]]+Tabla1[[#This Row],[precio del aluminio '[$']]]+Tabla1[[#This Row],[precio del silio '[$']]]</f>
        <v>85100400</v>
      </c>
      <c r="N871" s="39">
        <f t="shared" si="13"/>
        <v>19850.804758572427</v>
      </c>
      <c r="O871" s="50">
        <f>+Tabla1[[#This Row],[Valor Total del reciclaje de la planta]]/G$2</f>
        <v>21910.50463439753</v>
      </c>
    </row>
    <row r="872" spans="1:15" ht="27.6">
      <c r="A872" s="40">
        <v>44880</v>
      </c>
      <c r="B872" s="6" t="s">
        <v>1357</v>
      </c>
      <c r="C872" s="41" t="s">
        <v>1358</v>
      </c>
      <c r="D872" s="42">
        <f>+Tabla1[[#This Row],[Capacidad MW]]/E$1</f>
        <v>25</v>
      </c>
      <c r="E872" s="42">
        <v>0.01</v>
      </c>
      <c r="F872" s="40">
        <v>44925</v>
      </c>
      <c r="G872" s="24">
        <f>17*Tabla1[[#This Row],[Cantidad de paneles]]</f>
        <v>425</v>
      </c>
      <c r="H872" s="23">
        <f>0.003*Tabla1[[#This Row],[Cantidad de paneles]]</f>
        <v>7.4999999999999997E-2</v>
      </c>
      <c r="I872" s="24">
        <f>0.057*Tabla1[[#This Row],[Cantidad de paneles]]</f>
        <v>1.425</v>
      </c>
      <c r="J872" s="28">
        <f>+Tabla1[[#This Row],[Peso del vidrio '[Kg']]]*J$1</f>
        <v>67150</v>
      </c>
      <c r="K872" s="28">
        <f>+Tabla1[[#This Row],[Peso del Silicio '[Kg']]]*J$2</f>
        <v>11400</v>
      </c>
      <c r="L872" s="28">
        <f>+Tabla1[[#This Row],[peso del aluminio '[Kg']]]*J$3</f>
        <v>7410</v>
      </c>
      <c r="M872" s="30">
        <f>+Tabla1[[#This Row],[precio del vidrio '[$']]]+Tabla1[[#This Row],[precio del aluminio '[$']]]+Tabla1[[#This Row],[precio del silio '[$']]]</f>
        <v>85960</v>
      </c>
      <c r="N872" s="39">
        <f t="shared" si="13"/>
        <v>20.051317937951946</v>
      </c>
      <c r="O872" s="50">
        <f>+Tabla1[[#This Row],[Valor Total del reciclaje de la planta]]/G$2</f>
        <v>22.131822863027807</v>
      </c>
    </row>
    <row r="873" spans="1:15" ht="27.6">
      <c r="A873" s="40">
        <v>44880</v>
      </c>
      <c r="B873" s="6" t="s">
        <v>1359</v>
      </c>
      <c r="C873" s="41" t="s">
        <v>1360</v>
      </c>
      <c r="D873" s="42">
        <f>+Tabla1[[#This Row],[Capacidad MW]]/E$1</f>
        <v>10500</v>
      </c>
      <c r="E873" s="42">
        <v>4.2</v>
      </c>
      <c r="F873" s="40">
        <v>45413</v>
      </c>
      <c r="G873" s="24">
        <f>17*Tabla1[[#This Row],[Cantidad de paneles]]</f>
        <v>178500</v>
      </c>
      <c r="H873" s="23">
        <f>0.003*Tabla1[[#This Row],[Cantidad de paneles]]</f>
        <v>31.5</v>
      </c>
      <c r="I873" s="24">
        <f>0.057*Tabla1[[#This Row],[Cantidad de paneles]]</f>
        <v>598.5</v>
      </c>
      <c r="J873" s="28">
        <f>+Tabla1[[#This Row],[Peso del vidrio '[Kg']]]*J$1</f>
        <v>28203000</v>
      </c>
      <c r="K873" s="28">
        <f>+Tabla1[[#This Row],[Peso del Silicio '[Kg']]]*J$2</f>
        <v>4788000</v>
      </c>
      <c r="L873" s="28">
        <f>+Tabla1[[#This Row],[peso del aluminio '[Kg']]]*J$3</f>
        <v>3112200</v>
      </c>
      <c r="M873" s="30">
        <f>+Tabla1[[#This Row],[precio del vidrio '[$']]]+Tabla1[[#This Row],[precio del aluminio '[$']]]+Tabla1[[#This Row],[precio del silio '[$']]]</f>
        <v>36103200</v>
      </c>
      <c r="N873" s="39">
        <f t="shared" si="13"/>
        <v>8421.5535339398175</v>
      </c>
      <c r="O873" s="50">
        <f>+Tabla1[[#This Row],[Valor Total del reciclaje de la planta]]/G$2</f>
        <v>9295.3656024716784</v>
      </c>
    </row>
    <row r="874" spans="1:15">
      <c r="A874" s="40">
        <v>44882</v>
      </c>
      <c r="B874" s="6" t="s">
        <v>1361</v>
      </c>
      <c r="C874" s="41" t="s">
        <v>1362</v>
      </c>
      <c r="D874" s="42">
        <f>+Tabla1[[#This Row],[Capacidad MW]]/E$1</f>
        <v>49749.999999999993</v>
      </c>
      <c r="E874" s="42">
        <v>19.899999999999999</v>
      </c>
      <c r="F874" s="40">
        <v>45962</v>
      </c>
      <c r="G874" s="24">
        <f>17*Tabla1[[#This Row],[Cantidad de paneles]]</f>
        <v>845749.99999999988</v>
      </c>
      <c r="H874" s="23">
        <f>0.003*Tabla1[[#This Row],[Cantidad de paneles]]</f>
        <v>149.24999999999997</v>
      </c>
      <c r="I874" s="24">
        <f>0.057*Tabla1[[#This Row],[Cantidad de paneles]]</f>
        <v>2835.7499999999995</v>
      </c>
      <c r="J874" s="28">
        <f>+Tabla1[[#This Row],[Peso del vidrio '[Kg']]]*J$1</f>
        <v>133628499.99999999</v>
      </c>
      <c r="K874" s="28">
        <f>+Tabla1[[#This Row],[Peso del Silicio '[Kg']]]*J$2</f>
        <v>22685999.999999996</v>
      </c>
      <c r="L874" s="28">
        <f>+Tabla1[[#This Row],[peso del aluminio '[Kg']]]*J$3</f>
        <v>14745899.999999998</v>
      </c>
      <c r="M874" s="30">
        <f>+Tabla1[[#This Row],[precio del vidrio '[$']]]+Tabla1[[#This Row],[precio del aluminio '[$']]]+Tabla1[[#This Row],[precio del silio '[$']]]</f>
        <v>171060399.99999997</v>
      </c>
      <c r="N874" s="39">
        <f t="shared" si="13"/>
        <v>39902.12269652437</v>
      </c>
      <c r="O874" s="50">
        <f>+Tabla1[[#This Row],[Valor Total del reciclaje de la planta]]/G$2</f>
        <v>44042.327497425329</v>
      </c>
    </row>
    <row r="875" spans="1:15" ht="27.6">
      <c r="A875" s="40">
        <v>44882</v>
      </c>
      <c r="B875" s="6" t="s">
        <v>1363</v>
      </c>
      <c r="C875" s="41" t="s">
        <v>1364</v>
      </c>
      <c r="D875" s="42">
        <f>+Tabla1[[#This Row],[Capacidad MW]]/E$1</f>
        <v>47500</v>
      </c>
      <c r="E875" s="42">
        <v>19</v>
      </c>
      <c r="F875" s="40">
        <v>45597</v>
      </c>
      <c r="G875" s="24">
        <f>17*Tabla1[[#This Row],[Cantidad de paneles]]</f>
        <v>807500</v>
      </c>
      <c r="H875" s="23">
        <f>0.003*Tabla1[[#This Row],[Cantidad de paneles]]</f>
        <v>142.5</v>
      </c>
      <c r="I875" s="24">
        <f>0.057*Tabla1[[#This Row],[Cantidad de paneles]]</f>
        <v>2707.5</v>
      </c>
      <c r="J875" s="28">
        <f>+Tabla1[[#This Row],[Peso del vidrio '[Kg']]]*J$1</f>
        <v>127585000</v>
      </c>
      <c r="K875" s="28">
        <f>+Tabla1[[#This Row],[Peso del Silicio '[Kg']]]*J$2</f>
        <v>21660000</v>
      </c>
      <c r="L875" s="28">
        <f>+Tabla1[[#This Row],[peso del aluminio '[Kg']]]*J$3</f>
        <v>14079000</v>
      </c>
      <c r="M875" s="30">
        <f>+Tabla1[[#This Row],[precio del vidrio '[$']]]+Tabla1[[#This Row],[precio del aluminio '[$']]]+Tabla1[[#This Row],[precio del silio '[$']]]</f>
        <v>163324000</v>
      </c>
      <c r="N875" s="39">
        <f t="shared" si="13"/>
        <v>38097.504082108702</v>
      </c>
      <c r="O875" s="50">
        <f>+Tabla1[[#This Row],[Valor Total del reciclaje de la planta]]/G$2</f>
        <v>42050.463439752835</v>
      </c>
    </row>
    <row r="876" spans="1:15" ht="27.6">
      <c r="A876" s="40">
        <v>44882</v>
      </c>
      <c r="B876" s="6" t="s">
        <v>1365</v>
      </c>
      <c r="C876" s="41" t="s">
        <v>1364</v>
      </c>
      <c r="D876" s="42">
        <f>+Tabla1[[#This Row],[Capacidad MW]]/E$1</f>
        <v>250000</v>
      </c>
      <c r="E876" s="42">
        <v>100</v>
      </c>
      <c r="F876" s="40">
        <v>45626</v>
      </c>
      <c r="G876" s="24">
        <f>17*Tabla1[[#This Row],[Cantidad de paneles]]</f>
        <v>4250000</v>
      </c>
      <c r="H876" s="23">
        <f>0.003*Tabla1[[#This Row],[Cantidad de paneles]]</f>
        <v>750</v>
      </c>
      <c r="I876" s="24">
        <f>0.057*Tabla1[[#This Row],[Cantidad de paneles]]</f>
        <v>14250</v>
      </c>
      <c r="J876" s="28">
        <f>+Tabla1[[#This Row],[Peso del vidrio '[Kg']]]*J$1</f>
        <v>671500000</v>
      </c>
      <c r="K876" s="28">
        <f>+Tabla1[[#This Row],[Peso del Silicio '[Kg']]]*J$2</f>
        <v>114000000</v>
      </c>
      <c r="L876" s="28">
        <f>+Tabla1[[#This Row],[peso del aluminio '[Kg']]]*J$3</f>
        <v>74100000</v>
      </c>
      <c r="M876" s="30">
        <f>+Tabla1[[#This Row],[precio del vidrio '[$']]]+Tabla1[[#This Row],[precio del aluminio '[$']]]+Tabla1[[#This Row],[precio del silio '[$']]]</f>
        <v>859600000</v>
      </c>
      <c r="N876" s="39">
        <f t="shared" si="13"/>
        <v>200513.17937951948</v>
      </c>
      <c r="O876" s="50">
        <f>+Tabla1[[#This Row],[Valor Total del reciclaje de la planta]]/G$2</f>
        <v>221318.22863027806</v>
      </c>
    </row>
    <row r="877" spans="1:15" ht="27.6">
      <c r="A877" s="40">
        <v>44882</v>
      </c>
      <c r="B877" s="6" t="s">
        <v>1366</v>
      </c>
      <c r="C877" s="41" t="s">
        <v>1364</v>
      </c>
      <c r="D877" s="42">
        <f>+Tabla1[[#This Row],[Capacidad MW]]/E$1</f>
        <v>250000</v>
      </c>
      <c r="E877" s="42">
        <v>100</v>
      </c>
      <c r="F877" s="40">
        <v>45991</v>
      </c>
      <c r="G877" s="24">
        <f>17*Tabla1[[#This Row],[Cantidad de paneles]]</f>
        <v>4250000</v>
      </c>
      <c r="H877" s="23">
        <f>0.003*Tabla1[[#This Row],[Cantidad de paneles]]</f>
        <v>750</v>
      </c>
      <c r="I877" s="24">
        <f>0.057*Tabla1[[#This Row],[Cantidad de paneles]]</f>
        <v>14250</v>
      </c>
      <c r="J877" s="28">
        <f>+Tabla1[[#This Row],[Peso del vidrio '[Kg']]]*J$1</f>
        <v>671500000</v>
      </c>
      <c r="K877" s="28">
        <f>+Tabla1[[#This Row],[Peso del Silicio '[Kg']]]*J$2</f>
        <v>114000000</v>
      </c>
      <c r="L877" s="28">
        <f>+Tabla1[[#This Row],[peso del aluminio '[Kg']]]*J$3</f>
        <v>74100000</v>
      </c>
      <c r="M877" s="30">
        <f>+Tabla1[[#This Row],[precio del vidrio '[$']]]+Tabla1[[#This Row],[precio del aluminio '[$']]]+Tabla1[[#This Row],[precio del silio '[$']]]</f>
        <v>859600000</v>
      </c>
      <c r="N877" s="39">
        <f t="shared" si="13"/>
        <v>200513.17937951948</v>
      </c>
      <c r="O877" s="50">
        <f>+Tabla1[[#This Row],[Valor Total del reciclaje de la planta]]/G$2</f>
        <v>221318.22863027806</v>
      </c>
    </row>
    <row r="878" spans="1:15" ht="27.6">
      <c r="A878" s="40">
        <v>44889</v>
      </c>
      <c r="B878" s="6" t="s">
        <v>1367</v>
      </c>
      <c r="C878" s="41" t="s">
        <v>1257</v>
      </c>
      <c r="D878" s="42">
        <f>+Tabla1[[#This Row],[Capacidad MW]]/E$1</f>
        <v>125000</v>
      </c>
      <c r="E878" s="42">
        <v>50</v>
      </c>
      <c r="F878" s="40">
        <v>46022</v>
      </c>
      <c r="G878" s="24">
        <f>17*Tabla1[[#This Row],[Cantidad de paneles]]</f>
        <v>2125000</v>
      </c>
      <c r="H878" s="23">
        <f>0.003*Tabla1[[#This Row],[Cantidad de paneles]]</f>
        <v>375</v>
      </c>
      <c r="I878" s="24">
        <f>0.057*Tabla1[[#This Row],[Cantidad de paneles]]</f>
        <v>7125</v>
      </c>
      <c r="J878" s="28">
        <f>+Tabla1[[#This Row],[Peso del vidrio '[Kg']]]*J$1</f>
        <v>335750000</v>
      </c>
      <c r="K878" s="28">
        <f>+Tabla1[[#This Row],[Peso del Silicio '[Kg']]]*J$2</f>
        <v>57000000</v>
      </c>
      <c r="L878" s="28">
        <f>+Tabla1[[#This Row],[peso del aluminio '[Kg']]]*J$3</f>
        <v>37050000</v>
      </c>
      <c r="M878" s="30">
        <f>+Tabla1[[#This Row],[precio del vidrio '[$']]]+Tabla1[[#This Row],[precio del aluminio '[$']]]+Tabla1[[#This Row],[precio del silio '[$']]]</f>
        <v>429800000</v>
      </c>
      <c r="N878" s="39">
        <f t="shared" si="13"/>
        <v>100256.58968975974</v>
      </c>
      <c r="O878" s="50">
        <f>+Tabla1[[#This Row],[Valor Total del reciclaje de la planta]]/G$2</f>
        <v>110659.11431513903</v>
      </c>
    </row>
    <row r="879" spans="1:15">
      <c r="A879" s="40">
        <v>44895</v>
      </c>
      <c r="B879" s="6" t="s">
        <v>1368</v>
      </c>
      <c r="C879" s="41" t="s">
        <v>1369</v>
      </c>
      <c r="D879" s="42">
        <f>+Tabla1[[#This Row],[Capacidad MW]]/E$1</f>
        <v>20000</v>
      </c>
      <c r="E879" s="42">
        <v>8</v>
      </c>
      <c r="F879" s="40">
        <v>45230</v>
      </c>
      <c r="G879" s="24">
        <f>17*Tabla1[[#This Row],[Cantidad de paneles]]</f>
        <v>340000</v>
      </c>
      <c r="H879" s="23">
        <f>0.003*Tabla1[[#This Row],[Cantidad de paneles]]</f>
        <v>60</v>
      </c>
      <c r="I879" s="24">
        <f>0.057*Tabla1[[#This Row],[Cantidad de paneles]]</f>
        <v>1140</v>
      </c>
      <c r="J879" s="28">
        <f>+Tabla1[[#This Row],[Peso del vidrio '[Kg']]]*J$1</f>
        <v>53720000</v>
      </c>
      <c r="K879" s="28">
        <f>+Tabla1[[#This Row],[Peso del Silicio '[Kg']]]*J$2</f>
        <v>9120000</v>
      </c>
      <c r="L879" s="28">
        <f>+Tabla1[[#This Row],[peso del aluminio '[Kg']]]*J$3</f>
        <v>5928000</v>
      </c>
      <c r="M879" s="30">
        <f>+Tabla1[[#This Row],[precio del vidrio '[$']]]+Tabla1[[#This Row],[precio del aluminio '[$']]]+Tabla1[[#This Row],[precio del silio '[$']]]</f>
        <v>68768000</v>
      </c>
      <c r="N879" s="39">
        <f t="shared" si="13"/>
        <v>16041.054350361559</v>
      </c>
      <c r="O879" s="50">
        <f>+Tabla1[[#This Row],[Valor Total del reciclaje de la planta]]/G$2</f>
        <v>17705.458290422244</v>
      </c>
    </row>
    <row r="880" spans="1:15" ht="27.6">
      <c r="A880" s="40">
        <v>44896</v>
      </c>
      <c r="B880" s="6" t="s">
        <v>1370</v>
      </c>
      <c r="C880" s="41" t="s">
        <v>1371</v>
      </c>
      <c r="D880" s="42">
        <f>+Tabla1[[#This Row],[Capacidad MW]]/E$1</f>
        <v>48750</v>
      </c>
      <c r="E880" s="42">
        <v>19.5</v>
      </c>
      <c r="F880" s="40">
        <v>45290</v>
      </c>
      <c r="G880" s="24">
        <f>17*Tabla1[[#This Row],[Cantidad de paneles]]</f>
        <v>828750</v>
      </c>
      <c r="H880" s="23">
        <f>0.003*Tabla1[[#This Row],[Cantidad de paneles]]</f>
        <v>146.25</v>
      </c>
      <c r="I880" s="24">
        <f>0.057*Tabla1[[#This Row],[Cantidad de paneles]]</f>
        <v>2778.75</v>
      </c>
      <c r="J880" s="28">
        <f>+Tabla1[[#This Row],[Peso del vidrio '[Kg']]]*J$1</f>
        <v>130942500</v>
      </c>
      <c r="K880" s="28">
        <f>+Tabla1[[#This Row],[Peso del Silicio '[Kg']]]*J$2</f>
        <v>22230000</v>
      </c>
      <c r="L880" s="28">
        <f>+Tabla1[[#This Row],[peso del aluminio '[Kg']]]*J$3</f>
        <v>14449500</v>
      </c>
      <c r="M880" s="30">
        <f>+Tabla1[[#This Row],[precio del vidrio '[$']]]+Tabla1[[#This Row],[precio del aluminio '[$']]]+Tabla1[[#This Row],[precio del silio '[$']]]</f>
        <v>167622000</v>
      </c>
      <c r="N880" s="39">
        <f t="shared" si="13"/>
        <v>39100.069979006301</v>
      </c>
      <c r="O880" s="50">
        <f>+Tabla1[[#This Row],[Valor Total del reciclaje de la planta]]/G$2</f>
        <v>43157.054582904224</v>
      </c>
    </row>
    <row r="881" spans="1:15">
      <c r="A881" s="40">
        <v>44900</v>
      </c>
      <c r="B881" s="6" t="s">
        <v>1372</v>
      </c>
      <c r="C881" s="41" t="s">
        <v>1373</v>
      </c>
      <c r="D881" s="42">
        <f>+Tabla1[[#This Row],[Capacidad MW]]/E$1</f>
        <v>24750</v>
      </c>
      <c r="E881" s="42">
        <v>9.9</v>
      </c>
      <c r="F881" s="40">
        <v>45275</v>
      </c>
      <c r="G881" s="24">
        <f>17*Tabla1[[#This Row],[Cantidad de paneles]]</f>
        <v>420750</v>
      </c>
      <c r="H881" s="23">
        <f>0.003*Tabla1[[#This Row],[Cantidad de paneles]]</f>
        <v>74.25</v>
      </c>
      <c r="I881" s="24">
        <f>0.057*Tabla1[[#This Row],[Cantidad de paneles]]</f>
        <v>1410.75</v>
      </c>
      <c r="J881" s="28">
        <f>+Tabla1[[#This Row],[Peso del vidrio '[Kg']]]*J$1</f>
        <v>66478500</v>
      </c>
      <c r="K881" s="28">
        <f>+Tabla1[[#This Row],[Peso del Silicio '[Kg']]]*J$2</f>
        <v>11286000</v>
      </c>
      <c r="L881" s="28">
        <f>+Tabla1[[#This Row],[peso del aluminio '[Kg']]]*J$3</f>
        <v>7335900</v>
      </c>
      <c r="M881" s="30">
        <f>+Tabla1[[#This Row],[precio del vidrio '[$']]]+Tabla1[[#This Row],[precio del aluminio '[$']]]+Tabla1[[#This Row],[precio del silio '[$']]]</f>
        <v>85100400</v>
      </c>
      <c r="N881" s="39">
        <f t="shared" si="13"/>
        <v>19850.804758572427</v>
      </c>
      <c r="O881" s="50">
        <f>+Tabla1[[#This Row],[Valor Total del reciclaje de la planta]]/G$2</f>
        <v>21910.50463439753</v>
      </c>
    </row>
    <row r="882" spans="1:15" ht="27.6">
      <c r="A882" s="40">
        <v>44907</v>
      </c>
      <c r="B882" s="6" t="s">
        <v>1374</v>
      </c>
      <c r="C882" s="41" t="s">
        <v>1375</v>
      </c>
      <c r="D882" s="42">
        <f>+Tabla1[[#This Row],[Capacidad MW]]/E$1</f>
        <v>500000</v>
      </c>
      <c r="E882" s="42">
        <v>200</v>
      </c>
      <c r="F882" s="40">
        <v>46022</v>
      </c>
      <c r="G882" s="24">
        <f>17*Tabla1[[#This Row],[Cantidad de paneles]]</f>
        <v>8500000</v>
      </c>
      <c r="H882" s="23">
        <f>0.003*Tabla1[[#This Row],[Cantidad de paneles]]</f>
        <v>1500</v>
      </c>
      <c r="I882" s="24">
        <f>0.057*Tabla1[[#This Row],[Cantidad de paneles]]</f>
        <v>28500</v>
      </c>
      <c r="J882" s="28">
        <f>+Tabla1[[#This Row],[Peso del vidrio '[Kg']]]*J$1</f>
        <v>1343000000</v>
      </c>
      <c r="K882" s="28">
        <f>+Tabla1[[#This Row],[Peso del Silicio '[Kg']]]*J$2</f>
        <v>228000000</v>
      </c>
      <c r="L882" s="28">
        <f>+Tabla1[[#This Row],[peso del aluminio '[Kg']]]*J$3</f>
        <v>148200000</v>
      </c>
      <c r="M882" s="30">
        <f>+Tabla1[[#This Row],[precio del vidrio '[$']]]+Tabla1[[#This Row],[precio del aluminio '[$']]]+Tabla1[[#This Row],[precio del silio '[$']]]</f>
        <v>1719200000</v>
      </c>
      <c r="N882" s="39">
        <f t="shared" si="13"/>
        <v>401026.35875903897</v>
      </c>
      <c r="O882" s="50">
        <f>+Tabla1[[#This Row],[Valor Total del reciclaje de la planta]]/G$2</f>
        <v>442636.45726055611</v>
      </c>
    </row>
    <row r="883" spans="1:15">
      <c r="A883" s="40">
        <v>44908</v>
      </c>
      <c r="B883" s="6" t="s">
        <v>1376</v>
      </c>
      <c r="C883" s="41" t="s">
        <v>1377</v>
      </c>
      <c r="D883" s="42">
        <f>+Tabla1[[#This Row],[Capacidad MW]]/E$1</f>
        <v>24750</v>
      </c>
      <c r="E883" s="42">
        <v>9.9</v>
      </c>
      <c r="F883" s="40">
        <v>45809</v>
      </c>
      <c r="G883" s="24">
        <f>17*Tabla1[[#This Row],[Cantidad de paneles]]</f>
        <v>420750</v>
      </c>
      <c r="H883" s="23">
        <f>0.003*Tabla1[[#This Row],[Cantidad de paneles]]</f>
        <v>74.25</v>
      </c>
      <c r="I883" s="24">
        <f>0.057*Tabla1[[#This Row],[Cantidad de paneles]]</f>
        <v>1410.75</v>
      </c>
      <c r="J883" s="28">
        <f>+Tabla1[[#This Row],[Peso del vidrio '[Kg']]]*J$1</f>
        <v>66478500</v>
      </c>
      <c r="K883" s="28">
        <f>+Tabla1[[#This Row],[Peso del Silicio '[Kg']]]*J$2</f>
        <v>11286000</v>
      </c>
      <c r="L883" s="28">
        <f>+Tabla1[[#This Row],[peso del aluminio '[Kg']]]*J$3</f>
        <v>7335900</v>
      </c>
      <c r="M883" s="30">
        <f>+Tabla1[[#This Row],[precio del vidrio '[$']]]+Tabla1[[#This Row],[precio del aluminio '[$']]]+Tabla1[[#This Row],[precio del silio '[$']]]</f>
        <v>85100400</v>
      </c>
      <c r="N883" s="39">
        <f t="shared" si="13"/>
        <v>19850.804758572427</v>
      </c>
      <c r="O883" s="50">
        <f>+Tabla1[[#This Row],[Valor Total del reciclaje de la planta]]/G$2</f>
        <v>21910.50463439753</v>
      </c>
    </row>
    <row r="884" spans="1:15" ht="27.6">
      <c r="A884" s="40">
        <v>44908</v>
      </c>
      <c r="B884" s="6" t="s">
        <v>1378</v>
      </c>
      <c r="C884" s="41" t="s">
        <v>1379</v>
      </c>
      <c r="D884" s="42">
        <f>+Tabla1[[#This Row],[Capacidad MW]]/E$1</f>
        <v>450000</v>
      </c>
      <c r="E884" s="42">
        <v>180</v>
      </c>
      <c r="F884" s="40">
        <v>46387</v>
      </c>
      <c r="G884" s="24">
        <f>17*Tabla1[[#This Row],[Cantidad de paneles]]</f>
        <v>7650000</v>
      </c>
      <c r="H884" s="23">
        <f>0.003*Tabla1[[#This Row],[Cantidad de paneles]]</f>
        <v>1350</v>
      </c>
      <c r="I884" s="24">
        <f>0.057*Tabla1[[#This Row],[Cantidad de paneles]]</f>
        <v>25650</v>
      </c>
      <c r="J884" s="28">
        <f>+Tabla1[[#This Row],[Peso del vidrio '[Kg']]]*J$1</f>
        <v>1208700000</v>
      </c>
      <c r="K884" s="28">
        <f>+Tabla1[[#This Row],[Peso del Silicio '[Kg']]]*J$2</f>
        <v>205200000</v>
      </c>
      <c r="L884" s="28">
        <f>+Tabla1[[#This Row],[peso del aluminio '[Kg']]]*J$3</f>
        <v>133380000</v>
      </c>
      <c r="M884" s="30">
        <f>+Tabla1[[#This Row],[precio del vidrio '[$']]]+Tabla1[[#This Row],[precio del aluminio '[$']]]+Tabla1[[#This Row],[precio del silio '[$']]]</f>
        <v>1547280000</v>
      </c>
      <c r="N884" s="39">
        <f t="shared" si="13"/>
        <v>360923.72288313508</v>
      </c>
      <c r="O884" s="50">
        <f>+Tabla1[[#This Row],[Valor Total del reciclaje de la planta]]/G$2</f>
        <v>398372.81153450051</v>
      </c>
    </row>
    <row r="885" spans="1:15" ht="41.45">
      <c r="A885" s="40">
        <v>44908</v>
      </c>
      <c r="B885" s="6" t="s">
        <v>1380</v>
      </c>
      <c r="C885" s="41" t="s">
        <v>1294</v>
      </c>
      <c r="D885" s="42">
        <f>+Tabla1[[#This Row],[Capacidad MW]]/E$1</f>
        <v>600</v>
      </c>
      <c r="E885" s="42">
        <v>0.24</v>
      </c>
      <c r="F885" s="40">
        <v>45000</v>
      </c>
      <c r="G885" s="24">
        <f>17*Tabla1[[#This Row],[Cantidad de paneles]]</f>
        <v>10200</v>
      </c>
      <c r="H885" s="23">
        <f>0.003*Tabla1[[#This Row],[Cantidad de paneles]]</f>
        <v>1.8</v>
      </c>
      <c r="I885" s="24">
        <f>0.057*Tabla1[[#This Row],[Cantidad de paneles]]</f>
        <v>34.200000000000003</v>
      </c>
      <c r="J885" s="28">
        <f>+Tabla1[[#This Row],[Peso del vidrio '[Kg']]]*J$1</f>
        <v>1611600</v>
      </c>
      <c r="K885" s="28">
        <f>+Tabla1[[#This Row],[Peso del Silicio '[Kg']]]*J$2</f>
        <v>273600</v>
      </c>
      <c r="L885" s="28">
        <f>+Tabla1[[#This Row],[peso del aluminio '[Kg']]]*J$3</f>
        <v>177840.00000000003</v>
      </c>
      <c r="M885" s="30">
        <f>+Tabla1[[#This Row],[precio del vidrio '[$']]]+Tabla1[[#This Row],[precio del aluminio '[$']]]+Tabla1[[#This Row],[precio del silio '[$']]]</f>
        <v>2063040</v>
      </c>
      <c r="N885" s="39">
        <f t="shared" si="13"/>
        <v>481.23163051084674</v>
      </c>
      <c r="O885" s="50">
        <f>+Tabla1[[#This Row],[Valor Total del reciclaje de la planta]]/G$2</f>
        <v>531.16374871266737</v>
      </c>
    </row>
    <row r="886" spans="1:15">
      <c r="A886" s="40">
        <v>44908</v>
      </c>
      <c r="B886" s="6" t="s">
        <v>1381</v>
      </c>
      <c r="C886" s="41" t="s">
        <v>1342</v>
      </c>
      <c r="D886" s="42">
        <f>+Tabla1[[#This Row],[Capacidad MW]]/E$1</f>
        <v>111999.99999999999</v>
      </c>
      <c r="E886" s="42">
        <v>44.8</v>
      </c>
      <c r="F886" s="40">
        <v>45250</v>
      </c>
      <c r="G886" s="24">
        <f>17*Tabla1[[#This Row],[Cantidad de paneles]]</f>
        <v>1903999.9999999998</v>
      </c>
      <c r="H886" s="23">
        <f>0.003*Tabla1[[#This Row],[Cantidad de paneles]]</f>
        <v>335.99999999999994</v>
      </c>
      <c r="I886" s="24">
        <f>0.057*Tabla1[[#This Row],[Cantidad de paneles]]</f>
        <v>6383.9999999999991</v>
      </c>
      <c r="J886" s="28">
        <f>+Tabla1[[#This Row],[Peso del vidrio '[Kg']]]*J$1</f>
        <v>300831999.99999994</v>
      </c>
      <c r="K886" s="28">
        <f>+Tabla1[[#This Row],[Peso del Silicio '[Kg']]]*J$2</f>
        <v>51071999.999999993</v>
      </c>
      <c r="L886" s="28">
        <f>+Tabla1[[#This Row],[peso del aluminio '[Kg']]]*J$3</f>
        <v>33196799.999999996</v>
      </c>
      <c r="M886" s="30">
        <f>+Tabla1[[#This Row],[precio del vidrio '[$']]]+Tabla1[[#This Row],[precio del aluminio '[$']]]+Tabla1[[#This Row],[precio del silio '[$']]]</f>
        <v>385100799.99999994</v>
      </c>
      <c r="N886" s="39">
        <f t="shared" si="13"/>
        <v>89829.90436202471</v>
      </c>
      <c r="O886" s="50">
        <f>+Tabla1[[#This Row],[Valor Total del reciclaje de la planta]]/G$2</f>
        <v>99150.566426364559</v>
      </c>
    </row>
    <row r="887" spans="1:15" ht="41.45">
      <c r="A887" s="40">
        <v>44914</v>
      </c>
      <c r="B887" s="6" t="s">
        <v>1382</v>
      </c>
      <c r="C887" s="41" t="s">
        <v>1383</v>
      </c>
      <c r="D887" s="42">
        <f>+Tabla1[[#This Row],[Capacidad MW]]/E$1</f>
        <v>250000</v>
      </c>
      <c r="E887" s="42">
        <v>100</v>
      </c>
      <c r="F887" s="40">
        <v>45291</v>
      </c>
      <c r="G887" s="24">
        <f>17*Tabla1[[#This Row],[Cantidad de paneles]]</f>
        <v>4250000</v>
      </c>
      <c r="H887" s="23">
        <f>0.003*Tabla1[[#This Row],[Cantidad de paneles]]</f>
        <v>750</v>
      </c>
      <c r="I887" s="24">
        <f>0.057*Tabla1[[#This Row],[Cantidad de paneles]]</f>
        <v>14250</v>
      </c>
      <c r="J887" s="28">
        <f>+Tabla1[[#This Row],[Peso del vidrio '[Kg']]]*J$1</f>
        <v>671500000</v>
      </c>
      <c r="K887" s="28">
        <f>+Tabla1[[#This Row],[Peso del Silicio '[Kg']]]*J$2</f>
        <v>114000000</v>
      </c>
      <c r="L887" s="28">
        <f>+Tabla1[[#This Row],[peso del aluminio '[Kg']]]*J$3</f>
        <v>74100000</v>
      </c>
      <c r="M887" s="30">
        <f>+Tabla1[[#This Row],[precio del vidrio '[$']]]+Tabla1[[#This Row],[precio del aluminio '[$']]]+Tabla1[[#This Row],[precio del silio '[$']]]</f>
        <v>859600000</v>
      </c>
      <c r="N887" s="39">
        <f t="shared" si="13"/>
        <v>200513.17937951948</v>
      </c>
      <c r="O887" s="50">
        <f>+Tabla1[[#This Row],[Valor Total del reciclaje de la planta]]/G$2</f>
        <v>221318.22863027806</v>
      </c>
    </row>
    <row r="888" spans="1:15" ht="27.6">
      <c r="A888" s="40">
        <v>44918</v>
      </c>
      <c r="B888" s="6" t="s">
        <v>1384</v>
      </c>
      <c r="C888" s="41" t="s">
        <v>1385</v>
      </c>
      <c r="D888" s="42">
        <f>+Tabla1[[#This Row],[Capacidad MW]]/E$1</f>
        <v>22500</v>
      </c>
      <c r="E888" s="42">
        <v>9</v>
      </c>
      <c r="F888" s="40">
        <v>45283</v>
      </c>
      <c r="G888" s="24">
        <f>17*Tabla1[[#This Row],[Cantidad de paneles]]</f>
        <v>382500</v>
      </c>
      <c r="H888" s="23">
        <f>0.003*Tabla1[[#This Row],[Cantidad de paneles]]</f>
        <v>67.5</v>
      </c>
      <c r="I888" s="24">
        <f>0.057*Tabla1[[#This Row],[Cantidad de paneles]]</f>
        <v>1282.5</v>
      </c>
      <c r="J888" s="28">
        <f>+Tabla1[[#This Row],[Peso del vidrio '[Kg']]]*J$1</f>
        <v>60435000</v>
      </c>
      <c r="K888" s="28">
        <f>+Tabla1[[#This Row],[Peso del Silicio '[Kg']]]*J$2</f>
        <v>10260000</v>
      </c>
      <c r="L888" s="28">
        <f>+Tabla1[[#This Row],[peso del aluminio '[Kg']]]*J$3</f>
        <v>6669000</v>
      </c>
      <c r="M888" s="30">
        <f>+Tabla1[[#This Row],[precio del vidrio '[$']]]+Tabla1[[#This Row],[precio del aluminio '[$']]]+Tabla1[[#This Row],[precio del silio '[$']]]</f>
        <v>77364000</v>
      </c>
      <c r="N888" s="39">
        <f t="shared" si="13"/>
        <v>18046.186144156753</v>
      </c>
      <c r="O888" s="50">
        <f>+Tabla1[[#This Row],[Valor Total del reciclaje de la planta]]/G$2</f>
        <v>19918.640576725025</v>
      </c>
    </row>
    <row r="889" spans="1:15" ht="27.6">
      <c r="A889" s="40">
        <v>44921</v>
      </c>
      <c r="B889" s="6" t="s">
        <v>1386</v>
      </c>
      <c r="C889" s="41" t="s">
        <v>1387</v>
      </c>
      <c r="D889" s="42">
        <f>+Tabla1[[#This Row],[Capacidad MW]]/E$1</f>
        <v>200000</v>
      </c>
      <c r="E889" s="42">
        <v>80</v>
      </c>
      <c r="F889" s="40">
        <v>46022</v>
      </c>
      <c r="G889" s="24">
        <f>17*Tabla1[[#This Row],[Cantidad de paneles]]</f>
        <v>3400000</v>
      </c>
      <c r="H889" s="23">
        <f>0.003*Tabla1[[#This Row],[Cantidad de paneles]]</f>
        <v>600</v>
      </c>
      <c r="I889" s="24">
        <f>0.057*Tabla1[[#This Row],[Cantidad de paneles]]</f>
        <v>11400</v>
      </c>
      <c r="J889" s="28">
        <f>+Tabla1[[#This Row],[Peso del vidrio '[Kg']]]*J$1</f>
        <v>537200000</v>
      </c>
      <c r="K889" s="28">
        <f>+Tabla1[[#This Row],[Peso del Silicio '[Kg']]]*J$2</f>
        <v>91200000</v>
      </c>
      <c r="L889" s="28">
        <f>+Tabla1[[#This Row],[peso del aluminio '[Kg']]]*J$3</f>
        <v>59280000</v>
      </c>
      <c r="M889" s="30">
        <f>+Tabla1[[#This Row],[precio del vidrio '[$']]]+Tabla1[[#This Row],[precio del aluminio '[$']]]+Tabla1[[#This Row],[precio del silio '[$']]]</f>
        <v>687680000</v>
      </c>
      <c r="N889" s="39">
        <f t="shared" si="13"/>
        <v>160410.54350361557</v>
      </c>
      <c r="O889" s="50">
        <f>+Tabla1[[#This Row],[Valor Total del reciclaje de la planta]]/G$2</f>
        <v>177054.58290422245</v>
      </c>
    </row>
    <row r="890" spans="1:15" ht="27.6">
      <c r="A890" s="40">
        <v>44931</v>
      </c>
      <c r="B890" s="6" t="s">
        <v>1388</v>
      </c>
      <c r="C890" s="41" t="s">
        <v>1364</v>
      </c>
      <c r="D890" s="42">
        <f>+Tabla1[[#This Row],[Capacidad MW]]/E$1</f>
        <v>24750</v>
      </c>
      <c r="E890" s="42">
        <v>9.9</v>
      </c>
      <c r="F890" s="40">
        <v>45633</v>
      </c>
      <c r="G890" s="24">
        <f>17*Tabla1[[#This Row],[Cantidad de paneles]]</f>
        <v>420750</v>
      </c>
      <c r="H890" s="23">
        <f>0.003*Tabla1[[#This Row],[Cantidad de paneles]]</f>
        <v>74.25</v>
      </c>
      <c r="I890" s="24">
        <f>0.057*Tabla1[[#This Row],[Cantidad de paneles]]</f>
        <v>1410.75</v>
      </c>
      <c r="J890" s="28">
        <f>+Tabla1[[#This Row],[Peso del vidrio '[Kg']]]*J$1</f>
        <v>66478500</v>
      </c>
      <c r="K890" s="28">
        <f>+Tabla1[[#This Row],[Peso del Silicio '[Kg']]]*J$2</f>
        <v>11286000</v>
      </c>
      <c r="L890" s="28">
        <f>+Tabla1[[#This Row],[peso del aluminio '[Kg']]]*J$3</f>
        <v>7335900</v>
      </c>
      <c r="M890" s="30">
        <f>+Tabla1[[#This Row],[precio del vidrio '[$']]]+Tabla1[[#This Row],[precio del aluminio '[$']]]+Tabla1[[#This Row],[precio del silio '[$']]]</f>
        <v>85100400</v>
      </c>
      <c r="N890" s="39">
        <f t="shared" si="13"/>
        <v>19850.804758572427</v>
      </c>
      <c r="O890" s="50">
        <f>+Tabla1[[#This Row],[Valor Total del reciclaje de la planta]]/G$2</f>
        <v>21910.50463439753</v>
      </c>
    </row>
    <row r="891" spans="1:15">
      <c r="A891" s="40">
        <v>44936</v>
      </c>
      <c r="B891" s="6" t="s">
        <v>1389</v>
      </c>
      <c r="C891" s="41" t="s">
        <v>1390</v>
      </c>
      <c r="D891" s="42">
        <f>+Tabla1[[#This Row],[Capacidad MW]]/E$1</f>
        <v>49749.999999999993</v>
      </c>
      <c r="E891" s="42">
        <v>19.899999999999999</v>
      </c>
      <c r="F891" s="40">
        <v>45291</v>
      </c>
      <c r="G891" s="24">
        <f>17*Tabla1[[#This Row],[Cantidad de paneles]]</f>
        <v>845749.99999999988</v>
      </c>
      <c r="H891" s="23">
        <f>0.003*Tabla1[[#This Row],[Cantidad de paneles]]</f>
        <v>149.24999999999997</v>
      </c>
      <c r="I891" s="24">
        <f>0.057*Tabla1[[#This Row],[Cantidad de paneles]]</f>
        <v>2835.7499999999995</v>
      </c>
      <c r="J891" s="28">
        <f>+Tabla1[[#This Row],[Peso del vidrio '[Kg']]]*J$1</f>
        <v>133628499.99999999</v>
      </c>
      <c r="K891" s="28">
        <f>+Tabla1[[#This Row],[Peso del Silicio '[Kg']]]*J$2</f>
        <v>22685999.999999996</v>
      </c>
      <c r="L891" s="28">
        <f>+Tabla1[[#This Row],[peso del aluminio '[Kg']]]*J$3</f>
        <v>14745899.999999998</v>
      </c>
      <c r="M891" s="30">
        <f>+Tabla1[[#This Row],[precio del vidrio '[$']]]+Tabla1[[#This Row],[precio del aluminio '[$']]]+Tabla1[[#This Row],[precio del silio '[$']]]</f>
        <v>171060399.99999997</v>
      </c>
      <c r="N891" s="39">
        <f t="shared" si="13"/>
        <v>39902.12269652437</v>
      </c>
      <c r="O891" s="50">
        <f>+Tabla1[[#This Row],[Valor Total del reciclaje de la planta]]/G$2</f>
        <v>44042.327497425329</v>
      </c>
    </row>
    <row r="892" spans="1:15">
      <c r="A892" s="40">
        <v>44938</v>
      </c>
      <c r="B892" s="6" t="s">
        <v>1391</v>
      </c>
      <c r="C892" s="41" t="s">
        <v>1392</v>
      </c>
      <c r="D892" s="42">
        <f>+Tabla1[[#This Row],[Capacidad MW]]/E$1</f>
        <v>49749.999999999993</v>
      </c>
      <c r="E892" s="42">
        <v>19.899999999999999</v>
      </c>
      <c r="F892" s="40">
        <v>45565</v>
      </c>
      <c r="G892" s="24">
        <f>17*Tabla1[[#This Row],[Cantidad de paneles]]</f>
        <v>845749.99999999988</v>
      </c>
      <c r="H892" s="23">
        <f>0.003*Tabla1[[#This Row],[Cantidad de paneles]]</f>
        <v>149.24999999999997</v>
      </c>
      <c r="I892" s="24">
        <f>0.057*Tabla1[[#This Row],[Cantidad de paneles]]</f>
        <v>2835.7499999999995</v>
      </c>
      <c r="J892" s="28">
        <f>+Tabla1[[#This Row],[Peso del vidrio '[Kg']]]*J$1</f>
        <v>133628499.99999999</v>
      </c>
      <c r="K892" s="28">
        <f>+Tabla1[[#This Row],[Peso del Silicio '[Kg']]]*J$2</f>
        <v>22685999.999999996</v>
      </c>
      <c r="L892" s="28">
        <f>+Tabla1[[#This Row],[peso del aluminio '[Kg']]]*J$3</f>
        <v>14745899.999999998</v>
      </c>
      <c r="M892" s="30">
        <f>+Tabla1[[#This Row],[precio del vidrio '[$']]]+Tabla1[[#This Row],[precio del aluminio '[$']]]+Tabla1[[#This Row],[precio del silio '[$']]]</f>
        <v>171060399.99999997</v>
      </c>
      <c r="N892" s="39">
        <f t="shared" si="13"/>
        <v>39902.12269652437</v>
      </c>
      <c r="O892" s="50">
        <f>+Tabla1[[#This Row],[Valor Total del reciclaje de la planta]]/G$2</f>
        <v>44042.327497425329</v>
      </c>
    </row>
    <row r="893" spans="1:15">
      <c r="A893" s="40">
        <v>44946</v>
      </c>
      <c r="B893" s="6" t="s">
        <v>1393</v>
      </c>
      <c r="C893" s="41" t="s">
        <v>1394</v>
      </c>
      <c r="D893" s="42">
        <f>+Tabla1[[#This Row],[Capacidad MW]]/E$1</f>
        <v>70000</v>
      </c>
      <c r="E893" s="42">
        <v>28</v>
      </c>
      <c r="F893" s="40">
        <v>45627</v>
      </c>
      <c r="G893" s="24">
        <f>17*Tabla1[[#This Row],[Cantidad de paneles]]</f>
        <v>1190000</v>
      </c>
      <c r="H893" s="23">
        <f>0.003*Tabla1[[#This Row],[Cantidad de paneles]]</f>
        <v>210</v>
      </c>
      <c r="I893" s="24">
        <f>0.057*Tabla1[[#This Row],[Cantidad de paneles]]</f>
        <v>3990</v>
      </c>
      <c r="J893" s="28">
        <f>+Tabla1[[#This Row],[Peso del vidrio '[Kg']]]*J$1</f>
        <v>188020000</v>
      </c>
      <c r="K893" s="28">
        <f>+Tabla1[[#This Row],[Peso del Silicio '[Kg']]]*J$2</f>
        <v>31920000</v>
      </c>
      <c r="L893" s="28">
        <f>+Tabla1[[#This Row],[peso del aluminio '[Kg']]]*J$3</f>
        <v>20748000</v>
      </c>
      <c r="M893" s="30">
        <f>+Tabla1[[#This Row],[precio del vidrio '[$']]]+Tabla1[[#This Row],[precio del aluminio '[$']]]+Tabla1[[#This Row],[precio del silio '[$']]]</f>
        <v>240688000</v>
      </c>
      <c r="N893" s="39">
        <f t="shared" si="13"/>
        <v>56143.690226265455</v>
      </c>
      <c r="O893" s="50">
        <f>+Tabla1[[#This Row],[Valor Total del reciclaje de la planta]]/G$2</f>
        <v>61969.104016477861</v>
      </c>
    </row>
    <row r="894" spans="1:15" ht="27.6">
      <c r="A894" s="40">
        <v>44946</v>
      </c>
      <c r="B894" s="6" t="s">
        <v>1395</v>
      </c>
      <c r="C894" s="41" t="s">
        <v>1001</v>
      </c>
      <c r="D894" s="42">
        <f>+Tabla1[[#This Row],[Capacidad MW]]/E$1</f>
        <v>24750</v>
      </c>
      <c r="E894" s="42">
        <v>9.9</v>
      </c>
      <c r="F894" s="40">
        <v>45290</v>
      </c>
      <c r="G894" s="24">
        <f>17*Tabla1[[#This Row],[Cantidad de paneles]]</f>
        <v>420750</v>
      </c>
      <c r="H894" s="23">
        <f>0.003*Tabla1[[#This Row],[Cantidad de paneles]]</f>
        <v>74.25</v>
      </c>
      <c r="I894" s="24">
        <f>0.057*Tabla1[[#This Row],[Cantidad de paneles]]</f>
        <v>1410.75</v>
      </c>
      <c r="J894" s="28">
        <f>+Tabla1[[#This Row],[Peso del vidrio '[Kg']]]*J$1</f>
        <v>66478500</v>
      </c>
      <c r="K894" s="28">
        <f>+Tabla1[[#This Row],[Peso del Silicio '[Kg']]]*J$2</f>
        <v>11286000</v>
      </c>
      <c r="L894" s="28">
        <f>+Tabla1[[#This Row],[peso del aluminio '[Kg']]]*J$3</f>
        <v>7335900</v>
      </c>
      <c r="M894" s="30">
        <f>+Tabla1[[#This Row],[precio del vidrio '[$']]]+Tabla1[[#This Row],[precio del aluminio '[$']]]+Tabla1[[#This Row],[precio del silio '[$']]]</f>
        <v>85100400</v>
      </c>
      <c r="N894" s="39">
        <f t="shared" si="13"/>
        <v>19850.804758572427</v>
      </c>
      <c r="O894" s="50">
        <f>+Tabla1[[#This Row],[Valor Total del reciclaje de la planta]]/G$2</f>
        <v>21910.50463439753</v>
      </c>
    </row>
    <row r="895" spans="1:15" ht="27.6">
      <c r="A895" s="40">
        <v>44946</v>
      </c>
      <c r="B895" s="6" t="s">
        <v>1396</v>
      </c>
      <c r="C895" s="41" t="s">
        <v>51</v>
      </c>
      <c r="D895" s="42">
        <f>+Tabla1[[#This Row],[Capacidad MW]]/E$1</f>
        <v>24750</v>
      </c>
      <c r="E895" s="42">
        <v>9.9</v>
      </c>
      <c r="F895" s="40">
        <v>45291</v>
      </c>
      <c r="G895" s="24">
        <f>17*Tabla1[[#This Row],[Cantidad de paneles]]</f>
        <v>420750</v>
      </c>
      <c r="H895" s="23">
        <f>0.003*Tabla1[[#This Row],[Cantidad de paneles]]</f>
        <v>74.25</v>
      </c>
      <c r="I895" s="24">
        <f>0.057*Tabla1[[#This Row],[Cantidad de paneles]]</f>
        <v>1410.75</v>
      </c>
      <c r="J895" s="28">
        <f>+Tabla1[[#This Row],[Peso del vidrio '[Kg']]]*J$1</f>
        <v>66478500</v>
      </c>
      <c r="K895" s="28">
        <f>+Tabla1[[#This Row],[Peso del Silicio '[Kg']]]*J$2</f>
        <v>11286000</v>
      </c>
      <c r="L895" s="28">
        <f>+Tabla1[[#This Row],[peso del aluminio '[Kg']]]*J$3</f>
        <v>7335900</v>
      </c>
      <c r="M895" s="30">
        <f>+Tabla1[[#This Row],[precio del vidrio '[$']]]+Tabla1[[#This Row],[precio del aluminio '[$']]]+Tabla1[[#This Row],[precio del silio '[$']]]</f>
        <v>85100400</v>
      </c>
      <c r="N895" s="39">
        <f t="shared" si="13"/>
        <v>19850.804758572427</v>
      </c>
      <c r="O895" s="50">
        <f>+Tabla1[[#This Row],[Valor Total del reciclaje de la planta]]/G$2</f>
        <v>21910.50463439753</v>
      </c>
    </row>
    <row r="896" spans="1:15" ht="27.6">
      <c r="A896" s="40">
        <v>44946</v>
      </c>
      <c r="B896" s="6" t="s">
        <v>1397</v>
      </c>
      <c r="C896" s="41" t="s">
        <v>1001</v>
      </c>
      <c r="D896" s="42">
        <f>+Tabla1[[#This Row],[Capacidad MW]]/E$1</f>
        <v>24750</v>
      </c>
      <c r="E896" s="42">
        <v>9.9</v>
      </c>
      <c r="F896" s="40">
        <v>45291</v>
      </c>
      <c r="G896" s="24">
        <f>17*Tabla1[[#This Row],[Cantidad de paneles]]</f>
        <v>420750</v>
      </c>
      <c r="H896" s="23">
        <f>0.003*Tabla1[[#This Row],[Cantidad de paneles]]</f>
        <v>74.25</v>
      </c>
      <c r="I896" s="24">
        <f>0.057*Tabla1[[#This Row],[Cantidad de paneles]]</f>
        <v>1410.75</v>
      </c>
      <c r="J896" s="28">
        <f>+Tabla1[[#This Row],[Peso del vidrio '[Kg']]]*J$1</f>
        <v>66478500</v>
      </c>
      <c r="K896" s="28">
        <f>+Tabla1[[#This Row],[Peso del Silicio '[Kg']]]*J$2</f>
        <v>11286000</v>
      </c>
      <c r="L896" s="28">
        <f>+Tabla1[[#This Row],[peso del aluminio '[Kg']]]*J$3</f>
        <v>7335900</v>
      </c>
      <c r="M896" s="30">
        <f>+Tabla1[[#This Row],[precio del vidrio '[$']]]+Tabla1[[#This Row],[precio del aluminio '[$']]]+Tabla1[[#This Row],[precio del silio '[$']]]</f>
        <v>85100400</v>
      </c>
      <c r="N896" s="39">
        <f t="shared" si="13"/>
        <v>19850.804758572427</v>
      </c>
      <c r="O896" s="50">
        <f>+Tabla1[[#This Row],[Valor Total del reciclaje de la planta]]/G$2</f>
        <v>21910.50463439753</v>
      </c>
    </row>
    <row r="897" spans="1:15" ht="27.6">
      <c r="A897" s="40">
        <v>44946</v>
      </c>
      <c r="B897" s="6" t="s">
        <v>1398</v>
      </c>
      <c r="C897" s="41" t="s">
        <v>1399</v>
      </c>
      <c r="D897" s="42">
        <f>+Tabla1[[#This Row],[Capacidad MW]]/E$1</f>
        <v>24750</v>
      </c>
      <c r="E897" s="42">
        <v>9.9</v>
      </c>
      <c r="F897" s="40">
        <v>45656</v>
      </c>
      <c r="G897" s="24">
        <f>17*Tabla1[[#This Row],[Cantidad de paneles]]</f>
        <v>420750</v>
      </c>
      <c r="H897" s="23">
        <f>0.003*Tabla1[[#This Row],[Cantidad de paneles]]</f>
        <v>74.25</v>
      </c>
      <c r="I897" s="24">
        <f>0.057*Tabla1[[#This Row],[Cantidad de paneles]]</f>
        <v>1410.75</v>
      </c>
      <c r="J897" s="28">
        <f>+Tabla1[[#This Row],[Peso del vidrio '[Kg']]]*J$1</f>
        <v>66478500</v>
      </c>
      <c r="K897" s="28">
        <f>+Tabla1[[#This Row],[Peso del Silicio '[Kg']]]*J$2</f>
        <v>11286000</v>
      </c>
      <c r="L897" s="28">
        <f>+Tabla1[[#This Row],[peso del aluminio '[Kg']]]*J$3</f>
        <v>7335900</v>
      </c>
      <c r="M897" s="30">
        <f>+Tabla1[[#This Row],[precio del vidrio '[$']]]+Tabla1[[#This Row],[precio del aluminio '[$']]]+Tabla1[[#This Row],[precio del silio '[$']]]</f>
        <v>85100400</v>
      </c>
      <c r="N897" s="39">
        <f t="shared" si="13"/>
        <v>19850.804758572427</v>
      </c>
      <c r="O897" s="50">
        <f>+Tabla1[[#This Row],[Valor Total del reciclaje de la planta]]/G$2</f>
        <v>21910.50463439753</v>
      </c>
    </row>
    <row r="898" spans="1:15" ht="55.15">
      <c r="A898" s="40">
        <v>44946</v>
      </c>
      <c r="B898" s="6" t="s">
        <v>1400</v>
      </c>
      <c r="C898" s="41" t="s">
        <v>1401</v>
      </c>
      <c r="D898" s="42">
        <f>+Tabla1[[#This Row],[Capacidad MW]]/E$1</f>
        <v>24750</v>
      </c>
      <c r="E898" s="42">
        <v>9.9</v>
      </c>
      <c r="F898" s="40">
        <v>45656</v>
      </c>
      <c r="G898" s="24">
        <f>17*Tabla1[[#This Row],[Cantidad de paneles]]</f>
        <v>420750</v>
      </c>
      <c r="H898" s="23">
        <f>0.003*Tabla1[[#This Row],[Cantidad de paneles]]</f>
        <v>74.25</v>
      </c>
      <c r="I898" s="24">
        <f>0.057*Tabla1[[#This Row],[Cantidad de paneles]]</f>
        <v>1410.75</v>
      </c>
      <c r="J898" s="28">
        <f>+Tabla1[[#This Row],[Peso del vidrio '[Kg']]]*J$1</f>
        <v>66478500</v>
      </c>
      <c r="K898" s="28">
        <f>+Tabla1[[#This Row],[Peso del Silicio '[Kg']]]*J$2</f>
        <v>11286000</v>
      </c>
      <c r="L898" s="28">
        <f>+Tabla1[[#This Row],[peso del aluminio '[Kg']]]*J$3</f>
        <v>7335900</v>
      </c>
      <c r="M898" s="30">
        <f>+Tabla1[[#This Row],[precio del vidrio '[$']]]+Tabla1[[#This Row],[precio del aluminio '[$']]]+Tabla1[[#This Row],[precio del silio '[$']]]</f>
        <v>85100400</v>
      </c>
      <c r="N898" s="39">
        <f t="shared" si="13"/>
        <v>19850.804758572427</v>
      </c>
      <c r="O898" s="50">
        <f>+Tabla1[[#This Row],[Valor Total del reciclaje de la planta]]/G$2</f>
        <v>21910.50463439753</v>
      </c>
    </row>
    <row r="899" spans="1:15" ht="27.6">
      <c r="A899" s="40">
        <v>44946</v>
      </c>
      <c r="B899" s="6" t="s">
        <v>1216</v>
      </c>
      <c r="C899" s="41" t="s">
        <v>1399</v>
      </c>
      <c r="D899" s="42">
        <f>+Tabla1[[#This Row],[Capacidad MW]]/E$1</f>
        <v>24750</v>
      </c>
      <c r="E899" s="42">
        <v>9.9</v>
      </c>
      <c r="F899" s="40">
        <v>45656</v>
      </c>
      <c r="G899" s="24">
        <f>17*Tabla1[[#This Row],[Cantidad de paneles]]</f>
        <v>420750</v>
      </c>
      <c r="H899" s="23">
        <f>0.003*Tabla1[[#This Row],[Cantidad de paneles]]</f>
        <v>74.25</v>
      </c>
      <c r="I899" s="24">
        <f>0.057*Tabla1[[#This Row],[Cantidad de paneles]]</f>
        <v>1410.75</v>
      </c>
      <c r="J899" s="28">
        <f>+Tabla1[[#This Row],[Peso del vidrio '[Kg']]]*J$1</f>
        <v>66478500</v>
      </c>
      <c r="K899" s="28">
        <f>+Tabla1[[#This Row],[Peso del Silicio '[Kg']]]*J$2</f>
        <v>11286000</v>
      </c>
      <c r="L899" s="28">
        <f>+Tabla1[[#This Row],[peso del aluminio '[Kg']]]*J$3</f>
        <v>7335900</v>
      </c>
      <c r="M899" s="30">
        <f>+Tabla1[[#This Row],[precio del vidrio '[$']]]+Tabla1[[#This Row],[precio del aluminio '[$']]]+Tabla1[[#This Row],[precio del silio '[$']]]</f>
        <v>85100400</v>
      </c>
      <c r="N899" s="39">
        <f t="shared" si="13"/>
        <v>19850.804758572427</v>
      </c>
      <c r="O899" s="50">
        <f>+Tabla1[[#This Row],[Valor Total del reciclaje de la planta]]/G$2</f>
        <v>21910.50463439753</v>
      </c>
    </row>
    <row r="900" spans="1:15" ht="27.6">
      <c r="A900" s="40">
        <v>44946</v>
      </c>
      <c r="B900" s="6" t="s">
        <v>1402</v>
      </c>
      <c r="C900" s="41" t="s">
        <v>1403</v>
      </c>
      <c r="D900" s="42">
        <f>+Tabla1[[#This Row],[Capacidad MW]]/E$1</f>
        <v>12250</v>
      </c>
      <c r="E900" s="42">
        <v>4.9000000000000004</v>
      </c>
      <c r="F900" s="40">
        <v>45838</v>
      </c>
      <c r="G900" s="24">
        <f>17*Tabla1[[#This Row],[Cantidad de paneles]]</f>
        <v>208250</v>
      </c>
      <c r="H900" s="23">
        <f>0.003*Tabla1[[#This Row],[Cantidad de paneles]]</f>
        <v>36.75</v>
      </c>
      <c r="I900" s="24">
        <f>0.057*Tabla1[[#This Row],[Cantidad de paneles]]</f>
        <v>698.25</v>
      </c>
      <c r="J900" s="28">
        <f>+Tabla1[[#This Row],[Peso del vidrio '[Kg']]]*J$1</f>
        <v>32903500</v>
      </c>
      <c r="K900" s="28">
        <f>+Tabla1[[#This Row],[Peso del Silicio '[Kg']]]*J$2</f>
        <v>5586000</v>
      </c>
      <c r="L900" s="28">
        <f>+Tabla1[[#This Row],[peso del aluminio '[Kg']]]*J$3</f>
        <v>3630900</v>
      </c>
      <c r="M900" s="30">
        <f>+Tabla1[[#This Row],[precio del vidrio '[$']]]+Tabla1[[#This Row],[precio del aluminio '[$']]]+Tabla1[[#This Row],[precio del silio '[$']]]</f>
        <v>42120400</v>
      </c>
      <c r="N900" s="39">
        <f t="shared" si="13"/>
        <v>9825.1457895964541</v>
      </c>
      <c r="O900" s="50">
        <f>+Tabla1[[#This Row],[Valor Total del reciclaje de la planta]]/G$2</f>
        <v>10844.593202883625</v>
      </c>
    </row>
    <row r="901" spans="1:15">
      <c r="A901" s="40">
        <v>44951</v>
      </c>
      <c r="B901" s="6" t="s">
        <v>1404</v>
      </c>
      <c r="C901" s="41" t="s">
        <v>1405</v>
      </c>
      <c r="D901" s="42">
        <f>+Tabla1[[#This Row],[Capacidad MW]]/E$1</f>
        <v>180000</v>
      </c>
      <c r="E901" s="42">
        <v>72</v>
      </c>
      <c r="F901" s="40">
        <v>45261</v>
      </c>
      <c r="G901" s="24">
        <f>17*Tabla1[[#This Row],[Cantidad de paneles]]</f>
        <v>3060000</v>
      </c>
      <c r="H901" s="23">
        <f>0.003*Tabla1[[#This Row],[Cantidad de paneles]]</f>
        <v>540</v>
      </c>
      <c r="I901" s="24">
        <f>0.057*Tabla1[[#This Row],[Cantidad de paneles]]</f>
        <v>10260</v>
      </c>
      <c r="J901" s="28">
        <f>+Tabla1[[#This Row],[Peso del vidrio '[Kg']]]*J$1</f>
        <v>483480000</v>
      </c>
      <c r="K901" s="28">
        <f>+Tabla1[[#This Row],[Peso del Silicio '[Kg']]]*J$2</f>
        <v>82080000</v>
      </c>
      <c r="L901" s="28">
        <f>+Tabla1[[#This Row],[peso del aluminio '[Kg']]]*J$3</f>
        <v>53352000</v>
      </c>
      <c r="M901" s="30">
        <f>+Tabla1[[#This Row],[precio del vidrio '[$']]]+Tabla1[[#This Row],[precio del aluminio '[$']]]+Tabla1[[#This Row],[precio del silio '[$']]]</f>
        <v>618912000</v>
      </c>
      <c r="N901" s="39">
        <f t="shared" si="13"/>
        <v>144369.48915325402</v>
      </c>
      <c r="O901" s="50">
        <f>+Tabla1[[#This Row],[Valor Total del reciclaje de la planta]]/G$2</f>
        <v>159349.1246138002</v>
      </c>
    </row>
    <row r="902" spans="1:15">
      <c r="A902" s="40">
        <v>44951</v>
      </c>
      <c r="B902" s="6" t="s">
        <v>1406</v>
      </c>
      <c r="C902" s="41" t="s">
        <v>1407</v>
      </c>
      <c r="D902" s="42">
        <f>+Tabla1[[#This Row],[Capacidad MW]]/E$1</f>
        <v>220000</v>
      </c>
      <c r="E902" s="42">
        <v>88</v>
      </c>
      <c r="F902" s="40">
        <v>45261</v>
      </c>
      <c r="G902" s="24">
        <f>17*Tabla1[[#This Row],[Cantidad de paneles]]</f>
        <v>3740000</v>
      </c>
      <c r="H902" s="23">
        <f>0.003*Tabla1[[#This Row],[Cantidad de paneles]]</f>
        <v>660</v>
      </c>
      <c r="I902" s="24">
        <f>0.057*Tabla1[[#This Row],[Cantidad de paneles]]</f>
        <v>12540</v>
      </c>
      <c r="J902" s="28">
        <f>+Tabla1[[#This Row],[Peso del vidrio '[Kg']]]*J$1</f>
        <v>590920000</v>
      </c>
      <c r="K902" s="28">
        <f>+Tabla1[[#This Row],[Peso del Silicio '[Kg']]]*J$2</f>
        <v>100320000</v>
      </c>
      <c r="L902" s="28">
        <f>+Tabla1[[#This Row],[peso del aluminio '[Kg']]]*J$3</f>
        <v>65208000</v>
      </c>
      <c r="M902" s="30">
        <f>+Tabla1[[#This Row],[precio del vidrio '[$']]]+Tabla1[[#This Row],[precio del aluminio '[$']]]+Tabla1[[#This Row],[precio del silio '[$']]]</f>
        <v>756448000</v>
      </c>
      <c r="N902" s="39">
        <f t="shared" si="13"/>
        <v>176451.59785397715</v>
      </c>
      <c r="O902" s="50">
        <f>+Tabla1[[#This Row],[Valor Total del reciclaje de la planta]]/G$2</f>
        <v>194760.0411946447</v>
      </c>
    </row>
    <row r="903" spans="1:15">
      <c r="A903" s="40">
        <v>44951</v>
      </c>
      <c r="B903" s="6" t="s">
        <v>1408</v>
      </c>
      <c r="C903" s="41" t="s">
        <v>1409</v>
      </c>
      <c r="D903" s="42">
        <f>+Tabla1[[#This Row],[Capacidad MW]]/E$1</f>
        <v>49749.999999999993</v>
      </c>
      <c r="E903" s="42">
        <v>19.899999999999999</v>
      </c>
      <c r="F903" s="40">
        <v>45657</v>
      </c>
      <c r="G903" s="24">
        <f>17*Tabla1[[#This Row],[Cantidad de paneles]]</f>
        <v>845749.99999999988</v>
      </c>
      <c r="H903" s="23">
        <f>0.003*Tabla1[[#This Row],[Cantidad de paneles]]</f>
        <v>149.24999999999997</v>
      </c>
      <c r="I903" s="24">
        <f>0.057*Tabla1[[#This Row],[Cantidad de paneles]]</f>
        <v>2835.7499999999995</v>
      </c>
      <c r="J903" s="28">
        <f>+Tabla1[[#This Row],[Peso del vidrio '[Kg']]]*J$1</f>
        <v>133628499.99999999</v>
      </c>
      <c r="K903" s="28">
        <f>+Tabla1[[#This Row],[Peso del Silicio '[Kg']]]*J$2</f>
        <v>22685999.999999996</v>
      </c>
      <c r="L903" s="28">
        <f>+Tabla1[[#This Row],[peso del aluminio '[Kg']]]*J$3</f>
        <v>14745899.999999998</v>
      </c>
      <c r="M903" s="30">
        <f>+Tabla1[[#This Row],[precio del vidrio '[$']]]+Tabla1[[#This Row],[precio del aluminio '[$']]]+Tabla1[[#This Row],[precio del silio '[$']]]</f>
        <v>171060399.99999997</v>
      </c>
      <c r="N903" s="39">
        <f t="shared" si="13"/>
        <v>39902.12269652437</v>
      </c>
      <c r="O903" s="50">
        <f>+Tabla1[[#This Row],[Valor Total del reciclaje de la planta]]/G$2</f>
        <v>44042.327497425329</v>
      </c>
    </row>
    <row r="904" spans="1:15">
      <c r="A904" s="40">
        <v>44952</v>
      </c>
      <c r="B904" s="6" t="s">
        <v>1410</v>
      </c>
      <c r="C904" s="41" t="s">
        <v>1411</v>
      </c>
      <c r="D904" s="42">
        <f>+Tabla1[[#This Row],[Capacidad MW]]/E$1</f>
        <v>125000</v>
      </c>
      <c r="E904" s="42">
        <v>50</v>
      </c>
      <c r="F904" s="40">
        <v>45627</v>
      </c>
      <c r="G904" s="24">
        <f>17*Tabla1[[#This Row],[Cantidad de paneles]]</f>
        <v>2125000</v>
      </c>
      <c r="H904" s="23">
        <f>0.003*Tabla1[[#This Row],[Cantidad de paneles]]</f>
        <v>375</v>
      </c>
      <c r="I904" s="24">
        <f>0.057*Tabla1[[#This Row],[Cantidad de paneles]]</f>
        <v>7125</v>
      </c>
      <c r="J904" s="28">
        <f>+Tabla1[[#This Row],[Peso del vidrio '[Kg']]]*J$1</f>
        <v>335750000</v>
      </c>
      <c r="K904" s="28">
        <f>+Tabla1[[#This Row],[Peso del Silicio '[Kg']]]*J$2</f>
        <v>57000000</v>
      </c>
      <c r="L904" s="28">
        <f>+Tabla1[[#This Row],[peso del aluminio '[Kg']]]*J$3</f>
        <v>37050000</v>
      </c>
      <c r="M904" s="30">
        <f>+Tabla1[[#This Row],[precio del vidrio '[$']]]+Tabla1[[#This Row],[precio del aluminio '[$']]]+Tabla1[[#This Row],[precio del silio '[$']]]</f>
        <v>429800000</v>
      </c>
      <c r="N904" s="39">
        <f t="shared" ref="N904:N967" si="14">+M904/G$1</f>
        <v>100256.58968975974</v>
      </c>
      <c r="O904" s="50">
        <f>+Tabla1[[#This Row],[Valor Total del reciclaje de la planta]]/G$2</f>
        <v>110659.11431513903</v>
      </c>
    </row>
    <row r="905" spans="1:15" ht="27.6">
      <c r="A905" s="40">
        <v>44952</v>
      </c>
      <c r="B905" s="6" t="s">
        <v>1412</v>
      </c>
      <c r="C905" s="41" t="s">
        <v>1413</v>
      </c>
      <c r="D905" s="42">
        <f>+Tabla1[[#This Row],[Capacidad MW]]/E$1</f>
        <v>6250</v>
      </c>
      <c r="E905" s="42">
        <v>2.5</v>
      </c>
      <c r="F905" s="40">
        <v>45322</v>
      </c>
      <c r="G905" s="24">
        <f>17*Tabla1[[#This Row],[Cantidad de paneles]]</f>
        <v>106250</v>
      </c>
      <c r="H905" s="23">
        <f>0.003*Tabla1[[#This Row],[Cantidad de paneles]]</f>
        <v>18.75</v>
      </c>
      <c r="I905" s="24">
        <f>0.057*Tabla1[[#This Row],[Cantidad de paneles]]</f>
        <v>356.25</v>
      </c>
      <c r="J905" s="28">
        <f>+Tabla1[[#This Row],[Peso del vidrio '[Kg']]]*J$1</f>
        <v>16787500</v>
      </c>
      <c r="K905" s="28">
        <f>+Tabla1[[#This Row],[Peso del Silicio '[Kg']]]*J$2</f>
        <v>2850000</v>
      </c>
      <c r="L905" s="28">
        <f>+Tabla1[[#This Row],[peso del aluminio '[Kg']]]*J$3</f>
        <v>1852500</v>
      </c>
      <c r="M905" s="30">
        <f>+Tabla1[[#This Row],[precio del vidrio '[$']]]+Tabla1[[#This Row],[precio del aluminio '[$']]]+Tabla1[[#This Row],[precio del silio '[$']]]</f>
        <v>21490000</v>
      </c>
      <c r="N905" s="39">
        <f t="shared" si="14"/>
        <v>5012.8294844879865</v>
      </c>
      <c r="O905" s="50">
        <f>+Tabla1[[#This Row],[Valor Total del reciclaje de la planta]]/G$2</f>
        <v>5532.9557157569516</v>
      </c>
    </row>
    <row r="906" spans="1:15">
      <c r="A906" s="40">
        <v>44957</v>
      </c>
      <c r="B906" s="6" t="s">
        <v>1414</v>
      </c>
      <c r="C906" s="41" t="s">
        <v>1415</v>
      </c>
      <c r="D906" s="42">
        <f>+Tabla1[[#This Row],[Capacidad MW]]/E$1</f>
        <v>212500</v>
      </c>
      <c r="E906" s="42">
        <v>85</v>
      </c>
      <c r="F906" s="40">
        <v>45657</v>
      </c>
      <c r="G906" s="24">
        <f>17*Tabla1[[#This Row],[Cantidad de paneles]]</f>
        <v>3612500</v>
      </c>
      <c r="H906" s="23">
        <f>0.003*Tabla1[[#This Row],[Cantidad de paneles]]</f>
        <v>637.5</v>
      </c>
      <c r="I906" s="24">
        <f>0.057*Tabla1[[#This Row],[Cantidad de paneles]]</f>
        <v>12112.5</v>
      </c>
      <c r="J906" s="28">
        <f>+Tabla1[[#This Row],[Peso del vidrio '[Kg']]]*J$1</f>
        <v>570775000</v>
      </c>
      <c r="K906" s="28">
        <f>+Tabla1[[#This Row],[Peso del Silicio '[Kg']]]*J$2</f>
        <v>96900000</v>
      </c>
      <c r="L906" s="28">
        <f>+Tabla1[[#This Row],[peso del aluminio '[Kg']]]*J$3</f>
        <v>62985000</v>
      </c>
      <c r="M906" s="30">
        <f>+Tabla1[[#This Row],[precio del vidrio '[$']]]+Tabla1[[#This Row],[precio del aluminio '[$']]]+Tabla1[[#This Row],[precio del silio '[$']]]</f>
        <v>730660000</v>
      </c>
      <c r="N906" s="39">
        <f t="shared" si="14"/>
        <v>170436.20247259157</v>
      </c>
      <c r="O906" s="50">
        <f>+Tabla1[[#This Row],[Valor Total del reciclaje de la planta]]/G$2</f>
        <v>188120.49433573635</v>
      </c>
    </row>
    <row r="907" spans="1:15" ht="27.6">
      <c r="A907" s="40">
        <v>44957</v>
      </c>
      <c r="B907" s="6" t="s">
        <v>1416</v>
      </c>
      <c r="C907" s="41" t="s">
        <v>1417</v>
      </c>
      <c r="D907" s="42">
        <f>+Tabla1[[#This Row],[Capacidad MW]]/E$1</f>
        <v>453125</v>
      </c>
      <c r="E907" s="42">
        <v>181.25</v>
      </c>
      <c r="F907" s="40">
        <v>46020</v>
      </c>
      <c r="G907" s="24">
        <f>17*Tabla1[[#This Row],[Cantidad de paneles]]</f>
        <v>7703125</v>
      </c>
      <c r="H907" s="23">
        <f>0.003*Tabla1[[#This Row],[Cantidad de paneles]]</f>
        <v>1359.375</v>
      </c>
      <c r="I907" s="24">
        <f>0.057*Tabla1[[#This Row],[Cantidad de paneles]]</f>
        <v>25828.125</v>
      </c>
      <c r="J907" s="28">
        <f>+Tabla1[[#This Row],[Peso del vidrio '[Kg']]]*J$1</f>
        <v>1217093750</v>
      </c>
      <c r="K907" s="28">
        <f>+Tabla1[[#This Row],[Peso del Silicio '[Kg']]]*J$2</f>
        <v>206625000</v>
      </c>
      <c r="L907" s="28">
        <f>+Tabla1[[#This Row],[peso del aluminio '[Kg']]]*J$3</f>
        <v>134306250</v>
      </c>
      <c r="M907" s="30">
        <f>+Tabla1[[#This Row],[precio del vidrio '[$']]]+Tabla1[[#This Row],[precio del aluminio '[$']]]+Tabla1[[#This Row],[precio del silio '[$']]]</f>
        <v>1558025000</v>
      </c>
      <c r="N907" s="39">
        <f t="shared" si="14"/>
        <v>363430.13762537908</v>
      </c>
      <c r="O907" s="50">
        <f>+Tabla1[[#This Row],[Valor Total del reciclaje de la planta]]/G$2</f>
        <v>401139.289392379</v>
      </c>
    </row>
    <row r="908" spans="1:15" ht="27.6">
      <c r="A908" s="40">
        <v>44957</v>
      </c>
      <c r="B908" s="6" t="s">
        <v>1418</v>
      </c>
      <c r="C908" s="41" t="s">
        <v>1413</v>
      </c>
      <c r="D908" s="42">
        <f>+Tabla1[[#This Row],[Capacidad MW]]/E$1</f>
        <v>6250</v>
      </c>
      <c r="E908" s="42">
        <v>2.5</v>
      </c>
      <c r="F908" s="40">
        <v>45322</v>
      </c>
      <c r="G908" s="24">
        <f>17*Tabla1[[#This Row],[Cantidad de paneles]]</f>
        <v>106250</v>
      </c>
      <c r="H908" s="23">
        <f>0.003*Tabla1[[#This Row],[Cantidad de paneles]]</f>
        <v>18.75</v>
      </c>
      <c r="I908" s="24">
        <f>0.057*Tabla1[[#This Row],[Cantidad de paneles]]</f>
        <v>356.25</v>
      </c>
      <c r="J908" s="28">
        <f>+Tabla1[[#This Row],[Peso del vidrio '[Kg']]]*J$1</f>
        <v>16787500</v>
      </c>
      <c r="K908" s="28">
        <f>+Tabla1[[#This Row],[Peso del Silicio '[Kg']]]*J$2</f>
        <v>2850000</v>
      </c>
      <c r="L908" s="28">
        <f>+Tabla1[[#This Row],[peso del aluminio '[Kg']]]*J$3</f>
        <v>1852500</v>
      </c>
      <c r="M908" s="30">
        <f>+Tabla1[[#This Row],[precio del vidrio '[$']]]+Tabla1[[#This Row],[precio del aluminio '[$']]]+Tabla1[[#This Row],[precio del silio '[$']]]</f>
        <v>21490000</v>
      </c>
      <c r="N908" s="39">
        <f t="shared" si="14"/>
        <v>5012.8294844879865</v>
      </c>
      <c r="O908" s="50">
        <f>+Tabla1[[#This Row],[Valor Total del reciclaje de la planta]]/G$2</f>
        <v>5532.9557157569516</v>
      </c>
    </row>
    <row r="909" spans="1:15" ht="27.6">
      <c r="A909" s="40">
        <v>44957</v>
      </c>
      <c r="B909" s="6" t="s">
        <v>1419</v>
      </c>
      <c r="C909" s="41" t="s">
        <v>1385</v>
      </c>
      <c r="D909" s="42">
        <f>+Tabla1[[#This Row],[Capacidad MW]]/E$1</f>
        <v>24750</v>
      </c>
      <c r="E909" s="42">
        <v>9.9</v>
      </c>
      <c r="F909" s="40">
        <v>45261</v>
      </c>
      <c r="G909" s="24">
        <f>17*Tabla1[[#This Row],[Cantidad de paneles]]</f>
        <v>420750</v>
      </c>
      <c r="H909" s="23">
        <f>0.003*Tabla1[[#This Row],[Cantidad de paneles]]</f>
        <v>74.25</v>
      </c>
      <c r="I909" s="24">
        <f>0.057*Tabla1[[#This Row],[Cantidad de paneles]]</f>
        <v>1410.75</v>
      </c>
      <c r="J909" s="28">
        <f>+Tabla1[[#This Row],[Peso del vidrio '[Kg']]]*J$1</f>
        <v>66478500</v>
      </c>
      <c r="K909" s="28">
        <f>+Tabla1[[#This Row],[Peso del Silicio '[Kg']]]*J$2</f>
        <v>11286000</v>
      </c>
      <c r="L909" s="28">
        <f>+Tabla1[[#This Row],[peso del aluminio '[Kg']]]*J$3</f>
        <v>7335900</v>
      </c>
      <c r="M909" s="30">
        <f>+Tabla1[[#This Row],[precio del vidrio '[$']]]+Tabla1[[#This Row],[precio del aluminio '[$']]]+Tabla1[[#This Row],[precio del silio '[$']]]</f>
        <v>85100400</v>
      </c>
      <c r="N909" s="39">
        <f t="shared" si="14"/>
        <v>19850.804758572427</v>
      </c>
      <c r="O909" s="50">
        <f>+Tabla1[[#This Row],[Valor Total del reciclaje de la planta]]/G$2</f>
        <v>21910.50463439753</v>
      </c>
    </row>
    <row r="910" spans="1:15">
      <c r="A910" s="40">
        <v>44964</v>
      </c>
      <c r="B910" s="6" t="s">
        <v>1420</v>
      </c>
      <c r="C910" s="41" t="s">
        <v>1421</v>
      </c>
      <c r="D910" s="42">
        <f>+Tabla1[[#This Row],[Capacidad MW]]/E$1</f>
        <v>49749.999999999993</v>
      </c>
      <c r="E910" s="42">
        <v>19.899999999999999</v>
      </c>
      <c r="F910" s="40">
        <v>45638</v>
      </c>
      <c r="G910" s="24">
        <f>17*Tabla1[[#This Row],[Cantidad de paneles]]</f>
        <v>845749.99999999988</v>
      </c>
      <c r="H910" s="23">
        <f>0.003*Tabla1[[#This Row],[Cantidad de paneles]]</f>
        <v>149.24999999999997</v>
      </c>
      <c r="I910" s="24">
        <f>0.057*Tabla1[[#This Row],[Cantidad de paneles]]</f>
        <v>2835.7499999999995</v>
      </c>
      <c r="J910" s="28">
        <f>+Tabla1[[#This Row],[Peso del vidrio '[Kg']]]*J$1</f>
        <v>133628499.99999999</v>
      </c>
      <c r="K910" s="28">
        <f>+Tabla1[[#This Row],[Peso del Silicio '[Kg']]]*J$2</f>
        <v>22685999.999999996</v>
      </c>
      <c r="L910" s="28">
        <f>+Tabla1[[#This Row],[peso del aluminio '[Kg']]]*J$3</f>
        <v>14745899.999999998</v>
      </c>
      <c r="M910" s="30">
        <f>+Tabla1[[#This Row],[precio del vidrio '[$']]]+Tabla1[[#This Row],[precio del aluminio '[$']]]+Tabla1[[#This Row],[precio del silio '[$']]]</f>
        <v>171060399.99999997</v>
      </c>
      <c r="N910" s="39">
        <f t="shared" si="14"/>
        <v>39902.12269652437</v>
      </c>
      <c r="O910" s="50">
        <f>+Tabla1[[#This Row],[Valor Total del reciclaje de la planta]]/G$2</f>
        <v>44042.327497425329</v>
      </c>
    </row>
    <row r="911" spans="1:15">
      <c r="A911" s="40">
        <v>44966</v>
      </c>
      <c r="B911" s="6" t="s">
        <v>1422</v>
      </c>
      <c r="C911" s="41" t="s">
        <v>1413</v>
      </c>
      <c r="D911" s="42">
        <f>+Tabla1[[#This Row],[Capacidad MW]]/E$1</f>
        <v>6250</v>
      </c>
      <c r="E911" s="42">
        <v>2.5</v>
      </c>
      <c r="F911" s="40">
        <v>45322</v>
      </c>
      <c r="G911" s="24">
        <f>17*Tabla1[[#This Row],[Cantidad de paneles]]</f>
        <v>106250</v>
      </c>
      <c r="H911" s="23">
        <f>0.003*Tabla1[[#This Row],[Cantidad de paneles]]</f>
        <v>18.75</v>
      </c>
      <c r="I911" s="24">
        <f>0.057*Tabla1[[#This Row],[Cantidad de paneles]]</f>
        <v>356.25</v>
      </c>
      <c r="J911" s="28">
        <f>+Tabla1[[#This Row],[Peso del vidrio '[Kg']]]*J$1</f>
        <v>16787500</v>
      </c>
      <c r="K911" s="28">
        <f>+Tabla1[[#This Row],[Peso del Silicio '[Kg']]]*J$2</f>
        <v>2850000</v>
      </c>
      <c r="L911" s="28">
        <f>+Tabla1[[#This Row],[peso del aluminio '[Kg']]]*J$3</f>
        <v>1852500</v>
      </c>
      <c r="M911" s="30">
        <f>+Tabla1[[#This Row],[precio del vidrio '[$']]]+Tabla1[[#This Row],[precio del aluminio '[$']]]+Tabla1[[#This Row],[precio del silio '[$']]]</f>
        <v>21490000</v>
      </c>
      <c r="N911" s="39">
        <f t="shared" si="14"/>
        <v>5012.8294844879865</v>
      </c>
      <c r="O911" s="50">
        <f>+Tabla1[[#This Row],[Valor Total del reciclaje de la planta]]/G$2</f>
        <v>5532.9557157569516</v>
      </c>
    </row>
    <row r="912" spans="1:15" ht="27.6">
      <c r="A912" s="40">
        <v>44971</v>
      </c>
      <c r="B912" s="6" t="s">
        <v>1423</v>
      </c>
      <c r="C912" s="41" t="s">
        <v>1424</v>
      </c>
      <c r="D912" s="42">
        <f>+Tabla1[[#This Row],[Capacidad MW]]/E$1</f>
        <v>125000</v>
      </c>
      <c r="E912" s="42">
        <v>50</v>
      </c>
      <c r="F912" s="40">
        <v>45657</v>
      </c>
      <c r="G912" s="24">
        <f>17*Tabla1[[#This Row],[Cantidad de paneles]]</f>
        <v>2125000</v>
      </c>
      <c r="H912" s="23">
        <f>0.003*Tabla1[[#This Row],[Cantidad de paneles]]</f>
        <v>375</v>
      </c>
      <c r="I912" s="24">
        <f>0.057*Tabla1[[#This Row],[Cantidad de paneles]]</f>
        <v>7125</v>
      </c>
      <c r="J912" s="28">
        <f>+Tabla1[[#This Row],[Peso del vidrio '[Kg']]]*J$1</f>
        <v>335750000</v>
      </c>
      <c r="K912" s="28">
        <f>+Tabla1[[#This Row],[Peso del Silicio '[Kg']]]*J$2</f>
        <v>57000000</v>
      </c>
      <c r="L912" s="28">
        <f>+Tabla1[[#This Row],[peso del aluminio '[Kg']]]*J$3</f>
        <v>37050000</v>
      </c>
      <c r="M912" s="30">
        <f>+Tabla1[[#This Row],[precio del vidrio '[$']]]+Tabla1[[#This Row],[precio del aluminio '[$']]]+Tabla1[[#This Row],[precio del silio '[$']]]</f>
        <v>429800000</v>
      </c>
      <c r="N912" s="39">
        <f t="shared" si="14"/>
        <v>100256.58968975974</v>
      </c>
      <c r="O912" s="50">
        <f>+Tabla1[[#This Row],[Valor Total del reciclaje de la planta]]/G$2</f>
        <v>110659.11431513903</v>
      </c>
    </row>
    <row r="913" spans="1:15" ht="41.45">
      <c r="A913" s="40">
        <v>44971</v>
      </c>
      <c r="B913" s="6" t="s">
        <v>1425</v>
      </c>
      <c r="C913" s="41" t="s">
        <v>1426</v>
      </c>
      <c r="D913" s="42">
        <f>+Tabla1[[#This Row],[Capacidad MW]]/E$1</f>
        <v>49749.999999999993</v>
      </c>
      <c r="E913" s="42">
        <v>19.899999999999999</v>
      </c>
      <c r="F913" s="40">
        <v>45199</v>
      </c>
      <c r="G913" s="24">
        <f>17*Tabla1[[#This Row],[Cantidad de paneles]]</f>
        <v>845749.99999999988</v>
      </c>
      <c r="H913" s="23">
        <f>0.003*Tabla1[[#This Row],[Cantidad de paneles]]</f>
        <v>149.24999999999997</v>
      </c>
      <c r="I913" s="24">
        <f>0.057*Tabla1[[#This Row],[Cantidad de paneles]]</f>
        <v>2835.7499999999995</v>
      </c>
      <c r="J913" s="28">
        <f>+Tabla1[[#This Row],[Peso del vidrio '[Kg']]]*J$1</f>
        <v>133628499.99999999</v>
      </c>
      <c r="K913" s="28">
        <f>+Tabla1[[#This Row],[Peso del Silicio '[Kg']]]*J$2</f>
        <v>22685999.999999996</v>
      </c>
      <c r="L913" s="28">
        <f>+Tabla1[[#This Row],[peso del aluminio '[Kg']]]*J$3</f>
        <v>14745899.999999998</v>
      </c>
      <c r="M913" s="30">
        <f>+Tabla1[[#This Row],[precio del vidrio '[$']]]+Tabla1[[#This Row],[precio del aluminio '[$']]]+Tabla1[[#This Row],[precio del silio '[$']]]</f>
        <v>171060399.99999997</v>
      </c>
      <c r="N913" s="39">
        <f t="shared" si="14"/>
        <v>39902.12269652437</v>
      </c>
      <c r="O913" s="50">
        <f>+Tabla1[[#This Row],[Valor Total del reciclaje de la planta]]/G$2</f>
        <v>44042.327497425329</v>
      </c>
    </row>
    <row r="914" spans="1:15" ht="27.6">
      <c r="A914" s="40">
        <v>44971</v>
      </c>
      <c r="B914" s="6" t="s">
        <v>1427</v>
      </c>
      <c r="C914" s="41" t="s">
        <v>827</v>
      </c>
      <c r="D914" s="42">
        <f>+Tabla1[[#This Row],[Capacidad MW]]/E$1</f>
        <v>24500</v>
      </c>
      <c r="E914" s="42">
        <v>9.8000000000000007</v>
      </c>
      <c r="F914" s="40">
        <v>45321</v>
      </c>
      <c r="G914" s="24">
        <f>17*Tabla1[[#This Row],[Cantidad de paneles]]</f>
        <v>416500</v>
      </c>
      <c r="H914" s="23">
        <f>0.003*Tabla1[[#This Row],[Cantidad de paneles]]</f>
        <v>73.5</v>
      </c>
      <c r="I914" s="24">
        <f>0.057*Tabla1[[#This Row],[Cantidad de paneles]]</f>
        <v>1396.5</v>
      </c>
      <c r="J914" s="28">
        <f>+Tabla1[[#This Row],[Peso del vidrio '[Kg']]]*J$1</f>
        <v>65807000</v>
      </c>
      <c r="K914" s="28">
        <f>+Tabla1[[#This Row],[Peso del Silicio '[Kg']]]*J$2</f>
        <v>11172000</v>
      </c>
      <c r="L914" s="28">
        <f>+Tabla1[[#This Row],[peso del aluminio '[Kg']]]*J$3</f>
        <v>7261800</v>
      </c>
      <c r="M914" s="30">
        <f>+Tabla1[[#This Row],[precio del vidrio '[$']]]+Tabla1[[#This Row],[precio del aluminio '[$']]]+Tabla1[[#This Row],[precio del silio '[$']]]</f>
        <v>84240800</v>
      </c>
      <c r="N914" s="39">
        <f t="shared" si="14"/>
        <v>19650.291579192908</v>
      </c>
      <c r="O914" s="50">
        <f>+Tabla1[[#This Row],[Valor Total del reciclaje de la planta]]/G$2</f>
        <v>21689.18640576725</v>
      </c>
    </row>
    <row r="915" spans="1:15" ht="41.45">
      <c r="A915" s="40">
        <v>44971</v>
      </c>
      <c r="B915" s="6" t="s">
        <v>1428</v>
      </c>
      <c r="C915" s="41" t="s">
        <v>1429</v>
      </c>
      <c r="D915" s="42">
        <f>+Tabla1[[#This Row],[Capacidad MW]]/E$1</f>
        <v>7249.9999999999991</v>
      </c>
      <c r="E915" s="42">
        <v>2.9</v>
      </c>
      <c r="F915" s="40">
        <v>45107</v>
      </c>
      <c r="G915" s="24">
        <f>17*Tabla1[[#This Row],[Cantidad de paneles]]</f>
        <v>123249.99999999999</v>
      </c>
      <c r="H915" s="23">
        <f>0.003*Tabla1[[#This Row],[Cantidad de paneles]]</f>
        <v>21.749999999999996</v>
      </c>
      <c r="I915" s="24">
        <f>0.057*Tabla1[[#This Row],[Cantidad de paneles]]</f>
        <v>413.24999999999994</v>
      </c>
      <c r="J915" s="28">
        <f>+Tabla1[[#This Row],[Peso del vidrio '[Kg']]]*J$1</f>
        <v>19473499.999999996</v>
      </c>
      <c r="K915" s="28">
        <f>+Tabla1[[#This Row],[Peso del Silicio '[Kg']]]*J$2</f>
        <v>3305999.9999999995</v>
      </c>
      <c r="L915" s="28">
        <f>+Tabla1[[#This Row],[peso del aluminio '[Kg']]]*J$3</f>
        <v>2148899.9999999995</v>
      </c>
      <c r="M915" s="30">
        <f>+Tabla1[[#This Row],[precio del vidrio '[$']]]+Tabla1[[#This Row],[precio del aluminio '[$']]]+Tabla1[[#This Row],[precio del silio '[$']]]</f>
        <v>24928399.999999996</v>
      </c>
      <c r="N915" s="39">
        <f t="shared" si="14"/>
        <v>5814.8822020060643</v>
      </c>
      <c r="O915" s="50">
        <f>+Tabla1[[#This Row],[Valor Total del reciclaje de la planta]]/G$2</f>
        <v>6418.2286302780631</v>
      </c>
    </row>
    <row r="916" spans="1:15" ht="27.6">
      <c r="A916" s="40">
        <v>44978</v>
      </c>
      <c r="B916" s="6" t="s">
        <v>1430</v>
      </c>
      <c r="C916" s="41" t="s">
        <v>827</v>
      </c>
      <c r="D916" s="42">
        <f>+Tabla1[[#This Row],[Capacidad MW]]/E$1</f>
        <v>19000</v>
      </c>
      <c r="E916" s="42">
        <v>7.6</v>
      </c>
      <c r="F916" s="40">
        <v>45261</v>
      </c>
      <c r="G916" s="24">
        <f>17*Tabla1[[#This Row],[Cantidad de paneles]]</f>
        <v>323000</v>
      </c>
      <c r="H916" s="23">
        <f>0.003*Tabla1[[#This Row],[Cantidad de paneles]]</f>
        <v>57</v>
      </c>
      <c r="I916" s="24">
        <f>0.057*Tabla1[[#This Row],[Cantidad de paneles]]</f>
        <v>1083</v>
      </c>
      <c r="J916" s="28">
        <f>+Tabla1[[#This Row],[Peso del vidrio '[Kg']]]*J$1</f>
        <v>51034000</v>
      </c>
      <c r="K916" s="28">
        <f>+Tabla1[[#This Row],[Peso del Silicio '[Kg']]]*J$2</f>
        <v>8664000</v>
      </c>
      <c r="L916" s="28">
        <f>+Tabla1[[#This Row],[peso del aluminio '[Kg']]]*J$3</f>
        <v>5631600</v>
      </c>
      <c r="M916" s="30">
        <f>+Tabla1[[#This Row],[precio del vidrio '[$']]]+Tabla1[[#This Row],[precio del aluminio '[$']]]+Tabla1[[#This Row],[precio del silio '[$']]]</f>
        <v>65329600</v>
      </c>
      <c r="N916" s="39">
        <f t="shared" si="14"/>
        <v>15239.001632843479</v>
      </c>
      <c r="O916" s="50">
        <f>+Tabla1[[#This Row],[Valor Total del reciclaje de la planta]]/G$2</f>
        <v>16820.185375901132</v>
      </c>
    </row>
    <row r="917" spans="1:15">
      <c r="A917" s="40">
        <v>44978</v>
      </c>
      <c r="B917" s="6" t="s">
        <v>1431</v>
      </c>
      <c r="C917" s="41" t="s">
        <v>1432</v>
      </c>
      <c r="D917" s="42">
        <f>+Tabla1[[#This Row],[Capacidad MW]]/E$1</f>
        <v>24750</v>
      </c>
      <c r="E917" s="42">
        <v>9.9</v>
      </c>
      <c r="F917" s="40">
        <v>45291</v>
      </c>
      <c r="G917" s="24">
        <f>17*Tabla1[[#This Row],[Cantidad de paneles]]</f>
        <v>420750</v>
      </c>
      <c r="H917" s="23">
        <f>0.003*Tabla1[[#This Row],[Cantidad de paneles]]</f>
        <v>74.25</v>
      </c>
      <c r="I917" s="24">
        <f>0.057*Tabla1[[#This Row],[Cantidad de paneles]]</f>
        <v>1410.75</v>
      </c>
      <c r="J917" s="28">
        <f>+Tabla1[[#This Row],[Peso del vidrio '[Kg']]]*J$1</f>
        <v>66478500</v>
      </c>
      <c r="K917" s="28">
        <f>+Tabla1[[#This Row],[Peso del Silicio '[Kg']]]*J$2</f>
        <v>11286000</v>
      </c>
      <c r="L917" s="28">
        <f>+Tabla1[[#This Row],[peso del aluminio '[Kg']]]*J$3</f>
        <v>7335900</v>
      </c>
      <c r="M917" s="30">
        <f>+Tabla1[[#This Row],[precio del vidrio '[$']]]+Tabla1[[#This Row],[precio del aluminio '[$']]]+Tabla1[[#This Row],[precio del silio '[$']]]</f>
        <v>85100400</v>
      </c>
      <c r="N917" s="39">
        <f t="shared" si="14"/>
        <v>19850.804758572427</v>
      </c>
      <c r="O917" s="50">
        <f>+Tabla1[[#This Row],[Valor Total del reciclaje de la planta]]/G$2</f>
        <v>21910.50463439753</v>
      </c>
    </row>
    <row r="918" spans="1:15" ht="69">
      <c r="A918" s="40">
        <v>44978</v>
      </c>
      <c r="B918" s="6" t="s">
        <v>1433</v>
      </c>
      <c r="C918" s="41" t="s">
        <v>1434</v>
      </c>
      <c r="D918" s="42">
        <f>+Tabla1[[#This Row],[Capacidad MW]]/E$1</f>
        <v>249499.99999999997</v>
      </c>
      <c r="E918" s="42">
        <v>99.8</v>
      </c>
      <c r="F918" s="40">
        <v>45657</v>
      </c>
      <c r="G918" s="24">
        <f>17*Tabla1[[#This Row],[Cantidad de paneles]]</f>
        <v>4241499.9999999991</v>
      </c>
      <c r="H918" s="23">
        <f>0.003*Tabla1[[#This Row],[Cantidad de paneles]]</f>
        <v>748.49999999999989</v>
      </c>
      <c r="I918" s="24">
        <f>0.057*Tabla1[[#This Row],[Cantidad de paneles]]</f>
        <v>14221.499999999998</v>
      </c>
      <c r="J918" s="28">
        <f>+Tabla1[[#This Row],[Peso del vidrio '[Kg']]]*J$1</f>
        <v>670156999.99999988</v>
      </c>
      <c r="K918" s="28">
        <f>+Tabla1[[#This Row],[Peso del Silicio '[Kg']]]*J$2</f>
        <v>113771999.99999999</v>
      </c>
      <c r="L918" s="28">
        <f>+Tabla1[[#This Row],[peso del aluminio '[Kg']]]*J$3</f>
        <v>73951799.999999985</v>
      </c>
      <c r="M918" s="30">
        <f>+Tabla1[[#This Row],[precio del vidrio '[$']]]+Tabla1[[#This Row],[precio del aluminio '[$']]]+Tabla1[[#This Row],[precio del silio '[$']]]</f>
        <v>857880799.99999988</v>
      </c>
      <c r="N918" s="39">
        <f t="shared" si="14"/>
        <v>200112.15302076042</v>
      </c>
      <c r="O918" s="50">
        <f>+Tabla1[[#This Row],[Valor Total del reciclaje de la planta]]/G$2</f>
        <v>220875.59217301747</v>
      </c>
    </row>
    <row r="919" spans="1:15">
      <c r="A919" s="40">
        <v>44978</v>
      </c>
      <c r="B919" s="6" t="s">
        <v>1435</v>
      </c>
      <c r="C919" s="41" t="s">
        <v>1421</v>
      </c>
      <c r="D919" s="42">
        <f>+Tabla1[[#This Row],[Capacidad MW]]/E$1</f>
        <v>24750</v>
      </c>
      <c r="E919" s="42">
        <v>9.9</v>
      </c>
      <c r="F919" s="40">
        <v>45689</v>
      </c>
      <c r="G919" s="24">
        <f>17*Tabla1[[#This Row],[Cantidad de paneles]]</f>
        <v>420750</v>
      </c>
      <c r="H919" s="23">
        <f>0.003*Tabla1[[#This Row],[Cantidad de paneles]]</f>
        <v>74.25</v>
      </c>
      <c r="I919" s="24">
        <f>0.057*Tabla1[[#This Row],[Cantidad de paneles]]</f>
        <v>1410.75</v>
      </c>
      <c r="J919" s="28">
        <f>+Tabla1[[#This Row],[Peso del vidrio '[Kg']]]*J$1</f>
        <v>66478500</v>
      </c>
      <c r="K919" s="28">
        <f>+Tabla1[[#This Row],[Peso del Silicio '[Kg']]]*J$2</f>
        <v>11286000</v>
      </c>
      <c r="L919" s="28">
        <f>+Tabla1[[#This Row],[peso del aluminio '[Kg']]]*J$3</f>
        <v>7335900</v>
      </c>
      <c r="M919" s="30">
        <f>+Tabla1[[#This Row],[precio del vidrio '[$']]]+Tabla1[[#This Row],[precio del aluminio '[$']]]+Tabla1[[#This Row],[precio del silio '[$']]]</f>
        <v>85100400</v>
      </c>
      <c r="N919" s="39">
        <f t="shared" si="14"/>
        <v>19850.804758572427</v>
      </c>
      <c r="O919" s="50">
        <f>+Tabla1[[#This Row],[Valor Total del reciclaje de la planta]]/G$2</f>
        <v>21910.50463439753</v>
      </c>
    </row>
    <row r="920" spans="1:15">
      <c r="A920" s="40">
        <v>44993</v>
      </c>
      <c r="B920" s="6" t="s">
        <v>1436</v>
      </c>
      <c r="C920" s="41" t="s">
        <v>1437</v>
      </c>
      <c r="D920" s="42">
        <f>+Tabla1[[#This Row],[Capacidad MW]]/E$1</f>
        <v>600000</v>
      </c>
      <c r="E920" s="42">
        <v>240</v>
      </c>
      <c r="F920" s="40">
        <v>45809</v>
      </c>
      <c r="G920" s="24">
        <f>17*Tabla1[[#This Row],[Cantidad de paneles]]</f>
        <v>10200000</v>
      </c>
      <c r="H920" s="23">
        <f>0.003*Tabla1[[#This Row],[Cantidad de paneles]]</f>
        <v>1800</v>
      </c>
      <c r="I920" s="24">
        <f>0.057*Tabla1[[#This Row],[Cantidad de paneles]]</f>
        <v>34200</v>
      </c>
      <c r="J920" s="28">
        <f>+Tabla1[[#This Row],[Peso del vidrio '[Kg']]]*J$1</f>
        <v>1611600000</v>
      </c>
      <c r="K920" s="28">
        <f>+Tabla1[[#This Row],[Peso del Silicio '[Kg']]]*J$2</f>
        <v>273600000</v>
      </c>
      <c r="L920" s="28">
        <f>+Tabla1[[#This Row],[peso del aluminio '[Kg']]]*J$3</f>
        <v>177840000</v>
      </c>
      <c r="M920" s="30">
        <f>+Tabla1[[#This Row],[precio del vidrio '[$']]]+Tabla1[[#This Row],[precio del aluminio '[$']]]+Tabla1[[#This Row],[precio del silio '[$']]]</f>
        <v>2063040000</v>
      </c>
      <c r="N920" s="39">
        <f t="shared" si="14"/>
        <v>481231.63051084673</v>
      </c>
      <c r="O920" s="50">
        <f>+Tabla1[[#This Row],[Valor Total del reciclaje de la planta]]/G$2</f>
        <v>531163.74871266738</v>
      </c>
    </row>
    <row r="921" spans="1:15" ht="27.6">
      <c r="A921" s="40">
        <v>44993</v>
      </c>
      <c r="B921" s="6" t="s">
        <v>1438</v>
      </c>
      <c r="C921" s="41" t="s">
        <v>1439</v>
      </c>
      <c r="D921" s="42">
        <f>+Tabla1[[#This Row],[Capacidad MW]]/E$1</f>
        <v>24750</v>
      </c>
      <c r="E921" s="42">
        <v>9.9</v>
      </c>
      <c r="F921" s="40">
        <v>45229</v>
      </c>
      <c r="G921" s="24">
        <f>17*Tabla1[[#This Row],[Cantidad de paneles]]</f>
        <v>420750</v>
      </c>
      <c r="H921" s="23">
        <f>0.003*Tabla1[[#This Row],[Cantidad de paneles]]</f>
        <v>74.25</v>
      </c>
      <c r="I921" s="24">
        <f>0.057*Tabla1[[#This Row],[Cantidad de paneles]]</f>
        <v>1410.75</v>
      </c>
      <c r="J921" s="28">
        <f>+Tabla1[[#This Row],[Peso del vidrio '[Kg']]]*J$1</f>
        <v>66478500</v>
      </c>
      <c r="K921" s="28">
        <f>+Tabla1[[#This Row],[Peso del Silicio '[Kg']]]*J$2</f>
        <v>11286000</v>
      </c>
      <c r="L921" s="28">
        <f>+Tabla1[[#This Row],[peso del aluminio '[Kg']]]*J$3</f>
        <v>7335900</v>
      </c>
      <c r="M921" s="30">
        <f>+Tabla1[[#This Row],[precio del vidrio '[$']]]+Tabla1[[#This Row],[precio del aluminio '[$']]]+Tabla1[[#This Row],[precio del silio '[$']]]</f>
        <v>85100400</v>
      </c>
      <c r="N921" s="39">
        <f t="shared" si="14"/>
        <v>19850.804758572427</v>
      </c>
      <c r="O921" s="50">
        <f>+Tabla1[[#This Row],[Valor Total del reciclaje de la planta]]/G$2</f>
        <v>21910.50463439753</v>
      </c>
    </row>
    <row r="922" spans="1:15" ht="27.6">
      <c r="A922" s="40">
        <v>44993</v>
      </c>
      <c r="B922" s="6" t="s">
        <v>1440</v>
      </c>
      <c r="C922" s="41" t="s">
        <v>1441</v>
      </c>
      <c r="D922" s="42">
        <f>+Tabla1[[#This Row],[Capacidad MW]]/E$1</f>
        <v>1875000</v>
      </c>
      <c r="E922" s="42">
        <v>750</v>
      </c>
      <c r="F922" s="40">
        <v>45899</v>
      </c>
      <c r="G922" s="24">
        <f>17*Tabla1[[#This Row],[Cantidad de paneles]]</f>
        <v>31875000</v>
      </c>
      <c r="H922" s="23">
        <f>0.003*Tabla1[[#This Row],[Cantidad de paneles]]</f>
        <v>5625</v>
      </c>
      <c r="I922" s="24">
        <f>0.057*Tabla1[[#This Row],[Cantidad de paneles]]</f>
        <v>106875</v>
      </c>
      <c r="J922" s="28">
        <f>+Tabla1[[#This Row],[Peso del vidrio '[Kg']]]*J$1</f>
        <v>5036250000</v>
      </c>
      <c r="K922" s="28">
        <f>+Tabla1[[#This Row],[Peso del Silicio '[Kg']]]*J$2</f>
        <v>855000000</v>
      </c>
      <c r="L922" s="28">
        <f>+Tabla1[[#This Row],[peso del aluminio '[Kg']]]*J$3</f>
        <v>555750000</v>
      </c>
      <c r="M922" s="30">
        <f>+Tabla1[[#This Row],[precio del vidrio '[$']]]+Tabla1[[#This Row],[precio del aluminio '[$']]]+Tabla1[[#This Row],[precio del silio '[$']]]</f>
        <v>6447000000</v>
      </c>
      <c r="N922" s="39">
        <f t="shared" si="14"/>
        <v>1503848.8453463961</v>
      </c>
      <c r="O922" s="50">
        <f>+Tabla1[[#This Row],[Valor Total del reciclaje de la planta]]/G$2</f>
        <v>1659886.7147270855</v>
      </c>
    </row>
    <row r="923" spans="1:15" ht="27.6">
      <c r="A923" s="40">
        <v>45001</v>
      </c>
      <c r="B923" s="6" t="s">
        <v>1442</v>
      </c>
      <c r="C923" s="41" t="s">
        <v>1443</v>
      </c>
      <c r="D923" s="42">
        <f>+Tabla1[[#This Row],[Capacidad MW]]/E$1</f>
        <v>24750</v>
      </c>
      <c r="E923" s="42">
        <v>9.9</v>
      </c>
      <c r="F923" s="40">
        <v>45229</v>
      </c>
      <c r="G923" s="24">
        <f>17*Tabla1[[#This Row],[Cantidad de paneles]]</f>
        <v>420750</v>
      </c>
      <c r="H923" s="23">
        <f>0.003*Tabla1[[#This Row],[Cantidad de paneles]]</f>
        <v>74.25</v>
      </c>
      <c r="I923" s="24">
        <f>0.057*Tabla1[[#This Row],[Cantidad de paneles]]</f>
        <v>1410.75</v>
      </c>
      <c r="J923" s="28">
        <f>+Tabla1[[#This Row],[Peso del vidrio '[Kg']]]*J$1</f>
        <v>66478500</v>
      </c>
      <c r="K923" s="28">
        <f>+Tabla1[[#This Row],[Peso del Silicio '[Kg']]]*J$2</f>
        <v>11286000</v>
      </c>
      <c r="L923" s="28">
        <f>+Tabla1[[#This Row],[peso del aluminio '[Kg']]]*J$3</f>
        <v>7335900</v>
      </c>
      <c r="M923" s="30">
        <f>+Tabla1[[#This Row],[precio del vidrio '[$']]]+Tabla1[[#This Row],[precio del aluminio '[$']]]+Tabla1[[#This Row],[precio del silio '[$']]]</f>
        <v>85100400</v>
      </c>
      <c r="N923" s="39">
        <f t="shared" si="14"/>
        <v>19850.804758572427</v>
      </c>
      <c r="O923" s="50">
        <f>+Tabla1[[#This Row],[Valor Total del reciclaje de la planta]]/G$2</f>
        <v>21910.50463439753</v>
      </c>
    </row>
    <row r="924" spans="1:15" ht="27.6">
      <c r="A924" s="40">
        <v>45001</v>
      </c>
      <c r="B924" s="6" t="s">
        <v>1444</v>
      </c>
      <c r="C924" s="41" t="s">
        <v>1445</v>
      </c>
      <c r="D924" s="42">
        <f>+Tabla1[[#This Row],[Capacidad MW]]/E$1</f>
        <v>24750</v>
      </c>
      <c r="E924" s="42">
        <v>9.9</v>
      </c>
      <c r="F924" s="40">
        <v>45229</v>
      </c>
      <c r="G924" s="24">
        <f>17*Tabla1[[#This Row],[Cantidad de paneles]]</f>
        <v>420750</v>
      </c>
      <c r="H924" s="23">
        <f>0.003*Tabla1[[#This Row],[Cantidad de paneles]]</f>
        <v>74.25</v>
      </c>
      <c r="I924" s="24">
        <f>0.057*Tabla1[[#This Row],[Cantidad de paneles]]</f>
        <v>1410.75</v>
      </c>
      <c r="J924" s="28">
        <f>+Tabla1[[#This Row],[Peso del vidrio '[Kg']]]*J$1</f>
        <v>66478500</v>
      </c>
      <c r="K924" s="28">
        <f>+Tabla1[[#This Row],[Peso del Silicio '[Kg']]]*J$2</f>
        <v>11286000</v>
      </c>
      <c r="L924" s="28">
        <f>+Tabla1[[#This Row],[peso del aluminio '[Kg']]]*J$3</f>
        <v>7335900</v>
      </c>
      <c r="M924" s="30">
        <f>+Tabla1[[#This Row],[precio del vidrio '[$']]]+Tabla1[[#This Row],[precio del aluminio '[$']]]+Tabla1[[#This Row],[precio del silio '[$']]]</f>
        <v>85100400</v>
      </c>
      <c r="N924" s="39">
        <f t="shared" si="14"/>
        <v>19850.804758572427</v>
      </c>
      <c r="O924" s="50">
        <f>+Tabla1[[#This Row],[Valor Total del reciclaje de la planta]]/G$2</f>
        <v>21910.50463439753</v>
      </c>
    </row>
    <row r="925" spans="1:15" ht="27.6">
      <c r="A925" s="40">
        <v>45001</v>
      </c>
      <c r="B925" s="6" t="s">
        <v>1446</v>
      </c>
      <c r="C925" s="41" t="s">
        <v>1447</v>
      </c>
      <c r="D925" s="42">
        <f>+Tabla1[[#This Row],[Capacidad MW]]/E$1</f>
        <v>24750</v>
      </c>
      <c r="E925" s="42">
        <v>9.9</v>
      </c>
      <c r="F925" s="40">
        <v>45229</v>
      </c>
      <c r="G925" s="24">
        <f>17*Tabla1[[#This Row],[Cantidad de paneles]]</f>
        <v>420750</v>
      </c>
      <c r="H925" s="23">
        <f>0.003*Tabla1[[#This Row],[Cantidad de paneles]]</f>
        <v>74.25</v>
      </c>
      <c r="I925" s="24">
        <f>0.057*Tabla1[[#This Row],[Cantidad de paneles]]</f>
        <v>1410.75</v>
      </c>
      <c r="J925" s="28">
        <f>+Tabla1[[#This Row],[Peso del vidrio '[Kg']]]*J$1</f>
        <v>66478500</v>
      </c>
      <c r="K925" s="28">
        <f>+Tabla1[[#This Row],[Peso del Silicio '[Kg']]]*J$2</f>
        <v>11286000</v>
      </c>
      <c r="L925" s="28">
        <f>+Tabla1[[#This Row],[peso del aluminio '[Kg']]]*J$3</f>
        <v>7335900</v>
      </c>
      <c r="M925" s="30">
        <f>+Tabla1[[#This Row],[precio del vidrio '[$']]]+Tabla1[[#This Row],[precio del aluminio '[$']]]+Tabla1[[#This Row],[precio del silio '[$']]]</f>
        <v>85100400</v>
      </c>
      <c r="N925" s="39">
        <f t="shared" si="14"/>
        <v>19850.804758572427</v>
      </c>
      <c r="O925" s="50">
        <f>+Tabla1[[#This Row],[Valor Total del reciclaje de la planta]]/G$2</f>
        <v>21910.50463439753</v>
      </c>
    </row>
    <row r="926" spans="1:15">
      <c r="A926" s="40">
        <v>45001</v>
      </c>
      <c r="B926" s="6" t="s">
        <v>1448</v>
      </c>
      <c r="C926" s="41" t="s">
        <v>1421</v>
      </c>
      <c r="D926" s="42">
        <f>+Tabla1[[#This Row],[Capacidad MW]]/E$1</f>
        <v>24750</v>
      </c>
      <c r="E926" s="42">
        <v>9.9</v>
      </c>
      <c r="F926" s="40">
        <v>45807</v>
      </c>
      <c r="G926" s="24">
        <f>17*Tabla1[[#This Row],[Cantidad de paneles]]</f>
        <v>420750</v>
      </c>
      <c r="H926" s="23">
        <f>0.003*Tabla1[[#This Row],[Cantidad de paneles]]</f>
        <v>74.25</v>
      </c>
      <c r="I926" s="24">
        <f>0.057*Tabla1[[#This Row],[Cantidad de paneles]]</f>
        <v>1410.75</v>
      </c>
      <c r="J926" s="28">
        <f>+Tabla1[[#This Row],[Peso del vidrio '[Kg']]]*J$1</f>
        <v>66478500</v>
      </c>
      <c r="K926" s="28">
        <f>+Tabla1[[#This Row],[Peso del Silicio '[Kg']]]*J$2</f>
        <v>11286000</v>
      </c>
      <c r="L926" s="28">
        <f>+Tabla1[[#This Row],[peso del aluminio '[Kg']]]*J$3</f>
        <v>7335900</v>
      </c>
      <c r="M926" s="30">
        <f>+Tabla1[[#This Row],[precio del vidrio '[$']]]+Tabla1[[#This Row],[precio del aluminio '[$']]]+Tabla1[[#This Row],[precio del silio '[$']]]</f>
        <v>85100400</v>
      </c>
      <c r="N926" s="39">
        <f t="shared" si="14"/>
        <v>19850.804758572427</v>
      </c>
      <c r="O926" s="50">
        <f>+Tabla1[[#This Row],[Valor Total del reciclaje de la planta]]/G$2</f>
        <v>21910.50463439753</v>
      </c>
    </row>
    <row r="927" spans="1:15" ht="41.45">
      <c r="A927" s="40">
        <v>45014</v>
      </c>
      <c r="B927" s="6" t="s">
        <v>1449</v>
      </c>
      <c r="C927" s="41" t="s">
        <v>1450</v>
      </c>
      <c r="D927" s="42">
        <f>+Tabla1[[#This Row],[Capacidad MW]]/E$1</f>
        <v>198999.99999999997</v>
      </c>
      <c r="E927" s="42">
        <v>79.599999999999994</v>
      </c>
      <c r="F927" s="40">
        <v>45383</v>
      </c>
      <c r="G927" s="24">
        <f>17*Tabla1[[#This Row],[Cantidad de paneles]]</f>
        <v>3382999.9999999995</v>
      </c>
      <c r="H927" s="23">
        <f>0.003*Tabla1[[#This Row],[Cantidad de paneles]]</f>
        <v>596.99999999999989</v>
      </c>
      <c r="I927" s="24">
        <f>0.057*Tabla1[[#This Row],[Cantidad de paneles]]</f>
        <v>11342.999999999998</v>
      </c>
      <c r="J927" s="28">
        <f>+Tabla1[[#This Row],[Peso del vidrio '[Kg']]]*J$1</f>
        <v>534513999.99999994</v>
      </c>
      <c r="K927" s="28">
        <f>+Tabla1[[#This Row],[Peso del Silicio '[Kg']]]*J$2</f>
        <v>90743999.999999985</v>
      </c>
      <c r="L927" s="28">
        <f>+Tabla1[[#This Row],[peso del aluminio '[Kg']]]*J$3</f>
        <v>58983599.999999993</v>
      </c>
      <c r="M927" s="30">
        <f>+Tabla1[[#This Row],[precio del vidrio '[$']]]+Tabla1[[#This Row],[precio del aluminio '[$']]]+Tabla1[[#This Row],[precio del silio '[$']]]</f>
        <v>684241599.99999988</v>
      </c>
      <c r="N927" s="39">
        <f t="shared" si="14"/>
        <v>159608.49078609748</v>
      </c>
      <c r="O927" s="50">
        <f>+Tabla1[[#This Row],[Valor Total del reciclaje de la planta]]/G$2</f>
        <v>176169.30998970132</v>
      </c>
    </row>
    <row r="928" spans="1:15" ht="27.6">
      <c r="A928" s="40">
        <v>45014</v>
      </c>
      <c r="B928" s="6" t="s">
        <v>1451</v>
      </c>
      <c r="C928" s="41" t="s">
        <v>1452</v>
      </c>
      <c r="D928" s="42">
        <f>+Tabla1[[#This Row],[Capacidad MW]]/E$1</f>
        <v>500000</v>
      </c>
      <c r="E928" s="42">
        <v>200</v>
      </c>
      <c r="F928" s="40">
        <v>46022</v>
      </c>
      <c r="G928" s="24">
        <f>17*Tabla1[[#This Row],[Cantidad de paneles]]</f>
        <v>8500000</v>
      </c>
      <c r="H928" s="23">
        <f>0.003*Tabla1[[#This Row],[Cantidad de paneles]]</f>
        <v>1500</v>
      </c>
      <c r="I928" s="24">
        <f>0.057*Tabla1[[#This Row],[Cantidad de paneles]]</f>
        <v>28500</v>
      </c>
      <c r="J928" s="28">
        <f>+Tabla1[[#This Row],[Peso del vidrio '[Kg']]]*J$1</f>
        <v>1343000000</v>
      </c>
      <c r="K928" s="28">
        <f>+Tabla1[[#This Row],[Peso del Silicio '[Kg']]]*J$2</f>
        <v>228000000</v>
      </c>
      <c r="L928" s="28">
        <f>+Tabla1[[#This Row],[peso del aluminio '[Kg']]]*J$3</f>
        <v>148200000</v>
      </c>
      <c r="M928" s="30">
        <f>+Tabla1[[#This Row],[precio del vidrio '[$']]]+Tabla1[[#This Row],[precio del aluminio '[$']]]+Tabla1[[#This Row],[precio del silio '[$']]]</f>
        <v>1719200000</v>
      </c>
      <c r="N928" s="39">
        <f t="shared" si="14"/>
        <v>401026.35875903897</v>
      </c>
      <c r="O928" s="50">
        <f>+Tabla1[[#This Row],[Valor Total del reciclaje de la planta]]/G$2</f>
        <v>442636.45726055611</v>
      </c>
    </row>
    <row r="929" spans="1:15" ht="27.6">
      <c r="A929" s="40">
        <v>45014</v>
      </c>
      <c r="B929" s="6" t="s">
        <v>1453</v>
      </c>
      <c r="C929" s="41" t="s">
        <v>1454</v>
      </c>
      <c r="D929" s="42">
        <f>+Tabla1[[#This Row],[Capacidad MW]]/E$1</f>
        <v>24750</v>
      </c>
      <c r="E929" s="42">
        <v>9.9</v>
      </c>
      <c r="F929" s="40">
        <v>45229</v>
      </c>
      <c r="G929" s="24">
        <f>17*Tabla1[[#This Row],[Cantidad de paneles]]</f>
        <v>420750</v>
      </c>
      <c r="H929" s="23">
        <f>0.003*Tabla1[[#This Row],[Cantidad de paneles]]</f>
        <v>74.25</v>
      </c>
      <c r="I929" s="24">
        <f>0.057*Tabla1[[#This Row],[Cantidad de paneles]]</f>
        <v>1410.75</v>
      </c>
      <c r="J929" s="28">
        <f>+Tabla1[[#This Row],[Peso del vidrio '[Kg']]]*J$1</f>
        <v>66478500</v>
      </c>
      <c r="K929" s="28">
        <f>+Tabla1[[#This Row],[Peso del Silicio '[Kg']]]*J$2</f>
        <v>11286000</v>
      </c>
      <c r="L929" s="28">
        <f>+Tabla1[[#This Row],[peso del aluminio '[Kg']]]*J$3</f>
        <v>7335900</v>
      </c>
      <c r="M929" s="30">
        <f>+Tabla1[[#This Row],[precio del vidrio '[$']]]+Tabla1[[#This Row],[precio del aluminio '[$']]]+Tabla1[[#This Row],[precio del silio '[$']]]</f>
        <v>85100400</v>
      </c>
      <c r="N929" s="39">
        <f t="shared" si="14"/>
        <v>19850.804758572427</v>
      </c>
      <c r="O929" s="50">
        <f>+Tabla1[[#This Row],[Valor Total del reciclaje de la planta]]/G$2</f>
        <v>21910.50463439753</v>
      </c>
    </row>
    <row r="930" spans="1:15">
      <c r="A930" s="40">
        <v>45014</v>
      </c>
      <c r="B930" s="6" t="s">
        <v>1455</v>
      </c>
      <c r="C930" s="41" t="s">
        <v>1421</v>
      </c>
      <c r="D930" s="42">
        <f>+Tabla1[[#This Row],[Capacidad MW]]/E$1</f>
        <v>24750</v>
      </c>
      <c r="E930" s="42">
        <v>9.9</v>
      </c>
      <c r="F930" s="40">
        <v>45746</v>
      </c>
      <c r="G930" s="24">
        <f>17*Tabla1[[#This Row],[Cantidad de paneles]]</f>
        <v>420750</v>
      </c>
      <c r="H930" s="23">
        <f>0.003*Tabla1[[#This Row],[Cantidad de paneles]]</f>
        <v>74.25</v>
      </c>
      <c r="I930" s="24">
        <f>0.057*Tabla1[[#This Row],[Cantidad de paneles]]</f>
        <v>1410.75</v>
      </c>
      <c r="J930" s="28">
        <f>+Tabla1[[#This Row],[Peso del vidrio '[Kg']]]*J$1</f>
        <v>66478500</v>
      </c>
      <c r="K930" s="28">
        <f>+Tabla1[[#This Row],[Peso del Silicio '[Kg']]]*J$2</f>
        <v>11286000</v>
      </c>
      <c r="L930" s="28">
        <f>+Tabla1[[#This Row],[peso del aluminio '[Kg']]]*J$3</f>
        <v>7335900</v>
      </c>
      <c r="M930" s="30">
        <f>+Tabla1[[#This Row],[precio del vidrio '[$']]]+Tabla1[[#This Row],[precio del aluminio '[$']]]+Tabla1[[#This Row],[precio del silio '[$']]]</f>
        <v>85100400</v>
      </c>
      <c r="N930" s="39">
        <f t="shared" si="14"/>
        <v>19850.804758572427</v>
      </c>
      <c r="O930" s="50">
        <f>+Tabla1[[#This Row],[Valor Total del reciclaje de la planta]]/G$2</f>
        <v>21910.50463439753</v>
      </c>
    </row>
    <row r="931" spans="1:15">
      <c r="A931" s="40">
        <v>45014</v>
      </c>
      <c r="B931" s="6" t="s">
        <v>1456</v>
      </c>
      <c r="C931" s="41" t="s">
        <v>1421</v>
      </c>
      <c r="D931" s="42">
        <f>+Tabla1[[#This Row],[Capacidad MW]]/E$1</f>
        <v>24750</v>
      </c>
      <c r="E931" s="42">
        <v>9.9</v>
      </c>
      <c r="F931" s="40">
        <v>45807</v>
      </c>
      <c r="G931" s="24">
        <f>17*Tabla1[[#This Row],[Cantidad de paneles]]</f>
        <v>420750</v>
      </c>
      <c r="H931" s="23">
        <f>0.003*Tabla1[[#This Row],[Cantidad de paneles]]</f>
        <v>74.25</v>
      </c>
      <c r="I931" s="24">
        <f>0.057*Tabla1[[#This Row],[Cantidad de paneles]]</f>
        <v>1410.75</v>
      </c>
      <c r="J931" s="28">
        <f>+Tabla1[[#This Row],[Peso del vidrio '[Kg']]]*J$1</f>
        <v>66478500</v>
      </c>
      <c r="K931" s="28">
        <f>+Tabla1[[#This Row],[Peso del Silicio '[Kg']]]*J$2</f>
        <v>11286000</v>
      </c>
      <c r="L931" s="28">
        <f>+Tabla1[[#This Row],[peso del aluminio '[Kg']]]*J$3</f>
        <v>7335900</v>
      </c>
      <c r="M931" s="30">
        <f>+Tabla1[[#This Row],[precio del vidrio '[$']]]+Tabla1[[#This Row],[precio del aluminio '[$']]]+Tabla1[[#This Row],[precio del silio '[$']]]</f>
        <v>85100400</v>
      </c>
      <c r="N931" s="39">
        <f t="shared" si="14"/>
        <v>19850.804758572427</v>
      </c>
      <c r="O931" s="50">
        <f>+Tabla1[[#This Row],[Valor Total del reciclaje de la planta]]/G$2</f>
        <v>21910.50463439753</v>
      </c>
    </row>
    <row r="932" spans="1:15">
      <c r="A932" s="40">
        <v>45014</v>
      </c>
      <c r="B932" s="6" t="s">
        <v>1457</v>
      </c>
      <c r="C932" s="41" t="s">
        <v>1421</v>
      </c>
      <c r="D932" s="42">
        <f>+Tabla1[[#This Row],[Capacidad MW]]/E$1</f>
        <v>24750</v>
      </c>
      <c r="E932" s="42">
        <v>9.9</v>
      </c>
      <c r="F932" s="40">
        <v>45807</v>
      </c>
      <c r="G932" s="24">
        <f>17*Tabla1[[#This Row],[Cantidad de paneles]]</f>
        <v>420750</v>
      </c>
      <c r="H932" s="23">
        <f>0.003*Tabla1[[#This Row],[Cantidad de paneles]]</f>
        <v>74.25</v>
      </c>
      <c r="I932" s="24">
        <f>0.057*Tabla1[[#This Row],[Cantidad de paneles]]</f>
        <v>1410.75</v>
      </c>
      <c r="J932" s="28">
        <f>+Tabla1[[#This Row],[Peso del vidrio '[Kg']]]*J$1</f>
        <v>66478500</v>
      </c>
      <c r="K932" s="28">
        <f>+Tabla1[[#This Row],[Peso del Silicio '[Kg']]]*J$2</f>
        <v>11286000</v>
      </c>
      <c r="L932" s="28">
        <f>+Tabla1[[#This Row],[peso del aluminio '[Kg']]]*J$3</f>
        <v>7335900</v>
      </c>
      <c r="M932" s="30">
        <f>+Tabla1[[#This Row],[precio del vidrio '[$']]]+Tabla1[[#This Row],[precio del aluminio '[$']]]+Tabla1[[#This Row],[precio del silio '[$']]]</f>
        <v>85100400</v>
      </c>
      <c r="N932" s="39">
        <f t="shared" si="14"/>
        <v>19850.804758572427</v>
      </c>
      <c r="O932" s="50">
        <f>+Tabla1[[#This Row],[Valor Total del reciclaje de la planta]]/G$2</f>
        <v>21910.50463439753</v>
      </c>
    </row>
    <row r="933" spans="1:15">
      <c r="A933" s="40">
        <v>45014</v>
      </c>
      <c r="B933" s="6" t="s">
        <v>1458</v>
      </c>
      <c r="C933" s="41" t="s">
        <v>1421</v>
      </c>
      <c r="D933" s="42">
        <f>+Tabla1[[#This Row],[Capacidad MW]]/E$1</f>
        <v>24750</v>
      </c>
      <c r="E933" s="42">
        <v>9.9</v>
      </c>
      <c r="F933" s="40">
        <v>45807</v>
      </c>
      <c r="G933" s="24">
        <f>17*Tabla1[[#This Row],[Cantidad de paneles]]</f>
        <v>420750</v>
      </c>
      <c r="H933" s="23">
        <f>0.003*Tabla1[[#This Row],[Cantidad de paneles]]</f>
        <v>74.25</v>
      </c>
      <c r="I933" s="24">
        <f>0.057*Tabla1[[#This Row],[Cantidad de paneles]]</f>
        <v>1410.75</v>
      </c>
      <c r="J933" s="28">
        <f>+Tabla1[[#This Row],[Peso del vidrio '[Kg']]]*J$1</f>
        <v>66478500</v>
      </c>
      <c r="K933" s="28">
        <f>+Tabla1[[#This Row],[Peso del Silicio '[Kg']]]*J$2</f>
        <v>11286000</v>
      </c>
      <c r="L933" s="28">
        <f>+Tabla1[[#This Row],[peso del aluminio '[Kg']]]*J$3</f>
        <v>7335900</v>
      </c>
      <c r="M933" s="30">
        <f>+Tabla1[[#This Row],[precio del vidrio '[$']]]+Tabla1[[#This Row],[precio del aluminio '[$']]]+Tabla1[[#This Row],[precio del silio '[$']]]</f>
        <v>85100400</v>
      </c>
      <c r="N933" s="39">
        <f t="shared" si="14"/>
        <v>19850.804758572427</v>
      </c>
      <c r="O933" s="50">
        <f>+Tabla1[[#This Row],[Valor Total del reciclaje de la planta]]/G$2</f>
        <v>21910.50463439753</v>
      </c>
    </row>
    <row r="934" spans="1:15" ht="27.6">
      <c r="A934" s="40">
        <v>45014</v>
      </c>
      <c r="B934" s="6" t="s">
        <v>1459</v>
      </c>
      <c r="C934" s="41" t="s">
        <v>1364</v>
      </c>
      <c r="D934" s="42">
        <f>+Tabla1[[#This Row],[Capacidad MW]]/E$1</f>
        <v>250000</v>
      </c>
      <c r="E934" s="42">
        <v>100</v>
      </c>
      <c r="F934" s="40">
        <v>45626</v>
      </c>
      <c r="G934" s="24">
        <f>17*Tabla1[[#This Row],[Cantidad de paneles]]</f>
        <v>4250000</v>
      </c>
      <c r="H934" s="23">
        <f>0.003*Tabla1[[#This Row],[Cantidad de paneles]]</f>
        <v>750</v>
      </c>
      <c r="I934" s="24">
        <f>0.057*Tabla1[[#This Row],[Cantidad de paneles]]</f>
        <v>14250</v>
      </c>
      <c r="J934" s="28">
        <f>+Tabla1[[#This Row],[Peso del vidrio '[Kg']]]*J$1</f>
        <v>671500000</v>
      </c>
      <c r="K934" s="28">
        <f>+Tabla1[[#This Row],[Peso del Silicio '[Kg']]]*J$2</f>
        <v>114000000</v>
      </c>
      <c r="L934" s="28">
        <f>+Tabla1[[#This Row],[peso del aluminio '[Kg']]]*J$3</f>
        <v>74100000</v>
      </c>
      <c r="M934" s="30">
        <f>+Tabla1[[#This Row],[precio del vidrio '[$']]]+Tabla1[[#This Row],[precio del aluminio '[$']]]+Tabla1[[#This Row],[precio del silio '[$']]]</f>
        <v>859600000</v>
      </c>
      <c r="N934" s="39">
        <f t="shared" si="14"/>
        <v>200513.17937951948</v>
      </c>
      <c r="O934" s="50">
        <f>+Tabla1[[#This Row],[Valor Total del reciclaje de la planta]]/G$2</f>
        <v>221318.22863027806</v>
      </c>
    </row>
    <row r="935" spans="1:15" ht="27.6">
      <c r="A935" s="40">
        <v>45040</v>
      </c>
      <c r="B935" s="6" t="s">
        <v>1460</v>
      </c>
      <c r="C935" s="41" t="s">
        <v>1113</v>
      </c>
      <c r="D935" s="42">
        <f>+Tabla1[[#This Row],[Capacidad MW]]/E$1</f>
        <v>200000</v>
      </c>
      <c r="E935" s="42">
        <v>80</v>
      </c>
      <c r="F935" s="40">
        <v>46022</v>
      </c>
      <c r="G935" s="24">
        <f>17*Tabla1[[#This Row],[Cantidad de paneles]]</f>
        <v>3400000</v>
      </c>
      <c r="H935" s="23">
        <f>0.003*Tabla1[[#This Row],[Cantidad de paneles]]</f>
        <v>600</v>
      </c>
      <c r="I935" s="24">
        <f>0.057*Tabla1[[#This Row],[Cantidad de paneles]]</f>
        <v>11400</v>
      </c>
      <c r="J935" s="28">
        <f>+Tabla1[[#This Row],[Peso del vidrio '[Kg']]]*J$1</f>
        <v>537200000</v>
      </c>
      <c r="K935" s="28">
        <f>+Tabla1[[#This Row],[Peso del Silicio '[Kg']]]*J$2</f>
        <v>91200000</v>
      </c>
      <c r="L935" s="28">
        <f>+Tabla1[[#This Row],[peso del aluminio '[Kg']]]*J$3</f>
        <v>59280000</v>
      </c>
      <c r="M935" s="30">
        <f>+Tabla1[[#This Row],[precio del vidrio '[$']]]+Tabla1[[#This Row],[precio del aluminio '[$']]]+Tabla1[[#This Row],[precio del silio '[$']]]</f>
        <v>687680000</v>
      </c>
      <c r="N935" s="39">
        <f t="shared" si="14"/>
        <v>160410.54350361557</v>
      </c>
      <c r="O935" s="50">
        <f>+Tabla1[[#This Row],[Valor Total del reciclaje de la planta]]/G$2</f>
        <v>177054.58290422245</v>
      </c>
    </row>
    <row r="936" spans="1:15" ht="27.6">
      <c r="A936" s="40">
        <v>45044</v>
      </c>
      <c r="B936" s="6" t="s">
        <v>1461</v>
      </c>
      <c r="C936" s="41" t="s">
        <v>1462</v>
      </c>
      <c r="D936" s="42">
        <f>+Tabla1[[#This Row],[Capacidad MW]]/E$1</f>
        <v>375000</v>
      </c>
      <c r="E936" s="42">
        <v>150</v>
      </c>
      <c r="F936" s="40">
        <v>46752</v>
      </c>
      <c r="G936" s="24">
        <f>17*Tabla1[[#This Row],[Cantidad de paneles]]</f>
        <v>6375000</v>
      </c>
      <c r="H936" s="23">
        <f>0.003*Tabla1[[#This Row],[Cantidad de paneles]]</f>
        <v>1125</v>
      </c>
      <c r="I936" s="24">
        <f>0.057*Tabla1[[#This Row],[Cantidad de paneles]]</f>
        <v>21375</v>
      </c>
      <c r="J936" s="28">
        <f>+Tabla1[[#This Row],[Peso del vidrio '[Kg']]]*J$1</f>
        <v>1007250000</v>
      </c>
      <c r="K936" s="28">
        <f>+Tabla1[[#This Row],[Peso del Silicio '[Kg']]]*J$2</f>
        <v>171000000</v>
      </c>
      <c r="L936" s="28">
        <f>+Tabla1[[#This Row],[peso del aluminio '[Kg']]]*J$3</f>
        <v>111150000</v>
      </c>
      <c r="M936" s="30">
        <f>+Tabla1[[#This Row],[precio del vidrio '[$']]]+Tabla1[[#This Row],[precio del aluminio '[$']]]+Tabla1[[#This Row],[precio del silio '[$']]]</f>
        <v>1289400000</v>
      </c>
      <c r="N936" s="39">
        <f t="shared" si="14"/>
        <v>300769.76906927919</v>
      </c>
      <c r="O936" s="50">
        <f>+Tabla1[[#This Row],[Valor Total del reciclaje de la planta]]/G$2</f>
        <v>331977.3429454171</v>
      </c>
    </row>
    <row r="937" spans="1:15" ht="27.6">
      <c r="A937" s="40">
        <v>45044</v>
      </c>
      <c r="B937" s="6" t="s">
        <v>1463</v>
      </c>
      <c r="C937" s="41" t="s">
        <v>1464</v>
      </c>
      <c r="D937" s="42">
        <f>+Tabla1[[#This Row],[Capacidad MW]]/E$1</f>
        <v>875000</v>
      </c>
      <c r="E937" s="42">
        <v>350</v>
      </c>
      <c r="F937" s="40">
        <v>46053</v>
      </c>
      <c r="G937" s="24">
        <f>17*Tabla1[[#This Row],[Cantidad de paneles]]</f>
        <v>14875000</v>
      </c>
      <c r="H937" s="23">
        <f>0.003*Tabla1[[#This Row],[Cantidad de paneles]]</f>
        <v>2625</v>
      </c>
      <c r="I937" s="24">
        <f>0.057*Tabla1[[#This Row],[Cantidad de paneles]]</f>
        <v>49875</v>
      </c>
      <c r="J937" s="28">
        <f>+Tabla1[[#This Row],[Peso del vidrio '[Kg']]]*J$1</f>
        <v>2350250000</v>
      </c>
      <c r="K937" s="28">
        <f>+Tabla1[[#This Row],[Peso del Silicio '[Kg']]]*J$2</f>
        <v>399000000</v>
      </c>
      <c r="L937" s="28">
        <f>+Tabla1[[#This Row],[peso del aluminio '[Kg']]]*J$3</f>
        <v>259350000</v>
      </c>
      <c r="M937" s="30">
        <f>+Tabla1[[#This Row],[precio del vidrio '[$']]]+Tabla1[[#This Row],[precio del aluminio '[$']]]+Tabla1[[#This Row],[precio del silio '[$']]]</f>
        <v>3008600000</v>
      </c>
      <c r="N937" s="39">
        <f t="shared" si="14"/>
        <v>701796.12782831816</v>
      </c>
      <c r="O937" s="50">
        <f>+Tabla1[[#This Row],[Valor Total del reciclaje de la planta]]/G$2</f>
        <v>774613.80020597321</v>
      </c>
    </row>
    <row r="938" spans="1:15" ht="55.15">
      <c r="A938" s="40">
        <v>45050</v>
      </c>
      <c r="B938" s="6" t="s">
        <v>1465</v>
      </c>
      <c r="C938" s="41" t="s">
        <v>1466</v>
      </c>
      <c r="D938" s="42">
        <f>+Tabla1[[#This Row],[Capacidad MW]]/E$1</f>
        <v>24750</v>
      </c>
      <c r="E938" s="42">
        <v>9.9</v>
      </c>
      <c r="F938" s="40">
        <v>45291</v>
      </c>
      <c r="G938" s="24">
        <f>17*Tabla1[[#This Row],[Cantidad de paneles]]</f>
        <v>420750</v>
      </c>
      <c r="H938" s="23">
        <f>0.003*Tabla1[[#This Row],[Cantidad de paneles]]</f>
        <v>74.25</v>
      </c>
      <c r="I938" s="24">
        <f>0.057*Tabla1[[#This Row],[Cantidad de paneles]]</f>
        <v>1410.75</v>
      </c>
      <c r="J938" s="28">
        <f>+Tabla1[[#This Row],[Peso del vidrio '[Kg']]]*J$1</f>
        <v>66478500</v>
      </c>
      <c r="K938" s="28">
        <f>+Tabla1[[#This Row],[Peso del Silicio '[Kg']]]*J$2</f>
        <v>11286000</v>
      </c>
      <c r="L938" s="28">
        <f>+Tabla1[[#This Row],[peso del aluminio '[Kg']]]*J$3</f>
        <v>7335900</v>
      </c>
      <c r="M938" s="30">
        <f>+Tabla1[[#This Row],[precio del vidrio '[$']]]+Tabla1[[#This Row],[precio del aluminio '[$']]]+Tabla1[[#This Row],[precio del silio '[$']]]</f>
        <v>85100400</v>
      </c>
      <c r="N938" s="39">
        <f t="shared" si="14"/>
        <v>19850.804758572427</v>
      </c>
      <c r="O938" s="50">
        <f>+Tabla1[[#This Row],[Valor Total del reciclaje de la planta]]/G$2</f>
        <v>21910.50463439753</v>
      </c>
    </row>
    <row r="939" spans="1:15" ht="55.15">
      <c r="A939" s="40">
        <v>45051</v>
      </c>
      <c r="B939" s="6" t="s">
        <v>1467</v>
      </c>
      <c r="C939" s="41" t="s">
        <v>1468</v>
      </c>
      <c r="D939" s="42">
        <f>+Tabla1[[#This Row],[Capacidad MW]]/E$1</f>
        <v>24750</v>
      </c>
      <c r="E939" s="42">
        <v>9.9</v>
      </c>
      <c r="F939" s="40">
        <v>45290</v>
      </c>
      <c r="G939" s="24">
        <f>17*Tabla1[[#This Row],[Cantidad de paneles]]</f>
        <v>420750</v>
      </c>
      <c r="H939" s="23">
        <f>0.003*Tabla1[[#This Row],[Cantidad de paneles]]</f>
        <v>74.25</v>
      </c>
      <c r="I939" s="24">
        <f>0.057*Tabla1[[#This Row],[Cantidad de paneles]]</f>
        <v>1410.75</v>
      </c>
      <c r="J939" s="28">
        <f>+Tabla1[[#This Row],[Peso del vidrio '[Kg']]]*J$1</f>
        <v>66478500</v>
      </c>
      <c r="K939" s="28">
        <f>+Tabla1[[#This Row],[Peso del Silicio '[Kg']]]*J$2</f>
        <v>11286000</v>
      </c>
      <c r="L939" s="28">
        <f>+Tabla1[[#This Row],[peso del aluminio '[Kg']]]*J$3</f>
        <v>7335900</v>
      </c>
      <c r="M939" s="30">
        <f>+Tabla1[[#This Row],[precio del vidrio '[$']]]+Tabla1[[#This Row],[precio del aluminio '[$']]]+Tabla1[[#This Row],[precio del silio '[$']]]</f>
        <v>85100400</v>
      </c>
      <c r="N939" s="39">
        <f t="shared" si="14"/>
        <v>19850.804758572427</v>
      </c>
      <c r="O939" s="50">
        <f>+Tabla1[[#This Row],[Valor Total del reciclaje de la planta]]/G$2</f>
        <v>21910.50463439753</v>
      </c>
    </row>
    <row r="940" spans="1:15" ht="41.45">
      <c r="A940" s="40">
        <v>45051</v>
      </c>
      <c r="B940" s="6" t="s">
        <v>1469</v>
      </c>
      <c r="C940" s="41" t="s">
        <v>1470</v>
      </c>
      <c r="D940" s="42">
        <f>+Tabla1[[#This Row],[Capacidad MW]]/E$1</f>
        <v>1000000</v>
      </c>
      <c r="E940" s="42">
        <v>400</v>
      </c>
      <c r="F940" s="40">
        <v>46387</v>
      </c>
      <c r="G940" s="24">
        <f>17*Tabla1[[#This Row],[Cantidad de paneles]]</f>
        <v>17000000</v>
      </c>
      <c r="H940" s="23">
        <f>0.003*Tabla1[[#This Row],[Cantidad de paneles]]</f>
        <v>3000</v>
      </c>
      <c r="I940" s="24">
        <f>0.057*Tabla1[[#This Row],[Cantidad de paneles]]</f>
        <v>57000</v>
      </c>
      <c r="J940" s="28">
        <f>+Tabla1[[#This Row],[Peso del vidrio '[Kg']]]*J$1</f>
        <v>2686000000</v>
      </c>
      <c r="K940" s="28">
        <f>+Tabla1[[#This Row],[Peso del Silicio '[Kg']]]*J$2</f>
        <v>456000000</v>
      </c>
      <c r="L940" s="28">
        <f>+Tabla1[[#This Row],[peso del aluminio '[Kg']]]*J$3</f>
        <v>296400000</v>
      </c>
      <c r="M940" s="30">
        <f>+Tabla1[[#This Row],[precio del vidrio '[$']]]+Tabla1[[#This Row],[precio del aluminio '[$']]]+Tabla1[[#This Row],[precio del silio '[$']]]</f>
        <v>3438400000</v>
      </c>
      <c r="N940" s="39">
        <f t="shared" si="14"/>
        <v>802052.71751807793</v>
      </c>
      <c r="O940" s="50">
        <f>+Tabla1[[#This Row],[Valor Total del reciclaje de la planta]]/G$2</f>
        <v>885272.91452111222</v>
      </c>
    </row>
    <row r="941" spans="1:15" ht="27.6">
      <c r="A941" s="40">
        <v>45057</v>
      </c>
      <c r="B941" s="6" t="s">
        <v>1471</v>
      </c>
      <c r="C941" s="41" t="s">
        <v>1001</v>
      </c>
      <c r="D941" s="42">
        <f>+Tabla1[[#This Row],[Capacidad MW]]/E$1</f>
        <v>100000</v>
      </c>
      <c r="E941" s="42">
        <v>40</v>
      </c>
      <c r="F941" s="40">
        <v>45536</v>
      </c>
      <c r="G941" s="24">
        <f>17*Tabla1[[#This Row],[Cantidad de paneles]]</f>
        <v>1700000</v>
      </c>
      <c r="H941" s="23">
        <f>0.003*Tabla1[[#This Row],[Cantidad de paneles]]</f>
        <v>300</v>
      </c>
      <c r="I941" s="24">
        <f>0.057*Tabla1[[#This Row],[Cantidad de paneles]]</f>
        <v>5700</v>
      </c>
      <c r="J941" s="28">
        <f>+Tabla1[[#This Row],[Peso del vidrio '[Kg']]]*J$1</f>
        <v>268600000</v>
      </c>
      <c r="K941" s="28">
        <f>+Tabla1[[#This Row],[Peso del Silicio '[Kg']]]*J$2</f>
        <v>45600000</v>
      </c>
      <c r="L941" s="28">
        <f>+Tabla1[[#This Row],[peso del aluminio '[Kg']]]*J$3</f>
        <v>29640000</v>
      </c>
      <c r="M941" s="30">
        <f>+Tabla1[[#This Row],[precio del vidrio '[$']]]+Tabla1[[#This Row],[precio del aluminio '[$']]]+Tabla1[[#This Row],[precio del silio '[$']]]</f>
        <v>343840000</v>
      </c>
      <c r="N941" s="39">
        <f t="shared" si="14"/>
        <v>80205.271751807784</v>
      </c>
      <c r="O941" s="50">
        <f>+Tabla1[[#This Row],[Valor Total del reciclaje de la planta]]/G$2</f>
        <v>88527.291452111225</v>
      </c>
    </row>
    <row r="942" spans="1:15" ht="27.6">
      <c r="A942" s="40">
        <v>45061</v>
      </c>
      <c r="B942" s="6" t="s">
        <v>1472</v>
      </c>
      <c r="C942" s="41" t="s">
        <v>1473</v>
      </c>
      <c r="D942" s="42">
        <f>+Tabla1[[#This Row],[Capacidad MW]]/E$1</f>
        <v>500000</v>
      </c>
      <c r="E942" s="42">
        <v>200</v>
      </c>
      <c r="F942" s="40">
        <v>46022</v>
      </c>
      <c r="G942" s="24">
        <f>17*Tabla1[[#This Row],[Cantidad de paneles]]</f>
        <v>8500000</v>
      </c>
      <c r="H942" s="23">
        <f>0.003*Tabla1[[#This Row],[Cantidad de paneles]]</f>
        <v>1500</v>
      </c>
      <c r="I942" s="24">
        <f>0.057*Tabla1[[#This Row],[Cantidad de paneles]]</f>
        <v>28500</v>
      </c>
      <c r="J942" s="28">
        <f>+Tabla1[[#This Row],[Peso del vidrio '[Kg']]]*J$1</f>
        <v>1343000000</v>
      </c>
      <c r="K942" s="28">
        <f>+Tabla1[[#This Row],[Peso del Silicio '[Kg']]]*J$2</f>
        <v>228000000</v>
      </c>
      <c r="L942" s="28">
        <f>+Tabla1[[#This Row],[peso del aluminio '[Kg']]]*J$3</f>
        <v>148200000</v>
      </c>
      <c r="M942" s="30">
        <f>+Tabla1[[#This Row],[precio del vidrio '[$']]]+Tabla1[[#This Row],[precio del aluminio '[$']]]+Tabla1[[#This Row],[precio del silio '[$']]]</f>
        <v>1719200000</v>
      </c>
      <c r="N942" s="39">
        <f t="shared" si="14"/>
        <v>401026.35875903897</v>
      </c>
      <c r="O942" s="50">
        <f>+Tabla1[[#This Row],[Valor Total del reciclaje de la planta]]/G$2</f>
        <v>442636.45726055611</v>
      </c>
    </row>
    <row r="943" spans="1:15" ht="27.6">
      <c r="A943" s="40">
        <v>45064</v>
      </c>
      <c r="B943" s="6" t="s">
        <v>1474</v>
      </c>
      <c r="C943" s="41" t="s">
        <v>1475</v>
      </c>
      <c r="D943" s="42">
        <f>+Tabla1[[#This Row],[Capacidad MW]]/E$1</f>
        <v>498750</v>
      </c>
      <c r="E943" s="42">
        <v>199.5</v>
      </c>
      <c r="F943" s="40">
        <v>46022</v>
      </c>
      <c r="G943" s="24">
        <f>17*Tabla1[[#This Row],[Cantidad de paneles]]</f>
        <v>8478750</v>
      </c>
      <c r="H943" s="23">
        <f>0.003*Tabla1[[#This Row],[Cantidad de paneles]]</f>
        <v>1496.25</v>
      </c>
      <c r="I943" s="24">
        <f>0.057*Tabla1[[#This Row],[Cantidad de paneles]]</f>
        <v>28428.75</v>
      </c>
      <c r="J943" s="28">
        <f>+Tabla1[[#This Row],[Peso del vidrio '[Kg']]]*J$1</f>
        <v>1339642500</v>
      </c>
      <c r="K943" s="28">
        <f>+Tabla1[[#This Row],[Peso del Silicio '[Kg']]]*J$2</f>
        <v>227430000</v>
      </c>
      <c r="L943" s="28">
        <f>+Tabla1[[#This Row],[peso del aluminio '[Kg']]]*J$3</f>
        <v>147829500</v>
      </c>
      <c r="M943" s="30">
        <f>+Tabla1[[#This Row],[precio del vidrio '[$']]]+Tabla1[[#This Row],[precio del aluminio '[$']]]+Tabla1[[#This Row],[precio del silio '[$']]]</f>
        <v>1714902000</v>
      </c>
      <c r="N943" s="39">
        <f t="shared" si="14"/>
        <v>400023.79286214133</v>
      </c>
      <c r="O943" s="50">
        <f>+Tabla1[[#This Row],[Valor Total del reciclaje de la planta]]/G$2</f>
        <v>441529.86611740472</v>
      </c>
    </row>
    <row r="944" spans="1:15" ht="27.6">
      <c r="A944" s="40">
        <v>45064</v>
      </c>
      <c r="B944" s="6" t="s">
        <v>1476</v>
      </c>
      <c r="C944" s="41" t="s">
        <v>1477</v>
      </c>
      <c r="D944" s="42">
        <f>+Tabla1[[#This Row],[Capacidad MW]]/E$1</f>
        <v>750000</v>
      </c>
      <c r="E944" s="42">
        <v>300</v>
      </c>
      <c r="F944" s="40">
        <v>46022</v>
      </c>
      <c r="G944" s="24">
        <f>17*Tabla1[[#This Row],[Cantidad de paneles]]</f>
        <v>12750000</v>
      </c>
      <c r="H944" s="23">
        <f>0.003*Tabla1[[#This Row],[Cantidad de paneles]]</f>
        <v>2250</v>
      </c>
      <c r="I944" s="24">
        <f>0.057*Tabla1[[#This Row],[Cantidad de paneles]]</f>
        <v>42750</v>
      </c>
      <c r="J944" s="28">
        <f>+Tabla1[[#This Row],[Peso del vidrio '[Kg']]]*J$1</f>
        <v>2014500000</v>
      </c>
      <c r="K944" s="28">
        <f>+Tabla1[[#This Row],[Peso del Silicio '[Kg']]]*J$2</f>
        <v>342000000</v>
      </c>
      <c r="L944" s="28">
        <f>+Tabla1[[#This Row],[peso del aluminio '[Kg']]]*J$3</f>
        <v>222300000</v>
      </c>
      <c r="M944" s="30">
        <f>+Tabla1[[#This Row],[precio del vidrio '[$']]]+Tabla1[[#This Row],[precio del aluminio '[$']]]+Tabla1[[#This Row],[precio del silio '[$']]]</f>
        <v>2578800000</v>
      </c>
      <c r="N944" s="39">
        <f t="shared" si="14"/>
        <v>601539.53813855839</v>
      </c>
      <c r="O944" s="50">
        <f>+Tabla1[[#This Row],[Valor Total del reciclaje de la planta]]/G$2</f>
        <v>663954.6858908342</v>
      </c>
    </row>
    <row r="945" spans="1:15" ht="27.6">
      <c r="A945" s="40">
        <v>45064</v>
      </c>
      <c r="B945" s="6" t="s">
        <v>1478</v>
      </c>
      <c r="C945" s="41" t="s">
        <v>1479</v>
      </c>
      <c r="D945" s="42">
        <f>+Tabla1[[#This Row],[Capacidad MW]]/E$1</f>
        <v>249750</v>
      </c>
      <c r="E945" s="42">
        <v>99.9</v>
      </c>
      <c r="F945" s="40">
        <v>45473</v>
      </c>
      <c r="G945" s="24">
        <f>17*Tabla1[[#This Row],[Cantidad de paneles]]</f>
        <v>4245750</v>
      </c>
      <c r="H945" s="23">
        <f>0.003*Tabla1[[#This Row],[Cantidad de paneles]]</f>
        <v>749.25</v>
      </c>
      <c r="I945" s="24">
        <f>0.057*Tabla1[[#This Row],[Cantidad de paneles]]</f>
        <v>14235.75</v>
      </c>
      <c r="J945" s="28">
        <f>+Tabla1[[#This Row],[Peso del vidrio '[Kg']]]*J$1</f>
        <v>670828500</v>
      </c>
      <c r="K945" s="28">
        <f>+Tabla1[[#This Row],[Peso del Silicio '[Kg']]]*J$2</f>
        <v>113886000</v>
      </c>
      <c r="L945" s="28">
        <f>+Tabla1[[#This Row],[peso del aluminio '[Kg']]]*J$3</f>
        <v>74025900</v>
      </c>
      <c r="M945" s="30">
        <f>+Tabla1[[#This Row],[precio del vidrio '[$']]]+Tabla1[[#This Row],[precio del aluminio '[$']]]+Tabla1[[#This Row],[precio del silio '[$']]]</f>
        <v>858740400</v>
      </c>
      <c r="N945" s="39">
        <f t="shared" si="14"/>
        <v>200312.66620013997</v>
      </c>
      <c r="O945" s="50">
        <f>+Tabla1[[#This Row],[Valor Total del reciclaje de la planta]]/G$2</f>
        <v>221096.91040164779</v>
      </c>
    </row>
    <row r="946" spans="1:15" ht="27.6">
      <c r="A946" s="40">
        <v>45064</v>
      </c>
      <c r="B946" s="6" t="s">
        <v>1480</v>
      </c>
      <c r="C946" s="41" t="s">
        <v>1481</v>
      </c>
      <c r="D946" s="42">
        <f>+Tabla1[[#This Row],[Capacidad MW]]/E$1</f>
        <v>249750</v>
      </c>
      <c r="E946" s="42">
        <v>99.9</v>
      </c>
      <c r="F946" s="40">
        <v>45657</v>
      </c>
      <c r="G946" s="24">
        <f>17*Tabla1[[#This Row],[Cantidad de paneles]]</f>
        <v>4245750</v>
      </c>
      <c r="H946" s="23">
        <f>0.003*Tabla1[[#This Row],[Cantidad de paneles]]</f>
        <v>749.25</v>
      </c>
      <c r="I946" s="24">
        <f>0.057*Tabla1[[#This Row],[Cantidad de paneles]]</f>
        <v>14235.75</v>
      </c>
      <c r="J946" s="28">
        <f>+Tabla1[[#This Row],[Peso del vidrio '[Kg']]]*J$1</f>
        <v>670828500</v>
      </c>
      <c r="K946" s="28">
        <f>+Tabla1[[#This Row],[Peso del Silicio '[Kg']]]*J$2</f>
        <v>113886000</v>
      </c>
      <c r="L946" s="28">
        <f>+Tabla1[[#This Row],[peso del aluminio '[Kg']]]*J$3</f>
        <v>74025900</v>
      </c>
      <c r="M946" s="30">
        <f>+Tabla1[[#This Row],[precio del vidrio '[$']]]+Tabla1[[#This Row],[precio del aluminio '[$']]]+Tabla1[[#This Row],[precio del silio '[$']]]</f>
        <v>858740400</v>
      </c>
      <c r="N946" s="39">
        <f t="shared" si="14"/>
        <v>200312.66620013997</v>
      </c>
      <c r="O946" s="50">
        <f>+Tabla1[[#This Row],[Valor Total del reciclaje de la planta]]/G$2</f>
        <v>221096.91040164779</v>
      </c>
    </row>
    <row r="947" spans="1:15" ht="27.6">
      <c r="A947" s="40">
        <v>45064</v>
      </c>
      <c r="B947" s="6" t="s">
        <v>1482</v>
      </c>
      <c r="C947" s="41" t="s">
        <v>1483</v>
      </c>
      <c r="D947" s="42">
        <f>+Tabla1[[#This Row],[Capacidad MW]]/E$1</f>
        <v>249750</v>
      </c>
      <c r="E947" s="42">
        <v>99.9</v>
      </c>
      <c r="F947" s="40">
        <v>45503</v>
      </c>
      <c r="G947" s="24">
        <f>17*Tabla1[[#This Row],[Cantidad de paneles]]</f>
        <v>4245750</v>
      </c>
      <c r="H947" s="23">
        <f>0.003*Tabla1[[#This Row],[Cantidad de paneles]]</f>
        <v>749.25</v>
      </c>
      <c r="I947" s="24">
        <f>0.057*Tabla1[[#This Row],[Cantidad de paneles]]</f>
        <v>14235.75</v>
      </c>
      <c r="J947" s="28">
        <f>+Tabla1[[#This Row],[Peso del vidrio '[Kg']]]*J$1</f>
        <v>670828500</v>
      </c>
      <c r="K947" s="28">
        <f>+Tabla1[[#This Row],[Peso del Silicio '[Kg']]]*J$2</f>
        <v>113886000</v>
      </c>
      <c r="L947" s="28">
        <f>+Tabla1[[#This Row],[peso del aluminio '[Kg']]]*J$3</f>
        <v>74025900</v>
      </c>
      <c r="M947" s="30">
        <f>+Tabla1[[#This Row],[precio del vidrio '[$']]]+Tabla1[[#This Row],[precio del aluminio '[$']]]+Tabla1[[#This Row],[precio del silio '[$']]]</f>
        <v>858740400</v>
      </c>
      <c r="N947" s="39">
        <f t="shared" si="14"/>
        <v>200312.66620013997</v>
      </c>
      <c r="O947" s="50">
        <f>+Tabla1[[#This Row],[Valor Total del reciclaje de la planta]]/G$2</f>
        <v>221096.91040164779</v>
      </c>
    </row>
    <row r="948" spans="1:15" ht="27.6">
      <c r="A948" s="40">
        <v>45065</v>
      </c>
      <c r="B948" s="6" t="s">
        <v>1484</v>
      </c>
      <c r="C948" s="41" t="s">
        <v>1485</v>
      </c>
      <c r="D948" s="42">
        <f>+Tabla1[[#This Row],[Capacidad MW]]/E$1</f>
        <v>250000</v>
      </c>
      <c r="E948" s="42">
        <v>100</v>
      </c>
      <c r="F948" s="40">
        <v>45838</v>
      </c>
      <c r="G948" s="24">
        <f>17*Tabla1[[#This Row],[Cantidad de paneles]]</f>
        <v>4250000</v>
      </c>
      <c r="H948" s="23">
        <f>0.003*Tabla1[[#This Row],[Cantidad de paneles]]</f>
        <v>750</v>
      </c>
      <c r="I948" s="24">
        <f>0.057*Tabla1[[#This Row],[Cantidad de paneles]]</f>
        <v>14250</v>
      </c>
      <c r="J948" s="28">
        <f>+Tabla1[[#This Row],[Peso del vidrio '[Kg']]]*J$1</f>
        <v>671500000</v>
      </c>
      <c r="K948" s="28">
        <f>+Tabla1[[#This Row],[Peso del Silicio '[Kg']]]*J$2</f>
        <v>114000000</v>
      </c>
      <c r="L948" s="28">
        <f>+Tabla1[[#This Row],[peso del aluminio '[Kg']]]*J$3</f>
        <v>74100000</v>
      </c>
      <c r="M948" s="30">
        <f>+Tabla1[[#This Row],[precio del vidrio '[$']]]+Tabla1[[#This Row],[precio del aluminio '[$']]]+Tabla1[[#This Row],[precio del silio '[$']]]</f>
        <v>859600000</v>
      </c>
      <c r="N948" s="39">
        <f t="shared" si="14"/>
        <v>200513.17937951948</v>
      </c>
      <c r="O948" s="50">
        <f>+Tabla1[[#This Row],[Valor Total del reciclaje de la planta]]/G$2</f>
        <v>221318.22863027806</v>
      </c>
    </row>
    <row r="949" spans="1:15" ht="27.6">
      <c r="A949" s="40">
        <v>45070</v>
      </c>
      <c r="B949" s="6" t="s">
        <v>1486</v>
      </c>
      <c r="C949" s="41" t="s">
        <v>1487</v>
      </c>
      <c r="D949" s="42">
        <f>+Tabla1[[#This Row],[Capacidad MW]]/E$1</f>
        <v>225000</v>
      </c>
      <c r="E949" s="42">
        <v>90</v>
      </c>
      <c r="F949" s="40">
        <v>45139</v>
      </c>
      <c r="G949" s="24">
        <f>17*Tabla1[[#This Row],[Cantidad de paneles]]</f>
        <v>3825000</v>
      </c>
      <c r="H949" s="23">
        <f>0.003*Tabla1[[#This Row],[Cantidad de paneles]]</f>
        <v>675</v>
      </c>
      <c r="I949" s="24">
        <f>0.057*Tabla1[[#This Row],[Cantidad de paneles]]</f>
        <v>12825</v>
      </c>
      <c r="J949" s="28">
        <f>+Tabla1[[#This Row],[Peso del vidrio '[Kg']]]*J$1</f>
        <v>604350000</v>
      </c>
      <c r="K949" s="28">
        <f>+Tabla1[[#This Row],[Peso del Silicio '[Kg']]]*J$2</f>
        <v>102600000</v>
      </c>
      <c r="L949" s="28">
        <f>+Tabla1[[#This Row],[peso del aluminio '[Kg']]]*J$3</f>
        <v>66690000</v>
      </c>
      <c r="M949" s="30">
        <f>+Tabla1[[#This Row],[precio del vidrio '[$']]]+Tabla1[[#This Row],[precio del aluminio '[$']]]+Tabla1[[#This Row],[precio del silio '[$']]]</f>
        <v>773640000</v>
      </c>
      <c r="N949" s="39">
        <f t="shared" si="14"/>
        <v>180461.86144156754</v>
      </c>
      <c r="O949" s="50">
        <f>+Tabla1[[#This Row],[Valor Total del reciclaje de la planta]]/G$2</f>
        <v>199186.40576725025</v>
      </c>
    </row>
    <row r="950" spans="1:15" ht="27.6">
      <c r="A950" s="40">
        <v>45070</v>
      </c>
      <c r="B950" s="6" t="s">
        <v>1488</v>
      </c>
      <c r="C950" s="41" t="s">
        <v>1257</v>
      </c>
      <c r="D950" s="42">
        <f>+Tabla1[[#This Row],[Capacidad MW]]/E$1</f>
        <v>125000</v>
      </c>
      <c r="E950" s="42">
        <v>50</v>
      </c>
      <c r="F950" s="40">
        <v>46387</v>
      </c>
      <c r="G950" s="24">
        <f>17*Tabla1[[#This Row],[Cantidad de paneles]]</f>
        <v>2125000</v>
      </c>
      <c r="H950" s="23">
        <f>0.003*Tabla1[[#This Row],[Cantidad de paneles]]</f>
        <v>375</v>
      </c>
      <c r="I950" s="24">
        <f>0.057*Tabla1[[#This Row],[Cantidad de paneles]]</f>
        <v>7125</v>
      </c>
      <c r="J950" s="28">
        <f>+Tabla1[[#This Row],[Peso del vidrio '[Kg']]]*J$1</f>
        <v>335750000</v>
      </c>
      <c r="K950" s="28">
        <f>+Tabla1[[#This Row],[Peso del Silicio '[Kg']]]*J$2</f>
        <v>57000000</v>
      </c>
      <c r="L950" s="28">
        <f>+Tabla1[[#This Row],[peso del aluminio '[Kg']]]*J$3</f>
        <v>37050000</v>
      </c>
      <c r="M950" s="30">
        <f>+Tabla1[[#This Row],[precio del vidrio '[$']]]+Tabla1[[#This Row],[precio del aluminio '[$']]]+Tabla1[[#This Row],[precio del silio '[$']]]</f>
        <v>429800000</v>
      </c>
      <c r="N950" s="39">
        <f t="shared" si="14"/>
        <v>100256.58968975974</v>
      </c>
      <c r="O950" s="50">
        <f>+Tabla1[[#This Row],[Valor Total del reciclaje de la planta]]/G$2</f>
        <v>110659.11431513903</v>
      </c>
    </row>
    <row r="951" spans="1:15" ht="27.6">
      <c r="A951" s="40">
        <v>45070</v>
      </c>
      <c r="B951" s="6" t="s">
        <v>1489</v>
      </c>
      <c r="C951" s="41" t="s">
        <v>1257</v>
      </c>
      <c r="D951" s="42">
        <f>+Tabla1[[#This Row],[Capacidad MW]]/E$1</f>
        <v>200000</v>
      </c>
      <c r="E951" s="42">
        <v>80</v>
      </c>
      <c r="F951" s="40">
        <v>46387</v>
      </c>
      <c r="G951" s="24">
        <f>17*Tabla1[[#This Row],[Cantidad de paneles]]</f>
        <v>3400000</v>
      </c>
      <c r="H951" s="23">
        <f>0.003*Tabla1[[#This Row],[Cantidad de paneles]]</f>
        <v>600</v>
      </c>
      <c r="I951" s="24">
        <f>0.057*Tabla1[[#This Row],[Cantidad de paneles]]</f>
        <v>11400</v>
      </c>
      <c r="J951" s="28">
        <f>+Tabla1[[#This Row],[Peso del vidrio '[Kg']]]*J$1</f>
        <v>537200000</v>
      </c>
      <c r="K951" s="28">
        <f>+Tabla1[[#This Row],[Peso del Silicio '[Kg']]]*J$2</f>
        <v>91200000</v>
      </c>
      <c r="L951" s="28">
        <f>+Tabla1[[#This Row],[peso del aluminio '[Kg']]]*J$3</f>
        <v>59280000</v>
      </c>
      <c r="M951" s="30">
        <f>+Tabla1[[#This Row],[precio del vidrio '[$']]]+Tabla1[[#This Row],[precio del aluminio '[$']]]+Tabla1[[#This Row],[precio del silio '[$']]]</f>
        <v>687680000</v>
      </c>
      <c r="N951" s="39">
        <f t="shared" si="14"/>
        <v>160410.54350361557</v>
      </c>
      <c r="O951" s="50">
        <f>+Tabla1[[#This Row],[Valor Total del reciclaje de la planta]]/G$2</f>
        <v>177054.58290422245</v>
      </c>
    </row>
    <row r="952" spans="1:15" ht="27.6">
      <c r="A952" s="40">
        <v>45071</v>
      </c>
      <c r="B952" s="6" t="s">
        <v>1490</v>
      </c>
      <c r="C952" s="41" t="s">
        <v>1257</v>
      </c>
      <c r="D952" s="42">
        <f>+Tabla1[[#This Row],[Capacidad MW]]/E$1</f>
        <v>125000</v>
      </c>
      <c r="E952" s="42">
        <v>50</v>
      </c>
      <c r="F952" s="40">
        <v>46387</v>
      </c>
      <c r="G952" s="24">
        <f>17*Tabla1[[#This Row],[Cantidad de paneles]]</f>
        <v>2125000</v>
      </c>
      <c r="H952" s="23">
        <f>0.003*Tabla1[[#This Row],[Cantidad de paneles]]</f>
        <v>375</v>
      </c>
      <c r="I952" s="24">
        <f>0.057*Tabla1[[#This Row],[Cantidad de paneles]]</f>
        <v>7125</v>
      </c>
      <c r="J952" s="28">
        <f>+Tabla1[[#This Row],[Peso del vidrio '[Kg']]]*J$1</f>
        <v>335750000</v>
      </c>
      <c r="K952" s="28">
        <f>+Tabla1[[#This Row],[Peso del Silicio '[Kg']]]*J$2</f>
        <v>57000000</v>
      </c>
      <c r="L952" s="28">
        <f>+Tabla1[[#This Row],[peso del aluminio '[Kg']]]*J$3</f>
        <v>37050000</v>
      </c>
      <c r="M952" s="30">
        <f>+Tabla1[[#This Row],[precio del vidrio '[$']]]+Tabla1[[#This Row],[precio del aluminio '[$']]]+Tabla1[[#This Row],[precio del silio '[$']]]</f>
        <v>429800000</v>
      </c>
      <c r="N952" s="39">
        <f t="shared" si="14"/>
        <v>100256.58968975974</v>
      </c>
      <c r="O952" s="50">
        <f>+Tabla1[[#This Row],[Valor Total del reciclaje de la planta]]/G$2</f>
        <v>110659.11431513903</v>
      </c>
    </row>
    <row r="953" spans="1:15" ht="27.6">
      <c r="A953" s="40">
        <v>45072</v>
      </c>
      <c r="B953" s="6" t="s">
        <v>1491</v>
      </c>
      <c r="C953" s="41" t="s">
        <v>1492</v>
      </c>
      <c r="D953" s="42">
        <f>+Tabla1[[#This Row],[Capacidad MW]]/E$1</f>
        <v>198999.99999999997</v>
      </c>
      <c r="E953" s="42">
        <v>79.599999999999994</v>
      </c>
      <c r="F953" s="40">
        <v>45823</v>
      </c>
      <c r="G953" s="24">
        <f>17*Tabla1[[#This Row],[Cantidad de paneles]]</f>
        <v>3382999.9999999995</v>
      </c>
      <c r="H953" s="23">
        <f>0.003*Tabla1[[#This Row],[Cantidad de paneles]]</f>
        <v>596.99999999999989</v>
      </c>
      <c r="I953" s="24">
        <f>0.057*Tabla1[[#This Row],[Cantidad de paneles]]</f>
        <v>11342.999999999998</v>
      </c>
      <c r="J953" s="28">
        <f>+Tabla1[[#This Row],[Peso del vidrio '[Kg']]]*J$1</f>
        <v>534513999.99999994</v>
      </c>
      <c r="K953" s="28">
        <f>+Tabla1[[#This Row],[Peso del Silicio '[Kg']]]*J$2</f>
        <v>90743999.999999985</v>
      </c>
      <c r="L953" s="28">
        <f>+Tabla1[[#This Row],[peso del aluminio '[Kg']]]*J$3</f>
        <v>58983599.999999993</v>
      </c>
      <c r="M953" s="30">
        <f>+Tabla1[[#This Row],[precio del vidrio '[$']]]+Tabla1[[#This Row],[precio del aluminio '[$']]]+Tabla1[[#This Row],[precio del silio '[$']]]</f>
        <v>684241599.99999988</v>
      </c>
      <c r="N953" s="39">
        <f t="shared" si="14"/>
        <v>159608.49078609748</v>
      </c>
      <c r="O953" s="50">
        <f>+Tabla1[[#This Row],[Valor Total del reciclaje de la planta]]/G$2</f>
        <v>176169.30998970132</v>
      </c>
    </row>
    <row r="954" spans="1:15" ht="27.6">
      <c r="A954" s="40">
        <v>45076</v>
      </c>
      <c r="B954" s="6" t="s">
        <v>1493</v>
      </c>
      <c r="C954" s="41" t="s">
        <v>1257</v>
      </c>
      <c r="D954" s="42">
        <f>+Tabla1[[#This Row],[Capacidad MW]]/E$1</f>
        <v>250000</v>
      </c>
      <c r="E954" s="42">
        <v>100</v>
      </c>
      <c r="F954" s="40">
        <v>46387</v>
      </c>
      <c r="G954" s="24">
        <f>17*Tabla1[[#This Row],[Cantidad de paneles]]</f>
        <v>4250000</v>
      </c>
      <c r="H954" s="23">
        <f>0.003*Tabla1[[#This Row],[Cantidad de paneles]]</f>
        <v>750</v>
      </c>
      <c r="I954" s="24">
        <f>0.057*Tabla1[[#This Row],[Cantidad de paneles]]</f>
        <v>14250</v>
      </c>
      <c r="J954" s="28">
        <f>+Tabla1[[#This Row],[Peso del vidrio '[Kg']]]*J$1</f>
        <v>671500000</v>
      </c>
      <c r="K954" s="28">
        <f>+Tabla1[[#This Row],[Peso del Silicio '[Kg']]]*J$2</f>
        <v>114000000</v>
      </c>
      <c r="L954" s="28">
        <f>+Tabla1[[#This Row],[peso del aluminio '[Kg']]]*J$3</f>
        <v>74100000</v>
      </c>
      <c r="M954" s="30">
        <f>+Tabla1[[#This Row],[precio del vidrio '[$']]]+Tabla1[[#This Row],[precio del aluminio '[$']]]+Tabla1[[#This Row],[precio del silio '[$']]]</f>
        <v>859600000</v>
      </c>
      <c r="N954" s="39">
        <f t="shared" si="14"/>
        <v>200513.17937951948</v>
      </c>
      <c r="O954" s="50">
        <f>+Tabla1[[#This Row],[Valor Total del reciclaje de la planta]]/G$2</f>
        <v>221318.22863027806</v>
      </c>
    </row>
    <row r="955" spans="1:15" ht="27.6">
      <c r="A955" s="40">
        <v>45077</v>
      </c>
      <c r="B955" s="6" t="s">
        <v>1494</v>
      </c>
      <c r="C955" s="41" t="s">
        <v>1257</v>
      </c>
      <c r="D955" s="42">
        <f>+Tabla1[[#This Row],[Capacidad MW]]/E$1</f>
        <v>49749.999999999993</v>
      </c>
      <c r="E955" s="42">
        <v>19.899999999999999</v>
      </c>
      <c r="F955" s="40">
        <v>46387</v>
      </c>
      <c r="G955" s="24">
        <f>17*Tabla1[[#This Row],[Cantidad de paneles]]</f>
        <v>845749.99999999988</v>
      </c>
      <c r="H955" s="23">
        <f>0.003*Tabla1[[#This Row],[Cantidad de paneles]]</f>
        <v>149.24999999999997</v>
      </c>
      <c r="I955" s="24">
        <f>0.057*Tabla1[[#This Row],[Cantidad de paneles]]</f>
        <v>2835.7499999999995</v>
      </c>
      <c r="J955" s="28">
        <f>+Tabla1[[#This Row],[Peso del vidrio '[Kg']]]*J$1</f>
        <v>133628499.99999999</v>
      </c>
      <c r="K955" s="28">
        <f>+Tabla1[[#This Row],[Peso del Silicio '[Kg']]]*J$2</f>
        <v>22685999.999999996</v>
      </c>
      <c r="L955" s="28">
        <f>+Tabla1[[#This Row],[peso del aluminio '[Kg']]]*J$3</f>
        <v>14745899.999999998</v>
      </c>
      <c r="M955" s="30">
        <f>+Tabla1[[#This Row],[precio del vidrio '[$']]]+Tabla1[[#This Row],[precio del aluminio '[$']]]+Tabla1[[#This Row],[precio del silio '[$']]]</f>
        <v>171060399.99999997</v>
      </c>
      <c r="N955" s="39">
        <f t="shared" si="14"/>
        <v>39902.12269652437</v>
      </c>
      <c r="O955" s="50">
        <f>+Tabla1[[#This Row],[Valor Total del reciclaje de la planta]]/G$2</f>
        <v>44042.327497425329</v>
      </c>
    </row>
    <row r="956" spans="1:15" ht="27.6">
      <c r="A956" s="40">
        <v>45077</v>
      </c>
      <c r="B956" s="6" t="s">
        <v>1495</v>
      </c>
      <c r="C956" s="41" t="s">
        <v>1257</v>
      </c>
      <c r="D956" s="42">
        <f>+Tabla1[[#This Row],[Capacidad MW]]/E$1</f>
        <v>250000</v>
      </c>
      <c r="E956" s="42">
        <v>100</v>
      </c>
      <c r="F956" s="40">
        <v>46387</v>
      </c>
      <c r="G956" s="24">
        <f>17*Tabla1[[#This Row],[Cantidad de paneles]]</f>
        <v>4250000</v>
      </c>
      <c r="H956" s="23">
        <f>0.003*Tabla1[[#This Row],[Cantidad de paneles]]</f>
        <v>750</v>
      </c>
      <c r="I956" s="24">
        <f>0.057*Tabla1[[#This Row],[Cantidad de paneles]]</f>
        <v>14250</v>
      </c>
      <c r="J956" s="28">
        <f>+Tabla1[[#This Row],[Peso del vidrio '[Kg']]]*J$1</f>
        <v>671500000</v>
      </c>
      <c r="K956" s="28">
        <f>+Tabla1[[#This Row],[Peso del Silicio '[Kg']]]*J$2</f>
        <v>114000000</v>
      </c>
      <c r="L956" s="28">
        <f>+Tabla1[[#This Row],[peso del aluminio '[Kg']]]*J$3</f>
        <v>74100000</v>
      </c>
      <c r="M956" s="30">
        <f>+Tabla1[[#This Row],[precio del vidrio '[$']]]+Tabla1[[#This Row],[precio del aluminio '[$']]]+Tabla1[[#This Row],[precio del silio '[$']]]</f>
        <v>859600000</v>
      </c>
      <c r="N956" s="39">
        <f t="shared" si="14"/>
        <v>200513.17937951948</v>
      </c>
      <c r="O956" s="50">
        <f>+Tabla1[[#This Row],[Valor Total del reciclaje de la planta]]/G$2</f>
        <v>221318.22863027806</v>
      </c>
    </row>
    <row r="957" spans="1:15" ht="27.6">
      <c r="A957" s="40">
        <v>45083</v>
      </c>
      <c r="B957" s="6" t="s">
        <v>1496</v>
      </c>
      <c r="C957" s="41" t="s">
        <v>1497</v>
      </c>
      <c r="D957" s="42">
        <f>+Tabla1[[#This Row],[Capacidad MW]]/E$1</f>
        <v>500000</v>
      </c>
      <c r="E957" s="42">
        <v>200</v>
      </c>
      <c r="F957" s="40">
        <v>46417</v>
      </c>
      <c r="G957" s="24">
        <f>17*Tabla1[[#This Row],[Cantidad de paneles]]</f>
        <v>8500000</v>
      </c>
      <c r="H957" s="23">
        <f>0.003*Tabla1[[#This Row],[Cantidad de paneles]]</f>
        <v>1500</v>
      </c>
      <c r="I957" s="24">
        <f>0.057*Tabla1[[#This Row],[Cantidad de paneles]]</f>
        <v>28500</v>
      </c>
      <c r="J957" s="28">
        <f>+Tabla1[[#This Row],[Peso del vidrio '[Kg']]]*J$1</f>
        <v>1343000000</v>
      </c>
      <c r="K957" s="28">
        <f>+Tabla1[[#This Row],[Peso del Silicio '[Kg']]]*J$2</f>
        <v>228000000</v>
      </c>
      <c r="L957" s="28">
        <f>+Tabla1[[#This Row],[peso del aluminio '[Kg']]]*J$3</f>
        <v>148200000</v>
      </c>
      <c r="M957" s="30">
        <f>+Tabla1[[#This Row],[precio del vidrio '[$']]]+Tabla1[[#This Row],[precio del aluminio '[$']]]+Tabla1[[#This Row],[precio del silio '[$']]]</f>
        <v>1719200000</v>
      </c>
      <c r="N957" s="39">
        <f t="shared" si="14"/>
        <v>401026.35875903897</v>
      </c>
      <c r="O957" s="50">
        <f>+Tabla1[[#This Row],[Valor Total del reciclaje de la planta]]/G$2</f>
        <v>442636.45726055611</v>
      </c>
    </row>
    <row r="958" spans="1:15" ht="41.45">
      <c r="A958" s="40">
        <v>45084</v>
      </c>
      <c r="B958" s="6" t="s">
        <v>1498</v>
      </c>
      <c r="C958" s="41" t="s">
        <v>1499</v>
      </c>
      <c r="D958" s="42">
        <f>+Tabla1[[#This Row],[Capacidad MW]]/E$1</f>
        <v>49749.999999999993</v>
      </c>
      <c r="E958" s="42">
        <v>19.899999999999999</v>
      </c>
      <c r="F958" s="40">
        <v>45657</v>
      </c>
      <c r="G958" s="24">
        <f>17*Tabla1[[#This Row],[Cantidad de paneles]]</f>
        <v>845749.99999999988</v>
      </c>
      <c r="H958" s="23">
        <f>0.003*Tabla1[[#This Row],[Cantidad de paneles]]</f>
        <v>149.24999999999997</v>
      </c>
      <c r="I958" s="24">
        <f>0.057*Tabla1[[#This Row],[Cantidad de paneles]]</f>
        <v>2835.7499999999995</v>
      </c>
      <c r="J958" s="28">
        <f>+Tabla1[[#This Row],[Peso del vidrio '[Kg']]]*J$1</f>
        <v>133628499.99999999</v>
      </c>
      <c r="K958" s="28">
        <f>+Tabla1[[#This Row],[Peso del Silicio '[Kg']]]*J$2</f>
        <v>22685999.999999996</v>
      </c>
      <c r="L958" s="28">
        <f>+Tabla1[[#This Row],[peso del aluminio '[Kg']]]*J$3</f>
        <v>14745899.999999998</v>
      </c>
      <c r="M958" s="30">
        <f>+Tabla1[[#This Row],[precio del vidrio '[$']]]+Tabla1[[#This Row],[precio del aluminio '[$']]]+Tabla1[[#This Row],[precio del silio '[$']]]</f>
        <v>171060399.99999997</v>
      </c>
      <c r="N958" s="39">
        <f t="shared" si="14"/>
        <v>39902.12269652437</v>
      </c>
      <c r="O958" s="50">
        <f>+Tabla1[[#This Row],[Valor Total del reciclaje de la planta]]/G$2</f>
        <v>44042.327497425329</v>
      </c>
    </row>
    <row r="959" spans="1:15" ht="27.6">
      <c r="A959" s="40">
        <v>45084</v>
      </c>
      <c r="B959" s="6" t="s">
        <v>1500</v>
      </c>
      <c r="C959" s="41" t="s">
        <v>1387</v>
      </c>
      <c r="D959" s="42">
        <f>+Tabla1[[#This Row],[Capacidad MW]]/E$1</f>
        <v>250000</v>
      </c>
      <c r="E959" s="42">
        <v>100</v>
      </c>
      <c r="F959" s="40">
        <v>46417</v>
      </c>
      <c r="G959" s="24">
        <f>17*Tabla1[[#This Row],[Cantidad de paneles]]</f>
        <v>4250000</v>
      </c>
      <c r="H959" s="23">
        <f>0.003*Tabla1[[#This Row],[Cantidad de paneles]]</f>
        <v>750</v>
      </c>
      <c r="I959" s="24">
        <f>0.057*Tabla1[[#This Row],[Cantidad de paneles]]</f>
        <v>14250</v>
      </c>
      <c r="J959" s="28">
        <f>+Tabla1[[#This Row],[Peso del vidrio '[Kg']]]*J$1</f>
        <v>671500000</v>
      </c>
      <c r="K959" s="28">
        <f>+Tabla1[[#This Row],[Peso del Silicio '[Kg']]]*J$2</f>
        <v>114000000</v>
      </c>
      <c r="L959" s="28">
        <f>+Tabla1[[#This Row],[peso del aluminio '[Kg']]]*J$3</f>
        <v>74100000</v>
      </c>
      <c r="M959" s="30">
        <f>+Tabla1[[#This Row],[precio del vidrio '[$']]]+Tabla1[[#This Row],[precio del aluminio '[$']]]+Tabla1[[#This Row],[precio del silio '[$']]]</f>
        <v>859600000</v>
      </c>
      <c r="N959" s="39">
        <f t="shared" si="14"/>
        <v>200513.17937951948</v>
      </c>
      <c r="O959" s="50">
        <f>+Tabla1[[#This Row],[Valor Total del reciclaje de la planta]]/G$2</f>
        <v>221318.22863027806</v>
      </c>
    </row>
    <row r="960" spans="1:15" ht="27.6">
      <c r="A960" s="40">
        <v>45085</v>
      </c>
      <c r="B960" s="6" t="s">
        <v>1501</v>
      </c>
      <c r="C960" s="41" t="s">
        <v>1132</v>
      </c>
      <c r="D960" s="42">
        <f>+Tabla1[[#This Row],[Capacidad MW]]/E$1</f>
        <v>250000</v>
      </c>
      <c r="E960" s="42">
        <v>100</v>
      </c>
      <c r="F960" s="40">
        <v>46417</v>
      </c>
      <c r="G960" s="24">
        <f>17*Tabla1[[#This Row],[Cantidad de paneles]]</f>
        <v>4250000</v>
      </c>
      <c r="H960" s="23">
        <f>0.003*Tabla1[[#This Row],[Cantidad de paneles]]</f>
        <v>750</v>
      </c>
      <c r="I960" s="24">
        <f>0.057*Tabla1[[#This Row],[Cantidad de paneles]]</f>
        <v>14250</v>
      </c>
      <c r="J960" s="28">
        <f>+Tabla1[[#This Row],[Peso del vidrio '[Kg']]]*J$1</f>
        <v>671500000</v>
      </c>
      <c r="K960" s="28">
        <f>+Tabla1[[#This Row],[Peso del Silicio '[Kg']]]*J$2</f>
        <v>114000000</v>
      </c>
      <c r="L960" s="28">
        <f>+Tabla1[[#This Row],[peso del aluminio '[Kg']]]*J$3</f>
        <v>74100000</v>
      </c>
      <c r="M960" s="30">
        <f>+Tabla1[[#This Row],[precio del vidrio '[$']]]+Tabla1[[#This Row],[precio del aluminio '[$']]]+Tabla1[[#This Row],[precio del silio '[$']]]</f>
        <v>859600000</v>
      </c>
      <c r="N960" s="39">
        <f t="shared" si="14"/>
        <v>200513.17937951948</v>
      </c>
      <c r="O960" s="50">
        <f>+Tabla1[[#This Row],[Valor Total del reciclaje de la planta]]/G$2</f>
        <v>221318.22863027806</v>
      </c>
    </row>
    <row r="961" spans="1:15" ht="27.6">
      <c r="A961" s="40">
        <v>45090</v>
      </c>
      <c r="B961" s="6" t="s">
        <v>1502</v>
      </c>
      <c r="C961" s="41" t="s">
        <v>1170</v>
      </c>
      <c r="D961" s="42">
        <f>+Tabla1[[#This Row],[Capacidad MW]]/E$1</f>
        <v>24750</v>
      </c>
      <c r="E961" s="42">
        <v>9.9</v>
      </c>
      <c r="F961" s="40">
        <v>45291</v>
      </c>
      <c r="G961" s="24">
        <f>17*Tabla1[[#This Row],[Cantidad de paneles]]</f>
        <v>420750</v>
      </c>
      <c r="H961" s="23">
        <f>0.003*Tabla1[[#This Row],[Cantidad de paneles]]</f>
        <v>74.25</v>
      </c>
      <c r="I961" s="24">
        <f>0.057*Tabla1[[#This Row],[Cantidad de paneles]]</f>
        <v>1410.75</v>
      </c>
      <c r="J961" s="28">
        <f>+Tabla1[[#This Row],[Peso del vidrio '[Kg']]]*J$1</f>
        <v>66478500</v>
      </c>
      <c r="K961" s="28">
        <f>+Tabla1[[#This Row],[Peso del Silicio '[Kg']]]*J$2</f>
        <v>11286000</v>
      </c>
      <c r="L961" s="28">
        <f>+Tabla1[[#This Row],[peso del aluminio '[Kg']]]*J$3</f>
        <v>7335900</v>
      </c>
      <c r="M961" s="30">
        <f>+Tabla1[[#This Row],[precio del vidrio '[$']]]+Tabla1[[#This Row],[precio del aluminio '[$']]]+Tabla1[[#This Row],[precio del silio '[$']]]</f>
        <v>85100400</v>
      </c>
      <c r="N961" s="39">
        <f t="shared" si="14"/>
        <v>19850.804758572427</v>
      </c>
      <c r="O961" s="50">
        <f>+Tabla1[[#This Row],[Valor Total del reciclaje de la planta]]/G$2</f>
        <v>21910.50463439753</v>
      </c>
    </row>
    <row r="962" spans="1:15" ht="27.6">
      <c r="A962" s="40">
        <v>45091</v>
      </c>
      <c r="B962" s="6" t="s">
        <v>1503</v>
      </c>
      <c r="C962" s="41" t="s">
        <v>1257</v>
      </c>
      <c r="D962" s="42">
        <f>+Tabla1[[#This Row],[Capacidad MW]]/E$1</f>
        <v>49749.999999999993</v>
      </c>
      <c r="E962" s="42">
        <v>19.899999999999999</v>
      </c>
      <c r="F962" s="40">
        <v>46387</v>
      </c>
      <c r="G962" s="24">
        <f>17*Tabla1[[#This Row],[Cantidad de paneles]]</f>
        <v>845749.99999999988</v>
      </c>
      <c r="H962" s="23">
        <f>0.003*Tabla1[[#This Row],[Cantidad de paneles]]</f>
        <v>149.24999999999997</v>
      </c>
      <c r="I962" s="24">
        <f>0.057*Tabla1[[#This Row],[Cantidad de paneles]]</f>
        <v>2835.7499999999995</v>
      </c>
      <c r="J962" s="28">
        <f>+Tabla1[[#This Row],[Peso del vidrio '[Kg']]]*J$1</f>
        <v>133628499.99999999</v>
      </c>
      <c r="K962" s="28">
        <f>+Tabla1[[#This Row],[Peso del Silicio '[Kg']]]*J$2</f>
        <v>22685999.999999996</v>
      </c>
      <c r="L962" s="28">
        <f>+Tabla1[[#This Row],[peso del aluminio '[Kg']]]*J$3</f>
        <v>14745899.999999998</v>
      </c>
      <c r="M962" s="30">
        <f>+Tabla1[[#This Row],[precio del vidrio '[$']]]+Tabla1[[#This Row],[precio del aluminio '[$']]]+Tabla1[[#This Row],[precio del silio '[$']]]</f>
        <v>171060399.99999997</v>
      </c>
      <c r="N962" s="39">
        <f t="shared" si="14"/>
        <v>39902.12269652437</v>
      </c>
      <c r="O962" s="50">
        <f>+Tabla1[[#This Row],[Valor Total del reciclaje de la planta]]/G$2</f>
        <v>44042.327497425329</v>
      </c>
    </row>
    <row r="963" spans="1:15">
      <c r="A963" s="40">
        <v>45093</v>
      </c>
      <c r="B963" s="6" t="s">
        <v>1504</v>
      </c>
      <c r="C963" s="41" t="s">
        <v>1505</v>
      </c>
      <c r="D963" s="42">
        <f>+Tabla1[[#This Row],[Capacidad MW]]/E$1</f>
        <v>200000</v>
      </c>
      <c r="E963" s="42">
        <v>80</v>
      </c>
      <c r="F963" s="40">
        <v>46386</v>
      </c>
      <c r="G963" s="24">
        <f>17*Tabla1[[#This Row],[Cantidad de paneles]]</f>
        <v>3400000</v>
      </c>
      <c r="H963" s="23">
        <f>0.003*Tabla1[[#This Row],[Cantidad de paneles]]</f>
        <v>600</v>
      </c>
      <c r="I963" s="24">
        <f>0.057*Tabla1[[#This Row],[Cantidad de paneles]]</f>
        <v>11400</v>
      </c>
      <c r="J963" s="28">
        <f>+Tabla1[[#This Row],[Peso del vidrio '[Kg']]]*J$1</f>
        <v>537200000</v>
      </c>
      <c r="K963" s="28">
        <f>+Tabla1[[#This Row],[Peso del Silicio '[Kg']]]*J$2</f>
        <v>91200000</v>
      </c>
      <c r="L963" s="28">
        <f>+Tabla1[[#This Row],[peso del aluminio '[Kg']]]*J$3</f>
        <v>59280000</v>
      </c>
      <c r="M963" s="30">
        <f>+Tabla1[[#This Row],[precio del vidrio '[$']]]+Tabla1[[#This Row],[precio del aluminio '[$']]]+Tabla1[[#This Row],[precio del silio '[$']]]</f>
        <v>687680000</v>
      </c>
      <c r="N963" s="39">
        <f t="shared" si="14"/>
        <v>160410.54350361557</v>
      </c>
      <c r="O963" s="50">
        <f>+Tabla1[[#This Row],[Valor Total del reciclaje de la planta]]/G$2</f>
        <v>177054.58290422245</v>
      </c>
    </row>
    <row r="964" spans="1:15">
      <c r="A964" s="40">
        <v>45093</v>
      </c>
      <c r="B964" s="6" t="s">
        <v>1506</v>
      </c>
      <c r="C964" s="41" t="s">
        <v>1505</v>
      </c>
      <c r="D964" s="42">
        <f>+Tabla1[[#This Row],[Capacidad MW]]/E$1</f>
        <v>49749.999999999993</v>
      </c>
      <c r="E964" s="42">
        <v>19.899999999999999</v>
      </c>
      <c r="F964" s="40">
        <v>46387</v>
      </c>
      <c r="G964" s="24">
        <f>17*Tabla1[[#This Row],[Cantidad de paneles]]</f>
        <v>845749.99999999988</v>
      </c>
      <c r="H964" s="23">
        <f>0.003*Tabla1[[#This Row],[Cantidad de paneles]]</f>
        <v>149.24999999999997</v>
      </c>
      <c r="I964" s="24">
        <f>0.057*Tabla1[[#This Row],[Cantidad de paneles]]</f>
        <v>2835.7499999999995</v>
      </c>
      <c r="J964" s="28">
        <f>+Tabla1[[#This Row],[Peso del vidrio '[Kg']]]*J$1</f>
        <v>133628499.99999999</v>
      </c>
      <c r="K964" s="28">
        <f>+Tabla1[[#This Row],[Peso del Silicio '[Kg']]]*J$2</f>
        <v>22685999.999999996</v>
      </c>
      <c r="L964" s="28">
        <f>+Tabla1[[#This Row],[peso del aluminio '[Kg']]]*J$3</f>
        <v>14745899.999999998</v>
      </c>
      <c r="M964" s="30">
        <f>+Tabla1[[#This Row],[precio del vidrio '[$']]]+Tabla1[[#This Row],[precio del aluminio '[$']]]+Tabla1[[#This Row],[precio del silio '[$']]]</f>
        <v>171060399.99999997</v>
      </c>
      <c r="N964" s="39">
        <f t="shared" si="14"/>
        <v>39902.12269652437</v>
      </c>
      <c r="O964" s="50">
        <f>+Tabla1[[#This Row],[Valor Total del reciclaje de la planta]]/G$2</f>
        <v>44042.327497425329</v>
      </c>
    </row>
    <row r="965" spans="1:15" ht="27.6">
      <c r="A965" s="40">
        <v>45099</v>
      </c>
      <c r="B965" s="6" t="s">
        <v>1507</v>
      </c>
      <c r="C965" s="41" t="s">
        <v>1385</v>
      </c>
      <c r="D965" s="42">
        <f>+Tabla1[[#This Row],[Capacidad MW]]/E$1</f>
        <v>24750</v>
      </c>
      <c r="E965" s="42">
        <v>9.9</v>
      </c>
      <c r="F965" s="40">
        <v>45627</v>
      </c>
      <c r="G965" s="24">
        <f>17*Tabla1[[#This Row],[Cantidad de paneles]]</f>
        <v>420750</v>
      </c>
      <c r="H965" s="23">
        <f>0.003*Tabla1[[#This Row],[Cantidad de paneles]]</f>
        <v>74.25</v>
      </c>
      <c r="I965" s="24">
        <f>0.057*Tabla1[[#This Row],[Cantidad de paneles]]</f>
        <v>1410.75</v>
      </c>
      <c r="J965" s="28">
        <f>+Tabla1[[#This Row],[Peso del vidrio '[Kg']]]*J$1</f>
        <v>66478500</v>
      </c>
      <c r="K965" s="28">
        <f>+Tabla1[[#This Row],[Peso del Silicio '[Kg']]]*J$2</f>
        <v>11286000</v>
      </c>
      <c r="L965" s="28">
        <f>+Tabla1[[#This Row],[peso del aluminio '[Kg']]]*J$3</f>
        <v>7335900</v>
      </c>
      <c r="M965" s="30">
        <f>+Tabla1[[#This Row],[precio del vidrio '[$']]]+Tabla1[[#This Row],[precio del aluminio '[$']]]+Tabla1[[#This Row],[precio del silio '[$']]]</f>
        <v>85100400</v>
      </c>
      <c r="N965" s="39">
        <f t="shared" si="14"/>
        <v>19850.804758572427</v>
      </c>
      <c r="O965" s="50">
        <f>+Tabla1[[#This Row],[Valor Total del reciclaje de la planta]]/G$2</f>
        <v>21910.50463439753</v>
      </c>
    </row>
    <row r="966" spans="1:15" ht="41.45">
      <c r="A966" s="40">
        <v>45107</v>
      </c>
      <c r="B966" s="6" t="s">
        <v>1508</v>
      </c>
      <c r="C966" s="41" t="s">
        <v>1244</v>
      </c>
      <c r="D966" s="42">
        <f>+Tabla1[[#This Row],[Capacidad MW]]/E$1</f>
        <v>500000</v>
      </c>
      <c r="E966" s="42">
        <v>200</v>
      </c>
      <c r="F966" s="40">
        <v>46417</v>
      </c>
      <c r="G966" s="24">
        <f>17*Tabla1[[#This Row],[Cantidad de paneles]]</f>
        <v>8500000</v>
      </c>
      <c r="H966" s="23">
        <f>0.003*Tabla1[[#This Row],[Cantidad de paneles]]</f>
        <v>1500</v>
      </c>
      <c r="I966" s="24">
        <f>0.057*Tabla1[[#This Row],[Cantidad de paneles]]</f>
        <v>28500</v>
      </c>
      <c r="J966" s="28">
        <f>+Tabla1[[#This Row],[Peso del vidrio '[Kg']]]*J$1</f>
        <v>1343000000</v>
      </c>
      <c r="K966" s="28">
        <f>+Tabla1[[#This Row],[Peso del Silicio '[Kg']]]*J$2</f>
        <v>228000000</v>
      </c>
      <c r="L966" s="28">
        <f>+Tabla1[[#This Row],[peso del aluminio '[Kg']]]*J$3</f>
        <v>148200000</v>
      </c>
      <c r="M966" s="30">
        <f>+Tabla1[[#This Row],[precio del vidrio '[$']]]+Tabla1[[#This Row],[precio del aluminio '[$']]]+Tabla1[[#This Row],[precio del silio '[$']]]</f>
        <v>1719200000</v>
      </c>
      <c r="N966" s="39">
        <f t="shared" si="14"/>
        <v>401026.35875903897</v>
      </c>
      <c r="O966" s="50">
        <f>+Tabla1[[#This Row],[Valor Total del reciclaje de la planta]]/G$2</f>
        <v>442636.45726055611</v>
      </c>
    </row>
    <row r="967" spans="1:15" ht="27.6">
      <c r="A967" s="40">
        <v>45118</v>
      </c>
      <c r="B967" s="6" t="s">
        <v>1509</v>
      </c>
      <c r="C967" s="41" t="s">
        <v>1510</v>
      </c>
      <c r="D967" s="42">
        <f>+Tabla1[[#This Row],[Capacidad MW]]/E$1</f>
        <v>24750</v>
      </c>
      <c r="E967" s="42">
        <v>9.9</v>
      </c>
      <c r="F967" s="40">
        <v>45322</v>
      </c>
      <c r="G967" s="24">
        <f>17*Tabla1[[#This Row],[Cantidad de paneles]]</f>
        <v>420750</v>
      </c>
      <c r="H967" s="23">
        <f>0.003*Tabla1[[#This Row],[Cantidad de paneles]]</f>
        <v>74.25</v>
      </c>
      <c r="I967" s="24">
        <f>0.057*Tabla1[[#This Row],[Cantidad de paneles]]</f>
        <v>1410.75</v>
      </c>
      <c r="J967" s="28">
        <f>+Tabla1[[#This Row],[Peso del vidrio '[Kg']]]*J$1</f>
        <v>66478500</v>
      </c>
      <c r="K967" s="28">
        <f>+Tabla1[[#This Row],[Peso del Silicio '[Kg']]]*J$2</f>
        <v>11286000</v>
      </c>
      <c r="L967" s="28">
        <f>+Tabla1[[#This Row],[peso del aluminio '[Kg']]]*J$3</f>
        <v>7335900</v>
      </c>
      <c r="M967" s="30">
        <f>+Tabla1[[#This Row],[precio del vidrio '[$']]]+Tabla1[[#This Row],[precio del aluminio '[$']]]+Tabla1[[#This Row],[precio del silio '[$']]]</f>
        <v>85100400</v>
      </c>
      <c r="N967" s="39">
        <f t="shared" si="14"/>
        <v>19850.804758572427</v>
      </c>
      <c r="O967" s="50">
        <f>+Tabla1[[#This Row],[Valor Total del reciclaje de la planta]]/G$2</f>
        <v>21910.50463439753</v>
      </c>
    </row>
    <row r="968" spans="1:15" ht="27.6">
      <c r="A968" s="40">
        <v>45120</v>
      </c>
      <c r="B968" s="6" t="s">
        <v>1511</v>
      </c>
      <c r="C968" s="41" t="s">
        <v>1387</v>
      </c>
      <c r="D968" s="42">
        <f>+Tabla1[[#This Row],[Capacidad MW]]/E$1</f>
        <v>250000</v>
      </c>
      <c r="E968" s="42">
        <v>100</v>
      </c>
      <c r="F968" s="40">
        <v>46386</v>
      </c>
      <c r="G968" s="24">
        <f>17*Tabla1[[#This Row],[Cantidad de paneles]]</f>
        <v>4250000</v>
      </c>
      <c r="H968" s="23">
        <f>0.003*Tabla1[[#This Row],[Cantidad de paneles]]</f>
        <v>750</v>
      </c>
      <c r="I968" s="24">
        <f>0.057*Tabla1[[#This Row],[Cantidad de paneles]]</f>
        <v>14250</v>
      </c>
      <c r="J968" s="28">
        <f>+Tabla1[[#This Row],[Peso del vidrio '[Kg']]]*J$1</f>
        <v>671500000</v>
      </c>
      <c r="K968" s="28">
        <f>+Tabla1[[#This Row],[Peso del Silicio '[Kg']]]*J$2</f>
        <v>114000000</v>
      </c>
      <c r="L968" s="28">
        <f>+Tabla1[[#This Row],[peso del aluminio '[Kg']]]*J$3</f>
        <v>74100000</v>
      </c>
      <c r="M968" s="30">
        <f>+Tabla1[[#This Row],[precio del vidrio '[$']]]+Tabla1[[#This Row],[precio del aluminio '[$']]]+Tabla1[[#This Row],[precio del silio '[$']]]</f>
        <v>859600000</v>
      </c>
      <c r="N968" s="39">
        <f t="shared" ref="N968:N1031" si="15">+M968/G$1</f>
        <v>200513.17937951948</v>
      </c>
      <c r="O968" s="50">
        <f>+Tabla1[[#This Row],[Valor Total del reciclaje de la planta]]/G$2</f>
        <v>221318.22863027806</v>
      </c>
    </row>
    <row r="969" spans="1:15" ht="27.6">
      <c r="A969" s="40">
        <v>45120</v>
      </c>
      <c r="B969" s="6" t="s">
        <v>1512</v>
      </c>
      <c r="C969" s="41" t="s">
        <v>1497</v>
      </c>
      <c r="D969" s="42">
        <f>+Tabla1[[#This Row],[Capacidad MW]]/E$1</f>
        <v>250000</v>
      </c>
      <c r="E969" s="42">
        <v>100</v>
      </c>
      <c r="F969" s="40">
        <v>46386</v>
      </c>
      <c r="G969" s="24">
        <f>17*Tabla1[[#This Row],[Cantidad de paneles]]</f>
        <v>4250000</v>
      </c>
      <c r="H969" s="23">
        <f>0.003*Tabla1[[#This Row],[Cantidad de paneles]]</f>
        <v>750</v>
      </c>
      <c r="I969" s="24">
        <f>0.057*Tabla1[[#This Row],[Cantidad de paneles]]</f>
        <v>14250</v>
      </c>
      <c r="J969" s="28">
        <f>+Tabla1[[#This Row],[Peso del vidrio '[Kg']]]*J$1</f>
        <v>671500000</v>
      </c>
      <c r="K969" s="28">
        <f>+Tabla1[[#This Row],[Peso del Silicio '[Kg']]]*J$2</f>
        <v>114000000</v>
      </c>
      <c r="L969" s="28">
        <f>+Tabla1[[#This Row],[peso del aluminio '[Kg']]]*J$3</f>
        <v>74100000</v>
      </c>
      <c r="M969" s="30">
        <f>+Tabla1[[#This Row],[precio del vidrio '[$']]]+Tabla1[[#This Row],[precio del aluminio '[$']]]+Tabla1[[#This Row],[precio del silio '[$']]]</f>
        <v>859600000</v>
      </c>
      <c r="N969" s="39">
        <f t="shared" si="15"/>
        <v>200513.17937951948</v>
      </c>
      <c r="O969" s="50">
        <f>+Tabla1[[#This Row],[Valor Total del reciclaje de la planta]]/G$2</f>
        <v>221318.22863027806</v>
      </c>
    </row>
    <row r="970" spans="1:15">
      <c r="A970" s="40">
        <v>45128</v>
      </c>
      <c r="B970" s="6" t="s">
        <v>1513</v>
      </c>
      <c r="C970" s="41" t="s">
        <v>1514</v>
      </c>
      <c r="D970" s="42">
        <f>+Tabla1[[#This Row],[Capacidad MW]]/E$1</f>
        <v>24750</v>
      </c>
      <c r="E970" s="42">
        <v>9.9</v>
      </c>
      <c r="F970" s="40">
        <v>45473</v>
      </c>
      <c r="G970" s="24">
        <f>17*Tabla1[[#This Row],[Cantidad de paneles]]</f>
        <v>420750</v>
      </c>
      <c r="H970" s="23">
        <f>0.003*Tabla1[[#This Row],[Cantidad de paneles]]</f>
        <v>74.25</v>
      </c>
      <c r="I970" s="24">
        <f>0.057*Tabla1[[#This Row],[Cantidad de paneles]]</f>
        <v>1410.75</v>
      </c>
      <c r="J970" s="28">
        <f>+Tabla1[[#This Row],[Peso del vidrio '[Kg']]]*J$1</f>
        <v>66478500</v>
      </c>
      <c r="K970" s="28">
        <f>+Tabla1[[#This Row],[Peso del Silicio '[Kg']]]*J$2</f>
        <v>11286000</v>
      </c>
      <c r="L970" s="28">
        <f>+Tabla1[[#This Row],[peso del aluminio '[Kg']]]*J$3</f>
        <v>7335900</v>
      </c>
      <c r="M970" s="30">
        <f>+Tabla1[[#This Row],[precio del vidrio '[$']]]+Tabla1[[#This Row],[precio del aluminio '[$']]]+Tabla1[[#This Row],[precio del silio '[$']]]</f>
        <v>85100400</v>
      </c>
      <c r="N970" s="39">
        <f t="shared" si="15"/>
        <v>19850.804758572427</v>
      </c>
      <c r="O970" s="50">
        <f>+Tabla1[[#This Row],[Valor Total del reciclaje de la planta]]/G$2</f>
        <v>21910.50463439753</v>
      </c>
    </row>
    <row r="971" spans="1:15" ht="27.6">
      <c r="A971" s="40">
        <v>45128</v>
      </c>
      <c r="B971" s="6" t="s">
        <v>1515</v>
      </c>
      <c r="C971" s="41" t="s">
        <v>1170</v>
      </c>
      <c r="D971" s="42">
        <f>+Tabla1[[#This Row],[Capacidad MW]]/E$1</f>
        <v>24750</v>
      </c>
      <c r="E971" s="42">
        <v>9.9</v>
      </c>
      <c r="F971" s="40">
        <v>46386</v>
      </c>
      <c r="G971" s="24">
        <f>17*Tabla1[[#This Row],[Cantidad de paneles]]</f>
        <v>420750</v>
      </c>
      <c r="H971" s="23">
        <f>0.003*Tabla1[[#This Row],[Cantidad de paneles]]</f>
        <v>74.25</v>
      </c>
      <c r="I971" s="24">
        <f>0.057*Tabla1[[#This Row],[Cantidad de paneles]]</f>
        <v>1410.75</v>
      </c>
      <c r="J971" s="28">
        <f>+Tabla1[[#This Row],[Peso del vidrio '[Kg']]]*J$1</f>
        <v>66478500</v>
      </c>
      <c r="K971" s="28">
        <f>+Tabla1[[#This Row],[Peso del Silicio '[Kg']]]*J$2</f>
        <v>11286000</v>
      </c>
      <c r="L971" s="28">
        <f>+Tabla1[[#This Row],[peso del aluminio '[Kg']]]*J$3</f>
        <v>7335900</v>
      </c>
      <c r="M971" s="30">
        <f>+Tabla1[[#This Row],[precio del vidrio '[$']]]+Tabla1[[#This Row],[precio del aluminio '[$']]]+Tabla1[[#This Row],[precio del silio '[$']]]</f>
        <v>85100400</v>
      </c>
      <c r="N971" s="39">
        <f t="shared" si="15"/>
        <v>19850.804758572427</v>
      </c>
      <c r="O971" s="50">
        <f>+Tabla1[[#This Row],[Valor Total del reciclaje de la planta]]/G$2</f>
        <v>21910.50463439753</v>
      </c>
    </row>
    <row r="972" spans="1:15" ht="27.6">
      <c r="A972" s="40">
        <v>45131</v>
      </c>
      <c r="B972" s="6" t="s">
        <v>1516</v>
      </c>
      <c r="C972" s="41" t="s">
        <v>1211</v>
      </c>
      <c r="D972" s="42">
        <f>+Tabla1[[#This Row],[Capacidad MW]]/E$1</f>
        <v>24750</v>
      </c>
      <c r="E972" s="42">
        <v>9.9</v>
      </c>
      <c r="F972" s="40">
        <v>46021</v>
      </c>
      <c r="G972" s="24">
        <f>17*Tabla1[[#This Row],[Cantidad de paneles]]</f>
        <v>420750</v>
      </c>
      <c r="H972" s="23">
        <f>0.003*Tabla1[[#This Row],[Cantidad de paneles]]</f>
        <v>74.25</v>
      </c>
      <c r="I972" s="24">
        <f>0.057*Tabla1[[#This Row],[Cantidad de paneles]]</f>
        <v>1410.75</v>
      </c>
      <c r="J972" s="28">
        <f>+Tabla1[[#This Row],[Peso del vidrio '[Kg']]]*J$1</f>
        <v>66478500</v>
      </c>
      <c r="K972" s="28">
        <f>+Tabla1[[#This Row],[Peso del Silicio '[Kg']]]*J$2</f>
        <v>11286000</v>
      </c>
      <c r="L972" s="28">
        <f>+Tabla1[[#This Row],[peso del aluminio '[Kg']]]*J$3</f>
        <v>7335900</v>
      </c>
      <c r="M972" s="30">
        <f>+Tabla1[[#This Row],[precio del vidrio '[$']]]+Tabla1[[#This Row],[precio del aluminio '[$']]]+Tabla1[[#This Row],[precio del silio '[$']]]</f>
        <v>85100400</v>
      </c>
      <c r="N972" s="39">
        <f t="shared" si="15"/>
        <v>19850.804758572427</v>
      </c>
      <c r="O972" s="50">
        <f>+Tabla1[[#This Row],[Valor Total del reciclaje de la planta]]/G$2</f>
        <v>21910.50463439753</v>
      </c>
    </row>
    <row r="973" spans="1:15" ht="27.6">
      <c r="A973" s="40">
        <v>45131</v>
      </c>
      <c r="B973" s="6" t="s">
        <v>1517</v>
      </c>
      <c r="C973" s="41" t="s">
        <v>1518</v>
      </c>
      <c r="D973" s="42">
        <f>+Tabla1[[#This Row],[Capacidad MW]]/E$1</f>
        <v>24750</v>
      </c>
      <c r="E973" s="42">
        <v>9.9</v>
      </c>
      <c r="F973" s="40">
        <v>45473</v>
      </c>
      <c r="G973" s="24">
        <f>17*Tabla1[[#This Row],[Cantidad de paneles]]</f>
        <v>420750</v>
      </c>
      <c r="H973" s="23">
        <f>0.003*Tabla1[[#This Row],[Cantidad de paneles]]</f>
        <v>74.25</v>
      </c>
      <c r="I973" s="24">
        <f>0.057*Tabla1[[#This Row],[Cantidad de paneles]]</f>
        <v>1410.75</v>
      </c>
      <c r="J973" s="28">
        <f>+Tabla1[[#This Row],[Peso del vidrio '[Kg']]]*J$1</f>
        <v>66478500</v>
      </c>
      <c r="K973" s="28">
        <f>+Tabla1[[#This Row],[Peso del Silicio '[Kg']]]*J$2</f>
        <v>11286000</v>
      </c>
      <c r="L973" s="28">
        <f>+Tabla1[[#This Row],[peso del aluminio '[Kg']]]*J$3</f>
        <v>7335900</v>
      </c>
      <c r="M973" s="30">
        <f>+Tabla1[[#This Row],[precio del vidrio '[$']]]+Tabla1[[#This Row],[precio del aluminio '[$']]]+Tabla1[[#This Row],[precio del silio '[$']]]</f>
        <v>85100400</v>
      </c>
      <c r="N973" s="39">
        <f t="shared" si="15"/>
        <v>19850.804758572427</v>
      </c>
      <c r="O973" s="50">
        <f>+Tabla1[[#This Row],[Valor Total del reciclaje de la planta]]/G$2</f>
        <v>21910.50463439753</v>
      </c>
    </row>
    <row r="974" spans="1:15" ht="27.6">
      <c r="A974" s="40">
        <v>45131</v>
      </c>
      <c r="B974" s="6" t="s">
        <v>1519</v>
      </c>
      <c r="C974" s="41" t="s">
        <v>401</v>
      </c>
      <c r="D974" s="42">
        <f>+Tabla1[[#This Row],[Capacidad MW]]/E$1</f>
        <v>24750</v>
      </c>
      <c r="E974" s="42">
        <v>9.9</v>
      </c>
      <c r="F974" s="40">
        <v>45656</v>
      </c>
      <c r="G974" s="24">
        <f>17*Tabla1[[#This Row],[Cantidad de paneles]]</f>
        <v>420750</v>
      </c>
      <c r="H974" s="23">
        <f>0.003*Tabla1[[#This Row],[Cantidad de paneles]]</f>
        <v>74.25</v>
      </c>
      <c r="I974" s="24">
        <f>0.057*Tabla1[[#This Row],[Cantidad de paneles]]</f>
        <v>1410.75</v>
      </c>
      <c r="J974" s="28">
        <f>+Tabla1[[#This Row],[Peso del vidrio '[Kg']]]*J$1</f>
        <v>66478500</v>
      </c>
      <c r="K974" s="28">
        <f>+Tabla1[[#This Row],[Peso del Silicio '[Kg']]]*J$2</f>
        <v>11286000</v>
      </c>
      <c r="L974" s="28">
        <f>+Tabla1[[#This Row],[peso del aluminio '[Kg']]]*J$3</f>
        <v>7335900</v>
      </c>
      <c r="M974" s="30">
        <f>+Tabla1[[#This Row],[precio del vidrio '[$']]]+Tabla1[[#This Row],[precio del aluminio '[$']]]+Tabla1[[#This Row],[precio del silio '[$']]]</f>
        <v>85100400</v>
      </c>
      <c r="N974" s="39">
        <f t="shared" si="15"/>
        <v>19850.804758572427</v>
      </c>
      <c r="O974" s="50">
        <f>+Tabla1[[#This Row],[Valor Total del reciclaje de la planta]]/G$2</f>
        <v>21910.50463439753</v>
      </c>
    </row>
    <row r="975" spans="1:15" ht="41.45">
      <c r="A975" s="40">
        <v>45133</v>
      </c>
      <c r="B975" s="6" t="s">
        <v>1520</v>
      </c>
      <c r="C975" s="41" t="s">
        <v>1521</v>
      </c>
      <c r="D975" s="42">
        <f>+Tabla1[[#This Row],[Capacidad MW]]/E$1</f>
        <v>190000</v>
      </c>
      <c r="E975" s="42">
        <v>76</v>
      </c>
      <c r="F975" s="40">
        <v>45657</v>
      </c>
      <c r="G975" s="24">
        <f>17*Tabla1[[#This Row],[Cantidad de paneles]]</f>
        <v>3230000</v>
      </c>
      <c r="H975" s="23">
        <f>0.003*Tabla1[[#This Row],[Cantidad de paneles]]</f>
        <v>570</v>
      </c>
      <c r="I975" s="24">
        <f>0.057*Tabla1[[#This Row],[Cantidad de paneles]]</f>
        <v>10830</v>
      </c>
      <c r="J975" s="28">
        <f>+Tabla1[[#This Row],[Peso del vidrio '[Kg']]]*J$1</f>
        <v>510340000</v>
      </c>
      <c r="K975" s="28">
        <f>+Tabla1[[#This Row],[Peso del Silicio '[Kg']]]*J$2</f>
        <v>86640000</v>
      </c>
      <c r="L975" s="28">
        <f>+Tabla1[[#This Row],[peso del aluminio '[Kg']]]*J$3</f>
        <v>56316000</v>
      </c>
      <c r="M975" s="30">
        <f>+Tabla1[[#This Row],[precio del vidrio '[$']]]+Tabla1[[#This Row],[precio del aluminio '[$']]]+Tabla1[[#This Row],[precio del silio '[$']]]</f>
        <v>653296000</v>
      </c>
      <c r="N975" s="39">
        <f t="shared" si="15"/>
        <v>152390.01632843481</v>
      </c>
      <c r="O975" s="50">
        <f>+Tabla1[[#This Row],[Valor Total del reciclaje de la planta]]/G$2</f>
        <v>168201.85375901134</v>
      </c>
    </row>
    <row r="976" spans="1:15" ht="55.15">
      <c r="A976" s="40">
        <v>45133</v>
      </c>
      <c r="B976" s="6" t="s">
        <v>1522</v>
      </c>
      <c r="C976" s="41" t="s">
        <v>1523</v>
      </c>
      <c r="D976" s="42">
        <f>+Tabla1[[#This Row],[Capacidad MW]]/E$1</f>
        <v>24750</v>
      </c>
      <c r="E976" s="42">
        <v>9.9</v>
      </c>
      <c r="F976" s="40">
        <v>45656</v>
      </c>
      <c r="G976" s="24">
        <f>17*Tabla1[[#This Row],[Cantidad de paneles]]</f>
        <v>420750</v>
      </c>
      <c r="H976" s="23">
        <f>0.003*Tabla1[[#This Row],[Cantidad de paneles]]</f>
        <v>74.25</v>
      </c>
      <c r="I976" s="24">
        <f>0.057*Tabla1[[#This Row],[Cantidad de paneles]]</f>
        <v>1410.75</v>
      </c>
      <c r="J976" s="28">
        <f>+Tabla1[[#This Row],[Peso del vidrio '[Kg']]]*J$1</f>
        <v>66478500</v>
      </c>
      <c r="K976" s="28">
        <f>+Tabla1[[#This Row],[Peso del Silicio '[Kg']]]*J$2</f>
        <v>11286000</v>
      </c>
      <c r="L976" s="28">
        <f>+Tabla1[[#This Row],[peso del aluminio '[Kg']]]*J$3</f>
        <v>7335900</v>
      </c>
      <c r="M976" s="30">
        <f>+Tabla1[[#This Row],[precio del vidrio '[$']]]+Tabla1[[#This Row],[precio del aluminio '[$']]]+Tabla1[[#This Row],[precio del silio '[$']]]</f>
        <v>85100400</v>
      </c>
      <c r="N976" s="39">
        <f t="shared" si="15"/>
        <v>19850.804758572427</v>
      </c>
      <c r="O976" s="50">
        <f>+Tabla1[[#This Row],[Valor Total del reciclaje de la planta]]/G$2</f>
        <v>21910.50463439753</v>
      </c>
    </row>
    <row r="977" spans="1:15" ht="27.6">
      <c r="A977" s="40">
        <v>45133</v>
      </c>
      <c r="B977" s="6" t="s">
        <v>1524</v>
      </c>
      <c r="C977" s="41" t="s">
        <v>1525</v>
      </c>
      <c r="D977" s="42">
        <f>+Tabla1[[#This Row],[Capacidad MW]]/E$1</f>
        <v>200000</v>
      </c>
      <c r="E977" s="42">
        <v>80</v>
      </c>
      <c r="F977" s="40">
        <v>46598</v>
      </c>
      <c r="G977" s="24">
        <f>17*Tabla1[[#This Row],[Cantidad de paneles]]</f>
        <v>3400000</v>
      </c>
      <c r="H977" s="23">
        <f>0.003*Tabla1[[#This Row],[Cantidad de paneles]]</f>
        <v>600</v>
      </c>
      <c r="I977" s="24">
        <f>0.057*Tabla1[[#This Row],[Cantidad de paneles]]</f>
        <v>11400</v>
      </c>
      <c r="J977" s="28">
        <f>+Tabla1[[#This Row],[Peso del vidrio '[Kg']]]*J$1</f>
        <v>537200000</v>
      </c>
      <c r="K977" s="28">
        <f>+Tabla1[[#This Row],[Peso del Silicio '[Kg']]]*J$2</f>
        <v>91200000</v>
      </c>
      <c r="L977" s="28">
        <f>+Tabla1[[#This Row],[peso del aluminio '[Kg']]]*J$3</f>
        <v>59280000</v>
      </c>
      <c r="M977" s="30">
        <f>+Tabla1[[#This Row],[precio del vidrio '[$']]]+Tabla1[[#This Row],[precio del aluminio '[$']]]+Tabla1[[#This Row],[precio del silio '[$']]]</f>
        <v>687680000</v>
      </c>
      <c r="N977" s="39">
        <f t="shared" si="15"/>
        <v>160410.54350361557</v>
      </c>
      <c r="O977" s="50">
        <f>+Tabla1[[#This Row],[Valor Total del reciclaje de la planta]]/G$2</f>
        <v>177054.58290422245</v>
      </c>
    </row>
    <row r="978" spans="1:15" ht="27.6">
      <c r="A978" s="40">
        <v>45133</v>
      </c>
      <c r="B978" s="6" t="s">
        <v>1526</v>
      </c>
      <c r="C978" s="41" t="s">
        <v>401</v>
      </c>
      <c r="D978" s="42">
        <f>+Tabla1[[#This Row],[Capacidad MW]]/E$1</f>
        <v>24750</v>
      </c>
      <c r="E978" s="42">
        <v>9.9</v>
      </c>
      <c r="F978" s="40">
        <v>45656</v>
      </c>
      <c r="G978" s="24">
        <f>17*Tabla1[[#This Row],[Cantidad de paneles]]</f>
        <v>420750</v>
      </c>
      <c r="H978" s="23">
        <f>0.003*Tabla1[[#This Row],[Cantidad de paneles]]</f>
        <v>74.25</v>
      </c>
      <c r="I978" s="24">
        <f>0.057*Tabla1[[#This Row],[Cantidad de paneles]]</f>
        <v>1410.75</v>
      </c>
      <c r="J978" s="28">
        <f>+Tabla1[[#This Row],[Peso del vidrio '[Kg']]]*J$1</f>
        <v>66478500</v>
      </c>
      <c r="K978" s="28">
        <f>+Tabla1[[#This Row],[Peso del Silicio '[Kg']]]*J$2</f>
        <v>11286000</v>
      </c>
      <c r="L978" s="28">
        <f>+Tabla1[[#This Row],[peso del aluminio '[Kg']]]*J$3</f>
        <v>7335900</v>
      </c>
      <c r="M978" s="30">
        <f>+Tabla1[[#This Row],[precio del vidrio '[$']]]+Tabla1[[#This Row],[precio del aluminio '[$']]]+Tabla1[[#This Row],[precio del silio '[$']]]</f>
        <v>85100400</v>
      </c>
      <c r="N978" s="39">
        <f t="shared" si="15"/>
        <v>19850.804758572427</v>
      </c>
      <c r="O978" s="50">
        <f>+Tabla1[[#This Row],[Valor Total del reciclaje de la planta]]/G$2</f>
        <v>21910.50463439753</v>
      </c>
    </row>
    <row r="979" spans="1:15" ht="27.6">
      <c r="A979" s="40">
        <v>45133</v>
      </c>
      <c r="B979" s="6" t="s">
        <v>1527</v>
      </c>
      <c r="C979" s="41" t="s">
        <v>401</v>
      </c>
      <c r="D979" s="42">
        <f>+Tabla1[[#This Row],[Capacidad MW]]/E$1</f>
        <v>24750</v>
      </c>
      <c r="E979" s="42">
        <v>9.9</v>
      </c>
      <c r="F979" s="40">
        <v>45656</v>
      </c>
      <c r="G979" s="24">
        <f>17*Tabla1[[#This Row],[Cantidad de paneles]]</f>
        <v>420750</v>
      </c>
      <c r="H979" s="23">
        <f>0.003*Tabla1[[#This Row],[Cantidad de paneles]]</f>
        <v>74.25</v>
      </c>
      <c r="I979" s="24">
        <f>0.057*Tabla1[[#This Row],[Cantidad de paneles]]</f>
        <v>1410.75</v>
      </c>
      <c r="J979" s="28">
        <f>+Tabla1[[#This Row],[Peso del vidrio '[Kg']]]*J$1</f>
        <v>66478500</v>
      </c>
      <c r="K979" s="28">
        <f>+Tabla1[[#This Row],[Peso del Silicio '[Kg']]]*J$2</f>
        <v>11286000</v>
      </c>
      <c r="L979" s="28">
        <f>+Tabla1[[#This Row],[peso del aluminio '[Kg']]]*J$3</f>
        <v>7335900</v>
      </c>
      <c r="M979" s="30">
        <f>+Tabla1[[#This Row],[precio del vidrio '[$']]]+Tabla1[[#This Row],[precio del aluminio '[$']]]+Tabla1[[#This Row],[precio del silio '[$']]]</f>
        <v>85100400</v>
      </c>
      <c r="N979" s="39">
        <f t="shared" si="15"/>
        <v>19850.804758572427</v>
      </c>
      <c r="O979" s="50">
        <f>+Tabla1[[#This Row],[Valor Total del reciclaje de la planta]]/G$2</f>
        <v>21910.50463439753</v>
      </c>
    </row>
    <row r="980" spans="1:15" ht="41.45">
      <c r="A980" s="40">
        <v>45134</v>
      </c>
      <c r="B980" s="6" t="s">
        <v>1528</v>
      </c>
      <c r="C980" s="41" t="s">
        <v>1244</v>
      </c>
      <c r="D980" s="42">
        <f>+Tabla1[[#This Row],[Capacidad MW]]/E$1</f>
        <v>250000</v>
      </c>
      <c r="E980" s="42">
        <v>100</v>
      </c>
      <c r="F980" s="40">
        <v>46386</v>
      </c>
      <c r="G980" s="24">
        <f>17*Tabla1[[#This Row],[Cantidad de paneles]]</f>
        <v>4250000</v>
      </c>
      <c r="H980" s="23">
        <f>0.003*Tabla1[[#This Row],[Cantidad de paneles]]</f>
        <v>750</v>
      </c>
      <c r="I980" s="24">
        <f>0.057*Tabla1[[#This Row],[Cantidad de paneles]]</f>
        <v>14250</v>
      </c>
      <c r="J980" s="28">
        <f>+Tabla1[[#This Row],[Peso del vidrio '[Kg']]]*J$1</f>
        <v>671500000</v>
      </c>
      <c r="K980" s="28">
        <f>+Tabla1[[#This Row],[Peso del Silicio '[Kg']]]*J$2</f>
        <v>114000000</v>
      </c>
      <c r="L980" s="28">
        <f>+Tabla1[[#This Row],[peso del aluminio '[Kg']]]*J$3</f>
        <v>74100000</v>
      </c>
      <c r="M980" s="30">
        <f>+Tabla1[[#This Row],[precio del vidrio '[$']]]+Tabla1[[#This Row],[precio del aluminio '[$']]]+Tabla1[[#This Row],[precio del silio '[$']]]</f>
        <v>859600000</v>
      </c>
      <c r="N980" s="39">
        <f t="shared" si="15"/>
        <v>200513.17937951948</v>
      </c>
      <c r="O980" s="50">
        <f>+Tabla1[[#This Row],[Valor Total del reciclaje de la planta]]/G$2</f>
        <v>221318.22863027806</v>
      </c>
    </row>
    <row r="981" spans="1:15" ht="41.45">
      <c r="A981" s="40">
        <v>45139</v>
      </c>
      <c r="B981" s="6" t="s">
        <v>1529</v>
      </c>
      <c r="C981" s="41" t="s">
        <v>1530</v>
      </c>
      <c r="D981" s="42">
        <f>+Tabla1[[#This Row],[Capacidad MW]]/E$1</f>
        <v>337500</v>
      </c>
      <c r="E981" s="42">
        <v>135</v>
      </c>
      <c r="F981" s="40">
        <v>46022</v>
      </c>
      <c r="G981" s="24">
        <f>17*Tabla1[[#This Row],[Cantidad de paneles]]</f>
        <v>5737500</v>
      </c>
      <c r="H981" s="23">
        <f>0.003*Tabla1[[#This Row],[Cantidad de paneles]]</f>
        <v>1012.5</v>
      </c>
      <c r="I981" s="24">
        <f>0.057*Tabla1[[#This Row],[Cantidad de paneles]]</f>
        <v>19237.5</v>
      </c>
      <c r="J981" s="28">
        <f>+Tabla1[[#This Row],[Peso del vidrio '[Kg']]]*J$1</f>
        <v>906525000</v>
      </c>
      <c r="K981" s="28">
        <f>+Tabla1[[#This Row],[Peso del Silicio '[Kg']]]*J$2</f>
        <v>153900000</v>
      </c>
      <c r="L981" s="28">
        <f>+Tabla1[[#This Row],[peso del aluminio '[Kg']]]*J$3</f>
        <v>100035000</v>
      </c>
      <c r="M981" s="30">
        <f>+Tabla1[[#This Row],[precio del vidrio '[$']]]+Tabla1[[#This Row],[precio del aluminio '[$']]]+Tabla1[[#This Row],[precio del silio '[$']]]</f>
        <v>1160460000</v>
      </c>
      <c r="N981" s="39">
        <f t="shared" si="15"/>
        <v>270692.79216235131</v>
      </c>
      <c r="O981" s="50">
        <f>+Tabla1[[#This Row],[Valor Total del reciclaje de la planta]]/G$2</f>
        <v>298779.60865087539</v>
      </c>
    </row>
    <row r="982" spans="1:15" ht="27.6">
      <c r="A982" s="40">
        <v>45140</v>
      </c>
      <c r="B982" s="6" t="s">
        <v>1531</v>
      </c>
      <c r="C982" s="41" t="s">
        <v>1532</v>
      </c>
      <c r="D982" s="42">
        <f>+Tabla1[[#This Row],[Capacidad MW]]/E$1</f>
        <v>24750</v>
      </c>
      <c r="E982" s="42">
        <v>9.9</v>
      </c>
      <c r="F982" s="40">
        <v>46387</v>
      </c>
      <c r="G982" s="24">
        <f>17*Tabla1[[#This Row],[Cantidad de paneles]]</f>
        <v>420750</v>
      </c>
      <c r="H982" s="23">
        <f>0.003*Tabla1[[#This Row],[Cantidad de paneles]]</f>
        <v>74.25</v>
      </c>
      <c r="I982" s="24">
        <f>0.057*Tabla1[[#This Row],[Cantidad de paneles]]</f>
        <v>1410.75</v>
      </c>
      <c r="J982" s="28">
        <f>+Tabla1[[#This Row],[Peso del vidrio '[Kg']]]*J$1</f>
        <v>66478500</v>
      </c>
      <c r="K982" s="28">
        <f>+Tabla1[[#This Row],[Peso del Silicio '[Kg']]]*J$2</f>
        <v>11286000</v>
      </c>
      <c r="L982" s="28">
        <f>+Tabla1[[#This Row],[peso del aluminio '[Kg']]]*J$3</f>
        <v>7335900</v>
      </c>
      <c r="M982" s="30">
        <f>+Tabla1[[#This Row],[precio del vidrio '[$']]]+Tabla1[[#This Row],[precio del aluminio '[$']]]+Tabla1[[#This Row],[precio del silio '[$']]]</f>
        <v>85100400</v>
      </c>
      <c r="N982" s="39">
        <f t="shared" si="15"/>
        <v>19850.804758572427</v>
      </c>
      <c r="O982" s="50">
        <f>+Tabla1[[#This Row],[Valor Total del reciclaje de la planta]]/G$2</f>
        <v>21910.50463439753</v>
      </c>
    </row>
    <row r="983" spans="1:15" ht="27.6">
      <c r="A983" s="40">
        <v>45142</v>
      </c>
      <c r="B983" s="6" t="s">
        <v>1533</v>
      </c>
      <c r="C983" s="41" t="s">
        <v>1534</v>
      </c>
      <c r="D983" s="42">
        <f>+Tabla1[[#This Row],[Capacidad MW]]/E$1</f>
        <v>125000</v>
      </c>
      <c r="E983" s="42">
        <v>50</v>
      </c>
      <c r="F983" s="40">
        <v>45473</v>
      </c>
      <c r="G983" s="24">
        <f>17*Tabla1[[#This Row],[Cantidad de paneles]]</f>
        <v>2125000</v>
      </c>
      <c r="H983" s="23">
        <f>0.003*Tabla1[[#This Row],[Cantidad de paneles]]</f>
        <v>375</v>
      </c>
      <c r="I983" s="24">
        <f>0.057*Tabla1[[#This Row],[Cantidad de paneles]]</f>
        <v>7125</v>
      </c>
      <c r="J983" s="28">
        <f>+Tabla1[[#This Row],[Peso del vidrio '[Kg']]]*J$1</f>
        <v>335750000</v>
      </c>
      <c r="K983" s="28">
        <f>+Tabla1[[#This Row],[Peso del Silicio '[Kg']]]*J$2</f>
        <v>57000000</v>
      </c>
      <c r="L983" s="28">
        <f>+Tabla1[[#This Row],[peso del aluminio '[Kg']]]*J$3</f>
        <v>37050000</v>
      </c>
      <c r="M983" s="30">
        <f>+Tabla1[[#This Row],[precio del vidrio '[$']]]+Tabla1[[#This Row],[precio del aluminio '[$']]]+Tabla1[[#This Row],[precio del silio '[$']]]</f>
        <v>429800000</v>
      </c>
      <c r="N983" s="39">
        <f t="shared" si="15"/>
        <v>100256.58968975974</v>
      </c>
      <c r="O983" s="50">
        <f>+Tabla1[[#This Row],[Valor Total del reciclaje de la planta]]/G$2</f>
        <v>110659.11431513903</v>
      </c>
    </row>
    <row r="984" spans="1:15" ht="27.6">
      <c r="A984" s="40">
        <v>45146</v>
      </c>
      <c r="B984" s="6" t="s">
        <v>1535</v>
      </c>
      <c r="C984" s="41" t="s">
        <v>1536</v>
      </c>
      <c r="D984" s="42">
        <f>+Tabla1[[#This Row],[Capacidad MW]]/E$1</f>
        <v>425000</v>
      </c>
      <c r="E984" s="42">
        <v>170</v>
      </c>
      <c r="F984" s="40">
        <v>46386</v>
      </c>
      <c r="G984" s="24">
        <f>17*Tabla1[[#This Row],[Cantidad de paneles]]</f>
        <v>7225000</v>
      </c>
      <c r="H984" s="23">
        <f>0.003*Tabla1[[#This Row],[Cantidad de paneles]]</f>
        <v>1275</v>
      </c>
      <c r="I984" s="24">
        <f>0.057*Tabla1[[#This Row],[Cantidad de paneles]]</f>
        <v>24225</v>
      </c>
      <c r="J984" s="28">
        <f>+Tabla1[[#This Row],[Peso del vidrio '[Kg']]]*J$1</f>
        <v>1141550000</v>
      </c>
      <c r="K984" s="28">
        <f>+Tabla1[[#This Row],[Peso del Silicio '[Kg']]]*J$2</f>
        <v>193800000</v>
      </c>
      <c r="L984" s="28">
        <f>+Tabla1[[#This Row],[peso del aluminio '[Kg']]]*J$3</f>
        <v>125970000</v>
      </c>
      <c r="M984" s="30">
        <f>+Tabla1[[#This Row],[precio del vidrio '[$']]]+Tabla1[[#This Row],[precio del aluminio '[$']]]+Tabla1[[#This Row],[precio del silio '[$']]]</f>
        <v>1461320000</v>
      </c>
      <c r="N984" s="39">
        <f t="shared" si="15"/>
        <v>340872.40494518314</v>
      </c>
      <c r="O984" s="50">
        <f>+Tabla1[[#This Row],[Valor Total del reciclaje de la planta]]/G$2</f>
        <v>376240.9886714727</v>
      </c>
    </row>
    <row r="985" spans="1:15" ht="27.6">
      <c r="A985" s="40">
        <v>45146</v>
      </c>
      <c r="B985" s="6" t="s">
        <v>1537</v>
      </c>
      <c r="C985" s="41" t="s">
        <v>1257</v>
      </c>
      <c r="D985" s="42">
        <f>+Tabla1[[#This Row],[Capacidad MW]]/E$1</f>
        <v>49749.999999999993</v>
      </c>
      <c r="E985" s="42">
        <v>19.899999999999999</v>
      </c>
      <c r="F985" s="40">
        <v>45657</v>
      </c>
      <c r="G985" s="24">
        <f>17*Tabla1[[#This Row],[Cantidad de paneles]]</f>
        <v>845749.99999999988</v>
      </c>
      <c r="H985" s="23">
        <f>0.003*Tabla1[[#This Row],[Cantidad de paneles]]</f>
        <v>149.24999999999997</v>
      </c>
      <c r="I985" s="24">
        <f>0.057*Tabla1[[#This Row],[Cantidad de paneles]]</f>
        <v>2835.7499999999995</v>
      </c>
      <c r="J985" s="28">
        <f>+Tabla1[[#This Row],[Peso del vidrio '[Kg']]]*J$1</f>
        <v>133628499.99999999</v>
      </c>
      <c r="K985" s="28">
        <f>+Tabla1[[#This Row],[Peso del Silicio '[Kg']]]*J$2</f>
        <v>22685999.999999996</v>
      </c>
      <c r="L985" s="28">
        <f>+Tabla1[[#This Row],[peso del aluminio '[Kg']]]*J$3</f>
        <v>14745899.999999998</v>
      </c>
      <c r="M985" s="30">
        <f>+Tabla1[[#This Row],[precio del vidrio '[$']]]+Tabla1[[#This Row],[precio del aluminio '[$']]]+Tabla1[[#This Row],[precio del silio '[$']]]</f>
        <v>171060399.99999997</v>
      </c>
      <c r="N985" s="39">
        <f t="shared" si="15"/>
        <v>39902.12269652437</v>
      </c>
      <c r="O985" s="50">
        <f>+Tabla1[[#This Row],[Valor Total del reciclaje de la planta]]/G$2</f>
        <v>44042.327497425329</v>
      </c>
    </row>
    <row r="986" spans="1:15" ht="27.6">
      <c r="A986" s="40">
        <v>45146</v>
      </c>
      <c r="B986" s="6" t="s">
        <v>1538</v>
      </c>
      <c r="C986" s="41" t="s">
        <v>1257</v>
      </c>
      <c r="D986" s="42">
        <f>+Tabla1[[#This Row],[Capacidad MW]]/E$1</f>
        <v>49749.999999999993</v>
      </c>
      <c r="E986" s="42">
        <v>19.899999999999999</v>
      </c>
      <c r="F986" s="40">
        <v>45656</v>
      </c>
      <c r="G986" s="24">
        <f>17*Tabla1[[#This Row],[Cantidad de paneles]]</f>
        <v>845749.99999999988</v>
      </c>
      <c r="H986" s="23">
        <f>0.003*Tabla1[[#This Row],[Cantidad de paneles]]</f>
        <v>149.24999999999997</v>
      </c>
      <c r="I986" s="24">
        <f>0.057*Tabla1[[#This Row],[Cantidad de paneles]]</f>
        <v>2835.7499999999995</v>
      </c>
      <c r="J986" s="28">
        <f>+Tabla1[[#This Row],[Peso del vidrio '[Kg']]]*J$1</f>
        <v>133628499.99999999</v>
      </c>
      <c r="K986" s="28">
        <f>+Tabla1[[#This Row],[Peso del Silicio '[Kg']]]*J$2</f>
        <v>22685999.999999996</v>
      </c>
      <c r="L986" s="28">
        <f>+Tabla1[[#This Row],[peso del aluminio '[Kg']]]*J$3</f>
        <v>14745899.999999998</v>
      </c>
      <c r="M986" s="30">
        <f>+Tabla1[[#This Row],[precio del vidrio '[$']]]+Tabla1[[#This Row],[precio del aluminio '[$']]]+Tabla1[[#This Row],[precio del silio '[$']]]</f>
        <v>171060399.99999997</v>
      </c>
      <c r="N986" s="39">
        <f t="shared" si="15"/>
        <v>39902.12269652437</v>
      </c>
      <c r="O986" s="50">
        <f>+Tabla1[[#This Row],[Valor Total del reciclaje de la planta]]/G$2</f>
        <v>44042.327497425329</v>
      </c>
    </row>
    <row r="987" spans="1:15" ht="27.6">
      <c r="A987" s="40">
        <v>45146</v>
      </c>
      <c r="B987" s="6" t="s">
        <v>1539</v>
      </c>
      <c r="C987" s="41" t="s">
        <v>1540</v>
      </c>
      <c r="D987" s="42">
        <f>+Tabla1[[#This Row],[Capacidad MW]]/E$1</f>
        <v>5000</v>
      </c>
      <c r="E987" s="42">
        <v>2</v>
      </c>
      <c r="F987" s="40">
        <v>45579</v>
      </c>
      <c r="G987" s="24">
        <f>17*Tabla1[[#This Row],[Cantidad de paneles]]</f>
        <v>85000</v>
      </c>
      <c r="H987" s="23">
        <f>0.003*Tabla1[[#This Row],[Cantidad de paneles]]</f>
        <v>15</v>
      </c>
      <c r="I987" s="24">
        <f>0.057*Tabla1[[#This Row],[Cantidad de paneles]]</f>
        <v>285</v>
      </c>
      <c r="J987" s="28">
        <f>+Tabla1[[#This Row],[Peso del vidrio '[Kg']]]*J$1</f>
        <v>13430000</v>
      </c>
      <c r="K987" s="28">
        <f>+Tabla1[[#This Row],[Peso del Silicio '[Kg']]]*J$2</f>
        <v>2280000</v>
      </c>
      <c r="L987" s="28">
        <f>+Tabla1[[#This Row],[peso del aluminio '[Kg']]]*J$3</f>
        <v>1482000</v>
      </c>
      <c r="M987" s="30">
        <f>+Tabla1[[#This Row],[precio del vidrio '[$']]]+Tabla1[[#This Row],[precio del aluminio '[$']]]+Tabla1[[#This Row],[precio del silio '[$']]]</f>
        <v>17192000</v>
      </c>
      <c r="N987" s="39">
        <f t="shared" si="15"/>
        <v>4010.2635875903898</v>
      </c>
      <c r="O987" s="50">
        <f>+Tabla1[[#This Row],[Valor Total del reciclaje de la planta]]/G$2</f>
        <v>4426.3645726055611</v>
      </c>
    </row>
    <row r="988" spans="1:15" ht="41.45">
      <c r="A988" s="40">
        <v>45148</v>
      </c>
      <c r="B988" s="6" t="s">
        <v>1541</v>
      </c>
      <c r="C988" s="41" t="s">
        <v>1542</v>
      </c>
      <c r="D988" s="42">
        <f>+Tabla1[[#This Row],[Capacidad MW]]/E$1</f>
        <v>500000</v>
      </c>
      <c r="E988" s="42">
        <v>200</v>
      </c>
      <c r="F988" s="40">
        <v>45838</v>
      </c>
      <c r="G988" s="24">
        <f>17*Tabla1[[#This Row],[Cantidad de paneles]]</f>
        <v>8500000</v>
      </c>
      <c r="H988" s="23">
        <f>0.003*Tabla1[[#This Row],[Cantidad de paneles]]</f>
        <v>1500</v>
      </c>
      <c r="I988" s="24">
        <f>0.057*Tabla1[[#This Row],[Cantidad de paneles]]</f>
        <v>28500</v>
      </c>
      <c r="J988" s="28">
        <f>+Tabla1[[#This Row],[Peso del vidrio '[Kg']]]*J$1</f>
        <v>1343000000</v>
      </c>
      <c r="K988" s="28">
        <f>+Tabla1[[#This Row],[Peso del Silicio '[Kg']]]*J$2</f>
        <v>228000000</v>
      </c>
      <c r="L988" s="28">
        <f>+Tabla1[[#This Row],[peso del aluminio '[Kg']]]*J$3</f>
        <v>148200000</v>
      </c>
      <c r="M988" s="30">
        <f>+Tabla1[[#This Row],[precio del vidrio '[$']]]+Tabla1[[#This Row],[precio del aluminio '[$']]]+Tabla1[[#This Row],[precio del silio '[$']]]</f>
        <v>1719200000</v>
      </c>
      <c r="N988" s="39">
        <f t="shared" si="15"/>
        <v>401026.35875903897</v>
      </c>
      <c r="O988" s="50">
        <f>+Tabla1[[#This Row],[Valor Total del reciclaje de la planta]]/G$2</f>
        <v>442636.45726055611</v>
      </c>
    </row>
    <row r="989" spans="1:15" ht="27.6">
      <c r="A989" s="40">
        <v>45153</v>
      </c>
      <c r="B989" s="6" t="s">
        <v>1543</v>
      </c>
      <c r="C989" s="41" t="s">
        <v>1544</v>
      </c>
      <c r="D989" s="42">
        <f>+Tabla1[[#This Row],[Capacidad MW]]/E$1</f>
        <v>49749.999999999993</v>
      </c>
      <c r="E989" s="42">
        <v>19.899999999999999</v>
      </c>
      <c r="F989" s="40">
        <v>45869</v>
      </c>
      <c r="G989" s="24">
        <f>17*Tabla1[[#This Row],[Cantidad de paneles]]</f>
        <v>845749.99999999988</v>
      </c>
      <c r="H989" s="23">
        <f>0.003*Tabla1[[#This Row],[Cantidad de paneles]]</f>
        <v>149.24999999999997</v>
      </c>
      <c r="I989" s="24">
        <f>0.057*Tabla1[[#This Row],[Cantidad de paneles]]</f>
        <v>2835.7499999999995</v>
      </c>
      <c r="J989" s="28">
        <f>+Tabla1[[#This Row],[Peso del vidrio '[Kg']]]*J$1</f>
        <v>133628499.99999999</v>
      </c>
      <c r="K989" s="28">
        <f>+Tabla1[[#This Row],[Peso del Silicio '[Kg']]]*J$2</f>
        <v>22685999.999999996</v>
      </c>
      <c r="L989" s="28">
        <f>+Tabla1[[#This Row],[peso del aluminio '[Kg']]]*J$3</f>
        <v>14745899.999999998</v>
      </c>
      <c r="M989" s="30">
        <f>+Tabla1[[#This Row],[precio del vidrio '[$']]]+Tabla1[[#This Row],[precio del aluminio '[$']]]+Tabla1[[#This Row],[precio del silio '[$']]]</f>
        <v>171060399.99999997</v>
      </c>
      <c r="N989" s="39">
        <f t="shared" si="15"/>
        <v>39902.12269652437</v>
      </c>
      <c r="O989" s="50">
        <f>+Tabla1[[#This Row],[Valor Total del reciclaje de la planta]]/G$2</f>
        <v>44042.327497425329</v>
      </c>
    </row>
    <row r="990" spans="1:15">
      <c r="A990" s="40">
        <v>45176</v>
      </c>
      <c r="B990" s="6" t="s">
        <v>1545</v>
      </c>
      <c r="C990" s="41" t="s">
        <v>1546</v>
      </c>
      <c r="D990" s="42">
        <f>+Tabla1[[#This Row],[Capacidad MW]]/E$1</f>
        <v>450000</v>
      </c>
      <c r="E990" s="42">
        <v>180</v>
      </c>
      <c r="F990" s="40">
        <v>46021</v>
      </c>
      <c r="G990" s="24">
        <f>17*Tabla1[[#This Row],[Cantidad de paneles]]</f>
        <v>7650000</v>
      </c>
      <c r="H990" s="23">
        <f>0.003*Tabla1[[#This Row],[Cantidad de paneles]]</f>
        <v>1350</v>
      </c>
      <c r="I990" s="24">
        <f>0.057*Tabla1[[#This Row],[Cantidad de paneles]]</f>
        <v>25650</v>
      </c>
      <c r="J990" s="28">
        <f>+Tabla1[[#This Row],[Peso del vidrio '[Kg']]]*J$1</f>
        <v>1208700000</v>
      </c>
      <c r="K990" s="28">
        <f>+Tabla1[[#This Row],[Peso del Silicio '[Kg']]]*J$2</f>
        <v>205200000</v>
      </c>
      <c r="L990" s="28">
        <f>+Tabla1[[#This Row],[peso del aluminio '[Kg']]]*J$3</f>
        <v>133380000</v>
      </c>
      <c r="M990" s="30">
        <f>+Tabla1[[#This Row],[precio del vidrio '[$']]]+Tabla1[[#This Row],[precio del aluminio '[$']]]+Tabla1[[#This Row],[precio del silio '[$']]]</f>
        <v>1547280000</v>
      </c>
      <c r="N990" s="39">
        <f t="shared" si="15"/>
        <v>360923.72288313508</v>
      </c>
      <c r="O990" s="50">
        <f>+Tabla1[[#This Row],[Valor Total del reciclaje de la planta]]/G$2</f>
        <v>398372.81153450051</v>
      </c>
    </row>
    <row r="991" spans="1:15" ht="27.6">
      <c r="A991" s="40">
        <v>45180</v>
      </c>
      <c r="B991" s="6" t="s">
        <v>1547</v>
      </c>
      <c r="C991" s="41" t="s">
        <v>1399</v>
      </c>
      <c r="D991" s="42">
        <f>+Tabla1[[#This Row],[Capacidad MW]]/E$1</f>
        <v>24750</v>
      </c>
      <c r="E991" s="42">
        <v>9.9</v>
      </c>
      <c r="F991" s="40">
        <v>45290</v>
      </c>
      <c r="G991" s="24">
        <f>17*Tabla1[[#This Row],[Cantidad de paneles]]</f>
        <v>420750</v>
      </c>
      <c r="H991" s="23">
        <f>0.003*Tabla1[[#This Row],[Cantidad de paneles]]</f>
        <v>74.25</v>
      </c>
      <c r="I991" s="24">
        <f>0.057*Tabla1[[#This Row],[Cantidad de paneles]]</f>
        <v>1410.75</v>
      </c>
      <c r="J991" s="28">
        <f>+Tabla1[[#This Row],[Peso del vidrio '[Kg']]]*J$1</f>
        <v>66478500</v>
      </c>
      <c r="K991" s="28">
        <f>+Tabla1[[#This Row],[Peso del Silicio '[Kg']]]*J$2</f>
        <v>11286000</v>
      </c>
      <c r="L991" s="28">
        <f>+Tabla1[[#This Row],[peso del aluminio '[Kg']]]*J$3</f>
        <v>7335900</v>
      </c>
      <c r="M991" s="30">
        <f>+Tabla1[[#This Row],[precio del vidrio '[$']]]+Tabla1[[#This Row],[precio del aluminio '[$']]]+Tabla1[[#This Row],[precio del silio '[$']]]</f>
        <v>85100400</v>
      </c>
      <c r="N991" s="39">
        <f t="shared" si="15"/>
        <v>19850.804758572427</v>
      </c>
      <c r="O991" s="50">
        <f>+Tabla1[[#This Row],[Valor Total del reciclaje de la planta]]/G$2</f>
        <v>21910.50463439753</v>
      </c>
    </row>
    <row r="992" spans="1:15" ht="27.6">
      <c r="A992" s="40">
        <v>45180</v>
      </c>
      <c r="B992" s="6" t="s">
        <v>1548</v>
      </c>
      <c r="C992" s="41" t="s">
        <v>1549</v>
      </c>
      <c r="D992" s="42">
        <f>+Tabla1[[#This Row],[Capacidad MW]]/E$1</f>
        <v>225000</v>
      </c>
      <c r="E992" s="42">
        <v>90</v>
      </c>
      <c r="F992" s="40">
        <v>46751</v>
      </c>
      <c r="G992" s="24">
        <f>17*Tabla1[[#This Row],[Cantidad de paneles]]</f>
        <v>3825000</v>
      </c>
      <c r="H992" s="23">
        <f>0.003*Tabla1[[#This Row],[Cantidad de paneles]]</f>
        <v>675</v>
      </c>
      <c r="I992" s="24">
        <f>0.057*Tabla1[[#This Row],[Cantidad de paneles]]</f>
        <v>12825</v>
      </c>
      <c r="J992" s="28">
        <f>+Tabla1[[#This Row],[Peso del vidrio '[Kg']]]*J$1</f>
        <v>604350000</v>
      </c>
      <c r="K992" s="28">
        <f>+Tabla1[[#This Row],[Peso del Silicio '[Kg']]]*J$2</f>
        <v>102600000</v>
      </c>
      <c r="L992" s="28">
        <f>+Tabla1[[#This Row],[peso del aluminio '[Kg']]]*J$3</f>
        <v>66690000</v>
      </c>
      <c r="M992" s="30">
        <f>+Tabla1[[#This Row],[precio del vidrio '[$']]]+Tabla1[[#This Row],[precio del aluminio '[$']]]+Tabla1[[#This Row],[precio del silio '[$']]]</f>
        <v>773640000</v>
      </c>
      <c r="N992" s="39">
        <f t="shared" si="15"/>
        <v>180461.86144156754</v>
      </c>
      <c r="O992" s="50">
        <f>+Tabla1[[#This Row],[Valor Total del reciclaje de la planta]]/G$2</f>
        <v>199186.40576725025</v>
      </c>
    </row>
    <row r="993" spans="1:15" ht="27.6">
      <c r="A993" s="40">
        <v>45181</v>
      </c>
      <c r="B993" s="6" t="s">
        <v>1550</v>
      </c>
      <c r="C993" s="41" t="s">
        <v>1551</v>
      </c>
      <c r="D993" s="42">
        <f>+Tabla1[[#This Row],[Capacidad MW]]/E$1</f>
        <v>162500</v>
      </c>
      <c r="E993" s="42">
        <v>65</v>
      </c>
      <c r="F993" s="40">
        <v>46234</v>
      </c>
      <c r="G993" s="24">
        <f>17*Tabla1[[#This Row],[Cantidad de paneles]]</f>
        <v>2762500</v>
      </c>
      <c r="H993" s="23">
        <f>0.003*Tabla1[[#This Row],[Cantidad de paneles]]</f>
        <v>487.5</v>
      </c>
      <c r="I993" s="24">
        <f>0.057*Tabla1[[#This Row],[Cantidad de paneles]]</f>
        <v>9262.5</v>
      </c>
      <c r="J993" s="28">
        <f>+Tabla1[[#This Row],[Peso del vidrio '[Kg']]]*J$1</f>
        <v>436475000</v>
      </c>
      <c r="K993" s="28">
        <f>+Tabla1[[#This Row],[Peso del Silicio '[Kg']]]*J$2</f>
        <v>74100000</v>
      </c>
      <c r="L993" s="28">
        <f>+Tabla1[[#This Row],[peso del aluminio '[Kg']]]*J$3</f>
        <v>48165000</v>
      </c>
      <c r="M993" s="30">
        <f>+Tabla1[[#This Row],[precio del vidrio '[$']]]+Tabla1[[#This Row],[precio del aluminio '[$']]]+Tabla1[[#This Row],[precio del silio '[$']]]</f>
        <v>558740000</v>
      </c>
      <c r="N993" s="39">
        <f t="shared" si="15"/>
        <v>130333.56659668765</v>
      </c>
      <c r="O993" s="50">
        <f>+Tabla1[[#This Row],[Valor Total del reciclaje de la planta]]/G$2</f>
        <v>143856.84860968075</v>
      </c>
    </row>
    <row r="994" spans="1:15" ht="55.15">
      <c r="A994" s="40">
        <v>45182</v>
      </c>
      <c r="B994" s="6" t="s">
        <v>1552</v>
      </c>
      <c r="C994" s="41" t="s">
        <v>1553</v>
      </c>
      <c r="D994" s="42">
        <f>+Tabla1[[#This Row],[Capacidad MW]]/E$1</f>
        <v>400000</v>
      </c>
      <c r="E994" s="42">
        <v>160</v>
      </c>
      <c r="F994" s="40">
        <v>45657</v>
      </c>
      <c r="G994" s="24">
        <f>17*Tabla1[[#This Row],[Cantidad de paneles]]</f>
        <v>6800000</v>
      </c>
      <c r="H994" s="23">
        <f>0.003*Tabla1[[#This Row],[Cantidad de paneles]]</f>
        <v>1200</v>
      </c>
      <c r="I994" s="24">
        <f>0.057*Tabla1[[#This Row],[Cantidad de paneles]]</f>
        <v>22800</v>
      </c>
      <c r="J994" s="28">
        <f>+Tabla1[[#This Row],[Peso del vidrio '[Kg']]]*J$1</f>
        <v>1074400000</v>
      </c>
      <c r="K994" s="28">
        <f>+Tabla1[[#This Row],[Peso del Silicio '[Kg']]]*J$2</f>
        <v>182400000</v>
      </c>
      <c r="L994" s="28">
        <f>+Tabla1[[#This Row],[peso del aluminio '[Kg']]]*J$3</f>
        <v>118560000</v>
      </c>
      <c r="M994" s="30">
        <f>+Tabla1[[#This Row],[precio del vidrio '[$']]]+Tabla1[[#This Row],[precio del aluminio '[$']]]+Tabla1[[#This Row],[precio del silio '[$']]]</f>
        <v>1375360000</v>
      </c>
      <c r="N994" s="39">
        <f t="shared" si="15"/>
        <v>320821.08700723114</v>
      </c>
      <c r="O994" s="50">
        <f>+Tabla1[[#This Row],[Valor Total del reciclaje de la planta]]/G$2</f>
        <v>354109.1658084449</v>
      </c>
    </row>
    <row r="995" spans="1:15" ht="27.6">
      <c r="A995" s="40">
        <v>45182</v>
      </c>
      <c r="B995" s="6" t="s">
        <v>1554</v>
      </c>
      <c r="C995" s="41" t="s">
        <v>1555</v>
      </c>
      <c r="D995" s="42">
        <f>+Tabla1[[#This Row],[Capacidad MW]]/E$1</f>
        <v>24750</v>
      </c>
      <c r="E995" s="42">
        <v>9.9</v>
      </c>
      <c r="F995" s="40">
        <v>45657</v>
      </c>
      <c r="G995" s="24">
        <f>17*Tabla1[[#This Row],[Cantidad de paneles]]</f>
        <v>420750</v>
      </c>
      <c r="H995" s="23">
        <f>0.003*Tabla1[[#This Row],[Cantidad de paneles]]</f>
        <v>74.25</v>
      </c>
      <c r="I995" s="24">
        <f>0.057*Tabla1[[#This Row],[Cantidad de paneles]]</f>
        <v>1410.75</v>
      </c>
      <c r="J995" s="28">
        <f>+Tabla1[[#This Row],[Peso del vidrio '[Kg']]]*J$1</f>
        <v>66478500</v>
      </c>
      <c r="K995" s="28">
        <f>+Tabla1[[#This Row],[Peso del Silicio '[Kg']]]*J$2</f>
        <v>11286000</v>
      </c>
      <c r="L995" s="28">
        <f>+Tabla1[[#This Row],[peso del aluminio '[Kg']]]*J$3</f>
        <v>7335900</v>
      </c>
      <c r="M995" s="30">
        <f>+Tabla1[[#This Row],[precio del vidrio '[$']]]+Tabla1[[#This Row],[precio del aluminio '[$']]]+Tabla1[[#This Row],[precio del silio '[$']]]</f>
        <v>85100400</v>
      </c>
      <c r="N995" s="39">
        <f t="shared" si="15"/>
        <v>19850.804758572427</v>
      </c>
      <c r="O995" s="50">
        <f>+Tabla1[[#This Row],[Valor Total del reciclaje de la planta]]/G$2</f>
        <v>21910.50463439753</v>
      </c>
    </row>
    <row r="996" spans="1:15" ht="55.15">
      <c r="A996" s="40">
        <v>45184</v>
      </c>
      <c r="B996" s="6" t="s">
        <v>1556</v>
      </c>
      <c r="C996" s="41" t="s">
        <v>1553</v>
      </c>
      <c r="D996" s="42">
        <f>+Tabla1[[#This Row],[Capacidad MW]]/E$1</f>
        <v>24750</v>
      </c>
      <c r="E996" s="42">
        <v>9.9</v>
      </c>
      <c r="F996" s="40">
        <v>45746</v>
      </c>
      <c r="G996" s="24">
        <f>17*Tabla1[[#This Row],[Cantidad de paneles]]</f>
        <v>420750</v>
      </c>
      <c r="H996" s="23">
        <f>0.003*Tabla1[[#This Row],[Cantidad de paneles]]</f>
        <v>74.25</v>
      </c>
      <c r="I996" s="24">
        <f>0.057*Tabla1[[#This Row],[Cantidad de paneles]]</f>
        <v>1410.75</v>
      </c>
      <c r="J996" s="28">
        <f>+Tabla1[[#This Row],[Peso del vidrio '[Kg']]]*J$1</f>
        <v>66478500</v>
      </c>
      <c r="K996" s="28">
        <f>+Tabla1[[#This Row],[Peso del Silicio '[Kg']]]*J$2</f>
        <v>11286000</v>
      </c>
      <c r="L996" s="28">
        <f>+Tabla1[[#This Row],[peso del aluminio '[Kg']]]*J$3</f>
        <v>7335900</v>
      </c>
      <c r="M996" s="30">
        <f>+Tabla1[[#This Row],[precio del vidrio '[$']]]+Tabla1[[#This Row],[precio del aluminio '[$']]]+Tabla1[[#This Row],[precio del silio '[$']]]</f>
        <v>85100400</v>
      </c>
      <c r="N996" s="39">
        <f t="shared" si="15"/>
        <v>19850.804758572427</v>
      </c>
      <c r="O996" s="50">
        <f>+Tabla1[[#This Row],[Valor Total del reciclaje de la planta]]/G$2</f>
        <v>21910.50463439753</v>
      </c>
    </row>
    <row r="997" spans="1:15" ht="69">
      <c r="A997" s="40">
        <v>45184</v>
      </c>
      <c r="B997" s="6" t="s">
        <v>1557</v>
      </c>
      <c r="C997" s="41" t="s">
        <v>1558</v>
      </c>
      <c r="D997" s="42">
        <f>+Tabla1[[#This Row],[Capacidad MW]]/E$1</f>
        <v>24750</v>
      </c>
      <c r="E997" s="42">
        <v>9.9</v>
      </c>
      <c r="F997" s="40">
        <v>45657</v>
      </c>
      <c r="G997" s="24">
        <f>17*Tabla1[[#This Row],[Cantidad de paneles]]</f>
        <v>420750</v>
      </c>
      <c r="H997" s="23">
        <f>0.003*Tabla1[[#This Row],[Cantidad de paneles]]</f>
        <v>74.25</v>
      </c>
      <c r="I997" s="24">
        <f>0.057*Tabla1[[#This Row],[Cantidad de paneles]]</f>
        <v>1410.75</v>
      </c>
      <c r="J997" s="28">
        <f>+Tabla1[[#This Row],[Peso del vidrio '[Kg']]]*J$1</f>
        <v>66478500</v>
      </c>
      <c r="K997" s="28">
        <f>+Tabla1[[#This Row],[Peso del Silicio '[Kg']]]*J$2</f>
        <v>11286000</v>
      </c>
      <c r="L997" s="28">
        <f>+Tabla1[[#This Row],[peso del aluminio '[Kg']]]*J$3</f>
        <v>7335900</v>
      </c>
      <c r="M997" s="30">
        <f>+Tabla1[[#This Row],[precio del vidrio '[$']]]+Tabla1[[#This Row],[precio del aluminio '[$']]]+Tabla1[[#This Row],[precio del silio '[$']]]</f>
        <v>85100400</v>
      </c>
      <c r="N997" s="39">
        <f t="shared" si="15"/>
        <v>19850.804758572427</v>
      </c>
      <c r="O997" s="50">
        <f>+Tabla1[[#This Row],[Valor Total del reciclaje de la planta]]/G$2</f>
        <v>21910.50463439753</v>
      </c>
    </row>
    <row r="998" spans="1:15" ht="69">
      <c r="A998" s="40">
        <v>45184</v>
      </c>
      <c r="B998" s="6" t="s">
        <v>1559</v>
      </c>
      <c r="C998" s="41" t="s">
        <v>1558</v>
      </c>
      <c r="D998" s="42">
        <f>+Tabla1[[#This Row],[Capacidad MW]]/E$1</f>
        <v>24750</v>
      </c>
      <c r="E998" s="42">
        <v>9.9</v>
      </c>
      <c r="F998" s="40">
        <v>45746</v>
      </c>
      <c r="G998" s="24">
        <f>17*Tabla1[[#This Row],[Cantidad de paneles]]</f>
        <v>420750</v>
      </c>
      <c r="H998" s="23">
        <f>0.003*Tabla1[[#This Row],[Cantidad de paneles]]</f>
        <v>74.25</v>
      </c>
      <c r="I998" s="24">
        <f>0.057*Tabla1[[#This Row],[Cantidad de paneles]]</f>
        <v>1410.75</v>
      </c>
      <c r="J998" s="28">
        <f>+Tabla1[[#This Row],[Peso del vidrio '[Kg']]]*J$1</f>
        <v>66478500</v>
      </c>
      <c r="K998" s="28">
        <f>+Tabla1[[#This Row],[Peso del Silicio '[Kg']]]*J$2</f>
        <v>11286000</v>
      </c>
      <c r="L998" s="28">
        <f>+Tabla1[[#This Row],[peso del aluminio '[Kg']]]*J$3</f>
        <v>7335900</v>
      </c>
      <c r="M998" s="30">
        <f>+Tabla1[[#This Row],[precio del vidrio '[$']]]+Tabla1[[#This Row],[precio del aluminio '[$']]]+Tabla1[[#This Row],[precio del silio '[$']]]</f>
        <v>85100400</v>
      </c>
      <c r="N998" s="39">
        <f t="shared" si="15"/>
        <v>19850.804758572427</v>
      </c>
      <c r="O998" s="50">
        <f>+Tabla1[[#This Row],[Valor Total del reciclaje de la planta]]/G$2</f>
        <v>21910.50463439753</v>
      </c>
    </row>
    <row r="999" spans="1:15" ht="69">
      <c r="A999" s="40">
        <v>45184</v>
      </c>
      <c r="B999" s="6" t="s">
        <v>1560</v>
      </c>
      <c r="C999" s="41" t="s">
        <v>1558</v>
      </c>
      <c r="D999" s="42">
        <f>+Tabla1[[#This Row],[Capacidad MW]]/E$1</f>
        <v>24750</v>
      </c>
      <c r="E999" s="42">
        <v>9.9</v>
      </c>
      <c r="F999" s="40">
        <v>45746</v>
      </c>
      <c r="G999" s="24">
        <f>17*Tabla1[[#This Row],[Cantidad de paneles]]</f>
        <v>420750</v>
      </c>
      <c r="H999" s="23">
        <f>0.003*Tabla1[[#This Row],[Cantidad de paneles]]</f>
        <v>74.25</v>
      </c>
      <c r="I999" s="24">
        <f>0.057*Tabla1[[#This Row],[Cantidad de paneles]]</f>
        <v>1410.75</v>
      </c>
      <c r="J999" s="28">
        <f>+Tabla1[[#This Row],[Peso del vidrio '[Kg']]]*J$1</f>
        <v>66478500</v>
      </c>
      <c r="K999" s="28">
        <f>+Tabla1[[#This Row],[Peso del Silicio '[Kg']]]*J$2</f>
        <v>11286000</v>
      </c>
      <c r="L999" s="28">
        <f>+Tabla1[[#This Row],[peso del aluminio '[Kg']]]*J$3</f>
        <v>7335900</v>
      </c>
      <c r="M999" s="30">
        <f>+Tabla1[[#This Row],[precio del vidrio '[$']]]+Tabla1[[#This Row],[precio del aluminio '[$']]]+Tabla1[[#This Row],[precio del silio '[$']]]</f>
        <v>85100400</v>
      </c>
      <c r="N999" s="39">
        <f t="shared" si="15"/>
        <v>19850.804758572427</v>
      </c>
      <c r="O999" s="50">
        <f>+Tabla1[[#This Row],[Valor Total del reciclaje de la planta]]/G$2</f>
        <v>21910.50463439753</v>
      </c>
    </row>
    <row r="1000" spans="1:15" ht="27.6">
      <c r="A1000" s="40">
        <v>45184</v>
      </c>
      <c r="B1000" s="6" t="s">
        <v>1561</v>
      </c>
      <c r="C1000" s="41" t="s">
        <v>1562</v>
      </c>
      <c r="D1000" s="42">
        <f>+Tabla1[[#This Row],[Capacidad MW]]/E$1</f>
        <v>11999.999999999998</v>
      </c>
      <c r="E1000" s="42">
        <v>4.8</v>
      </c>
      <c r="F1000" s="40">
        <v>46022</v>
      </c>
      <c r="G1000" s="24">
        <f>17*Tabla1[[#This Row],[Cantidad de paneles]]</f>
        <v>203999.99999999997</v>
      </c>
      <c r="H1000" s="23">
        <f>0.003*Tabla1[[#This Row],[Cantidad de paneles]]</f>
        <v>35.999999999999993</v>
      </c>
      <c r="I1000" s="24">
        <f>0.057*Tabla1[[#This Row],[Cantidad de paneles]]</f>
        <v>683.99999999999989</v>
      </c>
      <c r="J1000" s="28">
        <f>+Tabla1[[#This Row],[Peso del vidrio '[Kg']]]*J$1</f>
        <v>32231999.999999996</v>
      </c>
      <c r="K1000" s="28">
        <f>+Tabla1[[#This Row],[Peso del Silicio '[Kg']]]*J$2</f>
        <v>5471999.9999999991</v>
      </c>
      <c r="L1000" s="28">
        <f>+Tabla1[[#This Row],[peso del aluminio '[Kg']]]*J$3</f>
        <v>3556799.9999999995</v>
      </c>
      <c r="M1000" s="30">
        <f>+Tabla1[[#This Row],[precio del vidrio '[$']]]+Tabla1[[#This Row],[precio del aluminio '[$']]]+Tabla1[[#This Row],[precio del silio '[$']]]</f>
        <v>41260799.999999993</v>
      </c>
      <c r="N1000" s="39">
        <f t="shared" si="15"/>
        <v>9624.6326102169332</v>
      </c>
      <c r="O1000" s="50">
        <f>+Tabla1[[#This Row],[Valor Total del reciclaje de la planta]]/G$2</f>
        <v>10623.274974253345</v>
      </c>
    </row>
    <row r="1001" spans="1:15" ht="27.6">
      <c r="A1001" s="40">
        <v>45187</v>
      </c>
      <c r="B1001" s="6" t="s">
        <v>1563</v>
      </c>
      <c r="C1001" s="41" t="s">
        <v>1564</v>
      </c>
      <c r="D1001" s="42">
        <f>+Tabla1[[#This Row],[Capacidad MW]]/E$1</f>
        <v>249750</v>
      </c>
      <c r="E1001" s="42">
        <v>99.9</v>
      </c>
      <c r="F1001" s="40">
        <v>46022</v>
      </c>
      <c r="G1001" s="24">
        <f>17*Tabla1[[#This Row],[Cantidad de paneles]]</f>
        <v>4245750</v>
      </c>
      <c r="H1001" s="23">
        <f>0.003*Tabla1[[#This Row],[Cantidad de paneles]]</f>
        <v>749.25</v>
      </c>
      <c r="I1001" s="24">
        <f>0.057*Tabla1[[#This Row],[Cantidad de paneles]]</f>
        <v>14235.75</v>
      </c>
      <c r="J1001" s="28">
        <f>+Tabla1[[#This Row],[Peso del vidrio '[Kg']]]*J$1</f>
        <v>670828500</v>
      </c>
      <c r="K1001" s="28">
        <f>+Tabla1[[#This Row],[Peso del Silicio '[Kg']]]*J$2</f>
        <v>113886000</v>
      </c>
      <c r="L1001" s="28">
        <f>+Tabla1[[#This Row],[peso del aluminio '[Kg']]]*J$3</f>
        <v>74025900</v>
      </c>
      <c r="M1001" s="30">
        <f>+Tabla1[[#This Row],[precio del vidrio '[$']]]+Tabla1[[#This Row],[precio del aluminio '[$']]]+Tabla1[[#This Row],[precio del silio '[$']]]</f>
        <v>858740400</v>
      </c>
      <c r="N1001" s="39">
        <f t="shared" si="15"/>
        <v>200312.66620013997</v>
      </c>
      <c r="O1001" s="50">
        <f>+Tabla1[[#This Row],[Valor Total del reciclaje de la planta]]/G$2</f>
        <v>221096.91040164779</v>
      </c>
    </row>
    <row r="1002" spans="1:15" ht="27.6">
      <c r="A1002" s="40">
        <v>45188</v>
      </c>
      <c r="B1002" s="6" t="s">
        <v>1565</v>
      </c>
      <c r="C1002" s="41" t="s">
        <v>1399</v>
      </c>
      <c r="D1002" s="42">
        <f>+Tabla1[[#This Row],[Capacidad MW]]/E$1</f>
        <v>49749.999999999993</v>
      </c>
      <c r="E1002" s="42">
        <v>19.899999999999999</v>
      </c>
      <c r="F1002" s="40">
        <v>46022</v>
      </c>
      <c r="G1002" s="24">
        <f>17*Tabla1[[#This Row],[Cantidad de paneles]]</f>
        <v>845749.99999999988</v>
      </c>
      <c r="H1002" s="23">
        <f>0.003*Tabla1[[#This Row],[Cantidad de paneles]]</f>
        <v>149.24999999999997</v>
      </c>
      <c r="I1002" s="24">
        <f>0.057*Tabla1[[#This Row],[Cantidad de paneles]]</f>
        <v>2835.7499999999995</v>
      </c>
      <c r="J1002" s="28">
        <f>+Tabla1[[#This Row],[Peso del vidrio '[Kg']]]*J$1</f>
        <v>133628499.99999999</v>
      </c>
      <c r="K1002" s="28">
        <f>+Tabla1[[#This Row],[Peso del Silicio '[Kg']]]*J$2</f>
        <v>22685999.999999996</v>
      </c>
      <c r="L1002" s="28">
        <f>+Tabla1[[#This Row],[peso del aluminio '[Kg']]]*J$3</f>
        <v>14745899.999999998</v>
      </c>
      <c r="M1002" s="30">
        <f>+Tabla1[[#This Row],[precio del vidrio '[$']]]+Tabla1[[#This Row],[precio del aluminio '[$']]]+Tabla1[[#This Row],[precio del silio '[$']]]</f>
        <v>171060399.99999997</v>
      </c>
      <c r="N1002" s="39">
        <f t="shared" si="15"/>
        <v>39902.12269652437</v>
      </c>
      <c r="O1002" s="50">
        <f>+Tabla1[[#This Row],[Valor Total del reciclaje de la planta]]/G$2</f>
        <v>44042.327497425329</v>
      </c>
    </row>
    <row r="1003" spans="1:15">
      <c r="A1003" s="40">
        <v>45188</v>
      </c>
      <c r="B1003" s="6" t="s">
        <v>1566</v>
      </c>
      <c r="C1003" s="41" t="s">
        <v>1567</v>
      </c>
      <c r="D1003" s="42">
        <f>+Tabla1[[#This Row],[Capacidad MW]]/E$1</f>
        <v>24975</v>
      </c>
      <c r="E1003" s="42">
        <v>9.99</v>
      </c>
      <c r="F1003" s="40">
        <v>46568</v>
      </c>
      <c r="G1003" s="24">
        <f>17*Tabla1[[#This Row],[Cantidad de paneles]]</f>
        <v>424575</v>
      </c>
      <c r="H1003" s="23">
        <f>0.003*Tabla1[[#This Row],[Cantidad de paneles]]</f>
        <v>74.924999999999997</v>
      </c>
      <c r="I1003" s="24">
        <f>0.057*Tabla1[[#This Row],[Cantidad de paneles]]</f>
        <v>1423.575</v>
      </c>
      <c r="J1003" s="28">
        <f>+Tabla1[[#This Row],[Peso del vidrio '[Kg']]]*J$1</f>
        <v>67082850</v>
      </c>
      <c r="K1003" s="28">
        <f>+Tabla1[[#This Row],[Peso del Silicio '[Kg']]]*J$2</f>
        <v>11388600</v>
      </c>
      <c r="L1003" s="28">
        <f>+Tabla1[[#This Row],[peso del aluminio '[Kg']]]*J$3</f>
        <v>7402590</v>
      </c>
      <c r="M1003" s="30">
        <f>+Tabla1[[#This Row],[precio del vidrio '[$']]]+Tabla1[[#This Row],[precio del aluminio '[$']]]+Tabla1[[#This Row],[precio del silio '[$']]]</f>
        <v>85874040</v>
      </c>
      <c r="N1003" s="39">
        <f t="shared" si="15"/>
        <v>20031.266620013997</v>
      </c>
      <c r="O1003" s="50">
        <f>+Tabla1[[#This Row],[Valor Total del reciclaje de la planta]]/G$2</f>
        <v>22109.69104016478</v>
      </c>
    </row>
    <row r="1004" spans="1:15">
      <c r="A1004" s="40">
        <v>45188</v>
      </c>
      <c r="B1004" s="6" t="s">
        <v>1568</v>
      </c>
      <c r="C1004" s="41" t="s">
        <v>1567</v>
      </c>
      <c r="D1004" s="42">
        <f>+Tabla1[[#This Row],[Capacidad MW]]/E$1</f>
        <v>12475</v>
      </c>
      <c r="E1004" s="42">
        <v>4.99</v>
      </c>
      <c r="F1004" s="40">
        <v>46568</v>
      </c>
      <c r="G1004" s="24">
        <f>17*Tabla1[[#This Row],[Cantidad de paneles]]</f>
        <v>212075</v>
      </c>
      <c r="H1004" s="23">
        <f>0.003*Tabla1[[#This Row],[Cantidad de paneles]]</f>
        <v>37.425000000000004</v>
      </c>
      <c r="I1004" s="24">
        <f>0.057*Tabla1[[#This Row],[Cantidad de paneles]]</f>
        <v>711.07500000000005</v>
      </c>
      <c r="J1004" s="28">
        <f>+Tabla1[[#This Row],[Peso del vidrio '[Kg']]]*J$1</f>
        <v>33507850</v>
      </c>
      <c r="K1004" s="28">
        <f>+Tabla1[[#This Row],[Peso del Silicio '[Kg']]]*J$2</f>
        <v>5688600.0000000009</v>
      </c>
      <c r="L1004" s="28">
        <f>+Tabla1[[#This Row],[peso del aluminio '[Kg']]]*J$3</f>
        <v>3697590.0000000005</v>
      </c>
      <c r="M1004" s="30">
        <f>+Tabla1[[#This Row],[precio del vidrio '[$']]]+Tabla1[[#This Row],[precio del aluminio '[$']]]+Tabla1[[#This Row],[precio del silio '[$']]]</f>
        <v>42894040</v>
      </c>
      <c r="N1004" s="39">
        <f t="shared" si="15"/>
        <v>10005.607651038023</v>
      </c>
      <c r="O1004" s="50">
        <f>+Tabla1[[#This Row],[Valor Total del reciclaje de la planta]]/G$2</f>
        <v>11043.779608650875</v>
      </c>
    </row>
    <row r="1005" spans="1:15">
      <c r="A1005" s="40">
        <v>45188</v>
      </c>
      <c r="B1005" s="6" t="s">
        <v>1569</v>
      </c>
      <c r="C1005" s="41" t="s">
        <v>1567</v>
      </c>
      <c r="D1005" s="42">
        <f>+Tabla1[[#This Row],[Capacidad MW]]/E$1</f>
        <v>24975</v>
      </c>
      <c r="E1005" s="42">
        <v>9.99</v>
      </c>
      <c r="F1005" s="40">
        <v>46568</v>
      </c>
      <c r="G1005" s="24">
        <f>17*Tabla1[[#This Row],[Cantidad de paneles]]</f>
        <v>424575</v>
      </c>
      <c r="H1005" s="23">
        <f>0.003*Tabla1[[#This Row],[Cantidad de paneles]]</f>
        <v>74.924999999999997</v>
      </c>
      <c r="I1005" s="24">
        <f>0.057*Tabla1[[#This Row],[Cantidad de paneles]]</f>
        <v>1423.575</v>
      </c>
      <c r="J1005" s="28">
        <f>+Tabla1[[#This Row],[Peso del vidrio '[Kg']]]*J$1</f>
        <v>67082850</v>
      </c>
      <c r="K1005" s="28">
        <f>+Tabla1[[#This Row],[Peso del Silicio '[Kg']]]*J$2</f>
        <v>11388600</v>
      </c>
      <c r="L1005" s="28">
        <f>+Tabla1[[#This Row],[peso del aluminio '[Kg']]]*J$3</f>
        <v>7402590</v>
      </c>
      <c r="M1005" s="30">
        <f>+Tabla1[[#This Row],[precio del vidrio '[$']]]+Tabla1[[#This Row],[precio del aluminio '[$']]]+Tabla1[[#This Row],[precio del silio '[$']]]</f>
        <v>85874040</v>
      </c>
      <c r="N1005" s="39">
        <f t="shared" si="15"/>
        <v>20031.266620013997</v>
      </c>
      <c r="O1005" s="50">
        <f>+Tabla1[[#This Row],[Valor Total del reciclaje de la planta]]/G$2</f>
        <v>22109.69104016478</v>
      </c>
    </row>
    <row r="1006" spans="1:15">
      <c r="A1006" s="40">
        <v>45188</v>
      </c>
      <c r="B1006" s="6" t="s">
        <v>1570</v>
      </c>
      <c r="C1006" s="41" t="s">
        <v>1567</v>
      </c>
      <c r="D1006" s="42">
        <f>+Tabla1[[#This Row],[Capacidad MW]]/E$1</f>
        <v>24975</v>
      </c>
      <c r="E1006" s="42">
        <v>9.99</v>
      </c>
      <c r="F1006" s="40">
        <v>46568</v>
      </c>
      <c r="G1006" s="24">
        <f>17*Tabla1[[#This Row],[Cantidad de paneles]]</f>
        <v>424575</v>
      </c>
      <c r="H1006" s="23">
        <f>0.003*Tabla1[[#This Row],[Cantidad de paneles]]</f>
        <v>74.924999999999997</v>
      </c>
      <c r="I1006" s="24">
        <f>0.057*Tabla1[[#This Row],[Cantidad de paneles]]</f>
        <v>1423.575</v>
      </c>
      <c r="J1006" s="28">
        <f>+Tabla1[[#This Row],[Peso del vidrio '[Kg']]]*J$1</f>
        <v>67082850</v>
      </c>
      <c r="K1006" s="28">
        <f>+Tabla1[[#This Row],[Peso del Silicio '[Kg']]]*J$2</f>
        <v>11388600</v>
      </c>
      <c r="L1006" s="28">
        <f>+Tabla1[[#This Row],[peso del aluminio '[Kg']]]*J$3</f>
        <v>7402590</v>
      </c>
      <c r="M1006" s="30">
        <f>+Tabla1[[#This Row],[precio del vidrio '[$']]]+Tabla1[[#This Row],[precio del aluminio '[$']]]+Tabla1[[#This Row],[precio del silio '[$']]]</f>
        <v>85874040</v>
      </c>
      <c r="N1006" s="39">
        <f t="shared" si="15"/>
        <v>20031.266620013997</v>
      </c>
      <c r="O1006" s="50">
        <f>+Tabla1[[#This Row],[Valor Total del reciclaje de la planta]]/G$2</f>
        <v>22109.69104016478</v>
      </c>
    </row>
    <row r="1007" spans="1:15" ht="41.45">
      <c r="A1007" s="40">
        <v>45189</v>
      </c>
      <c r="B1007" s="6" t="s">
        <v>1571</v>
      </c>
      <c r="C1007" s="41" t="s">
        <v>1572</v>
      </c>
      <c r="D1007" s="42">
        <f>+Tabla1[[#This Row],[Capacidad MW]]/E$1</f>
        <v>49749.999999999993</v>
      </c>
      <c r="E1007" s="42">
        <v>19.899999999999999</v>
      </c>
      <c r="F1007" s="40">
        <v>46387</v>
      </c>
      <c r="G1007" s="24">
        <f>17*Tabla1[[#This Row],[Cantidad de paneles]]</f>
        <v>845749.99999999988</v>
      </c>
      <c r="H1007" s="23">
        <f>0.003*Tabla1[[#This Row],[Cantidad de paneles]]</f>
        <v>149.24999999999997</v>
      </c>
      <c r="I1007" s="24">
        <f>0.057*Tabla1[[#This Row],[Cantidad de paneles]]</f>
        <v>2835.7499999999995</v>
      </c>
      <c r="J1007" s="28">
        <f>+Tabla1[[#This Row],[Peso del vidrio '[Kg']]]*J$1</f>
        <v>133628499.99999999</v>
      </c>
      <c r="K1007" s="28">
        <f>+Tabla1[[#This Row],[Peso del Silicio '[Kg']]]*J$2</f>
        <v>22685999.999999996</v>
      </c>
      <c r="L1007" s="28">
        <f>+Tabla1[[#This Row],[peso del aluminio '[Kg']]]*J$3</f>
        <v>14745899.999999998</v>
      </c>
      <c r="M1007" s="30">
        <f>+Tabla1[[#This Row],[precio del vidrio '[$']]]+Tabla1[[#This Row],[precio del aluminio '[$']]]+Tabla1[[#This Row],[precio del silio '[$']]]</f>
        <v>171060399.99999997</v>
      </c>
      <c r="N1007" s="39">
        <f t="shared" si="15"/>
        <v>39902.12269652437</v>
      </c>
      <c r="O1007" s="50">
        <f>+Tabla1[[#This Row],[Valor Total del reciclaje de la planta]]/G$2</f>
        <v>44042.327497425329</v>
      </c>
    </row>
    <row r="1008" spans="1:15" ht="27.6">
      <c r="A1008" s="40">
        <v>45189</v>
      </c>
      <c r="B1008" s="6" t="s">
        <v>1573</v>
      </c>
      <c r="C1008" s="41" t="s">
        <v>1574</v>
      </c>
      <c r="D1008" s="42">
        <f>+Tabla1[[#This Row],[Capacidad MW]]/E$1</f>
        <v>24975</v>
      </c>
      <c r="E1008" s="42">
        <v>9.99</v>
      </c>
      <c r="F1008" s="40">
        <v>46568</v>
      </c>
      <c r="G1008" s="24">
        <f>17*Tabla1[[#This Row],[Cantidad de paneles]]</f>
        <v>424575</v>
      </c>
      <c r="H1008" s="23">
        <f>0.003*Tabla1[[#This Row],[Cantidad de paneles]]</f>
        <v>74.924999999999997</v>
      </c>
      <c r="I1008" s="24">
        <f>0.057*Tabla1[[#This Row],[Cantidad de paneles]]</f>
        <v>1423.575</v>
      </c>
      <c r="J1008" s="28">
        <f>+Tabla1[[#This Row],[Peso del vidrio '[Kg']]]*J$1</f>
        <v>67082850</v>
      </c>
      <c r="K1008" s="28">
        <f>+Tabla1[[#This Row],[Peso del Silicio '[Kg']]]*J$2</f>
        <v>11388600</v>
      </c>
      <c r="L1008" s="28">
        <f>+Tabla1[[#This Row],[peso del aluminio '[Kg']]]*J$3</f>
        <v>7402590</v>
      </c>
      <c r="M1008" s="30">
        <f>+Tabla1[[#This Row],[precio del vidrio '[$']]]+Tabla1[[#This Row],[precio del aluminio '[$']]]+Tabla1[[#This Row],[precio del silio '[$']]]</f>
        <v>85874040</v>
      </c>
      <c r="N1008" s="39">
        <f t="shared" si="15"/>
        <v>20031.266620013997</v>
      </c>
      <c r="O1008" s="50">
        <f>+Tabla1[[#This Row],[Valor Total del reciclaje de la planta]]/G$2</f>
        <v>22109.69104016478</v>
      </c>
    </row>
    <row r="1009" spans="1:15" ht="27.6">
      <c r="A1009" s="40">
        <v>45194</v>
      </c>
      <c r="B1009" s="6" t="s">
        <v>1575</v>
      </c>
      <c r="C1009" s="41" t="s">
        <v>1576</v>
      </c>
      <c r="D1009" s="42">
        <f>+Tabla1[[#This Row],[Capacidad MW]]/E$1</f>
        <v>48750</v>
      </c>
      <c r="E1009" s="42">
        <v>19.5</v>
      </c>
      <c r="F1009" s="40">
        <v>45534</v>
      </c>
      <c r="G1009" s="24">
        <f>17*Tabla1[[#This Row],[Cantidad de paneles]]</f>
        <v>828750</v>
      </c>
      <c r="H1009" s="23">
        <f>0.003*Tabla1[[#This Row],[Cantidad de paneles]]</f>
        <v>146.25</v>
      </c>
      <c r="I1009" s="24">
        <f>0.057*Tabla1[[#This Row],[Cantidad de paneles]]</f>
        <v>2778.75</v>
      </c>
      <c r="J1009" s="28">
        <f>+Tabla1[[#This Row],[Peso del vidrio '[Kg']]]*J$1</f>
        <v>130942500</v>
      </c>
      <c r="K1009" s="28">
        <f>+Tabla1[[#This Row],[Peso del Silicio '[Kg']]]*J$2</f>
        <v>22230000</v>
      </c>
      <c r="L1009" s="28">
        <f>+Tabla1[[#This Row],[peso del aluminio '[Kg']]]*J$3</f>
        <v>14449500</v>
      </c>
      <c r="M1009" s="30">
        <f>+Tabla1[[#This Row],[precio del vidrio '[$']]]+Tabla1[[#This Row],[precio del aluminio '[$']]]+Tabla1[[#This Row],[precio del silio '[$']]]</f>
        <v>167622000</v>
      </c>
      <c r="N1009" s="39">
        <f t="shared" si="15"/>
        <v>39100.069979006301</v>
      </c>
      <c r="O1009" s="50">
        <f>+Tabla1[[#This Row],[Valor Total del reciclaje de la planta]]/G$2</f>
        <v>43157.054582904224</v>
      </c>
    </row>
    <row r="1010" spans="1:15" ht="27.6">
      <c r="A1010" s="40">
        <v>45194</v>
      </c>
      <c r="B1010" s="6" t="s">
        <v>1577</v>
      </c>
      <c r="C1010" s="41" t="s">
        <v>1576</v>
      </c>
      <c r="D1010" s="42">
        <f>+Tabla1[[#This Row],[Capacidad MW]]/E$1</f>
        <v>48750</v>
      </c>
      <c r="E1010" s="42">
        <v>19.5</v>
      </c>
      <c r="F1010" s="40">
        <v>45534</v>
      </c>
      <c r="G1010" s="24">
        <f>17*Tabla1[[#This Row],[Cantidad de paneles]]</f>
        <v>828750</v>
      </c>
      <c r="H1010" s="23">
        <f>0.003*Tabla1[[#This Row],[Cantidad de paneles]]</f>
        <v>146.25</v>
      </c>
      <c r="I1010" s="24">
        <f>0.057*Tabla1[[#This Row],[Cantidad de paneles]]</f>
        <v>2778.75</v>
      </c>
      <c r="J1010" s="28">
        <f>+Tabla1[[#This Row],[Peso del vidrio '[Kg']]]*J$1</f>
        <v>130942500</v>
      </c>
      <c r="K1010" s="28">
        <f>+Tabla1[[#This Row],[Peso del Silicio '[Kg']]]*J$2</f>
        <v>22230000</v>
      </c>
      <c r="L1010" s="28">
        <f>+Tabla1[[#This Row],[peso del aluminio '[Kg']]]*J$3</f>
        <v>14449500</v>
      </c>
      <c r="M1010" s="30">
        <f>+Tabla1[[#This Row],[precio del vidrio '[$']]]+Tabla1[[#This Row],[precio del aluminio '[$']]]+Tabla1[[#This Row],[precio del silio '[$']]]</f>
        <v>167622000</v>
      </c>
      <c r="N1010" s="39">
        <f t="shared" si="15"/>
        <v>39100.069979006301</v>
      </c>
      <c r="O1010" s="50">
        <f>+Tabla1[[#This Row],[Valor Total del reciclaje de la planta]]/G$2</f>
        <v>43157.054582904224</v>
      </c>
    </row>
    <row r="1011" spans="1:15" ht="27.6">
      <c r="A1011" s="40">
        <v>45194</v>
      </c>
      <c r="B1011" s="6" t="s">
        <v>1578</v>
      </c>
      <c r="C1011" s="41" t="s">
        <v>1579</v>
      </c>
      <c r="D1011" s="42">
        <f>+Tabla1[[#This Row],[Capacidad MW]]/E$1</f>
        <v>8000</v>
      </c>
      <c r="E1011" s="42">
        <v>3.2</v>
      </c>
      <c r="F1011" s="40">
        <v>45656</v>
      </c>
      <c r="G1011" s="24">
        <f>17*Tabla1[[#This Row],[Cantidad de paneles]]</f>
        <v>136000</v>
      </c>
      <c r="H1011" s="23">
        <f>0.003*Tabla1[[#This Row],[Cantidad de paneles]]</f>
        <v>24</v>
      </c>
      <c r="I1011" s="24">
        <f>0.057*Tabla1[[#This Row],[Cantidad de paneles]]</f>
        <v>456</v>
      </c>
      <c r="J1011" s="28">
        <f>+Tabla1[[#This Row],[Peso del vidrio '[Kg']]]*J$1</f>
        <v>21488000</v>
      </c>
      <c r="K1011" s="28">
        <f>+Tabla1[[#This Row],[Peso del Silicio '[Kg']]]*J$2</f>
        <v>3648000</v>
      </c>
      <c r="L1011" s="28">
        <f>+Tabla1[[#This Row],[peso del aluminio '[Kg']]]*J$3</f>
        <v>2371200</v>
      </c>
      <c r="M1011" s="30">
        <f>+Tabla1[[#This Row],[precio del vidrio '[$']]]+Tabla1[[#This Row],[precio del aluminio '[$']]]+Tabla1[[#This Row],[precio del silio '[$']]]</f>
        <v>27507200</v>
      </c>
      <c r="N1011" s="39">
        <f t="shared" si="15"/>
        <v>6416.4217401446231</v>
      </c>
      <c r="O1011" s="50">
        <f>+Tabla1[[#This Row],[Valor Total del reciclaje de la planta]]/G$2</f>
        <v>7082.1833161688983</v>
      </c>
    </row>
    <row r="1012" spans="1:15">
      <c r="A1012" s="40">
        <v>45194</v>
      </c>
      <c r="B1012" s="6" t="s">
        <v>1580</v>
      </c>
      <c r="C1012" s="41" t="s">
        <v>78</v>
      </c>
      <c r="D1012" s="42">
        <f>+Tabla1[[#This Row],[Capacidad MW]]/E$1</f>
        <v>14975</v>
      </c>
      <c r="E1012" s="42">
        <v>5.99</v>
      </c>
      <c r="F1012" s="40">
        <v>45381</v>
      </c>
      <c r="G1012" s="24">
        <f>17*Tabla1[[#This Row],[Cantidad de paneles]]</f>
        <v>254575</v>
      </c>
      <c r="H1012" s="23">
        <f>0.003*Tabla1[[#This Row],[Cantidad de paneles]]</f>
        <v>44.925000000000004</v>
      </c>
      <c r="I1012" s="24">
        <f>0.057*Tabla1[[#This Row],[Cantidad de paneles]]</f>
        <v>853.57500000000005</v>
      </c>
      <c r="J1012" s="28">
        <f>+Tabla1[[#This Row],[Peso del vidrio '[Kg']]]*J$1</f>
        <v>40222850</v>
      </c>
      <c r="K1012" s="28">
        <f>+Tabla1[[#This Row],[Peso del Silicio '[Kg']]]*J$2</f>
        <v>6828600.0000000009</v>
      </c>
      <c r="L1012" s="28">
        <f>+Tabla1[[#This Row],[peso del aluminio '[Kg']]]*J$3</f>
        <v>4438590</v>
      </c>
      <c r="M1012" s="30">
        <f>+Tabla1[[#This Row],[precio del vidrio '[$']]]+Tabla1[[#This Row],[precio del aluminio '[$']]]+Tabla1[[#This Row],[precio del silio '[$']]]</f>
        <v>51490040</v>
      </c>
      <c r="N1012" s="39">
        <f t="shared" si="15"/>
        <v>12010.739444833216</v>
      </c>
      <c r="O1012" s="50">
        <f>+Tabla1[[#This Row],[Valor Total del reciclaje de la planta]]/G$2</f>
        <v>13256.961894953656</v>
      </c>
    </row>
    <row r="1013" spans="1:15" ht="27.6">
      <c r="A1013" s="40">
        <v>45194</v>
      </c>
      <c r="B1013" s="6" t="s">
        <v>1581</v>
      </c>
      <c r="C1013" s="41" t="s">
        <v>78</v>
      </c>
      <c r="D1013" s="42">
        <f>+Tabla1[[#This Row],[Capacidad MW]]/E$1</f>
        <v>8750</v>
      </c>
      <c r="E1013" s="42">
        <v>3.5</v>
      </c>
      <c r="F1013" s="40">
        <v>45350</v>
      </c>
      <c r="G1013" s="24">
        <f>17*Tabla1[[#This Row],[Cantidad de paneles]]</f>
        <v>148750</v>
      </c>
      <c r="H1013" s="23">
        <f>0.003*Tabla1[[#This Row],[Cantidad de paneles]]</f>
        <v>26.25</v>
      </c>
      <c r="I1013" s="24">
        <f>0.057*Tabla1[[#This Row],[Cantidad de paneles]]</f>
        <v>498.75</v>
      </c>
      <c r="J1013" s="28">
        <f>+Tabla1[[#This Row],[Peso del vidrio '[Kg']]]*J$1</f>
        <v>23502500</v>
      </c>
      <c r="K1013" s="28">
        <f>+Tabla1[[#This Row],[Peso del Silicio '[Kg']]]*J$2</f>
        <v>3990000</v>
      </c>
      <c r="L1013" s="28">
        <f>+Tabla1[[#This Row],[peso del aluminio '[Kg']]]*J$3</f>
        <v>2593500</v>
      </c>
      <c r="M1013" s="30">
        <f>+Tabla1[[#This Row],[precio del vidrio '[$']]]+Tabla1[[#This Row],[precio del aluminio '[$']]]+Tabla1[[#This Row],[precio del silio '[$']]]</f>
        <v>30086000</v>
      </c>
      <c r="N1013" s="39">
        <f t="shared" si="15"/>
        <v>7017.9612782831819</v>
      </c>
      <c r="O1013" s="50">
        <f>+Tabla1[[#This Row],[Valor Total del reciclaje de la planta]]/G$2</f>
        <v>7746.1380020597326</v>
      </c>
    </row>
    <row r="1014" spans="1:15">
      <c r="A1014" s="40">
        <v>45194</v>
      </c>
      <c r="B1014" s="6" t="s">
        <v>1582</v>
      </c>
      <c r="C1014" s="41" t="s">
        <v>1583</v>
      </c>
      <c r="D1014" s="42">
        <f>+Tabla1[[#This Row],[Capacidad MW]]/E$1</f>
        <v>24750</v>
      </c>
      <c r="E1014" s="42">
        <v>9.9</v>
      </c>
      <c r="F1014" s="40">
        <v>45656</v>
      </c>
      <c r="G1014" s="24">
        <f>17*Tabla1[[#This Row],[Cantidad de paneles]]</f>
        <v>420750</v>
      </c>
      <c r="H1014" s="23">
        <f>0.003*Tabla1[[#This Row],[Cantidad de paneles]]</f>
        <v>74.25</v>
      </c>
      <c r="I1014" s="24">
        <f>0.057*Tabla1[[#This Row],[Cantidad de paneles]]</f>
        <v>1410.75</v>
      </c>
      <c r="J1014" s="28">
        <f>+Tabla1[[#This Row],[Peso del vidrio '[Kg']]]*J$1</f>
        <v>66478500</v>
      </c>
      <c r="K1014" s="28">
        <f>+Tabla1[[#This Row],[Peso del Silicio '[Kg']]]*J$2</f>
        <v>11286000</v>
      </c>
      <c r="L1014" s="28">
        <f>+Tabla1[[#This Row],[peso del aluminio '[Kg']]]*J$3</f>
        <v>7335900</v>
      </c>
      <c r="M1014" s="30">
        <f>+Tabla1[[#This Row],[precio del vidrio '[$']]]+Tabla1[[#This Row],[precio del aluminio '[$']]]+Tabla1[[#This Row],[precio del silio '[$']]]</f>
        <v>85100400</v>
      </c>
      <c r="N1014" s="39">
        <f t="shared" si="15"/>
        <v>19850.804758572427</v>
      </c>
      <c r="O1014" s="50">
        <f>+Tabla1[[#This Row],[Valor Total del reciclaje de la planta]]/G$2</f>
        <v>21910.50463439753</v>
      </c>
    </row>
    <row r="1015" spans="1:15" ht="41.45">
      <c r="A1015" s="40">
        <v>45195</v>
      </c>
      <c r="B1015" s="6" t="s">
        <v>1584</v>
      </c>
      <c r="C1015" s="41" t="s">
        <v>952</v>
      </c>
      <c r="D1015" s="42">
        <f>+Tabla1[[#This Row],[Capacidad MW]]/E$1</f>
        <v>17500</v>
      </c>
      <c r="E1015" s="42">
        <v>7</v>
      </c>
      <c r="F1015" s="40">
        <v>45419</v>
      </c>
      <c r="G1015" s="24">
        <f>17*Tabla1[[#This Row],[Cantidad de paneles]]</f>
        <v>297500</v>
      </c>
      <c r="H1015" s="23">
        <f>0.003*Tabla1[[#This Row],[Cantidad de paneles]]</f>
        <v>52.5</v>
      </c>
      <c r="I1015" s="24">
        <f>0.057*Tabla1[[#This Row],[Cantidad de paneles]]</f>
        <v>997.5</v>
      </c>
      <c r="J1015" s="28">
        <f>+Tabla1[[#This Row],[Peso del vidrio '[Kg']]]*J$1</f>
        <v>47005000</v>
      </c>
      <c r="K1015" s="28">
        <f>+Tabla1[[#This Row],[Peso del Silicio '[Kg']]]*J$2</f>
        <v>7980000</v>
      </c>
      <c r="L1015" s="28">
        <f>+Tabla1[[#This Row],[peso del aluminio '[Kg']]]*J$3</f>
        <v>5187000</v>
      </c>
      <c r="M1015" s="30">
        <f>+Tabla1[[#This Row],[precio del vidrio '[$']]]+Tabla1[[#This Row],[precio del aluminio '[$']]]+Tabla1[[#This Row],[precio del silio '[$']]]</f>
        <v>60172000</v>
      </c>
      <c r="N1015" s="39">
        <f t="shared" si="15"/>
        <v>14035.922556566364</v>
      </c>
      <c r="O1015" s="50">
        <f>+Tabla1[[#This Row],[Valor Total del reciclaje de la planta]]/G$2</f>
        <v>15492.276004119465</v>
      </c>
    </row>
    <row r="1016" spans="1:15" ht="27.6">
      <c r="A1016" s="40">
        <v>45197</v>
      </c>
      <c r="B1016" s="6" t="s">
        <v>1585</v>
      </c>
      <c r="C1016" s="41" t="s">
        <v>1586</v>
      </c>
      <c r="D1016" s="42">
        <f>+Tabla1[[#This Row],[Capacidad MW]]/E$1</f>
        <v>24750</v>
      </c>
      <c r="E1016" s="42">
        <v>9.9</v>
      </c>
      <c r="F1016" s="40">
        <v>45535</v>
      </c>
      <c r="G1016" s="24">
        <f>17*Tabla1[[#This Row],[Cantidad de paneles]]</f>
        <v>420750</v>
      </c>
      <c r="H1016" s="23">
        <f>0.003*Tabla1[[#This Row],[Cantidad de paneles]]</f>
        <v>74.25</v>
      </c>
      <c r="I1016" s="24">
        <f>0.057*Tabla1[[#This Row],[Cantidad de paneles]]</f>
        <v>1410.75</v>
      </c>
      <c r="J1016" s="28">
        <f>+Tabla1[[#This Row],[Peso del vidrio '[Kg']]]*J$1</f>
        <v>66478500</v>
      </c>
      <c r="K1016" s="28">
        <f>+Tabla1[[#This Row],[Peso del Silicio '[Kg']]]*J$2</f>
        <v>11286000</v>
      </c>
      <c r="L1016" s="28">
        <f>+Tabla1[[#This Row],[peso del aluminio '[Kg']]]*J$3</f>
        <v>7335900</v>
      </c>
      <c r="M1016" s="30">
        <f>+Tabla1[[#This Row],[precio del vidrio '[$']]]+Tabla1[[#This Row],[precio del aluminio '[$']]]+Tabla1[[#This Row],[precio del silio '[$']]]</f>
        <v>85100400</v>
      </c>
      <c r="N1016" s="39">
        <f t="shared" si="15"/>
        <v>19850.804758572427</v>
      </c>
      <c r="O1016" s="50">
        <f>+Tabla1[[#This Row],[Valor Total del reciclaje de la planta]]/G$2</f>
        <v>21910.50463439753</v>
      </c>
    </row>
    <row r="1017" spans="1:15" ht="27.6">
      <c r="A1017" s="40">
        <v>45198</v>
      </c>
      <c r="B1017" s="6" t="s">
        <v>1587</v>
      </c>
      <c r="C1017" s="41" t="s">
        <v>1588</v>
      </c>
      <c r="D1017" s="42">
        <f>+Tabla1[[#This Row],[Capacidad MW]]/E$1</f>
        <v>500000</v>
      </c>
      <c r="E1017" s="42">
        <v>200</v>
      </c>
      <c r="F1017" s="40">
        <v>46387</v>
      </c>
      <c r="G1017" s="24">
        <f>17*Tabla1[[#This Row],[Cantidad de paneles]]</f>
        <v>8500000</v>
      </c>
      <c r="H1017" s="23">
        <f>0.003*Tabla1[[#This Row],[Cantidad de paneles]]</f>
        <v>1500</v>
      </c>
      <c r="I1017" s="24">
        <f>0.057*Tabla1[[#This Row],[Cantidad de paneles]]</f>
        <v>28500</v>
      </c>
      <c r="J1017" s="28">
        <f>+Tabla1[[#This Row],[Peso del vidrio '[Kg']]]*J$1</f>
        <v>1343000000</v>
      </c>
      <c r="K1017" s="28">
        <f>+Tabla1[[#This Row],[Peso del Silicio '[Kg']]]*J$2</f>
        <v>228000000</v>
      </c>
      <c r="L1017" s="28">
        <f>+Tabla1[[#This Row],[peso del aluminio '[Kg']]]*J$3</f>
        <v>148200000</v>
      </c>
      <c r="M1017" s="30">
        <f>+Tabla1[[#This Row],[precio del vidrio '[$']]]+Tabla1[[#This Row],[precio del aluminio '[$']]]+Tabla1[[#This Row],[precio del silio '[$']]]</f>
        <v>1719200000</v>
      </c>
      <c r="N1017" s="39">
        <f t="shared" si="15"/>
        <v>401026.35875903897</v>
      </c>
      <c r="O1017" s="50">
        <f>+Tabla1[[#This Row],[Valor Total del reciclaje de la planta]]/G$2</f>
        <v>442636.45726055611</v>
      </c>
    </row>
    <row r="1018" spans="1:15" ht="27.6">
      <c r="A1018" s="40">
        <v>45201</v>
      </c>
      <c r="B1018" s="6" t="s">
        <v>1589</v>
      </c>
      <c r="C1018" s="41" t="s">
        <v>1403</v>
      </c>
      <c r="D1018" s="42">
        <f>+Tabla1[[#This Row],[Capacidad MW]]/E$1</f>
        <v>24975</v>
      </c>
      <c r="E1018" s="42">
        <v>9.99</v>
      </c>
      <c r="F1018" s="40">
        <v>46568</v>
      </c>
      <c r="G1018" s="24">
        <f>17*Tabla1[[#This Row],[Cantidad de paneles]]</f>
        <v>424575</v>
      </c>
      <c r="H1018" s="23">
        <f>0.003*Tabla1[[#This Row],[Cantidad de paneles]]</f>
        <v>74.924999999999997</v>
      </c>
      <c r="I1018" s="24">
        <f>0.057*Tabla1[[#This Row],[Cantidad de paneles]]</f>
        <v>1423.575</v>
      </c>
      <c r="J1018" s="28">
        <f>+Tabla1[[#This Row],[Peso del vidrio '[Kg']]]*J$1</f>
        <v>67082850</v>
      </c>
      <c r="K1018" s="28">
        <f>+Tabla1[[#This Row],[Peso del Silicio '[Kg']]]*J$2</f>
        <v>11388600</v>
      </c>
      <c r="L1018" s="28">
        <f>+Tabla1[[#This Row],[peso del aluminio '[Kg']]]*J$3</f>
        <v>7402590</v>
      </c>
      <c r="M1018" s="30">
        <f>+Tabla1[[#This Row],[precio del vidrio '[$']]]+Tabla1[[#This Row],[precio del aluminio '[$']]]+Tabla1[[#This Row],[precio del silio '[$']]]</f>
        <v>85874040</v>
      </c>
      <c r="N1018" s="39">
        <f t="shared" si="15"/>
        <v>20031.266620013997</v>
      </c>
      <c r="O1018" s="50">
        <f>+Tabla1[[#This Row],[Valor Total del reciclaje de la planta]]/G$2</f>
        <v>22109.69104016478</v>
      </c>
    </row>
    <row r="1019" spans="1:15" ht="27.6">
      <c r="A1019" s="40">
        <v>45202</v>
      </c>
      <c r="B1019" s="6" t="s">
        <v>1590</v>
      </c>
      <c r="C1019" s="41" t="s">
        <v>1591</v>
      </c>
      <c r="D1019" s="42">
        <f>+Tabla1[[#This Row],[Capacidad MW]]/E$1</f>
        <v>24975</v>
      </c>
      <c r="E1019" s="42">
        <v>9.99</v>
      </c>
      <c r="F1019" s="40">
        <v>46568</v>
      </c>
      <c r="G1019" s="24">
        <f>17*Tabla1[[#This Row],[Cantidad de paneles]]</f>
        <v>424575</v>
      </c>
      <c r="H1019" s="23">
        <f>0.003*Tabla1[[#This Row],[Cantidad de paneles]]</f>
        <v>74.924999999999997</v>
      </c>
      <c r="I1019" s="24">
        <f>0.057*Tabla1[[#This Row],[Cantidad de paneles]]</f>
        <v>1423.575</v>
      </c>
      <c r="J1019" s="28">
        <f>+Tabla1[[#This Row],[Peso del vidrio '[Kg']]]*J$1</f>
        <v>67082850</v>
      </c>
      <c r="K1019" s="28">
        <f>+Tabla1[[#This Row],[Peso del Silicio '[Kg']]]*J$2</f>
        <v>11388600</v>
      </c>
      <c r="L1019" s="28">
        <f>+Tabla1[[#This Row],[peso del aluminio '[Kg']]]*J$3</f>
        <v>7402590</v>
      </c>
      <c r="M1019" s="30">
        <f>+Tabla1[[#This Row],[precio del vidrio '[$']]]+Tabla1[[#This Row],[precio del aluminio '[$']]]+Tabla1[[#This Row],[precio del silio '[$']]]</f>
        <v>85874040</v>
      </c>
      <c r="N1019" s="39">
        <f t="shared" si="15"/>
        <v>20031.266620013997</v>
      </c>
      <c r="O1019" s="50">
        <f>+Tabla1[[#This Row],[Valor Total del reciclaje de la planta]]/G$2</f>
        <v>22109.69104016478</v>
      </c>
    </row>
    <row r="1020" spans="1:15" ht="27.6">
      <c r="A1020" s="40">
        <v>45203</v>
      </c>
      <c r="B1020" s="6" t="s">
        <v>1592</v>
      </c>
      <c r="C1020" s="41" t="s">
        <v>1403</v>
      </c>
      <c r="D1020" s="42">
        <f>+Tabla1[[#This Row],[Capacidad MW]]/E$1</f>
        <v>24975</v>
      </c>
      <c r="E1020" s="42">
        <v>9.99</v>
      </c>
      <c r="F1020" s="40">
        <v>46568</v>
      </c>
      <c r="G1020" s="24">
        <f>17*Tabla1[[#This Row],[Cantidad de paneles]]</f>
        <v>424575</v>
      </c>
      <c r="H1020" s="23">
        <f>0.003*Tabla1[[#This Row],[Cantidad de paneles]]</f>
        <v>74.924999999999997</v>
      </c>
      <c r="I1020" s="24">
        <f>0.057*Tabla1[[#This Row],[Cantidad de paneles]]</f>
        <v>1423.575</v>
      </c>
      <c r="J1020" s="28">
        <f>+Tabla1[[#This Row],[Peso del vidrio '[Kg']]]*J$1</f>
        <v>67082850</v>
      </c>
      <c r="K1020" s="28">
        <f>+Tabla1[[#This Row],[Peso del Silicio '[Kg']]]*J$2</f>
        <v>11388600</v>
      </c>
      <c r="L1020" s="28">
        <f>+Tabla1[[#This Row],[peso del aluminio '[Kg']]]*J$3</f>
        <v>7402590</v>
      </c>
      <c r="M1020" s="30">
        <f>+Tabla1[[#This Row],[precio del vidrio '[$']]]+Tabla1[[#This Row],[precio del aluminio '[$']]]+Tabla1[[#This Row],[precio del silio '[$']]]</f>
        <v>85874040</v>
      </c>
      <c r="N1020" s="39">
        <f t="shared" si="15"/>
        <v>20031.266620013997</v>
      </c>
      <c r="O1020" s="50">
        <f>+Tabla1[[#This Row],[Valor Total del reciclaje de la planta]]/G$2</f>
        <v>22109.69104016478</v>
      </c>
    </row>
    <row r="1021" spans="1:15" ht="27.6">
      <c r="A1021" s="40">
        <v>45203</v>
      </c>
      <c r="B1021" s="6" t="s">
        <v>1593</v>
      </c>
      <c r="C1021" s="41" t="s">
        <v>1594</v>
      </c>
      <c r="D1021" s="42">
        <f>+Tabla1[[#This Row],[Capacidad MW]]/E$1</f>
        <v>12475</v>
      </c>
      <c r="E1021" s="42">
        <v>4.99</v>
      </c>
      <c r="F1021" s="40">
        <v>46568</v>
      </c>
      <c r="G1021" s="24">
        <f>17*Tabla1[[#This Row],[Cantidad de paneles]]</f>
        <v>212075</v>
      </c>
      <c r="H1021" s="23">
        <f>0.003*Tabla1[[#This Row],[Cantidad de paneles]]</f>
        <v>37.425000000000004</v>
      </c>
      <c r="I1021" s="24">
        <f>0.057*Tabla1[[#This Row],[Cantidad de paneles]]</f>
        <v>711.07500000000005</v>
      </c>
      <c r="J1021" s="28">
        <f>+Tabla1[[#This Row],[Peso del vidrio '[Kg']]]*J$1</f>
        <v>33507850</v>
      </c>
      <c r="K1021" s="28">
        <f>+Tabla1[[#This Row],[Peso del Silicio '[Kg']]]*J$2</f>
        <v>5688600.0000000009</v>
      </c>
      <c r="L1021" s="28">
        <f>+Tabla1[[#This Row],[peso del aluminio '[Kg']]]*J$3</f>
        <v>3697590.0000000005</v>
      </c>
      <c r="M1021" s="30">
        <f>+Tabla1[[#This Row],[precio del vidrio '[$']]]+Tabla1[[#This Row],[precio del aluminio '[$']]]+Tabla1[[#This Row],[precio del silio '[$']]]</f>
        <v>42894040</v>
      </c>
      <c r="N1021" s="39">
        <f t="shared" si="15"/>
        <v>10005.607651038023</v>
      </c>
      <c r="O1021" s="50">
        <f>+Tabla1[[#This Row],[Valor Total del reciclaje de la planta]]/G$2</f>
        <v>11043.779608650875</v>
      </c>
    </row>
    <row r="1022" spans="1:15" ht="27.6">
      <c r="A1022" s="40">
        <v>45203</v>
      </c>
      <c r="B1022" s="6" t="s">
        <v>1595</v>
      </c>
      <c r="C1022" s="41" t="s">
        <v>1594</v>
      </c>
      <c r="D1022" s="42">
        <f>+Tabla1[[#This Row],[Capacidad MW]]/E$1</f>
        <v>24975</v>
      </c>
      <c r="E1022" s="42">
        <v>9.99</v>
      </c>
      <c r="F1022" s="40">
        <v>46568</v>
      </c>
      <c r="G1022" s="24">
        <f>17*Tabla1[[#This Row],[Cantidad de paneles]]</f>
        <v>424575</v>
      </c>
      <c r="H1022" s="23">
        <f>0.003*Tabla1[[#This Row],[Cantidad de paneles]]</f>
        <v>74.924999999999997</v>
      </c>
      <c r="I1022" s="24">
        <f>0.057*Tabla1[[#This Row],[Cantidad de paneles]]</f>
        <v>1423.575</v>
      </c>
      <c r="J1022" s="28">
        <f>+Tabla1[[#This Row],[Peso del vidrio '[Kg']]]*J$1</f>
        <v>67082850</v>
      </c>
      <c r="K1022" s="28">
        <f>+Tabla1[[#This Row],[Peso del Silicio '[Kg']]]*J$2</f>
        <v>11388600</v>
      </c>
      <c r="L1022" s="28">
        <f>+Tabla1[[#This Row],[peso del aluminio '[Kg']]]*J$3</f>
        <v>7402590</v>
      </c>
      <c r="M1022" s="30">
        <f>+Tabla1[[#This Row],[precio del vidrio '[$']]]+Tabla1[[#This Row],[precio del aluminio '[$']]]+Tabla1[[#This Row],[precio del silio '[$']]]</f>
        <v>85874040</v>
      </c>
      <c r="N1022" s="39">
        <f t="shared" si="15"/>
        <v>20031.266620013997</v>
      </c>
      <c r="O1022" s="50">
        <f>+Tabla1[[#This Row],[Valor Total del reciclaje de la planta]]/G$2</f>
        <v>22109.69104016478</v>
      </c>
    </row>
    <row r="1023" spans="1:15">
      <c r="A1023" s="40">
        <v>45204</v>
      </c>
      <c r="B1023" s="6" t="s">
        <v>1596</v>
      </c>
      <c r="C1023" s="41" t="s">
        <v>1567</v>
      </c>
      <c r="D1023" s="42">
        <f>+Tabla1[[#This Row],[Capacidad MW]]/E$1</f>
        <v>24975</v>
      </c>
      <c r="E1023" s="42">
        <v>9.99</v>
      </c>
      <c r="F1023" s="40">
        <v>46568</v>
      </c>
      <c r="G1023" s="24">
        <f>17*Tabla1[[#This Row],[Cantidad de paneles]]</f>
        <v>424575</v>
      </c>
      <c r="H1023" s="23">
        <f>0.003*Tabla1[[#This Row],[Cantidad de paneles]]</f>
        <v>74.924999999999997</v>
      </c>
      <c r="I1023" s="24">
        <f>0.057*Tabla1[[#This Row],[Cantidad de paneles]]</f>
        <v>1423.575</v>
      </c>
      <c r="J1023" s="28">
        <f>+Tabla1[[#This Row],[Peso del vidrio '[Kg']]]*J$1</f>
        <v>67082850</v>
      </c>
      <c r="K1023" s="28">
        <f>+Tabla1[[#This Row],[Peso del Silicio '[Kg']]]*J$2</f>
        <v>11388600</v>
      </c>
      <c r="L1023" s="28">
        <f>+Tabla1[[#This Row],[peso del aluminio '[Kg']]]*J$3</f>
        <v>7402590</v>
      </c>
      <c r="M1023" s="30">
        <f>+Tabla1[[#This Row],[precio del vidrio '[$']]]+Tabla1[[#This Row],[precio del aluminio '[$']]]+Tabla1[[#This Row],[precio del silio '[$']]]</f>
        <v>85874040</v>
      </c>
      <c r="N1023" s="39">
        <f t="shared" si="15"/>
        <v>20031.266620013997</v>
      </c>
      <c r="O1023" s="50">
        <f>+Tabla1[[#This Row],[Valor Total del reciclaje de la planta]]/G$2</f>
        <v>22109.69104016478</v>
      </c>
    </row>
    <row r="1024" spans="1:15">
      <c r="A1024" s="40">
        <v>45204</v>
      </c>
      <c r="B1024" s="6" t="s">
        <v>1597</v>
      </c>
      <c r="C1024" s="41" t="s">
        <v>1567</v>
      </c>
      <c r="D1024" s="42">
        <f>+Tabla1[[#This Row],[Capacidad MW]]/E$1</f>
        <v>24975</v>
      </c>
      <c r="E1024" s="42">
        <v>9.99</v>
      </c>
      <c r="F1024" s="40">
        <v>46568</v>
      </c>
      <c r="G1024" s="24">
        <f>17*Tabla1[[#This Row],[Cantidad de paneles]]</f>
        <v>424575</v>
      </c>
      <c r="H1024" s="23">
        <f>0.003*Tabla1[[#This Row],[Cantidad de paneles]]</f>
        <v>74.924999999999997</v>
      </c>
      <c r="I1024" s="24">
        <f>0.057*Tabla1[[#This Row],[Cantidad de paneles]]</f>
        <v>1423.575</v>
      </c>
      <c r="J1024" s="28">
        <f>+Tabla1[[#This Row],[Peso del vidrio '[Kg']]]*J$1</f>
        <v>67082850</v>
      </c>
      <c r="K1024" s="28">
        <f>+Tabla1[[#This Row],[Peso del Silicio '[Kg']]]*J$2</f>
        <v>11388600</v>
      </c>
      <c r="L1024" s="28">
        <f>+Tabla1[[#This Row],[peso del aluminio '[Kg']]]*J$3</f>
        <v>7402590</v>
      </c>
      <c r="M1024" s="30">
        <f>+Tabla1[[#This Row],[precio del vidrio '[$']]]+Tabla1[[#This Row],[precio del aluminio '[$']]]+Tabla1[[#This Row],[precio del silio '[$']]]</f>
        <v>85874040</v>
      </c>
      <c r="N1024" s="39">
        <f t="shared" si="15"/>
        <v>20031.266620013997</v>
      </c>
      <c r="O1024" s="50">
        <f>+Tabla1[[#This Row],[Valor Total del reciclaje de la planta]]/G$2</f>
        <v>22109.69104016478</v>
      </c>
    </row>
    <row r="1025" spans="1:15" ht="27.6">
      <c r="A1025" s="40">
        <v>45204</v>
      </c>
      <c r="B1025" s="6" t="s">
        <v>1598</v>
      </c>
      <c r="C1025" s="41" t="s">
        <v>1594</v>
      </c>
      <c r="D1025" s="42">
        <f>+Tabla1[[#This Row],[Capacidad MW]]/E$1</f>
        <v>24975</v>
      </c>
      <c r="E1025" s="42">
        <v>9.99</v>
      </c>
      <c r="F1025" s="40">
        <v>46568</v>
      </c>
      <c r="G1025" s="24">
        <f>17*Tabla1[[#This Row],[Cantidad de paneles]]</f>
        <v>424575</v>
      </c>
      <c r="H1025" s="23">
        <f>0.003*Tabla1[[#This Row],[Cantidad de paneles]]</f>
        <v>74.924999999999997</v>
      </c>
      <c r="I1025" s="24">
        <f>0.057*Tabla1[[#This Row],[Cantidad de paneles]]</f>
        <v>1423.575</v>
      </c>
      <c r="J1025" s="28">
        <f>+Tabla1[[#This Row],[Peso del vidrio '[Kg']]]*J$1</f>
        <v>67082850</v>
      </c>
      <c r="K1025" s="28">
        <f>+Tabla1[[#This Row],[Peso del Silicio '[Kg']]]*J$2</f>
        <v>11388600</v>
      </c>
      <c r="L1025" s="28">
        <f>+Tabla1[[#This Row],[peso del aluminio '[Kg']]]*J$3</f>
        <v>7402590</v>
      </c>
      <c r="M1025" s="30">
        <f>+Tabla1[[#This Row],[precio del vidrio '[$']]]+Tabla1[[#This Row],[precio del aluminio '[$']]]+Tabla1[[#This Row],[precio del silio '[$']]]</f>
        <v>85874040</v>
      </c>
      <c r="N1025" s="39">
        <f t="shared" si="15"/>
        <v>20031.266620013997</v>
      </c>
      <c r="O1025" s="50">
        <f>+Tabla1[[#This Row],[Valor Total del reciclaje de la planta]]/G$2</f>
        <v>22109.69104016478</v>
      </c>
    </row>
    <row r="1026" spans="1:15" ht="27.6">
      <c r="A1026" s="40">
        <v>45204</v>
      </c>
      <c r="B1026" s="6" t="s">
        <v>1599</v>
      </c>
      <c r="C1026" s="41" t="s">
        <v>1574</v>
      </c>
      <c r="D1026" s="42">
        <f>+Tabla1[[#This Row],[Capacidad MW]]/E$1</f>
        <v>24975</v>
      </c>
      <c r="E1026" s="42">
        <v>9.99</v>
      </c>
      <c r="F1026" s="40">
        <v>46568</v>
      </c>
      <c r="G1026" s="24">
        <f>17*Tabla1[[#This Row],[Cantidad de paneles]]</f>
        <v>424575</v>
      </c>
      <c r="H1026" s="23">
        <f>0.003*Tabla1[[#This Row],[Cantidad de paneles]]</f>
        <v>74.924999999999997</v>
      </c>
      <c r="I1026" s="24">
        <f>0.057*Tabla1[[#This Row],[Cantidad de paneles]]</f>
        <v>1423.575</v>
      </c>
      <c r="J1026" s="28">
        <f>+Tabla1[[#This Row],[Peso del vidrio '[Kg']]]*J$1</f>
        <v>67082850</v>
      </c>
      <c r="K1026" s="28">
        <f>+Tabla1[[#This Row],[Peso del Silicio '[Kg']]]*J$2</f>
        <v>11388600</v>
      </c>
      <c r="L1026" s="28">
        <f>+Tabla1[[#This Row],[peso del aluminio '[Kg']]]*J$3</f>
        <v>7402590</v>
      </c>
      <c r="M1026" s="30">
        <f>+Tabla1[[#This Row],[precio del vidrio '[$']]]+Tabla1[[#This Row],[precio del aluminio '[$']]]+Tabla1[[#This Row],[precio del silio '[$']]]</f>
        <v>85874040</v>
      </c>
      <c r="N1026" s="39">
        <f t="shared" si="15"/>
        <v>20031.266620013997</v>
      </c>
      <c r="O1026" s="50">
        <f>+Tabla1[[#This Row],[Valor Total del reciclaje de la planta]]/G$2</f>
        <v>22109.69104016478</v>
      </c>
    </row>
    <row r="1027" spans="1:15" ht="27.6">
      <c r="A1027" s="40">
        <v>45205</v>
      </c>
      <c r="B1027" s="6" t="s">
        <v>1600</v>
      </c>
      <c r="C1027" s="41" t="s">
        <v>1591</v>
      </c>
      <c r="D1027" s="42">
        <f>+Tabla1[[#This Row],[Capacidad MW]]/E$1</f>
        <v>24975</v>
      </c>
      <c r="E1027" s="42">
        <v>9.99</v>
      </c>
      <c r="F1027" s="40">
        <v>46568</v>
      </c>
      <c r="G1027" s="24">
        <f>17*Tabla1[[#This Row],[Cantidad de paneles]]</f>
        <v>424575</v>
      </c>
      <c r="H1027" s="23">
        <f>0.003*Tabla1[[#This Row],[Cantidad de paneles]]</f>
        <v>74.924999999999997</v>
      </c>
      <c r="I1027" s="24">
        <f>0.057*Tabla1[[#This Row],[Cantidad de paneles]]</f>
        <v>1423.575</v>
      </c>
      <c r="J1027" s="28">
        <f>+Tabla1[[#This Row],[Peso del vidrio '[Kg']]]*J$1</f>
        <v>67082850</v>
      </c>
      <c r="K1027" s="28">
        <f>+Tabla1[[#This Row],[Peso del Silicio '[Kg']]]*J$2</f>
        <v>11388600</v>
      </c>
      <c r="L1027" s="28">
        <f>+Tabla1[[#This Row],[peso del aluminio '[Kg']]]*J$3</f>
        <v>7402590</v>
      </c>
      <c r="M1027" s="30">
        <f>+Tabla1[[#This Row],[precio del vidrio '[$']]]+Tabla1[[#This Row],[precio del aluminio '[$']]]+Tabla1[[#This Row],[precio del silio '[$']]]</f>
        <v>85874040</v>
      </c>
      <c r="N1027" s="39">
        <f t="shared" si="15"/>
        <v>20031.266620013997</v>
      </c>
      <c r="O1027" s="50">
        <f>+Tabla1[[#This Row],[Valor Total del reciclaje de la planta]]/G$2</f>
        <v>22109.69104016478</v>
      </c>
    </row>
    <row r="1028" spans="1:15" ht="27.6">
      <c r="A1028" s="40">
        <v>45205</v>
      </c>
      <c r="B1028" s="6" t="s">
        <v>1601</v>
      </c>
      <c r="C1028" s="41" t="s">
        <v>1403</v>
      </c>
      <c r="D1028" s="42">
        <f>+Tabla1[[#This Row],[Capacidad MW]]/E$1</f>
        <v>24750</v>
      </c>
      <c r="E1028" s="42">
        <v>9.9</v>
      </c>
      <c r="F1028" s="40">
        <v>46568</v>
      </c>
      <c r="G1028" s="24">
        <f>17*Tabla1[[#This Row],[Cantidad de paneles]]</f>
        <v>420750</v>
      </c>
      <c r="H1028" s="23">
        <f>0.003*Tabla1[[#This Row],[Cantidad de paneles]]</f>
        <v>74.25</v>
      </c>
      <c r="I1028" s="24">
        <f>0.057*Tabla1[[#This Row],[Cantidad de paneles]]</f>
        <v>1410.75</v>
      </c>
      <c r="J1028" s="28">
        <f>+Tabla1[[#This Row],[Peso del vidrio '[Kg']]]*J$1</f>
        <v>66478500</v>
      </c>
      <c r="K1028" s="28">
        <f>+Tabla1[[#This Row],[Peso del Silicio '[Kg']]]*J$2</f>
        <v>11286000</v>
      </c>
      <c r="L1028" s="28">
        <f>+Tabla1[[#This Row],[peso del aluminio '[Kg']]]*J$3</f>
        <v>7335900</v>
      </c>
      <c r="M1028" s="30">
        <f>+Tabla1[[#This Row],[precio del vidrio '[$']]]+Tabla1[[#This Row],[precio del aluminio '[$']]]+Tabla1[[#This Row],[precio del silio '[$']]]</f>
        <v>85100400</v>
      </c>
      <c r="N1028" s="39">
        <f t="shared" si="15"/>
        <v>19850.804758572427</v>
      </c>
      <c r="O1028" s="50">
        <f>+Tabla1[[#This Row],[Valor Total del reciclaje de la planta]]/G$2</f>
        <v>21910.50463439753</v>
      </c>
    </row>
    <row r="1029" spans="1:15">
      <c r="A1029" s="40">
        <v>45207</v>
      </c>
      <c r="B1029" s="6" t="s">
        <v>1602</v>
      </c>
      <c r="C1029" s="41" t="s">
        <v>1567</v>
      </c>
      <c r="D1029" s="42">
        <f>+Tabla1[[#This Row],[Capacidad MW]]/E$1</f>
        <v>24975</v>
      </c>
      <c r="E1029" s="42">
        <v>9.99</v>
      </c>
      <c r="F1029" s="40">
        <v>46568</v>
      </c>
      <c r="G1029" s="24">
        <f>17*Tabla1[[#This Row],[Cantidad de paneles]]</f>
        <v>424575</v>
      </c>
      <c r="H1029" s="23">
        <f>0.003*Tabla1[[#This Row],[Cantidad de paneles]]</f>
        <v>74.924999999999997</v>
      </c>
      <c r="I1029" s="24">
        <f>0.057*Tabla1[[#This Row],[Cantidad de paneles]]</f>
        <v>1423.575</v>
      </c>
      <c r="J1029" s="28">
        <f>+Tabla1[[#This Row],[Peso del vidrio '[Kg']]]*J$1</f>
        <v>67082850</v>
      </c>
      <c r="K1029" s="28">
        <f>+Tabla1[[#This Row],[Peso del Silicio '[Kg']]]*J$2</f>
        <v>11388600</v>
      </c>
      <c r="L1029" s="28">
        <f>+Tabla1[[#This Row],[peso del aluminio '[Kg']]]*J$3</f>
        <v>7402590</v>
      </c>
      <c r="M1029" s="30">
        <f>+Tabla1[[#This Row],[precio del vidrio '[$']]]+Tabla1[[#This Row],[precio del aluminio '[$']]]+Tabla1[[#This Row],[precio del silio '[$']]]</f>
        <v>85874040</v>
      </c>
      <c r="N1029" s="39">
        <f t="shared" si="15"/>
        <v>20031.266620013997</v>
      </c>
      <c r="O1029" s="50">
        <f>+Tabla1[[#This Row],[Valor Total del reciclaje de la planta]]/G$2</f>
        <v>22109.69104016478</v>
      </c>
    </row>
    <row r="1030" spans="1:15" ht="27.6">
      <c r="A1030" s="40">
        <v>45208</v>
      </c>
      <c r="B1030" s="6" t="s">
        <v>1603</v>
      </c>
      <c r="C1030" s="41" t="s">
        <v>1364</v>
      </c>
      <c r="D1030" s="42">
        <f>+Tabla1[[#This Row],[Capacidad MW]]/E$1</f>
        <v>12500</v>
      </c>
      <c r="E1030" s="42">
        <v>5</v>
      </c>
      <c r="F1030" s="40">
        <v>45995</v>
      </c>
      <c r="G1030" s="24">
        <f>17*Tabla1[[#This Row],[Cantidad de paneles]]</f>
        <v>212500</v>
      </c>
      <c r="H1030" s="23">
        <f>0.003*Tabla1[[#This Row],[Cantidad de paneles]]</f>
        <v>37.5</v>
      </c>
      <c r="I1030" s="24">
        <f>0.057*Tabla1[[#This Row],[Cantidad de paneles]]</f>
        <v>712.5</v>
      </c>
      <c r="J1030" s="28">
        <f>+Tabla1[[#This Row],[Peso del vidrio '[Kg']]]*J$1</f>
        <v>33575000</v>
      </c>
      <c r="K1030" s="28">
        <f>+Tabla1[[#This Row],[Peso del Silicio '[Kg']]]*J$2</f>
        <v>5700000</v>
      </c>
      <c r="L1030" s="28">
        <f>+Tabla1[[#This Row],[peso del aluminio '[Kg']]]*J$3</f>
        <v>3705000</v>
      </c>
      <c r="M1030" s="30">
        <f>+Tabla1[[#This Row],[precio del vidrio '[$']]]+Tabla1[[#This Row],[precio del aluminio '[$']]]+Tabla1[[#This Row],[precio del silio '[$']]]</f>
        <v>42980000</v>
      </c>
      <c r="N1030" s="39">
        <f t="shared" si="15"/>
        <v>10025.658968975973</v>
      </c>
      <c r="O1030" s="50">
        <f>+Tabla1[[#This Row],[Valor Total del reciclaje de la planta]]/G$2</f>
        <v>11065.911431513903</v>
      </c>
    </row>
    <row r="1031" spans="1:15" ht="27.6">
      <c r="A1031" s="40">
        <v>45208</v>
      </c>
      <c r="B1031" s="6" t="s">
        <v>1604</v>
      </c>
      <c r="C1031" s="41" t="s">
        <v>1605</v>
      </c>
      <c r="D1031" s="42">
        <f>+Tabla1[[#This Row],[Capacidad MW]]/E$1</f>
        <v>24750</v>
      </c>
      <c r="E1031" s="42">
        <v>9.9</v>
      </c>
      <c r="F1031" s="40">
        <v>46386</v>
      </c>
      <c r="G1031" s="24">
        <f>17*Tabla1[[#This Row],[Cantidad de paneles]]</f>
        <v>420750</v>
      </c>
      <c r="H1031" s="23">
        <f>0.003*Tabla1[[#This Row],[Cantidad de paneles]]</f>
        <v>74.25</v>
      </c>
      <c r="I1031" s="24">
        <f>0.057*Tabla1[[#This Row],[Cantidad de paneles]]</f>
        <v>1410.75</v>
      </c>
      <c r="J1031" s="28">
        <f>+Tabla1[[#This Row],[Peso del vidrio '[Kg']]]*J$1</f>
        <v>66478500</v>
      </c>
      <c r="K1031" s="28">
        <f>+Tabla1[[#This Row],[Peso del Silicio '[Kg']]]*J$2</f>
        <v>11286000</v>
      </c>
      <c r="L1031" s="28">
        <f>+Tabla1[[#This Row],[peso del aluminio '[Kg']]]*J$3</f>
        <v>7335900</v>
      </c>
      <c r="M1031" s="30">
        <f>+Tabla1[[#This Row],[precio del vidrio '[$']]]+Tabla1[[#This Row],[precio del aluminio '[$']]]+Tabla1[[#This Row],[precio del silio '[$']]]</f>
        <v>85100400</v>
      </c>
      <c r="N1031" s="39">
        <f t="shared" si="15"/>
        <v>19850.804758572427</v>
      </c>
      <c r="O1031" s="50">
        <f>+Tabla1[[#This Row],[Valor Total del reciclaje de la planta]]/G$2</f>
        <v>21910.50463439753</v>
      </c>
    </row>
    <row r="1032" spans="1:15" ht="27.6">
      <c r="A1032" s="40">
        <v>45209</v>
      </c>
      <c r="B1032" s="6" t="s">
        <v>1606</v>
      </c>
      <c r="C1032" s="41" t="s">
        <v>1607</v>
      </c>
      <c r="D1032" s="42">
        <f>+Tabla1[[#This Row],[Capacidad MW]]/E$1</f>
        <v>24750</v>
      </c>
      <c r="E1032" s="42">
        <v>9.9</v>
      </c>
      <c r="F1032" s="40">
        <v>45656</v>
      </c>
      <c r="G1032" s="24">
        <f>17*Tabla1[[#This Row],[Cantidad de paneles]]</f>
        <v>420750</v>
      </c>
      <c r="H1032" s="23">
        <f>0.003*Tabla1[[#This Row],[Cantidad de paneles]]</f>
        <v>74.25</v>
      </c>
      <c r="I1032" s="24">
        <f>0.057*Tabla1[[#This Row],[Cantidad de paneles]]</f>
        <v>1410.75</v>
      </c>
      <c r="J1032" s="28">
        <f>+Tabla1[[#This Row],[Peso del vidrio '[Kg']]]*J$1</f>
        <v>66478500</v>
      </c>
      <c r="K1032" s="28">
        <f>+Tabla1[[#This Row],[Peso del Silicio '[Kg']]]*J$2</f>
        <v>11286000</v>
      </c>
      <c r="L1032" s="28">
        <f>+Tabla1[[#This Row],[peso del aluminio '[Kg']]]*J$3</f>
        <v>7335900</v>
      </c>
      <c r="M1032" s="30">
        <f>+Tabla1[[#This Row],[precio del vidrio '[$']]]+Tabla1[[#This Row],[precio del aluminio '[$']]]+Tabla1[[#This Row],[precio del silio '[$']]]</f>
        <v>85100400</v>
      </c>
      <c r="N1032" s="39">
        <f t="shared" ref="N1032:N1078" si="16">+M1032/G$1</f>
        <v>19850.804758572427</v>
      </c>
      <c r="O1032" s="50">
        <f>+Tabla1[[#This Row],[Valor Total del reciclaje de la planta]]/G$2</f>
        <v>21910.50463439753</v>
      </c>
    </row>
    <row r="1033" spans="1:15" ht="27.6">
      <c r="A1033" s="40">
        <v>45209</v>
      </c>
      <c r="B1033" s="6" t="s">
        <v>1608</v>
      </c>
      <c r="C1033" s="41" t="s">
        <v>1609</v>
      </c>
      <c r="D1033" s="42">
        <f>+Tabla1[[#This Row],[Capacidad MW]]/E$1</f>
        <v>24750</v>
      </c>
      <c r="E1033" s="42">
        <v>9.9</v>
      </c>
      <c r="F1033" s="40">
        <v>45656</v>
      </c>
      <c r="G1033" s="24">
        <f>17*Tabla1[[#This Row],[Cantidad de paneles]]</f>
        <v>420750</v>
      </c>
      <c r="H1033" s="23">
        <f>0.003*Tabla1[[#This Row],[Cantidad de paneles]]</f>
        <v>74.25</v>
      </c>
      <c r="I1033" s="24">
        <f>0.057*Tabla1[[#This Row],[Cantidad de paneles]]</f>
        <v>1410.75</v>
      </c>
      <c r="J1033" s="28">
        <f>+Tabla1[[#This Row],[Peso del vidrio '[Kg']]]*J$1</f>
        <v>66478500</v>
      </c>
      <c r="K1033" s="28">
        <f>+Tabla1[[#This Row],[Peso del Silicio '[Kg']]]*J$2</f>
        <v>11286000</v>
      </c>
      <c r="L1033" s="28">
        <f>+Tabla1[[#This Row],[peso del aluminio '[Kg']]]*J$3</f>
        <v>7335900</v>
      </c>
      <c r="M1033" s="30">
        <f>+Tabla1[[#This Row],[precio del vidrio '[$']]]+Tabla1[[#This Row],[precio del aluminio '[$']]]+Tabla1[[#This Row],[precio del silio '[$']]]</f>
        <v>85100400</v>
      </c>
      <c r="N1033" s="39">
        <f t="shared" si="16"/>
        <v>19850.804758572427</v>
      </c>
      <c r="O1033" s="50">
        <f>+Tabla1[[#This Row],[Valor Total del reciclaje de la planta]]/G$2</f>
        <v>21910.50463439753</v>
      </c>
    </row>
    <row r="1034" spans="1:15">
      <c r="A1034" s="40">
        <v>45216</v>
      </c>
      <c r="B1034" s="6" t="s">
        <v>1610</v>
      </c>
      <c r="C1034" s="41" t="s">
        <v>1611</v>
      </c>
      <c r="D1034" s="42">
        <f>+Tabla1[[#This Row],[Capacidad MW]]/E$1</f>
        <v>12500</v>
      </c>
      <c r="E1034" s="42">
        <v>5</v>
      </c>
      <c r="F1034" s="40">
        <v>46386</v>
      </c>
      <c r="G1034" s="24">
        <f>17*Tabla1[[#This Row],[Cantidad de paneles]]</f>
        <v>212500</v>
      </c>
      <c r="H1034" s="23">
        <f>0.003*Tabla1[[#This Row],[Cantidad de paneles]]</f>
        <v>37.5</v>
      </c>
      <c r="I1034" s="24">
        <f>0.057*Tabla1[[#This Row],[Cantidad de paneles]]</f>
        <v>712.5</v>
      </c>
      <c r="J1034" s="28">
        <f>+Tabla1[[#This Row],[Peso del vidrio '[Kg']]]*J$1</f>
        <v>33575000</v>
      </c>
      <c r="K1034" s="28">
        <f>+Tabla1[[#This Row],[Peso del Silicio '[Kg']]]*J$2</f>
        <v>5700000</v>
      </c>
      <c r="L1034" s="28">
        <f>+Tabla1[[#This Row],[peso del aluminio '[Kg']]]*J$3</f>
        <v>3705000</v>
      </c>
      <c r="M1034" s="30">
        <f>+Tabla1[[#This Row],[precio del vidrio '[$']]]+Tabla1[[#This Row],[precio del aluminio '[$']]]+Tabla1[[#This Row],[precio del silio '[$']]]</f>
        <v>42980000</v>
      </c>
      <c r="N1034" s="39">
        <f t="shared" si="16"/>
        <v>10025.658968975973</v>
      </c>
      <c r="O1034" s="50">
        <f>+Tabla1[[#This Row],[Valor Total del reciclaje de la planta]]/G$2</f>
        <v>11065.911431513903</v>
      </c>
    </row>
    <row r="1035" spans="1:15">
      <c r="A1035" s="40">
        <v>45216</v>
      </c>
      <c r="B1035" s="6" t="s">
        <v>1612</v>
      </c>
      <c r="C1035" s="41" t="s">
        <v>1611</v>
      </c>
      <c r="D1035" s="42">
        <f>+Tabla1[[#This Row],[Capacidad MW]]/E$1</f>
        <v>10000</v>
      </c>
      <c r="E1035" s="42">
        <v>4</v>
      </c>
      <c r="F1035" s="40">
        <v>46386</v>
      </c>
      <c r="G1035" s="24">
        <f>17*Tabla1[[#This Row],[Cantidad de paneles]]</f>
        <v>170000</v>
      </c>
      <c r="H1035" s="23">
        <f>0.003*Tabla1[[#This Row],[Cantidad de paneles]]</f>
        <v>30</v>
      </c>
      <c r="I1035" s="24">
        <f>0.057*Tabla1[[#This Row],[Cantidad de paneles]]</f>
        <v>570</v>
      </c>
      <c r="J1035" s="28">
        <f>+Tabla1[[#This Row],[Peso del vidrio '[Kg']]]*J$1</f>
        <v>26860000</v>
      </c>
      <c r="K1035" s="28">
        <f>+Tabla1[[#This Row],[Peso del Silicio '[Kg']]]*J$2</f>
        <v>4560000</v>
      </c>
      <c r="L1035" s="28">
        <f>+Tabla1[[#This Row],[peso del aluminio '[Kg']]]*J$3</f>
        <v>2964000</v>
      </c>
      <c r="M1035" s="30">
        <f>+Tabla1[[#This Row],[precio del vidrio '[$']]]+Tabla1[[#This Row],[precio del aluminio '[$']]]+Tabla1[[#This Row],[precio del silio '[$']]]</f>
        <v>34384000</v>
      </c>
      <c r="N1035" s="39">
        <f t="shared" si="16"/>
        <v>8020.5271751807795</v>
      </c>
      <c r="O1035" s="50">
        <f>+Tabla1[[#This Row],[Valor Total del reciclaje de la planta]]/G$2</f>
        <v>8852.7291452111222</v>
      </c>
    </row>
    <row r="1036" spans="1:15">
      <c r="A1036" s="40">
        <v>45216</v>
      </c>
      <c r="B1036" s="6" t="s">
        <v>1613</v>
      </c>
      <c r="C1036" s="41" t="s">
        <v>1611</v>
      </c>
      <c r="D1036" s="42">
        <f>+Tabla1[[#This Row],[Capacidad MW]]/E$1</f>
        <v>10000</v>
      </c>
      <c r="E1036" s="42">
        <v>4</v>
      </c>
      <c r="F1036" s="40">
        <v>46203</v>
      </c>
      <c r="G1036" s="24">
        <f>17*Tabla1[[#This Row],[Cantidad de paneles]]</f>
        <v>170000</v>
      </c>
      <c r="H1036" s="23">
        <f>0.003*Tabla1[[#This Row],[Cantidad de paneles]]</f>
        <v>30</v>
      </c>
      <c r="I1036" s="24">
        <f>0.057*Tabla1[[#This Row],[Cantidad de paneles]]</f>
        <v>570</v>
      </c>
      <c r="J1036" s="28">
        <f>+Tabla1[[#This Row],[Peso del vidrio '[Kg']]]*J$1</f>
        <v>26860000</v>
      </c>
      <c r="K1036" s="28">
        <f>+Tabla1[[#This Row],[Peso del Silicio '[Kg']]]*J$2</f>
        <v>4560000</v>
      </c>
      <c r="L1036" s="28">
        <f>+Tabla1[[#This Row],[peso del aluminio '[Kg']]]*J$3</f>
        <v>2964000</v>
      </c>
      <c r="M1036" s="30">
        <f>+Tabla1[[#This Row],[precio del vidrio '[$']]]+Tabla1[[#This Row],[precio del aluminio '[$']]]+Tabla1[[#This Row],[precio del silio '[$']]]</f>
        <v>34384000</v>
      </c>
      <c r="N1036" s="39">
        <f t="shared" si="16"/>
        <v>8020.5271751807795</v>
      </c>
      <c r="O1036" s="50">
        <f>+Tabla1[[#This Row],[Valor Total del reciclaje de la planta]]/G$2</f>
        <v>8852.7291452111222</v>
      </c>
    </row>
    <row r="1037" spans="1:15" ht="41.45">
      <c r="A1037" s="40">
        <v>45217</v>
      </c>
      <c r="B1037" s="6" t="s">
        <v>1614</v>
      </c>
      <c r="C1037" s="41" t="s">
        <v>952</v>
      </c>
      <c r="D1037" s="42">
        <f>+Tabla1[[#This Row],[Capacidad MW]]/E$1</f>
        <v>12250</v>
      </c>
      <c r="E1037" s="42">
        <v>4.9000000000000004</v>
      </c>
      <c r="F1037" s="40">
        <v>45427</v>
      </c>
      <c r="G1037" s="24">
        <f>17*Tabla1[[#This Row],[Cantidad de paneles]]</f>
        <v>208250</v>
      </c>
      <c r="H1037" s="23">
        <f>0.003*Tabla1[[#This Row],[Cantidad de paneles]]</f>
        <v>36.75</v>
      </c>
      <c r="I1037" s="24">
        <f>0.057*Tabla1[[#This Row],[Cantidad de paneles]]</f>
        <v>698.25</v>
      </c>
      <c r="J1037" s="28">
        <f>+Tabla1[[#This Row],[Peso del vidrio '[Kg']]]*J$1</f>
        <v>32903500</v>
      </c>
      <c r="K1037" s="28">
        <f>+Tabla1[[#This Row],[Peso del Silicio '[Kg']]]*J$2</f>
        <v>5586000</v>
      </c>
      <c r="L1037" s="28">
        <f>+Tabla1[[#This Row],[peso del aluminio '[Kg']]]*J$3</f>
        <v>3630900</v>
      </c>
      <c r="M1037" s="30">
        <f>+Tabla1[[#This Row],[precio del vidrio '[$']]]+Tabla1[[#This Row],[precio del aluminio '[$']]]+Tabla1[[#This Row],[precio del silio '[$']]]</f>
        <v>42120400</v>
      </c>
      <c r="N1037" s="39">
        <f t="shared" si="16"/>
        <v>9825.1457895964541</v>
      </c>
      <c r="O1037" s="50">
        <f>+Tabla1[[#This Row],[Valor Total del reciclaje de la planta]]/G$2</f>
        <v>10844.593202883625</v>
      </c>
    </row>
    <row r="1038" spans="1:15">
      <c r="A1038" s="40">
        <v>45217</v>
      </c>
      <c r="B1038" s="6" t="s">
        <v>1615</v>
      </c>
      <c r="C1038" s="41" t="s">
        <v>1611</v>
      </c>
      <c r="D1038" s="42">
        <f>+Tabla1[[#This Row],[Capacidad MW]]/E$1</f>
        <v>12250</v>
      </c>
      <c r="E1038" s="42">
        <v>4.9000000000000004</v>
      </c>
      <c r="F1038" s="40">
        <v>46203</v>
      </c>
      <c r="G1038" s="24">
        <f>17*Tabla1[[#This Row],[Cantidad de paneles]]</f>
        <v>208250</v>
      </c>
      <c r="H1038" s="23">
        <f>0.003*Tabla1[[#This Row],[Cantidad de paneles]]</f>
        <v>36.75</v>
      </c>
      <c r="I1038" s="24">
        <f>0.057*Tabla1[[#This Row],[Cantidad de paneles]]</f>
        <v>698.25</v>
      </c>
      <c r="J1038" s="28">
        <f>+Tabla1[[#This Row],[Peso del vidrio '[Kg']]]*J$1</f>
        <v>32903500</v>
      </c>
      <c r="K1038" s="28">
        <f>+Tabla1[[#This Row],[Peso del Silicio '[Kg']]]*J$2</f>
        <v>5586000</v>
      </c>
      <c r="L1038" s="28">
        <f>+Tabla1[[#This Row],[peso del aluminio '[Kg']]]*J$3</f>
        <v>3630900</v>
      </c>
      <c r="M1038" s="30">
        <f>+Tabla1[[#This Row],[precio del vidrio '[$']]]+Tabla1[[#This Row],[precio del aluminio '[$']]]+Tabla1[[#This Row],[precio del silio '[$']]]</f>
        <v>42120400</v>
      </c>
      <c r="N1038" s="39">
        <f t="shared" si="16"/>
        <v>9825.1457895964541</v>
      </c>
      <c r="O1038" s="50">
        <f>+Tabla1[[#This Row],[Valor Total del reciclaje de la planta]]/G$2</f>
        <v>10844.593202883625</v>
      </c>
    </row>
    <row r="1039" spans="1:15">
      <c r="A1039" s="40">
        <v>45217</v>
      </c>
      <c r="B1039" s="6" t="s">
        <v>1616</v>
      </c>
      <c r="C1039" s="41" t="s">
        <v>1567</v>
      </c>
      <c r="D1039" s="42">
        <f>+Tabla1[[#This Row],[Capacidad MW]]/E$1</f>
        <v>24975</v>
      </c>
      <c r="E1039" s="42">
        <v>9.99</v>
      </c>
      <c r="F1039" s="40">
        <v>45809</v>
      </c>
      <c r="G1039" s="24">
        <f>17*Tabla1[[#This Row],[Cantidad de paneles]]</f>
        <v>424575</v>
      </c>
      <c r="H1039" s="23">
        <f>0.003*Tabla1[[#This Row],[Cantidad de paneles]]</f>
        <v>74.924999999999997</v>
      </c>
      <c r="I1039" s="24">
        <f>0.057*Tabla1[[#This Row],[Cantidad de paneles]]</f>
        <v>1423.575</v>
      </c>
      <c r="J1039" s="28">
        <f>+Tabla1[[#This Row],[Peso del vidrio '[Kg']]]*J$1</f>
        <v>67082850</v>
      </c>
      <c r="K1039" s="28">
        <f>+Tabla1[[#This Row],[Peso del Silicio '[Kg']]]*J$2</f>
        <v>11388600</v>
      </c>
      <c r="L1039" s="28">
        <f>+Tabla1[[#This Row],[peso del aluminio '[Kg']]]*J$3</f>
        <v>7402590</v>
      </c>
      <c r="M1039" s="30">
        <f>+Tabla1[[#This Row],[precio del vidrio '[$']]]+Tabla1[[#This Row],[precio del aluminio '[$']]]+Tabla1[[#This Row],[precio del silio '[$']]]</f>
        <v>85874040</v>
      </c>
      <c r="N1039" s="39">
        <f t="shared" si="16"/>
        <v>20031.266620013997</v>
      </c>
      <c r="O1039" s="50">
        <f>+Tabla1[[#This Row],[Valor Total del reciclaje de la planta]]/G$2</f>
        <v>22109.69104016478</v>
      </c>
    </row>
    <row r="1040" spans="1:15" ht="27.6">
      <c r="A1040" s="40">
        <v>45218</v>
      </c>
      <c r="B1040" s="6" t="s">
        <v>1617</v>
      </c>
      <c r="C1040" s="41" t="s">
        <v>1618</v>
      </c>
      <c r="D1040" s="42">
        <f>+Tabla1[[#This Row],[Capacidad MW]]/E$1</f>
        <v>500000</v>
      </c>
      <c r="E1040" s="42">
        <v>200</v>
      </c>
      <c r="F1040" s="40">
        <v>46021</v>
      </c>
      <c r="G1040" s="24">
        <f>17*Tabla1[[#This Row],[Cantidad de paneles]]</f>
        <v>8500000</v>
      </c>
      <c r="H1040" s="23">
        <f>0.003*Tabla1[[#This Row],[Cantidad de paneles]]</f>
        <v>1500</v>
      </c>
      <c r="I1040" s="24">
        <f>0.057*Tabla1[[#This Row],[Cantidad de paneles]]</f>
        <v>28500</v>
      </c>
      <c r="J1040" s="28">
        <f>+Tabla1[[#This Row],[Peso del vidrio '[Kg']]]*J$1</f>
        <v>1343000000</v>
      </c>
      <c r="K1040" s="28">
        <f>+Tabla1[[#This Row],[Peso del Silicio '[Kg']]]*J$2</f>
        <v>228000000</v>
      </c>
      <c r="L1040" s="28">
        <f>+Tabla1[[#This Row],[peso del aluminio '[Kg']]]*J$3</f>
        <v>148200000</v>
      </c>
      <c r="M1040" s="30">
        <f>+Tabla1[[#This Row],[precio del vidrio '[$']]]+Tabla1[[#This Row],[precio del aluminio '[$']]]+Tabla1[[#This Row],[precio del silio '[$']]]</f>
        <v>1719200000</v>
      </c>
      <c r="N1040" s="39">
        <f t="shared" si="16"/>
        <v>401026.35875903897</v>
      </c>
      <c r="O1040" s="50">
        <f>+Tabla1[[#This Row],[Valor Total del reciclaje de la planta]]/G$2</f>
        <v>442636.45726055611</v>
      </c>
    </row>
    <row r="1041" spans="1:15" ht="27.6">
      <c r="A1041" s="40">
        <v>45219</v>
      </c>
      <c r="B1041" s="6" t="s">
        <v>1619</v>
      </c>
      <c r="C1041" s="41" t="s">
        <v>1387</v>
      </c>
      <c r="D1041" s="42">
        <f>+Tabla1[[#This Row],[Capacidad MW]]/E$1</f>
        <v>250000</v>
      </c>
      <c r="E1041" s="42">
        <v>100</v>
      </c>
      <c r="F1041" s="40">
        <v>46751</v>
      </c>
      <c r="G1041" s="24">
        <f>17*Tabla1[[#This Row],[Cantidad de paneles]]</f>
        <v>4250000</v>
      </c>
      <c r="H1041" s="23">
        <f>0.003*Tabla1[[#This Row],[Cantidad de paneles]]</f>
        <v>750</v>
      </c>
      <c r="I1041" s="24">
        <f>0.057*Tabla1[[#This Row],[Cantidad de paneles]]</f>
        <v>14250</v>
      </c>
      <c r="J1041" s="28">
        <f>+Tabla1[[#This Row],[Peso del vidrio '[Kg']]]*J$1</f>
        <v>671500000</v>
      </c>
      <c r="K1041" s="28">
        <f>+Tabla1[[#This Row],[Peso del Silicio '[Kg']]]*J$2</f>
        <v>114000000</v>
      </c>
      <c r="L1041" s="28">
        <f>+Tabla1[[#This Row],[peso del aluminio '[Kg']]]*J$3</f>
        <v>74100000</v>
      </c>
      <c r="M1041" s="30">
        <f>+Tabla1[[#This Row],[precio del vidrio '[$']]]+Tabla1[[#This Row],[precio del aluminio '[$']]]+Tabla1[[#This Row],[precio del silio '[$']]]</f>
        <v>859600000</v>
      </c>
      <c r="N1041" s="39">
        <f t="shared" si="16"/>
        <v>200513.17937951948</v>
      </c>
      <c r="O1041" s="50">
        <f>+Tabla1[[#This Row],[Valor Total del reciclaje de la planta]]/G$2</f>
        <v>221318.22863027806</v>
      </c>
    </row>
    <row r="1042" spans="1:15" ht="27.6">
      <c r="A1042" s="40">
        <v>45219</v>
      </c>
      <c r="B1042" s="6" t="s">
        <v>1620</v>
      </c>
      <c r="C1042" s="41" t="s">
        <v>1574</v>
      </c>
      <c r="D1042" s="42">
        <f>+Tabla1[[#This Row],[Capacidad MW]]/E$1</f>
        <v>24975</v>
      </c>
      <c r="E1042" s="42">
        <v>9.99</v>
      </c>
      <c r="F1042" s="40">
        <v>46568</v>
      </c>
      <c r="G1042" s="24">
        <f>17*Tabla1[[#This Row],[Cantidad de paneles]]</f>
        <v>424575</v>
      </c>
      <c r="H1042" s="23">
        <f>0.003*Tabla1[[#This Row],[Cantidad de paneles]]</f>
        <v>74.924999999999997</v>
      </c>
      <c r="I1042" s="24">
        <f>0.057*Tabla1[[#This Row],[Cantidad de paneles]]</f>
        <v>1423.575</v>
      </c>
      <c r="J1042" s="28">
        <f>+Tabla1[[#This Row],[Peso del vidrio '[Kg']]]*J$1</f>
        <v>67082850</v>
      </c>
      <c r="K1042" s="28">
        <f>+Tabla1[[#This Row],[Peso del Silicio '[Kg']]]*J$2</f>
        <v>11388600</v>
      </c>
      <c r="L1042" s="28">
        <f>+Tabla1[[#This Row],[peso del aluminio '[Kg']]]*J$3</f>
        <v>7402590</v>
      </c>
      <c r="M1042" s="30">
        <f>+Tabla1[[#This Row],[precio del vidrio '[$']]]+Tabla1[[#This Row],[precio del aluminio '[$']]]+Tabla1[[#This Row],[precio del silio '[$']]]</f>
        <v>85874040</v>
      </c>
      <c r="N1042" s="39">
        <f t="shared" si="16"/>
        <v>20031.266620013997</v>
      </c>
      <c r="O1042" s="50">
        <f>+Tabla1[[#This Row],[Valor Total del reciclaje de la planta]]/G$2</f>
        <v>22109.69104016478</v>
      </c>
    </row>
    <row r="1043" spans="1:15" ht="27.6">
      <c r="A1043" s="40">
        <v>45222</v>
      </c>
      <c r="B1043" s="6" t="s">
        <v>1621</v>
      </c>
      <c r="C1043" s="41" t="s">
        <v>1622</v>
      </c>
      <c r="D1043" s="42">
        <f>+Tabla1[[#This Row],[Capacidad MW]]/E$1</f>
        <v>250000</v>
      </c>
      <c r="E1043" s="42">
        <v>100</v>
      </c>
      <c r="F1043" s="40">
        <v>46751</v>
      </c>
      <c r="G1043" s="24">
        <f>17*Tabla1[[#This Row],[Cantidad de paneles]]</f>
        <v>4250000</v>
      </c>
      <c r="H1043" s="23">
        <f>0.003*Tabla1[[#This Row],[Cantidad de paneles]]</f>
        <v>750</v>
      </c>
      <c r="I1043" s="24">
        <f>0.057*Tabla1[[#This Row],[Cantidad de paneles]]</f>
        <v>14250</v>
      </c>
      <c r="J1043" s="28">
        <f>+Tabla1[[#This Row],[Peso del vidrio '[Kg']]]*J$1</f>
        <v>671500000</v>
      </c>
      <c r="K1043" s="28">
        <f>+Tabla1[[#This Row],[Peso del Silicio '[Kg']]]*J$2</f>
        <v>114000000</v>
      </c>
      <c r="L1043" s="28">
        <f>+Tabla1[[#This Row],[peso del aluminio '[Kg']]]*J$3</f>
        <v>74100000</v>
      </c>
      <c r="M1043" s="30">
        <f>+Tabla1[[#This Row],[precio del vidrio '[$']]]+Tabla1[[#This Row],[precio del aluminio '[$']]]+Tabla1[[#This Row],[precio del silio '[$']]]</f>
        <v>859600000</v>
      </c>
      <c r="N1043" s="39">
        <f t="shared" si="16"/>
        <v>200513.17937951948</v>
      </c>
      <c r="O1043" s="50">
        <f>+Tabla1[[#This Row],[Valor Total del reciclaje de la planta]]/G$2</f>
        <v>221318.22863027806</v>
      </c>
    </row>
    <row r="1044" spans="1:15" ht="27.6">
      <c r="A1044" s="40">
        <v>45223</v>
      </c>
      <c r="B1044" s="6" t="s">
        <v>1623</v>
      </c>
      <c r="C1044" s="41" t="s">
        <v>1624</v>
      </c>
      <c r="D1044" s="42">
        <f>+Tabla1[[#This Row],[Capacidad MW]]/E$1</f>
        <v>24975</v>
      </c>
      <c r="E1044" s="42">
        <v>9.99</v>
      </c>
      <c r="F1044" s="40">
        <v>46568</v>
      </c>
      <c r="G1044" s="24">
        <f>17*Tabla1[[#This Row],[Cantidad de paneles]]</f>
        <v>424575</v>
      </c>
      <c r="H1044" s="23">
        <f>0.003*Tabla1[[#This Row],[Cantidad de paneles]]</f>
        <v>74.924999999999997</v>
      </c>
      <c r="I1044" s="24">
        <f>0.057*Tabla1[[#This Row],[Cantidad de paneles]]</f>
        <v>1423.575</v>
      </c>
      <c r="J1044" s="28">
        <f>+Tabla1[[#This Row],[Peso del vidrio '[Kg']]]*J$1</f>
        <v>67082850</v>
      </c>
      <c r="K1044" s="28">
        <f>+Tabla1[[#This Row],[Peso del Silicio '[Kg']]]*J$2</f>
        <v>11388600</v>
      </c>
      <c r="L1044" s="28">
        <f>+Tabla1[[#This Row],[peso del aluminio '[Kg']]]*J$3</f>
        <v>7402590</v>
      </c>
      <c r="M1044" s="30">
        <f>+Tabla1[[#This Row],[precio del vidrio '[$']]]+Tabla1[[#This Row],[precio del aluminio '[$']]]+Tabla1[[#This Row],[precio del silio '[$']]]</f>
        <v>85874040</v>
      </c>
      <c r="N1044" s="39">
        <f t="shared" si="16"/>
        <v>20031.266620013997</v>
      </c>
      <c r="O1044" s="50">
        <f>+Tabla1[[#This Row],[Valor Total del reciclaje de la planta]]/G$2</f>
        <v>22109.69104016478</v>
      </c>
    </row>
    <row r="1045" spans="1:15" ht="27.6">
      <c r="A1045" s="40">
        <v>45225</v>
      </c>
      <c r="B1045" s="6" t="s">
        <v>1625</v>
      </c>
      <c r="C1045" s="41" t="s">
        <v>1626</v>
      </c>
      <c r="D1045" s="42">
        <f>+Tabla1[[#This Row],[Capacidad MW]]/E$1</f>
        <v>24750</v>
      </c>
      <c r="E1045" s="42">
        <v>9.9</v>
      </c>
      <c r="F1045" s="40">
        <v>45472</v>
      </c>
      <c r="G1045" s="24">
        <f>17*Tabla1[[#This Row],[Cantidad de paneles]]</f>
        <v>420750</v>
      </c>
      <c r="H1045" s="23">
        <f>0.003*Tabla1[[#This Row],[Cantidad de paneles]]</f>
        <v>74.25</v>
      </c>
      <c r="I1045" s="24">
        <f>0.057*Tabla1[[#This Row],[Cantidad de paneles]]</f>
        <v>1410.75</v>
      </c>
      <c r="J1045" s="28">
        <f>+Tabla1[[#This Row],[Peso del vidrio '[Kg']]]*J$1</f>
        <v>66478500</v>
      </c>
      <c r="K1045" s="28">
        <f>+Tabla1[[#This Row],[Peso del Silicio '[Kg']]]*J$2</f>
        <v>11286000</v>
      </c>
      <c r="L1045" s="28">
        <f>+Tabla1[[#This Row],[peso del aluminio '[Kg']]]*J$3</f>
        <v>7335900</v>
      </c>
      <c r="M1045" s="30">
        <f>+Tabla1[[#This Row],[precio del vidrio '[$']]]+Tabla1[[#This Row],[precio del aluminio '[$']]]+Tabla1[[#This Row],[precio del silio '[$']]]</f>
        <v>85100400</v>
      </c>
      <c r="N1045" s="39">
        <f t="shared" si="16"/>
        <v>19850.804758572427</v>
      </c>
      <c r="O1045" s="50">
        <f>+Tabla1[[#This Row],[Valor Total del reciclaje de la planta]]/G$2</f>
        <v>21910.50463439753</v>
      </c>
    </row>
    <row r="1046" spans="1:15">
      <c r="A1046" s="40">
        <v>45225</v>
      </c>
      <c r="B1046" s="6" t="s">
        <v>1627</v>
      </c>
      <c r="C1046" s="41" t="s">
        <v>1162</v>
      </c>
      <c r="D1046" s="42">
        <f>+Tabla1[[#This Row],[Capacidad MW]]/E$1</f>
        <v>500000</v>
      </c>
      <c r="E1046" s="42">
        <v>200</v>
      </c>
      <c r="F1046" s="40">
        <v>45656</v>
      </c>
      <c r="G1046" s="24">
        <f>17*Tabla1[[#This Row],[Cantidad de paneles]]</f>
        <v>8500000</v>
      </c>
      <c r="H1046" s="23">
        <f>0.003*Tabla1[[#This Row],[Cantidad de paneles]]</f>
        <v>1500</v>
      </c>
      <c r="I1046" s="24">
        <f>0.057*Tabla1[[#This Row],[Cantidad de paneles]]</f>
        <v>28500</v>
      </c>
      <c r="J1046" s="28">
        <f>+Tabla1[[#This Row],[Peso del vidrio '[Kg']]]*J$1</f>
        <v>1343000000</v>
      </c>
      <c r="K1046" s="28">
        <f>+Tabla1[[#This Row],[Peso del Silicio '[Kg']]]*J$2</f>
        <v>228000000</v>
      </c>
      <c r="L1046" s="28">
        <f>+Tabla1[[#This Row],[peso del aluminio '[Kg']]]*J$3</f>
        <v>148200000</v>
      </c>
      <c r="M1046" s="30">
        <f>+Tabla1[[#This Row],[precio del vidrio '[$']]]+Tabla1[[#This Row],[precio del aluminio '[$']]]+Tabla1[[#This Row],[precio del silio '[$']]]</f>
        <v>1719200000</v>
      </c>
      <c r="N1046" s="39">
        <f t="shared" si="16"/>
        <v>401026.35875903897</v>
      </c>
      <c r="O1046" s="50">
        <f>+Tabla1[[#This Row],[Valor Total del reciclaje de la planta]]/G$2</f>
        <v>442636.45726055611</v>
      </c>
    </row>
    <row r="1047" spans="1:15" ht="27.6">
      <c r="A1047" s="40">
        <v>45229</v>
      </c>
      <c r="B1047" s="6" t="s">
        <v>1628</v>
      </c>
      <c r="C1047" s="41" t="s">
        <v>1626</v>
      </c>
      <c r="D1047" s="42">
        <f>+Tabla1[[#This Row],[Capacidad MW]]/E$1</f>
        <v>24750</v>
      </c>
      <c r="E1047" s="42">
        <v>9.9</v>
      </c>
      <c r="F1047" s="40">
        <v>45473</v>
      </c>
      <c r="G1047" s="24">
        <f>17*Tabla1[[#This Row],[Cantidad de paneles]]</f>
        <v>420750</v>
      </c>
      <c r="H1047" s="23">
        <f>0.003*Tabla1[[#This Row],[Cantidad de paneles]]</f>
        <v>74.25</v>
      </c>
      <c r="I1047" s="24">
        <f>0.057*Tabla1[[#This Row],[Cantidad de paneles]]</f>
        <v>1410.75</v>
      </c>
      <c r="J1047" s="28">
        <f>+Tabla1[[#This Row],[Peso del vidrio '[Kg']]]*J$1</f>
        <v>66478500</v>
      </c>
      <c r="K1047" s="28">
        <f>+Tabla1[[#This Row],[Peso del Silicio '[Kg']]]*J$2</f>
        <v>11286000</v>
      </c>
      <c r="L1047" s="28">
        <f>+Tabla1[[#This Row],[peso del aluminio '[Kg']]]*J$3</f>
        <v>7335900</v>
      </c>
      <c r="M1047" s="30">
        <f>+Tabla1[[#This Row],[precio del vidrio '[$']]]+Tabla1[[#This Row],[precio del aluminio '[$']]]+Tabla1[[#This Row],[precio del silio '[$']]]</f>
        <v>85100400</v>
      </c>
      <c r="N1047" s="39">
        <f t="shared" si="16"/>
        <v>19850.804758572427</v>
      </c>
      <c r="O1047" s="50">
        <f>+Tabla1[[#This Row],[Valor Total del reciclaje de la planta]]/G$2</f>
        <v>21910.50463439753</v>
      </c>
    </row>
    <row r="1048" spans="1:15" ht="96.6">
      <c r="A1048" s="40">
        <v>45229</v>
      </c>
      <c r="B1048" s="6" t="s">
        <v>1629</v>
      </c>
      <c r="C1048" s="41" t="s">
        <v>1630</v>
      </c>
      <c r="D1048" s="42">
        <f>+Tabla1[[#This Row],[Capacidad MW]]/E$1</f>
        <v>49749.999999999993</v>
      </c>
      <c r="E1048" s="42">
        <v>19.899999999999999</v>
      </c>
      <c r="F1048" s="40">
        <v>46021</v>
      </c>
      <c r="G1048" s="24">
        <f>17*Tabla1[[#This Row],[Cantidad de paneles]]</f>
        <v>845749.99999999988</v>
      </c>
      <c r="H1048" s="23">
        <f>0.003*Tabla1[[#This Row],[Cantidad de paneles]]</f>
        <v>149.24999999999997</v>
      </c>
      <c r="I1048" s="24">
        <f>0.057*Tabla1[[#This Row],[Cantidad de paneles]]</f>
        <v>2835.7499999999995</v>
      </c>
      <c r="J1048" s="28">
        <f>+Tabla1[[#This Row],[Peso del vidrio '[Kg']]]*J$1</f>
        <v>133628499.99999999</v>
      </c>
      <c r="K1048" s="28">
        <f>+Tabla1[[#This Row],[Peso del Silicio '[Kg']]]*J$2</f>
        <v>22685999.999999996</v>
      </c>
      <c r="L1048" s="28">
        <f>+Tabla1[[#This Row],[peso del aluminio '[Kg']]]*J$3</f>
        <v>14745899.999999998</v>
      </c>
      <c r="M1048" s="30">
        <f>+Tabla1[[#This Row],[precio del vidrio '[$']]]+Tabla1[[#This Row],[precio del aluminio '[$']]]+Tabla1[[#This Row],[precio del silio '[$']]]</f>
        <v>171060399.99999997</v>
      </c>
      <c r="N1048" s="39">
        <f t="shared" si="16"/>
        <v>39902.12269652437</v>
      </c>
      <c r="O1048" s="50">
        <f>+Tabla1[[#This Row],[Valor Total del reciclaje de la planta]]/G$2</f>
        <v>44042.327497425329</v>
      </c>
    </row>
    <row r="1049" spans="1:15" ht="96.6">
      <c r="A1049" s="40">
        <v>45229</v>
      </c>
      <c r="B1049" s="6" t="s">
        <v>1631</v>
      </c>
      <c r="C1049" s="41" t="s">
        <v>1630</v>
      </c>
      <c r="D1049" s="42">
        <f>+Tabla1[[#This Row],[Capacidad MW]]/E$1</f>
        <v>49500</v>
      </c>
      <c r="E1049" s="42">
        <v>19.8</v>
      </c>
      <c r="F1049" s="40">
        <v>46021</v>
      </c>
      <c r="G1049" s="24">
        <f>17*Tabla1[[#This Row],[Cantidad de paneles]]</f>
        <v>841500</v>
      </c>
      <c r="H1049" s="23">
        <f>0.003*Tabla1[[#This Row],[Cantidad de paneles]]</f>
        <v>148.5</v>
      </c>
      <c r="I1049" s="24">
        <f>0.057*Tabla1[[#This Row],[Cantidad de paneles]]</f>
        <v>2821.5</v>
      </c>
      <c r="J1049" s="28">
        <f>+Tabla1[[#This Row],[Peso del vidrio '[Kg']]]*J$1</f>
        <v>132957000</v>
      </c>
      <c r="K1049" s="28">
        <f>+Tabla1[[#This Row],[Peso del Silicio '[Kg']]]*J$2</f>
        <v>22572000</v>
      </c>
      <c r="L1049" s="28">
        <f>+Tabla1[[#This Row],[peso del aluminio '[Kg']]]*J$3</f>
        <v>14671800</v>
      </c>
      <c r="M1049" s="30">
        <f>+Tabla1[[#This Row],[precio del vidrio '[$']]]+Tabla1[[#This Row],[precio del aluminio '[$']]]+Tabla1[[#This Row],[precio del silio '[$']]]</f>
        <v>170200800</v>
      </c>
      <c r="N1049" s="39">
        <f t="shared" si="16"/>
        <v>39701.609517144854</v>
      </c>
      <c r="O1049" s="50">
        <f>+Tabla1[[#This Row],[Valor Total del reciclaje de la planta]]/G$2</f>
        <v>43821.00926879506</v>
      </c>
    </row>
    <row r="1050" spans="1:15" ht="27.6">
      <c r="A1050" s="40">
        <v>45230</v>
      </c>
      <c r="B1050" s="6" t="s">
        <v>1632</v>
      </c>
      <c r="C1050" s="41" t="s">
        <v>1633</v>
      </c>
      <c r="D1050" s="42">
        <f>+Tabla1[[#This Row],[Capacidad MW]]/E$1</f>
        <v>24750</v>
      </c>
      <c r="E1050" s="42">
        <v>9.9</v>
      </c>
      <c r="F1050" s="40">
        <v>45656</v>
      </c>
      <c r="G1050" s="24">
        <f>17*Tabla1[[#This Row],[Cantidad de paneles]]</f>
        <v>420750</v>
      </c>
      <c r="H1050" s="23">
        <f>0.003*Tabla1[[#This Row],[Cantidad de paneles]]</f>
        <v>74.25</v>
      </c>
      <c r="I1050" s="24">
        <f>0.057*Tabla1[[#This Row],[Cantidad de paneles]]</f>
        <v>1410.75</v>
      </c>
      <c r="J1050" s="28">
        <f>+Tabla1[[#This Row],[Peso del vidrio '[Kg']]]*J$1</f>
        <v>66478500</v>
      </c>
      <c r="K1050" s="28">
        <f>+Tabla1[[#This Row],[Peso del Silicio '[Kg']]]*J$2</f>
        <v>11286000</v>
      </c>
      <c r="L1050" s="28">
        <f>+Tabla1[[#This Row],[peso del aluminio '[Kg']]]*J$3</f>
        <v>7335900</v>
      </c>
      <c r="M1050" s="30">
        <f>+Tabla1[[#This Row],[precio del vidrio '[$']]]+Tabla1[[#This Row],[precio del aluminio '[$']]]+Tabla1[[#This Row],[precio del silio '[$']]]</f>
        <v>85100400</v>
      </c>
      <c r="N1050" s="39">
        <f t="shared" si="16"/>
        <v>19850.804758572427</v>
      </c>
      <c r="O1050" s="50">
        <f>+Tabla1[[#This Row],[Valor Total del reciclaje de la planta]]/G$2</f>
        <v>21910.50463439753</v>
      </c>
    </row>
    <row r="1051" spans="1:15">
      <c r="A1051" s="40">
        <v>45233</v>
      </c>
      <c r="B1051" s="6" t="s">
        <v>1634</v>
      </c>
      <c r="C1051" s="41" t="s">
        <v>1635</v>
      </c>
      <c r="D1051" s="42">
        <f>+Tabla1[[#This Row],[Capacidad MW]]/E$1</f>
        <v>100000</v>
      </c>
      <c r="E1051" s="42">
        <v>40</v>
      </c>
      <c r="F1051" s="40">
        <v>45565</v>
      </c>
      <c r="G1051" s="24">
        <f>17*Tabla1[[#This Row],[Cantidad de paneles]]</f>
        <v>1700000</v>
      </c>
      <c r="H1051" s="23">
        <f>0.003*Tabla1[[#This Row],[Cantidad de paneles]]</f>
        <v>300</v>
      </c>
      <c r="I1051" s="24">
        <f>0.057*Tabla1[[#This Row],[Cantidad de paneles]]</f>
        <v>5700</v>
      </c>
      <c r="J1051" s="28">
        <f>+Tabla1[[#This Row],[Peso del vidrio '[Kg']]]*J$1</f>
        <v>268600000</v>
      </c>
      <c r="K1051" s="28">
        <f>+Tabla1[[#This Row],[Peso del Silicio '[Kg']]]*J$2</f>
        <v>45600000</v>
      </c>
      <c r="L1051" s="28">
        <f>+Tabla1[[#This Row],[peso del aluminio '[Kg']]]*J$3</f>
        <v>29640000</v>
      </c>
      <c r="M1051" s="30">
        <f>+Tabla1[[#This Row],[precio del vidrio '[$']]]+Tabla1[[#This Row],[precio del aluminio '[$']]]+Tabla1[[#This Row],[precio del silio '[$']]]</f>
        <v>343840000</v>
      </c>
      <c r="N1051" s="39">
        <f t="shared" si="16"/>
        <v>80205.271751807784</v>
      </c>
      <c r="O1051" s="50">
        <f>+Tabla1[[#This Row],[Valor Total del reciclaje de la planta]]/G$2</f>
        <v>88527.291452111225</v>
      </c>
    </row>
    <row r="1052" spans="1:15">
      <c r="A1052" s="40">
        <v>45233</v>
      </c>
      <c r="B1052" s="6" t="s">
        <v>1636</v>
      </c>
      <c r="C1052" s="41" t="s">
        <v>1637</v>
      </c>
      <c r="D1052" s="42">
        <f>+Tabla1[[#This Row],[Capacidad MW]]/E$1</f>
        <v>100000</v>
      </c>
      <c r="E1052" s="42">
        <v>40</v>
      </c>
      <c r="F1052" s="40">
        <v>45716</v>
      </c>
      <c r="G1052" s="24">
        <f>17*Tabla1[[#This Row],[Cantidad de paneles]]</f>
        <v>1700000</v>
      </c>
      <c r="H1052" s="23">
        <f>0.003*Tabla1[[#This Row],[Cantidad de paneles]]</f>
        <v>300</v>
      </c>
      <c r="I1052" s="24">
        <f>0.057*Tabla1[[#This Row],[Cantidad de paneles]]</f>
        <v>5700</v>
      </c>
      <c r="J1052" s="28">
        <f>+Tabla1[[#This Row],[Peso del vidrio '[Kg']]]*J$1</f>
        <v>268600000</v>
      </c>
      <c r="K1052" s="28">
        <f>+Tabla1[[#This Row],[Peso del Silicio '[Kg']]]*J$2</f>
        <v>45600000</v>
      </c>
      <c r="L1052" s="28">
        <f>+Tabla1[[#This Row],[peso del aluminio '[Kg']]]*J$3</f>
        <v>29640000</v>
      </c>
      <c r="M1052" s="30">
        <f>+Tabla1[[#This Row],[precio del vidrio '[$']]]+Tabla1[[#This Row],[precio del aluminio '[$']]]+Tabla1[[#This Row],[precio del silio '[$']]]</f>
        <v>343840000</v>
      </c>
      <c r="N1052" s="39">
        <f t="shared" si="16"/>
        <v>80205.271751807784</v>
      </c>
      <c r="O1052" s="50">
        <f>+Tabla1[[#This Row],[Valor Total del reciclaje de la planta]]/G$2</f>
        <v>88527.291452111225</v>
      </c>
    </row>
    <row r="1053" spans="1:15">
      <c r="A1053" s="40">
        <v>45233</v>
      </c>
      <c r="B1053" s="6" t="s">
        <v>1638</v>
      </c>
      <c r="C1053" s="41" t="s">
        <v>154</v>
      </c>
      <c r="D1053" s="42">
        <f>+Tabla1[[#This Row],[Capacidad MW]]/E$1</f>
        <v>24750</v>
      </c>
      <c r="E1053" s="42">
        <v>9.9</v>
      </c>
      <c r="F1053" s="40">
        <v>46021</v>
      </c>
      <c r="G1053" s="24">
        <f>17*Tabla1[[#This Row],[Cantidad de paneles]]</f>
        <v>420750</v>
      </c>
      <c r="H1053" s="23">
        <f>0.003*Tabla1[[#This Row],[Cantidad de paneles]]</f>
        <v>74.25</v>
      </c>
      <c r="I1053" s="24">
        <f>0.057*Tabla1[[#This Row],[Cantidad de paneles]]</f>
        <v>1410.75</v>
      </c>
      <c r="J1053" s="28">
        <f>+Tabla1[[#This Row],[Peso del vidrio '[Kg']]]*J$1</f>
        <v>66478500</v>
      </c>
      <c r="K1053" s="28">
        <f>+Tabla1[[#This Row],[Peso del Silicio '[Kg']]]*J$2</f>
        <v>11286000</v>
      </c>
      <c r="L1053" s="28">
        <f>+Tabla1[[#This Row],[peso del aluminio '[Kg']]]*J$3</f>
        <v>7335900</v>
      </c>
      <c r="M1053" s="30">
        <f>+Tabla1[[#This Row],[precio del vidrio '[$']]]+Tabla1[[#This Row],[precio del aluminio '[$']]]+Tabla1[[#This Row],[precio del silio '[$']]]</f>
        <v>85100400</v>
      </c>
      <c r="N1053" s="39">
        <f t="shared" si="16"/>
        <v>19850.804758572427</v>
      </c>
      <c r="O1053" s="50">
        <f>+Tabla1[[#This Row],[Valor Total del reciclaje de la planta]]/G$2</f>
        <v>21910.50463439753</v>
      </c>
    </row>
    <row r="1054" spans="1:15" ht="27.6">
      <c r="A1054" s="40">
        <v>45238</v>
      </c>
      <c r="B1054" s="6" t="s">
        <v>1639</v>
      </c>
      <c r="C1054" s="41" t="s">
        <v>1640</v>
      </c>
      <c r="D1054" s="42">
        <f>+Tabla1[[#This Row],[Capacidad MW]]/E$1</f>
        <v>24975</v>
      </c>
      <c r="E1054" s="42">
        <v>9.99</v>
      </c>
      <c r="F1054" s="40">
        <v>46021</v>
      </c>
      <c r="G1054" s="24">
        <f>17*Tabla1[[#This Row],[Cantidad de paneles]]</f>
        <v>424575</v>
      </c>
      <c r="H1054" s="23">
        <f>0.003*Tabla1[[#This Row],[Cantidad de paneles]]</f>
        <v>74.924999999999997</v>
      </c>
      <c r="I1054" s="24">
        <f>0.057*Tabla1[[#This Row],[Cantidad de paneles]]</f>
        <v>1423.575</v>
      </c>
      <c r="J1054" s="28">
        <f>+Tabla1[[#This Row],[Peso del vidrio '[Kg']]]*J$1</f>
        <v>67082850</v>
      </c>
      <c r="K1054" s="28">
        <f>+Tabla1[[#This Row],[Peso del Silicio '[Kg']]]*J$2</f>
        <v>11388600</v>
      </c>
      <c r="L1054" s="28">
        <f>+Tabla1[[#This Row],[peso del aluminio '[Kg']]]*J$3</f>
        <v>7402590</v>
      </c>
      <c r="M1054" s="30">
        <f>+Tabla1[[#This Row],[precio del vidrio '[$']]]+Tabla1[[#This Row],[precio del aluminio '[$']]]+Tabla1[[#This Row],[precio del silio '[$']]]</f>
        <v>85874040</v>
      </c>
      <c r="N1054" s="39">
        <f t="shared" si="16"/>
        <v>20031.266620013997</v>
      </c>
      <c r="O1054" s="50">
        <f>+Tabla1[[#This Row],[Valor Total del reciclaje de la planta]]/G$2</f>
        <v>22109.69104016478</v>
      </c>
    </row>
    <row r="1055" spans="1:15" ht="41.45">
      <c r="A1055" s="40">
        <v>45245</v>
      </c>
      <c r="B1055" s="6" t="s">
        <v>1641</v>
      </c>
      <c r="C1055" s="41" t="s">
        <v>1642</v>
      </c>
      <c r="D1055" s="42">
        <f>+Tabla1[[#This Row],[Capacidad MW]]/E$1</f>
        <v>48750</v>
      </c>
      <c r="E1055" s="42">
        <v>19.5</v>
      </c>
      <c r="F1055" s="40">
        <v>45595</v>
      </c>
      <c r="G1055" s="24">
        <f>17*Tabla1[[#This Row],[Cantidad de paneles]]</f>
        <v>828750</v>
      </c>
      <c r="H1055" s="23">
        <f>0.003*Tabla1[[#This Row],[Cantidad de paneles]]</f>
        <v>146.25</v>
      </c>
      <c r="I1055" s="24">
        <f>0.057*Tabla1[[#This Row],[Cantidad de paneles]]</f>
        <v>2778.75</v>
      </c>
      <c r="J1055" s="28">
        <f>+Tabla1[[#This Row],[Peso del vidrio '[Kg']]]*J$1</f>
        <v>130942500</v>
      </c>
      <c r="K1055" s="28">
        <f>+Tabla1[[#This Row],[Peso del Silicio '[Kg']]]*J$2</f>
        <v>22230000</v>
      </c>
      <c r="L1055" s="28">
        <f>+Tabla1[[#This Row],[peso del aluminio '[Kg']]]*J$3</f>
        <v>14449500</v>
      </c>
      <c r="M1055" s="30">
        <f>+Tabla1[[#This Row],[precio del vidrio '[$']]]+Tabla1[[#This Row],[precio del aluminio '[$']]]+Tabla1[[#This Row],[precio del silio '[$']]]</f>
        <v>167622000</v>
      </c>
      <c r="N1055" s="39">
        <f t="shared" si="16"/>
        <v>39100.069979006301</v>
      </c>
      <c r="O1055" s="50">
        <f>+Tabla1[[#This Row],[Valor Total del reciclaje de la planta]]/G$2</f>
        <v>43157.054582904224</v>
      </c>
    </row>
    <row r="1056" spans="1:15" ht="27.6">
      <c r="A1056" s="40">
        <v>45245</v>
      </c>
      <c r="B1056" s="6" t="s">
        <v>1643</v>
      </c>
      <c r="C1056" s="41" t="s">
        <v>1644</v>
      </c>
      <c r="D1056" s="42">
        <f>+Tabla1[[#This Row],[Capacidad MW]]/E$1</f>
        <v>100000</v>
      </c>
      <c r="E1056" s="42">
        <v>40</v>
      </c>
      <c r="F1056" s="40">
        <v>46751</v>
      </c>
      <c r="G1056" s="24">
        <f>17*Tabla1[[#This Row],[Cantidad de paneles]]</f>
        <v>1700000</v>
      </c>
      <c r="H1056" s="23">
        <f>0.003*Tabla1[[#This Row],[Cantidad de paneles]]</f>
        <v>300</v>
      </c>
      <c r="I1056" s="24">
        <f>0.057*Tabla1[[#This Row],[Cantidad de paneles]]</f>
        <v>5700</v>
      </c>
      <c r="J1056" s="28">
        <f>+Tabla1[[#This Row],[Peso del vidrio '[Kg']]]*J$1</f>
        <v>268600000</v>
      </c>
      <c r="K1056" s="28">
        <f>+Tabla1[[#This Row],[Peso del Silicio '[Kg']]]*J$2</f>
        <v>45600000</v>
      </c>
      <c r="L1056" s="28">
        <f>+Tabla1[[#This Row],[peso del aluminio '[Kg']]]*J$3</f>
        <v>29640000</v>
      </c>
      <c r="M1056" s="30">
        <f>+Tabla1[[#This Row],[precio del vidrio '[$']]]+Tabla1[[#This Row],[precio del aluminio '[$']]]+Tabla1[[#This Row],[precio del silio '[$']]]</f>
        <v>343840000</v>
      </c>
      <c r="N1056" s="39">
        <f t="shared" si="16"/>
        <v>80205.271751807784</v>
      </c>
      <c r="O1056" s="50">
        <f>+Tabla1[[#This Row],[Valor Total del reciclaje de la planta]]/G$2</f>
        <v>88527.291452111225</v>
      </c>
    </row>
    <row r="1057" spans="1:15" ht="41.45">
      <c r="A1057" s="40">
        <v>45245</v>
      </c>
      <c r="B1057" s="6" t="s">
        <v>1645</v>
      </c>
      <c r="C1057" s="41" t="s">
        <v>1646</v>
      </c>
      <c r="D1057" s="42">
        <f>+Tabla1[[#This Row],[Capacidad MW]]/E$1</f>
        <v>49749.999999999993</v>
      </c>
      <c r="E1057" s="42">
        <v>19.899999999999999</v>
      </c>
      <c r="F1057" s="40">
        <v>46325</v>
      </c>
      <c r="G1057" s="24">
        <f>17*Tabla1[[#This Row],[Cantidad de paneles]]</f>
        <v>845749.99999999988</v>
      </c>
      <c r="H1057" s="23">
        <f>0.003*Tabla1[[#This Row],[Cantidad de paneles]]</f>
        <v>149.24999999999997</v>
      </c>
      <c r="I1057" s="24">
        <f>0.057*Tabla1[[#This Row],[Cantidad de paneles]]</f>
        <v>2835.7499999999995</v>
      </c>
      <c r="J1057" s="28">
        <f>+Tabla1[[#This Row],[Peso del vidrio '[Kg']]]*J$1</f>
        <v>133628499.99999999</v>
      </c>
      <c r="K1057" s="28">
        <f>+Tabla1[[#This Row],[Peso del Silicio '[Kg']]]*J$2</f>
        <v>22685999.999999996</v>
      </c>
      <c r="L1057" s="28">
        <f>+Tabla1[[#This Row],[peso del aluminio '[Kg']]]*J$3</f>
        <v>14745899.999999998</v>
      </c>
      <c r="M1057" s="30">
        <f>+Tabla1[[#This Row],[precio del vidrio '[$']]]+Tabla1[[#This Row],[precio del aluminio '[$']]]+Tabla1[[#This Row],[precio del silio '[$']]]</f>
        <v>171060399.99999997</v>
      </c>
      <c r="N1057" s="39">
        <f t="shared" si="16"/>
        <v>39902.12269652437</v>
      </c>
      <c r="O1057" s="50">
        <f>+Tabla1[[#This Row],[Valor Total del reciclaje de la planta]]/G$2</f>
        <v>44042.327497425329</v>
      </c>
    </row>
    <row r="1058" spans="1:15" ht="27.6">
      <c r="A1058" s="40">
        <v>45245</v>
      </c>
      <c r="B1058" s="6" t="s">
        <v>1647</v>
      </c>
      <c r="C1058" s="41" t="s">
        <v>1648</v>
      </c>
      <c r="D1058" s="42">
        <f>+Tabla1[[#This Row],[Capacidad MW]]/E$1</f>
        <v>24975</v>
      </c>
      <c r="E1058" s="42">
        <v>9.99</v>
      </c>
      <c r="F1058" s="40">
        <v>46751</v>
      </c>
      <c r="G1058" s="24">
        <f>17*Tabla1[[#This Row],[Cantidad de paneles]]</f>
        <v>424575</v>
      </c>
      <c r="H1058" s="23">
        <f>0.003*Tabla1[[#This Row],[Cantidad de paneles]]</f>
        <v>74.924999999999997</v>
      </c>
      <c r="I1058" s="24">
        <f>0.057*Tabla1[[#This Row],[Cantidad de paneles]]</f>
        <v>1423.575</v>
      </c>
      <c r="J1058" s="28">
        <f>+Tabla1[[#This Row],[Peso del vidrio '[Kg']]]*J$1</f>
        <v>67082850</v>
      </c>
      <c r="K1058" s="28">
        <f>+Tabla1[[#This Row],[Peso del Silicio '[Kg']]]*J$2</f>
        <v>11388600</v>
      </c>
      <c r="L1058" s="28">
        <f>+Tabla1[[#This Row],[peso del aluminio '[Kg']]]*J$3</f>
        <v>7402590</v>
      </c>
      <c r="M1058" s="30">
        <f>+Tabla1[[#This Row],[precio del vidrio '[$']]]+Tabla1[[#This Row],[precio del aluminio '[$']]]+Tabla1[[#This Row],[precio del silio '[$']]]</f>
        <v>85874040</v>
      </c>
      <c r="N1058" s="39">
        <f t="shared" si="16"/>
        <v>20031.266620013997</v>
      </c>
      <c r="O1058" s="50">
        <f>+Tabla1[[#This Row],[Valor Total del reciclaje de la planta]]/G$2</f>
        <v>22109.69104016478</v>
      </c>
    </row>
    <row r="1059" spans="1:15" ht="27.6">
      <c r="A1059" s="40">
        <v>45245</v>
      </c>
      <c r="B1059" s="6" t="s">
        <v>1649</v>
      </c>
      <c r="C1059" s="41" t="s">
        <v>1650</v>
      </c>
      <c r="D1059" s="42">
        <f>+Tabla1[[#This Row],[Capacidad MW]]/E$1</f>
        <v>24975</v>
      </c>
      <c r="E1059" s="42">
        <v>9.99</v>
      </c>
      <c r="F1059" s="40">
        <v>46021</v>
      </c>
      <c r="G1059" s="24">
        <f>17*Tabla1[[#This Row],[Cantidad de paneles]]</f>
        <v>424575</v>
      </c>
      <c r="H1059" s="23">
        <f>0.003*Tabla1[[#This Row],[Cantidad de paneles]]</f>
        <v>74.924999999999997</v>
      </c>
      <c r="I1059" s="24">
        <f>0.057*Tabla1[[#This Row],[Cantidad de paneles]]</f>
        <v>1423.575</v>
      </c>
      <c r="J1059" s="28">
        <f>+Tabla1[[#This Row],[Peso del vidrio '[Kg']]]*J$1</f>
        <v>67082850</v>
      </c>
      <c r="K1059" s="28">
        <f>+Tabla1[[#This Row],[Peso del Silicio '[Kg']]]*J$2</f>
        <v>11388600</v>
      </c>
      <c r="L1059" s="28">
        <f>+Tabla1[[#This Row],[peso del aluminio '[Kg']]]*J$3</f>
        <v>7402590</v>
      </c>
      <c r="M1059" s="30">
        <f>+Tabla1[[#This Row],[precio del vidrio '[$']]]+Tabla1[[#This Row],[precio del aluminio '[$']]]+Tabla1[[#This Row],[precio del silio '[$']]]</f>
        <v>85874040</v>
      </c>
      <c r="N1059" s="39">
        <f t="shared" si="16"/>
        <v>20031.266620013997</v>
      </c>
      <c r="O1059" s="50">
        <f>+Tabla1[[#This Row],[Valor Total del reciclaje de la planta]]/G$2</f>
        <v>22109.69104016478</v>
      </c>
    </row>
    <row r="1060" spans="1:15" ht="27.6">
      <c r="A1060" s="40">
        <v>45246</v>
      </c>
      <c r="B1060" s="6" t="s">
        <v>1651</v>
      </c>
      <c r="C1060" s="41" t="s">
        <v>1652</v>
      </c>
      <c r="D1060" s="42">
        <f>+Tabla1[[#This Row],[Capacidad MW]]/E$1</f>
        <v>24750</v>
      </c>
      <c r="E1060" s="42">
        <v>9.9</v>
      </c>
      <c r="F1060" s="40">
        <v>45688</v>
      </c>
      <c r="G1060" s="24">
        <f>17*Tabla1[[#This Row],[Cantidad de paneles]]</f>
        <v>420750</v>
      </c>
      <c r="H1060" s="23">
        <f>0.003*Tabla1[[#This Row],[Cantidad de paneles]]</f>
        <v>74.25</v>
      </c>
      <c r="I1060" s="24">
        <f>0.057*Tabla1[[#This Row],[Cantidad de paneles]]</f>
        <v>1410.75</v>
      </c>
      <c r="J1060" s="28">
        <f>+Tabla1[[#This Row],[Peso del vidrio '[Kg']]]*J$1</f>
        <v>66478500</v>
      </c>
      <c r="K1060" s="28">
        <f>+Tabla1[[#This Row],[Peso del Silicio '[Kg']]]*J$2</f>
        <v>11286000</v>
      </c>
      <c r="L1060" s="28">
        <f>+Tabla1[[#This Row],[peso del aluminio '[Kg']]]*J$3</f>
        <v>7335900</v>
      </c>
      <c r="M1060" s="30">
        <f>+Tabla1[[#This Row],[precio del vidrio '[$']]]+Tabla1[[#This Row],[precio del aluminio '[$']]]+Tabla1[[#This Row],[precio del silio '[$']]]</f>
        <v>85100400</v>
      </c>
      <c r="N1060" s="39">
        <f t="shared" si="16"/>
        <v>19850.804758572427</v>
      </c>
      <c r="O1060" s="50">
        <f>+Tabla1[[#This Row],[Valor Total del reciclaje de la planta]]/G$2</f>
        <v>21910.50463439753</v>
      </c>
    </row>
    <row r="1061" spans="1:15" ht="27.6">
      <c r="A1061" s="40">
        <v>45246</v>
      </c>
      <c r="B1061" s="6" t="s">
        <v>1653</v>
      </c>
      <c r="C1061" s="41" t="s">
        <v>1654</v>
      </c>
      <c r="D1061" s="42">
        <f>+Tabla1[[#This Row],[Capacidad MW]]/E$1</f>
        <v>24750</v>
      </c>
      <c r="E1061" s="42">
        <v>9.9</v>
      </c>
      <c r="F1061" s="40">
        <v>45626</v>
      </c>
      <c r="G1061" s="24">
        <f>17*Tabla1[[#This Row],[Cantidad de paneles]]</f>
        <v>420750</v>
      </c>
      <c r="H1061" s="23">
        <f>0.003*Tabla1[[#This Row],[Cantidad de paneles]]</f>
        <v>74.25</v>
      </c>
      <c r="I1061" s="24">
        <f>0.057*Tabla1[[#This Row],[Cantidad de paneles]]</f>
        <v>1410.75</v>
      </c>
      <c r="J1061" s="28">
        <f>+Tabla1[[#This Row],[Peso del vidrio '[Kg']]]*J$1</f>
        <v>66478500</v>
      </c>
      <c r="K1061" s="28">
        <f>+Tabla1[[#This Row],[Peso del Silicio '[Kg']]]*J$2</f>
        <v>11286000</v>
      </c>
      <c r="L1061" s="28">
        <f>+Tabla1[[#This Row],[peso del aluminio '[Kg']]]*J$3</f>
        <v>7335900</v>
      </c>
      <c r="M1061" s="30">
        <f>+Tabla1[[#This Row],[precio del vidrio '[$']]]+Tabla1[[#This Row],[precio del aluminio '[$']]]+Tabla1[[#This Row],[precio del silio '[$']]]</f>
        <v>85100400</v>
      </c>
      <c r="N1061" s="39">
        <f t="shared" si="16"/>
        <v>19850.804758572427</v>
      </c>
      <c r="O1061" s="50">
        <f>+Tabla1[[#This Row],[Valor Total del reciclaje de la planta]]/G$2</f>
        <v>21910.50463439753</v>
      </c>
    </row>
    <row r="1062" spans="1:15" ht="27.6">
      <c r="A1062" s="40">
        <v>45254</v>
      </c>
      <c r="B1062" s="6" t="s">
        <v>1655</v>
      </c>
      <c r="C1062" s="41" t="s">
        <v>1654</v>
      </c>
      <c r="D1062" s="42">
        <f>+Tabla1[[#This Row],[Capacidad MW]]/E$1</f>
        <v>24750</v>
      </c>
      <c r="E1062" s="42">
        <v>9.9</v>
      </c>
      <c r="F1062" s="40">
        <v>45626</v>
      </c>
      <c r="G1062" s="24">
        <f>17*Tabla1[[#This Row],[Cantidad de paneles]]</f>
        <v>420750</v>
      </c>
      <c r="H1062" s="23">
        <f>0.003*Tabla1[[#This Row],[Cantidad de paneles]]</f>
        <v>74.25</v>
      </c>
      <c r="I1062" s="24">
        <f>0.057*Tabla1[[#This Row],[Cantidad de paneles]]</f>
        <v>1410.75</v>
      </c>
      <c r="J1062" s="28">
        <f>+Tabla1[[#This Row],[Peso del vidrio '[Kg']]]*J$1</f>
        <v>66478500</v>
      </c>
      <c r="K1062" s="28">
        <f>+Tabla1[[#This Row],[Peso del Silicio '[Kg']]]*J$2</f>
        <v>11286000</v>
      </c>
      <c r="L1062" s="28">
        <f>+Tabla1[[#This Row],[peso del aluminio '[Kg']]]*J$3</f>
        <v>7335900</v>
      </c>
      <c r="M1062" s="30">
        <f>+Tabla1[[#This Row],[precio del vidrio '[$']]]+Tabla1[[#This Row],[precio del aluminio '[$']]]+Tabla1[[#This Row],[precio del silio '[$']]]</f>
        <v>85100400</v>
      </c>
      <c r="N1062" s="39">
        <f t="shared" si="16"/>
        <v>19850.804758572427</v>
      </c>
      <c r="O1062" s="50">
        <f>+Tabla1[[#This Row],[Valor Total del reciclaje de la planta]]/G$2</f>
        <v>21910.50463439753</v>
      </c>
    </row>
    <row r="1063" spans="1:15" ht="27.6">
      <c r="A1063" s="40">
        <v>45254</v>
      </c>
      <c r="B1063" s="6" t="s">
        <v>1656</v>
      </c>
      <c r="C1063" s="41" t="s">
        <v>1544</v>
      </c>
      <c r="D1063" s="42">
        <f>+Tabla1[[#This Row],[Capacidad MW]]/E$1</f>
        <v>37500</v>
      </c>
      <c r="E1063" s="42">
        <v>15</v>
      </c>
      <c r="F1063" s="40">
        <v>46021</v>
      </c>
      <c r="G1063" s="24">
        <f>17*Tabla1[[#This Row],[Cantidad de paneles]]</f>
        <v>637500</v>
      </c>
      <c r="H1063" s="23">
        <f>0.003*Tabla1[[#This Row],[Cantidad de paneles]]</f>
        <v>112.5</v>
      </c>
      <c r="I1063" s="24">
        <f>0.057*Tabla1[[#This Row],[Cantidad de paneles]]</f>
        <v>2137.5</v>
      </c>
      <c r="J1063" s="28">
        <f>+Tabla1[[#This Row],[Peso del vidrio '[Kg']]]*J$1</f>
        <v>100725000</v>
      </c>
      <c r="K1063" s="28">
        <f>+Tabla1[[#This Row],[Peso del Silicio '[Kg']]]*J$2</f>
        <v>17100000</v>
      </c>
      <c r="L1063" s="28">
        <f>+Tabla1[[#This Row],[peso del aluminio '[Kg']]]*J$3</f>
        <v>11115000</v>
      </c>
      <c r="M1063" s="30">
        <f>+Tabla1[[#This Row],[precio del vidrio '[$']]]+Tabla1[[#This Row],[precio del aluminio '[$']]]+Tabla1[[#This Row],[precio del silio '[$']]]</f>
        <v>128940000</v>
      </c>
      <c r="N1063" s="39">
        <f t="shared" si="16"/>
        <v>30076.976906927921</v>
      </c>
      <c r="O1063" s="50">
        <f>+Tabla1[[#This Row],[Valor Total del reciclaje de la planta]]/G$2</f>
        <v>33197.734294541711</v>
      </c>
    </row>
    <row r="1064" spans="1:15" ht="27.6">
      <c r="A1064" s="40">
        <v>45257</v>
      </c>
      <c r="B1064" s="6" t="s">
        <v>1657</v>
      </c>
      <c r="C1064" s="41" t="s">
        <v>1544</v>
      </c>
      <c r="D1064" s="42">
        <f>+Tabla1[[#This Row],[Capacidad MW]]/E$1</f>
        <v>24750</v>
      </c>
      <c r="E1064" s="42">
        <v>9.9</v>
      </c>
      <c r="F1064" s="40">
        <v>46021</v>
      </c>
      <c r="G1064" s="24">
        <f>17*Tabla1[[#This Row],[Cantidad de paneles]]</f>
        <v>420750</v>
      </c>
      <c r="H1064" s="23">
        <f>0.003*Tabla1[[#This Row],[Cantidad de paneles]]</f>
        <v>74.25</v>
      </c>
      <c r="I1064" s="24">
        <f>0.057*Tabla1[[#This Row],[Cantidad de paneles]]</f>
        <v>1410.75</v>
      </c>
      <c r="J1064" s="28">
        <f>+Tabla1[[#This Row],[Peso del vidrio '[Kg']]]*J$1</f>
        <v>66478500</v>
      </c>
      <c r="K1064" s="28">
        <f>+Tabla1[[#This Row],[Peso del Silicio '[Kg']]]*J$2</f>
        <v>11286000</v>
      </c>
      <c r="L1064" s="28">
        <f>+Tabla1[[#This Row],[peso del aluminio '[Kg']]]*J$3</f>
        <v>7335900</v>
      </c>
      <c r="M1064" s="30">
        <f>+Tabla1[[#This Row],[precio del vidrio '[$']]]+Tabla1[[#This Row],[precio del aluminio '[$']]]+Tabla1[[#This Row],[precio del silio '[$']]]</f>
        <v>85100400</v>
      </c>
      <c r="N1064" s="39">
        <f t="shared" si="16"/>
        <v>19850.804758572427</v>
      </c>
      <c r="O1064" s="50">
        <f>+Tabla1[[#This Row],[Valor Total del reciclaje de la planta]]/G$2</f>
        <v>21910.50463439753</v>
      </c>
    </row>
    <row r="1065" spans="1:15">
      <c r="A1065" s="40">
        <v>45259</v>
      </c>
      <c r="B1065" s="6" t="s">
        <v>1658</v>
      </c>
      <c r="C1065" s="41" t="s">
        <v>1659</v>
      </c>
      <c r="D1065" s="42">
        <f>+Tabla1[[#This Row],[Capacidad MW]]/E$1</f>
        <v>300000</v>
      </c>
      <c r="E1065" s="42">
        <v>120</v>
      </c>
      <c r="F1065" s="40">
        <v>47117</v>
      </c>
      <c r="G1065" s="24">
        <f>17*Tabla1[[#This Row],[Cantidad de paneles]]</f>
        <v>5100000</v>
      </c>
      <c r="H1065" s="23">
        <f>0.003*Tabla1[[#This Row],[Cantidad de paneles]]</f>
        <v>900</v>
      </c>
      <c r="I1065" s="24">
        <f>0.057*Tabla1[[#This Row],[Cantidad de paneles]]</f>
        <v>17100</v>
      </c>
      <c r="J1065" s="28">
        <f>+Tabla1[[#This Row],[Peso del vidrio '[Kg']]]*J$1</f>
        <v>805800000</v>
      </c>
      <c r="K1065" s="28">
        <f>+Tabla1[[#This Row],[Peso del Silicio '[Kg']]]*J$2</f>
        <v>136800000</v>
      </c>
      <c r="L1065" s="28">
        <f>+Tabla1[[#This Row],[peso del aluminio '[Kg']]]*J$3</f>
        <v>88920000</v>
      </c>
      <c r="M1065" s="30">
        <f>+Tabla1[[#This Row],[precio del vidrio '[$']]]+Tabla1[[#This Row],[precio del aluminio '[$']]]+Tabla1[[#This Row],[precio del silio '[$']]]</f>
        <v>1031520000</v>
      </c>
      <c r="N1065" s="39">
        <f t="shared" si="16"/>
        <v>240615.81525542337</v>
      </c>
      <c r="O1065" s="50">
        <f>+Tabla1[[#This Row],[Valor Total del reciclaje de la planta]]/G$2</f>
        <v>265581.87435633369</v>
      </c>
    </row>
    <row r="1066" spans="1:15">
      <c r="A1066" s="40">
        <v>45259</v>
      </c>
      <c r="B1066" s="6" t="s">
        <v>1660</v>
      </c>
      <c r="C1066" s="41" t="s">
        <v>1659</v>
      </c>
      <c r="D1066" s="42">
        <f>+Tabla1[[#This Row],[Capacidad MW]]/E$1</f>
        <v>49749.999999999993</v>
      </c>
      <c r="E1066" s="42">
        <v>19.899999999999999</v>
      </c>
      <c r="F1066" s="40">
        <v>46690</v>
      </c>
      <c r="G1066" s="24">
        <f>17*Tabla1[[#This Row],[Cantidad de paneles]]</f>
        <v>845749.99999999988</v>
      </c>
      <c r="H1066" s="23">
        <f>0.003*Tabla1[[#This Row],[Cantidad de paneles]]</f>
        <v>149.24999999999997</v>
      </c>
      <c r="I1066" s="24">
        <f>0.057*Tabla1[[#This Row],[Cantidad de paneles]]</f>
        <v>2835.7499999999995</v>
      </c>
      <c r="J1066" s="28">
        <f>+Tabla1[[#This Row],[Peso del vidrio '[Kg']]]*J$1</f>
        <v>133628499.99999999</v>
      </c>
      <c r="K1066" s="28">
        <f>+Tabla1[[#This Row],[Peso del Silicio '[Kg']]]*J$2</f>
        <v>22685999.999999996</v>
      </c>
      <c r="L1066" s="28">
        <f>+Tabla1[[#This Row],[peso del aluminio '[Kg']]]*J$3</f>
        <v>14745899.999999998</v>
      </c>
      <c r="M1066" s="30">
        <f>+Tabla1[[#This Row],[precio del vidrio '[$']]]+Tabla1[[#This Row],[precio del aluminio '[$']]]+Tabla1[[#This Row],[precio del silio '[$']]]</f>
        <v>171060399.99999997</v>
      </c>
      <c r="N1066" s="39">
        <f t="shared" si="16"/>
        <v>39902.12269652437</v>
      </c>
      <c r="O1066" s="50">
        <f>+Tabla1[[#This Row],[Valor Total del reciclaje de la planta]]/G$2</f>
        <v>44042.327497425329</v>
      </c>
    </row>
    <row r="1067" spans="1:15">
      <c r="A1067" s="40">
        <v>45259</v>
      </c>
      <c r="B1067" s="6" t="s">
        <v>1661</v>
      </c>
      <c r="C1067" s="41" t="s">
        <v>1659</v>
      </c>
      <c r="D1067" s="42">
        <f>+Tabla1[[#This Row],[Capacidad MW]]/E$1</f>
        <v>49749.999999999993</v>
      </c>
      <c r="E1067" s="42">
        <v>19.899999999999999</v>
      </c>
      <c r="F1067" s="40">
        <v>46751</v>
      </c>
      <c r="G1067" s="24">
        <f>17*Tabla1[[#This Row],[Cantidad de paneles]]</f>
        <v>845749.99999999988</v>
      </c>
      <c r="H1067" s="23">
        <f>0.003*Tabla1[[#This Row],[Cantidad de paneles]]</f>
        <v>149.24999999999997</v>
      </c>
      <c r="I1067" s="24">
        <f>0.057*Tabla1[[#This Row],[Cantidad de paneles]]</f>
        <v>2835.7499999999995</v>
      </c>
      <c r="J1067" s="28">
        <f>+Tabla1[[#This Row],[Peso del vidrio '[Kg']]]*J$1</f>
        <v>133628499.99999999</v>
      </c>
      <c r="K1067" s="28">
        <f>+Tabla1[[#This Row],[Peso del Silicio '[Kg']]]*J$2</f>
        <v>22685999.999999996</v>
      </c>
      <c r="L1067" s="28">
        <f>+Tabla1[[#This Row],[peso del aluminio '[Kg']]]*J$3</f>
        <v>14745899.999999998</v>
      </c>
      <c r="M1067" s="30">
        <f>+Tabla1[[#This Row],[precio del vidrio '[$']]]+Tabla1[[#This Row],[precio del aluminio '[$']]]+Tabla1[[#This Row],[precio del silio '[$']]]</f>
        <v>171060399.99999997</v>
      </c>
      <c r="N1067" s="39">
        <f t="shared" si="16"/>
        <v>39902.12269652437</v>
      </c>
      <c r="O1067" s="50">
        <f>+Tabla1[[#This Row],[Valor Total del reciclaje de la planta]]/G$2</f>
        <v>44042.327497425329</v>
      </c>
    </row>
    <row r="1068" spans="1:15" ht="27.6">
      <c r="A1068" s="40">
        <v>45260</v>
      </c>
      <c r="B1068" s="6" t="s">
        <v>1662</v>
      </c>
      <c r="C1068" s="41" t="s">
        <v>1662</v>
      </c>
      <c r="D1068" s="42">
        <f>+Tabla1[[#This Row],[Capacidad MW]]/E$1</f>
        <v>250000</v>
      </c>
      <c r="E1068" s="42">
        <v>100</v>
      </c>
      <c r="F1068" s="40">
        <v>46751</v>
      </c>
      <c r="G1068" s="24">
        <f>17*Tabla1[[#This Row],[Cantidad de paneles]]</f>
        <v>4250000</v>
      </c>
      <c r="H1068" s="23">
        <f>0.003*Tabla1[[#This Row],[Cantidad de paneles]]</f>
        <v>750</v>
      </c>
      <c r="I1068" s="24">
        <f>0.057*Tabla1[[#This Row],[Cantidad de paneles]]</f>
        <v>14250</v>
      </c>
      <c r="J1068" s="28">
        <f>+Tabla1[[#This Row],[Peso del vidrio '[Kg']]]*J$1</f>
        <v>671500000</v>
      </c>
      <c r="K1068" s="28">
        <f>+Tabla1[[#This Row],[Peso del Silicio '[Kg']]]*J$2</f>
        <v>114000000</v>
      </c>
      <c r="L1068" s="28">
        <f>+Tabla1[[#This Row],[peso del aluminio '[Kg']]]*J$3</f>
        <v>74100000</v>
      </c>
      <c r="M1068" s="30">
        <f>+Tabla1[[#This Row],[precio del vidrio '[$']]]+Tabla1[[#This Row],[precio del aluminio '[$']]]+Tabla1[[#This Row],[precio del silio '[$']]]</f>
        <v>859600000</v>
      </c>
      <c r="N1068" s="39">
        <f t="shared" si="16"/>
        <v>200513.17937951948</v>
      </c>
      <c r="O1068" s="50">
        <f>+Tabla1[[#This Row],[Valor Total del reciclaje de la planta]]/G$2</f>
        <v>221318.22863027806</v>
      </c>
    </row>
    <row r="1069" spans="1:15" ht="27.6">
      <c r="A1069" s="40">
        <v>45260</v>
      </c>
      <c r="B1069" s="6" t="s">
        <v>1663</v>
      </c>
      <c r="C1069" s="41" t="s">
        <v>1664</v>
      </c>
      <c r="D1069" s="42">
        <f>+Tabla1[[#This Row],[Capacidad MW]]/E$1</f>
        <v>24750</v>
      </c>
      <c r="E1069" s="42">
        <v>9.9</v>
      </c>
      <c r="F1069" s="40">
        <v>46021</v>
      </c>
      <c r="G1069" s="24">
        <f>17*Tabla1[[#This Row],[Cantidad de paneles]]</f>
        <v>420750</v>
      </c>
      <c r="H1069" s="23">
        <f>0.003*Tabla1[[#This Row],[Cantidad de paneles]]</f>
        <v>74.25</v>
      </c>
      <c r="I1069" s="24">
        <f>0.057*Tabla1[[#This Row],[Cantidad de paneles]]</f>
        <v>1410.75</v>
      </c>
      <c r="J1069" s="28">
        <f>+Tabla1[[#This Row],[Peso del vidrio '[Kg']]]*J$1</f>
        <v>66478500</v>
      </c>
      <c r="K1069" s="28">
        <f>+Tabla1[[#This Row],[Peso del Silicio '[Kg']]]*J$2</f>
        <v>11286000</v>
      </c>
      <c r="L1069" s="28">
        <f>+Tabla1[[#This Row],[peso del aluminio '[Kg']]]*J$3</f>
        <v>7335900</v>
      </c>
      <c r="M1069" s="30">
        <f>+Tabla1[[#This Row],[precio del vidrio '[$']]]+Tabla1[[#This Row],[precio del aluminio '[$']]]+Tabla1[[#This Row],[precio del silio '[$']]]</f>
        <v>85100400</v>
      </c>
      <c r="N1069" s="39">
        <f t="shared" si="16"/>
        <v>19850.804758572427</v>
      </c>
      <c r="O1069" s="50">
        <f>+Tabla1[[#This Row],[Valor Total del reciclaje de la planta]]/G$2</f>
        <v>21910.50463439753</v>
      </c>
    </row>
    <row r="1070" spans="1:15" ht="27.6">
      <c r="A1070" s="40">
        <v>45260</v>
      </c>
      <c r="B1070" s="6" t="s">
        <v>1665</v>
      </c>
      <c r="C1070" s="41" t="s">
        <v>1664</v>
      </c>
      <c r="D1070" s="42">
        <f>+Tabla1[[#This Row],[Capacidad MW]]/E$1</f>
        <v>46250</v>
      </c>
      <c r="E1070" s="42">
        <v>18.5</v>
      </c>
      <c r="F1070" s="40">
        <v>46386</v>
      </c>
      <c r="G1070" s="24">
        <f>17*Tabla1[[#This Row],[Cantidad de paneles]]</f>
        <v>786250</v>
      </c>
      <c r="H1070" s="23">
        <f>0.003*Tabla1[[#This Row],[Cantidad de paneles]]</f>
        <v>138.75</v>
      </c>
      <c r="I1070" s="24">
        <f>0.057*Tabla1[[#This Row],[Cantidad de paneles]]</f>
        <v>2636.25</v>
      </c>
      <c r="J1070" s="28">
        <f>+Tabla1[[#This Row],[Peso del vidrio '[Kg']]]*J$1</f>
        <v>124227500</v>
      </c>
      <c r="K1070" s="28">
        <f>+Tabla1[[#This Row],[Peso del Silicio '[Kg']]]*J$2</f>
        <v>21090000</v>
      </c>
      <c r="L1070" s="28">
        <f>+Tabla1[[#This Row],[peso del aluminio '[Kg']]]*J$3</f>
        <v>13708500</v>
      </c>
      <c r="M1070" s="30">
        <f>+Tabla1[[#This Row],[precio del vidrio '[$']]]+Tabla1[[#This Row],[precio del aluminio '[$']]]+Tabla1[[#This Row],[precio del silio '[$']]]</f>
        <v>159026000</v>
      </c>
      <c r="N1070" s="39">
        <f t="shared" si="16"/>
        <v>37094.938185211104</v>
      </c>
      <c r="O1070" s="50">
        <f>+Tabla1[[#This Row],[Valor Total del reciclaje de la planta]]/G$2</f>
        <v>40943.872296601439</v>
      </c>
    </row>
    <row r="1071" spans="1:15">
      <c r="A1071" s="40">
        <v>45264</v>
      </c>
      <c r="B1071" s="6" t="s">
        <v>1666</v>
      </c>
      <c r="C1071" s="41" t="s">
        <v>1659</v>
      </c>
      <c r="D1071" s="42">
        <f>+Tabla1[[#This Row],[Capacidad MW]]/E$1</f>
        <v>175000</v>
      </c>
      <c r="E1071" s="42">
        <v>70</v>
      </c>
      <c r="F1071" s="40">
        <v>47117</v>
      </c>
      <c r="G1071" s="24">
        <f>17*Tabla1[[#This Row],[Cantidad de paneles]]</f>
        <v>2975000</v>
      </c>
      <c r="H1071" s="23">
        <f>0.003*Tabla1[[#This Row],[Cantidad de paneles]]</f>
        <v>525</v>
      </c>
      <c r="I1071" s="24">
        <f>0.057*Tabla1[[#This Row],[Cantidad de paneles]]</f>
        <v>9975</v>
      </c>
      <c r="J1071" s="28">
        <f>+Tabla1[[#This Row],[Peso del vidrio '[Kg']]]*J$1</f>
        <v>470050000</v>
      </c>
      <c r="K1071" s="28">
        <f>+Tabla1[[#This Row],[Peso del Silicio '[Kg']]]*J$2</f>
        <v>79800000</v>
      </c>
      <c r="L1071" s="28">
        <f>+Tabla1[[#This Row],[peso del aluminio '[Kg']]]*J$3</f>
        <v>51870000</v>
      </c>
      <c r="M1071" s="30">
        <f>+Tabla1[[#This Row],[precio del vidrio '[$']]]+Tabla1[[#This Row],[precio del aluminio '[$']]]+Tabla1[[#This Row],[precio del silio '[$']]]</f>
        <v>601720000</v>
      </c>
      <c r="N1071" s="39">
        <f t="shared" si="16"/>
        <v>140359.22556566363</v>
      </c>
      <c r="O1071" s="50">
        <f>+Tabla1[[#This Row],[Valor Total del reciclaje de la planta]]/G$2</f>
        <v>154922.76004119465</v>
      </c>
    </row>
    <row r="1072" spans="1:15" ht="27.6">
      <c r="A1072" s="40">
        <v>45264</v>
      </c>
      <c r="B1072" s="6" t="s">
        <v>1667</v>
      </c>
      <c r="C1072" s="41" t="s">
        <v>1668</v>
      </c>
      <c r="D1072" s="42">
        <f>+Tabla1[[#This Row],[Capacidad MW]]/E$1</f>
        <v>49749.999999999993</v>
      </c>
      <c r="E1072" s="42">
        <v>19.899999999999999</v>
      </c>
      <c r="F1072" s="40">
        <v>46386</v>
      </c>
      <c r="G1072" s="24">
        <f>17*Tabla1[[#This Row],[Cantidad de paneles]]</f>
        <v>845749.99999999988</v>
      </c>
      <c r="H1072" s="23">
        <f>0.003*Tabla1[[#This Row],[Cantidad de paneles]]</f>
        <v>149.24999999999997</v>
      </c>
      <c r="I1072" s="24">
        <f>0.057*Tabla1[[#This Row],[Cantidad de paneles]]</f>
        <v>2835.7499999999995</v>
      </c>
      <c r="J1072" s="28">
        <f>+Tabla1[[#This Row],[Peso del vidrio '[Kg']]]*J$1</f>
        <v>133628499.99999999</v>
      </c>
      <c r="K1072" s="28">
        <f>+Tabla1[[#This Row],[Peso del Silicio '[Kg']]]*J$2</f>
        <v>22685999.999999996</v>
      </c>
      <c r="L1072" s="28">
        <f>+Tabla1[[#This Row],[peso del aluminio '[Kg']]]*J$3</f>
        <v>14745899.999999998</v>
      </c>
      <c r="M1072" s="30">
        <f>+Tabla1[[#This Row],[precio del vidrio '[$']]]+Tabla1[[#This Row],[precio del aluminio '[$']]]+Tabla1[[#This Row],[precio del silio '[$']]]</f>
        <v>171060399.99999997</v>
      </c>
      <c r="N1072" s="39">
        <f t="shared" si="16"/>
        <v>39902.12269652437</v>
      </c>
      <c r="O1072" s="50">
        <f>+Tabla1[[#This Row],[Valor Total del reciclaje de la planta]]/G$2</f>
        <v>44042.327497425329</v>
      </c>
    </row>
    <row r="1073" spans="1:15" ht="27.6">
      <c r="A1073" s="40">
        <v>45265</v>
      </c>
      <c r="B1073" s="6" t="s">
        <v>1669</v>
      </c>
      <c r="C1073" s="41" t="s">
        <v>1668</v>
      </c>
      <c r="D1073" s="42">
        <f>+Tabla1[[#This Row],[Capacidad MW]]/E$1</f>
        <v>49749.999999999993</v>
      </c>
      <c r="E1073" s="42">
        <v>19.899999999999999</v>
      </c>
      <c r="F1073" s="40">
        <v>46386</v>
      </c>
      <c r="G1073" s="24">
        <f>17*Tabla1[[#This Row],[Cantidad de paneles]]</f>
        <v>845749.99999999988</v>
      </c>
      <c r="H1073" s="23">
        <f>0.003*Tabla1[[#This Row],[Cantidad de paneles]]</f>
        <v>149.24999999999997</v>
      </c>
      <c r="I1073" s="24">
        <f>0.057*Tabla1[[#This Row],[Cantidad de paneles]]</f>
        <v>2835.7499999999995</v>
      </c>
      <c r="J1073" s="28">
        <f>+Tabla1[[#This Row],[Peso del vidrio '[Kg']]]*J$1</f>
        <v>133628499.99999999</v>
      </c>
      <c r="K1073" s="28">
        <f>+Tabla1[[#This Row],[Peso del Silicio '[Kg']]]*J$2</f>
        <v>22685999.999999996</v>
      </c>
      <c r="L1073" s="28">
        <f>+Tabla1[[#This Row],[peso del aluminio '[Kg']]]*J$3</f>
        <v>14745899.999999998</v>
      </c>
      <c r="M1073" s="30">
        <f>+Tabla1[[#This Row],[precio del vidrio '[$']]]+Tabla1[[#This Row],[precio del aluminio '[$']]]+Tabla1[[#This Row],[precio del silio '[$']]]</f>
        <v>171060399.99999997</v>
      </c>
      <c r="N1073" s="39">
        <f t="shared" si="16"/>
        <v>39902.12269652437</v>
      </c>
      <c r="O1073" s="50">
        <f>+Tabla1[[#This Row],[Valor Total del reciclaje de la planta]]/G$2</f>
        <v>44042.327497425329</v>
      </c>
    </row>
    <row r="1074" spans="1:15" ht="41.45">
      <c r="A1074" s="40">
        <v>45265</v>
      </c>
      <c r="B1074" s="6" t="s">
        <v>1670</v>
      </c>
      <c r="C1074" s="41" t="s">
        <v>1244</v>
      </c>
      <c r="D1074" s="42">
        <f>+Tabla1[[#This Row],[Capacidad MW]]/E$1</f>
        <v>250000</v>
      </c>
      <c r="E1074" s="42">
        <v>100</v>
      </c>
      <c r="F1074" s="40">
        <v>46386</v>
      </c>
      <c r="G1074" s="24">
        <f>17*Tabla1[[#This Row],[Cantidad de paneles]]</f>
        <v>4250000</v>
      </c>
      <c r="H1074" s="23">
        <f>0.003*Tabla1[[#This Row],[Cantidad de paneles]]</f>
        <v>750</v>
      </c>
      <c r="I1074" s="24">
        <f>0.057*Tabla1[[#This Row],[Cantidad de paneles]]</f>
        <v>14250</v>
      </c>
      <c r="J1074" s="28">
        <f>+Tabla1[[#This Row],[Peso del vidrio '[Kg']]]*J$1</f>
        <v>671500000</v>
      </c>
      <c r="K1074" s="28">
        <f>+Tabla1[[#This Row],[Peso del Silicio '[Kg']]]*J$2</f>
        <v>114000000</v>
      </c>
      <c r="L1074" s="28">
        <f>+Tabla1[[#This Row],[peso del aluminio '[Kg']]]*J$3</f>
        <v>74100000</v>
      </c>
      <c r="M1074" s="30">
        <f>+Tabla1[[#This Row],[precio del vidrio '[$']]]+Tabla1[[#This Row],[precio del aluminio '[$']]]+Tabla1[[#This Row],[precio del silio '[$']]]</f>
        <v>859600000</v>
      </c>
      <c r="N1074" s="39">
        <f t="shared" si="16"/>
        <v>200513.17937951948</v>
      </c>
      <c r="O1074" s="50">
        <f>+Tabla1[[#This Row],[Valor Total del reciclaje de la planta]]/G$2</f>
        <v>221318.22863027806</v>
      </c>
    </row>
    <row r="1075" spans="1:15" ht="27.6">
      <c r="A1075" s="40">
        <v>45266</v>
      </c>
      <c r="B1075" s="6" t="s">
        <v>1671</v>
      </c>
      <c r="C1075" s="41" t="s">
        <v>1672</v>
      </c>
      <c r="D1075" s="42">
        <f>+Tabla1[[#This Row],[Capacidad MW]]/E$1</f>
        <v>20000</v>
      </c>
      <c r="E1075" s="42">
        <v>8</v>
      </c>
      <c r="F1075" s="40">
        <v>45747</v>
      </c>
      <c r="G1075" s="24">
        <f>17*Tabla1[[#This Row],[Cantidad de paneles]]</f>
        <v>340000</v>
      </c>
      <c r="H1075" s="23">
        <f>0.003*Tabla1[[#This Row],[Cantidad de paneles]]</f>
        <v>60</v>
      </c>
      <c r="I1075" s="24">
        <f>0.057*Tabla1[[#This Row],[Cantidad de paneles]]</f>
        <v>1140</v>
      </c>
      <c r="J1075" s="28">
        <f>+Tabla1[[#This Row],[Peso del vidrio '[Kg']]]*J$1</f>
        <v>53720000</v>
      </c>
      <c r="K1075" s="28">
        <f>+Tabla1[[#This Row],[Peso del Silicio '[Kg']]]*J$2</f>
        <v>9120000</v>
      </c>
      <c r="L1075" s="28">
        <f>+Tabla1[[#This Row],[peso del aluminio '[Kg']]]*J$3</f>
        <v>5928000</v>
      </c>
      <c r="M1075" s="30">
        <f>+Tabla1[[#This Row],[precio del vidrio '[$']]]+Tabla1[[#This Row],[precio del aluminio '[$']]]+Tabla1[[#This Row],[precio del silio '[$']]]</f>
        <v>68768000</v>
      </c>
      <c r="N1075" s="39">
        <f t="shared" si="16"/>
        <v>16041.054350361559</v>
      </c>
      <c r="O1075" s="50">
        <f>+Tabla1[[#This Row],[Valor Total del reciclaje de la planta]]/G$2</f>
        <v>17705.458290422244</v>
      </c>
    </row>
    <row r="1076" spans="1:15">
      <c r="A1076" s="40">
        <v>45271</v>
      </c>
      <c r="B1076" s="6" t="s">
        <v>1673</v>
      </c>
      <c r="C1076" s="41" t="s">
        <v>1674</v>
      </c>
      <c r="D1076" s="42">
        <f>+Tabla1[[#This Row],[Capacidad MW]]/E$1</f>
        <v>125000</v>
      </c>
      <c r="E1076" s="42">
        <v>50</v>
      </c>
      <c r="F1076" s="40">
        <v>46751</v>
      </c>
      <c r="G1076" s="24">
        <f>17*Tabla1[[#This Row],[Cantidad de paneles]]</f>
        <v>2125000</v>
      </c>
      <c r="H1076" s="23">
        <f>0.003*Tabla1[[#This Row],[Cantidad de paneles]]</f>
        <v>375</v>
      </c>
      <c r="I1076" s="24">
        <f>0.057*Tabla1[[#This Row],[Cantidad de paneles]]</f>
        <v>7125</v>
      </c>
      <c r="J1076" s="28">
        <f>+Tabla1[[#This Row],[Peso del vidrio '[Kg']]]*J$1</f>
        <v>335750000</v>
      </c>
      <c r="K1076" s="28">
        <f>+Tabla1[[#This Row],[Peso del Silicio '[Kg']]]*J$2</f>
        <v>57000000</v>
      </c>
      <c r="L1076" s="28">
        <f>+Tabla1[[#This Row],[peso del aluminio '[Kg']]]*J$3</f>
        <v>37050000</v>
      </c>
      <c r="M1076" s="30">
        <f>+Tabla1[[#This Row],[precio del vidrio '[$']]]+Tabla1[[#This Row],[precio del aluminio '[$']]]+Tabla1[[#This Row],[precio del silio '[$']]]</f>
        <v>429800000</v>
      </c>
      <c r="N1076" s="39">
        <f t="shared" si="16"/>
        <v>100256.58968975974</v>
      </c>
      <c r="O1076" s="50">
        <f>+Tabla1[[#This Row],[Valor Total del reciclaje de la planta]]/G$2</f>
        <v>110659.11431513903</v>
      </c>
    </row>
    <row r="1077" spans="1:15">
      <c r="A1077" s="40">
        <v>45271</v>
      </c>
      <c r="B1077" s="6" t="s">
        <v>1675</v>
      </c>
      <c r="C1077" s="41" t="s">
        <v>1674</v>
      </c>
      <c r="D1077" s="42">
        <f>+Tabla1[[#This Row],[Capacidad MW]]/E$1</f>
        <v>24750</v>
      </c>
      <c r="E1077" s="42">
        <v>9.9</v>
      </c>
      <c r="F1077" s="40">
        <v>45656</v>
      </c>
      <c r="G1077" s="24">
        <f>17*Tabla1[[#This Row],[Cantidad de paneles]]</f>
        <v>420750</v>
      </c>
      <c r="H1077" s="23">
        <f>0.003*Tabla1[[#This Row],[Cantidad de paneles]]</f>
        <v>74.25</v>
      </c>
      <c r="I1077" s="24">
        <f>0.057*Tabla1[[#This Row],[Cantidad de paneles]]</f>
        <v>1410.75</v>
      </c>
      <c r="J1077" s="28">
        <f>+Tabla1[[#This Row],[Peso del vidrio '[Kg']]]*J$1</f>
        <v>66478500</v>
      </c>
      <c r="K1077" s="28">
        <f>+Tabla1[[#This Row],[Peso del Silicio '[Kg']]]*J$2</f>
        <v>11286000</v>
      </c>
      <c r="L1077" s="28">
        <f>+Tabla1[[#This Row],[peso del aluminio '[Kg']]]*J$3</f>
        <v>7335900</v>
      </c>
      <c r="M1077" s="30">
        <f>+Tabla1[[#This Row],[precio del vidrio '[$']]]+Tabla1[[#This Row],[precio del aluminio '[$']]]+Tabla1[[#This Row],[precio del silio '[$']]]</f>
        <v>85100400</v>
      </c>
      <c r="N1077" s="39">
        <f t="shared" si="16"/>
        <v>19850.804758572427</v>
      </c>
      <c r="O1077" s="50">
        <f>+Tabla1[[#This Row],[Valor Total del reciclaje de la planta]]/G$2</f>
        <v>21910.50463439753</v>
      </c>
    </row>
    <row r="1078" spans="1:15">
      <c r="A1078" s="40">
        <v>45280</v>
      </c>
      <c r="B1078" s="6" t="s">
        <v>1676</v>
      </c>
      <c r="C1078" s="41" t="s">
        <v>1677</v>
      </c>
      <c r="D1078" s="42">
        <f>+Tabla1[[#This Row],[Capacidad MW]]/E$1</f>
        <v>250000</v>
      </c>
      <c r="E1078" s="42">
        <v>100</v>
      </c>
      <c r="F1078" s="40">
        <v>46021</v>
      </c>
      <c r="G1078" s="24">
        <f>17*Tabla1[[#This Row],[Cantidad de paneles]]</f>
        <v>4250000</v>
      </c>
      <c r="H1078" s="23">
        <f>0.003*Tabla1[[#This Row],[Cantidad de paneles]]</f>
        <v>750</v>
      </c>
      <c r="I1078" s="24">
        <f>0.057*Tabla1[[#This Row],[Cantidad de paneles]]</f>
        <v>14250</v>
      </c>
      <c r="J1078" s="28">
        <f>+Tabla1[[#This Row],[Peso del vidrio '[Kg']]]*J$1</f>
        <v>671500000</v>
      </c>
      <c r="K1078" s="28">
        <f>+Tabla1[[#This Row],[Peso del Silicio '[Kg']]]*J$2</f>
        <v>114000000</v>
      </c>
      <c r="L1078" s="28">
        <f>+Tabla1[[#This Row],[peso del aluminio '[Kg']]]*J$3</f>
        <v>74100000</v>
      </c>
      <c r="M1078" s="30">
        <f>+Tabla1[[#This Row],[precio del vidrio '[$']]]+Tabla1[[#This Row],[precio del aluminio '[$']]]+Tabla1[[#This Row],[precio del silio '[$']]]</f>
        <v>859600000</v>
      </c>
      <c r="N1078" s="39">
        <f t="shared" si="16"/>
        <v>200513.17937951948</v>
      </c>
      <c r="O1078" s="50">
        <f>+Tabla1[[#This Row],[Valor Total del reciclaje de la planta]]/G$2</f>
        <v>221318.22863027806</v>
      </c>
    </row>
    <row r="1079" spans="1:15" ht="27.6">
      <c r="A1079" s="59">
        <v>43119</v>
      </c>
      <c r="B1079" s="6" t="s">
        <v>1678</v>
      </c>
      <c r="C1079" s="67" t="s">
        <v>1679</v>
      </c>
      <c r="D1079" s="42">
        <f>+Tabla1[[#This Row],[Capacidad MW]]/E$1</f>
        <v>24750</v>
      </c>
      <c r="E1079" s="6">
        <v>9.9</v>
      </c>
      <c r="F1079" s="59">
        <v>44742</v>
      </c>
      <c r="G1079" s="24">
        <f>17*Tabla1[[#This Row],[Cantidad de paneles]]</f>
        <v>420750</v>
      </c>
      <c r="H1079" s="23">
        <f>0.003*Tabla1[[#This Row],[Cantidad de paneles]]</f>
        <v>74.25</v>
      </c>
      <c r="I1079" s="24">
        <f>0.057*Tabla1[[#This Row],[Cantidad de paneles]]</f>
        <v>1410.75</v>
      </c>
      <c r="J1079" s="28">
        <f>+Tabla1[[#This Row],[Peso del vidrio '[Kg']]]*J$1</f>
        <v>66478500</v>
      </c>
      <c r="K1079" s="28">
        <f>+Tabla1[[#This Row],[Peso del Silicio '[Kg']]]*J$2</f>
        <v>11286000</v>
      </c>
      <c r="L1079" s="28">
        <f>+Tabla1[[#This Row],[peso del aluminio '[Kg']]]*J$3</f>
        <v>7335900</v>
      </c>
      <c r="M1079" s="30">
        <f>+Tabla1[[#This Row],[precio del vidrio '[$']]]+Tabla1[[#This Row],[precio del aluminio '[$']]]+Tabla1[[#This Row],[precio del silio '[$']]]</f>
        <v>85100400</v>
      </c>
      <c r="N1079" s="39">
        <f t="shared" ref="N1079:N1081" si="17">+M1079/G$1</f>
        <v>19850.804758572427</v>
      </c>
      <c r="O1079" s="50">
        <f>+Tabla1[[#This Row],[Valor Total del reciclaje de la planta]]/G$2</f>
        <v>21910.50463439753</v>
      </c>
    </row>
    <row r="1080" spans="1:15" ht="41.45">
      <c r="A1080" s="59">
        <v>43159</v>
      </c>
      <c r="B1080" s="6" t="s">
        <v>1680</v>
      </c>
      <c r="C1080" s="67" t="s">
        <v>1681</v>
      </c>
      <c r="D1080" s="42">
        <f>+Tabla1[[#This Row],[Capacidad MW]]/E$1</f>
        <v>49974.999999999993</v>
      </c>
      <c r="E1080" s="6">
        <v>19.989999999999998</v>
      </c>
      <c r="F1080" s="59">
        <v>44469</v>
      </c>
      <c r="G1080" s="24">
        <f>17*Tabla1[[#This Row],[Cantidad de paneles]]</f>
        <v>849574.99999999988</v>
      </c>
      <c r="H1080" s="23">
        <f>0.003*Tabla1[[#This Row],[Cantidad de paneles]]</f>
        <v>149.92499999999998</v>
      </c>
      <c r="I1080" s="24">
        <f>0.057*Tabla1[[#This Row],[Cantidad de paneles]]</f>
        <v>2848.5749999999998</v>
      </c>
      <c r="J1080" s="28">
        <f>+Tabla1[[#This Row],[Peso del vidrio '[Kg']]]*J$1</f>
        <v>134232849.99999997</v>
      </c>
      <c r="K1080" s="28">
        <f>+Tabla1[[#This Row],[Peso del Silicio '[Kg']]]*J$2</f>
        <v>22788599.999999996</v>
      </c>
      <c r="L1080" s="28">
        <f>+Tabla1[[#This Row],[peso del aluminio '[Kg']]]*J$3</f>
        <v>14812589.999999998</v>
      </c>
      <c r="M1080" s="30">
        <f>+Tabla1[[#This Row],[precio del vidrio '[$']]]+Tabla1[[#This Row],[precio del aluminio '[$']]]+Tabla1[[#This Row],[precio del silio '[$']]]</f>
        <v>171834039.99999997</v>
      </c>
      <c r="N1080" s="39">
        <f t="shared" si="17"/>
        <v>40082.584557965936</v>
      </c>
      <c r="O1080" s="50">
        <f>+Tabla1[[#This Row],[Valor Total del reciclaje de la planta]]/G$2</f>
        <v>44241.513903192579</v>
      </c>
    </row>
    <row r="1081" spans="1:15" ht="55.15">
      <c r="A1081" s="60">
        <v>43186</v>
      </c>
      <c r="B1081" s="6" t="s">
        <v>1682</v>
      </c>
      <c r="C1081" s="67" t="s">
        <v>1683</v>
      </c>
      <c r="D1081" s="42">
        <f>+Tabla1[[#This Row],[Capacidad MW]]/E$1</f>
        <v>149250</v>
      </c>
      <c r="E1081" s="6">
        <v>59.7</v>
      </c>
      <c r="F1081" s="59">
        <v>44926</v>
      </c>
      <c r="G1081" s="61">
        <f>17*Tabla1[[#This Row],[Cantidad de paneles]]</f>
        <v>2537250</v>
      </c>
      <c r="H1081" s="62">
        <f>0.003*Tabla1[[#This Row],[Cantidad de paneles]]</f>
        <v>447.75</v>
      </c>
      <c r="I1081" s="61">
        <f>0.057*Tabla1[[#This Row],[Cantidad de paneles]]</f>
        <v>8507.25</v>
      </c>
      <c r="J1081" s="63">
        <f>+Tabla1[[#This Row],[Peso del vidrio '[Kg']]]*J$1</f>
        <v>400885500</v>
      </c>
      <c r="K1081" s="63">
        <f>+Tabla1[[#This Row],[Peso del Silicio '[Kg']]]*J$2</f>
        <v>68058000</v>
      </c>
      <c r="L1081" s="63">
        <f>+Tabla1[[#This Row],[peso del aluminio '[Kg']]]*J$3</f>
        <v>44237700</v>
      </c>
      <c r="M1081" s="64">
        <f>+Tabla1[[#This Row],[precio del vidrio '[$']]]+Tabla1[[#This Row],[precio del aluminio '[$']]]+Tabla1[[#This Row],[precio del silio '[$']]]</f>
        <v>513181200</v>
      </c>
      <c r="N1081" s="65">
        <f t="shared" si="17"/>
        <v>119706.36808957312</v>
      </c>
      <c r="O1081" s="66">
        <f>+Tabla1[[#This Row],[Valor Total del reciclaje de la planta]]/G$2</f>
        <v>132126.982492276</v>
      </c>
    </row>
    <row r="1082" spans="1:15" ht="27.6">
      <c r="A1082" s="59">
        <v>43276</v>
      </c>
      <c r="B1082" s="6" t="s">
        <v>1684</v>
      </c>
      <c r="C1082" s="67" t="s">
        <v>1685</v>
      </c>
      <c r="D1082" s="42">
        <f>+Tabla1[[#This Row],[Capacidad MW]]/E$1</f>
        <v>49749.999999999993</v>
      </c>
      <c r="E1082" s="6">
        <v>19.899999999999999</v>
      </c>
      <c r="F1082" s="59">
        <v>44592</v>
      </c>
      <c r="G1082" s="24">
        <f>17*Tabla1[[#This Row],[Cantidad de paneles]]</f>
        <v>845749.99999999988</v>
      </c>
      <c r="H1082" s="23">
        <f>0.003*Tabla1[[#This Row],[Cantidad de paneles]]</f>
        <v>149.24999999999997</v>
      </c>
      <c r="I1082" s="24">
        <f>0.057*Tabla1[[#This Row],[Cantidad de paneles]]</f>
        <v>2835.7499999999995</v>
      </c>
      <c r="J1082" s="28">
        <f>+Tabla1[[#This Row],[Peso del vidrio '[Kg']]]*J$1</f>
        <v>133628499.99999999</v>
      </c>
      <c r="K1082" s="28">
        <f>+Tabla1[[#This Row],[Peso del Silicio '[Kg']]]*J$2</f>
        <v>22685999.999999996</v>
      </c>
      <c r="L1082" s="28">
        <f>+Tabla1[[#This Row],[peso del aluminio '[Kg']]]*J$3</f>
        <v>14745899.999999998</v>
      </c>
      <c r="M1082" s="30">
        <f>+Tabla1[[#This Row],[precio del vidrio '[$']]]+Tabla1[[#This Row],[precio del aluminio '[$']]]+Tabla1[[#This Row],[precio del silio '[$']]]</f>
        <v>171060399.99999997</v>
      </c>
      <c r="N1082" s="39">
        <f t="shared" ref="N1082:N1113" si="18">+M1082/G$1</f>
        <v>39902.12269652437</v>
      </c>
      <c r="O1082" s="50">
        <f>+Tabla1[[#This Row],[Valor Total del reciclaje de la planta]]/G$2</f>
        <v>44042.327497425329</v>
      </c>
    </row>
    <row r="1083" spans="1:15" ht="27.6">
      <c r="A1083" s="59">
        <v>43277</v>
      </c>
      <c r="B1083" s="6" t="s">
        <v>1686</v>
      </c>
      <c r="C1083" s="67" t="s">
        <v>1685</v>
      </c>
      <c r="D1083" s="42">
        <f>+Tabla1[[#This Row],[Capacidad MW]]/E$1</f>
        <v>48750</v>
      </c>
      <c r="E1083" s="6">
        <v>19.5</v>
      </c>
      <c r="F1083" s="59">
        <v>44592</v>
      </c>
      <c r="G1083" s="24">
        <f>17*Tabla1[[#This Row],[Cantidad de paneles]]</f>
        <v>828750</v>
      </c>
      <c r="H1083" s="23">
        <f>0.003*Tabla1[[#This Row],[Cantidad de paneles]]</f>
        <v>146.25</v>
      </c>
      <c r="I1083" s="24">
        <f>0.057*Tabla1[[#This Row],[Cantidad de paneles]]</f>
        <v>2778.75</v>
      </c>
      <c r="J1083" s="28">
        <f>+Tabla1[[#This Row],[Peso del vidrio '[Kg']]]*J$1</f>
        <v>130942500</v>
      </c>
      <c r="K1083" s="28">
        <f>+Tabla1[[#This Row],[Peso del Silicio '[Kg']]]*J$2</f>
        <v>22230000</v>
      </c>
      <c r="L1083" s="28">
        <f>+Tabla1[[#This Row],[peso del aluminio '[Kg']]]*J$3</f>
        <v>14449500</v>
      </c>
      <c r="M1083" s="30">
        <f>+Tabla1[[#This Row],[precio del vidrio '[$']]]+Tabla1[[#This Row],[precio del aluminio '[$']]]+Tabla1[[#This Row],[precio del silio '[$']]]</f>
        <v>167622000</v>
      </c>
      <c r="N1083" s="39">
        <f t="shared" si="18"/>
        <v>39100.069979006301</v>
      </c>
      <c r="O1083" s="50">
        <f>+Tabla1[[#This Row],[Valor Total del reciclaje de la planta]]/G$2</f>
        <v>43157.054582904224</v>
      </c>
    </row>
    <row r="1084" spans="1:15" ht="27.6">
      <c r="A1084" s="59">
        <v>43286</v>
      </c>
      <c r="B1084" s="6" t="s">
        <v>1687</v>
      </c>
      <c r="C1084" s="67" t="s">
        <v>1688</v>
      </c>
      <c r="D1084" s="42">
        <f>+Tabla1[[#This Row],[Capacidad MW]]/E$1</f>
        <v>24750</v>
      </c>
      <c r="E1084" s="6">
        <v>9.9</v>
      </c>
      <c r="F1084" s="59">
        <v>44561</v>
      </c>
      <c r="G1084" s="24">
        <f>17*Tabla1[[#This Row],[Cantidad de paneles]]</f>
        <v>420750</v>
      </c>
      <c r="H1084" s="23">
        <f>0.003*Tabla1[[#This Row],[Cantidad de paneles]]</f>
        <v>74.25</v>
      </c>
      <c r="I1084" s="24">
        <f>0.057*Tabla1[[#This Row],[Cantidad de paneles]]</f>
        <v>1410.75</v>
      </c>
      <c r="J1084" s="28">
        <f>+Tabla1[[#This Row],[Peso del vidrio '[Kg']]]*J$1</f>
        <v>66478500</v>
      </c>
      <c r="K1084" s="28">
        <f>+Tabla1[[#This Row],[Peso del Silicio '[Kg']]]*J$2</f>
        <v>11286000</v>
      </c>
      <c r="L1084" s="28">
        <f>+Tabla1[[#This Row],[peso del aluminio '[Kg']]]*J$3</f>
        <v>7335900</v>
      </c>
      <c r="M1084" s="30">
        <f>+Tabla1[[#This Row],[precio del vidrio '[$']]]+Tabla1[[#This Row],[precio del aluminio '[$']]]+Tabla1[[#This Row],[precio del silio '[$']]]</f>
        <v>85100400</v>
      </c>
      <c r="N1084" s="39">
        <f t="shared" si="18"/>
        <v>19850.804758572427</v>
      </c>
      <c r="O1084" s="50">
        <f>+Tabla1[[#This Row],[Valor Total del reciclaje de la planta]]/G$2</f>
        <v>21910.50463439753</v>
      </c>
    </row>
    <row r="1085" spans="1:15" ht="41.45">
      <c r="A1085" s="59">
        <v>43329</v>
      </c>
      <c r="B1085" s="6" t="s">
        <v>1689</v>
      </c>
      <c r="C1085" s="67" t="s">
        <v>1690</v>
      </c>
      <c r="D1085" s="42">
        <f>+Tabla1[[#This Row],[Capacidad MW]]/E$1</f>
        <v>225000</v>
      </c>
      <c r="E1085" s="6">
        <v>90</v>
      </c>
      <c r="F1085" s="59">
        <v>44562</v>
      </c>
      <c r="G1085" s="24">
        <f>17*Tabla1[[#This Row],[Cantidad de paneles]]</f>
        <v>3825000</v>
      </c>
      <c r="H1085" s="23">
        <f>0.003*Tabla1[[#This Row],[Cantidad de paneles]]</f>
        <v>675</v>
      </c>
      <c r="I1085" s="24">
        <f>0.057*Tabla1[[#This Row],[Cantidad de paneles]]</f>
        <v>12825</v>
      </c>
      <c r="J1085" s="28">
        <f>+Tabla1[[#This Row],[Peso del vidrio '[Kg']]]*J$1</f>
        <v>604350000</v>
      </c>
      <c r="K1085" s="28">
        <f>+Tabla1[[#This Row],[Peso del Silicio '[Kg']]]*J$2</f>
        <v>102600000</v>
      </c>
      <c r="L1085" s="28">
        <f>+Tabla1[[#This Row],[peso del aluminio '[Kg']]]*J$3</f>
        <v>66690000</v>
      </c>
      <c r="M1085" s="30">
        <f>+Tabla1[[#This Row],[precio del vidrio '[$']]]+Tabla1[[#This Row],[precio del aluminio '[$']]]+Tabla1[[#This Row],[precio del silio '[$']]]</f>
        <v>773640000</v>
      </c>
      <c r="N1085" s="39">
        <f t="shared" si="18"/>
        <v>180461.86144156754</v>
      </c>
      <c r="O1085" s="50">
        <f>+Tabla1[[#This Row],[Valor Total del reciclaje de la planta]]/G$2</f>
        <v>199186.40576725025</v>
      </c>
    </row>
    <row r="1086" spans="1:15" ht="55.15">
      <c r="A1086" s="59">
        <v>43329</v>
      </c>
      <c r="B1086" s="6" t="s">
        <v>1691</v>
      </c>
      <c r="C1086" s="67" t="s">
        <v>1692</v>
      </c>
      <c r="D1086" s="42">
        <f>+Tabla1[[#This Row],[Capacidad MW]]/E$1</f>
        <v>300900</v>
      </c>
      <c r="E1086" s="6">
        <v>120.36</v>
      </c>
      <c r="F1086" s="59">
        <v>45261</v>
      </c>
      <c r="G1086" s="24">
        <f>17*Tabla1[[#This Row],[Cantidad de paneles]]</f>
        <v>5115300</v>
      </c>
      <c r="H1086" s="23">
        <f>0.003*Tabla1[[#This Row],[Cantidad de paneles]]</f>
        <v>902.7</v>
      </c>
      <c r="I1086" s="24">
        <f>0.057*Tabla1[[#This Row],[Cantidad de paneles]]</f>
        <v>17151.3</v>
      </c>
      <c r="J1086" s="28">
        <f>+Tabla1[[#This Row],[Peso del vidrio '[Kg']]]*J$1</f>
        <v>808217400</v>
      </c>
      <c r="K1086" s="28">
        <f>+Tabla1[[#This Row],[Peso del Silicio '[Kg']]]*J$2</f>
        <v>137210400</v>
      </c>
      <c r="L1086" s="28">
        <f>+Tabla1[[#This Row],[peso del aluminio '[Kg']]]*J$3</f>
        <v>89186760</v>
      </c>
      <c r="M1086" s="30">
        <f>+Tabla1[[#This Row],[precio del vidrio '[$']]]+Tabla1[[#This Row],[precio del aluminio '[$']]]+Tabla1[[#This Row],[precio del silio '[$']]]</f>
        <v>1034614560</v>
      </c>
      <c r="N1086" s="39">
        <f t="shared" si="18"/>
        <v>241337.66270118963</v>
      </c>
      <c r="O1086" s="50">
        <f>+Tabla1[[#This Row],[Valor Total del reciclaje de la planta]]/G$2</f>
        <v>266378.61997940269</v>
      </c>
    </row>
    <row r="1087" spans="1:15" ht="27.6">
      <c r="A1087" s="59">
        <v>43329</v>
      </c>
      <c r="B1087" s="6" t="s">
        <v>1693</v>
      </c>
      <c r="C1087" s="67" t="s">
        <v>1694</v>
      </c>
      <c r="D1087" s="42">
        <f>+Tabla1[[#This Row],[Capacidad MW]]/E$1</f>
        <v>190000</v>
      </c>
      <c r="E1087" s="6">
        <v>76</v>
      </c>
      <c r="F1087" s="59">
        <v>45261</v>
      </c>
      <c r="G1087" s="24">
        <f>17*Tabla1[[#This Row],[Cantidad de paneles]]</f>
        <v>3230000</v>
      </c>
      <c r="H1087" s="23">
        <f>0.003*Tabla1[[#This Row],[Cantidad de paneles]]</f>
        <v>570</v>
      </c>
      <c r="I1087" s="24">
        <f>0.057*Tabla1[[#This Row],[Cantidad de paneles]]</f>
        <v>10830</v>
      </c>
      <c r="J1087" s="28">
        <f>+Tabla1[[#This Row],[Peso del vidrio '[Kg']]]*J$1</f>
        <v>510340000</v>
      </c>
      <c r="K1087" s="28">
        <f>+Tabla1[[#This Row],[Peso del Silicio '[Kg']]]*J$2</f>
        <v>86640000</v>
      </c>
      <c r="L1087" s="28">
        <f>+Tabla1[[#This Row],[peso del aluminio '[Kg']]]*J$3</f>
        <v>56316000</v>
      </c>
      <c r="M1087" s="30">
        <f>+Tabla1[[#This Row],[precio del vidrio '[$']]]+Tabla1[[#This Row],[precio del aluminio '[$']]]+Tabla1[[#This Row],[precio del silio '[$']]]</f>
        <v>653296000</v>
      </c>
      <c r="N1087" s="39">
        <f t="shared" si="18"/>
        <v>152390.01632843481</v>
      </c>
      <c r="O1087" s="50">
        <f>+Tabla1[[#This Row],[Valor Total del reciclaje de la planta]]/G$2</f>
        <v>168201.85375901134</v>
      </c>
    </row>
    <row r="1088" spans="1:15" ht="41.45">
      <c r="A1088" s="59">
        <v>43340</v>
      </c>
      <c r="B1088" s="6" t="s">
        <v>1695</v>
      </c>
      <c r="C1088" s="67" t="s">
        <v>1696</v>
      </c>
      <c r="D1088" s="42">
        <f>+Tabla1[[#This Row],[Capacidad MW]]/E$1</f>
        <v>49749.999999999993</v>
      </c>
      <c r="E1088" s="6">
        <v>19.899999999999999</v>
      </c>
      <c r="F1088" s="59">
        <v>44926</v>
      </c>
      <c r="G1088" s="24">
        <f>17*Tabla1[[#This Row],[Cantidad de paneles]]</f>
        <v>845749.99999999988</v>
      </c>
      <c r="H1088" s="23">
        <f>0.003*Tabla1[[#This Row],[Cantidad de paneles]]</f>
        <v>149.24999999999997</v>
      </c>
      <c r="I1088" s="24">
        <f>0.057*Tabla1[[#This Row],[Cantidad de paneles]]</f>
        <v>2835.7499999999995</v>
      </c>
      <c r="J1088" s="28">
        <f>+Tabla1[[#This Row],[Peso del vidrio '[Kg']]]*J$1</f>
        <v>133628499.99999999</v>
      </c>
      <c r="K1088" s="28">
        <f>+Tabla1[[#This Row],[Peso del Silicio '[Kg']]]*J$2</f>
        <v>22685999.999999996</v>
      </c>
      <c r="L1088" s="28">
        <f>+Tabla1[[#This Row],[peso del aluminio '[Kg']]]*J$3</f>
        <v>14745899.999999998</v>
      </c>
      <c r="M1088" s="30">
        <f>+Tabla1[[#This Row],[precio del vidrio '[$']]]+Tabla1[[#This Row],[precio del aluminio '[$']]]+Tabla1[[#This Row],[precio del silio '[$']]]</f>
        <v>171060399.99999997</v>
      </c>
      <c r="N1088" s="39">
        <f t="shared" si="18"/>
        <v>39902.12269652437</v>
      </c>
      <c r="O1088" s="50">
        <f>+Tabla1[[#This Row],[Valor Total del reciclaje de la planta]]/G$2</f>
        <v>44042.327497425329</v>
      </c>
    </row>
    <row r="1089" spans="1:15" ht="27.6">
      <c r="A1089" s="59">
        <v>43340</v>
      </c>
      <c r="B1089" s="6" t="s">
        <v>1697</v>
      </c>
      <c r="C1089" s="67" t="s">
        <v>1698</v>
      </c>
      <c r="D1089" s="42">
        <f>+Tabla1[[#This Row],[Capacidad MW]]/E$1</f>
        <v>24750</v>
      </c>
      <c r="E1089" s="6">
        <v>9.9</v>
      </c>
      <c r="F1089" s="59">
        <v>44926</v>
      </c>
      <c r="G1089" s="24">
        <f>17*Tabla1[[#This Row],[Cantidad de paneles]]</f>
        <v>420750</v>
      </c>
      <c r="H1089" s="23">
        <f>0.003*Tabla1[[#This Row],[Cantidad de paneles]]</f>
        <v>74.25</v>
      </c>
      <c r="I1089" s="24">
        <f>0.057*Tabla1[[#This Row],[Cantidad de paneles]]</f>
        <v>1410.75</v>
      </c>
      <c r="J1089" s="28">
        <f>+Tabla1[[#This Row],[Peso del vidrio '[Kg']]]*J$1</f>
        <v>66478500</v>
      </c>
      <c r="K1089" s="28">
        <f>+Tabla1[[#This Row],[Peso del Silicio '[Kg']]]*J$2</f>
        <v>11286000</v>
      </c>
      <c r="L1089" s="28">
        <f>+Tabla1[[#This Row],[peso del aluminio '[Kg']]]*J$3</f>
        <v>7335900</v>
      </c>
      <c r="M1089" s="30">
        <f>+Tabla1[[#This Row],[precio del vidrio '[$']]]+Tabla1[[#This Row],[precio del aluminio '[$']]]+Tabla1[[#This Row],[precio del silio '[$']]]</f>
        <v>85100400</v>
      </c>
      <c r="N1089" s="39">
        <f t="shared" si="18"/>
        <v>19850.804758572427</v>
      </c>
      <c r="O1089" s="50">
        <f>+Tabla1[[#This Row],[Valor Total del reciclaje de la planta]]/G$2</f>
        <v>21910.50463439753</v>
      </c>
    </row>
    <row r="1090" spans="1:15" ht="41.45">
      <c r="A1090" s="59">
        <v>43340</v>
      </c>
      <c r="B1090" s="6" t="s">
        <v>1699</v>
      </c>
      <c r="C1090" s="67" t="s">
        <v>1696</v>
      </c>
      <c r="D1090" s="42">
        <f>+Tabla1[[#This Row],[Capacidad MW]]/E$1</f>
        <v>49749.999999999993</v>
      </c>
      <c r="E1090" s="6">
        <v>19.899999999999999</v>
      </c>
      <c r="F1090" s="59">
        <v>44926</v>
      </c>
      <c r="G1090" s="24">
        <f>17*Tabla1[[#This Row],[Cantidad de paneles]]</f>
        <v>845749.99999999988</v>
      </c>
      <c r="H1090" s="23">
        <f>0.003*Tabla1[[#This Row],[Cantidad de paneles]]</f>
        <v>149.24999999999997</v>
      </c>
      <c r="I1090" s="24">
        <f>0.057*Tabla1[[#This Row],[Cantidad de paneles]]</f>
        <v>2835.7499999999995</v>
      </c>
      <c r="J1090" s="28">
        <f>+Tabla1[[#This Row],[Peso del vidrio '[Kg']]]*J$1</f>
        <v>133628499.99999999</v>
      </c>
      <c r="K1090" s="28">
        <f>+Tabla1[[#This Row],[Peso del Silicio '[Kg']]]*J$2</f>
        <v>22685999.999999996</v>
      </c>
      <c r="L1090" s="28">
        <f>+Tabla1[[#This Row],[peso del aluminio '[Kg']]]*J$3</f>
        <v>14745899.999999998</v>
      </c>
      <c r="M1090" s="30">
        <f>+Tabla1[[#This Row],[precio del vidrio '[$']]]+Tabla1[[#This Row],[precio del aluminio '[$']]]+Tabla1[[#This Row],[precio del silio '[$']]]</f>
        <v>171060399.99999997</v>
      </c>
      <c r="N1090" s="39">
        <f t="shared" si="18"/>
        <v>39902.12269652437</v>
      </c>
      <c r="O1090" s="50">
        <f>+Tabla1[[#This Row],[Valor Total del reciclaje de la planta]]/G$2</f>
        <v>44042.327497425329</v>
      </c>
    </row>
    <row r="1091" spans="1:15" ht="41.45">
      <c r="A1091" s="59">
        <v>43340</v>
      </c>
      <c r="B1091" s="6" t="s">
        <v>1700</v>
      </c>
      <c r="C1091" s="67" t="s">
        <v>1696</v>
      </c>
      <c r="D1091" s="42">
        <f>+Tabla1[[#This Row],[Capacidad MW]]/E$1</f>
        <v>49749.999999999993</v>
      </c>
      <c r="E1091" s="6">
        <v>19.899999999999999</v>
      </c>
      <c r="F1091" s="59">
        <v>44926</v>
      </c>
      <c r="G1091" s="24">
        <f>17*Tabla1[[#This Row],[Cantidad de paneles]]</f>
        <v>845749.99999999988</v>
      </c>
      <c r="H1091" s="23">
        <f>0.003*Tabla1[[#This Row],[Cantidad de paneles]]</f>
        <v>149.24999999999997</v>
      </c>
      <c r="I1091" s="24">
        <f>0.057*Tabla1[[#This Row],[Cantidad de paneles]]</f>
        <v>2835.7499999999995</v>
      </c>
      <c r="J1091" s="28">
        <f>+Tabla1[[#This Row],[Peso del vidrio '[Kg']]]*J$1</f>
        <v>133628499.99999999</v>
      </c>
      <c r="K1091" s="28">
        <f>+Tabla1[[#This Row],[Peso del Silicio '[Kg']]]*J$2</f>
        <v>22685999.999999996</v>
      </c>
      <c r="L1091" s="28">
        <f>+Tabla1[[#This Row],[peso del aluminio '[Kg']]]*J$3</f>
        <v>14745899.999999998</v>
      </c>
      <c r="M1091" s="30">
        <f>+Tabla1[[#This Row],[precio del vidrio '[$']]]+Tabla1[[#This Row],[precio del aluminio '[$']]]+Tabla1[[#This Row],[precio del silio '[$']]]</f>
        <v>171060399.99999997</v>
      </c>
      <c r="N1091" s="39">
        <f t="shared" si="18"/>
        <v>39902.12269652437</v>
      </c>
      <c r="O1091" s="50">
        <f>+Tabla1[[#This Row],[Valor Total del reciclaje de la planta]]/G$2</f>
        <v>44042.327497425329</v>
      </c>
    </row>
    <row r="1092" spans="1:15" ht="41.45">
      <c r="A1092" s="59">
        <v>43340</v>
      </c>
      <c r="B1092" s="6" t="s">
        <v>1701</v>
      </c>
      <c r="C1092" s="67" t="s">
        <v>1696</v>
      </c>
      <c r="D1092" s="42">
        <f>+Tabla1[[#This Row],[Capacidad MW]]/E$1</f>
        <v>49749.999999999993</v>
      </c>
      <c r="E1092" s="6">
        <v>19.899999999999999</v>
      </c>
      <c r="F1092" s="59">
        <v>45322</v>
      </c>
      <c r="G1092" s="24">
        <f>17*Tabla1[[#This Row],[Cantidad de paneles]]</f>
        <v>845749.99999999988</v>
      </c>
      <c r="H1092" s="23">
        <f>0.003*Tabla1[[#This Row],[Cantidad de paneles]]</f>
        <v>149.24999999999997</v>
      </c>
      <c r="I1092" s="24">
        <f>0.057*Tabla1[[#This Row],[Cantidad de paneles]]</f>
        <v>2835.7499999999995</v>
      </c>
      <c r="J1092" s="28">
        <f>+Tabla1[[#This Row],[Peso del vidrio '[Kg']]]*J$1</f>
        <v>133628499.99999999</v>
      </c>
      <c r="K1092" s="28">
        <f>+Tabla1[[#This Row],[Peso del Silicio '[Kg']]]*J$2</f>
        <v>22685999.999999996</v>
      </c>
      <c r="L1092" s="28">
        <f>+Tabla1[[#This Row],[peso del aluminio '[Kg']]]*J$3</f>
        <v>14745899.999999998</v>
      </c>
      <c r="M1092" s="30">
        <f>+Tabla1[[#This Row],[precio del vidrio '[$']]]+Tabla1[[#This Row],[precio del aluminio '[$']]]+Tabla1[[#This Row],[precio del silio '[$']]]</f>
        <v>171060399.99999997</v>
      </c>
      <c r="N1092" s="39">
        <f t="shared" si="18"/>
        <v>39902.12269652437</v>
      </c>
      <c r="O1092" s="50">
        <f>+Tabla1[[#This Row],[Valor Total del reciclaje de la planta]]/G$2</f>
        <v>44042.327497425329</v>
      </c>
    </row>
    <row r="1093" spans="1:15" ht="41.45">
      <c r="A1093" s="59">
        <v>43355</v>
      </c>
      <c r="B1093" s="6" t="s">
        <v>1702</v>
      </c>
      <c r="C1093" s="67" t="s">
        <v>1703</v>
      </c>
      <c r="D1093" s="42">
        <f>+Tabla1[[#This Row],[Capacidad MW]]/E$1</f>
        <v>49749.999999999993</v>
      </c>
      <c r="E1093" s="6">
        <v>19.899999999999999</v>
      </c>
      <c r="F1093" s="59">
        <v>44166</v>
      </c>
      <c r="G1093" s="24">
        <f>17*Tabla1[[#This Row],[Cantidad de paneles]]</f>
        <v>845749.99999999988</v>
      </c>
      <c r="H1093" s="23">
        <f>0.003*Tabla1[[#This Row],[Cantidad de paneles]]</f>
        <v>149.24999999999997</v>
      </c>
      <c r="I1093" s="24">
        <f>0.057*Tabla1[[#This Row],[Cantidad de paneles]]</f>
        <v>2835.7499999999995</v>
      </c>
      <c r="J1093" s="28">
        <f>+Tabla1[[#This Row],[Peso del vidrio '[Kg']]]*J$1</f>
        <v>133628499.99999999</v>
      </c>
      <c r="K1093" s="28">
        <f>+Tabla1[[#This Row],[Peso del Silicio '[Kg']]]*J$2</f>
        <v>22685999.999999996</v>
      </c>
      <c r="L1093" s="28">
        <f>+Tabla1[[#This Row],[peso del aluminio '[Kg']]]*J$3</f>
        <v>14745899.999999998</v>
      </c>
      <c r="M1093" s="30">
        <f>+Tabla1[[#This Row],[precio del vidrio '[$']]]+Tabla1[[#This Row],[precio del aluminio '[$']]]+Tabla1[[#This Row],[precio del silio '[$']]]</f>
        <v>171060399.99999997</v>
      </c>
      <c r="N1093" s="39">
        <f t="shared" si="18"/>
        <v>39902.12269652437</v>
      </c>
      <c r="O1093" s="50">
        <f>+Tabla1[[#This Row],[Valor Total del reciclaje de la planta]]/G$2</f>
        <v>44042.327497425329</v>
      </c>
    </row>
    <row r="1094" spans="1:15" ht="41.45">
      <c r="A1094" s="59">
        <v>43355</v>
      </c>
      <c r="B1094" s="6" t="s">
        <v>1704</v>
      </c>
      <c r="C1094" s="67" t="s">
        <v>1703</v>
      </c>
      <c r="D1094" s="42">
        <f>+Tabla1[[#This Row],[Capacidad MW]]/E$1</f>
        <v>49749.999999999993</v>
      </c>
      <c r="E1094" s="6">
        <v>19.899999999999999</v>
      </c>
      <c r="F1094" s="59">
        <v>44166</v>
      </c>
      <c r="G1094" s="24">
        <f>17*Tabla1[[#This Row],[Cantidad de paneles]]</f>
        <v>845749.99999999988</v>
      </c>
      <c r="H1094" s="23">
        <f>0.003*Tabla1[[#This Row],[Cantidad de paneles]]</f>
        <v>149.24999999999997</v>
      </c>
      <c r="I1094" s="24">
        <f>0.057*Tabla1[[#This Row],[Cantidad de paneles]]</f>
        <v>2835.7499999999995</v>
      </c>
      <c r="J1094" s="28">
        <f>+Tabla1[[#This Row],[Peso del vidrio '[Kg']]]*J$1</f>
        <v>133628499.99999999</v>
      </c>
      <c r="K1094" s="28">
        <f>+Tabla1[[#This Row],[Peso del Silicio '[Kg']]]*J$2</f>
        <v>22685999.999999996</v>
      </c>
      <c r="L1094" s="28">
        <f>+Tabla1[[#This Row],[peso del aluminio '[Kg']]]*J$3</f>
        <v>14745899.999999998</v>
      </c>
      <c r="M1094" s="30">
        <f>+Tabla1[[#This Row],[precio del vidrio '[$']]]+Tabla1[[#This Row],[precio del aluminio '[$']]]+Tabla1[[#This Row],[precio del silio '[$']]]</f>
        <v>171060399.99999997</v>
      </c>
      <c r="N1094" s="39">
        <f t="shared" si="18"/>
        <v>39902.12269652437</v>
      </c>
      <c r="O1094" s="50">
        <f>+Tabla1[[#This Row],[Valor Total del reciclaje de la planta]]/G$2</f>
        <v>44042.327497425329</v>
      </c>
    </row>
    <row r="1095" spans="1:15" ht="27.6">
      <c r="A1095" s="59">
        <v>43363</v>
      </c>
      <c r="B1095" s="6" t="s">
        <v>1705</v>
      </c>
      <c r="C1095" s="67" t="s">
        <v>1706</v>
      </c>
      <c r="D1095" s="42">
        <f>+Tabla1[[#This Row],[Capacidad MW]]/E$1</f>
        <v>247500</v>
      </c>
      <c r="E1095" s="6">
        <v>99</v>
      </c>
      <c r="F1095" s="59">
        <v>44835</v>
      </c>
      <c r="G1095" s="24">
        <f>17*Tabla1[[#This Row],[Cantidad de paneles]]</f>
        <v>4207500</v>
      </c>
      <c r="H1095" s="23">
        <f>0.003*Tabla1[[#This Row],[Cantidad de paneles]]</f>
        <v>742.5</v>
      </c>
      <c r="I1095" s="24">
        <f>0.057*Tabla1[[#This Row],[Cantidad de paneles]]</f>
        <v>14107.5</v>
      </c>
      <c r="J1095" s="28">
        <f>+Tabla1[[#This Row],[Peso del vidrio '[Kg']]]*J$1</f>
        <v>664785000</v>
      </c>
      <c r="K1095" s="28">
        <f>+Tabla1[[#This Row],[Peso del Silicio '[Kg']]]*J$2</f>
        <v>112860000</v>
      </c>
      <c r="L1095" s="28">
        <f>+Tabla1[[#This Row],[peso del aluminio '[Kg']]]*J$3</f>
        <v>73359000</v>
      </c>
      <c r="M1095" s="30">
        <f>+Tabla1[[#This Row],[precio del vidrio '[$']]]+Tabla1[[#This Row],[precio del aluminio '[$']]]+Tabla1[[#This Row],[precio del silio '[$']]]</f>
        <v>851004000</v>
      </c>
      <c r="N1095" s="39">
        <f t="shared" si="18"/>
        <v>198508.04758572427</v>
      </c>
      <c r="O1095" s="50">
        <f>+Tabla1[[#This Row],[Valor Total del reciclaje de la planta]]/G$2</f>
        <v>219105.04634397529</v>
      </c>
    </row>
    <row r="1096" spans="1:15" ht="41.45">
      <c r="A1096" s="59">
        <v>43363</v>
      </c>
      <c r="B1096" s="6" t="s">
        <v>1707</v>
      </c>
      <c r="C1096" s="67" t="s">
        <v>1708</v>
      </c>
      <c r="D1096" s="42">
        <f>+Tabla1[[#This Row],[Capacidad MW]]/E$1</f>
        <v>500000</v>
      </c>
      <c r="E1096" s="6">
        <v>200</v>
      </c>
      <c r="F1096" s="59">
        <v>44896</v>
      </c>
      <c r="G1096" s="24">
        <f>17*Tabla1[[#This Row],[Cantidad de paneles]]</f>
        <v>8500000</v>
      </c>
      <c r="H1096" s="23">
        <f>0.003*Tabla1[[#This Row],[Cantidad de paneles]]</f>
        <v>1500</v>
      </c>
      <c r="I1096" s="24">
        <f>0.057*Tabla1[[#This Row],[Cantidad de paneles]]</f>
        <v>28500</v>
      </c>
      <c r="J1096" s="28">
        <f>+Tabla1[[#This Row],[Peso del vidrio '[Kg']]]*J$1</f>
        <v>1343000000</v>
      </c>
      <c r="K1096" s="28">
        <f>+Tabla1[[#This Row],[Peso del Silicio '[Kg']]]*J$2</f>
        <v>228000000</v>
      </c>
      <c r="L1096" s="28">
        <f>+Tabla1[[#This Row],[peso del aluminio '[Kg']]]*J$3</f>
        <v>148200000</v>
      </c>
      <c r="M1096" s="30">
        <f>+Tabla1[[#This Row],[precio del vidrio '[$']]]+Tabla1[[#This Row],[precio del aluminio '[$']]]+Tabla1[[#This Row],[precio del silio '[$']]]</f>
        <v>1719200000</v>
      </c>
      <c r="N1096" s="39">
        <f t="shared" si="18"/>
        <v>401026.35875903897</v>
      </c>
      <c r="O1096" s="50">
        <f>+Tabla1[[#This Row],[Valor Total del reciclaje de la planta]]/G$2</f>
        <v>442636.45726055611</v>
      </c>
    </row>
    <row r="1097" spans="1:15" ht="41.45">
      <c r="A1097" s="59">
        <v>43367</v>
      </c>
      <c r="B1097" s="6" t="s">
        <v>1709</v>
      </c>
      <c r="C1097" s="67" t="s">
        <v>1710</v>
      </c>
      <c r="D1097" s="42">
        <f>+Tabla1[[#This Row],[Capacidad MW]]/E$1</f>
        <v>255000</v>
      </c>
      <c r="E1097" s="6">
        <v>102</v>
      </c>
      <c r="F1097" s="59">
        <v>44926</v>
      </c>
      <c r="G1097" s="24">
        <f>17*Tabla1[[#This Row],[Cantidad de paneles]]</f>
        <v>4335000</v>
      </c>
      <c r="H1097" s="23">
        <f>0.003*Tabla1[[#This Row],[Cantidad de paneles]]</f>
        <v>765</v>
      </c>
      <c r="I1097" s="24">
        <f>0.057*Tabla1[[#This Row],[Cantidad de paneles]]</f>
        <v>14535</v>
      </c>
      <c r="J1097" s="28">
        <f>+Tabla1[[#This Row],[Peso del vidrio '[Kg']]]*J$1</f>
        <v>684930000</v>
      </c>
      <c r="K1097" s="28">
        <f>+Tabla1[[#This Row],[Peso del Silicio '[Kg']]]*J$2</f>
        <v>116280000</v>
      </c>
      <c r="L1097" s="28">
        <f>+Tabla1[[#This Row],[peso del aluminio '[Kg']]]*J$3</f>
        <v>75582000</v>
      </c>
      <c r="M1097" s="30">
        <f>+Tabla1[[#This Row],[precio del vidrio '[$']]]+Tabla1[[#This Row],[precio del aluminio '[$']]]+Tabla1[[#This Row],[precio del silio '[$']]]</f>
        <v>876792000</v>
      </c>
      <c r="N1097" s="39">
        <f t="shared" si="18"/>
        <v>204523.44296710988</v>
      </c>
      <c r="O1097" s="50">
        <f>+Tabla1[[#This Row],[Valor Total del reciclaje de la planta]]/G$2</f>
        <v>225744.59320288364</v>
      </c>
    </row>
    <row r="1098" spans="1:15" ht="41.45">
      <c r="A1098" s="59">
        <v>43369</v>
      </c>
      <c r="B1098" s="6" t="s">
        <v>1711</v>
      </c>
      <c r="C1098" s="67" t="s">
        <v>1712</v>
      </c>
      <c r="D1098" s="42">
        <f>+Tabla1[[#This Row],[Capacidad MW]]/E$1</f>
        <v>249750</v>
      </c>
      <c r="E1098" s="6">
        <v>99.9</v>
      </c>
      <c r="F1098" s="59">
        <v>44166</v>
      </c>
      <c r="G1098" s="24">
        <f>17*Tabla1[[#This Row],[Cantidad de paneles]]</f>
        <v>4245750</v>
      </c>
      <c r="H1098" s="23">
        <f>0.003*Tabla1[[#This Row],[Cantidad de paneles]]</f>
        <v>749.25</v>
      </c>
      <c r="I1098" s="24">
        <f>0.057*Tabla1[[#This Row],[Cantidad de paneles]]</f>
        <v>14235.75</v>
      </c>
      <c r="J1098" s="28">
        <f>+Tabla1[[#This Row],[Peso del vidrio '[Kg']]]*J$1</f>
        <v>670828500</v>
      </c>
      <c r="K1098" s="28">
        <f>+Tabla1[[#This Row],[Peso del Silicio '[Kg']]]*J$2</f>
        <v>113886000</v>
      </c>
      <c r="L1098" s="28">
        <f>+Tabla1[[#This Row],[peso del aluminio '[Kg']]]*J$3</f>
        <v>74025900</v>
      </c>
      <c r="M1098" s="30">
        <f>+Tabla1[[#This Row],[precio del vidrio '[$']]]+Tabla1[[#This Row],[precio del aluminio '[$']]]+Tabla1[[#This Row],[precio del silio '[$']]]</f>
        <v>858740400</v>
      </c>
      <c r="N1098" s="39">
        <f t="shared" si="18"/>
        <v>200312.66620013997</v>
      </c>
      <c r="O1098" s="50">
        <f>+Tabla1[[#This Row],[Valor Total del reciclaje de la planta]]/G$2</f>
        <v>221096.91040164779</v>
      </c>
    </row>
    <row r="1099" spans="1:15">
      <c r="A1099" s="59">
        <v>43382</v>
      </c>
      <c r="B1099" s="6" t="s">
        <v>1713</v>
      </c>
      <c r="C1099" s="67" t="s">
        <v>1714</v>
      </c>
      <c r="D1099" s="42">
        <f>+Tabla1[[#This Row],[Capacidad MW]]/E$1</f>
        <v>42500</v>
      </c>
      <c r="E1099" s="6">
        <v>17</v>
      </c>
      <c r="F1099" s="59">
        <v>44408</v>
      </c>
      <c r="G1099" s="24">
        <f>17*Tabla1[[#This Row],[Cantidad de paneles]]</f>
        <v>722500</v>
      </c>
      <c r="H1099" s="23">
        <f>0.003*Tabla1[[#This Row],[Cantidad de paneles]]</f>
        <v>127.5</v>
      </c>
      <c r="I1099" s="24">
        <f>0.057*Tabla1[[#This Row],[Cantidad de paneles]]</f>
        <v>2422.5</v>
      </c>
      <c r="J1099" s="28">
        <f>+Tabla1[[#This Row],[Peso del vidrio '[Kg']]]*J$1</f>
        <v>114155000</v>
      </c>
      <c r="K1099" s="28">
        <f>+Tabla1[[#This Row],[Peso del Silicio '[Kg']]]*J$2</f>
        <v>19380000</v>
      </c>
      <c r="L1099" s="28">
        <f>+Tabla1[[#This Row],[peso del aluminio '[Kg']]]*J$3</f>
        <v>12597000</v>
      </c>
      <c r="M1099" s="30">
        <f>+Tabla1[[#This Row],[precio del vidrio '[$']]]+Tabla1[[#This Row],[precio del aluminio '[$']]]+Tabla1[[#This Row],[precio del silio '[$']]]</f>
        <v>146132000</v>
      </c>
      <c r="N1099" s="39">
        <f t="shared" si="18"/>
        <v>34087.240494518308</v>
      </c>
      <c r="O1099" s="50">
        <f>+Tabla1[[#This Row],[Valor Total del reciclaje de la planta]]/G$2</f>
        <v>37624.098867147273</v>
      </c>
    </row>
    <row r="1100" spans="1:15" ht="27.6">
      <c r="A1100" s="59">
        <v>43397</v>
      </c>
      <c r="B1100" s="6" t="s">
        <v>1715</v>
      </c>
      <c r="C1100" s="67" t="s">
        <v>1716</v>
      </c>
      <c r="D1100" s="42">
        <f>+Tabla1[[#This Row],[Capacidad MW]]/E$1</f>
        <v>220000</v>
      </c>
      <c r="E1100" s="6">
        <v>88</v>
      </c>
      <c r="F1100" s="59">
        <v>44561</v>
      </c>
      <c r="G1100" s="24">
        <f>17*Tabla1[[#This Row],[Cantidad de paneles]]</f>
        <v>3740000</v>
      </c>
      <c r="H1100" s="23">
        <f>0.003*Tabla1[[#This Row],[Cantidad de paneles]]</f>
        <v>660</v>
      </c>
      <c r="I1100" s="24">
        <f>0.057*Tabla1[[#This Row],[Cantidad de paneles]]</f>
        <v>12540</v>
      </c>
      <c r="J1100" s="28">
        <f>+Tabla1[[#This Row],[Peso del vidrio '[Kg']]]*J$1</f>
        <v>590920000</v>
      </c>
      <c r="K1100" s="28">
        <f>+Tabla1[[#This Row],[Peso del Silicio '[Kg']]]*J$2</f>
        <v>100320000</v>
      </c>
      <c r="L1100" s="28">
        <f>+Tabla1[[#This Row],[peso del aluminio '[Kg']]]*J$3</f>
        <v>65208000</v>
      </c>
      <c r="M1100" s="30">
        <f>+Tabla1[[#This Row],[precio del vidrio '[$']]]+Tabla1[[#This Row],[precio del aluminio '[$']]]+Tabla1[[#This Row],[precio del silio '[$']]]</f>
        <v>756448000</v>
      </c>
      <c r="N1100" s="39">
        <f t="shared" si="18"/>
        <v>176451.59785397715</v>
      </c>
      <c r="O1100" s="50">
        <f>+Tabla1[[#This Row],[Valor Total del reciclaje de la planta]]/G$2</f>
        <v>194760.0411946447</v>
      </c>
    </row>
    <row r="1101" spans="1:15" ht="27.6">
      <c r="A1101" s="59">
        <v>43397</v>
      </c>
      <c r="B1101" s="6" t="s">
        <v>1717</v>
      </c>
      <c r="C1101" s="67" t="s">
        <v>1718</v>
      </c>
      <c r="D1101" s="42">
        <f>+Tabla1[[#This Row],[Capacidad MW]]/E$1</f>
        <v>180000</v>
      </c>
      <c r="E1101" s="6">
        <v>72</v>
      </c>
      <c r="F1101" s="59">
        <v>44561</v>
      </c>
      <c r="G1101" s="24">
        <f>17*Tabla1[[#This Row],[Cantidad de paneles]]</f>
        <v>3060000</v>
      </c>
      <c r="H1101" s="23">
        <f>0.003*Tabla1[[#This Row],[Cantidad de paneles]]</f>
        <v>540</v>
      </c>
      <c r="I1101" s="24">
        <f>0.057*Tabla1[[#This Row],[Cantidad de paneles]]</f>
        <v>10260</v>
      </c>
      <c r="J1101" s="28">
        <f>+Tabla1[[#This Row],[Peso del vidrio '[Kg']]]*J$1</f>
        <v>483480000</v>
      </c>
      <c r="K1101" s="28">
        <f>+Tabla1[[#This Row],[Peso del Silicio '[Kg']]]*J$2</f>
        <v>82080000</v>
      </c>
      <c r="L1101" s="28">
        <f>+Tabla1[[#This Row],[peso del aluminio '[Kg']]]*J$3</f>
        <v>53352000</v>
      </c>
      <c r="M1101" s="30">
        <f>+Tabla1[[#This Row],[precio del vidrio '[$']]]+Tabla1[[#This Row],[precio del aluminio '[$']]]+Tabla1[[#This Row],[precio del silio '[$']]]</f>
        <v>618912000</v>
      </c>
      <c r="N1101" s="39">
        <f t="shared" si="18"/>
        <v>144369.48915325402</v>
      </c>
      <c r="O1101" s="50">
        <f>+Tabla1[[#This Row],[Valor Total del reciclaje de la planta]]/G$2</f>
        <v>159349.1246138002</v>
      </c>
    </row>
    <row r="1102" spans="1:15" ht="27.6">
      <c r="A1102" s="59">
        <v>43403</v>
      </c>
      <c r="B1102" s="6" t="s">
        <v>1719</v>
      </c>
      <c r="C1102" s="67" t="s">
        <v>1720</v>
      </c>
      <c r="D1102" s="42">
        <f>+Tabla1[[#This Row],[Capacidad MW]]/E$1</f>
        <v>207500</v>
      </c>
      <c r="E1102" s="6">
        <v>83</v>
      </c>
      <c r="F1102" s="59">
        <v>44926</v>
      </c>
      <c r="G1102" s="24">
        <f>17*Tabla1[[#This Row],[Cantidad de paneles]]</f>
        <v>3527500</v>
      </c>
      <c r="H1102" s="23">
        <f>0.003*Tabla1[[#This Row],[Cantidad de paneles]]</f>
        <v>622.5</v>
      </c>
      <c r="I1102" s="24">
        <f>0.057*Tabla1[[#This Row],[Cantidad de paneles]]</f>
        <v>11827.5</v>
      </c>
      <c r="J1102" s="28">
        <f>+Tabla1[[#This Row],[Peso del vidrio '[Kg']]]*J$1</f>
        <v>557345000</v>
      </c>
      <c r="K1102" s="28">
        <f>+Tabla1[[#This Row],[Peso del Silicio '[Kg']]]*J$2</f>
        <v>94620000</v>
      </c>
      <c r="L1102" s="28">
        <f>+Tabla1[[#This Row],[peso del aluminio '[Kg']]]*J$3</f>
        <v>61503000</v>
      </c>
      <c r="M1102" s="30">
        <f>+Tabla1[[#This Row],[precio del vidrio '[$']]]+Tabla1[[#This Row],[precio del aluminio '[$']]]+Tabla1[[#This Row],[precio del silio '[$']]]</f>
        <v>713468000</v>
      </c>
      <c r="N1102" s="39">
        <f t="shared" si="18"/>
        <v>166425.93888500117</v>
      </c>
      <c r="O1102" s="50">
        <f>+Tabla1[[#This Row],[Valor Total del reciclaje de la planta]]/G$2</f>
        <v>183694.1297631308</v>
      </c>
    </row>
    <row r="1103" spans="1:15" ht="27.6">
      <c r="A1103" s="59">
        <v>43455</v>
      </c>
      <c r="B1103" s="6" t="s">
        <v>1721</v>
      </c>
      <c r="C1103" s="67" t="s">
        <v>1722</v>
      </c>
      <c r="D1103" s="42">
        <f>+Tabla1[[#This Row],[Capacidad MW]]/E$1</f>
        <v>250000</v>
      </c>
      <c r="E1103" s="6">
        <v>100</v>
      </c>
      <c r="F1103" s="59">
        <v>44166</v>
      </c>
      <c r="G1103" s="24">
        <f>17*Tabla1[[#This Row],[Cantidad de paneles]]</f>
        <v>4250000</v>
      </c>
      <c r="H1103" s="23">
        <f>0.003*Tabla1[[#This Row],[Cantidad de paneles]]</f>
        <v>750</v>
      </c>
      <c r="I1103" s="24">
        <f>0.057*Tabla1[[#This Row],[Cantidad de paneles]]</f>
        <v>14250</v>
      </c>
      <c r="J1103" s="28">
        <f>+Tabla1[[#This Row],[Peso del vidrio '[Kg']]]*J$1</f>
        <v>671500000</v>
      </c>
      <c r="K1103" s="28">
        <f>+Tabla1[[#This Row],[Peso del Silicio '[Kg']]]*J$2</f>
        <v>114000000</v>
      </c>
      <c r="L1103" s="28">
        <f>+Tabla1[[#This Row],[peso del aluminio '[Kg']]]*J$3</f>
        <v>74100000</v>
      </c>
      <c r="M1103" s="30">
        <f>+Tabla1[[#This Row],[precio del vidrio '[$']]]+Tabla1[[#This Row],[precio del aluminio '[$']]]+Tabla1[[#This Row],[precio del silio '[$']]]</f>
        <v>859600000</v>
      </c>
      <c r="N1103" s="39">
        <f t="shared" si="18"/>
        <v>200513.17937951948</v>
      </c>
      <c r="O1103" s="50">
        <f>+Tabla1[[#This Row],[Valor Total del reciclaje de la planta]]/G$2</f>
        <v>221318.22863027806</v>
      </c>
    </row>
    <row r="1104" spans="1:15" ht="55.15">
      <c r="A1104" s="59">
        <v>43455</v>
      </c>
      <c r="B1104" s="6" t="s">
        <v>1723</v>
      </c>
      <c r="C1104" s="67" t="s">
        <v>1683</v>
      </c>
      <c r="D1104" s="42">
        <f>+Tabla1[[#This Row],[Capacidad MW]]/E$1</f>
        <v>348250</v>
      </c>
      <c r="E1104" s="6">
        <v>139.30000000000001</v>
      </c>
      <c r="F1104" s="59">
        <v>44377</v>
      </c>
      <c r="G1104" s="24">
        <f>17*Tabla1[[#This Row],[Cantidad de paneles]]</f>
        <v>5920250</v>
      </c>
      <c r="H1104" s="23">
        <f>0.003*Tabla1[[#This Row],[Cantidad de paneles]]</f>
        <v>1044.75</v>
      </c>
      <c r="I1104" s="24">
        <f>0.057*Tabla1[[#This Row],[Cantidad de paneles]]</f>
        <v>19850.25</v>
      </c>
      <c r="J1104" s="28">
        <f>+Tabla1[[#This Row],[Peso del vidrio '[Kg']]]*J$1</f>
        <v>935399500</v>
      </c>
      <c r="K1104" s="28">
        <f>+Tabla1[[#This Row],[Peso del Silicio '[Kg']]]*J$2</f>
        <v>158802000</v>
      </c>
      <c r="L1104" s="28">
        <f>+Tabla1[[#This Row],[peso del aluminio '[Kg']]]*J$3</f>
        <v>103221300</v>
      </c>
      <c r="M1104" s="30">
        <f>+Tabla1[[#This Row],[precio del vidrio '[$']]]+Tabla1[[#This Row],[precio del aluminio '[$']]]+Tabla1[[#This Row],[precio del silio '[$']]]</f>
        <v>1197422800</v>
      </c>
      <c r="N1104" s="39">
        <f t="shared" si="18"/>
        <v>279314.85887567064</v>
      </c>
      <c r="O1104" s="50">
        <f>+Tabla1[[#This Row],[Valor Total del reciclaje de la planta]]/G$2</f>
        <v>308296.29248197732</v>
      </c>
    </row>
    <row r="1105" spans="1:15" ht="41.45">
      <c r="A1105" s="59">
        <v>43455</v>
      </c>
      <c r="B1105" s="6" t="s">
        <v>1724</v>
      </c>
      <c r="C1105" s="67" t="s">
        <v>1725</v>
      </c>
      <c r="D1105" s="42">
        <f>+Tabla1[[#This Row],[Capacidad MW]]/E$1</f>
        <v>38750</v>
      </c>
      <c r="E1105" s="6">
        <v>15.5</v>
      </c>
      <c r="F1105" s="59">
        <v>44561</v>
      </c>
      <c r="G1105" s="24">
        <f>17*Tabla1[[#This Row],[Cantidad de paneles]]</f>
        <v>658750</v>
      </c>
      <c r="H1105" s="23">
        <f>0.003*Tabla1[[#This Row],[Cantidad de paneles]]</f>
        <v>116.25</v>
      </c>
      <c r="I1105" s="24">
        <f>0.057*Tabla1[[#This Row],[Cantidad de paneles]]</f>
        <v>2208.75</v>
      </c>
      <c r="J1105" s="28">
        <f>+Tabla1[[#This Row],[Peso del vidrio '[Kg']]]*J$1</f>
        <v>104082500</v>
      </c>
      <c r="K1105" s="28">
        <f>+Tabla1[[#This Row],[Peso del Silicio '[Kg']]]*J$2</f>
        <v>17670000</v>
      </c>
      <c r="L1105" s="28">
        <f>+Tabla1[[#This Row],[peso del aluminio '[Kg']]]*J$3</f>
        <v>11485500</v>
      </c>
      <c r="M1105" s="30">
        <f>+Tabla1[[#This Row],[precio del vidrio '[$']]]+Tabla1[[#This Row],[precio del aluminio '[$']]]+Tabla1[[#This Row],[precio del silio '[$']]]</f>
        <v>133238000</v>
      </c>
      <c r="N1105" s="39">
        <f t="shared" si="18"/>
        <v>31079.54280382552</v>
      </c>
      <c r="O1105" s="50">
        <f>+Tabla1[[#This Row],[Valor Total del reciclaje de la planta]]/G$2</f>
        <v>34304.3254376931</v>
      </c>
    </row>
    <row r="1106" spans="1:15" ht="55.15">
      <c r="A1106" s="59">
        <v>43455</v>
      </c>
      <c r="B1106" s="6" t="s">
        <v>1726</v>
      </c>
      <c r="C1106" s="67" t="s">
        <v>1727</v>
      </c>
      <c r="D1106" s="42">
        <f>+Tabla1[[#This Row],[Capacidad MW]]/E$1</f>
        <v>49749.999999999993</v>
      </c>
      <c r="E1106" s="6">
        <v>19.899999999999999</v>
      </c>
      <c r="F1106" s="59">
        <v>44561</v>
      </c>
      <c r="G1106" s="24">
        <f>17*Tabla1[[#This Row],[Cantidad de paneles]]</f>
        <v>845749.99999999988</v>
      </c>
      <c r="H1106" s="23">
        <f>0.003*Tabla1[[#This Row],[Cantidad de paneles]]</f>
        <v>149.24999999999997</v>
      </c>
      <c r="I1106" s="24">
        <f>0.057*Tabla1[[#This Row],[Cantidad de paneles]]</f>
        <v>2835.7499999999995</v>
      </c>
      <c r="J1106" s="28">
        <f>+Tabla1[[#This Row],[Peso del vidrio '[Kg']]]*J$1</f>
        <v>133628499.99999999</v>
      </c>
      <c r="K1106" s="28">
        <f>+Tabla1[[#This Row],[Peso del Silicio '[Kg']]]*J$2</f>
        <v>22685999.999999996</v>
      </c>
      <c r="L1106" s="28">
        <f>+Tabla1[[#This Row],[peso del aluminio '[Kg']]]*J$3</f>
        <v>14745899.999999998</v>
      </c>
      <c r="M1106" s="30">
        <f>+Tabla1[[#This Row],[precio del vidrio '[$']]]+Tabla1[[#This Row],[precio del aluminio '[$']]]+Tabla1[[#This Row],[precio del silio '[$']]]</f>
        <v>171060399.99999997</v>
      </c>
      <c r="N1106" s="39">
        <f t="shared" si="18"/>
        <v>39902.12269652437</v>
      </c>
      <c r="O1106" s="50">
        <f>+Tabla1[[#This Row],[Valor Total del reciclaje de la planta]]/G$2</f>
        <v>44042.327497425329</v>
      </c>
    </row>
    <row r="1107" spans="1:15" ht="27.6">
      <c r="A1107" s="59">
        <v>43455</v>
      </c>
      <c r="B1107" s="6" t="s">
        <v>1728</v>
      </c>
      <c r="C1107" s="67" t="s">
        <v>1729</v>
      </c>
      <c r="D1107" s="42">
        <f>+Tabla1[[#This Row],[Capacidad MW]]/E$1</f>
        <v>49749.999999999993</v>
      </c>
      <c r="E1107" s="6">
        <v>19.899999999999999</v>
      </c>
      <c r="F1107" s="59">
        <v>44742</v>
      </c>
      <c r="G1107" s="24">
        <f>17*Tabla1[[#This Row],[Cantidad de paneles]]</f>
        <v>845749.99999999988</v>
      </c>
      <c r="H1107" s="23">
        <f>0.003*Tabla1[[#This Row],[Cantidad de paneles]]</f>
        <v>149.24999999999997</v>
      </c>
      <c r="I1107" s="24">
        <f>0.057*Tabla1[[#This Row],[Cantidad de paneles]]</f>
        <v>2835.7499999999995</v>
      </c>
      <c r="J1107" s="28">
        <f>+Tabla1[[#This Row],[Peso del vidrio '[Kg']]]*J$1</f>
        <v>133628499.99999999</v>
      </c>
      <c r="K1107" s="28">
        <f>+Tabla1[[#This Row],[Peso del Silicio '[Kg']]]*J$2</f>
        <v>22685999.999999996</v>
      </c>
      <c r="L1107" s="28">
        <f>+Tabla1[[#This Row],[peso del aluminio '[Kg']]]*J$3</f>
        <v>14745899.999999998</v>
      </c>
      <c r="M1107" s="30">
        <f>+Tabla1[[#This Row],[precio del vidrio '[$']]]+Tabla1[[#This Row],[precio del aluminio '[$']]]+Tabla1[[#This Row],[precio del silio '[$']]]</f>
        <v>171060399.99999997</v>
      </c>
      <c r="N1107" s="39">
        <f t="shared" si="18"/>
        <v>39902.12269652437</v>
      </c>
      <c r="O1107" s="50">
        <f>+Tabla1[[#This Row],[Valor Total del reciclaje de la planta]]/G$2</f>
        <v>44042.327497425329</v>
      </c>
    </row>
    <row r="1108" spans="1:15" ht="55.15">
      <c r="A1108" s="59">
        <v>43455</v>
      </c>
      <c r="B1108" s="6" t="s">
        <v>1730</v>
      </c>
      <c r="C1108" s="67" t="s">
        <v>27</v>
      </c>
      <c r="D1108" s="42">
        <f>+Tabla1[[#This Row],[Capacidad MW]]/E$1</f>
        <v>75000</v>
      </c>
      <c r="E1108" s="6">
        <v>30</v>
      </c>
      <c r="F1108" s="59">
        <v>44896</v>
      </c>
      <c r="G1108" s="24">
        <f>17*Tabla1[[#This Row],[Cantidad de paneles]]</f>
        <v>1275000</v>
      </c>
      <c r="H1108" s="23">
        <f>0.003*Tabla1[[#This Row],[Cantidad de paneles]]</f>
        <v>225</v>
      </c>
      <c r="I1108" s="24">
        <f>0.057*Tabla1[[#This Row],[Cantidad de paneles]]</f>
        <v>4275</v>
      </c>
      <c r="J1108" s="28">
        <f>+Tabla1[[#This Row],[Peso del vidrio '[Kg']]]*J$1</f>
        <v>201450000</v>
      </c>
      <c r="K1108" s="28">
        <f>+Tabla1[[#This Row],[Peso del Silicio '[Kg']]]*J$2</f>
        <v>34200000</v>
      </c>
      <c r="L1108" s="28">
        <f>+Tabla1[[#This Row],[peso del aluminio '[Kg']]]*J$3</f>
        <v>22230000</v>
      </c>
      <c r="M1108" s="30">
        <f>+Tabla1[[#This Row],[precio del vidrio '[$']]]+Tabla1[[#This Row],[precio del aluminio '[$']]]+Tabla1[[#This Row],[precio del silio '[$']]]</f>
        <v>257880000</v>
      </c>
      <c r="N1108" s="39">
        <f t="shared" si="18"/>
        <v>60153.953813855842</v>
      </c>
      <c r="O1108" s="50">
        <f>+Tabla1[[#This Row],[Valor Total del reciclaje de la planta]]/G$2</f>
        <v>66395.468589083423</v>
      </c>
    </row>
    <row r="1109" spans="1:15" ht="41.45">
      <c r="A1109" s="59">
        <v>43455</v>
      </c>
      <c r="B1109" s="6" t="s">
        <v>1731</v>
      </c>
      <c r="C1109" s="67" t="s">
        <v>1732</v>
      </c>
      <c r="D1109" s="42">
        <f>+Tabla1[[#This Row],[Capacidad MW]]/E$1</f>
        <v>24750</v>
      </c>
      <c r="E1109" s="6">
        <v>9.9</v>
      </c>
      <c r="F1109" s="59">
        <v>44926</v>
      </c>
      <c r="G1109" s="24">
        <f>17*Tabla1[[#This Row],[Cantidad de paneles]]</f>
        <v>420750</v>
      </c>
      <c r="H1109" s="23">
        <f>0.003*Tabla1[[#This Row],[Cantidad de paneles]]</f>
        <v>74.25</v>
      </c>
      <c r="I1109" s="24">
        <f>0.057*Tabla1[[#This Row],[Cantidad de paneles]]</f>
        <v>1410.75</v>
      </c>
      <c r="J1109" s="28">
        <f>+Tabla1[[#This Row],[Peso del vidrio '[Kg']]]*J$1</f>
        <v>66478500</v>
      </c>
      <c r="K1109" s="28">
        <f>+Tabla1[[#This Row],[Peso del Silicio '[Kg']]]*J$2</f>
        <v>11286000</v>
      </c>
      <c r="L1109" s="28">
        <f>+Tabla1[[#This Row],[peso del aluminio '[Kg']]]*J$3</f>
        <v>7335900</v>
      </c>
      <c r="M1109" s="30">
        <f>+Tabla1[[#This Row],[precio del vidrio '[$']]]+Tabla1[[#This Row],[precio del aluminio '[$']]]+Tabla1[[#This Row],[precio del silio '[$']]]</f>
        <v>85100400</v>
      </c>
      <c r="N1109" s="39">
        <f t="shared" si="18"/>
        <v>19850.804758572427</v>
      </c>
      <c r="O1109" s="50">
        <f>+Tabla1[[#This Row],[Valor Total del reciclaje de la planta]]/G$2</f>
        <v>21910.50463439753</v>
      </c>
    </row>
    <row r="1110" spans="1:15" ht="55.15">
      <c r="A1110" s="59">
        <v>43455</v>
      </c>
      <c r="B1110" s="6" t="s">
        <v>1733</v>
      </c>
      <c r="C1110" s="67" t="s">
        <v>1734</v>
      </c>
      <c r="D1110" s="42">
        <f>+Tabla1[[#This Row],[Capacidad MW]]/E$1</f>
        <v>49749.999999999993</v>
      </c>
      <c r="E1110" s="6">
        <v>19.899999999999999</v>
      </c>
      <c r="F1110" s="59">
        <v>44926</v>
      </c>
      <c r="G1110" s="24">
        <f>17*Tabla1[[#This Row],[Cantidad de paneles]]</f>
        <v>845749.99999999988</v>
      </c>
      <c r="H1110" s="23">
        <f>0.003*Tabla1[[#This Row],[Cantidad de paneles]]</f>
        <v>149.24999999999997</v>
      </c>
      <c r="I1110" s="24">
        <f>0.057*Tabla1[[#This Row],[Cantidad de paneles]]</f>
        <v>2835.7499999999995</v>
      </c>
      <c r="J1110" s="28">
        <f>+Tabla1[[#This Row],[Peso del vidrio '[Kg']]]*J$1</f>
        <v>133628499.99999999</v>
      </c>
      <c r="K1110" s="28">
        <f>+Tabla1[[#This Row],[Peso del Silicio '[Kg']]]*J$2</f>
        <v>22685999.999999996</v>
      </c>
      <c r="L1110" s="28">
        <f>+Tabla1[[#This Row],[peso del aluminio '[Kg']]]*J$3</f>
        <v>14745899.999999998</v>
      </c>
      <c r="M1110" s="30">
        <f>+Tabla1[[#This Row],[precio del vidrio '[$']]]+Tabla1[[#This Row],[precio del aluminio '[$']]]+Tabla1[[#This Row],[precio del silio '[$']]]</f>
        <v>171060399.99999997</v>
      </c>
      <c r="N1110" s="39">
        <f t="shared" si="18"/>
        <v>39902.12269652437</v>
      </c>
      <c r="O1110" s="50">
        <f>+Tabla1[[#This Row],[Valor Total del reciclaje de la planta]]/G$2</f>
        <v>44042.327497425329</v>
      </c>
    </row>
    <row r="1111" spans="1:15" ht="27.6">
      <c r="A1111" s="59">
        <v>43455</v>
      </c>
      <c r="B1111" s="6" t="s">
        <v>1735</v>
      </c>
      <c r="C1111" s="67" t="s">
        <v>1722</v>
      </c>
      <c r="D1111" s="42">
        <f>+Tabla1[[#This Row],[Capacidad MW]]/E$1</f>
        <v>200000</v>
      </c>
      <c r="E1111" s="6">
        <v>80</v>
      </c>
      <c r="F1111" s="59">
        <v>44926</v>
      </c>
      <c r="G1111" s="24">
        <f>17*Tabla1[[#This Row],[Cantidad de paneles]]</f>
        <v>3400000</v>
      </c>
      <c r="H1111" s="23">
        <f>0.003*Tabla1[[#This Row],[Cantidad de paneles]]</f>
        <v>600</v>
      </c>
      <c r="I1111" s="24">
        <f>0.057*Tabla1[[#This Row],[Cantidad de paneles]]</f>
        <v>11400</v>
      </c>
      <c r="J1111" s="28">
        <f>+Tabla1[[#This Row],[Peso del vidrio '[Kg']]]*J$1</f>
        <v>537200000</v>
      </c>
      <c r="K1111" s="28">
        <f>+Tabla1[[#This Row],[Peso del Silicio '[Kg']]]*J$2</f>
        <v>91200000</v>
      </c>
      <c r="L1111" s="28">
        <f>+Tabla1[[#This Row],[peso del aluminio '[Kg']]]*J$3</f>
        <v>59280000</v>
      </c>
      <c r="M1111" s="30">
        <f>+Tabla1[[#This Row],[precio del vidrio '[$']]]+Tabla1[[#This Row],[precio del aluminio '[$']]]+Tabla1[[#This Row],[precio del silio '[$']]]</f>
        <v>687680000</v>
      </c>
      <c r="N1111" s="39">
        <f t="shared" si="18"/>
        <v>160410.54350361557</v>
      </c>
      <c r="O1111" s="50">
        <f>+Tabla1[[#This Row],[Valor Total del reciclaje de la planta]]/G$2</f>
        <v>177054.58290422245</v>
      </c>
    </row>
    <row r="1112" spans="1:15" ht="27.6">
      <c r="A1112" s="59">
        <v>43455</v>
      </c>
      <c r="B1112" s="6" t="s">
        <v>1736</v>
      </c>
      <c r="C1112" s="67" t="s">
        <v>1683</v>
      </c>
      <c r="D1112" s="42">
        <f>+Tabla1[[#This Row],[Capacidad MW]]/E$1</f>
        <v>99499.999999999985</v>
      </c>
      <c r="E1112" s="6">
        <v>39.799999999999997</v>
      </c>
      <c r="F1112" s="59">
        <v>44926</v>
      </c>
      <c r="G1112" s="24">
        <f>17*Tabla1[[#This Row],[Cantidad de paneles]]</f>
        <v>1691499.9999999998</v>
      </c>
      <c r="H1112" s="23">
        <f>0.003*Tabla1[[#This Row],[Cantidad de paneles]]</f>
        <v>298.49999999999994</v>
      </c>
      <c r="I1112" s="24">
        <f>0.057*Tabla1[[#This Row],[Cantidad de paneles]]</f>
        <v>5671.4999999999991</v>
      </c>
      <c r="J1112" s="28">
        <f>+Tabla1[[#This Row],[Peso del vidrio '[Kg']]]*J$1</f>
        <v>267256999.99999997</v>
      </c>
      <c r="K1112" s="28">
        <f>+Tabla1[[#This Row],[Peso del Silicio '[Kg']]]*J$2</f>
        <v>45371999.999999993</v>
      </c>
      <c r="L1112" s="28">
        <f>+Tabla1[[#This Row],[peso del aluminio '[Kg']]]*J$3</f>
        <v>29491799.999999996</v>
      </c>
      <c r="M1112" s="30">
        <f>+Tabla1[[#This Row],[precio del vidrio '[$']]]+Tabla1[[#This Row],[precio del aluminio '[$']]]+Tabla1[[#This Row],[precio del silio '[$']]]</f>
        <v>342120799.99999994</v>
      </c>
      <c r="N1112" s="39">
        <f t="shared" si="18"/>
        <v>79804.245393048739</v>
      </c>
      <c r="O1112" s="50">
        <f>+Tabla1[[#This Row],[Valor Total del reciclaje de la planta]]/G$2</f>
        <v>88084.654994850658</v>
      </c>
    </row>
    <row r="1113" spans="1:15" ht="27.6">
      <c r="A1113" s="59">
        <v>43455</v>
      </c>
      <c r="B1113" s="6" t="s">
        <v>1737</v>
      </c>
      <c r="C1113" s="67" t="s">
        <v>1738</v>
      </c>
      <c r="D1113" s="42">
        <f>+Tabla1[[#This Row],[Capacidad MW]]/E$1</f>
        <v>500000</v>
      </c>
      <c r="E1113" s="6">
        <v>200</v>
      </c>
      <c r="F1113" s="59">
        <v>44958</v>
      </c>
      <c r="G1113" s="24">
        <f>17*Tabla1[[#This Row],[Cantidad de paneles]]</f>
        <v>8500000</v>
      </c>
      <c r="H1113" s="23">
        <f>0.003*Tabla1[[#This Row],[Cantidad de paneles]]</f>
        <v>1500</v>
      </c>
      <c r="I1113" s="24">
        <f>0.057*Tabla1[[#This Row],[Cantidad de paneles]]</f>
        <v>28500</v>
      </c>
      <c r="J1113" s="28">
        <f>+Tabla1[[#This Row],[Peso del vidrio '[Kg']]]*J$1</f>
        <v>1343000000</v>
      </c>
      <c r="K1113" s="28">
        <f>+Tabla1[[#This Row],[Peso del Silicio '[Kg']]]*J$2</f>
        <v>228000000</v>
      </c>
      <c r="L1113" s="28">
        <f>+Tabla1[[#This Row],[peso del aluminio '[Kg']]]*J$3</f>
        <v>148200000</v>
      </c>
      <c r="M1113" s="30">
        <f>+Tabla1[[#This Row],[precio del vidrio '[$']]]+Tabla1[[#This Row],[precio del aluminio '[$']]]+Tabla1[[#This Row],[precio del silio '[$']]]</f>
        <v>1719200000</v>
      </c>
      <c r="N1113" s="39">
        <f t="shared" si="18"/>
        <v>401026.35875903897</v>
      </c>
      <c r="O1113" s="50">
        <f>+Tabla1[[#This Row],[Valor Total del reciclaje de la planta]]/G$2</f>
        <v>442636.45726055611</v>
      </c>
    </row>
    <row r="1114" spans="1:15" ht="27.6">
      <c r="A1114" s="59">
        <v>43455</v>
      </c>
      <c r="B1114" s="6" t="s">
        <v>1739</v>
      </c>
      <c r="C1114" s="67" t="s">
        <v>1738</v>
      </c>
      <c r="D1114" s="42">
        <f>+Tabla1[[#This Row],[Capacidad MW]]/E$1</f>
        <v>500000</v>
      </c>
      <c r="E1114" s="6">
        <v>200</v>
      </c>
      <c r="F1114" s="59">
        <v>45047</v>
      </c>
      <c r="G1114" s="24">
        <f>17*Tabla1[[#This Row],[Cantidad de paneles]]</f>
        <v>8500000</v>
      </c>
      <c r="H1114" s="23">
        <f>0.003*Tabla1[[#This Row],[Cantidad de paneles]]</f>
        <v>1500</v>
      </c>
      <c r="I1114" s="24">
        <f>0.057*Tabla1[[#This Row],[Cantidad de paneles]]</f>
        <v>28500</v>
      </c>
      <c r="J1114" s="28">
        <f>+Tabla1[[#This Row],[Peso del vidrio '[Kg']]]*J$1</f>
        <v>1343000000</v>
      </c>
      <c r="K1114" s="28">
        <f>+Tabla1[[#This Row],[Peso del Silicio '[Kg']]]*J$2</f>
        <v>228000000</v>
      </c>
      <c r="L1114" s="28">
        <f>+Tabla1[[#This Row],[peso del aluminio '[Kg']]]*J$3</f>
        <v>148200000</v>
      </c>
      <c r="M1114" s="30">
        <f>+Tabla1[[#This Row],[precio del vidrio '[$']]]+Tabla1[[#This Row],[precio del aluminio '[$']]]+Tabla1[[#This Row],[precio del silio '[$']]]</f>
        <v>1719200000</v>
      </c>
      <c r="N1114" s="39">
        <f t="shared" ref="N1114:N1134" si="19">+M1114/G$1</f>
        <v>401026.35875903897</v>
      </c>
      <c r="O1114" s="50">
        <f>+Tabla1[[#This Row],[Valor Total del reciclaje de la planta]]/G$2</f>
        <v>442636.45726055611</v>
      </c>
    </row>
    <row r="1115" spans="1:15" ht="41.45">
      <c r="A1115" s="59">
        <v>43455</v>
      </c>
      <c r="B1115" s="6" t="s">
        <v>1740</v>
      </c>
      <c r="C1115" s="67" t="s">
        <v>1741</v>
      </c>
      <c r="D1115" s="42">
        <f>+Tabla1[[#This Row],[Capacidad MW]]/E$1</f>
        <v>500000</v>
      </c>
      <c r="E1115" s="6">
        <v>200</v>
      </c>
      <c r="F1115" s="59">
        <v>45291</v>
      </c>
      <c r="G1115" s="24">
        <f>17*Tabla1[[#This Row],[Cantidad de paneles]]</f>
        <v>8500000</v>
      </c>
      <c r="H1115" s="23">
        <f>0.003*Tabla1[[#This Row],[Cantidad de paneles]]</f>
        <v>1500</v>
      </c>
      <c r="I1115" s="24">
        <f>0.057*Tabla1[[#This Row],[Cantidad de paneles]]</f>
        <v>28500</v>
      </c>
      <c r="J1115" s="28">
        <f>+Tabla1[[#This Row],[Peso del vidrio '[Kg']]]*J$1</f>
        <v>1343000000</v>
      </c>
      <c r="K1115" s="28">
        <f>+Tabla1[[#This Row],[Peso del Silicio '[Kg']]]*J$2</f>
        <v>228000000</v>
      </c>
      <c r="L1115" s="28">
        <f>+Tabla1[[#This Row],[peso del aluminio '[Kg']]]*J$3</f>
        <v>148200000</v>
      </c>
      <c r="M1115" s="30">
        <f>+Tabla1[[#This Row],[precio del vidrio '[$']]]+Tabla1[[#This Row],[precio del aluminio '[$']]]+Tabla1[[#This Row],[precio del silio '[$']]]</f>
        <v>1719200000</v>
      </c>
      <c r="N1115" s="39">
        <f t="shared" si="19"/>
        <v>401026.35875903897</v>
      </c>
      <c r="O1115" s="50">
        <f>+Tabla1[[#This Row],[Valor Total del reciclaje de la planta]]/G$2</f>
        <v>442636.45726055611</v>
      </c>
    </row>
    <row r="1116" spans="1:15" ht="41.45">
      <c r="A1116" s="59">
        <v>43455</v>
      </c>
      <c r="B1116" s="6" t="s">
        <v>1742</v>
      </c>
      <c r="C1116" s="67" t="s">
        <v>1743</v>
      </c>
      <c r="D1116" s="42">
        <f>+Tabla1[[#This Row],[Capacidad MW]]/E$1</f>
        <v>498750</v>
      </c>
      <c r="E1116" s="6">
        <v>199.5</v>
      </c>
      <c r="F1116" s="59">
        <v>45291</v>
      </c>
      <c r="G1116" s="24">
        <f>17*Tabla1[[#This Row],[Cantidad de paneles]]</f>
        <v>8478750</v>
      </c>
      <c r="H1116" s="23">
        <f>0.003*Tabla1[[#This Row],[Cantidad de paneles]]</f>
        <v>1496.25</v>
      </c>
      <c r="I1116" s="24">
        <f>0.057*Tabla1[[#This Row],[Cantidad de paneles]]</f>
        <v>28428.75</v>
      </c>
      <c r="J1116" s="28">
        <f>+Tabla1[[#This Row],[Peso del vidrio '[Kg']]]*J$1</f>
        <v>1339642500</v>
      </c>
      <c r="K1116" s="28">
        <f>+Tabla1[[#This Row],[Peso del Silicio '[Kg']]]*J$2</f>
        <v>227430000</v>
      </c>
      <c r="L1116" s="28">
        <f>+Tabla1[[#This Row],[peso del aluminio '[Kg']]]*J$3</f>
        <v>147829500</v>
      </c>
      <c r="M1116" s="30">
        <f>+Tabla1[[#This Row],[precio del vidrio '[$']]]+Tabla1[[#This Row],[precio del aluminio '[$']]]+Tabla1[[#This Row],[precio del silio '[$']]]</f>
        <v>1714902000</v>
      </c>
      <c r="N1116" s="39">
        <f t="shared" si="19"/>
        <v>400023.79286214133</v>
      </c>
      <c r="O1116" s="50">
        <f>+Tabla1[[#This Row],[Valor Total del reciclaje de la planta]]/G$2</f>
        <v>441529.86611740472</v>
      </c>
    </row>
    <row r="1117" spans="1:15" ht="27.6">
      <c r="A1117" s="59">
        <v>43479</v>
      </c>
      <c r="B1117" s="6" t="s">
        <v>1744</v>
      </c>
      <c r="C1117" s="67" t="s">
        <v>1564</v>
      </c>
      <c r="D1117" s="42">
        <f>+Tabla1[[#This Row],[Capacidad MW]]/E$1</f>
        <v>249750</v>
      </c>
      <c r="E1117" s="6">
        <v>99.9</v>
      </c>
      <c r="F1117" s="59">
        <v>44561</v>
      </c>
      <c r="G1117" s="24">
        <f>17*Tabla1[[#This Row],[Cantidad de paneles]]</f>
        <v>4245750</v>
      </c>
      <c r="H1117" s="23">
        <f>0.003*Tabla1[[#This Row],[Cantidad de paneles]]</f>
        <v>749.25</v>
      </c>
      <c r="I1117" s="24">
        <f>0.057*Tabla1[[#This Row],[Cantidad de paneles]]</f>
        <v>14235.75</v>
      </c>
      <c r="J1117" s="28">
        <f>+Tabla1[[#This Row],[Peso del vidrio '[Kg']]]*J$1</f>
        <v>670828500</v>
      </c>
      <c r="K1117" s="28">
        <f>+Tabla1[[#This Row],[Peso del Silicio '[Kg']]]*J$2</f>
        <v>113886000</v>
      </c>
      <c r="L1117" s="28">
        <f>+Tabla1[[#This Row],[peso del aluminio '[Kg']]]*J$3</f>
        <v>74025900</v>
      </c>
      <c r="M1117" s="30">
        <f>+Tabla1[[#This Row],[precio del vidrio '[$']]]+Tabla1[[#This Row],[precio del aluminio '[$']]]+Tabla1[[#This Row],[precio del silio '[$']]]</f>
        <v>858740400</v>
      </c>
      <c r="N1117" s="39">
        <f t="shared" si="19"/>
        <v>200312.66620013997</v>
      </c>
      <c r="O1117" s="50">
        <f>+Tabla1[[#This Row],[Valor Total del reciclaje de la planta]]/G$2</f>
        <v>221096.91040164779</v>
      </c>
    </row>
    <row r="1118" spans="1:15" ht="41.45">
      <c r="A1118" s="59">
        <v>43480</v>
      </c>
      <c r="B1118" s="6" t="s">
        <v>1745</v>
      </c>
      <c r="C1118" s="67" t="s">
        <v>1746</v>
      </c>
      <c r="D1118" s="42">
        <f>+Tabla1[[#This Row],[Capacidad MW]]/E$1</f>
        <v>70000</v>
      </c>
      <c r="E1118" s="6">
        <v>28</v>
      </c>
      <c r="F1118" s="59">
        <v>44469</v>
      </c>
      <c r="G1118" s="24">
        <f>17*Tabla1[[#This Row],[Cantidad de paneles]]</f>
        <v>1190000</v>
      </c>
      <c r="H1118" s="23">
        <f>0.003*Tabla1[[#This Row],[Cantidad de paneles]]</f>
        <v>210</v>
      </c>
      <c r="I1118" s="24">
        <f>0.057*Tabla1[[#This Row],[Cantidad de paneles]]</f>
        <v>3990</v>
      </c>
      <c r="J1118" s="28">
        <f>+Tabla1[[#This Row],[Peso del vidrio '[Kg']]]*J$1</f>
        <v>188020000</v>
      </c>
      <c r="K1118" s="28">
        <f>+Tabla1[[#This Row],[Peso del Silicio '[Kg']]]*J$2</f>
        <v>31920000</v>
      </c>
      <c r="L1118" s="28">
        <f>+Tabla1[[#This Row],[peso del aluminio '[Kg']]]*J$3</f>
        <v>20748000</v>
      </c>
      <c r="M1118" s="30">
        <f>+Tabla1[[#This Row],[precio del vidrio '[$']]]+Tabla1[[#This Row],[precio del aluminio '[$']]]+Tabla1[[#This Row],[precio del silio '[$']]]</f>
        <v>240688000</v>
      </c>
      <c r="N1118" s="39">
        <f t="shared" si="19"/>
        <v>56143.690226265455</v>
      </c>
      <c r="O1118" s="50">
        <f>+Tabla1[[#This Row],[Valor Total del reciclaje de la planta]]/G$2</f>
        <v>61969.104016477861</v>
      </c>
    </row>
    <row r="1119" spans="1:15" ht="41.45">
      <c r="A1119" s="59">
        <v>43483</v>
      </c>
      <c r="B1119" s="6" t="s">
        <v>1747</v>
      </c>
      <c r="C1119" s="67" t="s">
        <v>1748</v>
      </c>
      <c r="D1119" s="42">
        <f>+Tabla1[[#This Row],[Capacidad MW]]/E$1</f>
        <v>500000</v>
      </c>
      <c r="E1119" s="6">
        <v>200</v>
      </c>
      <c r="F1119" s="59">
        <v>44926</v>
      </c>
      <c r="G1119" s="24">
        <f>17*Tabla1[[#This Row],[Cantidad de paneles]]</f>
        <v>8500000</v>
      </c>
      <c r="H1119" s="23">
        <f>0.003*Tabla1[[#This Row],[Cantidad de paneles]]</f>
        <v>1500</v>
      </c>
      <c r="I1119" s="24">
        <f>0.057*Tabla1[[#This Row],[Cantidad de paneles]]</f>
        <v>28500</v>
      </c>
      <c r="J1119" s="28">
        <f>+Tabla1[[#This Row],[Peso del vidrio '[Kg']]]*J$1</f>
        <v>1343000000</v>
      </c>
      <c r="K1119" s="28">
        <f>+Tabla1[[#This Row],[Peso del Silicio '[Kg']]]*J$2</f>
        <v>228000000</v>
      </c>
      <c r="L1119" s="28">
        <f>+Tabla1[[#This Row],[peso del aluminio '[Kg']]]*J$3</f>
        <v>148200000</v>
      </c>
      <c r="M1119" s="30">
        <f>+Tabla1[[#This Row],[precio del vidrio '[$']]]+Tabla1[[#This Row],[precio del aluminio '[$']]]+Tabla1[[#This Row],[precio del silio '[$']]]</f>
        <v>1719200000</v>
      </c>
      <c r="N1119" s="39">
        <f t="shared" si="19"/>
        <v>401026.35875903897</v>
      </c>
      <c r="O1119" s="50">
        <f>+Tabla1[[#This Row],[Valor Total del reciclaje de la planta]]/G$2</f>
        <v>442636.45726055611</v>
      </c>
    </row>
    <row r="1120" spans="1:15" ht="41.45">
      <c r="A1120" s="59">
        <v>43486</v>
      </c>
      <c r="B1120" s="6" t="s">
        <v>1749</v>
      </c>
      <c r="C1120" s="67" t="s">
        <v>1750</v>
      </c>
      <c r="D1120" s="42">
        <f>+Tabla1[[#This Row],[Capacidad MW]]/E$1</f>
        <v>125000</v>
      </c>
      <c r="E1120" s="6">
        <v>50</v>
      </c>
      <c r="F1120" s="59">
        <v>44865</v>
      </c>
      <c r="G1120" s="24">
        <f>17*Tabla1[[#This Row],[Cantidad de paneles]]</f>
        <v>2125000</v>
      </c>
      <c r="H1120" s="23">
        <f>0.003*Tabla1[[#This Row],[Cantidad de paneles]]</f>
        <v>375</v>
      </c>
      <c r="I1120" s="24">
        <f>0.057*Tabla1[[#This Row],[Cantidad de paneles]]</f>
        <v>7125</v>
      </c>
      <c r="J1120" s="28">
        <f>+Tabla1[[#This Row],[Peso del vidrio '[Kg']]]*J$1</f>
        <v>335750000</v>
      </c>
      <c r="K1120" s="28">
        <f>+Tabla1[[#This Row],[Peso del Silicio '[Kg']]]*J$2</f>
        <v>57000000</v>
      </c>
      <c r="L1120" s="28">
        <f>+Tabla1[[#This Row],[peso del aluminio '[Kg']]]*J$3</f>
        <v>37050000</v>
      </c>
      <c r="M1120" s="30">
        <f>+Tabla1[[#This Row],[precio del vidrio '[$']]]+Tabla1[[#This Row],[precio del aluminio '[$']]]+Tabla1[[#This Row],[precio del silio '[$']]]</f>
        <v>429800000</v>
      </c>
      <c r="N1120" s="39">
        <f t="shared" si="19"/>
        <v>100256.58968975974</v>
      </c>
      <c r="O1120" s="50">
        <f>+Tabla1[[#This Row],[Valor Total del reciclaje de la planta]]/G$2</f>
        <v>110659.11431513903</v>
      </c>
    </row>
    <row r="1121" spans="1:15" ht="41.45">
      <c r="A1121" s="59">
        <v>43488</v>
      </c>
      <c r="B1121" s="6" t="s">
        <v>1751</v>
      </c>
      <c r="C1121" s="67" t="s">
        <v>1752</v>
      </c>
      <c r="D1121" s="42">
        <f>+Tabla1[[#This Row],[Capacidad MW]]/E$1</f>
        <v>70000</v>
      </c>
      <c r="E1121" s="6">
        <v>28</v>
      </c>
      <c r="F1121" s="59">
        <v>44926</v>
      </c>
      <c r="G1121" s="24">
        <f>17*Tabla1[[#This Row],[Cantidad de paneles]]</f>
        <v>1190000</v>
      </c>
      <c r="H1121" s="23">
        <f>0.003*Tabla1[[#This Row],[Cantidad de paneles]]</f>
        <v>210</v>
      </c>
      <c r="I1121" s="24">
        <f>0.057*Tabla1[[#This Row],[Cantidad de paneles]]</f>
        <v>3990</v>
      </c>
      <c r="J1121" s="28">
        <f>+Tabla1[[#This Row],[Peso del vidrio '[Kg']]]*J$1</f>
        <v>188020000</v>
      </c>
      <c r="K1121" s="28">
        <f>+Tabla1[[#This Row],[Peso del Silicio '[Kg']]]*J$2</f>
        <v>31920000</v>
      </c>
      <c r="L1121" s="28">
        <f>+Tabla1[[#This Row],[peso del aluminio '[Kg']]]*J$3</f>
        <v>20748000</v>
      </c>
      <c r="M1121" s="30">
        <f>+Tabla1[[#This Row],[precio del vidrio '[$']]]+Tabla1[[#This Row],[precio del aluminio '[$']]]+Tabla1[[#This Row],[precio del silio '[$']]]</f>
        <v>240688000</v>
      </c>
      <c r="N1121" s="39">
        <f t="shared" si="19"/>
        <v>56143.690226265455</v>
      </c>
      <c r="O1121" s="50">
        <f>+Tabla1[[#This Row],[Valor Total del reciclaje de la planta]]/G$2</f>
        <v>61969.104016477861</v>
      </c>
    </row>
    <row r="1122" spans="1:15" ht="41.45">
      <c r="A1122" s="59">
        <v>43489</v>
      </c>
      <c r="B1122" s="6" t="s">
        <v>1753</v>
      </c>
      <c r="C1122" s="67" t="s">
        <v>1754</v>
      </c>
      <c r="D1122" s="42">
        <f>+Tabla1[[#This Row],[Capacidad MW]]/E$1</f>
        <v>125000</v>
      </c>
      <c r="E1122" s="6">
        <v>50</v>
      </c>
      <c r="F1122" s="59">
        <v>44926</v>
      </c>
      <c r="G1122" s="24">
        <f>17*Tabla1[[#This Row],[Cantidad de paneles]]</f>
        <v>2125000</v>
      </c>
      <c r="H1122" s="23">
        <f>0.003*Tabla1[[#This Row],[Cantidad de paneles]]</f>
        <v>375</v>
      </c>
      <c r="I1122" s="24">
        <f>0.057*Tabla1[[#This Row],[Cantidad de paneles]]</f>
        <v>7125</v>
      </c>
      <c r="J1122" s="28">
        <f>+Tabla1[[#This Row],[Peso del vidrio '[Kg']]]*J$1</f>
        <v>335750000</v>
      </c>
      <c r="K1122" s="28">
        <f>+Tabla1[[#This Row],[Peso del Silicio '[Kg']]]*J$2</f>
        <v>57000000</v>
      </c>
      <c r="L1122" s="28">
        <f>+Tabla1[[#This Row],[peso del aluminio '[Kg']]]*J$3</f>
        <v>37050000</v>
      </c>
      <c r="M1122" s="30">
        <f>+Tabla1[[#This Row],[precio del vidrio '[$']]]+Tabla1[[#This Row],[precio del aluminio '[$']]]+Tabla1[[#This Row],[precio del silio '[$']]]</f>
        <v>429800000</v>
      </c>
      <c r="N1122" s="39">
        <f t="shared" si="19"/>
        <v>100256.58968975974</v>
      </c>
      <c r="O1122" s="50">
        <f>+Tabla1[[#This Row],[Valor Total del reciclaje de la planta]]/G$2</f>
        <v>110659.11431513903</v>
      </c>
    </row>
    <row r="1123" spans="1:15" ht="27.6">
      <c r="A1123" s="59">
        <v>43496</v>
      </c>
      <c r="B1123" s="6" t="s">
        <v>1755</v>
      </c>
      <c r="C1123" s="67" t="s">
        <v>1756</v>
      </c>
      <c r="D1123" s="42">
        <f>+Tabla1[[#This Row],[Capacidad MW]]/E$1</f>
        <v>49749.999999999993</v>
      </c>
      <c r="E1123" s="6">
        <v>19.899999999999999</v>
      </c>
      <c r="F1123" s="59">
        <v>44104</v>
      </c>
      <c r="G1123" s="24">
        <f>17*Tabla1[[#This Row],[Cantidad de paneles]]</f>
        <v>845749.99999999988</v>
      </c>
      <c r="H1123" s="23">
        <f>0.003*Tabla1[[#This Row],[Cantidad de paneles]]</f>
        <v>149.24999999999997</v>
      </c>
      <c r="I1123" s="24">
        <f>0.057*Tabla1[[#This Row],[Cantidad de paneles]]</f>
        <v>2835.7499999999995</v>
      </c>
      <c r="J1123" s="28">
        <f>+Tabla1[[#This Row],[Peso del vidrio '[Kg']]]*J$1</f>
        <v>133628499.99999999</v>
      </c>
      <c r="K1123" s="28">
        <f>+Tabla1[[#This Row],[Peso del Silicio '[Kg']]]*J$2</f>
        <v>22685999.999999996</v>
      </c>
      <c r="L1123" s="28">
        <f>+Tabla1[[#This Row],[peso del aluminio '[Kg']]]*J$3</f>
        <v>14745899.999999998</v>
      </c>
      <c r="M1123" s="30">
        <f>+Tabla1[[#This Row],[precio del vidrio '[$']]]+Tabla1[[#This Row],[precio del aluminio '[$']]]+Tabla1[[#This Row],[precio del silio '[$']]]</f>
        <v>171060399.99999997</v>
      </c>
      <c r="N1123" s="39">
        <f t="shared" si="19"/>
        <v>39902.12269652437</v>
      </c>
      <c r="O1123" s="50">
        <f>+Tabla1[[#This Row],[Valor Total del reciclaje de la planta]]/G$2</f>
        <v>44042.327497425329</v>
      </c>
    </row>
    <row r="1124" spans="1:15" ht="27.6">
      <c r="A1124" s="59">
        <v>43497</v>
      </c>
      <c r="B1124" s="6" t="s">
        <v>1757</v>
      </c>
      <c r="C1124" s="67" t="s">
        <v>1758</v>
      </c>
      <c r="D1124" s="42">
        <f>+Tabla1[[#This Row],[Capacidad MW]]/E$1</f>
        <v>50000</v>
      </c>
      <c r="E1124" s="6">
        <v>20</v>
      </c>
      <c r="F1124" s="59">
        <v>44561</v>
      </c>
      <c r="G1124" s="24">
        <f>17*Tabla1[[#This Row],[Cantidad de paneles]]</f>
        <v>850000</v>
      </c>
      <c r="H1124" s="23">
        <f>0.003*Tabla1[[#This Row],[Cantidad de paneles]]</f>
        <v>150</v>
      </c>
      <c r="I1124" s="24">
        <f>0.057*Tabla1[[#This Row],[Cantidad de paneles]]</f>
        <v>2850</v>
      </c>
      <c r="J1124" s="28">
        <f>+Tabla1[[#This Row],[Peso del vidrio '[Kg']]]*J$1</f>
        <v>134300000</v>
      </c>
      <c r="K1124" s="28">
        <f>+Tabla1[[#This Row],[Peso del Silicio '[Kg']]]*J$2</f>
        <v>22800000</v>
      </c>
      <c r="L1124" s="28">
        <f>+Tabla1[[#This Row],[peso del aluminio '[Kg']]]*J$3</f>
        <v>14820000</v>
      </c>
      <c r="M1124" s="30">
        <f>+Tabla1[[#This Row],[precio del vidrio '[$']]]+Tabla1[[#This Row],[precio del aluminio '[$']]]+Tabla1[[#This Row],[precio del silio '[$']]]</f>
        <v>171920000</v>
      </c>
      <c r="N1124" s="39">
        <f t="shared" si="19"/>
        <v>40102.635875903892</v>
      </c>
      <c r="O1124" s="50">
        <f>+Tabla1[[#This Row],[Valor Total del reciclaje de la planta]]/G$2</f>
        <v>44263.645726055613</v>
      </c>
    </row>
    <row r="1125" spans="1:15" ht="27.6">
      <c r="A1125" s="59">
        <v>43503</v>
      </c>
      <c r="B1125" s="6" t="s">
        <v>1759</v>
      </c>
      <c r="C1125" s="67" t="s">
        <v>1760</v>
      </c>
      <c r="D1125" s="42">
        <f>+Tabla1[[#This Row],[Capacidad MW]]/E$1</f>
        <v>500000</v>
      </c>
      <c r="E1125" s="6">
        <v>200</v>
      </c>
      <c r="F1125" s="59">
        <v>44896</v>
      </c>
      <c r="G1125" s="24">
        <f>17*Tabla1[[#This Row],[Cantidad de paneles]]</f>
        <v>8500000</v>
      </c>
      <c r="H1125" s="23">
        <f>0.003*Tabla1[[#This Row],[Cantidad de paneles]]</f>
        <v>1500</v>
      </c>
      <c r="I1125" s="24">
        <f>0.057*Tabla1[[#This Row],[Cantidad de paneles]]</f>
        <v>28500</v>
      </c>
      <c r="J1125" s="28">
        <f>+Tabla1[[#This Row],[Peso del vidrio '[Kg']]]*J$1</f>
        <v>1343000000</v>
      </c>
      <c r="K1125" s="28">
        <f>+Tabla1[[#This Row],[Peso del Silicio '[Kg']]]*J$2</f>
        <v>228000000</v>
      </c>
      <c r="L1125" s="28">
        <f>+Tabla1[[#This Row],[peso del aluminio '[Kg']]]*J$3</f>
        <v>148200000</v>
      </c>
      <c r="M1125" s="30">
        <f>+Tabla1[[#This Row],[precio del vidrio '[$']]]+Tabla1[[#This Row],[precio del aluminio '[$']]]+Tabla1[[#This Row],[precio del silio '[$']]]</f>
        <v>1719200000</v>
      </c>
      <c r="N1125" s="39">
        <f t="shared" si="19"/>
        <v>401026.35875903897</v>
      </c>
      <c r="O1125" s="50">
        <f>+Tabla1[[#This Row],[Valor Total del reciclaje de la planta]]/G$2</f>
        <v>442636.45726055611</v>
      </c>
    </row>
    <row r="1126" spans="1:15" ht="27.6">
      <c r="A1126" s="59">
        <v>43503</v>
      </c>
      <c r="B1126" s="6" t="s">
        <v>1761</v>
      </c>
      <c r="C1126" s="67" t="s">
        <v>1762</v>
      </c>
      <c r="D1126" s="42">
        <f>+Tabla1[[#This Row],[Capacidad MW]]/E$1</f>
        <v>212500</v>
      </c>
      <c r="E1126" s="6">
        <v>85</v>
      </c>
      <c r="F1126" s="59">
        <v>44896</v>
      </c>
      <c r="G1126" s="24">
        <f>17*Tabla1[[#This Row],[Cantidad de paneles]]</f>
        <v>3612500</v>
      </c>
      <c r="H1126" s="23">
        <f>0.003*Tabla1[[#This Row],[Cantidad de paneles]]</f>
        <v>637.5</v>
      </c>
      <c r="I1126" s="24">
        <f>0.057*Tabla1[[#This Row],[Cantidad de paneles]]</f>
        <v>12112.5</v>
      </c>
      <c r="J1126" s="28">
        <f>+Tabla1[[#This Row],[Peso del vidrio '[Kg']]]*J$1</f>
        <v>570775000</v>
      </c>
      <c r="K1126" s="28">
        <f>+Tabla1[[#This Row],[Peso del Silicio '[Kg']]]*J$2</f>
        <v>96900000</v>
      </c>
      <c r="L1126" s="28">
        <f>+Tabla1[[#This Row],[peso del aluminio '[Kg']]]*J$3</f>
        <v>62985000</v>
      </c>
      <c r="M1126" s="30">
        <f>+Tabla1[[#This Row],[precio del vidrio '[$']]]+Tabla1[[#This Row],[precio del aluminio '[$']]]+Tabla1[[#This Row],[precio del silio '[$']]]</f>
        <v>730660000</v>
      </c>
      <c r="N1126" s="39">
        <f t="shared" si="19"/>
        <v>170436.20247259157</v>
      </c>
      <c r="O1126" s="50">
        <f>+Tabla1[[#This Row],[Valor Total del reciclaje de la planta]]/G$2</f>
        <v>188120.49433573635</v>
      </c>
    </row>
    <row r="1127" spans="1:15" ht="27.6">
      <c r="A1127" s="59">
        <v>43560</v>
      </c>
      <c r="B1127" s="6" t="s">
        <v>1763</v>
      </c>
      <c r="C1127" s="67" t="s">
        <v>1764</v>
      </c>
      <c r="D1127" s="42">
        <f>+Tabla1[[#This Row],[Capacidad MW]]/E$1</f>
        <v>24750</v>
      </c>
      <c r="E1127" s="6">
        <v>9.9</v>
      </c>
      <c r="F1127" s="59">
        <v>44926</v>
      </c>
      <c r="G1127" s="24">
        <f>17*Tabla1[[#This Row],[Cantidad de paneles]]</f>
        <v>420750</v>
      </c>
      <c r="H1127" s="23">
        <f>0.003*Tabla1[[#This Row],[Cantidad de paneles]]</f>
        <v>74.25</v>
      </c>
      <c r="I1127" s="24">
        <f>0.057*Tabla1[[#This Row],[Cantidad de paneles]]</f>
        <v>1410.75</v>
      </c>
      <c r="J1127" s="28">
        <f>+Tabla1[[#This Row],[Peso del vidrio '[Kg']]]*J$1</f>
        <v>66478500</v>
      </c>
      <c r="K1127" s="28">
        <f>+Tabla1[[#This Row],[Peso del Silicio '[Kg']]]*J$2</f>
        <v>11286000</v>
      </c>
      <c r="L1127" s="28">
        <f>+Tabla1[[#This Row],[peso del aluminio '[Kg']]]*J$3</f>
        <v>7335900</v>
      </c>
      <c r="M1127" s="30">
        <f>+Tabla1[[#This Row],[precio del vidrio '[$']]]+Tabla1[[#This Row],[precio del aluminio '[$']]]+Tabla1[[#This Row],[precio del silio '[$']]]</f>
        <v>85100400</v>
      </c>
      <c r="N1127" s="39">
        <f t="shared" si="19"/>
        <v>19850.804758572427</v>
      </c>
      <c r="O1127" s="50">
        <f>+Tabla1[[#This Row],[Valor Total del reciclaje de la planta]]/G$2</f>
        <v>21910.50463439753</v>
      </c>
    </row>
    <row r="1128" spans="1:15" ht="27.6">
      <c r="A1128" s="59">
        <v>43560</v>
      </c>
      <c r="B1128" s="6" t="s">
        <v>1765</v>
      </c>
      <c r="C1128" s="67" t="s">
        <v>1764</v>
      </c>
      <c r="D1128" s="42">
        <f>+Tabla1[[#This Row],[Capacidad MW]]/E$1</f>
        <v>24750</v>
      </c>
      <c r="E1128" s="6">
        <v>9.9</v>
      </c>
      <c r="F1128" s="59">
        <v>44926</v>
      </c>
      <c r="G1128" s="24">
        <f>17*Tabla1[[#This Row],[Cantidad de paneles]]</f>
        <v>420750</v>
      </c>
      <c r="H1128" s="23">
        <f>0.003*Tabla1[[#This Row],[Cantidad de paneles]]</f>
        <v>74.25</v>
      </c>
      <c r="I1128" s="24">
        <f>0.057*Tabla1[[#This Row],[Cantidad de paneles]]</f>
        <v>1410.75</v>
      </c>
      <c r="J1128" s="28">
        <f>+Tabla1[[#This Row],[Peso del vidrio '[Kg']]]*J$1</f>
        <v>66478500</v>
      </c>
      <c r="K1128" s="28">
        <f>+Tabla1[[#This Row],[Peso del Silicio '[Kg']]]*J$2</f>
        <v>11286000</v>
      </c>
      <c r="L1128" s="28">
        <f>+Tabla1[[#This Row],[peso del aluminio '[Kg']]]*J$3</f>
        <v>7335900</v>
      </c>
      <c r="M1128" s="30">
        <f>+Tabla1[[#This Row],[precio del vidrio '[$']]]+Tabla1[[#This Row],[precio del aluminio '[$']]]+Tabla1[[#This Row],[precio del silio '[$']]]</f>
        <v>85100400</v>
      </c>
      <c r="N1128" s="39">
        <f t="shared" si="19"/>
        <v>19850.804758572427</v>
      </c>
      <c r="O1128" s="50">
        <f>+Tabla1[[#This Row],[Valor Total del reciclaje de la planta]]/G$2</f>
        <v>21910.50463439753</v>
      </c>
    </row>
    <row r="1129" spans="1:15" ht="27.6">
      <c r="A1129" s="59">
        <v>43595</v>
      </c>
      <c r="B1129" s="6" t="s">
        <v>1766</v>
      </c>
      <c r="C1129" s="67" t="s">
        <v>27</v>
      </c>
      <c r="D1129" s="42">
        <f>+Tabla1[[#This Row],[Capacidad MW]]/E$1</f>
        <v>24750</v>
      </c>
      <c r="E1129" s="6">
        <v>9.9</v>
      </c>
      <c r="F1129" s="59">
        <v>44196</v>
      </c>
      <c r="G1129" s="24">
        <f>17*Tabla1[[#This Row],[Cantidad de paneles]]</f>
        <v>420750</v>
      </c>
      <c r="H1129" s="23">
        <f>0.003*Tabla1[[#This Row],[Cantidad de paneles]]</f>
        <v>74.25</v>
      </c>
      <c r="I1129" s="24">
        <f>0.057*Tabla1[[#This Row],[Cantidad de paneles]]</f>
        <v>1410.75</v>
      </c>
      <c r="J1129" s="28">
        <f>+Tabla1[[#This Row],[Peso del vidrio '[Kg']]]*J$1</f>
        <v>66478500</v>
      </c>
      <c r="K1129" s="28">
        <f>+Tabla1[[#This Row],[Peso del Silicio '[Kg']]]*J$2</f>
        <v>11286000</v>
      </c>
      <c r="L1129" s="28">
        <f>+Tabla1[[#This Row],[peso del aluminio '[Kg']]]*J$3</f>
        <v>7335900</v>
      </c>
      <c r="M1129" s="30">
        <f>+Tabla1[[#This Row],[precio del vidrio '[$']]]+Tabla1[[#This Row],[precio del aluminio '[$']]]+Tabla1[[#This Row],[precio del silio '[$']]]</f>
        <v>85100400</v>
      </c>
      <c r="N1129" s="39">
        <f t="shared" si="19"/>
        <v>19850.804758572427</v>
      </c>
      <c r="O1129" s="50">
        <f>+Tabla1[[#This Row],[Valor Total del reciclaje de la planta]]/G$2</f>
        <v>21910.50463439753</v>
      </c>
    </row>
    <row r="1130" spans="1:15" ht="41.45">
      <c r="A1130" s="59">
        <v>43598</v>
      </c>
      <c r="B1130" s="6" t="s">
        <v>1767</v>
      </c>
      <c r="C1130" s="67" t="s">
        <v>1768</v>
      </c>
      <c r="D1130" s="42">
        <f>+Tabla1[[#This Row],[Capacidad MW]]/E$1</f>
        <v>24750</v>
      </c>
      <c r="E1130" s="6">
        <v>9.9</v>
      </c>
      <c r="F1130" s="59">
        <v>44561</v>
      </c>
      <c r="G1130" s="24">
        <f>17*Tabla1[[#This Row],[Cantidad de paneles]]</f>
        <v>420750</v>
      </c>
      <c r="H1130" s="23">
        <f>0.003*Tabla1[[#This Row],[Cantidad de paneles]]</f>
        <v>74.25</v>
      </c>
      <c r="I1130" s="24">
        <f>0.057*Tabla1[[#This Row],[Cantidad de paneles]]</f>
        <v>1410.75</v>
      </c>
      <c r="J1130" s="28">
        <f>+Tabla1[[#This Row],[Peso del vidrio '[Kg']]]*J$1</f>
        <v>66478500</v>
      </c>
      <c r="K1130" s="28">
        <f>+Tabla1[[#This Row],[Peso del Silicio '[Kg']]]*J$2</f>
        <v>11286000</v>
      </c>
      <c r="L1130" s="28">
        <f>+Tabla1[[#This Row],[peso del aluminio '[Kg']]]*J$3</f>
        <v>7335900</v>
      </c>
      <c r="M1130" s="30">
        <f>+Tabla1[[#This Row],[precio del vidrio '[$']]]+Tabla1[[#This Row],[precio del aluminio '[$']]]+Tabla1[[#This Row],[precio del silio '[$']]]</f>
        <v>85100400</v>
      </c>
      <c r="N1130" s="39">
        <f t="shared" si="19"/>
        <v>19850.804758572427</v>
      </c>
      <c r="O1130" s="50">
        <f>+Tabla1[[#This Row],[Valor Total del reciclaje de la planta]]/G$2</f>
        <v>21910.50463439753</v>
      </c>
    </row>
    <row r="1131" spans="1:15" ht="27.6">
      <c r="A1131" s="59">
        <v>43598</v>
      </c>
      <c r="B1131" s="6" t="s">
        <v>1769</v>
      </c>
      <c r="C1131" s="67" t="s">
        <v>1698</v>
      </c>
      <c r="D1131" s="42">
        <f>+Tabla1[[#This Row],[Capacidad MW]]/E$1</f>
        <v>24750</v>
      </c>
      <c r="E1131" s="6">
        <v>9.9</v>
      </c>
      <c r="F1131" s="59">
        <v>44834</v>
      </c>
      <c r="G1131" s="24">
        <f>17*Tabla1[[#This Row],[Cantidad de paneles]]</f>
        <v>420750</v>
      </c>
      <c r="H1131" s="23">
        <f>0.003*Tabla1[[#This Row],[Cantidad de paneles]]</f>
        <v>74.25</v>
      </c>
      <c r="I1131" s="24">
        <f>0.057*Tabla1[[#This Row],[Cantidad de paneles]]</f>
        <v>1410.75</v>
      </c>
      <c r="J1131" s="28">
        <f>+Tabla1[[#This Row],[Peso del vidrio '[Kg']]]*J$1</f>
        <v>66478500</v>
      </c>
      <c r="K1131" s="28">
        <f>+Tabla1[[#This Row],[Peso del Silicio '[Kg']]]*J$2</f>
        <v>11286000</v>
      </c>
      <c r="L1131" s="28">
        <f>+Tabla1[[#This Row],[peso del aluminio '[Kg']]]*J$3</f>
        <v>7335900</v>
      </c>
      <c r="M1131" s="30">
        <f>+Tabla1[[#This Row],[precio del vidrio '[$']]]+Tabla1[[#This Row],[precio del aluminio '[$']]]+Tabla1[[#This Row],[precio del silio '[$']]]</f>
        <v>85100400</v>
      </c>
      <c r="N1131" s="39">
        <f t="shared" si="19"/>
        <v>19850.804758572427</v>
      </c>
      <c r="O1131" s="50">
        <f>+Tabla1[[#This Row],[Valor Total del reciclaje de la planta]]/G$2</f>
        <v>21910.50463439753</v>
      </c>
    </row>
    <row r="1132" spans="1:15" ht="27.6">
      <c r="A1132" s="59">
        <v>43599</v>
      </c>
      <c r="B1132" s="6" t="s">
        <v>1770</v>
      </c>
      <c r="C1132" s="67" t="s">
        <v>1748</v>
      </c>
      <c r="D1132" s="42">
        <f>+Tabla1[[#This Row],[Capacidad MW]]/E$1</f>
        <v>49749.999999999993</v>
      </c>
      <c r="E1132" s="6">
        <v>19.899999999999999</v>
      </c>
      <c r="F1132" s="59">
        <v>44742</v>
      </c>
      <c r="G1132" s="24">
        <f>17*Tabla1[[#This Row],[Cantidad de paneles]]</f>
        <v>845749.99999999988</v>
      </c>
      <c r="H1132" s="23">
        <f>0.003*Tabla1[[#This Row],[Cantidad de paneles]]</f>
        <v>149.24999999999997</v>
      </c>
      <c r="I1132" s="24">
        <f>0.057*Tabla1[[#This Row],[Cantidad de paneles]]</f>
        <v>2835.7499999999995</v>
      </c>
      <c r="J1132" s="28">
        <f>+Tabla1[[#This Row],[Peso del vidrio '[Kg']]]*J$1</f>
        <v>133628499.99999999</v>
      </c>
      <c r="K1132" s="28">
        <f>+Tabla1[[#This Row],[Peso del Silicio '[Kg']]]*J$2</f>
        <v>22685999.999999996</v>
      </c>
      <c r="L1132" s="28">
        <f>+Tabla1[[#This Row],[peso del aluminio '[Kg']]]*J$3</f>
        <v>14745899.999999998</v>
      </c>
      <c r="M1132" s="30">
        <f>+Tabla1[[#This Row],[precio del vidrio '[$']]]+Tabla1[[#This Row],[precio del aluminio '[$']]]+Tabla1[[#This Row],[precio del silio '[$']]]</f>
        <v>171060399.99999997</v>
      </c>
      <c r="N1132" s="39">
        <f t="shared" si="19"/>
        <v>39902.12269652437</v>
      </c>
      <c r="O1132" s="50">
        <f>+Tabla1[[#This Row],[Valor Total del reciclaje de la planta]]/G$2</f>
        <v>44042.327497425329</v>
      </c>
    </row>
    <row r="1133" spans="1:15" ht="27.6">
      <c r="A1133" s="59">
        <v>43613</v>
      </c>
      <c r="B1133" s="6" t="s">
        <v>1771</v>
      </c>
      <c r="C1133" s="67" t="s">
        <v>1772</v>
      </c>
      <c r="D1133" s="42">
        <f>+Tabla1[[#This Row],[Capacidad MW]]/E$1</f>
        <v>312500</v>
      </c>
      <c r="E1133" s="6">
        <v>125</v>
      </c>
      <c r="F1133" s="59">
        <v>44561</v>
      </c>
      <c r="G1133" s="24">
        <f>17*Tabla1[[#This Row],[Cantidad de paneles]]</f>
        <v>5312500</v>
      </c>
      <c r="H1133" s="23">
        <f>0.003*Tabla1[[#This Row],[Cantidad de paneles]]</f>
        <v>937.5</v>
      </c>
      <c r="I1133" s="24">
        <f>0.057*Tabla1[[#This Row],[Cantidad de paneles]]</f>
        <v>17812.5</v>
      </c>
      <c r="J1133" s="28">
        <f>+Tabla1[[#This Row],[Peso del vidrio '[Kg']]]*J$1</f>
        <v>839375000</v>
      </c>
      <c r="K1133" s="28">
        <f>+Tabla1[[#This Row],[Peso del Silicio '[Kg']]]*J$2</f>
        <v>142500000</v>
      </c>
      <c r="L1133" s="28">
        <f>+Tabla1[[#This Row],[peso del aluminio '[Kg']]]*J$3</f>
        <v>92625000</v>
      </c>
      <c r="M1133" s="30">
        <f>+Tabla1[[#This Row],[precio del vidrio '[$']]]+Tabla1[[#This Row],[precio del aluminio '[$']]]+Tabla1[[#This Row],[precio del silio '[$']]]</f>
        <v>1074500000</v>
      </c>
      <c r="N1133" s="39">
        <f t="shared" si="19"/>
        <v>250641.47422439934</v>
      </c>
      <c r="O1133" s="50">
        <f>+Tabla1[[#This Row],[Valor Total del reciclaje de la planta]]/G$2</f>
        <v>276647.78578784759</v>
      </c>
    </row>
    <row r="1134" spans="1:15" ht="55.15">
      <c r="A1134" s="60">
        <v>43613</v>
      </c>
      <c r="B1134" s="6" t="s">
        <v>1773</v>
      </c>
      <c r="C1134" s="67" t="s">
        <v>1732</v>
      </c>
      <c r="D1134" s="42">
        <f>+Tabla1[[#This Row],[Capacidad MW]]/E$1</f>
        <v>24750</v>
      </c>
      <c r="E1134" s="6">
        <v>9.9</v>
      </c>
      <c r="F1134" s="59">
        <v>44742</v>
      </c>
      <c r="G1134" s="61">
        <f>17*Tabla1[[#This Row],[Cantidad de paneles]]</f>
        <v>420750</v>
      </c>
      <c r="H1134" s="62">
        <f>0.003*Tabla1[[#This Row],[Cantidad de paneles]]</f>
        <v>74.25</v>
      </c>
      <c r="I1134" s="61">
        <f>0.057*Tabla1[[#This Row],[Cantidad de paneles]]</f>
        <v>1410.75</v>
      </c>
      <c r="J1134" s="63">
        <f>+Tabla1[[#This Row],[Peso del vidrio '[Kg']]]*J$1</f>
        <v>66478500</v>
      </c>
      <c r="K1134" s="63">
        <f>+Tabla1[[#This Row],[Peso del Silicio '[Kg']]]*J$2</f>
        <v>11286000</v>
      </c>
      <c r="L1134" s="63">
        <f>+Tabla1[[#This Row],[peso del aluminio '[Kg']]]*J$3</f>
        <v>7335900</v>
      </c>
      <c r="M1134" s="64">
        <f>+Tabla1[[#This Row],[precio del vidrio '[$']]]+Tabla1[[#This Row],[precio del aluminio '[$']]]+Tabla1[[#This Row],[precio del silio '[$']]]</f>
        <v>85100400</v>
      </c>
      <c r="N1134" s="65">
        <f t="shared" si="19"/>
        <v>19850.804758572427</v>
      </c>
      <c r="O1134" s="66">
        <f>+Tabla1[[#This Row],[Valor Total del reciclaje de la planta]]/G$2</f>
        <v>21910.50463439753</v>
      </c>
    </row>
    <row r="1135" spans="1:15" ht="41.45">
      <c r="A1135" s="59">
        <v>43642</v>
      </c>
      <c r="B1135" s="6" t="s">
        <v>1774</v>
      </c>
      <c r="C1135" s="67" t="s">
        <v>1775</v>
      </c>
      <c r="D1135" s="42">
        <f>+Tabla1[[#This Row],[Capacidad MW]]/E$1</f>
        <v>750000</v>
      </c>
      <c r="E1135" s="6">
        <v>300</v>
      </c>
      <c r="F1135" s="59">
        <v>44531</v>
      </c>
      <c r="G1135" s="24">
        <f>17*Tabla1[[#This Row],[Cantidad de paneles]]</f>
        <v>12750000</v>
      </c>
      <c r="H1135" s="23">
        <f>0.003*Tabla1[[#This Row],[Cantidad de paneles]]</f>
        <v>2250</v>
      </c>
      <c r="I1135" s="24">
        <f>0.057*Tabla1[[#This Row],[Cantidad de paneles]]</f>
        <v>42750</v>
      </c>
      <c r="J1135" s="28">
        <f>+Tabla1[[#This Row],[Peso del vidrio '[Kg']]]*J$1</f>
        <v>2014500000</v>
      </c>
      <c r="K1135" s="28">
        <f>+Tabla1[[#This Row],[Peso del Silicio '[Kg']]]*J$2</f>
        <v>342000000</v>
      </c>
      <c r="L1135" s="28">
        <f>+Tabla1[[#This Row],[peso del aluminio '[Kg']]]*J$3</f>
        <v>222300000</v>
      </c>
      <c r="M1135" s="30">
        <f>+Tabla1[[#This Row],[precio del vidrio '[$']]]+Tabla1[[#This Row],[precio del aluminio '[$']]]+Tabla1[[#This Row],[precio del silio '[$']]]</f>
        <v>2578800000</v>
      </c>
      <c r="N1135" s="39">
        <f t="shared" ref="N1135:N1159" si="20">+M1135/G$1</f>
        <v>601539.53813855839</v>
      </c>
      <c r="O1135" s="50">
        <f>+Tabla1[[#This Row],[Valor Total del reciclaje de la planta]]/G$2</f>
        <v>663954.6858908342</v>
      </c>
    </row>
    <row r="1136" spans="1:15" ht="41.45">
      <c r="A1136" s="59">
        <v>43661</v>
      </c>
      <c r="B1136" s="6" t="s">
        <v>1776</v>
      </c>
      <c r="C1136" s="67" t="s">
        <v>1768</v>
      </c>
      <c r="D1136" s="42">
        <f>+Tabla1[[#This Row],[Capacidad MW]]/E$1</f>
        <v>24750</v>
      </c>
      <c r="E1136" s="6">
        <v>9.9</v>
      </c>
      <c r="F1136" s="59">
        <v>44500</v>
      </c>
      <c r="G1136" s="24">
        <f>17*Tabla1[[#This Row],[Cantidad de paneles]]</f>
        <v>420750</v>
      </c>
      <c r="H1136" s="23">
        <f>0.003*Tabla1[[#This Row],[Cantidad de paneles]]</f>
        <v>74.25</v>
      </c>
      <c r="I1136" s="24">
        <f>0.057*Tabla1[[#This Row],[Cantidad de paneles]]</f>
        <v>1410.75</v>
      </c>
      <c r="J1136" s="28">
        <f>+Tabla1[[#This Row],[Peso del vidrio '[Kg']]]*J$1</f>
        <v>66478500</v>
      </c>
      <c r="K1136" s="28">
        <f>+Tabla1[[#This Row],[Peso del Silicio '[Kg']]]*J$2</f>
        <v>11286000</v>
      </c>
      <c r="L1136" s="28">
        <f>+Tabla1[[#This Row],[peso del aluminio '[Kg']]]*J$3</f>
        <v>7335900</v>
      </c>
      <c r="M1136" s="30">
        <f>+Tabla1[[#This Row],[precio del vidrio '[$']]]+Tabla1[[#This Row],[precio del aluminio '[$']]]+Tabla1[[#This Row],[precio del silio '[$']]]</f>
        <v>85100400</v>
      </c>
      <c r="N1136" s="39">
        <f t="shared" si="20"/>
        <v>19850.804758572427</v>
      </c>
      <c r="O1136" s="50">
        <f>+Tabla1[[#This Row],[Valor Total del reciclaje de la planta]]/G$2</f>
        <v>21910.50463439753</v>
      </c>
    </row>
    <row r="1137" spans="1:15" ht="27.6">
      <c r="A1137" s="59">
        <v>43661</v>
      </c>
      <c r="B1137" s="6" t="s">
        <v>1777</v>
      </c>
      <c r="C1137" s="67" t="s">
        <v>1778</v>
      </c>
      <c r="D1137" s="42">
        <f>+Tabla1[[#This Row],[Capacidad MW]]/E$1</f>
        <v>24750</v>
      </c>
      <c r="E1137" s="6">
        <v>9.9</v>
      </c>
      <c r="F1137" s="59">
        <v>44561</v>
      </c>
      <c r="G1137" s="24">
        <f>17*Tabla1[[#This Row],[Cantidad de paneles]]</f>
        <v>420750</v>
      </c>
      <c r="H1137" s="23">
        <f>0.003*Tabla1[[#This Row],[Cantidad de paneles]]</f>
        <v>74.25</v>
      </c>
      <c r="I1137" s="24">
        <f>0.057*Tabla1[[#This Row],[Cantidad de paneles]]</f>
        <v>1410.75</v>
      </c>
      <c r="J1137" s="28">
        <f>+Tabla1[[#This Row],[Peso del vidrio '[Kg']]]*J$1</f>
        <v>66478500</v>
      </c>
      <c r="K1137" s="28">
        <f>+Tabla1[[#This Row],[Peso del Silicio '[Kg']]]*J$2</f>
        <v>11286000</v>
      </c>
      <c r="L1137" s="28">
        <f>+Tabla1[[#This Row],[peso del aluminio '[Kg']]]*J$3</f>
        <v>7335900</v>
      </c>
      <c r="M1137" s="30">
        <f>+Tabla1[[#This Row],[precio del vidrio '[$']]]+Tabla1[[#This Row],[precio del aluminio '[$']]]+Tabla1[[#This Row],[precio del silio '[$']]]</f>
        <v>85100400</v>
      </c>
      <c r="N1137" s="39">
        <f t="shared" si="20"/>
        <v>19850.804758572427</v>
      </c>
      <c r="O1137" s="50">
        <f>+Tabla1[[#This Row],[Valor Total del reciclaje de la planta]]/G$2</f>
        <v>21910.50463439753</v>
      </c>
    </row>
    <row r="1138" spans="1:15" ht="41.45">
      <c r="A1138" s="59">
        <v>43677</v>
      </c>
      <c r="B1138" s="6" t="s">
        <v>1779</v>
      </c>
      <c r="C1138" s="67" t="s">
        <v>1780</v>
      </c>
      <c r="D1138" s="42">
        <f>+Tabla1[[#This Row],[Capacidad MW]]/E$1</f>
        <v>249974.99999999997</v>
      </c>
      <c r="E1138" s="6">
        <v>99.99</v>
      </c>
      <c r="F1138" s="59">
        <v>44561</v>
      </c>
      <c r="G1138" s="24">
        <f>17*Tabla1[[#This Row],[Cantidad de paneles]]</f>
        <v>4249574.9999999991</v>
      </c>
      <c r="H1138" s="23">
        <f>0.003*Tabla1[[#This Row],[Cantidad de paneles]]</f>
        <v>749.92499999999995</v>
      </c>
      <c r="I1138" s="24">
        <f>0.057*Tabla1[[#This Row],[Cantidad de paneles]]</f>
        <v>14248.574999999999</v>
      </c>
      <c r="J1138" s="28">
        <f>+Tabla1[[#This Row],[Peso del vidrio '[Kg']]]*J$1</f>
        <v>671432849.99999988</v>
      </c>
      <c r="K1138" s="28">
        <f>+Tabla1[[#This Row],[Peso del Silicio '[Kg']]]*J$2</f>
        <v>113988600</v>
      </c>
      <c r="L1138" s="28">
        <f>+Tabla1[[#This Row],[peso del aluminio '[Kg']]]*J$3</f>
        <v>74092590</v>
      </c>
      <c r="M1138" s="30">
        <f>+Tabla1[[#This Row],[precio del vidrio '[$']]]+Tabla1[[#This Row],[precio del aluminio '[$']]]+Tabla1[[#This Row],[precio del silio '[$']]]</f>
        <v>859514039.99999988</v>
      </c>
      <c r="N1138" s="39">
        <f t="shared" si="20"/>
        <v>200493.12806158149</v>
      </c>
      <c r="O1138" s="50">
        <f>+Tabla1[[#This Row],[Valor Total del reciclaje de la planta]]/G$2</f>
        <v>221296.09680741502</v>
      </c>
    </row>
    <row r="1139" spans="1:15" ht="27.6">
      <c r="A1139" s="59">
        <v>43677</v>
      </c>
      <c r="B1139" s="6" t="s">
        <v>1781</v>
      </c>
      <c r="C1139" s="67" t="s">
        <v>1782</v>
      </c>
      <c r="D1139" s="42">
        <f>+Tabla1[[#This Row],[Capacidad MW]]/E$1</f>
        <v>24750</v>
      </c>
      <c r="E1139" s="6">
        <v>9.9</v>
      </c>
      <c r="F1139" s="59">
        <v>44742</v>
      </c>
      <c r="G1139" s="24">
        <f>17*Tabla1[[#This Row],[Cantidad de paneles]]</f>
        <v>420750</v>
      </c>
      <c r="H1139" s="23">
        <f>0.003*Tabla1[[#This Row],[Cantidad de paneles]]</f>
        <v>74.25</v>
      </c>
      <c r="I1139" s="24">
        <f>0.057*Tabla1[[#This Row],[Cantidad de paneles]]</f>
        <v>1410.75</v>
      </c>
      <c r="J1139" s="28">
        <f>+Tabla1[[#This Row],[Peso del vidrio '[Kg']]]*J$1</f>
        <v>66478500</v>
      </c>
      <c r="K1139" s="28">
        <f>+Tabla1[[#This Row],[Peso del Silicio '[Kg']]]*J$2</f>
        <v>11286000</v>
      </c>
      <c r="L1139" s="28">
        <f>+Tabla1[[#This Row],[peso del aluminio '[Kg']]]*J$3</f>
        <v>7335900</v>
      </c>
      <c r="M1139" s="30">
        <f>+Tabla1[[#This Row],[precio del vidrio '[$']]]+Tabla1[[#This Row],[precio del aluminio '[$']]]+Tabla1[[#This Row],[precio del silio '[$']]]</f>
        <v>85100400</v>
      </c>
      <c r="N1139" s="39">
        <f t="shared" si="20"/>
        <v>19850.804758572427</v>
      </c>
      <c r="O1139" s="50">
        <f>+Tabla1[[#This Row],[Valor Total del reciclaje de la planta]]/G$2</f>
        <v>21910.50463439753</v>
      </c>
    </row>
    <row r="1140" spans="1:15" ht="27.6">
      <c r="A1140" s="59">
        <v>43677</v>
      </c>
      <c r="B1140" s="6" t="s">
        <v>1783</v>
      </c>
      <c r="C1140" s="67" t="s">
        <v>27</v>
      </c>
      <c r="D1140" s="42">
        <f>+Tabla1[[#This Row],[Capacidad MW]]/E$1</f>
        <v>49749.999999999993</v>
      </c>
      <c r="E1140" s="6">
        <v>19.899999999999999</v>
      </c>
      <c r="F1140" s="59">
        <v>44742</v>
      </c>
      <c r="G1140" s="24">
        <f>17*Tabla1[[#This Row],[Cantidad de paneles]]</f>
        <v>845749.99999999988</v>
      </c>
      <c r="H1140" s="23">
        <f>0.003*Tabla1[[#This Row],[Cantidad de paneles]]</f>
        <v>149.24999999999997</v>
      </c>
      <c r="I1140" s="24">
        <f>0.057*Tabla1[[#This Row],[Cantidad de paneles]]</f>
        <v>2835.7499999999995</v>
      </c>
      <c r="J1140" s="28">
        <f>+Tabla1[[#This Row],[Peso del vidrio '[Kg']]]*J$1</f>
        <v>133628499.99999999</v>
      </c>
      <c r="K1140" s="28">
        <f>+Tabla1[[#This Row],[Peso del Silicio '[Kg']]]*J$2</f>
        <v>22685999.999999996</v>
      </c>
      <c r="L1140" s="28">
        <f>+Tabla1[[#This Row],[peso del aluminio '[Kg']]]*J$3</f>
        <v>14745899.999999998</v>
      </c>
      <c r="M1140" s="30">
        <f>+Tabla1[[#This Row],[precio del vidrio '[$']]]+Tabla1[[#This Row],[precio del aluminio '[$']]]+Tabla1[[#This Row],[precio del silio '[$']]]</f>
        <v>171060399.99999997</v>
      </c>
      <c r="N1140" s="39">
        <f t="shared" si="20"/>
        <v>39902.12269652437</v>
      </c>
      <c r="O1140" s="50">
        <f>+Tabla1[[#This Row],[Valor Total del reciclaje de la planta]]/G$2</f>
        <v>44042.327497425329</v>
      </c>
    </row>
    <row r="1141" spans="1:15" ht="27.6">
      <c r="A1141" s="59">
        <v>43677</v>
      </c>
      <c r="B1141" s="6" t="s">
        <v>1784</v>
      </c>
      <c r="C1141" s="67" t="s">
        <v>1782</v>
      </c>
      <c r="D1141" s="42">
        <f>+Tabla1[[#This Row],[Capacidad MW]]/E$1</f>
        <v>24750</v>
      </c>
      <c r="E1141" s="6">
        <v>9.9</v>
      </c>
      <c r="F1141" s="59">
        <v>44742</v>
      </c>
      <c r="G1141" s="24">
        <f>17*Tabla1[[#This Row],[Cantidad de paneles]]</f>
        <v>420750</v>
      </c>
      <c r="H1141" s="23">
        <f>0.003*Tabla1[[#This Row],[Cantidad de paneles]]</f>
        <v>74.25</v>
      </c>
      <c r="I1141" s="24">
        <f>0.057*Tabla1[[#This Row],[Cantidad de paneles]]</f>
        <v>1410.75</v>
      </c>
      <c r="J1141" s="28">
        <f>+Tabla1[[#This Row],[Peso del vidrio '[Kg']]]*J$1</f>
        <v>66478500</v>
      </c>
      <c r="K1141" s="28">
        <f>+Tabla1[[#This Row],[Peso del Silicio '[Kg']]]*J$2</f>
        <v>11286000</v>
      </c>
      <c r="L1141" s="28">
        <f>+Tabla1[[#This Row],[peso del aluminio '[Kg']]]*J$3</f>
        <v>7335900</v>
      </c>
      <c r="M1141" s="30">
        <f>+Tabla1[[#This Row],[precio del vidrio '[$']]]+Tabla1[[#This Row],[precio del aluminio '[$']]]+Tabla1[[#This Row],[precio del silio '[$']]]</f>
        <v>85100400</v>
      </c>
      <c r="N1141" s="39">
        <f t="shared" si="20"/>
        <v>19850.804758572427</v>
      </c>
      <c r="O1141" s="50">
        <f>+Tabla1[[#This Row],[Valor Total del reciclaje de la planta]]/G$2</f>
        <v>21910.50463439753</v>
      </c>
    </row>
    <row r="1142" spans="1:15" ht="41.45">
      <c r="A1142" s="59">
        <v>43700</v>
      </c>
      <c r="B1142" s="6" t="s">
        <v>1785</v>
      </c>
      <c r="C1142" s="67" t="s">
        <v>1786</v>
      </c>
      <c r="D1142" s="42">
        <f>+Tabla1[[#This Row],[Capacidad MW]]/E$1</f>
        <v>49500</v>
      </c>
      <c r="E1142" s="6">
        <v>19.8</v>
      </c>
      <c r="F1142" s="59">
        <v>44835</v>
      </c>
      <c r="G1142" s="24">
        <f>17*Tabla1[[#This Row],[Cantidad de paneles]]</f>
        <v>841500</v>
      </c>
      <c r="H1142" s="23">
        <f>0.003*Tabla1[[#This Row],[Cantidad de paneles]]</f>
        <v>148.5</v>
      </c>
      <c r="I1142" s="24">
        <f>0.057*Tabla1[[#This Row],[Cantidad de paneles]]</f>
        <v>2821.5</v>
      </c>
      <c r="J1142" s="28">
        <f>+Tabla1[[#This Row],[Peso del vidrio '[Kg']]]*J$1</f>
        <v>132957000</v>
      </c>
      <c r="K1142" s="28">
        <f>+Tabla1[[#This Row],[Peso del Silicio '[Kg']]]*J$2</f>
        <v>22572000</v>
      </c>
      <c r="L1142" s="28">
        <f>+Tabla1[[#This Row],[peso del aluminio '[Kg']]]*J$3</f>
        <v>14671800</v>
      </c>
      <c r="M1142" s="30">
        <f>+Tabla1[[#This Row],[precio del vidrio '[$']]]+Tabla1[[#This Row],[precio del aluminio '[$']]]+Tabla1[[#This Row],[precio del silio '[$']]]</f>
        <v>170200800</v>
      </c>
      <c r="N1142" s="39">
        <f t="shared" si="20"/>
        <v>39701.609517144854</v>
      </c>
      <c r="O1142" s="50">
        <f>+Tabla1[[#This Row],[Valor Total del reciclaje de la planta]]/G$2</f>
        <v>43821.00926879506</v>
      </c>
    </row>
    <row r="1143" spans="1:15" ht="27.6">
      <c r="A1143" s="59">
        <v>43700</v>
      </c>
      <c r="B1143" s="6" t="s">
        <v>1787</v>
      </c>
      <c r="C1143" s="67" t="s">
        <v>1788</v>
      </c>
      <c r="D1143" s="42">
        <f>+Tabla1[[#This Row],[Capacidad MW]]/E$1</f>
        <v>49749.999999999993</v>
      </c>
      <c r="E1143" s="6">
        <v>19.899999999999999</v>
      </c>
      <c r="F1143" s="59">
        <v>44926</v>
      </c>
      <c r="G1143" s="24">
        <f>17*Tabla1[[#This Row],[Cantidad de paneles]]</f>
        <v>845749.99999999988</v>
      </c>
      <c r="H1143" s="23">
        <f>0.003*Tabla1[[#This Row],[Cantidad de paneles]]</f>
        <v>149.24999999999997</v>
      </c>
      <c r="I1143" s="24">
        <f>0.057*Tabla1[[#This Row],[Cantidad de paneles]]</f>
        <v>2835.7499999999995</v>
      </c>
      <c r="J1143" s="28">
        <f>+Tabla1[[#This Row],[Peso del vidrio '[Kg']]]*J$1</f>
        <v>133628499.99999999</v>
      </c>
      <c r="K1143" s="28">
        <f>+Tabla1[[#This Row],[Peso del Silicio '[Kg']]]*J$2</f>
        <v>22685999.999999996</v>
      </c>
      <c r="L1143" s="28">
        <f>+Tabla1[[#This Row],[peso del aluminio '[Kg']]]*J$3</f>
        <v>14745899.999999998</v>
      </c>
      <c r="M1143" s="30">
        <f>+Tabla1[[#This Row],[precio del vidrio '[$']]]+Tabla1[[#This Row],[precio del aluminio '[$']]]+Tabla1[[#This Row],[precio del silio '[$']]]</f>
        <v>171060399.99999997</v>
      </c>
      <c r="N1143" s="39">
        <f t="shared" si="20"/>
        <v>39902.12269652437</v>
      </c>
      <c r="O1143" s="50">
        <f>+Tabla1[[#This Row],[Valor Total del reciclaje de la planta]]/G$2</f>
        <v>44042.327497425329</v>
      </c>
    </row>
    <row r="1144" spans="1:15" ht="41.45">
      <c r="A1144" s="59">
        <v>43700</v>
      </c>
      <c r="B1144" s="6" t="s">
        <v>1789</v>
      </c>
      <c r="C1144" s="67" t="s">
        <v>1698</v>
      </c>
      <c r="D1144" s="42">
        <f>+Tabla1[[#This Row],[Capacidad MW]]/E$1</f>
        <v>49749.999999999993</v>
      </c>
      <c r="E1144" s="6">
        <v>19.899999999999999</v>
      </c>
      <c r="F1144" s="59">
        <v>45291</v>
      </c>
      <c r="G1144" s="24">
        <f>17*Tabla1[[#This Row],[Cantidad de paneles]]</f>
        <v>845749.99999999988</v>
      </c>
      <c r="H1144" s="23">
        <f>0.003*Tabla1[[#This Row],[Cantidad de paneles]]</f>
        <v>149.24999999999997</v>
      </c>
      <c r="I1144" s="24">
        <f>0.057*Tabla1[[#This Row],[Cantidad de paneles]]</f>
        <v>2835.7499999999995</v>
      </c>
      <c r="J1144" s="28">
        <f>+Tabla1[[#This Row],[Peso del vidrio '[Kg']]]*J$1</f>
        <v>133628499.99999999</v>
      </c>
      <c r="K1144" s="28">
        <f>+Tabla1[[#This Row],[Peso del Silicio '[Kg']]]*J$2</f>
        <v>22685999.999999996</v>
      </c>
      <c r="L1144" s="28">
        <f>+Tabla1[[#This Row],[peso del aluminio '[Kg']]]*J$3</f>
        <v>14745899.999999998</v>
      </c>
      <c r="M1144" s="30">
        <f>+Tabla1[[#This Row],[precio del vidrio '[$']]]+Tabla1[[#This Row],[precio del aluminio '[$']]]+Tabla1[[#This Row],[precio del silio '[$']]]</f>
        <v>171060399.99999997</v>
      </c>
      <c r="N1144" s="39">
        <f t="shared" si="20"/>
        <v>39902.12269652437</v>
      </c>
      <c r="O1144" s="50">
        <f>+Tabla1[[#This Row],[Valor Total del reciclaje de la planta]]/G$2</f>
        <v>44042.327497425329</v>
      </c>
    </row>
    <row r="1145" spans="1:15" ht="27.6">
      <c r="A1145" s="59">
        <v>43706</v>
      </c>
      <c r="B1145" s="6" t="s">
        <v>1790</v>
      </c>
      <c r="C1145" s="67" t="s">
        <v>1696</v>
      </c>
      <c r="D1145" s="42">
        <f>+Tabla1[[#This Row],[Capacidad MW]]/E$1</f>
        <v>24750</v>
      </c>
      <c r="E1145" s="6">
        <v>9.9</v>
      </c>
      <c r="F1145" s="59">
        <v>44227</v>
      </c>
      <c r="G1145" s="24">
        <f>17*Tabla1[[#This Row],[Cantidad de paneles]]</f>
        <v>420750</v>
      </c>
      <c r="H1145" s="23">
        <f>0.003*Tabla1[[#This Row],[Cantidad de paneles]]</f>
        <v>74.25</v>
      </c>
      <c r="I1145" s="24">
        <f>0.057*Tabla1[[#This Row],[Cantidad de paneles]]</f>
        <v>1410.75</v>
      </c>
      <c r="J1145" s="28">
        <f>+Tabla1[[#This Row],[Peso del vidrio '[Kg']]]*J$1</f>
        <v>66478500</v>
      </c>
      <c r="K1145" s="28">
        <f>+Tabla1[[#This Row],[Peso del Silicio '[Kg']]]*J$2</f>
        <v>11286000</v>
      </c>
      <c r="L1145" s="28">
        <f>+Tabla1[[#This Row],[peso del aluminio '[Kg']]]*J$3</f>
        <v>7335900</v>
      </c>
      <c r="M1145" s="30">
        <f>+Tabla1[[#This Row],[precio del vidrio '[$']]]+Tabla1[[#This Row],[precio del aluminio '[$']]]+Tabla1[[#This Row],[precio del silio '[$']]]</f>
        <v>85100400</v>
      </c>
      <c r="N1145" s="39">
        <f t="shared" si="20"/>
        <v>19850.804758572427</v>
      </c>
      <c r="O1145" s="50">
        <f>+Tabla1[[#This Row],[Valor Total del reciclaje de la planta]]/G$2</f>
        <v>21910.50463439753</v>
      </c>
    </row>
    <row r="1146" spans="1:15" ht="27.6">
      <c r="A1146" s="59">
        <v>43707</v>
      </c>
      <c r="B1146" s="6" t="s">
        <v>1791</v>
      </c>
      <c r="C1146" s="67" t="s">
        <v>1792</v>
      </c>
      <c r="D1146" s="42">
        <f>+Tabla1[[#This Row],[Capacidad MW]]/E$1</f>
        <v>24500</v>
      </c>
      <c r="E1146" s="6">
        <v>9.8000000000000007</v>
      </c>
      <c r="F1146" s="59">
        <v>44561</v>
      </c>
      <c r="G1146" s="24">
        <f>17*Tabla1[[#This Row],[Cantidad de paneles]]</f>
        <v>416500</v>
      </c>
      <c r="H1146" s="23">
        <f>0.003*Tabla1[[#This Row],[Cantidad de paneles]]</f>
        <v>73.5</v>
      </c>
      <c r="I1146" s="24">
        <f>0.057*Tabla1[[#This Row],[Cantidad de paneles]]</f>
        <v>1396.5</v>
      </c>
      <c r="J1146" s="28">
        <f>+Tabla1[[#This Row],[Peso del vidrio '[Kg']]]*J$1</f>
        <v>65807000</v>
      </c>
      <c r="K1146" s="28">
        <f>+Tabla1[[#This Row],[Peso del Silicio '[Kg']]]*J$2</f>
        <v>11172000</v>
      </c>
      <c r="L1146" s="28">
        <f>+Tabla1[[#This Row],[peso del aluminio '[Kg']]]*J$3</f>
        <v>7261800</v>
      </c>
      <c r="M1146" s="30">
        <f>+Tabla1[[#This Row],[precio del vidrio '[$']]]+Tabla1[[#This Row],[precio del aluminio '[$']]]+Tabla1[[#This Row],[precio del silio '[$']]]</f>
        <v>84240800</v>
      </c>
      <c r="N1146" s="39">
        <f t="shared" si="20"/>
        <v>19650.291579192908</v>
      </c>
      <c r="O1146" s="50">
        <f>+Tabla1[[#This Row],[Valor Total del reciclaje de la planta]]/G$2</f>
        <v>21689.18640576725</v>
      </c>
    </row>
    <row r="1147" spans="1:15" ht="41.45">
      <c r="A1147" s="59">
        <v>43707</v>
      </c>
      <c r="B1147" s="6" t="s">
        <v>1793</v>
      </c>
      <c r="C1147" s="67" t="s">
        <v>27</v>
      </c>
      <c r="D1147" s="42">
        <f>+Tabla1[[#This Row],[Capacidad MW]]/E$1</f>
        <v>24750</v>
      </c>
      <c r="E1147" s="6">
        <v>9.9</v>
      </c>
      <c r="F1147" s="59">
        <v>44561</v>
      </c>
      <c r="G1147" s="24">
        <f>17*Tabla1[[#This Row],[Cantidad de paneles]]</f>
        <v>420750</v>
      </c>
      <c r="H1147" s="23">
        <f>0.003*Tabla1[[#This Row],[Cantidad de paneles]]</f>
        <v>74.25</v>
      </c>
      <c r="I1147" s="24">
        <f>0.057*Tabla1[[#This Row],[Cantidad de paneles]]</f>
        <v>1410.75</v>
      </c>
      <c r="J1147" s="28">
        <f>+Tabla1[[#This Row],[Peso del vidrio '[Kg']]]*J$1</f>
        <v>66478500</v>
      </c>
      <c r="K1147" s="28">
        <f>+Tabla1[[#This Row],[Peso del Silicio '[Kg']]]*J$2</f>
        <v>11286000</v>
      </c>
      <c r="L1147" s="28">
        <f>+Tabla1[[#This Row],[peso del aluminio '[Kg']]]*J$3</f>
        <v>7335900</v>
      </c>
      <c r="M1147" s="30">
        <f>+Tabla1[[#This Row],[precio del vidrio '[$']]]+Tabla1[[#This Row],[precio del aluminio '[$']]]+Tabla1[[#This Row],[precio del silio '[$']]]</f>
        <v>85100400</v>
      </c>
      <c r="N1147" s="39">
        <f t="shared" si="20"/>
        <v>19850.804758572427</v>
      </c>
      <c r="O1147" s="50">
        <f>+Tabla1[[#This Row],[Valor Total del reciclaje de la planta]]/G$2</f>
        <v>21910.50463439753</v>
      </c>
    </row>
    <row r="1148" spans="1:15" ht="55.15">
      <c r="A1148" s="59">
        <v>43707</v>
      </c>
      <c r="B1148" s="6" t="s">
        <v>1794</v>
      </c>
      <c r="C1148" s="67" t="s">
        <v>1795</v>
      </c>
      <c r="D1148" s="42">
        <f>+Tabla1[[#This Row],[Capacidad MW]]/E$1</f>
        <v>24975</v>
      </c>
      <c r="E1148" s="6">
        <v>9.99</v>
      </c>
      <c r="F1148" s="59">
        <v>44561</v>
      </c>
      <c r="G1148" s="24">
        <f>17*Tabla1[[#This Row],[Cantidad de paneles]]</f>
        <v>424575</v>
      </c>
      <c r="H1148" s="23">
        <f>0.003*Tabla1[[#This Row],[Cantidad de paneles]]</f>
        <v>74.924999999999997</v>
      </c>
      <c r="I1148" s="24">
        <f>0.057*Tabla1[[#This Row],[Cantidad de paneles]]</f>
        <v>1423.575</v>
      </c>
      <c r="J1148" s="28">
        <f>+Tabla1[[#This Row],[Peso del vidrio '[Kg']]]*J$1</f>
        <v>67082850</v>
      </c>
      <c r="K1148" s="28">
        <f>+Tabla1[[#This Row],[Peso del Silicio '[Kg']]]*J$2</f>
        <v>11388600</v>
      </c>
      <c r="L1148" s="28">
        <f>+Tabla1[[#This Row],[peso del aluminio '[Kg']]]*J$3</f>
        <v>7402590</v>
      </c>
      <c r="M1148" s="30">
        <f>+Tabla1[[#This Row],[precio del vidrio '[$']]]+Tabla1[[#This Row],[precio del aluminio '[$']]]+Tabla1[[#This Row],[precio del silio '[$']]]</f>
        <v>85874040</v>
      </c>
      <c r="N1148" s="39">
        <f t="shared" si="20"/>
        <v>20031.266620013997</v>
      </c>
      <c r="O1148" s="50">
        <f>+Tabla1[[#This Row],[Valor Total del reciclaje de la planta]]/G$2</f>
        <v>22109.69104016478</v>
      </c>
    </row>
    <row r="1149" spans="1:15" ht="55.15">
      <c r="A1149" s="59">
        <v>43707</v>
      </c>
      <c r="B1149" s="6" t="s">
        <v>1796</v>
      </c>
      <c r="C1149" s="67" t="s">
        <v>1797</v>
      </c>
      <c r="D1149" s="42">
        <f>+Tabla1[[#This Row],[Capacidad MW]]/E$1</f>
        <v>49749.999999999993</v>
      </c>
      <c r="E1149" s="6">
        <v>19.899999999999999</v>
      </c>
      <c r="F1149" s="59">
        <v>44561</v>
      </c>
      <c r="G1149" s="24">
        <f>17*Tabla1[[#This Row],[Cantidad de paneles]]</f>
        <v>845749.99999999988</v>
      </c>
      <c r="H1149" s="23">
        <f>0.003*Tabla1[[#This Row],[Cantidad de paneles]]</f>
        <v>149.24999999999997</v>
      </c>
      <c r="I1149" s="24">
        <f>0.057*Tabla1[[#This Row],[Cantidad de paneles]]</f>
        <v>2835.7499999999995</v>
      </c>
      <c r="J1149" s="28">
        <f>+Tabla1[[#This Row],[Peso del vidrio '[Kg']]]*J$1</f>
        <v>133628499.99999999</v>
      </c>
      <c r="K1149" s="28">
        <f>+Tabla1[[#This Row],[Peso del Silicio '[Kg']]]*J$2</f>
        <v>22685999.999999996</v>
      </c>
      <c r="L1149" s="28">
        <f>+Tabla1[[#This Row],[peso del aluminio '[Kg']]]*J$3</f>
        <v>14745899.999999998</v>
      </c>
      <c r="M1149" s="30">
        <f>+Tabla1[[#This Row],[precio del vidrio '[$']]]+Tabla1[[#This Row],[precio del aluminio '[$']]]+Tabla1[[#This Row],[precio del silio '[$']]]</f>
        <v>171060399.99999997</v>
      </c>
      <c r="N1149" s="39">
        <f t="shared" si="20"/>
        <v>39902.12269652437</v>
      </c>
      <c r="O1149" s="50">
        <f>+Tabla1[[#This Row],[Valor Total del reciclaje de la planta]]/G$2</f>
        <v>44042.327497425329</v>
      </c>
    </row>
    <row r="1150" spans="1:15" ht="41.45">
      <c r="A1150" s="59">
        <v>43707</v>
      </c>
      <c r="B1150" s="6" t="s">
        <v>1798</v>
      </c>
      <c r="C1150" s="67" t="s">
        <v>1799</v>
      </c>
      <c r="D1150" s="42">
        <f>+Tabla1[[#This Row],[Capacidad MW]]/E$1</f>
        <v>24750</v>
      </c>
      <c r="E1150" s="6">
        <v>9.9</v>
      </c>
      <c r="F1150" s="59">
        <v>44561</v>
      </c>
      <c r="G1150" s="24">
        <f>17*Tabla1[[#This Row],[Cantidad de paneles]]</f>
        <v>420750</v>
      </c>
      <c r="H1150" s="23">
        <f>0.003*Tabla1[[#This Row],[Cantidad de paneles]]</f>
        <v>74.25</v>
      </c>
      <c r="I1150" s="24">
        <f>0.057*Tabla1[[#This Row],[Cantidad de paneles]]</f>
        <v>1410.75</v>
      </c>
      <c r="J1150" s="28">
        <f>+Tabla1[[#This Row],[Peso del vidrio '[Kg']]]*J$1</f>
        <v>66478500</v>
      </c>
      <c r="K1150" s="28">
        <f>+Tabla1[[#This Row],[Peso del Silicio '[Kg']]]*J$2</f>
        <v>11286000</v>
      </c>
      <c r="L1150" s="28">
        <f>+Tabla1[[#This Row],[peso del aluminio '[Kg']]]*J$3</f>
        <v>7335900</v>
      </c>
      <c r="M1150" s="30">
        <f>+Tabla1[[#This Row],[precio del vidrio '[$']]]+Tabla1[[#This Row],[precio del aluminio '[$']]]+Tabla1[[#This Row],[precio del silio '[$']]]</f>
        <v>85100400</v>
      </c>
      <c r="N1150" s="39">
        <f t="shared" si="20"/>
        <v>19850.804758572427</v>
      </c>
      <c r="O1150" s="50">
        <f>+Tabla1[[#This Row],[Valor Total del reciclaje de la planta]]/G$2</f>
        <v>21910.50463439753</v>
      </c>
    </row>
    <row r="1151" spans="1:15" ht="27.6">
      <c r="A1151" s="59">
        <v>43707</v>
      </c>
      <c r="B1151" s="6" t="s">
        <v>1800</v>
      </c>
      <c r="C1151" s="67" t="s">
        <v>1801</v>
      </c>
      <c r="D1151" s="42">
        <f>+Tabla1[[#This Row],[Capacidad MW]]/E$1</f>
        <v>24750</v>
      </c>
      <c r="E1151" s="6">
        <v>9.9</v>
      </c>
      <c r="F1151" s="59">
        <v>44561</v>
      </c>
      <c r="G1151" s="24">
        <f>17*Tabla1[[#This Row],[Cantidad de paneles]]</f>
        <v>420750</v>
      </c>
      <c r="H1151" s="23">
        <f>0.003*Tabla1[[#This Row],[Cantidad de paneles]]</f>
        <v>74.25</v>
      </c>
      <c r="I1151" s="24">
        <f>0.057*Tabla1[[#This Row],[Cantidad de paneles]]</f>
        <v>1410.75</v>
      </c>
      <c r="J1151" s="28">
        <f>+Tabla1[[#This Row],[Peso del vidrio '[Kg']]]*J$1</f>
        <v>66478500</v>
      </c>
      <c r="K1151" s="28">
        <f>+Tabla1[[#This Row],[Peso del Silicio '[Kg']]]*J$2</f>
        <v>11286000</v>
      </c>
      <c r="L1151" s="28">
        <f>+Tabla1[[#This Row],[peso del aluminio '[Kg']]]*J$3</f>
        <v>7335900</v>
      </c>
      <c r="M1151" s="30">
        <f>+Tabla1[[#This Row],[precio del vidrio '[$']]]+Tabla1[[#This Row],[precio del aluminio '[$']]]+Tabla1[[#This Row],[precio del silio '[$']]]</f>
        <v>85100400</v>
      </c>
      <c r="N1151" s="39">
        <f t="shared" si="20"/>
        <v>19850.804758572427</v>
      </c>
      <c r="O1151" s="50">
        <f>+Tabla1[[#This Row],[Valor Total del reciclaje de la planta]]/G$2</f>
        <v>21910.50463439753</v>
      </c>
    </row>
    <row r="1152" spans="1:15" ht="41.45">
      <c r="A1152" s="59">
        <v>43707</v>
      </c>
      <c r="B1152" s="6" t="s">
        <v>1802</v>
      </c>
      <c r="C1152" s="67" t="s">
        <v>27</v>
      </c>
      <c r="D1152" s="42">
        <f>+Tabla1[[#This Row],[Capacidad MW]]/E$1</f>
        <v>99499.999999999985</v>
      </c>
      <c r="E1152" s="6">
        <v>39.799999999999997</v>
      </c>
      <c r="F1152" s="59">
        <v>44561</v>
      </c>
      <c r="G1152" s="24">
        <f>17*Tabla1[[#This Row],[Cantidad de paneles]]</f>
        <v>1691499.9999999998</v>
      </c>
      <c r="H1152" s="23">
        <f>0.003*Tabla1[[#This Row],[Cantidad de paneles]]</f>
        <v>298.49999999999994</v>
      </c>
      <c r="I1152" s="24">
        <f>0.057*Tabla1[[#This Row],[Cantidad de paneles]]</f>
        <v>5671.4999999999991</v>
      </c>
      <c r="J1152" s="28">
        <f>+Tabla1[[#This Row],[Peso del vidrio '[Kg']]]*J$1</f>
        <v>267256999.99999997</v>
      </c>
      <c r="K1152" s="28">
        <f>+Tabla1[[#This Row],[Peso del Silicio '[Kg']]]*J$2</f>
        <v>45371999.999999993</v>
      </c>
      <c r="L1152" s="28">
        <f>+Tabla1[[#This Row],[peso del aluminio '[Kg']]]*J$3</f>
        <v>29491799.999999996</v>
      </c>
      <c r="M1152" s="30">
        <f>+Tabla1[[#This Row],[precio del vidrio '[$']]]+Tabla1[[#This Row],[precio del aluminio '[$']]]+Tabla1[[#This Row],[precio del silio '[$']]]</f>
        <v>342120799.99999994</v>
      </c>
      <c r="N1152" s="39">
        <f t="shared" si="20"/>
        <v>79804.245393048739</v>
      </c>
      <c r="O1152" s="50">
        <f>+Tabla1[[#This Row],[Valor Total del reciclaje de la planta]]/G$2</f>
        <v>88084.654994850658</v>
      </c>
    </row>
    <row r="1153" spans="1:15" ht="41.45">
      <c r="A1153" s="59">
        <v>43707</v>
      </c>
      <c r="B1153" s="6" t="s">
        <v>1803</v>
      </c>
      <c r="C1153" s="67" t="s">
        <v>27</v>
      </c>
      <c r="D1153" s="42">
        <f>+Tabla1[[#This Row],[Capacidad MW]]/E$1</f>
        <v>24750</v>
      </c>
      <c r="E1153" s="6">
        <v>9.9</v>
      </c>
      <c r="F1153" s="59">
        <v>44561</v>
      </c>
      <c r="G1153" s="24">
        <f>17*Tabla1[[#This Row],[Cantidad de paneles]]</f>
        <v>420750</v>
      </c>
      <c r="H1153" s="23">
        <f>0.003*Tabla1[[#This Row],[Cantidad de paneles]]</f>
        <v>74.25</v>
      </c>
      <c r="I1153" s="24">
        <f>0.057*Tabla1[[#This Row],[Cantidad de paneles]]</f>
        <v>1410.75</v>
      </c>
      <c r="J1153" s="28">
        <f>+Tabla1[[#This Row],[Peso del vidrio '[Kg']]]*J$1</f>
        <v>66478500</v>
      </c>
      <c r="K1153" s="28">
        <f>+Tabla1[[#This Row],[Peso del Silicio '[Kg']]]*J$2</f>
        <v>11286000</v>
      </c>
      <c r="L1153" s="28">
        <f>+Tabla1[[#This Row],[peso del aluminio '[Kg']]]*J$3</f>
        <v>7335900</v>
      </c>
      <c r="M1153" s="30">
        <f>+Tabla1[[#This Row],[precio del vidrio '[$']]]+Tabla1[[#This Row],[precio del aluminio '[$']]]+Tabla1[[#This Row],[precio del silio '[$']]]</f>
        <v>85100400</v>
      </c>
      <c r="N1153" s="39">
        <f t="shared" si="20"/>
        <v>19850.804758572427</v>
      </c>
      <c r="O1153" s="50">
        <f>+Tabla1[[#This Row],[Valor Total del reciclaje de la planta]]/G$2</f>
        <v>21910.50463439753</v>
      </c>
    </row>
    <row r="1154" spans="1:15" ht="27.6">
      <c r="A1154" s="59">
        <v>43707</v>
      </c>
      <c r="B1154" s="6" t="s">
        <v>1804</v>
      </c>
      <c r="C1154" s="67" t="s">
        <v>27</v>
      </c>
      <c r="D1154" s="42">
        <f>+Tabla1[[#This Row],[Capacidad MW]]/E$1</f>
        <v>24750</v>
      </c>
      <c r="E1154" s="6">
        <v>9.9</v>
      </c>
      <c r="F1154" s="59">
        <v>44742</v>
      </c>
      <c r="G1154" s="24">
        <f>17*Tabla1[[#This Row],[Cantidad de paneles]]</f>
        <v>420750</v>
      </c>
      <c r="H1154" s="23">
        <f>0.003*Tabla1[[#This Row],[Cantidad de paneles]]</f>
        <v>74.25</v>
      </c>
      <c r="I1154" s="24">
        <f>0.057*Tabla1[[#This Row],[Cantidad de paneles]]</f>
        <v>1410.75</v>
      </c>
      <c r="J1154" s="28">
        <f>+Tabla1[[#This Row],[Peso del vidrio '[Kg']]]*J$1</f>
        <v>66478500</v>
      </c>
      <c r="K1154" s="28">
        <f>+Tabla1[[#This Row],[Peso del Silicio '[Kg']]]*J$2</f>
        <v>11286000</v>
      </c>
      <c r="L1154" s="28">
        <f>+Tabla1[[#This Row],[peso del aluminio '[Kg']]]*J$3</f>
        <v>7335900</v>
      </c>
      <c r="M1154" s="30">
        <f>+Tabla1[[#This Row],[precio del vidrio '[$']]]+Tabla1[[#This Row],[precio del aluminio '[$']]]+Tabla1[[#This Row],[precio del silio '[$']]]</f>
        <v>85100400</v>
      </c>
      <c r="N1154" s="39">
        <f t="shared" si="20"/>
        <v>19850.804758572427</v>
      </c>
      <c r="O1154" s="50">
        <f>+Tabla1[[#This Row],[Valor Total del reciclaje de la planta]]/G$2</f>
        <v>21910.50463439753</v>
      </c>
    </row>
    <row r="1155" spans="1:15" ht="41.45">
      <c r="A1155" s="59">
        <v>43707</v>
      </c>
      <c r="B1155" s="6" t="s">
        <v>1805</v>
      </c>
      <c r="C1155" s="67" t="s">
        <v>1698</v>
      </c>
      <c r="D1155" s="42">
        <f>+Tabla1[[#This Row],[Capacidad MW]]/E$1</f>
        <v>24750</v>
      </c>
      <c r="E1155" s="6">
        <v>9.9</v>
      </c>
      <c r="F1155" s="59">
        <v>44834</v>
      </c>
      <c r="G1155" s="24">
        <f>17*Tabla1[[#This Row],[Cantidad de paneles]]</f>
        <v>420750</v>
      </c>
      <c r="H1155" s="23">
        <f>0.003*Tabla1[[#This Row],[Cantidad de paneles]]</f>
        <v>74.25</v>
      </c>
      <c r="I1155" s="24">
        <f>0.057*Tabla1[[#This Row],[Cantidad de paneles]]</f>
        <v>1410.75</v>
      </c>
      <c r="J1155" s="28">
        <f>+Tabla1[[#This Row],[Peso del vidrio '[Kg']]]*J$1</f>
        <v>66478500</v>
      </c>
      <c r="K1155" s="28">
        <f>+Tabla1[[#This Row],[Peso del Silicio '[Kg']]]*J$2</f>
        <v>11286000</v>
      </c>
      <c r="L1155" s="28">
        <f>+Tabla1[[#This Row],[peso del aluminio '[Kg']]]*J$3</f>
        <v>7335900</v>
      </c>
      <c r="M1155" s="30">
        <f>+Tabla1[[#This Row],[precio del vidrio '[$']]]+Tabla1[[#This Row],[precio del aluminio '[$']]]+Tabla1[[#This Row],[precio del silio '[$']]]</f>
        <v>85100400</v>
      </c>
      <c r="N1155" s="39">
        <f t="shared" si="20"/>
        <v>19850.804758572427</v>
      </c>
      <c r="O1155" s="50">
        <f>+Tabla1[[#This Row],[Valor Total del reciclaje de la planta]]/G$2</f>
        <v>21910.50463439753</v>
      </c>
    </row>
    <row r="1156" spans="1:15" ht="55.15">
      <c r="A1156" s="59">
        <v>43707</v>
      </c>
      <c r="B1156" s="6" t="s">
        <v>1806</v>
      </c>
      <c r="C1156" s="67" t="s">
        <v>1683</v>
      </c>
      <c r="D1156" s="42">
        <f>+Tabla1[[#This Row],[Capacidad MW]]/E$1</f>
        <v>198999.99999999997</v>
      </c>
      <c r="E1156" s="6">
        <v>79.599999999999994</v>
      </c>
      <c r="F1156" s="59">
        <v>44907</v>
      </c>
      <c r="G1156" s="24">
        <f>17*Tabla1[[#This Row],[Cantidad de paneles]]</f>
        <v>3382999.9999999995</v>
      </c>
      <c r="H1156" s="23">
        <f>0.003*Tabla1[[#This Row],[Cantidad de paneles]]</f>
        <v>596.99999999999989</v>
      </c>
      <c r="I1156" s="24">
        <f>0.057*Tabla1[[#This Row],[Cantidad de paneles]]</f>
        <v>11342.999999999998</v>
      </c>
      <c r="J1156" s="28">
        <f>+Tabla1[[#This Row],[Peso del vidrio '[Kg']]]*J$1</f>
        <v>534513999.99999994</v>
      </c>
      <c r="K1156" s="28">
        <f>+Tabla1[[#This Row],[Peso del Silicio '[Kg']]]*J$2</f>
        <v>90743999.999999985</v>
      </c>
      <c r="L1156" s="28">
        <f>+Tabla1[[#This Row],[peso del aluminio '[Kg']]]*J$3</f>
        <v>58983599.999999993</v>
      </c>
      <c r="M1156" s="30">
        <f>+Tabla1[[#This Row],[precio del vidrio '[$']]]+Tabla1[[#This Row],[precio del aluminio '[$']]]+Tabla1[[#This Row],[precio del silio '[$']]]</f>
        <v>684241599.99999988</v>
      </c>
      <c r="N1156" s="39">
        <f t="shared" si="20"/>
        <v>159608.49078609748</v>
      </c>
      <c r="O1156" s="50">
        <f>+Tabla1[[#This Row],[Valor Total del reciclaje de la planta]]/G$2</f>
        <v>176169.30998970132</v>
      </c>
    </row>
    <row r="1157" spans="1:15" ht="41.45">
      <c r="A1157" s="59">
        <v>43711</v>
      </c>
      <c r="B1157" s="6" t="s">
        <v>1807</v>
      </c>
      <c r="C1157" s="67" t="s">
        <v>1808</v>
      </c>
      <c r="D1157" s="42">
        <f>+Tabla1[[#This Row],[Capacidad MW]]/E$1</f>
        <v>24750</v>
      </c>
      <c r="E1157" s="6">
        <v>9.9</v>
      </c>
      <c r="F1157" s="59">
        <v>44561</v>
      </c>
      <c r="G1157" s="24">
        <f>17*Tabla1[[#This Row],[Cantidad de paneles]]</f>
        <v>420750</v>
      </c>
      <c r="H1157" s="23">
        <f>0.003*Tabla1[[#This Row],[Cantidad de paneles]]</f>
        <v>74.25</v>
      </c>
      <c r="I1157" s="24">
        <f>0.057*Tabla1[[#This Row],[Cantidad de paneles]]</f>
        <v>1410.75</v>
      </c>
      <c r="J1157" s="28">
        <f>+Tabla1[[#This Row],[Peso del vidrio '[Kg']]]*J$1</f>
        <v>66478500</v>
      </c>
      <c r="K1157" s="28">
        <f>+Tabla1[[#This Row],[Peso del Silicio '[Kg']]]*J$2</f>
        <v>11286000</v>
      </c>
      <c r="L1157" s="28">
        <f>+Tabla1[[#This Row],[peso del aluminio '[Kg']]]*J$3</f>
        <v>7335900</v>
      </c>
      <c r="M1157" s="30">
        <f>+Tabla1[[#This Row],[precio del vidrio '[$']]]+Tabla1[[#This Row],[precio del aluminio '[$']]]+Tabla1[[#This Row],[precio del silio '[$']]]</f>
        <v>85100400</v>
      </c>
      <c r="N1157" s="39">
        <f t="shared" si="20"/>
        <v>19850.804758572427</v>
      </c>
      <c r="O1157" s="50">
        <f>+Tabla1[[#This Row],[Valor Total del reciclaje de la planta]]/G$2</f>
        <v>21910.50463439753</v>
      </c>
    </row>
    <row r="1158" spans="1:15" ht="55.15">
      <c r="A1158" s="59">
        <v>43711</v>
      </c>
      <c r="B1158" s="6" t="s">
        <v>1809</v>
      </c>
      <c r="C1158" s="67" t="s">
        <v>719</v>
      </c>
      <c r="D1158" s="42">
        <f>+Tabla1[[#This Row],[Capacidad MW]]/E$1</f>
        <v>41250</v>
      </c>
      <c r="E1158" s="6">
        <v>16.5</v>
      </c>
      <c r="F1158" s="59">
        <v>44742</v>
      </c>
      <c r="G1158" s="24">
        <f>17*Tabla1[[#This Row],[Cantidad de paneles]]</f>
        <v>701250</v>
      </c>
      <c r="H1158" s="23">
        <f>0.003*Tabla1[[#This Row],[Cantidad de paneles]]</f>
        <v>123.75</v>
      </c>
      <c r="I1158" s="24">
        <f>0.057*Tabla1[[#This Row],[Cantidad de paneles]]</f>
        <v>2351.25</v>
      </c>
      <c r="J1158" s="28">
        <f>+Tabla1[[#This Row],[Peso del vidrio '[Kg']]]*J$1</f>
        <v>110797500</v>
      </c>
      <c r="K1158" s="28">
        <f>+Tabla1[[#This Row],[Peso del Silicio '[Kg']]]*J$2</f>
        <v>18810000</v>
      </c>
      <c r="L1158" s="28">
        <f>+Tabla1[[#This Row],[peso del aluminio '[Kg']]]*J$3</f>
        <v>12226500</v>
      </c>
      <c r="M1158" s="30">
        <f>+Tabla1[[#This Row],[precio del vidrio '[$']]]+Tabla1[[#This Row],[precio del aluminio '[$']]]+Tabla1[[#This Row],[precio del silio '[$']]]</f>
        <v>141834000</v>
      </c>
      <c r="N1158" s="39">
        <f t="shared" si="20"/>
        <v>33084.674597620717</v>
      </c>
      <c r="O1158" s="50">
        <f>+Tabla1[[#This Row],[Valor Total del reciclaje de la planta]]/G$2</f>
        <v>36517.507723995877</v>
      </c>
    </row>
    <row r="1159" spans="1:15" ht="41.45">
      <c r="A1159" s="60">
        <v>43712</v>
      </c>
      <c r="B1159" s="6" t="s">
        <v>1810</v>
      </c>
      <c r="C1159" s="67" t="s">
        <v>1811</v>
      </c>
      <c r="D1159" s="42">
        <f>+Tabla1[[#This Row],[Capacidad MW]]/E$1</f>
        <v>400000</v>
      </c>
      <c r="E1159" s="6">
        <v>160</v>
      </c>
      <c r="F1159" s="59">
        <v>45291</v>
      </c>
      <c r="G1159" s="61">
        <f>17*Tabla1[[#This Row],[Cantidad de paneles]]</f>
        <v>6800000</v>
      </c>
      <c r="H1159" s="62">
        <f>0.003*Tabla1[[#This Row],[Cantidad de paneles]]</f>
        <v>1200</v>
      </c>
      <c r="I1159" s="61">
        <f>0.057*Tabla1[[#This Row],[Cantidad de paneles]]</f>
        <v>22800</v>
      </c>
      <c r="J1159" s="63">
        <f>+Tabla1[[#This Row],[Peso del vidrio '[Kg']]]*J$1</f>
        <v>1074400000</v>
      </c>
      <c r="K1159" s="63">
        <f>+Tabla1[[#This Row],[Peso del Silicio '[Kg']]]*J$2</f>
        <v>182400000</v>
      </c>
      <c r="L1159" s="63">
        <f>+Tabla1[[#This Row],[peso del aluminio '[Kg']]]*J$3</f>
        <v>118560000</v>
      </c>
      <c r="M1159" s="64">
        <f>+Tabla1[[#This Row],[precio del vidrio '[$']]]+Tabla1[[#This Row],[precio del aluminio '[$']]]+Tabla1[[#This Row],[precio del silio '[$']]]</f>
        <v>1375360000</v>
      </c>
      <c r="N1159" s="65">
        <f t="shared" si="20"/>
        <v>320821.08700723114</v>
      </c>
      <c r="O1159" s="66">
        <f>+Tabla1[[#This Row],[Valor Total del reciclaje de la planta]]/G$2</f>
        <v>354109.1658084449</v>
      </c>
    </row>
    <row r="1160" spans="1:15" ht="41.45">
      <c r="A1160" s="59">
        <v>43713</v>
      </c>
      <c r="B1160" s="6" t="s">
        <v>1812</v>
      </c>
      <c r="C1160" s="67" t="s">
        <v>1799</v>
      </c>
      <c r="D1160" s="42">
        <f>+Tabla1[[#This Row],[Capacidad MW]]/E$1</f>
        <v>24750</v>
      </c>
      <c r="E1160" s="6">
        <v>9.9</v>
      </c>
      <c r="F1160" s="59">
        <v>44561</v>
      </c>
      <c r="G1160" s="24">
        <f>17*Tabla1[[#This Row],[Cantidad de paneles]]</f>
        <v>420750</v>
      </c>
      <c r="H1160" s="23">
        <f>0.003*Tabla1[[#This Row],[Cantidad de paneles]]</f>
        <v>74.25</v>
      </c>
      <c r="I1160" s="24">
        <f>0.057*Tabla1[[#This Row],[Cantidad de paneles]]</f>
        <v>1410.75</v>
      </c>
      <c r="J1160" s="28">
        <f>+Tabla1[[#This Row],[Peso del vidrio '[Kg']]]*J$1</f>
        <v>66478500</v>
      </c>
      <c r="K1160" s="28">
        <f>+Tabla1[[#This Row],[Peso del Silicio '[Kg']]]*J$2</f>
        <v>11286000</v>
      </c>
      <c r="L1160" s="28">
        <f>+Tabla1[[#This Row],[peso del aluminio '[Kg']]]*J$3</f>
        <v>7335900</v>
      </c>
      <c r="M1160" s="30">
        <f>+Tabla1[[#This Row],[precio del vidrio '[$']]]+Tabla1[[#This Row],[precio del aluminio '[$']]]+Tabla1[[#This Row],[precio del silio '[$']]]</f>
        <v>85100400</v>
      </c>
      <c r="N1160" s="39">
        <f t="shared" ref="N1160:N1161" si="21">+M1160/G$1</f>
        <v>19850.804758572427</v>
      </c>
      <c r="O1160" s="50">
        <f>+Tabla1[[#This Row],[Valor Total del reciclaje de la planta]]/G$2</f>
        <v>21910.50463439753</v>
      </c>
    </row>
    <row r="1161" spans="1:15" ht="41.45">
      <c r="A1161" s="60">
        <v>43713</v>
      </c>
      <c r="B1161" s="6" t="s">
        <v>1813</v>
      </c>
      <c r="C1161" s="67" t="s">
        <v>1708</v>
      </c>
      <c r="D1161" s="42">
        <f>+Tabla1[[#This Row],[Capacidad MW]]/E$1</f>
        <v>150000</v>
      </c>
      <c r="E1161" s="6">
        <v>60</v>
      </c>
      <c r="F1161" s="59">
        <v>45291</v>
      </c>
      <c r="G1161" s="61">
        <f>17*Tabla1[[#This Row],[Cantidad de paneles]]</f>
        <v>2550000</v>
      </c>
      <c r="H1161" s="62">
        <f>0.003*Tabla1[[#This Row],[Cantidad de paneles]]</f>
        <v>450</v>
      </c>
      <c r="I1161" s="61">
        <f>0.057*Tabla1[[#This Row],[Cantidad de paneles]]</f>
        <v>8550</v>
      </c>
      <c r="J1161" s="63">
        <f>+Tabla1[[#This Row],[Peso del vidrio '[Kg']]]*J$1</f>
        <v>402900000</v>
      </c>
      <c r="K1161" s="63">
        <f>+Tabla1[[#This Row],[Peso del Silicio '[Kg']]]*J$2</f>
        <v>68400000</v>
      </c>
      <c r="L1161" s="63">
        <f>+Tabla1[[#This Row],[peso del aluminio '[Kg']]]*J$3</f>
        <v>44460000</v>
      </c>
      <c r="M1161" s="64">
        <f>+Tabla1[[#This Row],[precio del vidrio '[$']]]+Tabla1[[#This Row],[precio del aluminio '[$']]]+Tabla1[[#This Row],[precio del silio '[$']]]</f>
        <v>515760000</v>
      </c>
      <c r="N1161" s="65">
        <f t="shared" si="21"/>
        <v>120307.90762771168</v>
      </c>
      <c r="O1161" s="66">
        <f>+Tabla1[[#This Row],[Valor Total del reciclaje de la planta]]/G$2</f>
        <v>132790.93717816685</v>
      </c>
    </row>
    <row r="1162" spans="1:15" ht="41.45">
      <c r="A1162" s="59">
        <v>43745</v>
      </c>
      <c r="B1162" s="6" t="s">
        <v>1814</v>
      </c>
      <c r="C1162" s="67" t="s">
        <v>1708</v>
      </c>
      <c r="D1162" s="42">
        <f>+Tabla1[[#This Row],[Capacidad MW]]/E$1</f>
        <v>75000</v>
      </c>
      <c r="E1162" s="6">
        <v>30</v>
      </c>
      <c r="F1162" s="59">
        <v>44531</v>
      </c>
      <c r="G1162" s="24">
        <f>17*Tabla1[[#This Row],[Cantidad de paneles]]</f>
        <v>1275000</v>
      </c>
      <c r="H1162" s="23">
        <f>0.003*Tabla1[[#This Row],[Cantidad de paneles]]</f>
        <v>225</v>
      </c>
      <c r="I1162" s="24">
        <f>0.057*Tabla1[[#This Row],[Cantidad de paneles]]</f>
        <v>4275</v>
      </c>
      <c r="J1162" s="28">
        <f>+Tabla1[[#This Row],[Peso del vidrio '[Kg']]]*J$1</f>
        <v>201450000</v>
      </c>
      <c r="K1162" s="28">
        <f>+Tabla1[[#This Row],[Peso del Silicio '[Kg']]]*J$2</f>
        <v>34200000</v>
      </c>
      <c r="L1162" s="28">
        <f>+Tabla1[[#This Row],[peso del aluminio '[Kg']]]*J$3</f>
        <v>22230000</v>
      </c>
      <c r="M1162" s="30">
        <f>+Tabla1[[#This Row],[precio del vidrio '[$']]]+Tabla1[[#This Row],[precio del aluminio '[$']]]+Tabla1[[#This Row],[precio del silio '[$']]]</f>
        <v>257880000</v>
      </c>
      <c r="N1162" s="39">
        <f t="shared" ref="N1162:N1176" si="22">+M1162/G$1</f>
        <v>60153.953813855842</v>
      </c>
      <c r="O1162" s="50">
        <f>+Tabla1[[#This Row],[Valor Total del reciclaje de la planta]]/G$2</f>
        <v>66395.468589083423</v>
      </c>
    </row>
    <row r="1163" spans="1:15" ht="41.45">
      <c r="A1163" s="59">
        <v>43745</v>
      </c>
      <c r="B1163" s="6" t="s">
        <v>1815</v>
      </c>
      <c r="C1163" s="67" t="s">
        <v>1708</v>
      </c>
      <c r="D1163" s="42">
        <f>+Tabla1[[#This Row],[Capacidad MW]]/E$1</f>
        <v>37500</v>
      </c>
      <c r="E1163" s="6">
        <v>15</v>
      </c>
      <c r="F1163" s="59">
        <v>44531</v>
      </c>
      <c r="G1163" s="24">
        <f>17*Tabla1[[#This Row],[Cantidad de paneles]]</f>
        <v>637500</v>
      </c>
      <c r="H1163" s="23">
        <f>0.003*Tabla1[[#This Row],[Cantidad de paneles]]</f>
        <v>112.5</v>
      </c>
      <c r="I1163" s="24">
        <f>0.057*Tabla1[[#This Row],[Cantidad de paneles]]</f>
        <v>2137.5</v>
      </c>
      <c r="J1163" s="28">
        <f>+Tabla1[[#This Row],[Peso del vidrio '[Kg']]]*J$1</f>
        <v>100725000</v>
      </c>
      <c r="K1163" s="28">
        <f>+Tabla1[[#This Row],[Peso del Silicio '[Kg']]]*J$2</f>
        <v>17100000</v>
      </c>
      <c r="L1163" s="28">
        <f>+Tabla1[[#This Row],[peso del aluminio '[Kg']]]*J$3</f>
        <v>11115000</v>
      </c>
      <c r="M1163" s="30">
        <f>+Tabla1[[#This Row],[precio del vidrio '[$']]]+Tabla1[[#This Row],[precio del aluminio '[$']]]+Tabla1[[#This Row],[precio del silio '[$']]]</f>
        <v>128940000</v>
      </c>
      <c r="N1163" s="39">
        <f t="shared" si="22"/>
        <v>30076.976906927921</v>
      </c>
      <c r="O1163" s="50">
        <f>+Tabla1[[#This Row],[Valor Total del reciclaje de la planta]]/G$2</f>
        <v>33197.734294541711</v>
      </c>
    </row>
    <row r="1164" spans="1:15" ht="41.45">
      <c r="A1164" s="59">
        <v>43774</v>
      </c>
      <c r="B1164" s="6" t="s">
        <v>1816</v>
      </c>
      <c r="C1164" s="67" t="s">
        <v>1799</v>
      </c>
      <c r="D1164" s="42">
        <f>+Tabla1[[#This Row],[Capacidad MW]]/E$1</f>
        <v>24750</v>
      </c>
      <c r="E1164" s="6">
        <v>9.9</v>
      </c>
      <c r="F1164" s="59">
        <v>44561</v>
      </c>
      <c r="G1164" s="24">
        <f>17*Tabla1[[#This Row],[Cantidad de paneles]]</f>
        <v>420750</v>
      </c>
      <c r="H1164" s="23">
        <f>0.003*Tabla1[[#This Row],[Cantidad de paneles]]</f>
        <v>74.25</v>
      </c>
      <c r="I1164" s="24">
        <f>0.057*Tabla1[[#This Row],[Cantidad de paneles]]</f>
        <v>1410.75</v>
      </c>
      <c r="J1164" s="28">
        <f>+Tabla1[[#This Row],[Peso del vidrio '[Kg']]]*J$1</f>
        <v>66478500</v>
      </c>
      <c r="K1164" s="28">
        <f>+Tabla1[[#This Row],[Peso del Silicio '[Kg']]]*J$2</f>
        <v>11286000</v>
      </c>
      <c r="L1164" s="28">
        <f>+Tabla1[[#This Row],[peso del aluminio '[Kg']]]*J$3</f>
        <v>7335900</v>
      </c>
      <c r="M1164" s="30">
        <f>+Tabla1[[#This Row],[precio del vidrio '[$']]]+Tabla1[[#This Row],[precio del aluminio '[$']]]+Tabla1[[#This Row],[precio del silio '[$']]]</f>
        <v>85100400</v>
      </c>
      <c r="N1164" s="39">
        <f t="shared" si="22"/>
        <v>19850.804758572427</v>
      </c>
      <c r="O1164" s="50">
        <f>+Tabla1[[#This Row],[Valor Total del reciclaje de la planta]]/G$2</f>
        <v>21910.50463439753</v>
      </c>
    </row>
    <row r="1165" spans="1:15" ht="41.45">
      <c r="A1165" s="59">
        <v>43774</v>
      </c>
      <c r="B1165" s="6" t="s">
        <v>1817</v>
      </c>
      <c r="C1165" s="67" t="s">
        <v>1799</v>
      </c>
      <c r="D1165" s="42">
        <f>+Tabla1[[#This Row],[Capacidad MW]]/E$1</f>
        <v>24750</v>
      </c>
      <c r="E1165" s="6">
        <v>9.9</v>
      </c>
      <c r="F1165" s="59">
        <v>44561</v>
      </c>
      <c r="G1165" s="24">
        <f>17*Tabla1[[#This Row],[Cantidad de paneles]]</f>
        <v>420750</v>
      </c>
      <c r="H1165" s="23">
        <f>0.003*Tabla1[[#This Row],[Cantidad de paneles]]</f>
        <v>74.25</v>
      </c>
      <c r="I1165" s="24">
        <f>0.057*Tabla1[[#This Row],[Cantidad de paneles]]</f>
        <v>1410.75</v>
      </c>
      <c r="J1165" s="28">
        <f>+Tabla1[[#This Row],[Peso del vidrio '[Kg']]]*J$1</f>
        <v>66478500</v>
      </c>
      <c r="K1165" s="28">
        <f>+Tabla1[[#This Row],[Peso del Silicio '[Kg']]]*J$2</f>
        <v>11286000</v>
      </c>
      <c r="L1165" s="28">
        <f>+Tabla1[[#This Row],[peso del aluminio '[Kg']]]*J$3</f>
        <v>7335900</v>
      </c>
      <c r="M1165" s="30">
        <f>+Tabla1[[#This Row],[precio del vidrio '[$']]]+Tabla1[[#This Row],[precio del aluminio '[$']]]+Tabla1[[#This Row],[precio del silio '[$']]]</f>
        <v>85100400</v>
      </c>
      <c r="N1165" s="39">
        <f t="shared" si="22"/>
        <v>19850.804758572427</v>
      </c>
      <c r="O1165" s="50">
        <f>+Tabla1[[#This Row],[Valor Total del reciclaje de la planta]]/G$2</f>
        <v>21910.50463439753</v>
      </c>
    </row>
    <row r="1166" spans="1:15" ht="27.6">
      <c r="A1166" s="59">
        <v>43776</v>
      </c>
      <c r="B1166" s="6" t="s">
        <v>1818</v>
      </c>
      <c r="C1166" s="67" t="s">
        <v>1720</v>
      </c>
      <c r="D1166" s="42">
        <f>+Tabla1[[#This Row],[Capacidad MW]]/E$1</f>
        <v>37500</v>
      </c>
      <c r="E1166" s="6">
        <v>15</v>
      </c>
      <c r="F1166" s="59">
        <v>46022</v>
      </c>
      <c r="G1166" s="24">
        <f>17*Tabla1[[#This Row],[Cantidad de paneles]]</f>
        <v>637500</v>
      </c>
      <c r="H1166" s="23">
        <f>0.003*Tabla1[[#This Row],[Cantidad de paneles]]</f>
        <v>112.5</v>
      </c>
      <c r="I1166" s="24">
        <f>0.057*Tabla1[[#This Row],[Cantidad de paneles]]</f>
        <v>2137.5</v>
      </c>
      <c r="J1166" s="28">
        <f>+Tabla1[[#This Row],[Peso del vidrio '[Kg']]]*J$1</f>
        <v>100725000</v>
      </c>
      <c r="K1166" s="28">
        <f>+Tabla1[[#This Row],[Peso del Silicio '[Kg']]]*J$2</f>
        <v>17100000</v>
      </c>
      <c r="L1166" s="28">
        <f>+Tabla1[[#This Row],[peso del aluminio '[Kg']]]*J$3</f>
        <v>11115000</v>
      </c>
      <c r="M1166" s="30">
        <f>+Tabla1[[#This Row],[precio del vidrio '[$']]]+Tabla1[[#This Row],[precio del aluminio '[$']]]+Tabla1[[#This Row],[precio del silio '[$']]]</f>
        <v>128940000</v>
      </c>
      <c r="N1166" s="39">
        <f t="shared" si="22"/>
        <v>30076.976906927921</v>
      </c>
      <c r="O1166" s="50">
        <f>+Tabla1[[#This Row],[Valor Total del reciclaje de la planta]]/G$2</f>
        <v>33197.734294541711</v>
      </c>
    </row>
    <row r="1167" spans="1:15" ht="27.6">
      <c r="A1167" s="59">
        <v>43777</v>
      </c>
      <c r="B1167" s="6" t="s">
        <v>1819</v>
      </c>
      <c r="C1167" s="67" t="s">
        <v>1820</v>
      </c>
      <c r="D1167" s="42">
        <f>+Tabla1[[#This Row],[Capacidad MW]]/E$1</f>
        <v>24750</v>
      </c>
      <c r="E1167" s="6">
        <v>9.9</v>
      </c>
      <c r="F1167" s="59">
        <v>44561</v>
      </c>
      <c r="G1167" s="24">
        <f>17*Tabla1[[#This Row],[Cantidad de paneles]]</f>
        <v>420750</v>
      </c>
      <c r="H1167" s="23">
        <f>0.003*Tabla1[[#This Row],[Cantidad de paneles]]</f>
        <v>74.25</v>
      </c>
      <c r="I1167" s="24">
        <f>0.057*Tabla1[[#This Row],[Cantidad de paneles]]</f>
        <v>1410.75</v>
      </c>
      <c r="J1167" s="28">
        <f>+Tabla1[[#This Row],[Peso del vidrio '[Kg']]]*J$1</f>
        <v>66478500</v>
      </c>
      <c r="K1167" s="28">
        <f>+Tabla1[[#This Row],[Peso del Silicio '[Kg']]]*J$2</f>
        <v>11286000</v>
      </c>
      <c r="L1167" s="28">
        <f>+Tabla1[[#This Row],[peso del aluminio '[Kg']]]*J$3</f>
        <v>7335900</v>
      </c>
      <c r="M1167" s="30">
        <f>+Tabla1[[#This Row],[precio del vidrio '[$']]]+Tabla1[[#This Row],[precio del aluminio '[$']]]+Tabla1[[#This Row],[precio del silio '[$']]]</f>
        <v>85100400</v>
      </c>
      <c r="N1167" s="39">
        <f t="shared" si="22"/>
        <v>19850.804758572427</v>
      </c>
      <c r="O1167" s="50">
        <f>+Tabla1[[#This Row],[Valor Total del reciclaje de la planta]]/G$2</f>
        <v>21910.50463439753</v>
      </c>
    </row>
    <row r="1168" spans="1:15" ht="41.45">
      <c r="A1168" s="59">
        <v>43777</v>
      </c>
      <c r="B1168" s="6" t="s">
        <v>1821</v>
      </c>
      <c r="C1168" s="67" t="s">
        <v>1698</v>
      </c>
      <c r="D1168" s="42">
        <f>+Tabla1[[#This Row],[Capacidad MW]]/E$1</f>
        <v>24750</v>
      </c>
      <c r="E1168" s="6">
        <v>9.9</v>
      </c>
      <c r="F1168" s="59">
        <v>44926</v>
      </c>
      <c r="G1168" s="24">
        <f>17*Tabla1[[#This Row],[Cantidad de paneles]]</f>
        <v>420750</v>
      </c>
      <c r="H1168" s="23">
        <f>0.003*Tabla1[[#This Row],[Cantidad de paneles]]</f>
        <v>74.25</v>
      </c>
      <c r="I1168" s="24">
        <f>0.057*Tabla1[[#This Row],[Cantidad de paneles]]</f>
        <v>1410.75</v>
      </c>
      <c r="J1168" s="28">
        <f>+Tabla1[[#This Row],[Peso del vidrio '[Kg']]]*J$1</f>
        <v>66478500</v>
      </c>
      <c r="K1168" s="28">
        <f>+Tabla1[[#This Row],[Peso del Silicio '[Kg']]]*J$2</f>
        <v>11286000</v>
      </c>
      <c r="L1168" s="28">
        <f>+Tabla1[[#This Row],[peso del aluminio '[Kg']]]*J$3</f>
        <v>7335900</v>
      </c>
      <c r="M1168" s="30">
        <f>+Tabla1[[#This Row],[precio del vidrio '[$']]]+Tabla1[[#This Row],[precio del aluminio '[$']]]+Tabla1[[#This Row],[precio del silio '[$']]]</f>
        <v>85100400</v>
      </c>
      <c r="N1168" s="39">
        <f t="shared" si="22"/>
        <v>19850.804758572427</v>
      </c>
      <c r="O1168" s="50">
        <f>+Tabla1[[#This Row],[Valor Total del reciclaje de la planta]]/G$2</f>
        <v>21910.50463439753</v>
      </c>
    </row>
    <row r="1169" spans="1:15" ht="27.6">
      <c r="A1169" s="59">
        <v>43778</v>
      </c>
      <c r="B1169" s="6" t="s">
        <v>1822</v>
      </c>
      <c r="C1169" s="67" t="s">
        <v>1823</v>
      </c>
      <c r="D1169" s="42">
        <f>+Tabla1[[#This Row],[Capacidad MW]]/E$1</f>
        <v>24750</v>
      </c>
      <c r="E1169" s="6">
        <v>9.9</v>
      </c>
      <c r="F1169" s="59">
        <v>44561</v>
      </c>
      <c r="G1169" s="24">
        <f>17*Tabla1[[#This Row],[Cantidad de paneles]]</f>
        <v>420750</v>
      </c>
      <c r="H1169" s="23">
        <f>0.003*Tabla1[[#This Row],[Cantidad de paneles]]</f>
        <v>74.25</v>
      </c>
      <c r="I1169" s="24">
        <f>0.057*Tabla1[[#This Row],[Cantidad de paneles]]</f>
        <v>1410.75</v>
      </c>
      <c r="J1169" s="28">
        <f>+Tabla1[[#This Row],[Peso del vidrio '[Kg']]]*J$1</f>
        <v>66478500</v>
      </c>
      <c r="K1169" s="28">
        <f>+Tabla1[[#This Row],[Peso del Silicio '[Kg']]]*J$2</f>
        <v>11286000</v>
      </c>
      <c r="L1169" s="28">
        <f>+Tabla1[[#This Row],[peso del aluminio '[Kg']]]*J$3</f>
        <v>7335900</v>
      </c>
      <c r="M1169" s="30">
        <f>+Tabla1[[#This Row],[precio del vidrio '[$']]]+Tabla1[[#This Row],[precio del aluminio '[$']]]+Tabla1[[#This Row],[precio del silio '[$']]]</f>
        <v>85100400</v>
      </c>
      <c r="N1169" s="39">
        <f t="shared" si="22"/>
        <v>19850.804758572427</v>
      </c>
      <c r="O1169" s="50">
        <f>+Tabla1[[#This Row],[Valor Total del reciclaje de la planta]]/G$2</f>
        <v>21910.50463439753</v>
      </c>
    </row>
    <row r="1170" spans="1:15" ht="27.6">
      <c r="A1170" s="59">
        <v>43805</v>
      </c>
      <c r="B1170" s="6" t="s">
        <v>1824</v>
      </c>
      <c r="C1170" s="67" t="s">
        <v>1825</v>
      </c>
      <c r="D1170" s="42">
        <f>+Tabla1[[#This Row],[Capacidad MW]]/E$1</f>
        <v>49749.999999999993</v>
      </c>
      <c r="E1170" s="6">
        <v>19.899999999999999</v>
      </c>
      <c r="F1170" s="59">
        <v>44926</v>
      </c>
      <c r="G1170" s="24">
        <f>17*Tabla1[[#This Row],[Cantidad de paneles]]</f>
        <v>845749.99999999988</v>
      </c>
      <c r="H1170" s="23">
        <f>0.003*Tabla1[[#This Row],[Cantidad de paneles]]</f>
        <v>149.24999999999997</v>
      </c>
      <c r="I1170" s="24">
        <f>0.057*Tabla1[[#This Row],[Cantidad de paneles]]</f>
        <v>2835.7499999999995</v>
      </c>
      <c r="J1170" s="28">
        <f>+Tabla1[[#This Row],[Peso del vidrio '[Kg']]]*J$1</f>
        <v>133628499.99999999</v>
      </c>
      <c r="K1170" s="28">
        <f>+Tabla1[[#This Row],[Peso del Silicio '[Kg']]]*J$2</f>
        <v>22685999.999999996</v>
      </c>
      <c r="L1170" s="28">
        <f>+Tabla1[[#This Row],[peso del aluminio '[Kg']]]*J$3</f>
        <v>14745899.999999998</v>
      </c>
      <c r="M1170" s="30">
        <f>+Tabla1[[#This Row],[precio del vidrio '[$']]]+Tabla1[[#This Row],[precio del aluminio '[$']]]+Tabla1[[#This Row],[precio del silio '[$']]]</f>
        <v>171060399.99999997</v>
      </c>
      <c r="N1170" s="39">
        <f t="shared" si="22"/>
        <v>39902.12269652437</v>
      </c>
      <c r="O1170" s="50">
        <f>+Tabla1[[#This Row],[Valor Total del reciclaje de la planta]]/G$2</f>
        <v>44042.327497425329</v>
      </c>
    </row>
    <row r="1171" spans="1:15" ht="27.6">
      <c r="A1171" s="59">
        <v>43839</v>
      </c>
      <c r="B1171" s="6" t="s">
        <v>1826</v>
      </c>
      <c r="C1171" s="67" t="s">
        <v>1827</v>
      </c>
      <c r="D1171" s="42">
        <f>+Tabla1[[#This Row],[Capacidad MW]]/E$1</f>
        <v>49749.999999999993</v>
      </c>
      <c r="E1171" s="6">
        <v>19.899999999999999</v>
      </c>
      <c r="F1171" s="59">
        <v>44896</v>
      </c>
      <c r="G1171" s="24">
        <f>17*Tabla1[[#This Row],[Cantidad de paneles]]</f>
        <v>845749.99999999988</v>
      </c>
      <c r="H1171" s="23">
        <f>0.003*Tabla1[[#This Row],[Cantidad de paneles]]</f>
        <v>149.24999999999997</v>
      </c>
      <c r="I1171" s="24">
        <f>0.057*Tabla1[[#This Row],[Cantidad de paneles]]</f>
        <v>2835.7499999999995</v>
      </c>
      <c r="J1171" s="28">
        <f>+Tabla1[[#This Row],[Peso del vidrio '[Kg']]]*J$1</f>
        <v>133628499.99999999</v>
      </c>
      <c r="K1171" s="28">
        <f>+Tabla1[[#This Row],[Peso del Silicio '[Kg']]]*J$2</f>
        <v>22685999.999999996</v>
      </c>
      <c r="L1171" s="28">
        <f>+Tabla1[[#This Row],[peso del aluminio '[Kg']]]*J$3</f>
        <v>14745899.999999998</v>
      </c>
      <c r="M1171" s="30">
        <f>+Tabla1[[#This Row],[precio del vidrio '[$']]]+Tabla1[[#This Row],[precio del aluminio '[$']]]+Tabla1[[#This Row],[precio del silio '[$']]]</f>
        <v>171060399.99999997</v>
      </c>
      <c r="N1171" s="39">
        <f t="shared" si="22"/>
        <v>39902.12269652437</v>
      </c>
      <c r="O1171" s="50">
        <f>+Tabla1[[#This Row],[Valor Total del reciclaje de la planta]]/G$2</f>
        <v>44042.327497425329</v>
      </c>
    </row>
    <row r="1172" spans="1:15" ht="27.6">
      <c r="A1172" s="59">
        <v>43839</v>
      </c>
      <c r="B1172" s="6" t="s">
        <v>1828</v>
      </c>
      <c r="C1172" s="67" t="s">
        <v>1720</v>
      </c>
      <c r="D1172" s="42">
        <f>+Tabla1[[#This Row],[Capacidad MW]]/E$1</f>
        <v>37500</v>
      </c>
      <c r="E1172" s="6">
        <v>15</v>
      </c>
      <c r="F1172" s="59">
        <v>45291</v>
      </c>
      <c r="G1172" s="24">
        <f>17*Tabla1[[#This Row],[Cantidad de paneles]]</f>
        <v>637500</v>
      </c>
      <c r="H1172" s="23">
        <f>0.003*Tabla1[[#This Row],[Cantidad de paneles]]</f>
        <v>112.5</v>
      </c>
      <c r="I1172" s="24">
        <f>0.057*Tabla1[[#This Row],[Cantidad de paneles]]</f>
        <v>2137.5</v>
      </c>
      <c r="J1172" s="28">
        <f>+Tabla1[[#This Row],[Peso del vidrio '[Kg']]]*J$1</f>
        <v>100725000</v>
      </c>
      <c r="K1172" s="28">
        <f>+Tabla1[[#This Row],[Peso del Silicio '[Kg']]]*J$2</f>
        <v>17100000</v>
      </c>
      <c r="L1172" s="28">
        <f>+Tabla1[[#This Row],[peso del aluminio '[Kg']]]*J$3</f>
        <v>11115000</v>
      </c>
      <c r="M1172" s="30">
        <f>+Tabla1[[#This Row],[precio del vidrio '[$']]]+Tabla1[[#This Row],[precio del aluminio '[$']]]+Tabla1[[#This Row],[precio del silio '[$']]]</f>
        <v>128940000</v>
      </c>
      <c r="N1172" s="39">
        <f t="shared" si="22"/>
        <v>30076.976906927921</v>
      </c>
      <c r="O1172" s="50">
        <f>+Tabla1[[#This Row],[Valor Total del reciclaje de la planta]]/G$2</f>
        <v>33197.734294541711</v>
      </c>
    </row>
    <row r="1173" spans="1:15" ht="27.6">
      <c r="A1173" s="59">
        <v>43906</v>
      </c>
      <c r="B1173" s="6" t="s">
        <v>1829</v>
      </c>
      <c r="C1173" s="67" t="s">
        <v>1792</v>
      </c>
      <c r="D1173" s="42">
        <f>+Tabla1[[#This Row],[Capacidad MW]]/E$1</f>
        <v>24500</v>
      </c>
      <c r="E1173" s="6">
        <v>9.8000000000000007</v>
      </c>
      <c r="F1173" s="59">
        <v>45291</v>
      </c>
      <c r="G1173" s="24">
        <f>17*Tabla1[[#This Row],[Cantidad de paneles]]</f>
        <v>416500</v>
      </c>
      <c r="H1173" s="23">
        <f>0.003*Tabla1[[#This Row],[Cantidad de paneles]]</f>
        <v>73.5</v>
      </c>
      <c r="I1173" s="24">
        <f>0.057*Tabla1[[#This Row],[Cantidad de paneles]]</f>
        <v>1396.5</v>
      </c>
      <c r="J1173" s="28">
        <f>+Tabla1[[#This Row],[Peso del vidrio '[Kg']]]*J$1</f>
        <v>65807000</v>
      </c>
      <c r="K1173" s="28">
        <f>+Tabla1[[#This Row],[Peso del Silicio '[Kg']]]*J$2</f>
        <v>11172000</v>
      </c>
      <c r="L1173" s="28">
        <f>+Tabla1[[#This Row],[peso del aluminio '[Kg']]]*J$3</f>
        <v>7261800</v>
      </c>
      <c r="M1173" s="30">
        <f>+Tabla1[[#This Row],[precio del vidrio '[$']]]+Tabla1[[#This Row],[precio del aluminio '[$']]]+Tabla1[[#This Row],[precio del silio '[$']]]</f>
        <v>84240800</v>
      </c>
      <c r="N1173" s="39">
        <f t="shared" si="22"/>
        <v>19650.291579192908</v>
      </c>
      <c r="O1173" s="50">
        <f>+Tabla1[[#This Row],[Valor Total del reciclaje de la planta]]/G$2</f>
        <v>21689.18640576725</v>
      </c>
    </row>
    <row r="1174" spans="1:15" ht="27.6">
      <c r="A1174" s="59">
        <v>43909</v>
      </c>
      <c r="B1174" s="6" t="s">
        <v>1830</v>
      </c>
      <c r="C1174" s="67" t="s">
        <v>1831</v>
      </c>
      <c r="D1174" s="42">
        <f>+Tabla1[[#This Row],[Capacidad MW]]/E$1</f>
        <v>375000</v>
      </c>
      <c r="E1174" s="6">
        <v>150</v>
      </c>
      <c r="F1174" s="59">
        <v>44772</v>
      </c>
      <c r="G1174" s="24">
        <f>17*Tabla1[[#This Row],[Cantidad de paneles]]</f>
        <v>6375000</v>
      </c>
      <c r="H1174" s="23">
        <f>0.003*Tabla1[[#This Row],[Cantidad de paneles]]</f>
        <v>1125</v>
      </c>
      <c r="I1174" s="24">
        <f>0.057*Tabla1[[#This Row],[Cantidad de paneles]]</f>
        <v>21375</v>
      </c>
      <c r="J1174" s="28">
        <f>+Tabla1[[#This Row],[Peso del vidrio '[Kg']]]*J$1</f>
        <v>1007250000</v>
      </c>
      <c r="K1174" s="28">
        <f>+Tabla1[[#This Row],[Peso del Silicio '[Kg']]]*J$2</f>
        <v>171000000</v>
      </c>
      <c r="L1174" s="28">
        <f>+Tabla1[[#This Row],[peso del aluminio '[Kg']]]*J$3</f>
        <v>111150000</v>
      </c>
      <c r="M1174" s="30">
        <f>+Tabla1[[#This Row],[precio del vidrio '[$']]]+Tabla1[[#This Row],[precio del aluminio '[$']]]+Tabla1[[#This Row],[precio del silio '[$']]]</f>
        <v>1289400000</v>
      </c>
      <c r="N1174" s="39">
        <f t="shared" si="22"/>
        <v>300769.76906927919</v>
      </c>
      <c r="O1174" s="50">
        <f>+Tabla1[[#This Row],[Valor Total del reciclaje de la planta]]/G$2</f>
        <v>331977.3429454171</v>
      </c>
    </row>
    <row r="1175" spans="1:15" ht="55.15">
      <c r="A1175" s="59">
        <v>43929</v>
      </c>
      <c r="B1175" s="6" t="s">
        <v>1832</v>
      </c>
      <c r="C1175" s="67" t="s">
        <v>1708</v>
      </c>
      <c r="D1175" s="42">
        <f>+Tabla1[[#This Row],[Capacidad MW]]/E$1</f>
        <v>100000</v>
      </c>
      <c r="E1175" s="6">
        <v>40</v>
      </c>
      <c r="F1175" s="59">
        <v>44196</v>
      </c>
      <c r="G1175" s="24">
        <f>17*Tabla1[[#This Row],[Cantidad de paneles]]</f>
        <v>1700000</v>
      </c>
      <c r="H1175" s="23">
        <f>0.003*Tabla1[[#This Row],[Cantidad de paneles]]</f>
        <v>300</v>
      </c>
      <c r="I1175" s="24">
        <f>0.057*Tabla1[[#This Row],[Cantidad de paneles]]</f>
        <v>5700</v>
      </c>
      <c r="J1175" s="28">
        <f>+Tabla1[[#This Row],[Peso del vidrio '[Kg']]]*J$1</f>
        <v>268600000</v>
      </c>
      <c r="K1175" s="28">
        <f>+Tabla1[[#This Row],[Peso del Silicio '[Kg']]]*J$2</f>
        <v>45600000</v>
      </c>
      <c r="L1175" s="28">
        <f>+Tabla1[[#This Row],[peso del aluminio '[Kg']]]*J$3</f>
        <v>29640000</v>
      </c>
      <c r="M1175" s="30">
        <f>+Tabla1[[#This Row],[precio del vidrio '[$']]]+Tabla1[[#This Row],[precio del aluminio '[$']]]+Tabla1[[#This Row],[precio del silio '[$']]]</f>
        <v>343840000</v>
      </c>
      <c r="N1175" s="39">
        <f t="shared" si="22"/>
        <v>80205.271751807784</v>
      </c>
      <c r="O1175" s="50">
        <f>+Tabla1[[#This Row],[Valor Total del reciclaje de la planta]]/G$2</f>
        <v>88527.291452111225</v>
      </c>
    </row>
    <row r="1176" spans="1:15" ht="55.15">
      <c r="A1176" s="60">
        <v>43929</v>
      </c>
      <c r="B1176" s="6" t="s">
        <v>1833</v>
      </c>
      <c r="C1176" s="67" t="s">
        <v>1799</v>
      </c>
      <c r="D1176" s="42">
        <f>+Tabla1[[#This Row],[Capacidad MW]]/E$1</f>
        <v>24750</v>
      </c>
      <c r="E1176" s="6">
        <v>9.9</v>
      </c>
      <c r="F1176" s="59">
        <v>44196</v>
      </c>
      <c r="G1176" s="61">
        <f>17*Tabla1[[#This Row],[Cantidad de paneles]]</f>
        <v>420750</v>
      </c>
      <c r="H1176" s="62">
        <f>0.003*Tabla1[[#This Row],[Cantidad de paneles]]</f>
        <v>74.25</v>
      </c>
      <c r="I1176" s="61">
        <f>0.057*Tabla1[[#This Row],[Cantidad de paneles]]</f>
        <v>1410.75</v>
      </c>
      <c r="J1176" s="63">
        <f>+Tabla1[[#This Row],[Peso del vidrio '[Kg']]]*J$1</f>
        <v>66478500</v>
      </c>
      <c r="K1176" s="63">
        <f>+Tabla1[[#This Row],[Peso del Silicio '[Kg']]]*J$2</f>
        <v>11286000</v>
      </c>
      <c r="L1176" s="63">
        <f>+Tabla1[[#This Row],[peso del aluminio '[Kg']]]*J$3</f>
        <v>7335900</v>
      </c>
      <c r="M1176" s="64">
        <f>+Tabla1[[#This Row],[precio del vidrio '[$']]]+Tabla1[[#This Row],[precio del aluminio '[$']]]+Tabla1[[#This Row],[precio del silio '[$']]]</f>
        <v>85100400</v>
      </c>
      <c r="N1176" s="65">
        <f t="shared" si="22"/>
        <v>19850.804758572427</v>
      </c>
      <c r="O1176" s="66">
        <f>+Tabla1[[#This Row],[Valor Total del reciclaje de la planta]]/G$2</f>
        <v>21910.50463439753</v>
      </c>
    </row>
    <row r="1177" spans="1:15" ht="41.45">
      <c r="A1177" s="59">
        <v>43929</v>
      </c>
      <c r="B1177" s="6" t="s">
        <v>1834</v>
      </c>
      <c r="C1177" s="67" t="s">
        <v>1835</v>
      </c>
      <c r="D1177" s="42">
        <f>+Tabla1[[#This Row],[Capacidad MW]]/E$1</f>
        <v>49749.999999999993</v>
      </c>
      <c r="E1177" s="6">
        <v>19.899999999999999</v>
      </c>
      <c r="F1177" s="59">
        <v>44742</v>
      </c>
      <c r="G1177" s="24">
        <f>17*Tabla1[[#This Row],[Cantidad de paneles]]</f>
        <v>845749.99999999988</v>
      </c>
      <c r="H1177" s="23">
        <f>0.003*Tabla1[[#This Row],[Cantidad de paneles]]</f>
        <v>149.24999999999997</v>
      </c>
      <c r="I1177" s="24">
        <f>0.057*Tabla1[[#This Row],[Cantidad de paneles]]</f>
        <v>2835.7499999999995</v>
      </c>
      <c r="J1177" s="28">
        <f>+Tabla1[[#This Row],[Peso del vidrio '[Kg']]]*J$1</f>
        <v>133628499.99999999</v>
      </c>
      <c r="K1177" s="28">
        <f>+Tabla1[[#This Row],[Peso del Silicio '[Kg']]]*J$2</f>
        <v>22685999.999999996</v>
      </c>
      <c r="L1177" s="28">
        <f>+Tabla1[[#This Row],[peso del aluminio '[Kg']]]*J$3</f>
        <v>14745899.999999998</v>
      </c>
      <c r="M1177" s="30">
        <f>+Tabla1[[#This Row],[precio del vidrio '[$']]]+Tabla1[[#This Row],[precio del aluminio '[$']]]+Tabla1[[#This Row],[precio del silio '[$']]]</f>
        <v>171060399.99999997</v>
      </c>
      <c r="N1177" s="39">
        <f t="shared" ref="N1177:N1180" si="23">+M1177/G$1</f>
        <v>39902.12269652437</v>
      </c>
      <c r="O1177" s="50">
        <f>+Tabla1[[#This Row],[Valor Total del reciclaje de la planta]]/G$2</f>
        <v>44042.327497425329</v>
      </c>
    </row>
    <row r="1178" spans="1:15" ht="55.15">
      <c r="A1178" s="59">
        <v>43929</v>
      </c>
      <c r="B1178" s="6" t="s">
        <v>1836</v>
      </c>
      <c r="C1178" s="67" t="s">
        <v>1837</v>
      </c>
      <c r="D1178" s="42">
        <f>+Tabla1[[#This Row],[Capacidad MW]]/E$1</f>
        <v>49749.999999999993</v>
      </c>
      <c r="E1178" s="6">
        <v>19.899999999999999</v>
      </c>
      <c r="F1178" s="59">
        <v>44773</v>
      </c>
      <c r="G1178" s="24">
        <f>17*Tabla1[[#This Row],[Cantidad de paneles]]</f>
        <v>845749.99999999988</v>
      </c>
      <c r="H1178" s="23">
        <f>0.003*Tabla1[[#This Row],[Cantidad de paneles]]</f>
        <v>149.24999999999997</v>
      </c>
      <c r="I1178" s="24">
        <f>0.057*Tabla1[[#This Row],[Cantidad de paneles]]</f>
        <v>2835.7499999999995</v>
      </c>
      <c r="J1178" s="28">
        <f>+Tabla1[[#This Row],[Peso del vidrio '[Kg']]]*J$1</f>
        <v>133628499.99999999</v>
      </c>
      <c r="K1178" s="28">
        <f>+Tabla1[[#This Row],[Peso del Silicio '[Kg']]]*J$2</f>
        <v>22685999.999999996</v>
      </c>
      <c r="L1178" s="28">
        <f>+Tabla1[[#This Row],[peso del aluminio '[Kg']]]*J$3</f>
        <v>14745899.999999998</v>
      </c>
      <c r="M1178" s="30">
        <f>+Tabla1[[#This Row],[precio del vidrio '[$']]]+Tabla1[[#This Row],[precio del aluminio '[$']]]+Tabla1[[#This Row],[precio del silio '[$']]]</f>
        <v>171060399.99999997</v>
      </c>
      <c r="N1178" s="39">
        <f t="shared" si="23"/>
        <v>39902.12269652437</v>
      </c>
      <c r="O1178" s="50">
        <f>+Tabla1[[#This Row],[Valor Total del reciclaje de la planta]]/G$2</f>
        <v>44042.327497425329</v>
      </c>
    </row>
    <row r="1179" spans="1:15" ht="55.15">
      <c r="A1179" s="59">
        <v>43951</v>
      </c>
      <c r="B1179" s="6" t="s">
        <v>1838</v>
      </c>
      <c r="C1179" s="67" t="s">
        <v>1839</v>
      </c>
      <c r="D1179" s="42">
        <f>+Tabla1[[#This Row],[Capacidad MW]]/E$1</f>
        <v>248750</v>
      </c>
      <c r="E1179" s="6">
        <v>99.5</v>
      </c>
      <c r="F1179" s="59">
        <v>44347</v>
      </c>
      <c r="G1179" s="24">
        <f>17*Tabla1[[#This Row],[Cantidad de paneles]]</f>
        <v>4228750</v>
      </c>
      <c r="H1179" s="23">
        <f>0.003*Tabla1[[#This Row],[Cantidad de paneles]]</f>
        <v>746.25</v>
      </c>
      <c r="I1179" s="24">
        <f>0.057*Tabla1[[#This Row],[Cantidad de paneles]]</f>
        <v>14178.75</v>
      </c>
      <c r="J1179" s="28">
        <f>+Tabla1[[#This Row],[Peso del vidrio '[Kg']]]*J$1</f>
        <v>668142500</v>
      </c>
      <c r="K1179" s="28">
        <f>+Tabla1[[#This Row],[Peso del Silicio '[Kg']]]*J$2</f>
        <v>113430000</v>
      </c>
      <c r="L1179" s="28">
        <f>+Tabla1[[#This Row],[peso del aluminio '[Kg']]]*J$3</f>
        <v>73729500</v>
      </c>
      <c r="M1179" s="30">
        <f>+Tabla1[[#This Row],[precio del vidrio '[$']]]+Tabla1[[#This Row],[precio del aluminio '[$']]]+Tabla1[[#This Row],[precio del silio '[$']]]</f>
        <v>855302000</v>
      </c>
      <c r="N1179" s="39">
        <f t="shared" si="23"/>
        <v>199510.61348262188</v>
      </c>
      <c r="O1179" s="50">
        <f>+Tabla1[[#This Row],[Valor Total del reciclaje de la planta]]/G$2</f>
        <v>220211.63748712666</v>
      </c>
    </row>
    <row r="1180" spans="1:15" ht="27.6">
      <c r="A1180" s="60">
        <v>43956</v>
      </c>
      <c r="B1180" s="6" t="s">
        <v>1840</v>
      </c>
      <c r="C1180" s="67" t="s">
        <v>1841</v>
      </c>
      <c r="D1180" s="42">
        <f>+Tabla1[[#This Row],[Capacidad MW]]/E$1</f>
        <v>23500</v>
      </c>
      <c r="E1180" s="6">
        <v>9.4</v>
      </c>
      <c r="F1180" s="59">
        <v>44545</v>
      </c>
      <c r="G1180" s="61">
        <f>17*Tabla1[[#This Row],[Cantidad de paneles]]</f>
        <v>399500</v>
      </c>
      <c r="H1180" s="62">
        <f>0.003*Tabla1[[#This Row],[Cantidad de paneles]]</f>
        <v>70.5</v>
      </c>
      <c r="I1180" s="61">
        <f>0.057*Tabla1[[#This Row],[Cantidad de paneles]]</f>
        <v>1339.5</v>
      </c>
      <c r="J1180" s="63">
        <f>+Tabla1[[#This Row],[Peso del vidrio '[Kg']]]*J$1</f>
        <v>63121000</v>
      </c>
      <c r="K1180" s="63">
        <f>+Tabla1[[#This Row],[Peso del Silicio '[Kg']]]*J$2</f>
        <v>10716000</v>
      </c>
      <c r="L1180" s="63">
        <f>+Tabla1[[#This Row],[peso del aluminio '[Kg']]]*J$3</f>
        <v>6965400</v>
      </c>
      <c r="M1180" s="64">
        <f>+Tabla1[[#This Row],[precio del vidrio '[$']]]+Tabla1[[#This Row],[precio del aluminio '[$']]]+Tabla1[[#This Row],[precio del silio '[$']]]</f>
        <v>80802400</v>
      </c>
      <c r="N1180" s="65">
        <f t="shared" si="23"/>
        <v>18848.238861674832</v>
      </c>
      <c r="O1180" s="66">
        <f>+Tabla1[[#This Row],[Valor Total del reciclaje de la planta]]/G$2</f>
        <v>20803.913491246138</v>
      </c>
    </row>
    <row r="1181" spans="1:15" ht="27.6">
      <c r="A1181" s="59">
        <v>43966</v>
      </c>
      <c r="B1181" s="6" t="s">
        <v>1842</v>
      </c>
      <c r="C1181" s="67" t="s">
        <v>1720</v>
      </c>
      <c r="D1181" s="42">
        <f>+Tabla1[[#This Row],[Capacidad MW]]/E$1</f>
        <v>24750</v>
      </c>
      <c r="E1181" s="6">
        <v>9.9</v>
      </c>
      <c r="F1181" s="59">
        <v>45291</v>
      </c>
      <c r="G1181" s="24">
        <f>17*Tabla1[[#This Row],[Cantidad de paneles]]</f>
        <v>420750</v>
      </c>
      <c r="H1181" s="23">
        <f>0.003*Tabla1[[#This Row],[Cantidad de paneles]]</f>
        <v>74.25</v>
      </c>
      <c r="I1181" s="24">
        <f>0.057*Tabla1[[#This Row],[Cantidad de paneles]]</f>
        <v>1410.75</v>
      </c>
      <c r="J1181" s="28">
        <f>+Tabla1[[#This Row],[Peso del vidrio '[Kg']]]*J$1</f>
        <v>66478500</v>
      </c>
      <c r="K1181" s="28">
        <f>+Tabla1[[#This Row],[Peso del Silicio '[Kg']]]*J$2</f>
        <v>11286000</v>
      </c>
      <c r="L1181" s="28">
        <f>+Tabla1[[#This Row],[peso del aluminio '[Kg']]]*J$3</f>
        <v>7335900</v>
      </c>
      <c r="M1181" s="30">
        <f>+Tabla1[[#This Row],[precio del vidrio '[$']]]+Tabla1[[#This Row],[precio del aluminio '[$']]]+Tabla1[[#This Row],[precio del silio '[$']]]</f>
        <v>85100400</v>
      </c>
      <c r="N1181" s="39">
        <f t="shared" ref="N1181:N1201" si="24">+M1181/G$1</f>
        <v>19850.804758572427</v>
      </c>
      <c r="O1181" s="50">
        <f>+Tabla1[[#This Row],[Valor Total del reciclaje de la planta]]/G$2</f>
        <v>21910.50463439753</v>
      </c>
    </row>
    <row r="1182" spans="1:15" ht="27.6">
      <c r="A1182" s="59">
        <v>43972</v>
      </c>
      <c r="B1182" s="6" t="s">
        <v>1843</v>
      </c>
      <c r="C1182" s="67" t="s">
        <v>1844</v>
      </c>
      <c r="D1182" s="42">
        <f>+Tabla1[[#This Row],[Capacidad MW]]/E$1</f>
        <v>24750</v>
      </c>
      <c r="E1182" s="6">
        <v>9.9</v>
      </c>
      <c r="F1182" s="59">
        <v>44561</v>
      </c>
      <c r="G1182" s="24">
        <f>17*Tabla1[[#This Row],[Cantidad de paneles]]</f>
        <v>420750</v>
      </c>
      <c r="H1182" s="23">
        <f>0.003*Tabla1[[#This Row],[Cantidad de paneles]]</f>
        <v>74.25</v>
      </c>
      <c r="I1182" s="24">
        <f>0.057*Tabla1[[#This Row],[Cantidad de paneles]]</f>
        <v>1410.75</v>
      </c>
      <c r="J1182" s="28">
        <f>+Tabla1[[#This Row],[Peso del vidrio '[Kg']]]*J$1</f>
        <v>66478500</v>
      </c>
      <c r="K1182" s="28">
        <f>+Tabla1[[#This Row],[Peso del Silicio '[Kg']]]*J$2</f>
        <v>11286000</v>
      </c>
      <c r="L1182" s="28">
        <f>+Tabla1[[#This Row],[peso del aluminio '[Kg']]]*J$3</f>
        <v>7335900</v>
      </c>
      <c r="M1182" s="30">
        <f>+Tabla1[[#This Row],[precio del vidrio '[$']]]+Tabla1[[#This Row],[precio del aluminio '[$']]]+Tabla1[[#This Row],[precio del silio '[$']]]</f>
        <v>85100400</v>
      </c>
      <c r="N1182" s="39">
        <f t="shared" si="24"/>
        <v>19850.804758572427</v>
      </c>
      <c r="O1182" s="50">
        <f>+Tabla1[[#This Row],[Valor Total del reciclaje de la planta]]/G$2</f>
        <v>21910.50463439753</v>
      </c>
    </row>
    <row r="1183" spans="1:15" ht="27.6">
      <c r="A1183" s="59">
        <v>43979</v>
      </c>
      <c r="B1183" s="6" t="s">
        <v>1845</v>
      </c>
      <c r="C1183" s="67" t="s">
        <v>1846</v>
      </c>
      <c r="D1183" s="42">
        <f>+Tabla1[[#This Row],[Capacidad MW]]/E$1</f>
        <v>100000</v>
      </c>
      <c r="E1183" s="6">
        <v>40</v>
      </c>
      <c r="F1183" s="59">
        <v>45290</v>
      </c>
      <c r="G1183" s="24">
        <f>17*Tabla1[[#This Row],[Cantidad de paneles]]</f>
        <v>1700000</v>
      </c>
      <c r="H1183" s="23">
        <f>0.003*Tabla1[[#This Row],[Cantidad de paneles]]</f>
        <v>300</v>
      </c>
      <c r="I1183" s="24">
        <f>0.057*Tabla1[[#This Row],[Cantidad de paneles]]</f>
        <v>5700</v>
      </c>
      <c r="J1183" s="28">
        <f>+Tabla1[[#This Row],[Peso del vidrio '[Kg']]]*J$1</f>
        <v>268600000</v>
      </c>
      <c r="K1183" s="28">
        <f>+Tabla1[[#This Row],[Peso del Silicio '[Kg']]]*J$2</f>
        <v>45600000</v>
      </c>
      <c r="L1183" s="28">
        <f>+Tabla1[[#This Row],[peso del aluminio '[Kg']]]*J$3</f>
        <v>29640000</v>
      </c>
      <c r="M1183" s="30">
        <f>+Tabla1[[#This Row],[precio del vidrio '[$']]]+Tabla1[[#This Row],[precio del aluminio '[$']]]+Tabla1[[#This Row],[precio del silio '[$']]]</f>
        <v>343840000</v>
      </c>
      <c r="N1183" s="39">
        <f t="shared" si="24"/>
        <v>80205.271751807784</v>
      </c>
      <c r="O1183" s="50">
        <f>+Tabla1[[#This Row],[Valor Total del reciclaje de la planta]]/G$2</f>
        <v>88527.291452111225</v>
      </c>
    </row>
    <row r="1184" spans="1:15" ht="41.45">
      <c r="A1184" s="59">
        <v>43984</v>
      </c>
      <c r="B1184" s="6" t="s">
        <v>1847</v>
      </c>
      <c r="C1184" s="67" t="s">
        <v>1848</v>
      </c>
      <c r="D1184" s="42">
        <f>+Tabla1[[#This Row],[Capacidad MW]]/E$1</f>
        <v>49749.999999999993</v>
      </c>
      <c r="E1184" s="6">
        <v>19.899999999999999</v>
      </c>
      <c r="F1184" s="59">
        <v>44561</v>
      </c>
      <c r="G1184" s="24">
        <f>17*Tabla1[[#This Row],[Cantidad de paneles]]</f>
        <v>845749.99999999988</v>
      </c>
      <c r="H1184" s="23">
        <f>0.003*Tabla1[[#This Row],[Cantidad de paneles]]</f>
        <v>149.24999999999997</v>
      </c>
      <c r="I1184" s="24">
        <f>0.057*Tabla1[[#This Row],[Cantidad de paneles]]</f>
        <v>2835.7499999999995</v>
      </c>
      <c r="J1184" s="28">
        <f>+Tabla1[[#This Row],[Peso del vidrio '[Kg']]]*J$1</f>
        <v>133628499.99999999</v>
      </c>
      <c r="K1184" s="28">
        <f>+Tabla1[[#This Row],[Peso del Silicio '[Kg']]]*J$2</f>
        <v>22685999.999999996</v>
      </c>
      <c r="L1184" s="28">
        <f>+Tabla1[[#This Row],[peso del aluminio '[Kg']]]*J$3</f>
        <v>14745899.999999998</v>
      </c>
      <c r="M1184" s="30">
        <f>+Tabla1[[#This Row],[precio del vidrio '[$']]]+Tabla1[[#This Row],[precio del aluminio '[$']]]+Tabla1[[#This Row],[precio del silio '[$']]]</f>
        <v>171060399.99999997</v>
      </c>
      <c r="N1184" s="39">
        <f t="shared" si="24"/>
        <v>39902.12269652437</v>
      </c>
      <c r="O1184" s="50">
        <f>+Tabla1[[#This Row],[Valor Total del reciclaje de la planta]]/G$2</f>
        <v>44042.327497425329</v>
      </c>
    </row>
    <row r="1185" spans="1:15" ht="41.45">
      <c r="A1185" s="59">
        <v>43984</v>
      </c>
      <c r="B1185" s="6" t="s">
        <v>1849</v>
      </c>
      <c r="C1185" s="67" t="s">
        <v>1848</v>
      </c>
      <c r="D1185" s="42">
        <f>+Tabla1[[#This Row],[Capacidad MW]]/E$1</f>
        <v>99499.999999999985</v>
      </c>
      <c r="E1185" s="6">
        <v>39.799999999999997</v>
      </c>
      <c r="F1185" s="59">
        <v>44561</v>
      </c>
      <c r="G1185" s="24">
        <f>17*Tabla1[[#This Row],[Cantidad de paneles]]</f>
        <v>1691499.9999999998</v>
      </c>
      <c r="H1185" s="23">
        <f>0.003*Tabla1[[#This Row],[Cantidad de paneles]]</f>
        <v>298.49999999999994</v>
      </c>
      <c r="I1185" s="24">
        <f>0.057*Tabla1[[#This Row],[Cantidad de paneles]]</f>
        <v>5671.4999999999991</v>
      </c>
      <c r="J1185" s="28">
        <f>+Tabla1[[#This Row],[Peso del vidrio '[Kg']]]*J$1</f>
        <v>267256999.99999997</v>
      </c>
      <c r="K1185" s="28">
        <f>+Tabla1[[#This Row],[Peso del Silicio '[Kg']]]*J$2</f>
        <v>45371999.999999993</v>
      </c>
      <c r="L1185" s="28">
        <f>+Tabla1[[#This Row],[peso del aluminio '[Kg']]]*J$3</f>
        <v>29491799.999999996</v>
      </c>
      <c r="M1185" s="30">
        <f>+Tabla1[[#This Row],[precio del vidrio '[$']]]+Tabla1[[#This Row],[precio del aluminio '[$']]]+Tabla1[[#This Row],[precio del silio '[$']]]</f>
        <v>342120799.99999994</v>
      </c>
      <c r="N1185" s="39">
        <f t="shared" si="24"/>
        <v>79804.245393048739</v>
      </c>
      <c r="O1185" s="50">
        <f>+Tabla1[[#This Row],[Valor Total del reciclaje de la planta]]/G$2</f>
        <v>88084.654994850658</v>
      </c>
    </row>
    <row r="1186" spans="1:15" ht="41.45">
      <c r="A1186" s="59">
        <v>43985</v>
      </c>
      <c r="B1186" s="6" t="s">
        <v>1850</v>
      </c>
      <c r="C1186" s="67" t="s">
        <v>1851</v>
      </c>
      <c r="D1186" s="42">
        <f>+Tabla1[[#This Row],[Capacidad MW]]/E$1</f>
        <v>62500</v>
      </c>
      <c r="E1186" s="6">
        <v>25</v>
      </c>
      <c r="F1186" s="59">
        <v>44926</v>
      </c>
      <c r="G1186" s="24">
        <f>17*Tabla1[[#This Row],[Cantidad de paneles]]</f>
        <v>1062500</v>
      </c>
      <c r="H1186" s="23">
        <f>0.003*Tabla1[[#This Row],[Cantidad de paneles]]</f>
        <v>187.5</v>
      </c>
      <c r="I1186" s="24">
        <f>0.057*Tabla1[[#This Row],[Cantidad de paneles]]</f>
        <v>3562.5</v>
      </c>
      <c r="J1186" s="28">
        <f>+Tabla1[[#This Row],[Peso del vidrio '[Kg']]]*J$1</f>
        <v>167875000</v>
      </c>
      <c r="K1186" s="28">
        <f>+Tabla1[[#This Row],[Peso del Silicio '[Kg']]]*J$2</f>
        <v>28500000</v>
      </c>
      <c r="L1186" s="28">
        <f>+Tabla1[[#This Row],[peso del aluminio '[Kg']]]*J$3</f>
        <v>18525000</v>
      </c>
      <c r="M1186" s="30">
        <f>+Tabla1[[#This Row],[precio del vidrio '[$']]]+Tabla1[[#This Row],[precio del aluminio '[$']]]+Tabla1[[#This Row],[precio del silio '[$']]]</f>
        <v>214900000</v>
      </c>
      <c r="N1186" s="39">
        <f t="shared" si="24"/>
        <v>50128.294844879871</v>
      </c>
      <c r="O1186" s="50">
        <f>+Tabla1[[#This Row],[Valor Total del reciclaje de la planta]]/G$2</f>
        <v>55329.557157569514</v>
      </c>
    </row>
    <row r="1187" spans="1:15" ht="27.6">
      <c r="A1187" s="59">
        <v>43987</v>
      </c>
      <c r="B1187" s="6" t="s">
        <v>1852</v>
      </c>
      <c r="C1187" s="67" t="s">
        <v>1748</v>
      </c>
      <c r="D1187" s="42">
        <f>+Tabla1[[#This Row],[Capacidad MW]]/E$1</f>
        <v>500000</v>
      </c>
      <c r="E1187" s="6">
        <v>200</v>
      </c>
      <c r="F1187" s="59">
        <v>44926</v>
      </c>
      <c r="G1187" s="24">
        <f>17*Tabla1[[#This Row],[Cantidad de paneles]]</f>
        <v>8500000</v>
      </c>
      <c r="H1187" s="23">
        <f>0.003*Tabla1[[#This Row],[Cantidad de paneles]]</f>
        <v>1500</v>
      </c>
      <c r="I1187" s="24">
        <f>0.057*Tabla1[[#This Row],[Cantidad de paneles]]</f>
        <v>28500</v>
      </c>
      <c r="J1187" s="28">
        <f>+Tabla1[[#This Row],[Peso del vidrio '[Kg']]]*J$1</f>
        <v>1343000000</v>
      </c>
      <c r="K1187" s="28">
        <f>+Tabla1[[#This Row],[Peso del Silicio '[Kg']]]*J$2</f>
        <v>228000000</v>
      </c>
      <c r="L1187" s="28">
        <f>+Tabla1[[#This Row],[peso del aluminio '[Kg']]]*J$3</f>
        <v>148200000</v>
      </c>
      <c r="M1187" s="30">
        <f>+Tabla1[[#This Row],[precio del vidrio '[$']]]+Tabla1[[#This Row],[precio del aluminio '[$']]]+Tabla1[[#This Row],[precio del silio '[$']]]</f>
        <v>1719200000</v>
      </c>
      <c r="N1187" s="39">
        <f t="shared" si="24"/>
        <v>401026.35875903897</v>
      </c>
      <c r="O1187" s="50">
        <f>+Tabla1[[#This Row],[Valor Total del reciclaje de la planta]]/G$2</f>
        <v>442636.45726055611</v>
      </c>
    </row>
    <row r="1188" spans="1:15" ht="27.6">
      <c r="A1188" s="59">
        <v>43987</v>
      </c>
      <c r="B1188" s="6" t="s">
        <v>1853</v>
      </c>
      <c r="C1188" s="67" t="s">
        <v>1166</v>
      </c>
      <c r="D1188" s="42">
        <f>+Tabla1[[#This Row],[Capacidad MW]]/E$1</f>
        <v>87500</v>
      </c>
      <c r="E1188" s="6">
        <v>35</v>
      </c>
      <c r="F1188" s="59">
        <v>44926</v>
      </c>
      <c r="G1188" s="24">
        <f>17*Tabla1[[#This Row],[Cantidad de paneles]]</f>
        <v>1487500</v>
      </c>
      <c r="H1188" s="23">
        <f>0.003*Tabla1[[#This Row],[Cantidad de paneles]]</f>
        <v>262.5</v>
      </c>
      <c r="I1188" s="24">
        <f>0.057*Tabla1[[#This Row],[Cantidad de paneles]]</f>
        <v>4987.5</v>
      </c>
      <c r="J1188" s="28">
        <f>+Tabla1[[#This Row],[Peso del vidrio '[Kg']]]*J$1</f>
        <v>235025000</v>
      </c>
      <c r="K1188" s="28">
        <f>+Tabla1[[#This Row],[Peso del Silicio '[Kg']]]*J$2</f>
        <v>39900000</v>
      </c>
      <c r="L1188" s="28">
        <f>+Tabla1[[#This Row],[peso del aluminio '[Kg']]]*J$3</f>
        <v>25935000</v>
      </c>
      <c r="M1188" s="30">
        <f>+Tabla1[[#This Row],[precio del vidrio '[$']]]+Tabla1[[#This Row],[precio del aluminio '[$']]]+Tabla1[[#This Row],[precio del silio '[$']]]</f>
        <v>300860000</v>
      </c>
      <c r="N1188" s="39">
        <f t="shared" si="24"/>
        <v>70179.612782831813</v>
      </c>
      <c r="O1188" s="50">
        <f>+Tabla1[[#This Row],[Valor Total del reciclaje de la planta]]/G$2</f>
        <v>77461.380020597324</v>
      </c>
    </row>
    <row r="1189" spans="1:15" ht="41.45">
      <c r="A1189" s="59">
        <v>43987</v>
      </c>
      <c r="B1189" s="6" t="s">
        <v>1854</v>
      </c>
      <c r="C1189" s="67" t="s">
        <v>1748</v>
      </c>
      <c r="D1189" s="42">
        <f>+Tabla1[[#This Row],[Capacidad MW]]/E$1</f>
        <v>249750</v>
      </c>
      <c r="E1189" s="6">
        <v>99.9</v>
      </c>
      <c r="F1189" s="59">
        <v>44957</v>
      </c>
      <c r="G1189" s="24">
        <f>17*Tabla1[[#This Row],[Cantidad de paneles]]</f>
        <v>4245750</v>
      </c>
      <c r="H1189" s="23">
        <f>0.003*Tabla1[[#This Row],[Cantidad de paneles]]</f>
        <v>749.25</v>
      </c>
      <c r="I1189" s="24">
        <f>0.057*Tabla1[[#This Row],[Cantidad de paneles]]</f>
        <v>14235.75</v>
      </c>
      <c r="J1189" s="28">
        <f>+Tabla1[[#This Row],[Peso del vidrio '[Kg']]]*J$1</f>
        <v>670828500</v>
      </c>
      <c r="K1189" s="28">
        <f>+Tabla1[[#This Row],[Peso del Silicio '[Kg']]]*J$2</f>
        <v>113886000</v>
      </c>
      <c r="L1189" s="28">
        <f>+Tabla1[[#This Row],[peso del aluminio '[Kg']]]*J$3</f>
        <v>74025900</v>
      </c>
      <c r="M1189" s="30">
        <f>+Tabla1[[#This Row],[precio del vidrio '[$']]]+Tabla1[[#This Row],[precio del aluminio '[$']]]+Tabla1[[#This Row],[precio del silio '[$']]]</f>
        <v>858740400</v>
      </c>
      <c r="N1189" s="39">
        <f t="shared" si="24"/>
        <v>200312.66620013997</v>
      </c>
      <c r="O1189" s="50">
        <f>+Tabla1[[#This Row],[Valor Total del reciclaje de la planta]]/G$2</f>
        <v>221096.91040164779</v>
      </c>
    </row>
    <row r="1190" spans="1:15" ht="41.45">
      <c r="A1190" s="59">
        <v>43994</v>
      </c>
      <c r="B1190" s="6" t="s">
        <v>1855</v>
      </c>
      <c r="C1190" s="67" t="s">
        <v>1856</v>
      </c>
      <c r="D1190" s="42">
        <f>+Tabla1[[#This Row],[Capacidad MW]]/E$1</f>
        <v>47725</v>
      </c>
      <c r="E1190" s="6">
        <v>19.09</v>
      </c>
      <c r="F1190" s="59">
        <v>44500</v>
      </c>
      <c r="G1190" s="24">
        <f>17*Tabla1[[#This Row],[Cantidad de paneles]]</f>
        <v>811325</v>
      </c>
      <c r="H1190" s="23">
        <f>0.003*Tabla1[[#This Row],[Cantidad de paneles]]</f>
        <v>143.17500000000001</v>
      </c>
      <c r="I1190" s="24">
        <f>0.057*Tabla1[[#This Row],[Cantidad de paneles]]</f>
        <v>2720.3250000000003</v>
      </c>
      <c r="J1190" s="28">
        <f>+Tabla1[[#This Row],[Peso del vidrio '[Kg']]]*J$1</f>
        <v>128189350</v>
      </c>
      <c r="K1190" s="28">
        <f>+Tabla1[[#This Row],[Peso del Silicio '[Kg']]]*J$2</f>
        <v>21762600</v>
      </c>
      <c r="L1190" s="28">
        <f>+Tabla1[[#This Row],[peso del aluminio '[Kg']]]*J$3</f>
        <v>14145690.000000002</v>
      </c>
      <c r="M1190" s="30">
        <f>+Tabla1[[#This Row],[precio del vidrio '[$']]]+Tabla1[[#This Row],[precio del aluminio '[$']]]+Tabla1[[#This Row],[precio del silio '[$']]]</f>
        <v>164097640</v>
      </c>
      <c r="N1190" s="39">
        <f t="shared" si="24"/>
        <v>38277.965943550269</v>
      </c>
      <c r="O1190" s="50">
        <f>+Tabla1[[#This Row],[Valor Total del reciclaje de la planta]]/G$2</f>
        <v>42249.649845520085</v>
      </c>
    </row>
    <row r="1191" spans="1:15" ht="69">
      <c r="A1191" s="59">
        <v>43998</v>
      </c>
      <c r="B1191" s="6" t="s">
        <v>1857</v>
      </c>
      <c r="C1191" s="67" t="s">
        <v>1858</v>
      </c>
      <c r="D1191" s="42">
        <f>+Tabla1[[#This Row],[Capacidad MW]]/E$1</f>
        <v>24750</v>
      </c>
      <c r="E1191" s="6">
        <v>9.9</v>
      </c>
      <c r="F1191" s="59">
        <v>45291</v>
      </c>
      <c r="G1191" s="24">
        <f>17*Tabla1[[#This Row],[Cantidad de paneles]]</f>
        <v>420750</v>
      </c>
      <c r="H1191" s="23">
        <f>0.003*Tabla1[[#This Row],[Cantidad de paneles]]</f>
        <v>74.25</v>
      </c>
      <c r="I1191" s="24">
        <f>0.057*Tabla1[[#This Row],[Cantidad de paneles]]</f>
        <v>1410.75</v>
      </c>
      <c r="J1191" s="28">
        <f>+Tabla1[[#This Row],[Peso del vidrio '[Kg']]]*J$1</f>
        <v>66478500</v>
      </c>
      <c r="K1191" s="28">
        <f>+Tabla1[[#This Row],[Peso del Silicio '[Kg']]]*J$2</f>
        <v>11286000</v>
      </c>
      <c r="L1191" s="28">
        <f>+Tabla1[[#This Row],[peso del aluminio '[Kg']]]*J$3</f>
        <v>7335900</v>
      </c>
      <c r="M1191" s="30">
        <f>+Tabla1[[#This Row],[precio del vidrio '[$']]]+Tabla1[[#This Row],[precio del aluminio '[$']]]+Tabla1[[#This Row],[precio del silio '[$']]]</f>
        <v>85100400</v>
      </c>
      <c r="N1191" s="39">
        <f t="shared" si="24"/>
        <v>19850.804758572427</v>
      </c>
      <c r="O1191" s="50">
        <f>+Tabla1[[#This Row],[Valor Total del reciclaje de la planta]]/G$2</f>
        <v>21910.50463439753</v>
      </c>
    </row>
    <row r="1192" spans="1:15" ht="69">
      <c r="A1192" s="59">
        <v>43998</v>
      </c>
      <c r="B1192" s="6" t="s">
        <v>1859</v>
      </c>
      <c r="C1192" s="67" t="s">
        <v>1808</v>
      </c>
      <c r="D1192" s="42">
        <f>+Tabla1[[#This Row],[Capacidad MW]]/E$1</f>
        <v>24750</v>
      </c>
      <c r="E1192" s="6">
        <v>9.9</v>
      </c>
      <c r="F1192" s="59">
        <v>45291</v>
      </c>
      <c r="G1192" s="24">
        <f>17*Tabla1[[#This Row],[Cantidad de paneles]]</f>
        <v>420750</v>
      </c>
      <c r="H1192" s="23">
        <f>0.003*Tabla1[[#This Row],[Cantidad de paneles]]</f>
        <v>74.25</v>
      </c>
      <c r="I1192" s="24">
        <f>0.057*Tabla1[[#This Row],[Cantidad de paneles]]</f>
        <v>1410.75</v>
      </c>
      <c r="J1192" s="28">
        <f>+Tabla1[[#This Row],[Peso del vidrio '[Kg']]]*J$1</f>
        <v>66478500</v>
      </c>
      <c r="K1192" s="28">
        <f>+Tabla1[[#This Row],[Peso del Silicio '[Kg']]]*J$2</f>
        <v>11286000</v>
      </c>
      <c r="L1192" s="28">
        <f>+Tabla1[[#This Row],[peso del aluminio '[Kg']]]*J$3</f>
        <v>7335900</v>
      </c>
      <c r="M1192" s="30">
        <f>+Tabla1[[#This Row],[precio del vidrio '[$']]]+Tabla1[[#This Row],[precio del aluminio '[$']]]+Tabla1[[#This Row],[precio del silio '[$']]]</f>
        <v>85100400</v>
      </c>
      <c r="N1192" s="39">
        <f t="shared" si="24"/>
        <v>19850.804758572427</v>
      </c>
      <c r="O1192" s="50">
        <f>+Tabla1[[#This Row],[Valor Total del reciclaje de la planta]]/G$2</f>
        <v>21910.50463439753</v>
      </c>
    </row>
    <row r="1193" spans="1:15" ht="69">
      <c r="A1193" s="59">
        <v>43998</v>
      </c>
      <c r="B1193" s="6" t="s">
        <v>1860</v>
      </c>
      <c r="C1193" s="67" t="s">
        <v>1861</v>
      </c>
      <c r="D1193" s="42">
        <f>+Tabla1[[#This Row],[Capacidad MW]]/E$1</f>
        <v>24750</v>
      </c>
      <c r="E1193" s="6">
        <v>9.9</v>
      </c>
      <c r="F1193" s="59">
        <v>45291</v>
      </c>
      <c r="G1193" s="24">
        <f>17*Tabla1[[#This Row],[Cantidad de paneles]]</f>
        <v>420750</v>
      </c>
      <c r="H1193" s="23">
        <f>0.003*Tabla1[[#This Row],[Cantidad de paneles]]</f>
        <v>74.25</v>
      </c>
      <c r="I1193" s="24">
        <f>0.057*Tabla1[[#This Row],[Cantidad de paneles]]</f>
        <v>1410.75</v>
      </c>
      <c r="J1193" s="28">
        <f>+Tabla1[[#This Row],[Peso del vidrio '[Kg']]]*J$1</f>
        <v>66478500</v>
      </c>
      <c r="K1193" s="28">
        <f>+Tabla1[[#This Row],[Peso del Silicio '[Kg']]]*J$2</f>
        <v>11286000</v>
      </c>
      <c r="L1193" s="28">
        <f>+Tabla1[[#This Row],[peso del aluminio '[Kg']]]*J$3</f>
        <v>7335900</v>
      </c>
      <c r="M1193" s="30">
        <f>+Tabla1[[#This Row],[precio del vidrio '[$']]]+Tabla1[[#This Row],[precio del aluminio '[$']]]+Tabla1[[#This Row],[precio del silio '[$']]]</f>
        <v>85100400</v>
      </c>
      <c r="N1193" s="39">
        <f t="shared" si="24"/>
        <v>19850.804758572427</v>
      </c>
      <c r="O1193" s="50">
        <f>+Tabla1[[#This Row],[Valor Total del reciclaje de la planta]]/G$2</f>
        <v>21910.50463439753</v>
      </c>
    </row>
    <row r="1194" spans="1:15" ht="41.45">
      <c r="A1194" s="59">
        <v>44025</v>
      </c>
      <c r="B1194" s="6" t="s">
        <v>1862</v>
      </c>
      <c r="C1194" s="67" t="s">
        <v>1851</v>
      </c>
      <c r="D1194" s="42">
        <f>+Tabla1[[#This Row],[Capacidad MW]]/E$1</f>
        <v>125000</v>
      </c>
      <c r="E1194" s="6">
        <v>50</v>
      </c>
      <c r="F1194" s="59">
        <v>44926</v>
      </c>
      <c r="G1194" s="24">
        <f>17*Tabla1[[#This Row],[Cantidad de paneles]]</f>
        <v>2125000</v>
      </c>
      <c r="H1194" s="23">
        <f>0.003*Tabla1[[#This Row],[Cantidad de paneles]]</f>
        <v>375</v>
      </c>
      <c r="I1194" s="24">
        <f>0.057*Tabla1[[#This Row],[Cantidad de paneles]]</f>
        <v>7125</v>
      </c>
      <c r="J1194" s="28">
        <f>+Tabla1[[#This Row],[Peso del vidrio '[Kg']]]*J$1</f>
        <v>335750000</v>
      </c>
      <c r="K1194" s="28">
        <f>+Tabla1[[#This Row],[Peso del Silicio '[Kg']]]*J$2</f>
        <v>57000000</v>
      </c>
      <c r="L1194" s="28">
        <f>+Tabla1[[#This Row],[peso del aluminio '[Kg']]]*J$3</f>
        <v>37050000</v>
      </c>
      <c r="M1194" s="30">
        <f>+Tabla1[[#This Row],[precio del vidrio '[$']]]+Tabla1[[#This Row],[precio del aluminio '[$']]]+Tabla1[[#This Row],[precio del silio '[$']]]</f>
        <v>429800000</v>
      </c>
      <c r="N1194" s="39">
        <f t="shared" si="24"/>
        <v>100256.58968975974</v>
      </c>
      <c r="O1194" s="50">
        <f>+Tabla1[[#This Row],[Valor Total del reciclaje de la planta]]/G$2</f>
        <v>110659.11431513903</v>
      </c>
    </row>
    <row r="1195" spans="1:15" ht="41.45">
      <c r="A1195" s="59">
        <v>44041</v>
      </c>
      <c r="B1195" s="6" t="s">
        <v>1863</v>
      </c>
      <c r="C1195" s="67" t="s">
        <v>27</v>
      </c>
      <c r="D1195" s="42">
        <f>+Tabla1[[#This Row],[Capacidad MW]]/E$1</f>
        <v>49749.999999999993</v>
      </c>
      <c r="E1195" s="6">
        <v>19.899999999999999</v>
      </c>
      <c r="F1195" s="59">
        <v>44926</v>
      </c>
      <c r="G1195" s="24">
        <f>17*Tabla1[[#This Row],[Cantidad de paneles]]</f>
        <v>845749.99999999988</v>
      </c>
      <c r="H1195" s="23">
        <f>0.003*Tabla1[[#This Row],[Cantidad de paneles]]</f>
        <v>149.24999999999997</v>
      </c>
      <c r="I1195" s="24">
        <f>0.057*Tabla1[[#This Row],[Cantidad de paneles]]</f>
        <v>2835.7499999999995</v>
      </c>
      <c r="J1195" s="28">
        <f>+Tabla1[[#This Row],[Peso del vidrio '[Kg']]]*J$1</f>
        <v>133628499.99999999</v>
      </c>
      <c r="K1195" s="28">
        <f>+Tabla1[[#This Row],[Peso del Silicio '[Kg']]]*J$2</f>
        <v>22685999.999999996</v>
      </c>
      <c r="L1195" s="28">
        <f>+Tabla1[[#This Row],[peso del aluminio '[Kg']]]*J$3</f>
        <v>14745899.999999998</v>
      </c>
      <c r="M1195" s="30">
        <f>+Tabla1[[#This Row],[precio del vidrio '[$']]]+Tabla1[[#This Row],[precio del aluminio '[$']]]+Tabla1[[#This Row],[precio del silio '[$']]]</f>
        <v>171060399.99999997</v>
      </c>
      <c r="N1195" s="39">
        <f t="shared" si="24"/>
        <v>39902.12269652437</v>
      </c>
      <c r="O1195" s="50">
        <f>+Tabla1[[#This Row],[Valor Total del reciclaje de la planta]]/G$2</f>
        <v>44042.327497425329</v>
      </c>
    </row>
    <row r="1196" spans="1:15" ht="27.6">
      <c r="A1196" s="59">
        <v>44041</v>
      </c>
      <c r="B1196" s="6" t="s">
        <v>1864</v>
      </c>
      <c r="C1196" s="67" t="s">
        <v>27</v>
      </c>
      <c r="D1196" s="42">
        <f>+Tabla1[[#This Row],[Capacidad MW]]/E$1</f>
        <v>49749.999999999993</v>
      </c>
      <c r="E1196" s="6">
        <v>19.899999999999999</v>
      </c>
      <c r="F1196" s="59">
        <v>44926</v>
      </c>
      <c r="G1196" s="24">
        <f>17*Tabla1[[#This Row],[Cantidad de paneles]]</f>
        <v>845749.99999999988</v>
      </c>
      <c r="H1196" s="23">
        <f>0.003*Tabla1[[#This Row],[Cantidad de paneles]]</f>
        <v>149.24999999999997</v>
      </c>
      <c r="I1196" s="24">
        <f>0.057*Tabla1[[#This Row],[Cantidad de paneles]]</f>
        <v>2835.7499999999995</v>
      </c>
      <c r="J1196" s="28">
        <f>+Tabla1[[#This Row],[Peso del vidrio '[Kg']]]*J$1</f>
        <v>133628499.99999999</v>
      </c>
      <c r="K1196" s="28">
        <f>+Tabla1[[#This Row],[Peso del Silicio '[Kg']]]*J$2</f>
        <v>22685999.999999996</v>
      </c>
      <c r="L1196" s="28">
        <f>+Tabla1[[#This Row],[peso del aluminio '[Kg']]]*J$3</f>
        <v>14745899.999999998</v>
      </c>
      <c r="M1196" s="30">
        <f>+Tabla1[[#This Row],[precio del vidrio '[$']]]+Tabla1[[#This Row],[precio del aluminio '[$']]]+Tabla1[[#This Row],[precio del silio '[$']]]</f>
        <v>171060399.99999997</v>
      </c>
      <c r="N1196" s="39">
        <f t="shared" si="24"/>
        <v>39902.12269652437</v>
      </c>
      <c r="O1196" s="50">
        <f>+Tabla1[[#This Row],[Valor Total del reciclaje de la planta]]/G$2</f>
        <v>44042.327497425329</v>
      </c>
    </row>
    <row r="1197" spans="1:15" ht="27.6">
      <c r="A1197" s="59">
        <v>44041</v>
      </c>
      <c r="B1197" s="6" t="s">
        <v>1865</v>
      </c>
      <c r="C1197" s="67" t="s">
        <v>27</v>
      </c>
      <c r="D1197" s="42">
        <f>+Tabla1[[#This Row],[Capacidad MW]]/E$1</f>
        <v>49749.999999999993</v>
      </c>
      <c r="E1197" s="6">
        <v>19.899999999999999</v>
      </c>
      <c r="F1197" s="59">
        <v>44926</v>
      </c>
      <c r="G1197" s="24">
        <f>17*Tabla1[[#This Row],[Cantidad de paneles]]</f>
        <v>845749.99999999988</v>
      </c>
      <c r="H1197" s="23">
        <f>0.003*Tabla1[[#This Row],[Cantidad de paneles]]</f>
        <v>149.24999999999997</v>
      </c>
      <c r="I1197" s="24">
        <f>0.057*Tabla1[[#This Row],[Cantidad de paneles]]</f>
        <v>2835.7499999999995</v>
      </c>
      <c r="J1197" s="28">
        <f>+Tabla1[[#This Row],[Peso del vidrio '[Kg']]]*J$1</f>
        <v>133628499.99999999</v>
      </c>
      <c r="K1197" s="28">
        <f>+Tabla1[[#This Row],[Peso del Silicio '[Kg']]]*J$2</f>
        <v>22685999.999999996</v>
      </c>
      <c r="L1197" s="28">
        <f>+Tabla1[[#This Row],[peso del aluminio '[Kg']]]*J$3</f>
        <v>14745899.999999998</v>
      </c>
      <c r="M1197" s="30">
        <f>+Tabla1[[#This Row],[precio del vidrio '[$']]]+Tabla1[[#This Row],[precio del aluminio '[$']]]+Tabla1[[#This Row],[precio del silio '[$']]]</f>
        <v>171060399.99999997</v>
      </c>
      <c r="N1197" s="39">
        <f t="shared" si="24"/>
        <v>39902.12269652437</v>
      </c>
      <c r="O1197" s="50">
        <f>+Tabla1[[#This Row],[Valor Total del reciclaje de la planta]]/G$2</f>
        <v>44042.327497425329</v>
      </c>
    </row>
    <row r="1198" spans="1:15" ht="27.6">
      <c r="A1198" s="59">
        <v>44041</v>
      </c>
      <c r="B1198" s="6" t="s">
        <v>1866</v>
      </c>
      <c r="C1198" s="67" t="s">
        <v>27</v>
      </c>
      <c r="D1198" s="42">
        <f>+Tabla1[[#This Row],[Capacidad MW]]/E$1</f>
        <v>49749.999999999993</v>
      </c>
      <c r="E1198" s="6">
        <v>19.899999999999999</v>
      </c>
      <c r="F1198" s="59">
        <v>44926</v>
      </c>
      <c r="G1198" s="24">
        <f>17*Tabla1[[#This Row],[Cantidad de paneles]]</f>
        <v>845749.99999999988</v>
      </c>
      <c r="H1198" s="23">
        <f>0.003*Tabla1[[#This Row],[Cantidad de paneles]]</f>
        <v>149.24999999999997</v>
      </c>
      <c r="I1198" s="24">
        <f>0.057*Tabla1[[#This Row],[Cantidad de paneles]]</f>
        <v>2835.7499999999995</v>
      </c>
      <c r="J1198" s="28">
        <f>+Tabla1[[#This Row],[Peso del vidrio '[Kg']]]*J$1</f>
        <v>133628499.99999999</v>
      </c>
      <c r="K1198" s="28">
        <f>+Tabla1[[#This Row],[Peso del Silicio '[Kg']]]*J$2</f>
        <v>22685999.999999996</v>
      </c>
      <c r="L1198" s="28">
        <f>+Tabla1[[#This Row],[peso del aluminio '[Kg']]]*J$3</f>
        <v>14745899.999999998</v>
      </c>
      <c r="M1198" s="30">
        <f>+Tabla1[[#This Row],[precio del vidrio '[$']]]+Tabla1[[#This Row],[precio del aluminio '[$']]]+Tabla1[[#This Row],[precio del silio '[$']]]</f>
        <v>171060399.99999997</v>
      </c>
      <c r="N1198" s="39">
        <f t="shared" si="24"/>
        <v>39902.12269652437</v>
      </c>
      <c r="O1198" s="50">
        <f>+Tabla1[[#This Row],[Valor Total del reciclaje de la planta]]/G$2</f>
        <v>44042.327497425329</v>
      </c>
    </row>
    <row r="1199" spans="1:15" ht="41.45">
      <c r="A1199" s="59">
        <v>44041</v>
      </c>
      <c r="B1199" s="6" t="s">
        <v>1867</v>
      </c>
      <c r="C1199" s="67" t="s">
        <v>27</v>
      </c>
      <c r="D1199" s="42">
        <f>+Tabla1[[#This Row],[Capacidad MW]]/E$1</f>
        <v>49749.999999999993</v>
      </c>
      <c r="E1199" s="6">
        <v>19.899999999999999</v>
      </c>
      <c r="F1199" s="59">
        <v>44926</v>
      </c>
      <c r="G1199" s="24">
        <f>17*Tabla1[[#This Row],[Cantidad de paneles]]</f>
        <v>845749.99999999988</v>
      </c>
      <c r="H1199" s="23">
        <f>0.003*Tabla1[[#This Row],[Cantidad de paneles]]</f>
        <v>149.24999999999997</v>
      </c>
      <c r="I1199" s="24">
        <f>0.057*Tabla1[[#This Row],[Cantidad de paneles]]</f>
        <v>2835.7499999999995</v>
      </c>
      <c r="J1199" s="28">
        <f>+Tabla1[[#This Row],[Peso del vidrio '[Kg']]]*J$1</f>
        <v>133628499.99999999</v>
      </c>
      <c r="K1199" s="28">
        <f>+Tabla1[[#This Row],[Peso del Silicio '[Kg']]]*J$2</f>
        <v>22685999.999999996</v>
      </c>
      <c r="L1199" s="28">
        <f>+Tabla1[[#This Row],[peso del aluminio '[Kg']]]*J$3</f>
        <v>14745899.999999998</v>
      </c>
      <c r="M1199" s="30">
        <f>+Tabla1[[#This Row],[precio del vidrio '[$']]]+Tabla1[[#This Row],[precio del aluminio '[$']]]+Tabla1[[#This Row],[precio del silio '[$']]]</f>
        <v>171060399.99999997</v>
      </c>
      <c r="N1199" s="39">
        <f t="shared" si="24"/>
        <v>39902.12269652437</v>
      </c>
      <c r="O1199" s="50">
        <f>+Tabla1[[#This Row],[Valor Total del reciclaje de la planta]]/G$2</f>
        <v>44042.327497425329</v>
      </c>
    </row>
    <row r="1200" spans="1:15" ht="27.6">
      <c r="A1200" s="59">
        <v>44043</v>
      </c>
      <c r="B1200" s="6" t="s">
        <v>1868</v>
      </c>
      <c r="C1200" s="67" t="s">
        <v>27</v>
      </c>
      <c r="D1200" s="42">
        <f>+Tabla1[[#This Row],[Capacidad MW]]/E$1</f>
        <v>49749.999999999993</v>
      </c>
      <c r="E1200" s="6">
        <v>19.899999999999999</v>
      </c>
      <c r="F1200" s="59">
        <v>44561</v>
      </c>
      <c r="G1200" s="24">
        <f>17*Tabla1[[#This Row],[Cantidad de paneles]]</f>
        <v>845749.99999999988</v>
      </c>
      <c r="H1200" s="23">
        <f>0.003*Tabla1[[#This Row],[Cantidad de paneles]]</f>
        <v>149.24999999999997</v>
      </c>
      <c r="I1200" s="24">
        <f>0.057*Tabla1[[#This Row],[Cantidad de paneles]]</f>
        <v>2835.7499999999995</v>
      </c>
      <c r="J1200" s="28">
        <f>+Tabla1[[#This Row],[Peso del vidrio '[Kg']]]*J$1</f>
        <v>133628499.99999999</v>
      </c>
      <c r="K1200" s="28">
        <f>+Tabla1[[#This Row],[Peso del Silicio '[Kg']]]*J$2</f>
        <v>22685999.999999996</v>
      </c>
      <c r="L1200" s="28">
        <f>+Tabla1[[#This Row],[peso del aluminio '[Kg']]]*J$3</f>
        <v>14745899.999999998</v>
      </c>
      <c r="M1200" s="30">
        <f>+Tabla1[[#This Row],[precio del vidrio '[$']]]+Tabla1[[#This Row],[precio del aluminio '[$']]]+Tabla1[[#This Row],[precio del silio '[$']]]</f>
        <v>171060399.99999997</v>
      </c>
      <c r="N1200" s="39">
        <f t="shared" si="24"/>
        <v>39902.12269652437</v>
      </c>
      <c r="O1200" s="50">
        <f>+Tabla1[[#This Row],[Valor Total del reciclaje de la planta]]/G$2</f>
        <v>44042.327497425329</v>
      </c>
    </row>
    <row r="1201" spans="1:15" ht="41.45">
      <c r="A1201" s="60">
        <v>44053</v>
      </c>
      <c r="B1201" s="6" t="s">
        <v>1869</v>
      </c>
      <c r="C1201" s="67" t="s">
        <v>1851</v>
      </c>
      <c r="D1201" s="42">
        <f>+Tabla1[[#This Row],[Capacidad MW]]/E$1</f>
        <v>23750</v>
      </c>
      <c r="E1201" s="6">
        <v>9.5</v>
      </c>
      <c r="F1201" s="59">
        <v>44926</v>
      </c>
      <c r="G1201" s="61">
        <f>17*Tabla1[[#This Row],[Cantidad de paneles]]</f>
        <v>403750</v>
      </c>
      <c r="H1201" s="62">
        <f>0.003*Tabla1[[#This Row],[Cantidad de paneles]]</f>
        <v>71.25</v>
      </c>
      <c r="I1201" s="61">
        <f>0.057*Tabla1[[#This Row],[Cantidad de paneles]]</f>
        <v>1353.75</v>
      </c>
      <c r="J1201" s="63">
        <f>+Tabla1[[#This Row],[Peso del vidrio '[Kg']]]*J$1</f>
        <v>63792500</v>
      </c>
      <c r="K1201" s="63">
        <f>+Tabla1[[#This Row],[Peso del Silicio '[Kg']]]*J$2</f>
        <v>10830000</v>
      </c>
      <c r="L1201" s="63">
        <f>+Tabla1[[#This Row],[peso del aluminio '[Kg']]]*J$3</f>
        <v>7039500</v>
      </c>
      <c r="M1201" s="64">
        <f>+Tabla1[[#This Row],[precio del vidrio '[$']]]+Tabla1[[#This Row],[precio del aluminio '[$']]]+Tabla1[[#This Row],[precio del silio '[$']]]</f>
        <v>81662000</v>
      </c>
      <c r="N1201" s="65">
        <f t="shared" si="24"/>
        <v>19048.752041054351</v>
      </c>
      <c r="O1201" s="66">
        <f>+Tabla1[[#This Row],[Valor Total del reciclaje de la planta]]/G$2</f>
        <v>21025.231719876418</v>
      </c>
    </row>
    <row r="1202" spans="1:15" ht="41.45">
      <c r="A1202" s="59">
        <v>44070</v>
      </c>
      <c r="B1202" s="6" t="s">
        <v>1870</v>
      </c>
      <c r="C1202" s="67" t="s">
        <v>1748</v>
      </c>
      <c r="D1202" s="42">
        <f>+Tabla1[[#This Row],[Capacidad MW]]/E$1</f>
        <v>24750</v>
      </c>
      <c r="E1202" s="6">
        <v>9.9</v>
      </c>
      <c r="F1202" s="59">
        <v>44926</v>
      </c>
      <c r="G1202" s="24">
        <f>17*Tabla1[[#This Row],[Cantidad de paneles]]</f>
        <v>420750</v>
      </c>
      <c r="H1202" s="23">
        <f>0.003*Tabla1[[#This Row],[Cantidad de paneles]]</f>
        <v>74.25</v>
      </c>
      <c r="I1202" s="24">
        <f>0.057*Tabla1[[#This Row],[Cantidad de paneles]]</f>
        <v>1410.75</v>
      </c>
      <c r="J1202" s="28">
        <f>+Tabla1[[#This Row],[Peso del vidrio '[Kg']]]*J$1</f>
        <v>66478500</v>
      </c>
      <c r="K1202" s="28">
        <f>+Tabla1[[#This Row],[Peso del Silicio '[Kg']]]*J$2</f>
        <v>11286000</v>
      </c>
      <c r="L1202" s="28">
        <f>+Tabla1[[#This Row],[peso del aluminio '[Kg']]]*J$3</f>
        <v>7335900</v>
      </c>
      <c r="M1202" s="30">
        <f>+Tabla1[[#This Row],[precio del vidrio '[$']]]+Tabla1[[#This Row],[precio del aluminio '[$']]]+Tabla1[[#This Row],[precio del silio '[$']]]</f>
        <v>85100400</v>
      </c>
      <c r="N1202" s="39">
        <f t="shared" ref="N1202:N1219" si="25">+M1202/G$1</f>
        <v>19850.804758572427</v>
      </c>
      <c r="O1202" s="50">
        <f>+Tabla1[[#This Row],[Valor Total del reciclaje de la planta]]/G$2</f>
        <v>21910.50463439753</v>
      </c>
    </row>
    <row r="1203" spans="1:15" ht="55.15">
      <c r="A1203" s="59">
        <v>44077</v>
      </c>
      <c r="B1203" s="6" t="s">
        <v>1871</v>
      </c>
      <c r="C1203" s="67" t="s">
        <v>1872</v>
      </c>
      <c r="D1203" s="42">
        <f>+Tabla1[[#This Row],[Capacidad MW]]/E$1</f>
        <v>24750</v>
      </c>
      <c r="E1203" s="6">
        <v>9.9</v>
      </c>
      <c r="F1203" s="59">
        <v>44561</v>
      </c>
      <c r="G1203" s="24">
        <f>17*Tabla1[[#This Row],[Cantidad de paneles]]</f>
        <v>420750</v>
      </c>
      <c r="H1203" s="23">
        <f>0.003*Tabla1[[#This Row],[Cantidad de paneles]]</f>
        <v>74.25</v>
      </c>
      <c r="I1203" s="24">
        <f>0.057*Tabla1[[#This Row],[Cantidad de paneles]]</f>
        <v>1410.75</v>
      </c>
      <c r="J1203" s="28">
        <f>+Tabla1[[#This Row],[Peso del vidrio '[Kg']]]*J$1</f>
        <v>66478500</v>
      </c>
      <c r="K1203" s="28">
        <f>+Tabla1[[#This Row],[Peso del Silicio '[Kg']]]*J$2</f>
        <v>11286000</v>
      </c>
      <c r="L1203" s="28">
        <f>+Tabla1[[#This Row],[peso del aluminio '[Kg']]]*J$3</f>
        <v>7335900</v>
      </c>
      <c r="M1203" s="30">
        <f>+Tabla1[[#This Row],[precio del vidrio '[$']]]+Tabla1[[#This Row],[precio del aluminio '[$']]]+Tabla1[[#This Row],[precio del silio '[$']]]</f>
        <v>85100400</v>
      </c>
      <c r="N1203" s="39">
        <f t="shared" si="25"/>
        <v>19850.804758572427</v>
      </c>
      <c r="O1203" s="50">
        <f>+Tabla1[[#This Row],[Valor Total del reciclaje de la planta]]/G$2</f>
        <v>21910.50463439753</v>
      </c>
    </row>
    <row r="1204" spans="1:15" ht="41.45">
      <c r="A1204" s="59">
        <v>44089</v>
      </c>
      <c r="B1204" s="6" t="s">
        <v>1873</v>
      </c>
      <c r="C1204" s="67" t="s">
        <v>1874</v>
      </c>
      <c r="D1204" s="42">
        <f>+Tabla1[[#This Row],[Capacidad MW]]/E$1</f>
        <v>49749.999999999993</v>
      </c>
      <c r="E1204" s="6">
        <v>19.899999999999999</v>
      </c>
      <c r="F1204" s="59">
        <v>44926</v>
      </c>
      <c r="G1204" s="24">
        <f>17*Tabla1[[#This Row],[Cantidad de paneles]]</f>
        <v>845749.99999999988</v>
      </c>
      <c r="H1204" s="23">
        <f>0.003*Tabla1[[#This Row],[Cantidad de paneles]]</f>
        <v>149.24999999999997</v>
      </c>
      <c r="I1204" s="24">
        <f>0.057*Tabla1[[#This Row],[Cantidad de paneles]]</f>
        <v>2835.7499999999995</v>
      </c>
      <c r="J1204" s="28">
        <f>+Tabla1[[#This Row],[Peso del vidrio '[Kg']]]*J$1</f>
        <v>133628499.99999999</v>
      </c>
      <c r="K1204" s="28">
        <f>+Tabla1[[#This Row],[Peso del Silicio '[Kg']]]*J$2</f>
        <v>22685999.999999996</v>
      </c>
      <c r="L1204" s="28">
        <f>+Tabla1[[#This Row],[peso del aluminio '[Kg']]]*J$3</f>
        <v>14745899.999999998</v>
      </c>
      <c r="M1204" s="30">
        <f>+Tabla1[[#This Row],[precio del vidrio '[$']]]+Tabla1[[#This Row],[precio del aluminio '[$']]]+Tabla1[[#This Row],[precio del silio '[$']]]</f>
        <v>171060399.99999997</v>
      </c>
      <c r="N1204" s="39">
        <f t="shared" si="25"/>
        <v>39902.12269652437</v>
      </c>
      <c r="O1204" s="50">
        <f>+Tabla1[[#This Row],[Valor Total del reciclaje de la planta]]/G$2</f>
        <v>44042.327497425329</v>
      </c>
    </row>
    <row r="1205" spans="1:15" ht="41.45">
      <c r="A1205" s="59">
        <v>44096</v>
      </c>
      <c r="B1205" s="6" t="s">
        <v>1875</v>
      </c>
      <c r="C1205" s="67" t="s">
        <v>1876</v>
      </c>
      <c r="D1205" s="42">
        <f>+Tabla1[[#This Row],[Capacidad MW]]/E$1</f>
        <v>1000000</v>
      </c>
      <c r="E1205" s="6">
        <v>400</v>
      </c>
      <c r="F1205" s="59">
        <v>45657</v>
      </c>
      <c r="G1205" s="24">
        <f>17*Tabla1[[#This Row],[Cantidad de paneles]]</f>
        <v>17000000</v>
      </c>
      <c r="H1205" s="23">
        <f>0.003*Tabla1[[#This Row],[Cantidad de paneles]]</f>
        <v>3000</v>
      </c>
      <c r="I1205" s="24">
        <f>0.057*Tabla1[[#This Row],[Cantidad de paneles]]</f>
        <v>57000</v>
      </c>
      <c r="J1205" s="28">
        <f>+Tabla1[[#This Row],[Peso del vidrio '[Kg']]]*J$1</f>
        <v>2686000000</v>
      </c>
      <c r="K1205" s="28">
        <f>+Tabla1[[#This Row],[Peso del Silicio '[Kg']]]*J$2</f>
        <v>456000000</v>
      </c>
      <c r="L1205" s="28">
        <f>+Tabla1[[#This Row],[peso del aluminio '[Kg']]]*J$3</f>
        <v>296400000</v>
      </c>
      <c r="M1205" s="30">
        <f>+Tabla1[[#This Row],[precio del vidrio '[$']]]+Tabla1[[#This Row],[precio del aluminio '[$']]]+Tabla1[[#This Row],[precio del silio '[$']]]</f>
        <v>3438400000</v>
      </c>
      <c r="N1205" s="39">
        <f t="shared" si="25"/>
        <v>802052.71751807793</v>
      </c>
      <c r="O1205" s="50">
        <f>+Tabla1[[#This Row],[Valor Total del reciclaje de la planta]]/G$2</f>
        <v>885272.91452111222</v>
      </c>
    </row>
    <row r="1206" spans="1:15" ht="27.6">
      <c r="A1206" s="59">
        <v>44098</v>
      </c>
      <c r="B1206" s="6" t="s">
        <v>1877</v>
      </c>
      <c r="C1206" s="67" t="s">
        <v>1878</v>
      </c>
      <c r="D1206" s="42">
        <f>+Tabla1[[#This Row],[Capacidad MW]]/E$1</f>
        <v>49749.999999999993</v>
      </c>
      <c r="E1206" s="6">
        <v>19.899999999999999</v>
      </c>
      <c r="F1206" s="59">
        <v>44561</v>
      </c>
      <c r="G1206" s="24">
        <f>17*Tabla1[[#This Row],[Cantidad de paneles]]</f>
        <v>845749.99999999988</v>
      </c>
      <c r="H1206" s="23">
        <f>0.003*Tabla1[[#This Row],[Cantidad de paneles]]</f>
        <v>149.24999999999997</v>
      </c>
      <c r="I1206" s="24">
        <f>0.057*Tabla1[[#This Row],[Cantidad de paneles]]</f>
        <v>2835.7499999999995</v>
      </c>
      <c r="J1206" s="28">
        <f>+Tabla1[[#This Row],[Peso del vidrio '[Kg']]]*J$1</f>
        <v>133628499.99999999</v>
      </c>
      <c r="K1206" s="28">
        <f>+Tabla1[[#This Row],[Peso del Silicio '[Kg']]]*J$2</f>
        <v>22685999.999999996</v>
      </c>
      <c r="L1206" s="28">
        <f>+Tabla1[[#This Row],[peso del aluminio '[Kg']]]*J$3</f>
        <v>14745899.999999998</v>
      </c>
      <c r="M1206" s="30">
        <f>+Tabla1[[#This Row],[precio del vidrio '[$']]]+Tabla1[[#This Row],[precio del aluminio '[$']]]+Tabla1[[#This Row],[precio del silio '[$']]]</f>
        <v>171060399.99999997</v>
      </c>
      <c r="N1206" s="39">
        <f t="shared" si="25"/>
        <v>39902.12269652437</v>
      </c>
      <c r="O1206" s="50">
        <f>+Tabla1[[#This Row],[Valor Total del reciclaje de la planta]]/G$2</f>
        <v>44042.327497425329</v>
      </c>
    </row>
    <row r="1207" spans="1:15" ht="41.45">
      <c r="A1207" s="59">
        <v>44098</v>
      </c>
      <c r="B1207" s="6" t="s">
        <v>1879</v>
      </c>
      <c r="C1207" s="67" t="s">
        <v>1880</v>
      </c>
      <c r="D1207" s="42">
        <f>+Tabla1[[#This Row],[Capacidad MW]]/E$1</f>
        <v>250000</v>
      </c>
      <c r="E1207" s="6">
        <v>100</v>
      </c>
      <c r="F1207" s="59">
        <v>45291</v>
      </c>
      <c r="G1207" s="24">
        <f>17*Tabla1[[#This Row],[Cantidad de paneles]]</f>
        <v>4250000</v>
      </c>
      <c r="H1207" s="23">
        <f>0.003*Tabla1[[#This Row],[Cantidad de paneles]]</f>
        <v>750</v>
      </c>
      <c r="I1207" s="24">
        <f>0.057*Tabla1[[#This Row],[Cantidad de paneles]]</f>
        <v>14250</v>
      </c>
      <c r="J1207" s="28">
        <f>+Tabla1[[#This Row],[Peso del vidrio '[Kg']]]*J$1</f>
        <v>671500000</v>
      </c>
      <c r="K1207" s="28">
        <f>+Tabla1[[#This Row],[Peso del Silicio '[Kg']]]*J$2</f>
        <v>114000000</v>
      </c>
      <c r="L1207" s="28">
        <f>+Tabla1[[#This Row],[peso del aluminio '[Kg']]]*J$3</f>
        <v>74100000</v>
      </c>
      <c r="M1207" s="30">
        <f>+Tabla1[[#This Row],[precio del vidrio '[$']]]+Tabla1[[#This Row],[precio del aluminio '[$']]]+Tabla1[[#This Row],[precio del silio '[$']]]</f>
        <v>859600000</v>
      </c>
      <c r="N1207" s="39">
        <f t="shared" si="25"/>
        <v>200513.17937951948</v>
      </c>
      <c r="O1207" s="50">
        <f>+Tabla1[[#This Row],[Valor Total del reciclaje de la planta]]/G$2</f>
        <v>221318.22863027806</v>
      </c>
    </row>
    <row r="1208" spans="1:15" ht="41.45">
      <c r="A1208" s="59">
        <v>44120</v>
      </c>
      <c r="B1208" s="6" t="s">
        <v>1881</v>
      </c>
      <c r="C1208" s="67" t="s">
        <v>1811</v>
      </c>
      <c r="D1208" s="42">
        <f>+Tabla1[[#This Row],[Capacidad MW]]/E$1</f>
        <v>24750</v>
      </c>
      <c r="E1208" s="6">
        <v>9.9</v>
      </c>
      <c r="F1208" s="59">
        <v>45291</v>
      </c>
      <c r="G1208" s="24">
        <f>17*Tabla1[[#This Row],[Cantidad de paneles]]</f>
        <v>420750</v>
      </c>
      <c r="H1208" s="23">
        <f>0.003*Tabla1[[#This Row],[Cantidad de paneles]]</f>
        <v>74.25</v>
      </c>
      <c r="I1208" s="24">
        <f>0.057*Tabla1[[#This Row],[Cantidad de paneles]]</f>
        <v>1410.75</v>
      </c>
      <c r="J1208" s="28">
        <f>+Tabla1[[#This Row],[Peso del vidrio '[Kg']]]*J$1</f>
        <v>66478500</v>
      </c>
      <c r="K1208" s="28">
        <f>+Tabla1[[#This Row],[Peso del Silicio '[Kg']]]*J$2</f>
        <v>11286000</v>
      </c>
      <c r="L1208" s="28">
        <f>+Tabla1[[#This Row],[peso del aluminio '[Kg']]]*J$3</f>
        <v>7335900</v>
      </c>
      <c r="M1208" s="30">
        <f>+Tabla1[[#This Row],[precio del vidrio '[$']]]+Tabla1[[#This Row],[precio del aluminio '[$']]]+Tabla1[[#This Row],[precio del silio '[$']]]</f>
        <v>85100400</v>
      </c>
      <c r="N1208" s="39">
        <f t="shared" si="25"/>
        <v>19850.804758572427</v>
      </c>
      <c r="O1208" s="50">
        <f>+Tabla1[[#This Row],[Valor Total del reciclaje de la planta]]/G$2</f>
        <v>21910.50463439753</v>
      </c>
    </row>
    <row r="1209" spans="1:15" ht="41.45">
      <c r="A1209" s="59">
        <v>44120</v>
      </c>
      <c r="B1209" s="6" t="s">
        <v>1882</v>
      </c>
      <c r="C1209" s="67" t="s">
        <v>1811</v>
      </c>
      <c r="D1209" s="42">
        <f>+Tabla1[[#This Row],[Capacidad MW]]/E$1</f>
        <v>24750</v>
      </c>
      <c r="E1209" s="6">
        <v>9.9</v>
      </c>
      <c r="F1209" s="59">
        <v>45291</v>
      </c>
      <c r="G1209" s="24">
        <f>17*Tabla1[[#This Row],[Cantidad de paneles]]</f>
        <v>420750</v>
      </c>
      <c r="H1209" s="23">
        <f>0.003*Tabla1[[#This Row],[Cantidad de paneles]]</f>
        <v>74.25</v>
      </c>
      <c r="I1209" s="24">
        <f>0.057*Tabla1[[#This Row],[Cantidad de paneles]]</f>
        <v>1410.75</v>
      </c>
      <c r="J1209" s="28">
        <f>+Tabla1[[#This Row],[Peso del vidrio '[Kg']]]*J$1</f>
        <v>66478500</v>
      </c>
      <c r="K1209" s="28">
        <f>+Tabla1[[#This Row],[Peso del Silicio '[Kg']]]*J$2</f>
        <v>11286000</v>
      </c>
      <c r="L1209" s="28">
        <f>+Tabla1[[#This Row],[peso del aluminio '[Kg']]]*J$3</f>
        <v>7335900</v>
      </c>
      <c r="M1209" s="30">
        <f>+Tabla1[[#This Row],[precio del vidrio '[$']]]+Tabla1[[#This Row],[precio del aluminio '[$']]]+Tabla1[[#This Row],[precio del silio '[$']]]</f>
        <v>85100400</v>
      </c>
      <c r="N1209" s="39">
        <f t="shared" si="25"/>
        <v>19850.804758572427</v>
      </c>
      <c r="O1209" s="50">
        <f>+Tabla1[[#This Row],[Valor Total del reciclaje de la planta]]/G$2</f>
        <v>21910.50463439753</v>
      </c>
    </row>
    <row r="1210" spans="1:15" ht="41.45">
      <c r="A1210" s="59">
        <v>44120</v>
      </c>
      <c r="B1210" s="6" t="s">
        <v>1883</v>
      </c>
      <c r="C1210" s="67" t="s">
        <v>1811</v>
      </c>
      <c r="D1210" s="42">
        <f>+Tabla1[[#This Row],[Capacidad MW]]/E$1</f>
        <v>24750</v>
      </c>
      <c r="E1210" s="6">
        <v>9.9</v>
      </c>
      <c r="F1210" s="59">
        <v>45291</v>
      </c>
      <c r="G1210" s="24">
        <f>17*Tabla1[[#This Row],[Cantidad de paneles]]</f>
        <v>420750</v>
      </c>
      <c r="H1210" s="23">
        <f>0.003*Tabla1[[#This Row],[Cantidad de paneles]]</f>
        <v>74.25</v>
      </c>
      <c r="I1210" s="24">
        <f>0.057*Tabla1[[#This Row],[Cantidad de paneles]]</f>
        <v>1410.75</v>
      </c>
      <c r="J1210" s="28">
        <f>+Tabla1[[#This Row],[Peso del vidrio '[Kg']]]*J$1</f>
        <v>66478500</v>
      </c>
      <c r="K1210" s="28">
        <f>+Tabla1[[#This Row],[Peso del Silicio '[Kg']]]*J$2</f>
        <v>11286000</v>
      </c>
      <c r="L1210" s="28">
        <f>+Tabla1[[#This Row],[peso del aluminio '[Kg']]]*J$3</f>
        <v>7335900</v>
      </c>
      <c r="M1210" s="30">
        <f>+Tabla1[[#This Row],[precio del vidrio '[$']]]+Tabla1[[#This Row],[precio del aluminio '[$']]]+Tabla1[[#This Row],[precio del silio '[$']]]</f>
        <v>85100400</v>
      </c>
      <c r="N1210" s="39">
        <f t="shared" si="25"/>
        <v>19850.804758572427</v>
      </c>
      <c r="O1210" s="50">
        <f>+Tabla1[[#This Row],[Valor Total del reciclaje de la planta]]/G$2</f>
        <v>21910.50463439753</v>
      </c>
    </row>
    <row r="1211" spans="1:15" ht="41.45">
      <c r="A1211" s="59">
        <v>44132</v>
      </c>
      <c r="B1211" s="6" t="s">
        <v>1884</v>
      </c>
      <c r="C1211" s="67" t="s">
        <v>1725</v>
      </c>
      <c r="D1211" s="42">
        <f>+Tabla1[[#This Row],[Capacidad MW]]/E$1</f>
        <v>38750</v>
      </c>
      <c r="E1211" s="6">
        <v>15.5</v>
      </c>
      <c r="F1211" s="59">
        <v>44926</v>
      </c>
      <c r="G1211" s="24">
        <f>17*Tabla1[[#This Row],[Cantidad de paneles]]</f>
        <v>658750</v>
      </c>
      <c r="H1211" s="23">
        <f>0.003*Tabla1[[#This Row],[Cantidad de paneles]]</f>
        <v>116.25</v>
      </c>
      <c r="I1211" s="24">
        <f>0.057*Tabla1[[#This Row],[Cantidad de paneles]]</f>
        <v>2208.75</v>
      </c>
      <c r="J1211" s="28">
        <f>+Tabla1[[#This Row],[Peso del vidrio '[Kg']]]*J$1</f>
        <v>104082500</v>
      </c>
      <c r="K1211" s="28">
        <f>+Tabla1[[#This Row],[Peso del Silicio '[Kg']]]*J$2</f>
        <v>17670000</v>
      </c>
      <c r="L1211" s="28">
        <f>+Tabla1[[#This Row],[peso del aluminio '[Kg']]]*J$3</f>
        <v>11485500</v>
      </c>
      <c r="M1211" s="30">
        <f>+Tabla1[[#This Row],[precio del vidrio '[$']]]+Tabla1[[#This Row],[precio del aluminio '[$']]]+Tabla1[[#This Row],[precio del silio '[$']]]</f>
        <v>133238000</v>
      </c>
      <c r="N1211" s="39">
        <f t="shared" si="25"/>
        <v>31079.54280382552</v>
      </c>
      <c r="O1211" s="50">
        <f>+Tabla1[[#This Row],[Valor Total del reciclaje de la planta]]/G$2</f>
        <v>34304.3254376931</v>
      </c>
    </row>
    <row r="1212" spans="1:15" ht="27.6">
      <c r="A1212" s="59">
        <v>44154</v>
      </c>
      <c r="B1212" s="6" t="s">
        <v>1885</v>
      </c>
      <c r="C1212" s="67" t="s">
        <v>1886</v>
      </c>
      <c r="D1212" s="42">
        <f>+Tabla1[[#This Row],[Capacidad MW]]/E$1</f>
        <v>1750000</v>
      </c>
      <c r="E1212" s="6">
        <v>700</v>
      </c>
      <c r="F1212" s="59">
        <v>45291</v>
      </c>
      <c r="G1212" s="24">
        <f>17*Tabla1[[#This Row],[Cantidad de paneles]]</f>
        <v>29750000</v>
      </c>
      <c r="H1212" s="23">
        <f>0.003*Tabla1[[#This Row],[Cantidad de paneles]]</f>
        <v>5250</v>
      </c>
      <c r="I1212" s="24">
        <f>0.057*Tabla1[[#This Row],[Cantidad de paneles]]</f>
        <v>99750</v>
      </c>
      <c r="J1212" s="28">
        <f>+Tabla1[[#This Row],[Peso del vidrio '[Kg']]]*J$1</f>
        <v>4700500000</v>
      </c>
      <c r="K1212" s="28">
        <f>+Tabla1[[#This Row],[Peso del Silicio '[Kg']]]*J$2</f>
        <v>798000000</v>
      </c>
      <c r="L1212" s="28">
        <f>+Tabla1[[#This Row],[peso del aluminio '[Kg']]]*J$3</f>
        <v>518700000</v>
      </c>
      <c r="M1212" s="30">
        <f>+Tabla1[[#This Row],[precio del vidrio '[$']]]+Tabla1[[#This Row],[precio del aluminio '[$']]]+Tabla1[[#This Row],[precio del silio '[$']]]</f>
        <v>6017200000</v>
      </c>
      <c r="N1212" s="39">
        <f t="shared" si="25"/>
        <v>1403592.2556566363</v>
      </c>
      <c r="O1212" s="50">
        <f>+Tabla1[[#This Row],[Valor Total del reciclaje de la planta]]/G$2</f>
        <v>1549227.6004119464</v>
      </c>
    </row>
    <row r="1213" spans="1:15" ht="41.45">
      <c r="A1213" s="59">
        <v>44167</v>
      </c>
      <c r="B1213" s="6" t="s">
        <v>1887</v>
      </c>
      <c r="C1213" s="67" t="s">
        <v>1732</v>
      </c>
      <c r="D1213" s="42">
        <f>+Tabla1[[#This Row],[Capacidad MW]]/E$1</f>
        <v>48750</v>
      </c>
      <c r="E1213" s="6">
        <v>19.5</v>
      </c>
      <c r="F1213" s="59">
        <v>44742</v>
      </c>
      <c r="G1213" s="24">
        <f>17*Tabla1[[#This Row],[Cantidad de paneles]]</f>
        <v>828750</v>
      </c>
      <c r="H1213" s="23">
        <f>0.003*Tabla1[[#This Row],[Cantidad de paneles]]</f>
        <v>146.25</v>
      </c>
      <c r="I1213" s="24">
        <f>0.057*Tabla1[[#This Row],[Cantidad de paneles]]</f>
        <v>2778.75</v>
      </c>
      <c r="J1213" s="28">
        <f>+Tabla1[[#This Row],[Peso del vidrio '[Kg']]]*J$1</f>
        <v>130942500</v>
      </c>
      <c r="K1213" s="28">
        <f>+Tabla1[[#This Row],[Peso del Silicio '[Kg']]]*J$2</f>
        <v>22230000</v>
      </c>
      <c r="L1213" s="28">
        <f>+Tabla1[[#This Row],[peso del aluminio '[Kg']]]*J$3</f>
        <v>14449500</v>
      </c>
      <c r="M1213" s="30">
        <f>+Tabla1[[#This Row],[precio del vidrio '[$']]]+Tabla1[[#This Row],[precio del aluminio '[$']]]+Tabla1[[#This Row],[precio del silio '[$']]]</f>
        <v>167622000</v>
      </c>
      <c r="N1213" s="39">
        <f t="shared" si="25"/>
        <v>39100.069979006301</v>
      </c>
      <c r="O1213" s="50">
        <f>+Tabla1[[#This Row],[Valor Total del reciclaje de la planta]]/G$2</f>
        <v>43157.054582904224</v>
      </c>
    </row>
    <row r="1214" spans="1:15" ht="41.45">
      <c r="A1214" s="59">
        <v>44167</v>
      </c>
      <c r="B1214" s="6" t="s">
        <v>1888</v>
      </c>
      <c r="C1214" s="67" t="s">
        <v>1876</v>
      </c>
      <c r="D1214" s="42">
        <f>+Tabla1[[#This Row],[Capacidad MW]]/E$1</f>
        <v>875000</v>
      </c>
      <c r="E1214" s="6">
        <v>350</v>
      </c>
      <c r="F1214" s="59">
        <v>45291</v>
      </c>
      <c r="G1214" s="24">
        <f>17*Tabla1[[#This Row],[Cantidad de paneles]]</f>
        <v>14875000</v>
      </c>
      <c r="H1214" s="23">
        <f>0.003*Tabla1[[#This Row],[Cantidad de paneles]]</f>
        <v>2625</v>
      </c>
      <c r="I1214" s="24">
        <f>0.057*Tabla1[[#This Row],[Cantidad de paneles]]</f>
        <v>49875</v>
      </c>
      <c r="J1214" s="28">
        <f>+Tabla1[[#This Row],[Peso del vidrio '[Kg']]]*J$1</f>
        <v>2350250000</v>
      </c>
      <c r="K1214" s="28">
        <f>+Tabla1[[#This Row],[Peso del Silicio '[Kg']]]*J$2</f>
        <v>399000000</v>
      </c>
      <c r="L1214" s="28">
        <f>+Tabla1[[#This Row],[peso del aluminio '[Kg']]]*J$3</f>
        <v>259350000</v>
      </c>
      <c r="M1214" s="30">
        <f>+Tabla1[[#This Row],[precio del vidrio '[$']]]+Tabla1[[#This Row],[precio del aluminio '[$']]]+Tabla1[[#This Row],[precio del silio '[$']]]</f>
        <v>3008600000</v>
      </c>
      <c r="N1214" s="39">
        <f t="shared" si="25"/>
        <v>701796.12782831816</v>
      </c>
      <c r="O1214" s="50">
        <f>+Tabla1[[#This Row],[Valor Total del reciclaje de la planta]]/G$2</f>
        <v>774613.80020597321</v>
      </c>
    </row>
    <row r="1215" spans="1:15" ht="41.45">
      <c r="A1215" s="59">
        <v>44167</v>
      </c>
      <c r="B1215" s="6" t="s">
        <v>1889</v>
      </c>
      <c r="C1215" s="67" t="s">
        <v>1880</v>
      </c>
      <c r="D1215" s="42">
        <f>+Tabla1[[#This Row],[Capacidad MW]]/E$1</f>
        <v>375000</v>
      </c>
      <c r="E1215" s="6">
        <v>150</v>
      </c>
      <c r="F1215" s="59">
        <v>45657</v>
      </c>
      <c r="G1215" s="24">
        <f>17*Tabla1[[#This Row],[Cantidad de paneles]]</f>
        <v>6375000</v>
      </c>
      <c r="H1215" s="23">
        <f>0.003*Tabla1[[#This Row],[Cantidad de paneles]]</f>
        <v>1125</v>
      </c>
      <c r="I1215" s="24">
        <f>0.057*Tabla1[[#This Row],[Cantidad de paneles]]</f>
        <v>21375</v>
      </c>
      <c r="J1215" s="28">
        <f>+Tabla1[[#This Row],[Peso del vidrio '[Kg']]]*J$1</f>
        <v>1007250000</v>
      </c>
      <c r="K1215" s="28">
        <f>+Tabla1[[#This Row],[Peso del Silicio '[Kg']]]*J$2</f>
        <v>171000000</v>
      </c>
      <c r="L1215" s="28">
        <f>+Tabla1[[#This Row],[peso del aluminio '[Kg']]]*J$3</f>
        <v>111150000</v>
      </c>
      <c r="M1215" s="30">
        <f>+Tabla1[[#This Row],[precio del vidrio '[$']]]+Tabla1[[#This Row],[precio del aluminio '[$']]]+Tabla1[[#This Row],[precio del silio '[$']]]</f>
        <v>1289400000</v>
      </c>
      <c r="N1215" s="39">
        <f t="shared" si="25"/>
        <v>300769.76906927919</v>
      </c>
      <c r="O1215" s="50">
        <f>+Tabla1[[#This Row],[Valor Total del reciclaje de la planta]]/G$2</f>
        <v>331977.3429454171</v>
      </c>
    </row>
    <row r="1216" spans="1:15" ht="27.6">
      <c r="A1216" s="59">
        <v>44176</v>
      </c>
      <c r="B1216" s="6" t="s">
        <v>1890</v>
      </c>
      <c r="C1216" s="67" t="s">
        <v>1801</v>
      </c>
      <c r="D1216" s="42">
        <f>+Tabla1[[#This Row],[Capacidad MW]]/E$1</f>
        <v>375000</v>
      </c>
      <c r="E1216" s="6">
        <v>150</v>
      </c>
      <c r="F1216" s="59">
        <v>44926</v>
      </c>
      <c r="G1216" s="24">
        <f>17*Tabla1[[#This Row],[Cantidad de paneles]]</f>
        <v>6375000</v>
      </c>
      <c r="H1216" s="23">
        <f>0.003*Tabla1[[#This Row],[Cantidad de paneles]]</f>
        <v>1125</v>
      </c>
      <c r="I1216" s="24">
        <f>0.057*Tabla1[[#This Row],[Cantidad de paneles]]</f>
        <v>21375</v>
      </c>
      <c r="J1216" s="28">
        <f>+Tabla1[[#This Row],[Peso del vidrio '[Kg']]]*J$1</f>
        <v>1007250000</v>
      </c>
      <c r="K1216" s="28">
        <f>+Tabla1[[#This Row],[Peso del Silicio '[Kg']]]*J$2</f>
        <v>171000000</v>
      </c>
      <c r="L1216" s="28">
        <f>+Tabla1[[#This Row],[peso del aluminio '[Kg']]]*J$3</f>
        <v>111150000</v>
      </c>
      <c r="M1216" s="30">
        <f>+Tabla1[[#This Row],[precio del vidrio '[$']]]+Tabla1[[#This Row],[precio del aluminio '[$']]]+Tabla1[[#This Row],[precio del silio '[$']]]</f>
        <v>1289400000</v>
      </c>
      <c r="N1216" s="39">
        <f t="shared" si="25"/>
        <v>300769.76906927919</v>
      </c>
      <c r="O1216" s="50">
        <f>+Tabla1[[#This Row],[Valor Total del reciclaje de la planta]]/G$2</f>
        <v>331977.3429454171</v>
      </c>
    </row>
    <row r="1217" spans="1:15" ht="27.6">
      <c r="A1217" s="59">
        <v>44176</v>
      </c>
      <c r="B1217" s="6" t="s">
        <v>1891</v>
      </c>
      <c r="C1217" s="67" t="s">
        <v>1892</v>
      </c>
      <c r="D1217" s="42">
        <f>+Tabla1[[#This Row],[Capacidad MW]]/E$1</f>
        <v>200000</v>
      </c>
      <c r="E1217" s="6">
        <v>80</v>
      </c>
      <c r="F1217" s="59">
        <v>45838</v>
      </c>
      <c r="G1217" s="24">
        <f>17*Tabla1[[#This Row],[Cantidad de paneles]]</f>
        <v>3400000</v>
      </c>
      <c r="H1217" s="23">
        <f>0.003*Tabla1[[#This Row],[Cantidad de paneles]]</f>
        <v>600</v>
      </c>
      <c r="I1217" s="24">
        <f>0.057*Tabla1[[#This Row],[Cantidad de paneles]]</f>
        <v>11400</v>
      </c>
      <c r="J1217" s="28">
        <f>+Tabla1[[#This Row],[Peso del vidrio '[Kg']]]*J$1</f>
        <v>537200000</v>
      </c>
      <c r="K1217" s="28">
        <f>+Tabla1[[#This Row],[Peso del Silicio '[Kg']]]*J$2</f>
        <v>91200000</v>
      </c>
      <c r="L1217" s="28">
        <f>+Tabla1[[#This Row],[peso del aluminio '[Kg']]]*J$3</f>
        <v>59280000</v>
      </c>
      <c r="M1217" s="30">
        <f>+Tabla1[[#This Row],[precio del vidrio '[$']]]+Tabla1[[#This Row],[precio del aluminio '[$']]]+Tabla1[[#This Row],[precio del silio '[$']]]</f>
        <v>687680000</v>
      </c>
      <c r="N1217" s="39">
        <f t="shared" si="25"/>
        <v>160410.54350361557</v>
      </c>
      <c r="O1217" s="50">
        <f>+Tabla1[[#This Row],[Valor Total del reciclaje de la planta]]/G$2</f>
        <v>177054.58290422245</v>
      </c>
    </row>
    <row r="1218" spans="1:15" ht="41.45">
      <c r="A1218" s="59">
        <v>44176</v>
      </c>
      <c r="B1218" s="6" t="s">
        <v>1893</v>
      </c>
      <c r="C1218" s="67" t="s">
        <v>1874</v>
      </c>
      <c r="D1218" s="42">
        <f>+Tabla1[[#This Row],[Capacidad MW]]/E$1</f>
        <v>300000</v>
      </c>
      <c r="E1218" s="6">
        <v>120</v>
      </c>
      <c r="F1218" s="59">
        <v>46326</v>
      </c>
      <c r="G1218" s="24">
        <f>17*Tabla1[[#This Row],[Cantidad de paneles]]</f>
        <v>5100000</v>
      </c>
      <c r="H1218" s="23">
        <f>0.003*Tabla1[[#This Row],[Cantidad de paneles]]</f>
        <v>900</v>
      </c>
      <c r="I1218" s="24">
        <f>0.057*Tabla1[[#This Row],[Cantidad de paneles]]</f>
        <v>17100</v>
      </c>
      <c r="J1218" s="28">
        <f>+Tabla1[[#This Row],[Peso del vidrio '[Kg']]]*J$1</f>
        <v>805800000</v>
      </c>
      <c r="K1218" s="28">
        <f>+Tabla1[[#This Row],[Peso del Silicio '[Kg']]]*J$2</f>
        <v>136800000</v>
      </c>
      <c r="L1218" s="28">
        <f>+Tabla1[[#This Row],[peso del aluminio '[Kg']]]*J$3</f>
        <v>88920000</v>
      </c>
      <c r="M1218" s="30">
        <f>+Tabla1[[#This Row],[precio del vidrio '[$']]]+Tabla1[[#This Row],[precio del aluminio '[$']]]+Tabla1[[#This Row],[precio del silio '[$']]]</f>
        <v>1031520000</v>
      </c>
      <c r="N1218" s="39">
        <f t="shared" si="25"/>
        <v>240615.81525542337</v>
      </c>
      <c r="O1218" s="50">
        <f>+Tabla1[[#This Row],[Valor Total del reciclaje de la planta]]/G$2</f>
        <v>265581.87435633369</v>
      </c>
    </row>
    <row r="1219" spans="1:15" ht="27.6">
      <c r="A1219" s="60">
        <v>44176</v>
      </c>
      <c r="B1219" s="6" t="s">
        <v>1894</v>
      </c>
      <c r="C1219" s="67" t="s">
        <v>1880</v>
      </c>
      <c r="D1219" s="42">
        <f>+Tabla1[[#This Row],[Capacidad MW]]/E$1</f>
        <v>325000</v>
      </c>
      <c r="E1219" s="6">
        <v>130</v>
      </c>
      <c r="F1219" s="59">
        <v>46326</v>
      </c>
      <c r="G1219" s="61">
        <f>17*Tabla1[[#This Row],[Cantidad de paneles]]</f>
        <v>5525000</v>
      </c>
      <c r="H1219" s="62">
        <f>0.003*Tabla1[[#This Row],[Cantidad de paneles]]</f>
        <v>975</v>
      </c>
      <c r="I1219" s="61">
        <f>0.057*Tabla1[[#This Row],[Cantidad de paneles]]</f>
        <v>18525</v>
      </c>
      <c r="J1219" s="63">
        <f>+Tabla1[[#This Row],[Peso del vidrio '[Kg']]]*J$1</f>
        <v>872950000</v>
      </c>
      <c r="K1219" s="63">
        <f>+Tabla1[[#This Row],[Peso del Silicio '[Kg']]]*J$2</f>
        <v>148200000</v>
      </c>
      <c r="L1219" s="63">
        <f>+Tabla1[[#This Row],[peso del aluminio '[Kg']]]*J$3</f>
        <v>96330000</v>
      </c>
      <c r="M1219" s="64">
        <f>+Tabla1[[#This Row],[precio del vidrio '[$']]]+Tabla1[[#This Row],[precio del aluminio '[$']]]+Tabla1[[#This Row],[precio del silio '[$']]]</f>
        <v>1117480000</v>
      </c>
      <c r="N1219" s="65">
        <f t="shared" si="25"/>
        <v>260667.13319337531</v>
      </c>
      <c r="O1219" s="66">
        <f>+Tabla1[[#This Row],[Valor Total del reciclaje de la planta]]/G$2</f>
        <v>287713.69721936149</v>
      </c>
    </row>
    <row r="1220" spans="1:15" ht="41.45">
      <c r="A1220" s="59">
        <v>44180</v>
      </c>
      <c r="B1220" s="6" t="s">
        <v>1895</v>
      </c>
      <c r="C1220" s="67" t="s">
        <v>1896</v>
      </c>
      <c r="D1220" s="42">
        <f>+Tabla1[[#This Row],[Capacidad MW]]/E$1</f>
        <v>24750</v>
      </c>
      <c r="E1220" s="6">
        <v>9.9</v>
      </c>
      <c r="F1220" s="59">
        <v>44926</v>
      </c>
      <c r="G1220" s="24">
        <f>17*Tabla1[[#This Row],[Cantidad de paneles]]</f>
        <v>420750</v>
      </c>
      <c r="H1220" s="23">
        <f>0.003*Tabla1[[#This Row],[Cantidad de paneles]]</f>
        <v>74.25</v>
      </c>
      <c r="I1220" s="24">
        <f>0.057*Tabla1[[#This Row],[Cantidad de paneles]]</f>
        <v>1410.75</v>
      </c>
      <c r="J1220" s="28">
        <f>+Tabla1[[#This Row],[Peso del vidrio '[Kg']]]*J$1</f>
        <v>66478500</v>
      </c>
      <c r="K1220" s="28">
        <f>+Tabla1[[#This Row],[Peso del Silicio '[Kg']]]*J$2</f>
        <v>11286000</v>
      </c>
      <c r="L1220" s="28">
        <f>+Tabla1[[#This Row],[peso del aluminio '[Kg']]]*J$3</f>
        <v>7335900</v>
      </c>
      <c r="M1220" s="30">
        <f>+Tabla1[[#This Row],[precio del vidrio '[$']]]+Tabla1[[#This Row],[precio del aluminio '[$']]]+Tabla1[[#This Row],[precio del silio '[$']]]</f>
        <v>85100400</v>
      </c>
      <c r="N1220" s="39">
        <f t="shared" ref="N1220:N1223" si="26">+M1220/G$1</f>
        <v>19850.804758572427</v>
      </c>
      <c r="O1220" s="50">
        <f>+Tabla1[[#This Row],[Valor Total del reciclaje de la planta]]/G$2</f>
        <v>21910.50463439753</v>
      </c>
    </row>
    <row r="1221" spans="1:15" ht="41.45">
      <c r="A1221" s="59">
        <v>44180</v>
      </c>
      <c r="B1221" s="6" t="s">
        <v>1897</v>
      </c>
      <c r="C1221" s="67" t="s">
        <v>1683</v>
      </c>
      <c r="D1221" s="42">
        <f>+Tabla1[[#This Row],[Capacidad MW]]/E$1</f>
        <v>249750</v>
      </c>
      <c r="E1221" s="6">
        <v>99.9</v>
      </c>
      <c r="F1221" s="59">
        <v>44926</v>
      </c>
      <c r="G1221" s="24">
        <f>17*Tabla1[[#This Row],[Cantidad de paneles]]</f>
        <v>4245750</v>
      </c>
      <c r="H1221" s="23">
        <f>0.003*Tabla1[[#This Row],[Cantidad de paneles]]</f>
        <v>749.25</v>
      </c>
      <c r="I1221" s="24">
        <f>0.057*Tabla1[[#This Row],[Cantidad de paneles]]</f>
        <v>14235.75</v>
      </c>
      <c r="J1221" s="28">
        <f>+Tabla1[[#This Row],[Peso del vidrio '[Kg']]]*J$1</f>
        <v>670828500</v>
      </c>
      <c r="K1221" s="28">
        <f>+Tabla1[[#This Row],[Peso del Silicio '[Kg']]]*J$2</f>
        <v>113886000</v>
      </c>
      <c r="L1221" s="28">
        <f>+Tabla1[[#This Row],[peso del aluminio '[Kg']]]*J$3</f>
        <v>74025900</v>
      </c>
      <c r="M1221" s="30">
        <f>+Tabla1[[#This Row],[precio del vidrio '[$']]]+Tabla1[[#This Row],[precio del aluminio '[$']]]+Tabla1[[#This Row],[precio del silio '[$']]]</f>
        <v>858740400</v>
      </c>
      <c r="N1221" s="39">
        <f t="shared" si="26"/>
        <v>200312.66620013997</v>
      </c>
      <c r="O1221" s="50">
        <f>+Tabla1[[#This Row],[Valor Total del reciclaje de la planta]]/G$2</f>
        <v>221096.91040164779</v>
      </c>
    </row>
    <row r="1222" spans="1:15" ht="55.15">
      <c r="A1222" s="59">
        <v>44195</v>
      </c>
      <c r="B1222" s="6" t="s">
        <v>1898</v>
      </c>
      <c r="C1222" s="67" t="s">
        <v>1801</v>
      </c>
      <c r="D1222" s="42">
        <f>+Tabla1[[#This Row],[Capacidad MW]]/E$1</f>
        <v>250000</v>
      </c>
      <c r="E1222" s="6">
        <v>100</v>
      </c>
      <c r="F1222" s="59">
        <v>44926</v>
      </c>
      <c r="G1222" s="24">
        <f>17*Tabla1[[#This Row],[Cantidad de paneles]]</f>
        <v>4250000</v>
      </c>
      <c r="H1222" s="23">
        <f>0.003*Tabla1[[#This Row],[Cantidad de paneles]]</f>
        <v>750</v>
      </c>
      <c r="I1222" s="24">
        <f>0.057*Tabla1[[#This Row],[Cantidad de paneles]]</f>
        <v>14250</v>
      </c>
      <c r="J1222" s="28">
        <f>+Tabla1[[#This Row],[Peso del vidrio '[Kg']]]*J$1</f>
        <v>671500000</v>
      </c>
      <c r="K1222" s="28">
        <f>+Tabla1[[#This Row],[Peso del Silicio '[Kg']]]*J$2</f>
        <v>114000000</v>
      </c>
      <c r="L1222" s="28">
        <f>+Tabla1[[#This Row],[peso del aluminio '[Kg']]]*J$3</f>
        <v>74100000</v>
      </c>
      <c r="M1222" s="30">
        <f>+Tabla1[[#This Row],[precio del vidrio '[$']]]+Tabla1[[#This Row],[precio del aluminio '[$']]]+Tabla1[[#This Row],[precio del silio '[$']]]</f>
        <v>859600000</v>
      </c>
      <c r="N1222" s="39">
        <f t="shared" si="26"/>
        <v>200513.17937951948</v>
      </c>
      <c r="O1222" s="50">
        <f>+Tabla1[[#This Row],[Valor Total del reciclaje de la planta]]/G$2</f>
        <v>221318.22863027806</v>
      </c>
    </row>
    <row r="1223" spans="1:15" ht="27.6">
      <c r="A1223" s="60">
        <v>44225</v>
      </c>
      <c r="B1223" s="6" t="s">
        <v>1899</v>
      </c>
      <c r="C1223" s="67" t="s">
        <v>1792</v>
      </c>
      <c r="D1223" s="42">
        <f>+Tabla1[[#This Row],[Capacidad MW]]/E$1</f>
        <v>24500</v>
      </c>
      <c r="E1223" s="6">
        <v>9.8000000000000007</v>
      </c>
      <c r="F1223" s="59">
        <v>46022</v>
      </c>
      <c r="G1223" s="61">
        <f>17*Tabla1[[#This Row],[Cantidad de paneles]]</f>
        <v>416500</v>
      </c>
      <c r="H1223" s="62">
        <f>0.003*Tabla1[[#This Row],[Cantidad de paneles]]</f>
        <v>73.5</v>
      </c>
      <c r="I1223" s="61">
        <f>0.057*Tabla1[[#This Row],[Cantidad de paneles]]</f>
        <v>1396.5</v>
      </c>
      <c r="J1223" s="63">
        <f>+Tabla1[[#This Row],[Peso del vidrio '[Kg']]]*J$1</f>
        <v>65807000</v>
      </c>
      <c r="K1223" s="63">
        <f>+Tabla1[[#This Row],[Peso del Silicio '[Kg']]]*J$2</f>
        <v>11172000</v>
      </c>
      <c r="L1223" s="63">
        <f>+Tabla1[[#This Row],[peso del aluminio '[Kg']]]*J$3</f>
        <v>7261800</v>
      </c>
      <c r="M1223" s="64">
        <f>+Tabla1[[#This Row],[precio del vidrio '[$']]]+Tabla1[[#This Row],[precio del aluminio '[$']]]+Tabla1[[#This Row],[precio del silio '[$']]]</f>
        <v>84240800</v>
      </c>
      <c r="N1223" s="65">
        <f t="shared" si="26"/>
        <v>19650.291579192908</v>
      </c>
      <c r="O1223" s="66">
        <f>+Tabla1[[#This Row],[Valor Total del reciclaje de la planta]]/G$2</f>
        <v>21689.18640576725</v>
      </c>
    </row>
    <row r="1224" spans="1:15" ht="27.6">
      <c r="A1224" s="59">
        <v>44267</v>
      </c>
      <c r="B1224" s="6" t="s">
        <v>1900</v>
      </c>
      <c r="C1224" s="67" t="s">
        <v>27</v>
      </c>
      <c r="D1224" s="42">
        <f>+Tabla1[[#This Row],[Capacidad MW]]/E$1</f>
        <v>247500</v>
      </c>
      <c r="E1224" s="6">
        <v>99</v>
      </c>
      <c r="F1224" s="59">
        <v>45657</v>
      </c>
      <c r="G1224" s="24">
        <f>17*Tabla1[[#This Row],[Cantidad de paneles]]</f>
        <v>4207500</v>
      </c>
      <c r="H1224" s="23">
        <f>0.003*Tabla1[[#This Row],[Cantidad de paneles]]</f>
        <v>742.5</v>
      </c>
      <c r="I1224" s="24">
        <f>0.057*Tabla1[[#This Row],[Cantidad de paneles]]</f>
        <v>14107.5</v>
      </c>
      <c r="J1224" s="28">
        <f>+Tabla1[[#This Row],[Peso del vidrio '[Kg']]]*J$1</f>
        <v>664785000</v>
      </c>
      <c r="K1224" s="28">
        <f>+Tabla1[[#This Row],[Peso del Silicio '[Kg']]]*J$2</f>
        <v>112860000</v>
      </c>
      <c r="L1224" s="28">
        <f>+Tabla1[[#This Row],[peso del aluminio '[Kg']]]*J$3</f>
        <v>73359000</v>
      </c>
      <c r="M1224" s="30">
        <f>+Tabla1[[#This Row],[precio del vidrio '[$']]]+Tabla1[[#This Row],[precio del aluminio '[$']]]+Tabla1[[#This Row],[precio del silio '[$']]]</f>
        <v>851004000</v>
      </c>
      <c r="N1224" s="39">
        <f t="shared" ref="N1224:N1239" si="27">+M1224/G$1</f>
        <v>198508.04758572427</v>
      </c>
      <c r="O1224" s="50">
        <f>+Tabla1[[#This Row],[Valor Total del reciclaje de la planta]]/G$2</f>
        <v>219105.04634397529</v>
      </c>
    </row>
    <row r="1225" spans="1:15" ht="69">
      <c r="A1225" s="59">
        <v>44309</v>
      </c>
      <c r="B1225" s="6" t="s">
        <v>1901</v>
      </c>
      <c r="C1225" s="67" t="s">
        <v>1844</v>
      </c>
      <c r="D1225" s="42">
        <f>+Tabla1[[#This Row],[Capacidad MW]]/E$1</f>
        <v>24750</v>
      </c>
      <c r="E1225" s="6">
        <v>9.9</v>
      </c>
      <c r="F1225" s="59">
        <v>44804</v>
      </c>
      <c r="G1225" s="24">
        <f>17*Tabla1[[#This Row],[Cantidad de paneles]]</f>
        <v>420750</v>
      </c>
      <c r="H1225" s="23">
        <f>0.003*Tabla1[[#This Row],[Cantidad de paneles]]</f>
        <v>74.25</v>
      </c>
      <c r="I1225" s="24">
        <f>0.057*Tabla1[[#This Row],[Cantidad de paneles]]</f>
        <v>1410.75</v>
      </c>
      <c r="J1225" s="28">
        <f>+Tabla1[[#This Row],[Peso del vidrio '[Kg']]]*J$1</f>
        <v>66478500</v>
      </c>
      <c r="K1225" s="28">
        <f>+Tabla1[[#This Row],[Peso del Silicio '[Kg']]]*J$2</f>
        <v>11286000</v>
      </c>
      <c r="L1225" s="28">
        <f>+Tabla1[[#This Row],[peso del aluminio '[Kg']]]*J$3</f>
        <v>7335900</v>
      </c>
      <c r="M1225" s="30">
        <f>+Tabla1[[#This Row],[precio del vidrio '[$']]]+Tabla1[[#This Row],[precio del aluminio '[$']]]+Tabla1[[#This Row],[precio del silio '[$']]]</f>
        <v>85100400</v>
      </c>
      <c r="N1225" s="39">
        <f t="shared" si="27"/>
        <v>19850.804758572427</v>
      </c>
      <c r="O1225" s="50">
        <f>+Tabla1[[#This Row],[Valor Total del reciclaje de la planta]]/G$2</f>
        <v>21910.50463439753</v>
      </c>
    </row>
    <row r="1226" spans="1:15" ht="82.9">
      <c r="A1226" s="59">
        <v>44315</v>
      </c>
      <c r="B1226" s="6" t="s">
        <v>1902</v>
      </c>
      <c r="C1226" s="67" t="s">
        <v>1808</v>
      </c>
      <c r="D1226" s="42">
        <f>+Tabla1[[#This Row],[Capacidad MW]]/E$1</f>
        <v>24750</v>
      </c>
      <c r="E1226" s="6">
        <v>9.9</v>
      </c>
      <c r="F1226" s="59">
        <v>45291</v>
      </c>
      <c r="G1226" s="24">
        <f>17*Tabla1[[#This Row],[Cantidad de paneles]]</f>
        <v>420750</v>
      </c>
      <c r="H1226" s="23">
        <f>0.003*Tabla1[[#This Row],[Cantidad de paneles]]</f>
        <v>74.25</v>
      </c>
      <c r="I1226" s="24">
        <f>0.057*Tabla1[[#This Row],[Cantidad de paneles]]</f>
        <v>1410.75</v>
      </c>
      <c r="J1226" s="28">
        <f>+Tabla1[[#This Row],[Peso del vidrio '[Kg']]]*J$1</f>
        <v>66478500</v>
      </c>
      <c r="K1226" s="28">
        <f>+Tabla1[[#This Row],[Peso del Silicio '[Kg']]]*J$2</f>
        <v>11286000</v>
      </c>
      <c r="L1226" s="28">
        <f>+Tabla1[[#This Row],[peso del aluminio '[Kg']]]*J$3</f>
        <v>7335900</v>
      </c>
      <c r="M1226" s="30">
        <f>+Tabla1[[#This Row],[precio del vidrio '[$']]]+Tabla1[[#This Row],[precio del aluminio '[$']]]+Tabla1[[#This Row],[precio del silio '[$']]]</f>
        <v>85100400</v>
      </c>
      <c r="N1226" s="39">
        <f t="shared" si="27"/>
        <v>19850.804758572427</v>
      </c>
      <c r="O1226" s="50">
        <f>+Tabla1[[#This Row],[Valor Total del reciclaje de la planta]]/G$2</f>
        <v>21910.50463439753</v>
      </c>
    </row>
    <row r="1227" spans="1:15" ht="41.45">
      <c r="A1227" s="59">
        <v>44316</v>
      </c>
      <c r="B1227" s="6" t="s">
        <v>1903</v>
      </c>
      <c r="C1227" s="67" t="s">
        <v>1904</v>
      </c>
      <c r="D1227" s="42">
        <f>+Tabla1[[#This Row],[Capacidad MW]]/E$1</f>
        <v>1250000</v>
      </c>
      <c r="E1227" s="6">
        <v>500</v>
      </c>
      <c r="F1227" s="59">
        <v>45291</v>
      </c>
      <c r="G1227" s="24">
        <f>17*Tabla1[[#This Row],[Cantidad de paneles]]</f>
        <v>21250000</v>
      </c>
      <c r="H1227" s="23">
        <f>0.003*Tabla1[[#This Row],[Cantidad de paneles]]</f>
        <v>3750</v>
      </c>
      <c r="I1227" s="24">
        <f>0.057*Tabla1[[#This Row],[Cantidad de paneles]]</f>
        <v>71250</v>
      </c>
      <c r="J1227" s="28">
        <f>+Tabla1[[#This Row],[Peso del vidrio '[Kg']]]*J$1</f>
        <v>3357500000</v>
      </c>
      <c r="K1227" s="28">
        <f>+Tabla1[[#This Row],[Peso del Silicio '[Kg']]]*J$2</f>
        <v>570000000</v>
      </c>
      <c r="L1227" s="28">
        <f>+Tabla1[[#This Row],[peso del aluminio '[Kg']]]*J$3</f>
        <v>370500000</v>
      </c>
      <c r="M1227" s="30">
        <f>+Tabla1[[#This Row],[precio del vidrio '[$']]]+Tabla1[[#This Row],[precio del aluminio '[$']]]+Tabla1[[#This Row],[precio del silio '[$']]]</f>
        <v>4298000000</v>
      </c>
      <c r="N1227" s="39">
        <f t="shared" si="27"/>
        <v>1002565.8968975974</v>
      </c>
      <c r="O1227" s="50">
        <f>+Tabla1[[#This Row],[Valor Total del reciclaje de la planta]]/G$2</f>
        <v>1106591.1431513904</v>
      </c>
    </row>
    <row r="1228" spans="1:15">
      <c r="A1228" s="59">
        <v>44337</v>
      </c>
      <c r="B1228" s="6" t="s">
        <v>1905</v>
      </c>
      <c r="C1228" s="67" t="s">
        <v>1906</v>
      </c>
      <c r="D1228" s="42">
        <f>+Tabla1[[#This Row],[Capacidad MW]]/E$1</f>
        <v>49749.999999999993</v>
      </c>
      <c r="E1228" s="6">
        <v>19.899999999999999</v>
      </c>
      <c r="F1228" s="59">
        <v>44561</v>
      </c>
      <c r="G1228" s="24">
        <f>17*Tabla1[[#This Row],[Cantidad de paneles]]</f>
        <v>845749.99999999988</v>
      </c>
      <c r="H1228" s="23">
        <f>0.003*Tabla1[[#This Row],[Cantidad de paneles]]</f>
        <v>149.24999999999997</v>
      </c>
      <c r="I1228" s="24">
        <f>0.057*Tabla1[[#This Row],[Cantidad de paneles]]</f>
        <v>2835.7499999999995</v>
      </c>
      <c r="J1228" s="28">
        <f>+Tabla1[[#This Row],[Peso del vidrio '[Kg']]]*J$1</f>
        <v>133628499.99999999</v>
      </c>
      <c r="K1228" s="28">
        <f>+Tabla1[[#This Row],[Peso del Silicio '[Kg']]]*J$2</f>
        <v>22685999.999999996</v>
      </c>
      <c r="L1228" s="28">
        <f>+Tabla1[[#This Row],[peso del aluminio '[Kg']]]*J$3</f>
        <v>14745899.999999998</v>
      </c>
      <c r="M1228" s="30">
        <f>+Tabla1[[#This Row],[precio del vidrio '[$']]]+Tabla1[[#This Row],[precio del aluminio '[$']]]+Tabla1[[#This Row],[precio del silio '[$']]]</f>
        <v>171060399.99999997</v>
      </c>
      <c r="N1228" s="39">
        <f t="shared" si="27"/>
        <v>39902.12269652437</v>
      </c>
      <c r="O1228" s="50">
        <f>+Tabla1[[#This Row],[Valor Total del reciclaje de la planta]]/G$2</f>
        <v>44042.327497425329</v>
      </c>
    </row>
    <row r="1229" spans="1:15" ht="27.6">
      <c r="A1229" s="59">
        <v>44337</v>
      </c>
      <c r="B1229" s="6" t="s">
        <v>1907</v>
      </c>
      <c r="C1229" s="67" t="s">
        <v>1906</v>
      </c>
      <c r="D1229" s="42">
        <f>+Tabla1[[#This Row],[Capacidad MW]]/E$1</f>
        <v>125000</v>
      </c>
      <c r="E1229" s="6">
        <v>50</v>
      </c>
      <c r="F1229" s="59">
        <v>45291</v>
      </c>
      <c r="G1229" s="24">
        <f>17*Tabla1[[#This Row],[Cantidad de paneles]]</f>
        <v>2125000</v>
      </c>
      <c r="H1229" s="23">
        <f>0.003*Tabla1[[#This Row],[Cantidad de paneles]]</f>
        <v>375</v>
      </c>
      <c r="I1229" s="24">
        <f>0.057*Tabla1[[#This Row],[Cantidad de paneles]]</f>
        <v>7125</v>
      </c>
      <c r="J1229" s="28">
        <f>+Tabla1[[#This Row],[Peso del vidrio '[Kg']]]*J$1</f>
        <v>335750000</v>
      </c>
      <c r="K1229" s="28">
        <f>+Tabla1[[#This Row],[Peso del Silicio '[Kg']]]*J$2</f>
        <v>57000000</v>
      </c>
      <c r="L1229" s="28">
        <f>+Tabla1[[#This Row],[peso del aluminio '[Kg']]]*J$3</f>
        <v>37050000</v>
      </c>
      <c r="M1229" s="30">
        <f>+Tabla1[[#This Row],[precio del vidrio '[$']]]+Tabla1[[#This Row],[precio del aluminio '[$']]]+Tabla1[[#This Row],[precio del silio '[$']]]</f>
        <v>429800000</v>
      </c>
      <c r="N1229" s="39">
        <f t="shared" si="27"/>
        <v>100256.58968975974</v>
      </c>
      <c r="O1229" s="50">
        <f>+Tabla1[[#This Row],[Valor Total del reciclaje de la planta]]/G$2</f>
        <v>110659.11431513903</v>
      </c>
    </row>
    <row r="1230" spans="1:15" ht="27.6">
      <c r="A1230" s="59">
        <v>42534</v>
      </c>
      <c r="B1230" s="6" t="s">
        <v>1908</v>
      </c>
      <c r="C1230" s="67" t="s">
        <v>1909</v>
      </c>
      <c r="D1230" s="42">
        <f>+Tabla1[[#This Row],[Capacidad MW]]/E$1</f>
        <v>24750</v>
      </c>
      <c r="E1230" s="6">
        <v>9.9</v>
      </c>
      <c r="F1230" s="59">
        <v>42674</v>
      </c>
      <c r="G1230" s="24">
        <f>17*Tabla1[[#This Row],[Cantidad de paneles]]</f>
        <v>420750</v>
      </c>
      <c r="H1230" s="23">
        <f>0.003*Tabla1[[#This Row],[Cantidad de paneles]]</f>
        <v>74.25</v>
      </c>
      <c r="I1230" s="24">
        <f>0.057*Tabla1[[#This Row],[Cantidad de paneles]]</f>
        <v>1410.75</v>
      </c>
      <c r="J1230" s="28">
        <f>+Tabla1[[#This Row],[Peso del vidrio '[Kg']]]*J$1</f>
        <v>66478500</v>
      </c>
      <c r="K1230" s="28">
        <f>+Tabla1[[#This Row],[Peso del Silicio '[Kg']]]*J$2</f>
        <v>11286000</v>
      </c>
      <c r="L1230" s="28">
        <f>+Tabla1[[#This Row],[peso del aluminio '[Kg']]]*J$3</f>
        <v>7335900</v>
      </c>
      <c r="M1230" s="30">
        <f>+Tabla1[[#This Row],[precio del vidrio '[$']]]+Tabla1[[#This Row],[precio del aluminio '[$']]]+Tabla1[[#This Row],[precio del silio '[$']]]</f>
        <v>85100400</v>
      </c>
      <c r="N1230" s="39">
        <f t="shared" si="27"/>
        <v>19850.804758572427</v>
      </c>
      <c r="O1230" s="50">
        <f>+Tabla1[[#This Row],[Valor Total del reciclaje de la planta]]/G$2</f>
        <v>21910.50463439753</v>
      </c>
    </row>
    <row r="1231" spans="1:15" ht="41.45">
      <c r="A1231" s="59">
        <v>42619</v>
      </c>
      <c r="B1231" s="6" t="s">
        <v>1910</v>
      </c>
      <c r="C1231" s="67" t="s">
        <v>1911</v>
      </c>
      <c r="D1231" s="42">
        <f>+Tabla1[[#This Row],[Capacidad MW]]/E$1</f>
        <v>24750</v>
      </c>
      <c r="E1231" s="6">
        <v>9.9</v>
      </c>
      <c r="F1231" s="59">
        <v>44561</v>
      </c>
      <c r="G1231" s="24">
        <f>17*Tabla1[[#This Row],[Cantidad de paneles]]</f>
        <v>420750</v>
      </c>
      <c r="H1231" s="23">
        <f>0.003*Tabla1[[#This Row],[Cantidad de paneles]]</f>
        <v>74.25</v>
      </c>
      <c r="I1231" s="24">
        <f>0.057*Tabla1[[#This Row],[Cantidad de paneles]]</f>
        <v>1410.75</v>
      </c>
      <c r="J1231" s="28">
        <f>+Tabla1[[#This Row],[Peso del vidrio '[Kg']]]*J$1</f>
        <v>66478500</v>
      </c>
      <c r="K1231" s="28">
        <f>+Tabla1[[#This Row],[Peso del Silicio '[Kg']]]*J$2</f>
        <v>11286000</v>
      </c>
      <c r="L1231" s="28">
        <f>+Tabla1[[#This Row],[peso del aluminio '[Kg']]]*J$3</f>
        <v>7335900</v>
      </c>
      <c r="M1231" s="30">
        <f>+Tabla1[[#This Row],[precio del vidrio '[$']]]+Tabla1[[#This Row],[precio del aluminio '[$']]]+Tabla1[[#This Row],[precio del silio '[$']]]</f>
        <v>85100400</v>
      </c>
      <c r="N1231" s="39">
        <f t="shared" si="27"/>
        <v>19850.804758572427</v>
      </c>
      <c r="O1231" s="50">
        <f>+Tabla1[[#This Row],[Valor Total del reciclaje de la planta]]/G$2</f>
        <v>21910.50463439753</v>
      </c>
    </row>
    <row r="1232" spans="1:15" ht="41.45">
      <c r="A1232" s="59">
        <v>42621</v>
      </c>
      <c r="B1232" s="6" t="s">
        <v>1912</v>
      </c>
      <c r="C1232" s="67" t="s">
        <v>1913</v>
      </c>
      <c r="D1232" s="42">
        <f>+Tabla1[[#This Row],[Capacidad MW]]/E$1</f>
        <v>175000</v>
      </c>
      <c r="E1232" s="6">
        <v>70</v>
      </c>
      <c r="F1232" s="59">
        <v>44895</v>
      </c>
      <c r="G1232" s="24">
        <f>17*Tabla1[[#This Row],[Cantidad de paneles]]</f>
        <v>2975000</v>
      </c>
      <c r="H1232" s="23">
        <f>0.003*Tabla1[[#This Row],[Cantidad de paneles]]</f>
        <v>525</v>
      </c>
      <c r="I1232" s="24">
        <f>0.057*Tabla1[[#This Row],[Cantidad de paneles]]</f>
        <v>9975</v>
      </c>
      <c r="J1232" s="28">
        <f>+Tabla1[[#This Row],[Peso del vidrio '[Kg']]]*J$1</f>
        <v>470050000</v>
      </c>
      <c r="K1232" s="28">
        <f>+Tabla1[[#This Row],[Peso del Silicio '[Kg']]]*J$2</f>
        <v>79800000</v>
      </c>
      <c r="L1232" s="28">
        <f>+Tabla1[[#This Row],[peso del aluminio '[Kg']]]*J$3</f>
        <v>51870000</v>
      </c>
      <c r="M1232" s="30">
        <f>+Tabla1[[#This Row],[precio del vidrio '[$']]]+Tabla1[[#This Row],[precio del aluminio '[$']]]+Tabla1[[#This Row],[precio del silio '[$']]]</f>
        <v>601720000</v>
      </c>
      <c r="N1232" s="39">
        <f t="shared" si="27"/>
        <v>140359.22556566363</v>
      </c>
      <c r="O1232" s="50">
        <f>+Tabla1[[#This Row],[Valor Total del reciclaje de la planta]]/G$2</f>
        <v>154922.76004119465</v>
      </c>
    </row>
    <row r="1233" spans="1:15" ht="27.6">
      <c r="A1233" s="59">
        <v>42643</v>
      </c>
      <c r="B1233" s="6" t="s">
        <v>1914</v>
      </c>
      <c r="C1233" s="67" t="s">
        <v>1915</v>
      </c>
      <c r="D1233" s="42">
        <f>+Tabla1[[#This Row],[Capacidad MW]]/E$1</f>
        <v>49749.999999999993</v>
      </c>
      <c r="E1233" s="6">
        <v>19.899999999999999</v>
      </c>
      <c r="F1233" s="59">
        <v>43373</v>
      </c>
      <c r="G1233" s="24">
        <f>17*Tabla1[[#This Row],[Cantidad de paneles]]</f>
        <v>845749.99999999988</v>
      </c>
      <c r="H1233" s="23">
        <f>0.003*Tabla1[[#This Row],[Cantidad de paneles]]</f>
        <v>149.24999999999997</v>
      </c>
      <c r="I1233" s="24">
        <f>0.057*Tabla1[[#This Row],[Cantidad de paneles]]</f>
        <v>2835.7499999999995</v>
      </c>
      <c r="J1233" s="28">
        <f>+Tabla1[[#This Row],[Peso del vidrio '[Kg']]]*J$1</f>
        <v>133628499.99999999</v>
      </c>
      <c r="K1233" s="28">
        <f>+Tabla1[[#This Row],[Peso del Silicio '[Kg']]]*J$2</f>
        <v>22685999.999999996</v>
      </c>
      <c r="L1233" s="28">
        <f>+Tabla1[[#This Row],[peso del aluminio '[Kg']]]*J$3</f>
        <v>14745899.999999998</v>
      </c>
      <c r="M1233" s="30">
        <f>+Tabla1[[#This Row],[precio del vidrio '[$']]]+Tabla1[[#This Row],[precio del aluminio '[$']]]+Tabla1[[#This Row],[precio del silio '[$']]]</f>
        <v>171060399.99999997</v>
      </c>
      <c r="N1233" s="39">
        <f t="shared" si="27"/>
        <v>39902.12269652437</v>
      </c>
      <c r="O1233" s="50">
        <f>+Tabla1[[#This Row],[Valor Total del reciclaje de la planta]]/G$2</f>
        <v>44042.327497425329</v>
      </c>
    </row>
    <row r="1234" spans="1:15" ht="27.6">
      <c r="A1234" s="59">
        <v>42643</v>
      </c>
      <c r="B1234" s="6" t="s">
        <v>1916</v>
      </c>
      <c r="C1234" s="67" t="s">
        <v>1915</v>
      </c>
      <c r="D1234" s="42">
        <f>+Tabla1[[#This Row],[Capacidad MW]]/E$1</f>
        <v>24750</v>
      </c>
      <c r="E1234" s="6">
        <v>9.9</v>
      </c>
      <c r="F1234" s="59">
        <v>43435</v>
      </c>
      <c r="G1234" s="24">
        <f>17*Tabla1[[#This Row],[Cantidad de paneles]]</f>
        <v>420750</v>
      </c>
      <c r="H1234" s="23">
        <f>0.003*Tabla1[[#This Row],[Cantidad de paneles]]</f>
        <v>74.25</v>
      </c>
      <c r="I1234" s="24">
        <f>0.057*Tabla1[[#This Row],[Cantidad de paneles]]</f>
        <v>1410.75</v>
      </c>
      <c r="J1234" s="28">
        <f>+Tabla1[[#This Row],[Peso del vidrio '[Kg']]]*J$1</f>
        <v>66478500</v>
      </c>
      <c r="K1234" s="28">
        <f>+Tabla1[[#This Row],[Peso del Silicio '[Kg']]]*J$2</f>
        <v>11286000</v>
      </c>
      <c r="L1234" s="28">
        <f>+Tabla1[[#This Row],[peso del aluminio '[Kg']]]*J$3</f>
        <v>7335900</v>
      </c>
      <c r="M1234" s="30">
        <f>+Tabla1[[#This Row],[precio del vidrio '[$']]]+Tabla1[[#This Row],[precio del aluminio '[$']]]+Tabla1[[#This Row],[precio del silio '[$']]]</f>
        <v>85100400</v>
      </c>
      <c r="N1234" s="39">
        <f t="shared" si="27"/>
        <v>19850.804758572427</v>
      </c>
      <c r="O1234" s="50">
        <f>+Tabla1[[#This Row],[Valor Total del reciclaje de la planta]]/G$2</f>
        <v>21910.50463439753</v>
      </c>
    </row>
    <row r="1235" spans="1:15" ht="41.45">
      <c r="A1235" s="59">
        <v>42655</v>
      </c>
      <c r="B1235" s="6" t="s">
        <v>1917</v>
      </c>
      <c r="C1235" s="67" t="s">
        <v>1918</v>
      </c>
      <c r="D1235" s="42">
        <f>+Tabla1[[#This Row],[Capacidad MW]]/E$1</f>
        <v>24750</v>
      </c>
      <c r="E1235" s="6">
        <v>9.9</v>
      </c>
      <c r="F1235" s="59">
        <v>43190</v>
      </c>
      <c r="G1235" s="24">
        <f>17*Tabla1[[#This Row],[Cantidad de paneles]]</f>
        <v>420750</v>
      </c>
      <c r="H1235" s="23">
        <f>0.003*Tabla1[[#This Row],[Cantidad de paneles]]</f>
        <v>74.25</v>
      </c>
      <c r="I1235" s="24">
        <f>0.057*Tabla1[[#This Row],[Cantidad de paneles]]</f>
        <v>1410.75</v>
      </c>
      <c r="J1235" s="28">
        <f>+Tabla1[[#This Row],[Peso del vidrio '[Kg']]]*J$1</f>
        <v>66478500</v>
      </c>
      <c r="K1235" s="28">
        <f>+Tabla1[[#This Row],[Peso del Silicio '[Kg']]]*J$2</f>
        <v>11286000</v>
      </c>
      <c r="L1235" s="28">
        <f>+Tabla1[[#This Row],[peso del aluminio '[Kg']]]*J$3</f>
        <v>7335900</v>
      </c>
      <c r="M1235" s="30">
        <f>+Tabla1[[#This Row],[precio del vidrio '[$']]]+Tabla1[[#This Row],[precio del aluminio '[$']]]+Tabla1[[#This Row],[precio del silio '[$']]]</f>
        <v>85100400</v>
      </c>
      <c r="N1235" s="39">
        <f t="shared" si="27"/>
        <v>19850.804758572427</v>
      </c>
      <c r="O1235" s="50">
        <f>+Tabla1[[#This Row],[Valor Total del reciclaje de la planta]]/G$2</f>
        <v>21910.50463439753</v>
      </c>
    </row>
    <row r="1236" spans="1:15" ht="41.45">
      <c r="A1236" s="59">
        <v>42657</v>
      </c>
      <c r="B1236" s="6" t="s">
        <v>1919</v>
      </c>
      <c r="C1236" s="67" t="s">
        <v>1911</v>
      </c>
      <c r="D1236" s="42">
        <f>+Tabla1[[#This Row],[Capacidad MW]]/E$1</f>
        <v>48250</v>
      </c>
      <c r="E1236" s="6">
        <v>19.3</v>
      </c>
      <c r="F1236" s="59">
        <v>44561</v>
      </c>
      <c r="G1236" s="24">
        <f>17*Tabla1[[#This Row],[Cantidad de paneles]]</f>
        <v>820250</v>
      </c>
      <c r="H1236" s="23">
        <f>0.003*Tabla1[[#This Row],[Cantidad de paneles]]</f>
        <v>144.75</v>
      </c>
      <c r="I1236" s="24">
        <f>0.057*Tabla1[[#This Row],[Cantidad de paneles]]</f>
        <v>2750.25</v>
      </c>
      <c r="J1236" s="28">
        <f>+Tabla1[[#This Row],[Peso del vidrio '[Kg']]]*J$1</f>
        <v>129599500</v>
      </c>
      <c r="K1236" s="28">
        <f>+Tabla1[[#This Row],[Peso del Silicio '[Kg']]]*J$2</f>
        <v>22002000</v>
      </c>
      <c r="L1236" s="28">
        <f>+Tabla1[[#This Row],[peso del aluminio '[Kg']]]*J$3</f>
        <v>14301300</v>
      </c>
      <c r="M1236" s="30">
        <f>+Tabla1[[#This Row],[precio del vidrio '[$']]]+Tabla1[[#This Row],[precio del aluminio '[$']]]+Tabla1[[#This Row],[precio del silio '[$']]]</f>
        <v>165902800</v>
      </c>
      <c r="N1236" s="39">
        <f t="shared" si="27"/>
        <v>38699.043620247256</v>
      </c>
      <c r="O1236" s="50">
        <f>+Tabla1[[#This Row],[Valor Total del reciclaje de la planta]]/G$2</f>
        <v>42714.418125643664</v>
      </c>
    </row>
    <row r="1237" spans="1:15" ht="41.45">
      <c r="A1237" s="59">
        <v>42852</v>
      </c>
      <c r="B1237" s="6" t="s">
        <v>1920</v>
      </c>
      <c r="C1237" s="67" t="s">
        <v>1913</v>
      </c>
      <c r="D1237" s="42">
        <f>+Tabla1[[#This Row],[Capacidad MW]]/E$1</f>
        <v>375000</v>
      </c>
      <c r="E1237" s="6">
        <v>150</v>
      </c>
      <c r="F1237" s="59">
        <v>44347</v>
      </c>
      <c r="G1237" s="24">
        <f>17*Tabla1[[#This Row],[Cantidad de paneles]]</f>
        <v>6375000</v>
      </c>
      <c r="H1237" s="23">
        <f>0.003*Tabla1[[#This Row],[Cantidad de paneles]]</f>
        <v>1125</v>
      </c>
      <c r="I1237" s="24">
        <f>0.057*Tabla1[[#This Row],[Cantidad de paneles]]</f>
        <v>21375</v>
      </c>
      <c r="J1237" s="28">
        <f>+Tabla1[[#This Row],[Peso del vidrio '[Kg']]]*J$1</f>
        <v>1007250000</v>
      </c>
      <c r="K1237" s="28">
        <f>+Tabla1[[#This Row],[Peso del Silicio '[Kg']]]*J$2</f>
        <v>171000000</v>
      </c>
      <c r="L1237" s="28">
        <f>+Tabla1[[#This Row],[peso del aluminio '[Kg']]]*J$3</f>
        <v>111150000</v>
      </c>
      <c r="M1237" s="30">
        <f>+Tabla1[[#This Row],[precio del vidrio '[$']]]+Tabla1[[#This Row],[precio del aluminio '[$']]]+Tabla1[[#This Row],[precio del silio '[$']]]</f>
        <v>1289400000</v>
      </c>
      <c r="N1237" s="39">
        <f t="shared" si="27"/>
        <v>300769.76906927919</v>
      </c>
      <c r="O1237" s="50">
        <f>+Tabla1[[#This Row],[Valor Total del reciclaje de la planta]]/G$2</f>
        <v>331977.3429454171</v>
      </c>
    </row>
    <row r="1238" spans="1:15" ht="55.15">
      <c r="A1238" s="59">
        <v>42955</v>
      </c>
      <c r="B1238" s="6" t="s">
        <v>1921</v>
      </c>
      <c r="C1238" s="67" t="s">
        <v>1683</v>
      </c>
      <c r="D1238" s="42">
        <f>+Tabla1[[#This Row],[Capacidad MW]]/E$1</f>
        <v>243750</v>
      </c>
      <c r="E1238" s="6">
        <v>97.5</v>
      </c>
      <c r="F1238" s="59">
        <v>44531</v>
      </c>
      <c r="G1238" s="24">
        <f>17*Tabla1[[#This Row],[Cantidad de paneles]]</f>
        <v>4143750</v>
      </c>
      <c r="H1238" s="23">
        <f>0.003*Tabla1[[#This Row],[Cantidad de paneles]]</f>
        <v>731.25</v>
      </c>
      <c r="I1238" s="24">
        <f>0.057*Tabla1[[#This Row],[Cantidad de paneles]]</f>
        <v>13893.75</v>
      </c>
      <c r="J1238" s="28">
        <f>+Tabla1[[#This Row],[Peso del vidrio '[Kg']]]*J$1</f>
        <v>654712500</v>
      </c>
      <c r="K1238" s="28">
        <f>+Tabla1[[#This Row],[Peso del Silicio '[Kg']]]*J$2</f>
        <v>111150000</v>
      </c>
      <c r="L1238" s="28">
        <f>+Tabla1[[#This Row],[peso del aluminio '[Kg']]]*J$3</f>
        <v>72247500</v>
      </c>
      <c r="M1238" s="30">
        <f>+Tabla1[[#This Row],[precio del vidrio '[$']]]+Tabla1[[#This Row],[precio del aluminio '[$']]]+Tabla1[[#This Row],[precio del silio '[$']]]</f>
        <v>838110000</v>
      </c>
      <c r="N1238" s="39">
        <f t="shared" si="27"/>
        <v>195500.34989503148</v>
      </c>
      <c r="O1238" s="50">
        <f>+Tabla1[[#This Row],[Valor Total del reciclaje de la planta]]/G$2</f>
        <v>215785.27291452111</v>
      </c>
    </row>
    <row r="1239" spans="1:15" ht="27.6">
      <c r="A1239" s="60">
        <v>43010</v>
      </c>
      <c r="B1239" s="6" t="s">
        <v>1922</v>
      </c>
      <c r="C1239" s="67" t="s">
        <v>1732</v>
      </c>
      <c r="D1239" s="42">
        <f>+Tabla1[[#This Row],[Capacidad MW]]/E$1</f>
        <v>49749.999999999993</v>
      </c>
      <c r="E1239" s="6">
        <v>19.899999999999999</v>
      </c>
      <c r="F1239" s="59">
        <v>44377</v>
      </c>
      <c r="G1239" s="61">
        <f>17*Tabla1[[#This Row],[Cantidad de paneles]]</f>
        <v>845749.99999999988</v>
      </c>
      <c r="H1239" s="62">
        <f>0.003*Tabla1[[#This Row],[Cantidad de paneles]]</f>
        <v>149.24999999999997</v>
      </c>
      <c r="I1239" s="61">
        <f>0.057*Tabla1[[#This Row],[Cantidad de paneles]]</f>
        <v>2835.7499999999995</v>
      </c>
      <c r="J1239" s="63">
        <f>+Tabla1[[#This Row],[Peso del vidrio '[Kg']]]*J$1</f>
        <v>133628499.99999999</v>
      </c>
      <c r="K1239" s="63">
        <f>+Tabla1[[#This Row],[Peso del Silicio '[Kg']]]*J$2</f>
        <v>22685999.999999996</v>
      </c>
      <c r="L1239" s="63">
        <f>+Tabla1[[#This Row],[peso del aluminio '[Kg']]]*J$3</f>
        <v>14745899.999999998</v>
      </c>
      <c r="M1239" s="64">
        <f>+Tabla1[[#This Row],[precio del vidrio '[$']]]+Tabla1[[#This Row],[precio del aluminio '[$']]]+Tabla1[[#This Row],[precio del silio '[$']]]</f>
        <v>171060399.99999997</v>
      </c>
      <c r="N1239" s="65">
        <f t="shared" si="27"/>
        <v>39902.12269652437</v>
      </c>
      <c r="O1239" s="66">
        <f>+Tabla1[[#This Row],[Valor Total del reciclaje de la planta]]/G$2</f>
        <v>44042.327497425329</v>
      </c>
    </row>
    <row r="1240" spans="1:15" ht="27.6">
      <c r="A1240" s="59">
        <v>43040</v>
      </c>
      <c r="B1240" s="6" t="s">
        <v>1923</v>
      </c>
      <c r="C1240" s="67" t="s">
        <v>1924</v>
      </c>
      <c r="D1240" s="42">
        <f>+Tabla1[[#This Row],[Capacidad MW]]/E$1</f>
        <v>48750</v>
      </c>
      <c r="E1240" s="6">
        <v>19.5</v>
      </c>
      <c r="F1240" s="59">
        <v>44561</v>
      </c>
      <c r="G1240" s="24">
        <f>17*Tabla1[[#This Row],[Cantidad de paneles]]</f>
        <v>828750</v>
      </c>
      <c r="H1240" s="23">
        <f>0.003*Tabla1[[#This Row],[Cantidad de paneles]]</f>
        <v>146.25</v>
      </c>
      <c r="I1240" s="24">
        <f>0.057*Tabla1[[#This Row],[Cantidad de paneles]]</f>
        <v>2778.75</v>
      </c>
      <c r="J1240" s="28">
        <f>+Tabla1[[#This Row],[Peso del vidrio '[Kg']]]*J$1</f>
        <v>130942500</v>
      </c>
      <c r="K1240" s="28">
        <f>+Tabla1[[#This Row],[Peso del Silicio '[Kg']]]*J$2</f>
        <v>22230000</v>
      </c>
      <c r="L1240" s="28">
        <f>+Tabla1[[#This Row],[peso del aluminio '[Kg']]]*J$3</f>
        <v>14449500</v>
      </c>
      <c r="M1240" s="30">
        <f>+Tabla1[[#This Row],[precio del vidrio '[$']]]+Tabla1[[#This Row],[precio del aluminio '[$']]]+Tabla1[[#This Row],[precio del silio '[$']]]</f>
        <v>167622000</v>
      </c>
      <c r="N1240" s="39">
        <f t="shared" ref="N1240:N1243" si="28">+M1240/G$1</f>
        <v>39100.069979006301</v>
      </c>
      <c r="O1240" s="50">
        <f>+Tabla1[[#This Row],[Valor Total del reciclaje de la planta]]/G$2</f>
        <v>43157.054582904224</v>
      </c>
    </row>
    <row r="1241" spans="1:15" ht="41.45">
      <c r="A1241" s="59">
        <v>43091</v>
      </c>
      <c r="B1241" s="6" t="s">
        <v>1925</v>
      </c>
      <c r="C1241" s="67" t="s">
        <v>1926</v>
      </c>
      <c r="D1241" s="42">
        <f>+Tabla1[[#This Row],[Capacidad MW]]/E$1</f>
        <v>49974.999999999993</v>
      </c>
      <c r="E1241" s="6">
        <v>19.989999999999998</v>
      </c>
      <c r="F1241" s="59">
        <v>44561</v>
      </c>
      <c r="G1241" s="24">
        <f>17*Tabla1[[#This Row],[Cantidad de paneles]]</f>
        <v>849574.99999999988</v>
      </c>
      <c r="H1241" s="23">
        <f>0.003*Tabla1[[#This Row],[Cantidad de paneles]]</f>
        <v>149.92499999999998</v>
      </c>
      <c r="I1241" s="24">
        <f>0.057*Tabla1[[#This Row],[Cantidad de paneles]]</f>
        <v>2848.5749999999998</v>
      </c>
      <c r="J1241" s="28">
        <f>+Tabla1[[#This Row],[Peso del vidrio '[Kg']]]*J$1</f>
        <v>134232849.99999997</v>
      </c>
      <c r="K1241" s="28">
        <f>+Tabla1[[#This Row],[Peso del Silicio '[Kg']]]*J$2</f>
        <v>22788599.999999996</v>
      </c>
      <c r="L1241" s="28">
        <f>+Tabla1[[#This Row],[peso del aluminio '[Kg']]]*J$3</f>
        <v>14812589.999999998</v>
      </c>
      <c r="M1241" s="30">
        <f>+Tabla1[[#This Row],[precio del vidrio '[$']]]+Tabla1[[#This Row],[precio del aluminio '[$']]]+Tabla1[[#This Row],[precio del silio '[$']]]</f>
        <v>171834039.99999997</v>
      </c>
      <c r="N1241" s="39">
        <f t="shared" si="28"/>
        <v>40082.584557965936</v>
      </c>
      <c r="O1241" s="50">
        <f>+Tabla1[[#This Row],[Valor Total del reciclaje de la planta]]/G$2</f>
        <v>44241.513903192579</v>
      </c>
    </row>
    <row r="1242" spans="1:15">
      <c r="A1242" s="59">
        <v>43097</v>
      </c>
      <c r="B1242" s="6" t="s">
        <v>1927</v>
      </c>
      <c r="C1242" s="67" t="s">
        <v>1696</v>
      </c>
      <c r="D1242" s="42">
        <f>+Tabla1[[#This Row],[Capacidad MW]]/E$1</f>
        <v>22500</v>
      </c>
      <c r="E1242" s="6">
        <v>9</v>
      </c>
      <c r="F1242" s="59">
        <v>43434</v>
      </c>
      <c r="G1242" s="24">
        <f>17*Tabla1[[#This Row],[Cantidad de paneles]]</f>
        <v>382500</v>
      </c>
      <c r="H1242" s="23">
        <f>0.003*Tabla1[[#This Row],[Cantidad de paneles]]</f>
        <v>67.5</v>
      </c>
      <c r="I1242" s="24">
        <f>0.057*Tabla1[[#This Row],[Cantidad de paneles]]</f>
        <v>1282.5</v>
      </c>
      <c r="J1242" s="28">
        <f>+Tabla1[[#This Row],[Peso del vidrio '[Kg']]]*J$1</f>
        <v>60435000</v>
      </c>
      <c r="K1242" s="28">
        <f>+Tabla1[[#This Row],[Peso del Silicio '[Kg']]]*J$2</f>
        <v>10260000</v>
      </c>
      <c r="L1242" s="28">
        <f>+Tabla1[[#This Row],[peso del aluminio '[Kg']]]*J$3</f>
        <v>6669000</v>
      </c>
      <c r="M1242" s="30">
        <f>+Tabla1[[#This Row],[precio del vidrio '[$']]]+Tabla1[[#This Row],[precio del aluminio '[$']]]+Tabla1[[#This Row],[precio del silio '[$']]]</f>
        <v>77364000</v>
      </c>
      <c r="N1242" s="39">
        <f t="shared" si="28"/>
        <v>18046.186144156753</v>
      </c>
      <c r="O1242" s="50">
        <f>+Tabla1[[#This Row],[Valor Total del reciclaje de la planta]]/G$2</f>
        <v>19918.640576725025</v>
      </c>
    </row>
    <row r="1243" spans="1:15" ht="41.45">
      <c r="A1243" s="59">
        <v>44176</v>
      </c>
      <c r="B1243" s="6" t="s">
        <v>1928</v>
      </c>
      <c r="C1243" s="67" t="s">
        <v>719</v>
      </c>
      <c r="D1243" s="42">
        <f>+Tabla1[[#This Row],[Capacidad MW]]/E$1</f>
        <v>500000</v>
      </c>
      <c r="E1243" s="6">
        <v>200</v>
      </c>
      <c r="F1243" s="59">
        <v>45291</v>
      </c>
      <c r="G1243" s="24">
        <f>17*Tabla1[[#This Row],[Cantidad de paneles]]</f>
        <v>8500000</v>
      </c>
      <c r="H1243" s="23">
        <f>0.003*Tabla1[[#This Row],[Cantidad de paneles]]</f>
        <v>1500</v>
      </c>
      <c r="I1243" s="24">
        <f>0.057*Tabla1[[#This Row],[Cantidad de paneles]]</f>
        <v>28500</v>
      </c>
      <c r="J1243" s="28">
        <f>+Tabla1[[#This Row],[Peso del vidrio '[Kg']]]*J$1</f>
        <v>1343000000</v>
      </c>
      <c r="K1243" s="28">
        <f>+Tabla1[[#This Row],[Peso del Silicio '[Kg']]]*J$2</f>
        <v>228000000</v>
      </c>
      <c r="L1243" s="28">
        <f>+Tabla1[[#This Row],[peso del aluminio '[Kg']]]*J$3</f>
        <v>148200000</v>
      </c>
      <c r="M1243" s="30">
        <f>+Tabla1[[#This Row],[precio del vidrio '[$']]]+Tabla1[[#This Row],[precio del aluminio '[$']]]+Tabla1[[#This Row],[precio del silio '[$']]]</f>
        <v>1719200000</v>
      </c>
      <c r="N1243" s="39">
        <f t="shared" si="28"/>
        <v>401026.35875903897</v>
      </c>
      <c r="O1243" s="50">
        <f>+Tabla1[[#This Row],[Valor Total del reciclaje de la planta]]/G$2</f>
        <v>442636.45726055611</v>
      </c>
    </row>
  </sheetData>
  <mergeCells count="2">
    <mergeCell ref="A1:B5"/>
    <mergeCell ref="A6:O6"/>
  </mergeCells>
  <conditionalFormatting sqref="B1:B1048576">
    <cfRule type="duplicateValues" dxfId="20" priority="1"/>
  </conditionalFormatting>
  <pageMargins left="0.7" right="0.7" top="0.75" bottom="0.75" header="0.3" footer="0.3"/>
  <pageSetup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F3479-893A-40AB-96A4-4310676DCE54}">
  <sheetPr codeName="Hoja3"/>
  <dimension ref="A1:F2"/>
  <sheetViews>
    <sheetView workbookViewId="0">
      <selection activeCell="F2" sqref="F2"/>
    </sheetView>
  </sheetViews>
  <sheetFormatPr defaultColWidth="11.42578125" defaultRowHeight="14.45"/>
  <cols>
    <col min="1" max="1" width="11.5703125" style="17"/>
    <col min="4" max="4" width="11.5703125" style="20"/>
    <col min="5" max="5" width="11.140625" style="20" bestFit="1" customWidth="1"/>
    <col min="6" max="6" width="10.5703125" bestFit="1" customWidth="1"/>
  </cols>
  <sheetData>
    <row r="1" spans="1:6" ht="41.45">
      <c r="A1" s="16" t="s">
        <v>1</v>
      </c>
      <c r="B1" s="9" t="s">
        <v>4</v>
      </c>
      <c r="C1" s="8" t="s">
        <v>8</v>
      </c>
      <c r="D1" s="18" t="s">
        <v>2</v>
      </c>
      <c r="E1" s="19" t="s">
        <v>6</v>
      </c>
      <c r="F1" s="8" t="s">
        <v>10</v>
      </c>
    </row>
    <row r="2" spans="1:6">
      <c r="A2" s="17">
        <f>+_xlfn.XLOOKUP(INICIO!$B$13,'Información Proyectos UPME'!$B$7:$B$1048576,'Información Proyectos UPME'!$A$7:$A$1048576,"",0,1)</f>
        <v>43706</v>
      </c>
      <c r="B2" s="17" t="str">
        <f>+_xlfn.XLOOKUP(INICIO!$B$13,'Información Proyectos UPME'!$B$7:$B$1048576,'Información Proyectos UPME'!$B$7:$B$1048576,"",0,1)</f>
        <v>LATAMSOLAR LA LOMA</v>
      </c>
      <c r="C2" s="17" t="str">
        <f>+_xlfn.XLOOKUP(INICIO!$B$13,'Información Proyectos UPME'!$B$7:$B$1048576,'Información Proyectos UPME'!$C$7:$C$1048576,"",0,1)</f>
        <v>EGP FOTOVOLTAICA LA LOMA SAS</v>
      </c>
      <c r="D2" s="21">
        <f>+_xlfn.XLOOKUP(INICIO!$B$13,'Información Proyectos UPME'!$B$7:$B$1048576,'Información Proyectos UPME'!$D$7:$D$1048576,"",0,1)</f>
        <v>375000</v>
      </c>
      <c r="E2" s="20">
        <f>+_xlfn.XLOOKUP(INICIO!$B$13,'Información Proyectos UPME'!$B$7:$B$1048576,'Información Proyectos UPME'!$E$7:$E$1048576,"",0,1)</f>
        <v>150</v>
      </c>
      <c r="F2" s="17">
        <f>+_xlfn.XLOOKUP(INICIO!$B$13,'Información Proyectos UPME'!$B$7:$B$1048576,'Información Proyectos UPME'!$F$7:$F$1048576,"",0,1)</f>
        <v>44717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AAB57-9FD3-4C6B-B43D-91609828DEC9}">
  <sheetPr codeName="Hoja4"/>
  <dimension ref="A1:H13"/>
  <sheetViews>
    <sheetView workbookViewId="0">
      <selection activeCell="C2" sqref="C2"/>
    </sheetView>
  </sheetViews>
  <sheetFormatPr defaultColWidth="11.42578125" defaultRowHeight="14.45"/>
  <cols>
    <col min="1" max="1" width="58.28515625" bestFit="1" customWidth="1"/>
    <col min="2" max="3" width="16.42578125" bestFit="1" customWidth="1"/>
    <col min="4" max="4" width="11.7109375" bestFit="1" customWidth="1"/>
    <col min="6" max="6" width="20.28515625" customWidth="1"/>
    <col min="8" max="8" width="14.28515625" bestFit="1" customWidth="1"/>
  </cols>
  <sheetData>
    <row r="1" spans="1:8">
      <c r="A1" s="9" t="s">
        <v>4</v>
      </c>
      <c r="B1" s="8" t="s">
        <v>1929</v>
      </c>
      <c r="C1" s="18" t="s">
        <v>1930</v>
      </c>
      <c r="D1" s="18" t="s">
        <v>1931</v>
      </c>
      <c r="F1" t="e" vm="1">
        <v>#VALUE!</v>
      </c>
      <c r="G1" s="32" cm="1">
        <f t="array" ref="G1">_FV(F1,"Precio")</f>
        <v>2.5369999999999999E-4</v>
      </c>
      <c r="H1" t="str" cm="1">
        <f t="array" ref="H1">_FV(F1,"Moneda")</f>
        <v>USD</v>
      </c>
    </row>
    <row r="2" spans="1:8">
      <c r="A2" s="17" t="str">
        <f>+_xlfn.XLOOKUP(INICIO!$B$13,'Información Proyectos UPME'!$B$7:$B$1048576,'Información Proyectos UPME'!$B$7:$B$1048576,"",0,1)</f>
        <v>LATAMSOLAR LA LOMA</v>
      </c>
      <c r="B2" s="34">
        <f>+_xlfn.XLOOKUP(INICIO!$B$13,'Información Proyectos UPME'!$B$7:$B$1048576,'Información Proyectos UPME'!$M$7:$M$1048576,"",0,1)</f>
        <v>1289400000</v>
      </c>
      <c r="C2" s="35">
        <f>+B2*G1</f>
        <v>327120.77999999997</v>
      </c>
      <c r="D2" s="36">
        <f>+B2*G2</f>
        <v>302880.06</v>
      </c>
      <c r="F2" t="e" vm="2">
        <v>#VALUE!</v>
      </c>
      <c r="G2" s="33" cm="1">
        <f t="array" ref="G2">_FV(F2,"Precio")</f>
        <v>2.3489999999999999E-4</v>
      </c>
      <c r="H2" t="str" cm="1">
        <f t="array" ref="H2">_FV(F2,"Moneda")</f>
        <v>EUR</v>
      </c>
    </row>
    <row r="4" spans="1:8">
      <c r="E4" s="32"/>
    </row>
    <row r="5" spans="1:8">
      <c r="E5" s="33"/>
    </row>
    <row r="13" spans="1:8">
      <c r="H13" s="3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8258E-A319-4655-B76B-45406CB67FF6}">
  <sheetPr codeName="Hoja5"/>
  <dimension ref="A1:B40"/>
  <sheetViews>
    <sheetView zoomScaleNormal="100" zoomScalePageLayoutView="70" workbookViewId="0">
      <selection activeCell="C11" sqref="C11"/>
    </sheetView>
  </sheetViews>
  <sheetFormatPr defaultColWidth="11.42578125" defaultRowHeight="14.45"/>
  <cols>
    <col min="1" max="1" width="16.5703125" bestFit="1" customWidth="1"/>
    <col min="2" max="3" width="26" bestFit="1" customWidth="1"/>
    <col min="4" max="4" width="16.5703125" bestFit="1" customWidth="1"/>
    <col min="5" max="5" width="39" bestFit="1" customWidth="1"/>
  </cols>
  <sheetData>
    <row r="1" spans="1:2">
      <c r="A1" s="51" t="s">
        <v>1932</v>
      </c>
      <c r="B1" t="s">
        <v>1933</v>
      </c>
    </row>
    <row r="2" spans="1:2">
      <c r="A2" s="52" t="s">
        <v>1934</v>
      </c>
      <c r="B2" s="53">
        <v>189111.99999999997</v>
      </c>
    </row>
    <row r="3" spans="1:2">
      <c r="A3" s="52" t="s">
        <v>1935</v>
      </c>
      <c r="B3" s="53">
        <v>175478743.99999997</v>
      </c>
    </row>
    <row r="4" spans="1:2">
      <c r="A4" s="52" t="s">
        <v>1936</v>
      </c>
      <c r="B4" s="53">
        <v>50257313.428000011</v>
      </c>
    </row>
    <row r="5" spans="1:2">
      <c r="A5" s="52" t="s">
        <v>1937</v>
      </c>
      <c r="B5" s="53">
        <v>2014780121.8999999</v>
      </c>
    </row>
    <row r="6" spans="1:2">
      <c r="A6" s="52" t="s">
        <v>1938</v>
      </c>
      <c r="B6" s="53">
        <v>3770411474.1999989</v>
      </c>
    </row>
    <row r="7" spans="1:2">
      <c r="A7" s="52" t="s">
        <v>1939</v>
      </c>
      <c r="B7" s="53">
        <v>5768896631.6799994</v>
      </c>
    </row>
    <row r="8" spans="1:2">
      <c r="A8" s="52" t="s">
        <v>1940</v>
      </c>
      <c r="B8" s="53">
        <v>11625702406.360003</v>
      </c>
    </row>
    <row r="9" spans="1:2">
      <c r="A9" s="52" t="s">
        <v>1941</v>
      </c>
      <c r="B9" s="53">
        <v>26981365488</v>
      </c>
    </row>
    <row r="10" spans="1:2">
      <c r="A10" s="52" t="s">
        <v>1942</v>
      </c>
      <c r="B10" s="53">
        <v>31009322148</v>
      </c>
    </row>
    <row r="11" spans="1:2">
      <c r="A11" s="52" t="s">
        <v>1943</v>
      </c>
      <c r="B11" s="53">
        <v>43648502324</v>
      </c>
    </row>
    <row r="12" spans="1:2">
      <c r="A12" s="52" t="s">
        <v>1944</v>
      </c>
      <c r="B12" s="53">
        <v>46310864040</v>
      </c>
    </row>
    <row r="13" spans="1:2">
      <c r="A13" s="52" t="s">
        <v>1945</v>
      </c>
      <c r="B13" s="53">
        <v>48282786440</v>
      </c>
    </row>
    <row r="14" spans="1:2">
      <c r="A14" s="52" t="s">
        <v>1946</v>
      </c>
      <c r="B14" s="53">
        <v>21147019600</v>
      </c>
    </row>
    <row r="15" spans="1:2">
      <c r="A15" s="52" t="s">
        <v>1947</v>
      </c>
      <c r="B15" s="53">
        <v>13233627960</v>
      </c>
    </row>
    <row r="16" spans="1:2">
      <c r="A16" s="52" t="s">
        <v>1948</v>
      </c>
      <c r="B16" s="53">
        <v>1633240000</v>
      </c>
    </row>
    <row r="17" spans="1:2">
      <c r="A17" s="52" t="s">
        <v>1949</v>
      </c>
      <c r="B17" s="53">
        <v>85100400</v>
      </c>
    </row>
    <row r="18" spans="1:2">
      <c r="A18" s="52" t="s">
        <v>1950</v>
      </c>
      <c r="B18" s="53">
        <v>255737544203.56799</v>
      </c>
    </row>
    <row r="23" spans="1:2">
      <c r="A23" s="51" t="s">
        <v>1932</v>
      </c>
      <c r="B23" t="s">
        <v>1951</v>
      </c>
    </row>
    <row r="24" spans="1:2">
      <c r="A24" s="52" t="s">
        <v>1934</v>
      </c>
      <c r="B24" s="54">
        <v>54.999999999999993</v>
      </c>
    </row>
    <row r="25" spans="1:2">
      <c r="A25" s="52" t="s">
        <v>1935</v>
      </c>
      <c r="B25" s="54">
        <v>51034.999999999993</v>
      </c>
    </row>
    <row r="26" spans="1:2">
      <c r="A26" s="52" t="s">
        <v>1936</v>
      </c>
      <c r="B26" s="54">
        <v>14616.4825</v>
      </c>
    </row>
    <row r="27" spans="1:2">
      <c r="A27" s="52" t="s">
        <v>1937</v>
      </c>
      <c r="B27" s="54">
        <v>585964.43750000012</v>
      </c>
    </row>
    <row r="28" spans="1:2">
      <c r="A28" s="52" t="s">
        <v>1938</v>
      </c>
      <c r="B28" s="54">
        <v>1096559.8749999998</v>
      </c>
    </row>
    <row r="29" spans="1:2">
      <c r="A29" s="52" t="s">
        <v>1939</v>
      </c>
      <c r="B29" s="54">
        <v>1677785.2000000002</v>
      </c>
    </row>
    <row r="30" spans="1:2">
      <c r="A30" s="52" t="s">
        <v>1940</v>
      </c>
      <c r="B30" s="54">
        <v>3381137.2749999999</v>
      </c>
    </row>
    <row r="31" spans="1:2">
      <c r="A31" s="52" t="s">
        <v>1941</v>
      </c>
      <c r="B31" s="54">
        <v>7847070</v>
      </c>
    </row>
    <row r="32" spans="1:2">
      <c r="A32" s="52" t="s">
        <v>1942</v>
      </c>
      <c r="B32" s="54">
        <v>9018532.5</v>
      </c>
    </row>
    <row r="33" spans="1:2">
      <c r="A33" s="52" t="s">
        <v>1943</v>
      </c>
      <c r="B33" s="54">
        <v>12694422.5</v>
      </c>
    </row>
    <row r="34" spans="1:2">
      <c r="A34" s="52" t="s">
        <v>1944</v>
      </c>
      <c r="B34" s="54">
        <v>13468725</v>
      </c>
    </row>
    <row r="35" spans="1:2">
      <c r="A35" s="52" t="s">
        <v>1945</v>
      </c>
      <c r="B35" s="54">
        <v>14042225</v>
      </c>
    </row>
    <row r="36" spans="1:2">
      <c r="A36" s="52" t="s">
        <v>1946</v>
      </c>
      <c r="B36" s="54">
        <v>6150250</v>
      </c>
    </row>
    <row r="37" spans="1:2">
      <c r="A37" s="52" t="s">
        <v>1947</v>
      </c>
      <c r="B37" s="54">
        <v>3848775</v>
      </c>
    </row>
    <row r="38" spans="1:2">
      <c r="A38" s="52" t="s">
        <v>1948</v>
      </c>
      <c r="B38" s="54">
        <v>475000</v>
      </c>
    </row>
    <row r="39" spans="1:2">
      <c r="A39" s="52" t="s">
        <v>1949</v>
      </c>
      <c r="B39" s="54">
        <v>24750</v>
      </c>
    </row>
    <row r="40" spans="1:2">
      <c r="A40" s="52" t="s">
        <v>1950</v>
      </c>
      <c r="B40" s="54">
        <v>74376903.269999996</v>
      </c>
    </row>
  </sheetData>
  <pageMargins left="0.7" right="0.7" top="0.75" bottom="0.75" header="0.3" footer="0.3"/>
  <pageSetup paperSize="9" scale="95" orientation="portrait" r:id="rId3"/>
  <headerFooter>
    <oddHeader>&amp;C&amp;"Arial,Bold"&amp;20 GRÁFICAS FPO</oddHeader>
  </headerFooter>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9F8D6-308E-435E-BA75-6D05E61D2599}">
  <sheetPr codeName="Hoja6"/>
  <dimension ref="A1:E17"/>
  <sheetViews>
    <sheetView workbookViewId="0">
      <selection activeCell="B18" sqref="B18"/>
    </sheetView>
  </sheetViews>
  <sheetFormatPr defaultColWidth="11.42578125" defaultRowHeight="14.45"/>
  <cols>
    <col min="2" max="2" width="19" bestFit="1" customWidth="1"/>
  </cols>
  <sheetData>
    <row r="1" spans="1:5">
      <c r="A1" s="58" t="s">
        <v>1952</v>
      </c>
      <c r="B1" s="58" t="s">
        <v>1953</v>
      </c>
      <c r="E1">
        <v>25</v>
      </c>
    </row>
    <row r="2" spans="1:5">
      <c r="A2" s="3">
        <f>2012+E$1</f>
        <v>2037</v>
      </c>
      <c r="B2" s="57">
        <v>189111.99999999997</v>
      </c>
    </row>
    <row r="3" spans="1:5">
      <c r="A3" s="3">
        <f>2015+E$1</f>
        <v>2040</v>
      </c>
      <c r="B3" s="57">
        <v>175478743.99999997</v>
      </c>
    </row>
    <row r="4" spans="1:5">
      <c r="A4" s="3">
        <f>2016+E$1</f>
        <v>2041</v>
      </c>
      <c r="B4" s="57">
        <v>50257313.428000011</v>
      </c>
    </row>
    <row r="5" spans="1:5">
      <c r="A5" s="3">
        <f>2017+25</f>
        <v>2042</v>
      </c>
      <c r="B5" s="57">
        <v>2014780121.8999999</v>
      </c>
    </row>
    <row r="6" spans="1:5">
      <c r="A6" s="3">
        <f>2018+25</f>
        <v>2043</v>
      </c>
      <c r="B6" s="57">
        <v>3770411474.1999989</v>
      </c>
    </row>
    <row r="7" spans="1:5">
      <c r="A7" s="3">
        <f>2019+25</f>
        <v>2044</v>
      </c>
      <c r="B7" s="57">
        <v>5768896631.6799994</v>
      </c>
    </row>
    <row r="8" spans="1:5">
      <c r="A8" s="3">
        <f>2020+25</f>
        <v>2045</v>
      </c>
      <c r="B8" s="57">
        <v>11625702406.360003</v>
      </c>
    </row>
    <row r="9" spans="1:5">
      <c r="A9" s="3">
        <f>2021+25</f>
        <v>2046</v>
      </c>
      <c r="B9" s="57">
        <v>26981365488</v>
      </c>
    </row>
    <row r="10" spans="1:5">
      <c r="A10" s="3">
        <f>2022+25</f>
        <v>2047</v>
      </c>
      <c r="B10" s="57">
        <v>31009322148</v>
      </c>
    </row>
    <row r="11" spans="1:5">
      <c r="A11" s="3">
        <f>2023+25</f>
        <v>2048</v>
      </c>
      <c r="B11" s="57">
        <v>43648502324</v>
      </c>
    </row>
    <row r="12" spans="1:5">
      <c r="A12" s="3">
        <f>2024+25</f>
        <v>2049</v>
      </c>
      <c r="B12" s="57">
        <v>46310864040</v>
      </c>
    </row>
    <row r="13" spans="1:5">
      <c r="A13" s="3">
        <f>2025+25</f>
        <v>2050</v>
      </c>
      <c r="B13" s="57">
        <v>48282786440</v>
      </c>
    </row>
    <row r="14" spans="1:5">
      <c r="A14" s="3">
        <f>2026+25</f>
        <v>2051</v>
      </c>
      <c r="B14" s="57">
        <v>21147019600</v>
      </c>
    </row>
    <row r="15" spans="1:5">
      <c r="A15" s="3">
        <f>2027+25</f>
        <v>2052</v>
      </c>
      <c r="B15" s="57">
        <v>13233627960</v>
      </c>
    </row>
    <row r="16" spans="1:5">
      <c r="A16" s="3">
        <f>2028+25</f>
        <v>2053</v>
      </c>
      <c r="B16" s="57">
        <v>1633240000</v>
      </c>
    </row>
    <row r="17" spans="1:2">
      <c r="A17" s="3">
        <f>2031+25</f>
        <v>2056</v>
      </c>
      <c r="B17" s="57">
        <v>85100400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EF6D6-B602-4AE0-9626-C277CFE2F037}">
  <sheetPr codeName="Hoja7"/>
  <dimension ref="A3:B20"/>
  <sheetViews>
    <sheetView showGridLines="0" zoomScaleNormal="100" workbookViewId="0">
      <selection activeCell="M13" sqref="M13"/>
    </sheetView>
  </sheetViews>
  <sheetFormatPr defaultColWidth="11.42578125" defaultRowHeight="14.45"/>
  <cols>
    <col min="1" max="1" width="16.5703125" bestFit="1" customWidth="1"/>
    <col min="2" max="2" width="17.5703125" style="34" bestFit="1" customWidth="1"/>
  </cols>
  <sheetData>
    <row r="3" spans="1:2">
      <c r="A3" s="51" t="s">
        <v>1932</v>
      </c>
      <c r="B3" s="68" t="s">
        <v>1954</v>
      </c>
    </row>
    <row r="4" spans="1:2">
      <c r="A4" s="52">
        <v>2037</v>
      </c>
      <c r="B4" s="68">
        <v>189111.99999999997</v>
      </c>
    </row>
    <row r="5" spans="1:2">
      <c r="A5" s="52">
        <v>2040</v>
      </c>
      <c r="B5" s="68">
        <v>175478743.99999997</v>
      </c>
    </row>
    <row r="6" spans="1:2">
      <c r="A6" s="52">
        <v>2041</v>
      </c>
      <c r="B6" s="68">
        <v>50257313.428000011</v>
      </c>
    </row>
    <row r="7" spans="1:2">
      <c r="A7" s="52">
        <v>2042</v>
      </c>
      <c r="B7" s="68">
        <v>2014780121.8999999</v>
      </c>
    </row>
    <row r="8" spans="1:2">
      <c r="A8" s="52">
        <v>2043</v>
      </c>
      <c r="B8" s="68">
        <v>3770411474.1999989</v>
      </c>
    </row>
    <row r="9" spans="1:2">
      <c r="A9" s="52">
        <v>2044</v>
      </c>
      <c r="B9" s="68">
        <v>5768896631.6799994</v>
      </c>
    </row>
    <row r="10" spans="1:2">
      <c r="A10" s="52">
        <v>2045</v>
      </c>
      <c r="B10" s="68">
        <v>11625702406.360003</v>
      </c>
    </row>
    <row r="11" spans="1:2">
      <c r="A11" s="52">
        <v>2046</v>
      </c>
      <c r="B11" s="68">
        <v>26981365488</v>
      </c>
    </row>
    <row r="12" spans="1:2">
      <c r="A12" s="52">
        <v>2047</v>
      </c>
      <c r="B12" s="68">
        <v>31009322148</v>
      </c>
    </row>
    <row r="13" spans="1:2">
      <c r="A13" s="52">
        <v>2048</v>
      </c>
      <c r="B13" s="68">
        <v>43648502324</v>
      </c>
    </row>
    <row r="14" spans="1:2">
      <c r="A14" s="52">
        <v>2049</v>
      </c>
      <c r="B14" s="68">
        <v>46310864040</v>
      </c>
    </row>
    <row r="15" spans="1:2">
      <c r="A15" s="52">
        <v>2050</v>
      </c>
      <c r="B15" s="68">
        <v>48282786440</v>
      </c>
    </row>
    <row r="16" spans="1:2">
      <c r="A16" s="52">
        <v>2051</v>
      </c>
      <c r="B16" s="68">
        <v>21147019600</v>
      </c>
    </row>
    <row r="17" spans="1:2">
      <c r="A17" s="52">
        <v>2052</v>
      </c>
      <c r="B17" s="68">
        <v>13233627960</v>
      </c>
    </row>
    <row r="18" spans="1:2">
      <c r="A18" s="52">
        <v>2053</v>
      </c>
      <c r="B18" s="68">
        <v>1633240000</v>
      </c>
    </row>
    <row r="19" spans="1:2">
      <c r="A19" s="52">
        <v>2056</v>
      </c>
      <c r="B19" s="68">
        <v>85100400</v>
      </c>
    </row>
    <row r="20" spans="1:2">
      <c r="A20" s="52" t="s">
        <v>1950</v>
      </c>
      <c r="B20" s="68">
        <v>255737544203.56799</v>
      </c>
    </row>
  </sheetData>
  <pageMargins left="0.7" right="0.7" top="0.75" bottom="0.75" header="0.3" footer="0.3"/>
  <pageSetup paperSize="9" orientation="portrait" r:id="rId2"/>
  <headerFooter>
    <oddHeader>&amp;C&amp;"Arial,Bold"&amp;20 FPO Vs FECHA DE DESMANTELACIÓN</oddHead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D4A35-E516-4DA7-8346-8D6A87CA6A5E}">
  <sheetPr codeName="Hoja9"/>
  <dimension ref="A1:C32"/>
  <sheetViews>
    <sheetView workbookViewId="0">
      <selection activeCell="J23" sqref="J23"/>
    </sheetView>
  </sheetViews>
  <sheetFormatPr defaultColWidth="11.42578125" defaultRowHeight="14.45"/>
  <cols>
    <col min="1" max="1" width="16.5703125" bestFit="1" customWidth="1"/>
    <col min="2" max="3" width="12" bestFit="1" customWidth="1"/>
    <col min="4" max="4" width="6" bestFit="1" customWidth="1"/>
    <col min="5" max="5" width="7" bestFit="1" customWidth="1"/>
    <col min="6" max="6" width="5" bestFit="1" customWidth="1"/>
    <col min="7" max="7" width="6" bestFit="1" customWidth="1"/>
    <col min="8" max="8" width="11" bestFit="1" customWidth="1"/>
    <col min="9" max="9" width="12" bestFit="1" customWidth="1"/>
    <col min="10" max="10" width="10" bestFit="1" customWidth="1"/>
    <col min="11" max="11" width="12" bestFit="1" customWidth="1"/>
    <col min="12" max="12" width="8" bestFit="1" customWidth="1"/>
    <col min="13" max="13" width="10" bestFit="1" customWidth="1"/>
    <col min="14" max="14" width="11" bestFit="1" customWidth="1"/>
    <col min="15" max="16" width="9" bestFit="1" customWidth="1"/>
    <col min="17" max="18" width="8" bestFit="1" customWidth="1"/>
    <col min="19" max="19" width="6" bestFit="1" customWidth="1"/>
    <col min="20" max="21" width="12" bestFit="1" customWidth="1"/>
    <col min="22" max="22" width="9.7109375" bestFit="1" customWidth="1"/>
    <col min="23" max="23" width="8.28515625" bestFit="1" customWidth="1"/>
    <col min="24" max="24" width="9.7109375" bestFit="1" customWidth="1"/>
    <col min="25" max="25" width="8.85546875" bestFit="1" customWidth="1"/>
    <col min="26" max="26" width="9.7109375" bestFit="1" customWidth="1"/>
    <col min="27" max="27" width="8.140625" bestFit="1" customWidth="1"/>
    <col min="28" max="29" width="11" bestFit="1" customWidth="1"/>
    <col min="30" max="31" width="9.7109375" bestFit="1" customWidth="1"/>
    <col min="32" max="32" width="10.7109375" bestFit="1" customWidth="1"/>
    <col min="33" max="33" width="8.7109375" bestFit="1" customWidth="1"/>
    <col min="34" max="35" width="9.7109375" bestFit="1" customWidth="1"/>
    <col min="36" max="36" width="10.7109375" bestFit="1" customWidth="1"/>
    <col min="37" max="37" width="8.42578125" bestFit="1" customWidth="1"/>
    <col min="38" max="38" width="9.7109375" bestFit="1" customWidth="1"/>
    <col min="39" max="43" width="10.7109375" bestFit="1" customWidth="1"/>
    <col min="44" max="44" width="9" bestFit="1" customWidth="1"/>
    <col min="45" max="45" width="11" bestFit="1" customWidth="1"/>
    <col min="46" max="46" width="9.7109375" bestFit="1" customWidth="1"/>
    <col min="47" max="48" width="10.7109375" bestFit="1" customWidth="1"/>
    <col min="49" max="49" width="9" bestFit="1" customWidth="1"/>
    <col min="50" max="50" width="10" bestFit="1" customWidth="1"/>
    <col min="51" max="52" width="9.7109375" bestFit="1" customWidth="1"/>
    <col min="53" max="54" width="10.7109375" bestFit="1" customWidth="1"/>
    <col min="55" max="55" width="10" bestFit="1" customWidth="1"/>
    <col min="56" max="56" width="9.7109375" bestFit="1" customWidth="1"/>
    <col min="57" max="60" width="10.7109375" bestFit="1" customWidth="1"/>
    <col min="61" max="61" width="9" bestFit="1" customWidth="1"/>
    <col min="62" max="62" width="11" bestFit="1" customWidth="1"/>
    <col min="63" max="66" width="9.7109375" bestFit="1" customWidth="1"/>
    <col min="67" max="71" width="10.7109375" bestFit="1" customWidth="1"/>
    <col min="72" max="72" width="8" bestFit="1" customWidth="1"/>
    <col min="73" max="73" width="11" bestFit="1" customWidth="1"/>
    <col min="74" max="76" width="9.7109375" bestFit="1" customWidth="1"/>
    <col min="77" max="82" width="10.7109375" bestFit="1" customWidth="1"/>
    <col min="83" max="83" width="11" bestFit="1" customWidth="1"/>
    <col min="84" max="86" width="9.7109375" bestFit="1" customWidth="1"/>
    <col min="87" max="88" width="10.7109375" bestFit="1" customWidth="1"/>
    <col min="89" max="89" width="11" bestFit="1" customWidth="1"/>
    <col min="90" max="90" width="12" bestFit="1" customWidth="1"/>
    <col min="91" max="91" width="10" bestFit="1" customWidth="1"/>
    <col min="92" max="94" width="10.7109375" bestFit="1" customWidth="1"/>
    <col min="95" max="95" width="11" bestFit="1" customWidth="1"/>
    <col min="96" max="98" width="9.7109375" bestFit="1" customWidth="1"/>
    <col min="99" max="99" width="10.7109375" bestFit="1" customWidth="1"/>
    <col min="100" max="100" width="8.85546875" bestFit="1" customWidth="1"/>
    <col min="101" max="101" width="10" bestFit="1" customWidth="1"/>
    <col min="102" max="105" width="10.7109375" bestFit="1" customWidth="1"/>
    <col min="106" max="106" width="10" bestFit="1" customWidth="1"/>
    <col min="107" max="107" width="11" bestFit="1" customWidth="1"/>
    <col min="108" max="108" width="12" bestFit="1" customWidth="1"/>
    <col min="109" max="109" width="9.7109375" bestFit="1" customWidth="1"/>
    <col min="110" max="115" width="10.7109375" bestFit="1" customWidth="1"/>
    <col min="116" max="116" width="8.7109375" bestFit="1" customWidth="1"/>
    <col min="117" max="117" width="9.7109375" bestFit="1" customWidth="1"/>
    <col min="118" max="119" width="10.7109375" bestFit="1" customWidth="1"/>
    <col min="120" max="120" width="8.42578125" bestFit="1" customWidth="1"/>
    <col min="121" max="122" width="9.7109375" bestFit="1" customWidth="1"/>
    <col min="123" max="125" width="10.7109375" bestFit="1" customWidth="1"/>
    <col min="126" max="126" width="9" bestFit="1" customWidth="1"/>
    <col min="127" max="127" width="11" bestFit="1" customWidth="1"/>
    <col min="128" max="128" width="9.7109375" bestFit="1" customWidth="1"/>
    <col min="129" max="133" width="10.7109375" bestFit="1" customWidth="1"/>
    <col min="134" max="134" width="8.42578125" bestFit="1" customWidth="1"/>
    <col min="135" max="136" width="9.7109375" bestFit="1" customWidth="1"/>
    <col min="137" max="139" width="10.7109375" bestFit="1" customWidth="1"/>
    <col min="140" max="140" width="9.28515625" bestFit="1" customWidth="1"/>
    <col min="141" max="141" width="10" bestFit="1" customWidth="1"/>
    <col min="142" max="143" width="9.7109375" bestFit="1" customWidth="1"/>
    <col min="144" max="146" width="10.7109375" bestFit="1" customWidth="1"/>
    <col min="147" max="147" width="10" bestFit="1" customWidth="1"/>
    <col min="148" max="148" width="11" bestFit="1" customWidth="1"/>
    <col min="149" max="150" width="9.7109375" bestFit="1" customWidth="1"/>
    <col min="151" max="153" width="10.7109375" bestFit="1" customWidth="1"/>
    <col min="154" max="154" width="8" bestFit="1" customWidth="1"/>
    <col min="155" max="156" width="9.7109375" bestFit="1" customWidth="1"/>
    <col min="157" max="159" width="10.7109375" bestFit="1" customWidth="1"/>
    <col min="160" max="160" width="8.7109375" bestFit="1" customWidth="1"/>
    <col min="161" max="162" width="9.7109375" bestFit="1" customWidth="1"/>
    <col min="163" max="163" width="10.7109375" bestFit="1" customWidth="1"/>
    <col min="164" max="164" width="8.5703125" bestFit="1" customWidth="1"/>
    <col min="165" max="165" width="11" bestFit="1" customWidth="1"/>
    <col min="166" max="166" width="9.7109375" bestFit="1" customWidth="1"/>
    <col min="167" max="169" width="10.7109375" bestFit="1" customWidth="1"/>
    <col min="170" max="170" width="8.28515625" bestFit="1" customWidth="1"/>
    <col min="171" max="173" width="9.7109375" bestFit="1" customWidth="1"/>
    <col min="174" max="174" width="10.7109375" bestFit="1" customWidth="1"/>
    <col min="175" max="175" width="8.85546875" bestFit="1" customWidth="1"/>
    <col min="176" max="179" width="9.7109375" bestFit="1" customWidth="1"/>
    <col min="180" max="183" width="10.7109375" bestFit="1" customWidth="1"/>
    <col min="184" max="184" width="9" bestFit="1" customWidth="1"/>
    <col min="185" max="185" width="11" bestFit="1" customWidth="1"/>
    <col min="186" max="186" width="10" bestFit="1" customWidth="1"/>
    <col min="187" max="188" width="9.7109375" bestFit="1" customWidth="1"/>
    <col min="189" max="189" width="10.7109375" bestFit="1" customWidth="1"/>
    <col min="190" max="190" width="8.7109375" bestFit="1" customWidth="1"/>
    <col min="191" max="191" width="9.7109375" bestFit="1" customWidth="1"/>
    <col min="192" max="192" width="10.7109375" bestFit="1" customWidth="1"/>
    <col min="193" max="193" width="8.42578125" bestFit="1" customWidth="1"/>
    <col min="194" max="194" width="10.7109375" bestFit="1" customWidth="1"/>
    <col min="195" max="195" width="9" bestFit="1" customWidth="1"/>
    <col min="196" max="196" width="11" bestFit="1" customWidth="1"/>
    <col min="197" max="197" width="9.7109375" bestFit="1" customWidth="1"/>
    <col min="198" max="198" width="10.7109375" bestFit="1" customWidth="1"/>
    <col min="199" max="199" width="10" bestFit="1" customWidth="1"/>
    <col min="200" max="202" width="10.7109375" bestFit="1" customWidth="1"/>
    <col min="203" max="203" width="9.28515625" bestFit="1" customWidth="1"/>
    <col min="204" max="204" width="9.7109375" bestFit="1" customWidth="1"/>
    <col min="205" max="206" width="10.7109375" bestFit="1" customWidth="1"/>
    <col min="207" max="207" width="8.42578125" bestFit="1" customWidth="1"/>
    <col min="208" max="208" width="11" bestFit="1" customWidth="1"/>
    <col min="209" max="209" width="9.7109375" bestFit="1" customWidth="1"/>
    <col min="210" max="211" width="10.7109375" bestFit="1" customWidth="1"/>
    <col min="212" max="212" width="8" bestFit="1" customWidth="1"/>
    <col min="213" max="213" width="9.7109375" bestFit="1" customWidth="1"/>
    <col min="214" max="214" width="8.7109375" bestFit="1" customWidth="1"/>
    <col min="215" max="216" width="9.7109375" bestFit="1" customWidth="1"/>
    <col min="217" max="217" width="10.7109375" bestFit="1" customWidth="1"/>
    <col min="218" max="218" width="8.5703125" bestFit="1" customWidth="1"/>
    <col min="219" max="219" width="11" bestFit="1" customWidth="1"/>
    <col min="220" max="221" width="9.7109375" bestFit="1" customWidth="1"/>
    <col min="222" max="222" width="10.7109375" bestFit="1" customWidth="1"/>
    <col min="223" max="223" width="8.28515625" bestFit="1" customWidth="1"/>
    <col min="224" max="225" width="9.7109375" bestFit="1" customWidth="1"/>
    <col min="226" max="229" width="10.7109375" bestFit="1" customWidth="1"/>
    <col min="230" max="230" width="8.140625" bestFit="1" customWidth="1"/>
    <col min="231" max="231" width="11" bestFit="1" customWidth="1"/>
    <col min="232" max="232" width="12" bestFit="1" customWidth="1"/>
    <col min="233" max="233" width="9.7109375" bestFit="1" customWidth="1"/>
    <col min="234" max="234" width="10.7109375" bestFit="1" customWidth="1"/>
    <col min="235" max="235" width="8.7109375" bestFit="1" customWidth="1"/>
    <col min="236" max="236" width="11" bestFit="1" customWidth="1"/>
    <col min="237" max="237" width="9.7109375" bestFit="1" customWidth="1"/>
    <col min="238" max="238" width="10.7109375" bestFit="1" customWidth="1"/>
    <col min="239" max="239" width="8.42578125" bestFit="1" customWidth="1"/>
    <col min="240" max="240" width="9.7109375" bestFit="1" customWidth="1"/>
    <col min="241" max="241" width="10.7109375" bestFit="1" customWidth="1"/>
    <col min="242" max="242" width="9.28515625" bestFit="1" customWidth="1"/>
    <col min="243" max="244" width="9.7109375" bestFit="1" customWidth="1"/>
    <col min="245" max="247" width="10.7109375" bestFit="1" customWidth="1"/>
    <col min="248" max="248" width="8.42578125" bestFit="1" customWidth="1"/>
    <col min="249" max="249" width="11" bestFit="1" customWidth="1"/>
    <col min="250" max="250" width="9.7109375" bestFit="1" customWidth="1"/>
    <col min="251" max="252" width="10.7109375" bestFit="1" customWidth="1"/>
    <col min="253" max="253" width="7.7109375" bestFit="1" customWidth="1"/>
    <col min="254" max="254" width="9.7109375" bestFit="1" customWidth="1"/>
    <col min="255" max="256" width="10.7109375" bestFit="1" customWidth="1"/>
    <col min="257" max="257" width="8.7109375" bestFit="1" customWidth="1"/>
    <col min="258" max="260" width="9.7109375" bestFit="1" customWidth="1"/>
    <col min="261" max="262" width="10.7109375" bestFit="1" customWidth="1"/>
    <col min="263" max="263" width="8.5703125" bestFit="1" customWidth="1"/>
    <col min="264" max="264" width="11" bestFit="1" customWidth="1"/>
    <col min="265" max="266" width="9.7109375" bestFit="1" customWidth="1"/>
    <col min="267" max="267" width="10.7109375" bestFit="1" customWidth="1"/>
    <col min="268" max="268" width="8.28515625" bestFit="1" customWidth="1"/>
    <col min="269" max="269" width="9.7109375" bestFit="1" customWidth="1"/>
    <col min="270" max="272" width="10.7109375" bestFit="1" customWidth="1"/>
    <col min="273" max="273" width="8.85546875" bestFit="1" customWidth="1"/>
    <col min="274" max="275" width="9.7109375" bestFit="1" customWidth="1"/>
    <col min="276" max="281" width="10.7109375" bestFit="1" customWidth="1"/>
    <col min="282" max="282" width="8.140625" bestFit="1" customWidth="1"/>
    <col min="283" max="283" width="11" bestFit="1" customWidth="1"/>
    <col min="284" max="287" width="9.7109375" bestFit="1" customWidth="1"/>
    <col min="288" max="288" width="10.7109375" bestFit="1" customWidth="1"/>
    <col min="289" max="289" width="8.7109375" bestFit="1" customWidth="1"/>
    <col min="290" max="290" width="9.7109375" bestFit="1" customWidth="1"/>
    <col min="291" max="291" width="8.42578125" bestFit="1" customWidth="1"/>
    <col min="292" max="292" width="9.7109375" bestFit="1" customWidth="1"/>
    <col min="293" max="293" width="10.7109375" bestFit="1" customWidth="1"/>
    <col min="294" max="294" width="9" bestFit="1" customWidth="1"/>
    <col min="295" max="295" width="11" bestFit="1" customWidth="1"/>
    <col min="296" max="296" width="9.7109375" bestFit="1" customWidth="1"/>
    <col min="297" max="297" width="10.7109375" bestFit="1" customWidth="1"/>
    <col min="298" max="298" width="8.42578125" bestFit="1" customWidth="1"/>
    <col min="299" max="300" width="10.7109375" bestFit="1" customWidth="1"/>
    <col min="301" max="301" width="9.28515625" bestFit="1" customWidth="1"/>
    <col min="302" max="303" width="9.7109375" bestFit="1" customWidth="1"/>
    <col min="304" max="305" width="10.7109375" bestFit="1" customWidth="1"/>
    <col min="306" max="306" width="8.42578125" bestFit="1" customWidth="1"/>
    <col min="307" max="307" width="11" bestFit="1" customWidth="1"/>
    <col min="308" max="308" width="9.7109375" bestFit="1" customWidth="1"/>
    <col min="309" max="309" width="10.7109375" bestFit="1" customWidth="1"/>
    <col min="310" max="310" width="8" bestFit="1" customWidth="1"/>
    <col min="311" max="311" width="9.7109375" bestFit="1" customWidth="1"/>
    <col min="312" max="312" width="10.7109375" bestFit="1" customWidth="1"/>
    <col min="313" max="313" width="8.7109375" bestFit="1" customWidth="1"/>
    <col min="314" max="315" width="10.7109375" bestFit="1" customWidth="1"/>
    <col min="316" max="316" width="8.5703125" bestFit="1" customWidth="1"/>
    <col min="317" max="317" width="11" bestFit="1" customWidth="1"/>
    <col min="318" max="318" width="9.7109375" bestFit="1" customWidth="1"/>
    <col min="319" max="319" width="10.7109375" bestFit="1" customWidth="1"/>
    <col min="320" max="320" width="8.28515625" bestFit="1" customWidth="1"/>
    <col min="321" max="321" width="9.7109375" bestFit="1" customWidth="1"/>
    <col min="322" max="323" width="10.7109375" bestFit="1" customWidth="1"/>
    <col min="324" max="324" width="8.85546875" bestFit="1" customWidth="1"/>
    <col min="325" max="325" width="9.7109375" bestFit="1" customWidth="1"/>
    <col min="326" max="332" width="10.7109375" bestFit="1" customWidth="1"/>
    <col min="333" max="333" width="8.140625" bestFit="1" customWidth="1"/>
    <col min="334" max="334" width="11" bestFit="1" customWidth="1"/>
    <col min="335" max="335" width="10" bestFit="1" customWidth="1"/>
    <col min="336" max="336" width="9.7109375" bestFit="1" customWidth="1"/>
    <col min="337" max="338" width="10.7109375" bestFit="1" customWidth="1"/>
    <col min="339" max="339" width="8.7109375" bestFit="1" customWidth="1"/>
    <col min="340" max="340" width="9.7109375" bestFit="1" customWidth="1"/>
    <col min="341" max="342" width="10.7109375" bestFit="1" customWidth="1"/>
    <col min="343" max="343" width="9" bestFit="1" customWidth="1"/>
    <col min="344" max="344" width="11" bestFit="1" customWidth="1"/>
    <col min="345" max="345" width="9.7109375" bestFit="1" customWidth="1"/>
    <col min="346" max="346" width="10.7109375" bestFit="1" customWidth="1"/>
    <col min="347" max="347" width="8.42578125" bestFit="1" customWidth="1"/>
    <col min="348" max="348" width="10.7109375" bestFit="1" customWidth="1"/>
    <col min="349" max="349" width="9.28515625" bestFit="1" customWidth="1"/>
    <col min="350" max="350" width="9.7109375" bestFit="1" customWidth="1"/>
    <col min="351" max="351" width="10.7109375" bestFit="1" customWidth="1"/>
    <col min="352" max="352" width="8.42578125" bestFit="1" customWidth="1"/>
    <col min="353" max="353" width="11" bestFit="1" customWidth="1"/>
    <col min="354" max="354" width="9.7109375" bestFit="1" customWidth="1"/>
    <col min="355" max="355" width="10.7109375" bestFit="1" customWidth="1"/>
    <col min="356" max="356" width="8" bestFit="1" customWidth="1"/>
    <col min="357" max="357" width="9.7109375" bestFit="1" customWidth="1"/>
    <col min="358" max="358" width="10.7109375" bestFit="1" customWidth="1"/>
    <col min="359" max="359" width="8.7109375" bestFit="1" customWidth="1"/>
    <col min="360" max="360" width="10.7109375" bestFit="1" customWidth="1"/>
    <col min="361" max="361" width="8.5703125" bestFit="1" customWidth="1"/>
    <col min="362" max="362" width="11" bestFit="1" customWidth="1"/>
    <col min="363" max="365" width="10.7109375" bestFit="1" customWidth="1"/>
    <col min="366" max="366" width="8.28515625" bestFit="1" customWidth="1"/>
    <col min="367" max="367" width="10.7109375" bestFit="1" customWidth="1"/>
    <col min="368" max="368" width="8.85546875" bestFit="1" customWidth="1"/>
    <col min="369" max="369" width="9.7109375" bestFit="1" customWidth="1"/>
    <col min="370" max="374" width="10.7109375" bestFit="1" customWidth="1"/>
    <col min="375" max="375" width="8.140625" bestFit="1" customWidth="1"/>
    <col min="376" max="377" width="11" bestFit="1" customWidth="1"/>
    <col min="378" max="379" width="9.7109375" bestFit="1" customWidth="1"/>
    <col min="380" max="381" width="10.7109375" bestFit="1" customWidth="1"/>
    <col min="382" max="382" width="8.7109375" bestFit="1" customWidth="1"/>
    <col min="383" max="383" width="9.7109375" bestFit="1" customWidth="1"/>
    <col min="384" max="384" width="10.7109375" bestFit="1" customWidth="1"/>
    <col min="385" max="385" width="8.42578125" bestFit="1" customWidth="1"/>
    <col min="386" max="386" width="9.7109375" bestFit="1" customWidth="1"/>
    <col min="387" max="387" width="10.7109375" bestFit="1" customWidth="1"/>
    <col min="388" max="388" width="9" bestFit="1" customWidth="1"/>
    <col min="389" max="389" width="11" bestFit="1" customWidth="1"/>
    <col min="390" max="390" width="9.7109375" bestFit="1" customWidth="1"/>
    <col min="391" max="391" width="8.42578125" bestFit="1" customWidth="1"/>
    <col min="392" max="393" width="9.7109375" bestFit="1" customWidth="1"/>
    <col min="394" max="394" width="10.7109375" bestFit="1" customWidth="1"/>
    <col min="395" max="395" width="9.28515625" bestFit="1" customWidth="1"/>
    <col min="396" max="396" width="9.7109375" bestFit="1" customWidth="1"/>
    <col min="397" max="398" width="10.7109375" bestFit="1" customWidth="1"/>
    <col min="399" max="399" width="8.42578125" bestFit="1" customWidth="1"/>
    <col min="400" max="400" width="11" bestFit="1" customWidth="1"/>
    <col min="401" max="401" width="10.7109375" bestFit="1" customWidth="1"/>
    <col min="402" max="402" width="7.7109375" bestFit="1" customWidth="1"/>
    <col min="403" max="404" width="10.7109375" bestFit="1" customWidth="1"/>
    <col min="405" max="405" width="8.7109375" bestFit="1" customWidth="1"/>
    <col min="406" max="406" width="9.7109375" bestFit="1" customWidth="1"/>
    <col min="407" max="407" width="10.7109375" bestFit="1" customWidth="1"/>
    <col min="408" max="408" width="8.5703125" bestFit="1" customWidth="1"/>
    <col min="409" max="409" width="11" bestFit="1" customWidth="1"/>
    <col min="410" max="410" width="9.7109375" bestFit="1" customWidth="1"/>
    <col min="411" max="412" width="10.7109375" bestFit="1" customWidth="1"/>
    <col min="413" max="413" width="8.28515625" bestFit="1" customWidth="1"/>
    <col min="414" max="414" width="9.7109375" bestFit="1" customWidth="1"/>
    <col min="415" max="415" width="10.7109375" bestFit="1" customWidth="1"/>
    <col min="416" max="416" width="8.85546875" bestFit="1" customWidth="1"/>
    <col min="417" max="418" width="9.7109375" bestFit="1" customWidth="1"/>
    <col min="419" max="423" width="10.7109375" bestFit="1" customWidth="1"/>
    <col min="424" max="424" width="8.140625" bestFit="1" customWidth="1"/>
    <col min="425" max="425" width="11" bestFit="1" customWidth="1"/>
    <col min="426" max="427" width="9.7109375" bestFit="1" customWidth="1"/>
    <col min="428" max="428" width="10.7109375" bestFit="1" customWidth="1"/>
    <col min="429" max="429" width="8.7109375" bestFit="1" customWidth="1"/>
    <col min="430" max="430" width="9.7109375" bestFit="1" customWidth="1"/>
    <col min="431" max="431" width="10.7109375" bestFit="1" customWidth="1"/>
    <col min="432" max="432" width="8.42578125" bestFit="1" customWidth="1"/>
    <col min="433" max="434" width="10.7109375" bestFit="1" customWidth="1"/>
    <col min="435" max="435" width="9" bestFit="1" customWidth="1"/>
    <col min="436" max="436" width="11" bestFit="1" customWidth="1"/>
    <col min="437" max="437" width="10.7109375" bestFit="1" customWidth="1"/>
    <col min="438" max="438" width="9.28515625" bestFit="1" customWidth="1"/>
    <col min="439" max="439" width="9.7109375" bestFit="1" customWidth="1"/>
    <col min="440" max="441" width="10.7109375" bestFit="1" customWidth="1"/>
    <col min="442" max="442" width="8.42578125" bestFit="1" customWidth="1"/>
    <col min="443" max="443" width="11" bestFit="1" customWidth="1"/>
    <col min="444" max="444" width="10.7109375" bestFit="1" customWidth="1"/>
    <col min="445" max="445" width="7.7109375" bestFit="1" customWidth="1"/>
    <col min="446" max="446" width="10.7109375" bestFit="1" customWidth="1"/>
    <col min="447" max="447" width="8.7109375" bestFit="1" customWidth="1"/>
    <col min="448" max="448" width="11" bestFit="1" customWidth="1"/>
    <col min="449" max="449" width="9.7109375" bestFit="1" customWidth="1"/>
    <col min="450" max="450" width="10.7109375" bestFit="1" customWidth="1"/>
    <col min="451" max="451" width="8.85546875" bestFit="1" customWidth="1"/>
    <col min="452" max="453" width="9.7109375" bestFit="1" customWidth="1"/>
    <col min="454" max="456" width="10.7109375" bestFit="1" customWidth="1"/>
    <col min="457" max="457" width="8.140625" bestFit="1" customWidth="1"/>
    <col min="458" max="458" width="11" bestFit="1" customWidth="1"/>
    <col min="459" max="459" width="9.7109375" bestFit="1" customWidth="1"/>
    <col min="460" max="460" width="10.7109375" bestFit="1" customWidth="1"/>
    <col min="461" max="461" width="8.7109375" bestFit="1" customWidth="1"/>
    <col min="462" max="462" width="11" bestFit="1" customWidth="1"/>
    <col min="463" max="463" width="10.7109375" bestFit="1" customWidth="1"/>
    <col min="464" max="464" width="8.42578125" bestFit="1" customWidth="1"/>
    <col min="465" max="465" width="11" bestFit="1" customWidth="1"/>
    <col min="466" max="466" width="10.7109375" bestFit="1" customWidth="1"/>
    <col min="467" max="467" width="7.7109375" bestFit="1" customWidth="1"/>
    <col min="468" max="468" width="11" bestFit="1" customWidth="1"/>
    <col min="469" max="469" width="10.7109375" bestFit="1" customWidth="1"/>
    <col min="470" max="470" width="8.28515625" bestFit="1" customWidth="1"/>
    <col min="471" max="472" width="10.7109375" bestFit="1" customWidth="1"/>
    <col min="473" max="473" width="8.140625" bestFit="1" customWidth="1"/>
    <col min="474" max="474" width="11" bestFit="1" customWidth="1"/>
    <col min="475" max="475" width="9.7109375" bestFit="1" customWidth="1"/>
    <col min="476" max="476" width="10.7109375" bestFit="1" customWidth="1"/>
    <col min="477" max="477" width="8.7109375" bestFit="1" customWidth="1"/>
    <col min="478" max="478" width="11" bestFit="1" customWidth="1"/>
    <col min="479" max="479" width="10.7109375" bestFit="1" customWidth="1"/>
    <col min="480" max="480" width="8.42578125" bestFit="1" customWidth="1"/>
    <col min="481" max="481" width="11" bestFit="1" customWidth="1"/>
    <col min="482" max="482" width="10.7109375" bestFit="1" customWidth="1"/>
    <col min="483" max="483" width="7.7109375" bestFit="1" customWidth="1"/>
    <col min="484" max="484" width="11" bestFit="1" customWidth="1"/>
    <col min="485" max="485" width="10.7109375" bestFit="1" customWidth="1"/>
    <col min="486" max="486" width="8.28515625" bestFit="1" customWidth="1"/>
    <col min="487" max="488" width="10.7109375" bestFit="1" customWidth="1"/>
    <col min="489" max="489" width="8.140625" bestFit="1" customWidth="1"/>
    <col min="490" max="490" width="11" bestFit="1" customWidth="1"/>
    <col min="491" max="491" width="9.7109375" bestFit="1" customWidth="1"/>
    <col min="492" max="492" width="10.7109375" bestFit="1" customWidth="1"/>
    <col min="493" max="493" width="8.42578125" bestFit="1" customWidth="1"/>
    <col min="494" max="494" width="11" bestFit="1" customWidth="1"/>
    <col min="495" max="495" width="9.7109375" bestFit="1" customWidth="1"/>
    <col min="496" max="496" width="10.7109375" bestFit="1" customWidth="1"/>
    <col min="497" max="497" width="8.140625" bestFit="1" customWidth="1"/>
    <col min="498" max="498" width="11" bestFit="1" customWidth="1"/>
    <col min="499" max="500" width="9.7109375" bestFit="1" customWidth="1"/>
    <col min="501" max="501" width="8.140625" bestFit="1" customWidth="1"/>
    <col min="502" max="502" width="11" bestFit="1" customWidth="1"/>
    <col min="503" max="504" width="9.7109375" bestFit="1" customWidth="1"/>
    <col min="505" max="505" width="9" bestFit="1" customWidth="1"/>
    <col min="506" max="506" width="11" bestFit="1" customWidth="1"/>
    <col min="507" max="507" width="9.7109375" bestFit="1" customWidth="1"/>
    <col min="508" max="508" width="8.42578125" bestFit="1" customWidth="1"/>
    <col min="509" max="509" width="9.7109375" bestFit="1" customWidth="1"/>
    <col min="510" max="510" width="9.28515625" bestFit="1" customWidth="1"/>
    <col min="511" max="511" width="11" bestFit="1" customWidth="1"/>
    <col min="512" max="513" width="9.7109375" bestFit="1" customWidth="1"/>
    <col min="514" max="514" width="8.42578125" bestFit="1" customWidth="1"/>
    <col min="515" max="515" width="9.7109375" bestFit="1" customWidth="1"/>
    <col min="516" max="516" width="9" bestFit="1" customWidth="1"/>
    <col min="517" max="517" width="11" bestFit="1" customWidth="1"/>
    <col min="518" max="518" width="9.7109375" bestFit="1" customWidth="1"/>
    <col min="519" max="519" width="9.28515625" bestFit="1" customWidth="1"/>
    <col min="520" max="520" width="11" bestFit="1" customWidth="1"/>
    <col min="521" max="521" width="9.7109375" bestFit="1" customWidth="1"/>
    <col min="522" max="522" width="7.7109375" bestFit="1" customWidth="1"/>
    <col min="523" max="523" width="9.7109375" bestFit="1" customWidth="1"/>
    <col min="524" max="524" width="8.7109375" bestFit="1" customWidth="1"/>
    <col min="525" max="525" width="9.7109375" bestFit="1" customWidth="1"/>
    <col min="526" max="526" width="9" bestFit="1" customWidth="1"/>
    <col min="527" max="527" width="11" bestFit="1" customWidth="1"/>
    <col min="528" max="528" width="9.7109375" bestFit="1" customWidth="1"/>
    <col min="529" max="529" width="8.28515625" bestFit="1" customWidth="1"/>
    <col min="530" max="530" width="9.7109375" bestFit="1" customWidth="1"/>
    <col min="531" max="531" width="8.85546875" bestFit="1" customWidth="1"/>
    <col min="532" max="532" width="9.7109375" bestFit="1" customWidth="1"/>
    <col min="533" max="533" width="8.140625" bestFit="1" customWidth="1"/>
    <col min="534" max="535" width="11" bestFit="1" customWidth="1"/>
    <col min="536" max="537" width="9.7109375" bestFit="1" customWidth="1"/>
    <col min="538" max="538" width="10.7109375" bestFit="1" customWidth="1"/>
    <col min="539" max="539" width="8.7109375" bestFit="1" customWidth="1"/>
    <col min="540" max="541" width="9.7109375" bestFit="1" customWidth="1"/>
    <col min="542" max="542" width="10.7109375" bestFit="1" customWidth="1"/>
    <col min="543" max="543" width="8.42578125" bestFit="1" customWidth="1"/>
    <col min="544" max="544" width="9.7109375" bestFit="1" customWidth="1"/>
    <col min="545" max="549" width="10.7109375" bestFit="1" customWidth="1"/>
    <col min="550" max="550" width="9" bestFit="1" customWidth="1"/>
    <col min="551" max="551" width="11" bestFit="1" customWidth="1"/>
    <col min="552" max="552" width="9.7109375" bestFit="1" customWidth="1"/>
    <col min="553" max="554" width="10.7109375" bestFit="1" customWidth="1"/>
    <col min="555" max="555" width="9" bestFit="1" customWidth="1"/>
    <col min="556" max="556" width="10" bestFit="1" customWidth="1"/>
    <col min="557" max="558" width="9.7109375" bestFit="1" customWidth="1"/>
    <col min="559" max="560" width="10.7109375" bestFit="1" customWidth="1"/>
    <col min="561" max="561" width="10" bestFit="1" customWidth="1"/>
    <col min="562" max="562" width="9.7109375" bestFit="1" customWidth="1"/>
    <col min="563" max="566" width="10.7109375" bestFit="1" customWidth="1"/>
    <col min="567" max="567" width="9" bestFit="1" customWidth="1"/>
    <col min="568" max="568" width="11" bestFit="1" customWidth="1"/>
    <col min="569" max="572" width="9.7109375" bestFit="1" customWidth="1"/>
    <col min="573" max="577" width="10.7109375" bestFit="1" customWidth="1"/>
    <col min="578" max="578" width="8" bestFit="1" customWidth="1"/>
    <col min="579" max="579" width="11" bestFit="1" customWidth="1"/>
    <col min="580" max="582" width="9.7109375" bestFit="1" customWidth="1"/>
    <col min="583" max="588" width="10.7109375" bestFit="1" customWidth="1"/>
    <col min="589" max="589" width="11" bestFit="1" customWidth="1"/>
    <col min="590" max="592" width="9.7109375" bestFit="1" customWidth="1"/>
    <col min="593" max="594" width="10.7109375" bestFit="1" customWidth="1"/>
    <col min="595" max="595" width="11" bestFit="1" customWidth="1"/>
    <col min="596" max="596" width="12" bestFit="1" customWidth="1"/>
    <col min="597" max="597" width="10" bestFit="1" customWidth="1"/>
    <col min="598" max="600" width="10.7109375" bestFit="1" customWidth="1"/>
    <col min="601" max="601" width="11" bestFit="1" customWidth="1"/>
    <col min="602" max="604" width="9.7109375" bestFit="1" customWidth="1"/>
    <col min="605" max="605" width="10.7109375" bestFit="1" customWidth="1"/>
    <col min="606" max="606" width="8.85546875" bestFit="1" customWidth="1"/>
    <col min="607" max="607" width="10" bestFit="1" customWidth="1"/>
    <col min="608" max="611" width="10.7109375" bestFit="1" customWidth="1"/>
    <col min="612" max="612" width="10" bestFit="1" customWidth="1"/>
    <col min="613" max="613" width="11" bestFit="1" customWidth="1"/>
    <col min="614" max="614" width="12" bestFit="1" customWidth="1"/>
    <col min="615" max="615" width="9.7109375" bestFit="1" customWidth="1"/>
    <col min="616" max="621" width="10.7109375" bestFit="1" customWidth="1"/>
    <col min="622" max="622" width="8.7109375" bestFit="1" customWidth="1"/>
    <col min="623" max="623" width="9.7109375" bestFit="1" customWidth="1"/>
    <col min="624" max="625" width="10.7109375" bestFit="1" customWidth="1"/>
    <col min="626" max="626" width="8.42578125" bestFit="1" customWidth="1"/>
    <col min="627" max="628" width="9.7109375" bestFit="1" customWidth="1"/>
    <col min="629" max="631" width="10.7109375" bestFit="1" customWidth="1"/>
    <col min="632" max="632" width="9" bestFit="1" customWidth="1"/>
    <col min="633" max="633" width="11" bestFit="1" customWidth="1"/>
    <col min="634" max="634" width="9.7109375" bestFit="1" customWidth="1"/>
    <col min="635" max="639" width="10.7109375" bestFit="1" customWidth="1"/>
    <col min="640" max="640" width="8.42578125" bestFit="1" customWidth="1"/>
    <col min="641" max="642" width="9.7109375" bestFit="1" customWidth="1"/>
    <col min="643" max="645" width="10.7109375" bestFit="1" customWidth="1"/>
    <col min="646" max="646" width="9.28515625" bestFit="1" customWidth="1"/>
    <col min="647" max="647" width="10" bestFit="1" customWidth="1"/>
    <col min="648" max="649" width="9.7109375" bestFit="1" customWidth="1"/>
    <col min="650" max="652" width="10.7109375" bestFit="1" customWidth="1"/>
    <col min="653" max="653" width="10" bestFit="1" customWidth="1"/>
    <col min="654" max="654" width="11" bestFit="1" customWidth="1"/>
    <col min="655" max="656" width="9.7109375" bestFit="1" customWidth="1"/>
    <col min="657" max="659" width="10.7109375" bestFit="1" customWidth="1"/>
    <col min="660" max="660" width="8" bestFit="1" customWidth="1"/>
    <col min="661" max="662" width="9.7109375" bestFit="1" customWidth="1"/>
    <col min="663" max="665" width="10.7109375" bestFit="1" customWidth="1"/>
    <col min="666" max="666" width="8.7109375" bestFit="1" customWidth="1"/>
    <col min="667" max="668" width="9.7109375" bestFit="1" customWidth="1"/>
    <col min="669" max="669" width="10.7109375" bestFit="1" customWidth="1"/>
    <col min="670" max="670" width="8.5703125" bestFit="1" customWidth="1"/>
    <col min="671" max="671" width="11" bestFit="1" customWidth="1"/>
    <col min="672" max="672" width="9.7109375" bestFit="1" customWidth="1"/>
    <col min="673" max="675" width="10.7109375" bestFit="1" customWidth="1"/>
    <col min="676" max="676" width="8.28515625" bestFit="1" customWidth="1"/>
    <col min="677" max="679" width="9.7109375" bestFit="1" customWidth="1"/>
    <col min="680" max="680" width="10.7109375" bestFit="1" customWidth="1"/>
    <col min="681" max="681" width="8.85546875" bestFit="1" customWidth="1"/>
    <col min="682" max="685" width="9.7109375" bestFit="1" customWidth="1"/>
    <col min="686" max="689" width="10.7109375" bestFit="1" customWidth="1"/>
    <col min="690" max="690" width="9" bestFit="1" customWidth="1"/>
    <col min="691" max="691" width="11" bestFit="1" customWidth="1"/>
    <col min="692" max="692" width="10" bestFit="1" customWidth="1"/>
    <col min="693" max="694" width="9.7109375" bestFit="1" customWidth="1"/>
    <col min="695" max="695" width="10.7109375" bestFit="1" customWidth="1"/>
    <col min="696" max="696" width="8.7109375" bestFit="1" customWidth="1"/>
    <col min="697" max="697" width="9.7109375" bestFit="1" customWidth="1"/>
    <col min="698" max="698" width="10.7109375" bestFit="1" customWidth="1"/>
    <col min="699" max="699" width="8.42578125" bestFit="1" customWidth="1"/>
    <col min="700" max="700" width="10.7109375" bestFit="1" customWidth="1"/>
    <col min="701" max="701" width="9" bestFit="1" customWidth="1"/>
    <col min="702" max="702" width="11" bestFit="1" customWidth="1"/>
    <col min="703" max="703" width="9.7109375" bestFit="1" customWidth="1"/>
    <col min="704" max="704" width="10.7109375" bestFit="1" customWidth="1"/>
    <col min="705" max="705" width="10" bestFit="1" customWidth="1"/>
    <col min="706" max="708" width="10.7109375" bestFit="1" customWidth="1"/>
    <col min="709" max="709" width="9.28515625" bestFit="1" customWidth="1"/>
    <col min="710" max="710" width="9.7109375" bestFit="1" customWidth="1"/>
    <col min="711" max="712" width="10.7109375" bestFit="1" customWidth="1"/>
    <col min="713" max="713" width="8.42578125" bestFit="1" customWidth="1"/>
    <col min="714" max="714" width="11" bestFit="1" customWidth="1"/>
    <col min="715" max="715" width="9.7109375" bestFit="1" customWidth="1"/>
    <col min="716" max="717" width="10.7109375" bestFit="1" customWidth="1"/>
    <col min="718" max="718" width="8" bestFit="1" customWidth="1"/>
    <col min="719" max="719" width="9.7109375" bestFit="1" customWidth="1"/>
    <col min="720" max="720" width="8.7109375" bestFit="1" customWidth="1"/>
    <col min="721" max="722" width="9.7109375" bestFit="1" customWidth="1"/>
    <col min="723" max="723" width="10.7109375" bestFit="1" customWidth="1"/>
    <col min="724" max="724" width="8.5703125" bestFit="1" customWidth="1"/>
    <col min="725" max="725" width="11" bestFit="1" customWidth="1"/>
    <col min="726" max="727" width="9.7109375" bestFit="1" customWidth="1"/>
    <col min="728" max="728" width="10.7109375" bestFit="1" customWidth="1"/>
    <col min="729" max="729" width="8.28515625" bestFit="1" customWidth="1"/>
    <col min="730" max="731" width="9.7109375" bestFit="1" customWidth="1"/>
    <col min="732" max="735" width="10.7109375" bestFit="1" customWidth="1"/>
    <col min="736" max="736" width="8.140625" bestFit="1" customWidth="1"/>
    <col min="737" max="737" width="11" bestFit="1" customWidth="1"/>
    <col min="738" max="738" width="12" bestFit="1" customWidth="1"/>
    <col min="739" max="739" width="9.7109375" bestFit="1" customWidth="1"/>
    <col min="740" max="740" width="10.7109375" bestFit="1" customWidth="1"/>
    <col min="741" max="741" width="8.7109375" bestFit="1" customWidth="1"/>
    <col min="742" max="742" width="11" bestFit="1" customWidth="1"/>
    <col min="743" max="743" width="9.7109375" bestFit="1" customWidth="1"/>
    <col min="744" max="744" width="10.7109375" bestFit="1" customWidth="1"/>
    <col min="745" max="745" width="8.42578125" bestFit="1" customWidth="1"/>
    <col min="746" max="746" width="9.7109375" bestFit="1" customWidth="1"/>
    <col min="747" max="747" width="10.7109375" bestFit="1" customWidth="1"/>
    <col min="748" max="748" width="9.28515625" bestFit="1" customWidth="1"/>
    <col min="749" max="750" width="9.7109375" bestFit="1" customWidth="1"/>
    <col min="751" max="753" width="10.7109375" bestFit="1" customWidth="1"/>
    <col min="754" max="754" width="8.42578125" bestFit="1" customWidth="1"/>
    <col min="755" max="755" width="11" bestFit="1" customWidth="1"/>
    <col min="756" max="756" width="9.7109375" bestFit="1" customWidth="1"/>
    <col min="757" max="758" width="10.7109375" bestFit="1" customWidth="1"/>
    <col min="759" max="759" width="7.7109375" bestFit="1" customWidth="1"/>
    <col min="760" max="760" width="9.7109375" bestFit="1" customWidth="1"/>
    <col min="761" max="762" width="10.7109375" bestFit="1" customWidth="1"/>
    <col min="763" max="763" width="8.7109375" bestFit="1" customWidth="1"/>
    <col min="764" max="766" width="9.7109375" bestFit="1" customWidth="1"/>
    <col min="767" max="768" width="10.7109375" bestFit="1" customWidth="1"/>
    <col min="769" max="769" width="8.5703125" bestFit="1" customWidth="1"/>
    <col min="770" max="770" width="11" bestFit="1" customWidth="1"/>
    <col min="771" max="772" width="9.7109375" bestFit="1" customWidth="1"/>
    <col min="773" max="773" width="10.7109375" bestFit="1" customWidth="1"/>
    <col min="774" max="774" width="8.28515625" bestFit="1" customWidth="1"/>
    <col min="775" max="775" width="9.7109375" bestFit="1" customWidth="1"/>
    <col min="776" max="778" width="10.7109375" bestFit="1" customWidth="1"/>
    <col min="779" max="779" width="8.85546875" bestFit="1" customWidth="1"/>
    <col min="780" max="781" width="9.7109375" bestFit="1" customWidth="1"/>
    <col min="782" max="787" width="10.7109375" bestFit="1" customWidth="1"/>
    <col min="788" max="788" width="8.140625" bestFit="1" customWidth="1"/>
    <col min="789" max="789" width="11" bestFit="1" customWidth="1"/>
    <col min="790" max="793" width="9.7109375" bestFit="1" customWidth="1"/>
    <col min="794" max="794" width="10.7109375" bestFit="1" customWidth="1"/>
    <col min="795" max="795" width="8.7109375" bestFit="1" customWidth="1"/>
    <col min="796" max="796" width="9.7109375" bestFit="1" customWidth="1"/>
    <col min="797" max="797" width="8.42578125" bestFit="1" customWidth="1"/>
    <col min="798" max="798" width="9.7109375" bestFit="1" customWidth="1"/>
    <col min="799" max="799" width="10.7109375" bestFit="1" customWidth="1"/>
    <col min="800" max="800" width="9" bestFit="1" customWidth="1"/>
    <col min="801" max="801" width="11" bestFit="1" customWidth="1"/>
    <col min="802" max="802" width="9.7109375" bestFit="1" customWidth="1"/>
    <col min="803" max="803" width="10.7109375" bestFit="1" customWidth="1"/>
    <col min="804" max="804" width="8.42578125" bestFit="1" customWidth="1"/>
    <col min="805" max="806" width="10.7109375" bestFit="1" customWidth="1"/>
    <col min="807" max="807" width="9.28515625" bestFit="1" customWidth="1"/>
    <col min="808" max="809" width="9.7109375" bestFit="1" customWidth="1"/>
    <col min="810" max="811" width="10.7109375" bestFit="1" customWidth="1"/>
    <col min="812" max="812" width="8.42578125" bestFit="1" customWidth="1"/>
    <col min="813" max="813" width="11" bestFit="1" customWidth="1"/>
    <col min="814" max="814" width="9.7109375" bestFit="1" customWidth="1"/>
    <col min="815" max="815" width="10.7109375" bestFit="1" customWidth="1"/>
    <col min="816" max="816" width="8" bestFit="1" customWidth="1"/>
    <col min="817" max="817" width="9.7109375" bestFit="1" customWidth="1"/>
    <col min="818" max="818" width="10.7109375" bestFit="1" customWidth="1"/>
    <col min="819" max="819" width="8.7109375" bestFit="1" customWidth="1"/>
    <col min="820" max="821" width="10.7109375" bestFit="1" customWidth="1"/>
    <col min="822" max="822" width="8.5703125" bestFit="1" customWidth="1"/>
    <col min="823" max="823" width="11" bestFit="1" customWidth="1"/>
    <col min="824" max="824" width="9.7109375" bestFit="1" customWidth="1"/>
    <col min="825" max="825" width="10.7109375" bestFit="1" customWidth="1"/>
    <col min="826" max="826" width="8.28515625" bestFit="1" customWidth="1"/>
    <col min="827" max="827" width="9.7109375" bestFit="1" customWidth="1"/>
    <col min="828" max="829" width="10.7109375" bestFit="1" customWidth="1"/>
    <col min="830" max="830" width="8.85546875" bestFit="1" customWidth="1"/>
    <col min="831" max="831" width="9.7109375" bestFit="1" customWidth="1"/>
    <col min="832" max="838" width="10.7109375" bestFit="1" customWidth="1"/>
    <col min="839" max="839" width="8.140625" bestFit="1" customWidth="1"/>
    <col min="840" max="840" width="11" bestFit="1" customWidth="1"/>
    <col min="841" max="841" width="10" bestFit="1" customWidth="1"/>
    <col min="842" max="842" width="9.7109375" bestFit="1" customWidth="1"/>
    <col min="843" max="844" width="10.7109375" bestFit="1" customWidth="1"/>
    <col min="845" max="845" width="8.7109375" bestFit="1" customWidth="1"/>
    <col min="846" max="846" width="9.7109375" bestFit="1" customWidth="1"/>
    <col min="847" max="848" width="10.7109375" bestFit="1" customWidth="1"/>
    <col min="849" max="849" width="9" bestFit="1" customWidth="1"/>
    <col min="850" max="850" width="11" bestFit="1" customWidth="1"/>
    <col min="851" max="851" width="9.7109375" bestFit="1" customWidth="1"/>
    <col min="852" max="852" width="10.7109375" bestFit="1" customWidth="1"/>
    <col min="853" max="853" width="8.42578125" bestFit="1" customWidth="1"/>
    <col min="854" max="854" width="10.7109375" bestFit="1" customWidth="1"/>
    <col min="855" max="855" width="9.28515625" bestFit="1" customWidth="1"/>
    <col min="856" max="856" width="9.7109375" bestFit="1" customWidth="1"/>
    <col min="857" max="857" width="10.7109375" bestFit="1" customWidth="1"/>
    <col min="858" max="858" width="8.42578125" bestFit="1" customWidth="1"/>
    <col min="859" max="859" width="11" bestFit="1" customWidth="1"/>
    <col min="860" max="860" width="9.7109375" bestFit="1" customWidth="1"/>
    <col min="861" max="861" width="10.7109375" bestFit="1" customWidth="1"/>
    <col min="862" max="862" width="8" bestFit="1" customWidth="1"/>
    <col min="863" max="863" width="9.7109375" bestFit="1" customWidth="1"/>
    <col min="864" max="864" width="10.7109375" bestFit="1" customWidth="1"/>
    <col min="865" max="865" width="8.7109375" bestFit="1" customWidth="1"/>
    <col min="866" max="866" width="10.7109375" bestFit="1" customWidth="1"/>
    <col min="867" max="867" width="8.5703125" bestFit="1" customWidth="1"/>
    <col min="868" max="868" width="11" bestFit="1" customWidth="1"/>
    <col min="869" max="871" width="10.7109375" bestFit="1" customWidth="1"/>
    <col min="872" max="872" width="8.28515625" bestFit="1" customWidth="1"/>
    <col min="873" max="873" width="10.7109375" bestFit="1" customWidth="1"/>
    <col min="874" max="874" width="8.85546875" bestFit="1" customWidth="1"/>
    <col min="875" max="875" width="9.7109375" bestFit="1" customWidth="1"/>
    <col min="876" max="880" width="10.7109375" bestFit="1" customWidth="1"/>
    <col min="881" max="881" width="8.140625" bestFit="1" customWidth="1"/>
    <col min="882" max="883" width="11" bestFit="1" customWidth="1"/>
    <col min="884" max="885" width="9.7109375" bestFit="1" customWidth="1"/>
    <col min="886" max="887" width="10.7109375" bestFit="1" customWidth="1"/>
    <col min="888" max="888" width="8.7109375" bestFit="1" customWidth="1"/>
    <col min="889" max="889" width="9.7109375" bestFit="1" customWidth="1"/>
    <col min="890" max="890" width="10.7109375" bestFit="1" customWidth="1"/>
    <col min="891" max="891" width="8.42578125" bestFit="1" customWidth="1"/>
    <col min="892" max="892" width="9.7109375" bestFit="1" customWidth="1"/>
    <col min="893" max="893" width="10.7109375" bestFit="1" customWidth="1"/>
    <col min="894" max="894" width="9" bestFit="1" customWidth="1"/>
    <col min="895" max="895" width="11" bestFit="1" customWidth="1"/>
    <col min="896" max="896" width="9.7109375" bestFit="1" customWidth="1"/>
    <col min="897" max="897" width="8.42578125" bestFit="1" customWidth="1"/>
    <col min="898" max="899" width="9.7109375" bestFit="1" customWidth="1"/>
    <col min="900" max="900" width="10.7109375" bestFit="1" customWidth="1"/>
    <col min="901" max="901" width="9.28515625" bestFit="1" customWidth="1"/>
    <col min="902" max="902" width="9.7109375" bestFit="1" customWidth="1"/>
    <col min="903" max="904" width="10.7109375" bestFit="1" customWidth="1"/>
    <col min="905" max="905" width="8.42578125" bestFit="1" customWidth="1"/>
    <col min="906" max="906" width="11" bestFit="1" customWidth="1"/>
    <col min="907" max="907" width="10.7109375" bestFit="1" customWidth="1"/>
    <col min="908" max="908" width="7.7109375" bestFit="1" customWidth="1"/>
    <col min="909" max="910" width="10.7109375" bestFit="1" customWidth="1"/>
    <col min="911" max="911" width="8.7109375" bestFit="1" customWidth="1"/>
    <col min="912" max="912" width="9.7109375" bestFit="1" customWidth="1"/>
    <col min="913" max="913" width="10.7109375" bestFit="1" customWidth="1"/>
    <col min="914" max="914" width="8.5703125" bestFit="1" customWidth="1"/>
    <col min="915" max="915" width="11" bestFit="1" customWidth="1"/>
    <col min="916" max="916" width="9.7109375" bestFit="1" customWidth="1"/>
    <col min="917" max="918" width="10.7109375" bestFit="1" customWidth="1"/>
    <col min="919" max="919" width="8.28515625" bestFit="1" customWidth="1"/>
    <col min="920" max="920" width="9.7109375" bestFit="1" customWidth="1"/>
    <col min="921" max="921" width="10.7109375" bestFit="1" customWidth="1"/>
    <col min="922" max="922" width="8.85546875" bestFit="1" customWidth="1"/>
    <col min="923" max="924" width="9.7109375" bestFit="1" customWidth="1"/>
    <col min="925" max="929" width="10.7109375" bestFit="1" customWidth="1"/>
    <col min="930" max="930" width="8.140625" bestFit="1" customWidth="1"/>
    <col min="931" max="931" width="11" bestFit="1" customWidth="1"/>
    <col min="932" max="933" width="9.7109375" bestFit="1" customWidth="1"/>
    <col min="934" max="934" width="10.7109375" bestFit="1" customWidth="1"/>
    <col min="935" max="935" width="8.7109375" bestFit="1" customWidth="1"/>
    <col min="936" max="936" width="9.7109375" bestFit="1" customWidth="1"/>
    <col min="937" max="937" width="10.7109375" bestFit="1" customWidth="1"/>
    <col min="938" max="938" width="8.42578125" bestFit="1" customWidth="1"/>
    <col min="939" max="940" width="10.7109375" bestFit="1" customWidth="1"/>
    <col min="941" max="941" width="9" bestFit="1" customWidth="1"/>
    <col min="942" max="942" width="11" bestFit="1" customWidth="1"/>
    <col min="943" max="943" width="10.7109375" bestFit="1" customWidth="1"/>
    <col min="944" max="944" width="9.28515625" bestFit="1" customWidth="1"/>
    <col min="945" max="945" width="9.7109375" bestFit="1" customWidth="1"/>
    <col min="946" max="947" width="10.7109375" bestFit="1" customWidth="1"/>
    <col min="948" max="948" width="8.42578125" bestFit="1" customWidth="1"/>
    <col min="949" max="949" width="11" bestFit="1" customWidth="1"/>
    <col min="950" max="950" width="10.7109375" bestFit="1" customWidth="1"/>
    <col min="951" max="951" width="7.7109375" bestFit="1" customWidth="1"/>
    <col min="952" max="952" width="10.7109375" bestFit="1" customWidth="1"/>
    <col min="953" max="953" width="8.7109375" bestFit="1" customWidth="1"/>
    <col min="954" max="954" width="11" bestFit="1" customWidth="1"/>
    <col min="955" max="955" width="9.7109375" bestFit="1" customWidth="1"/>
    <col min="956" max="956" width="10.7109375" bestFit="1" customWidth="1"/>
    <col min="957" max="957" width="8.85546875" bestFit="1" customWidth="1"/>
    <col min="958" max="959" width="9.7109375" bestFit="1" customWidth="1"/>
    <col min="960" max="962" width="10.7109375" bestFit="1" customWidth="1"/>
    <col min="963" max="963" width="8.140625" bestFit="1" customWidth="1"/>
    <col min="964" max="964" width="11" bestFit="1" customWidth="1"/>
    <col min="965" max="965" width="9.7109375" bestFit="1" customWidth="1"/>
    <col min="966" max="966" width="10.7109375" bestFit="1" customWidth="1"/>
    <col min="967" max="967" width="8.7109375" bestFit="1" customWidth="1"/>
    <col min="968" max="968" width="11" bestFit="1" customWidth="1"/>
    <col min="969" max="969" width="10.7109375" bestFit="1" customWidth="1"/>
    <col min="970" max="970" width="8.42578125" bestFit="1" customWidth="1"/>
    <col min="971" max="971" width="11" bestFit="1" customWidth="1"/>
    <col min="972" max="972" width="10.7109375" bestFit="1" customWidth="1"/>
    <col min="973" max="973" width="7.7109375" bestFit="1" customWidth="1"/>
    <col min="974" max="974" width="11" bestFit="1" customWidth="1"/>
    <col min="975" max="975" width="10.7109375" bestFit="1" customWidth="1"/>
    <col min="976" max="976" width="8.28515625" bestFit="1" customWidth="1"/>
    <col min="977" max="978" width="10.7109375" bestFit="1" customWidth="1"/>
    <col min="979" max="979" width="8.140625" bestFit="1" customWidth="1"/>
    <col min="980" max="980" width="11" bestFit="1" customWidth="1"/>
    <col min="981" max="981" width="9.7109375" bestFit="1" customWidth="1"/>
    <col min="982" max="982" width="10.7109375" bestFit="1" customWidth="1"/>
    <col min="983" max="983" width="8.7109375" bestFit="1" customWidth="1"/>
    <col min="984" max="984" width="11" bestFit="1" customWidth="1"/>
    <col min="985" max="985" width="10.7109375" bestFit="1" customWidth="1"/>
    <col min="986" max="986" width="8.42578125" bestFit="1" customWidth="1"/>
    <col min="987" max="987" width="11" bestFit="1" customWidth="1"/>
    <col min="988" max="988" width="10.7109375" bestFit="1" customWidth="1"/>
    <col min="989" max="989" width="7.7109375" bestFit="1" customWidth="1"/>
    <col min="990" max="990" width="11" bestFit="1" customWidth="1"/>
    <col min="991" max="991" width="10.7109375" bestFit="1" customWidth="1"/>
    <col min="992" max="992" width="8.28515625" bestFit="1" customWidth="1"/>
    <col min="993" max="994" width="10.7109375" bestFit="1" customWidth="1"/>
    <col min="995" max="995" width="8.140625" bestFit="1" customWidth="1"/>
    <col min="996" max="996" width="11" bestFit="1" customWidth="1"/>
    <col min="997" max="997" width="9.7109375" bestFit="1" customWidth="1"/>
    <col min="998" max="998" width="10.7109375" bestFit="1" customWidth="1"/>
    <col min="999" max="999" width="8.42578125" bestFit="1" customWidth="1"/>
    <col min="1000" max="1000" width="11" bestFit="1" customWidth="1"/>
    <col min="1001" max="1001" width="9.7109375" bestFit="1" customWidth="1"/>
    <col min="1002" max="1003" width="12" bestFit="1" customWidth="1"/>
  </cols>
  <sheetData>
    <row r="1" spans="1:3">
      <c r="A1" s="51" t="s">
        <v>1932</v>
      </c>
      <c r="B1" t="s">
        <v>1955</v>
      </c>
      <c r="C1" t="s">
        <v>1956</v>
      </c>
    </row>
    <row r="2" spans="1:3">
      <c r="A2" s="52" t="s">
        <v>1934</v>
      </c>
      <c r="B2">
        <v>54.999999999999993</v>
      </c>
      <c r="C2">
        <v>0</v>
      </c>
    </row>
    <row r="3" spans="1:3">
      <c r="A3" s="52" t="s">
        <v>1935</v>
      </c>
      <c r="B3">
        <v>51034.999999999993</v>
      </c>
      <c r="C3">
        <v>0</v>
      </c>
    </row>
    <row r="4" spans="1:3">
      <c r="A4" s="52" t="s">
        <v>1936</v>
      </c>
      <c r="B4">
        <v>14616.4825</v>
      </c>
      <c r="C4">
        <v>0</v>
      </c>
    </row>
    <row r="5" spans="1:3">
      <c r="A5" s="52" t="s">
        <v>1937</v>
      </c>
      <c r="B5">
        <v>585964.43750000012</v>
      </c>
      <c r="C5">
        <v>0</v>
      </c>
    </row>
    <row r="6" spans="1:3">
      <c r="A6" s="52" t="s">
        <v>1938</v>
      </c>
      <c r="B6">
        <v>1096559.8749999998</v>
      </c>
      <c r="C6">
        <v>0</v>
      </c>
    </row>
    <row r="7" spans="1:3">
      <c r="A7" s="52" t="s">
        <v>1939</v>
      </c>
      <c r="B7">
        <v>1677785.2000000002</v>
      </c>
      <c r="C7">
        <v>0</v>
      </c>
    </row>
    <row r="8" spans="1:3">
      <c r="A8" s="52" t="s">
        <v>1940</v>
      </c>
      <c r="B8">
        <v>3381137.2749999999</v>
      </c>
      <c r="C8">
        <v>0</v>
      </c>
    </row>
    <row r="9" spans="1:3">
      <c r="A9" s="52" t="s">
        <v>1941</v>
      </c>
      <c r="B9">
        <v>7847070</v>
      </c>
      <c r="C9">
        <v>0</v>
      </c>
    </row>
    <row r="10" spans="1:3">
      <c r="A10" s="52" t="s">
        <v>1942</v>
      </c>
      <c r="B10">
        <v>9018532.5</v>
      </c>
      <c r="C10">
        <v>0</v>
      </c>
    </row>
    <row r="11" spans="1:3">
      <c r="A11" s="52" t="s">
        <v>1943</v>
      </c>
      <c r="B11">
        <v>12694422.5</v>
      </c>
      <c r="C11">
        <v>0</v>
      </c>
    </row>
    <row r="12" spans="1:3">
      <c r="A12" s="52" t="s">
        <v>1944</v>
      </c>
      <c r="B12">
        <v>13468725</v>
      </c>
      <c r="C12">
        <v>0</v>
      </c>
    </row>
    <row r="13" spans="1:3">
      <c r="A13" s="52" t="s">
        <v>1945</v>
      </c>
      <c r="B13">
        <v>14042225</v>
      </c>
      <c r="C13">
        <v>0</v>
      </c>
    </row>
    <row r="14" spans="1:3">
      <c r="A14" s="52" t="s">
        <v>1946</v>
      </c>
      <c r="B14">
        <v>6150250</v>
      </c>
      <c r="C14">
        <v>0</v>
      </c>
    </row>
    <row r="15" spans="1:3">
      <c r="A15" s="52" t="s">
        <v>1947</v>
      </c>
      <c r="B15">
        <v>3848775</v>
      </c>
      <c r="C15">
        <v>0</v>
      </c>
    </row>
    <row r="16" spans="1:3">
      <c r="A16" s="52" t="s">
        <v>1948</v>
      </c>
      <c r="B16">
        <v>475000</v>
      </c>
      <c r="C16">
        <v>475000</v>
      </c>
    </row>
    <row r="17" spans="1:3">
      <c r="A17" s="52" t="s">
        <v>1949</v>
      </c>
      <c r="B17">
        <v>24750</v>
      </c>
      <c r="C17">
        <v>0</v>
      </c>
    </row>
    <row r="18" spans="1:3">
      <c r="A18" s="52" t="s">
        <v>1957</v>
      </c>
      <c r="B18">
        <v>0</v>
      </c>
      <c r="C18">
        <v>54.999999999999993</v>
      </c>
    </row>
    <row r="19" spans="1:3">
      <c r="A19" s="52" t="s">
        <v>1958</v>
      </c>
      <c r="B19">
        <v>0</v>
      </c>
      <c r="C19">
        <v>51034.999999999993</v>
      </c>
    </row>
    <row r="20" spans="1:3">
      <c r="A20" s="52" t="s">
        <v>1959</v>
      </c>
      <c r="B20">
        <v>0</v>
      </c>
      <c r="C20">
        <v>14616.4825</v>
      </c>
    </row>
    <row r="21" spans="1:3">
      <c r="A21" s="52" t="s">
        <v>1960</v>
      </c>
      <c r="B21">
        <v>0</v>
      </c>
      <c r="C21">
        <v>1682524.3125</v>
      </c>
    </row>
    <row r="22" spans="1:3">
      <c r="A22" s="52" t="s">
        <v>1961</v>
      </c>
      <c r="B22">
        <v>0</v>
      </c>
      <c r="C22">
        <v>1677785.2000000002</v>
      </c>
    </row>
    <row r="23" spans="1:3">
      <c r="A23" s="52" t="s">
        <v>1962</v>
      </c>
      <c r="B23">
        <v>0</v>
      </c>
      <c r="C23">
        <v>3381137.2749999999</v>
      </c>
    </row>
    <row r="24" spans="1:3">
      <c r="A24" s="52" t="s">
        <v>1963</v>
      </c>
      <c r="B24">
        <v>0</v>
      </c>
      <c r="C24">
        <v>7847070</v>
      </c>
    </row>
    <row r="25" spans="1:3">
      <c r="A25" s="52" t="s">
        <v>1964</v>
      </c>
      <c r="B25">
        <v>0</v>
      </c>
      <c r="C25">
        <v>9018532.5</v>
      </c>
    </row>
    <row r="26" spans="1:3">
      <c r="A26" s="52" t="s">
        <v>1965</v>
      </c>
      <c r="B26">
        <v>0</v>
      </c>
      <c r="C26">
        <v>12694422.5</v>
      </c>
    </row>
    <row r="27" spans="1:3">
      <c r="A27" s="52" t="s">
        <v>1966</v>
      </c>
      <c r="B27">
        <v>0</v>
      </c>
      <c r="C27">
        <v>13468725</v>
      </c>
    </row>
    <row r="28" spans="1:3">
      <c r="A28" s="52" t="s">
        <v>1967</v>
      </c>
      <c r="B28">
        <v>0</v>
      </c>
      <c r="C28">
        <v>14042225</v>
      </c>
    </row>
    <row r="29" spans="1:3">
      <c r="A29" s="52" t="s">
        <v>1968</v>
      </c>
      <c r="B29">
        <v>0</v>
      </c>
      <c r="C29">
        <v>6150250</v>
      </c>
    </row>
    <row r="30" spans="1:3">
      <c r="A30" s="52" t="s">
        <v>1969</v>
      </c>
      <c r="B30">
        <v>0</v>
      </c>
      <c r="C30">
        <v>3848775</v>
      </c>
    </row>
    <row r="31" spans="1:3">
      <c r="A31" s="52" t="s">
        <v>1970</v>
      </c>
      <c r="B31">
        <v>0</v>
      </c>
      <c r="C31">
        <v>24750</v>
      </c>
    </row>
    <row r="32" spans="1:3">
      <c r="A32" s="52" t="s">
        <v>1950</v>
      </c>
      <c r="B32">
        <v>74376903.269999996</v>
      </c>
      <c r="C32">
        <v>74376903.269999996</v>
      </c>
    </row>
  </sheetData>
  <pageMargins left="0.7" right="0.7" top="0.75" bottom="0.75" header="0.3" footer="0.3"/>
  <pageSetup paperSize="9" orientation="portrait" r:id="rId2"/>
  <headerFooter>
    <oddHeader>&amp;C&amp;"Arial,Bold"&amp;20 FPO Vs FPD</oddHeader>
  </headerFooter>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55347-28EB-43B7-89A0-AB917CD9AF45}">
  <sheetPr codeName="Hoja8"/>
  <dimension ref="A1:C2143"/>
  <sheetViews>
    <sheetView topLeftCell="A2119" workbookViewId="0">
      <selection activeCell="B2127" sqref="B2127"/>
    </sheetView>
  </sheetViews>
  <sheetFormatPr defaultColWidth="11.42578125" defaultRowHeight="14.45"/>
  <cols>
    <col min="1" max="1" width="11" style="1" bestFit="1" customWidth="1"/>
    <col min="2" max="2" width="21.28515625" style="2" bestFit="1" customWidth="1"/>
    <col min="3" max="3" width="11" style="1" bestFit="1" customWidth="1"/>
  </cols>
  <sheetData>
    <row r="1" spans="1:3">
      <c r="A1" s="22" t="s">
        <v>10</v>
      </c>
      <c r="B1" s="4" t="s">
        <v>1971</v>
      </c>
      <c r="C1" s="22" t="s">
        <v>1972</v>
      </c>
    </row>
    <row r="2" spans="1:3">
      <c r="A2" s="40">
        <v>44174</v>
      </c>
      <c r="B2" s="42">
        <v>24750</v>
      </c>
      <c r="C2" s="1">
        <v>0</v>
      </c>
    </row>
    <row r="3" spans="1:3">
      <c r="A3" s="40">
        <v>42736</v>
      </c>
      <c r="B3" s="42">
        <v>67.5</v>
      </c>
      <c r="C3" s="1">
        <v>0</v>
      </c>
    </row>
    <row r="4" spans="1:3">
      <c r="A4" s="40">
        <v>42767</v>
      </c>
      <c r="B4" s="42">
        <v>20.799999999999997</v>
      </c>
      <c r="C4" s="1">
        <v>0</v>
      </c>
    </row>
    <row r="5" spans="1:3">
      <c r="A5" s="40">
        <v>42614</v>
      </c>
      <c r="B5" s="42">
        <v>690</v>
      </c>
      <c r="C5" s="1">
        <v>0</v>
      </c>
    </row>
    <row r="6" spans="1:3">
      <c r="A6" s="40">
        <v>42552</v>
      </c>
      <c r="B6" s="42">
        <v>7.5</v>
      </c>
      <c r="C6" s="1">
        <v>0</v>
      </c>
    </row>
    <row r="7" spans="1:3">
      <c r="A7" s="40">
        <v>42552</v>
      </c>
      <c r="B7" s="42">
        <v>37.5</v>
      </c>
      <c r="C7" s="1">
        <v>0</v>
      </c>
    </row>
    <row r="8" spans="1:3">
      <c r="A8" s="40">
        <v>42552</v>
      </c>
      <c r="B8" s="42">
        <v>2.5</v>
      </c>
      <c r="C8" s="1">
        <v>0</v>
      </c>
    </row>
    <row r="9" spans="1:3">
      <c r="A9" s="40">
        <v>42552</v>
      </c>
      <c r="B9" s="42">
        <v>2.5</v>
      </c>
      <c r="C9" s="1">
        <v>0</v>
      </c>
    </row>
    <row r="10" spans="1:3">
      <c r="A10" s="40">
        <v>42917</v>
      </c>
      <c r="B10" s="42">
        <v>20</v>
      </c>
      <c r="C10" s="1">
        <v>0</v>
      </c>
    </row>
    <row r="11" spans="1:3">
      <c r="A11" s="40">
        <v>42552</v>
      </c>
      <c r="B11" s="42">
        <v>5</v>
      </c>
      <c r="C11" s="1">
        <v>0</v>
      </c>
    </row>
    <row r="12" spans="1:3">
      <c r="A12" s="40">
        <v>42614</v>
      </c>
      <c r="B12" s="42">
        <v>86.05</v>
      </c>
      <c r="C12" s="1">
        <v>0</v>
      </c>
    </row>
    <row r="13" spans="1:3">
      <c r="A13" s="40">
        <v>42401</v>
      </c>
      <c r="B13" s="42">
        <v>76.5</v>
      </c>
      <c r="C13" s="1">
        <v>0</v>
      </c>
    </row>
    <row r="14" spans="1:3">
      <c r="A14" s="40">
        <v>42066</v>
      </c>
      <c r="B14" s="42">
        <v>49749.999999999993</v>
      </c>
      <c r="C14" s="1">
        <v>0</v>
      </c>
    </row>
    <row r="15" spans="1:3">
      <c r="A15" s="40">
        <v>42856</v>
      </c>
      <c r="B15" s="42">
        <v>5</v>
      </c>
      <c r="C15" s="1">
        <v>0</v>
      </c>
    </row>
    <row r="16" spans="1:3">
      <c r="A16" s="40">
        <v>43009</v>
      </c>
      <c r="B16" s="42">
        <v>150</v>
      </c>
      <c r="C16" s="1">
        <v>0</v>
      </c>
    </row>
    <row r="17" spans="1:3">
      <c r="A17" s="40">
        <v>42887</v>
      </c>
      <c r="B17" s="42">
        <v>150</v>
      </c>
      <c r="C17" s="1">
        <v>0</v>
      </c>
    </row>
    <row r="18" spans="1:3">
      <c r="A18" s="40">
        <v>42736</v>
      </c>
      <c r="B18" s="42">
        <v>177.49999999999997</v>
      </c>
      <c r="C18" s="1">
        <v>0</v>
      </c>
    </row>
    <row r="19" spans="1:3">
      <c r="A19" s="40">
        <v>42430</v>
      </c>
      <c r="B19" s="42">
        <v>25</v>
      </c>
      <c r="C19" s="1">
        <v>0</v>
      </c>
    </row>
    <row r="20" spans="1:3">
      <c r="A20" s="40">
        <v>42583</v>
      </c>
      <c r="B20" s="42">
        <v>2262</v>
      </c>
      <c r="C20" s="1">
        <v>0</v>
      </c>
    </row>
    <row r="21" spans="1:3">
      <c r="A21" s="40">
        <v>42675</v>
      </c>
      <c r="B21" s="42">
        <v>157.5</v>
      </c>
      <c r="C21" s="1">
        <v>0</v>
      </c>
    </row>
    <row r="22" spans="1:3">
      <c r="A22" s="40">
        <v>42583</v>
      </c>
      <c r="B22" s="42">
        <v>28</v>
      </c>
      <c r="C22" s="1">
        <v>0</v>
      </c>
    </row>
    <row r="23" spans="1:3">
      <c r="A23" s="40">
        <v>42583</v>
      </c>
      <c r="B23" s="42">
        <v>7.5</v>
      </c>
      <c r="C23" s="1">
        <v>0</v>
      </c>
    </row>
    <row r="24" spans="1:3">
      <c r="A24" s="40">
        <v>42614</v>
      </c>
      <c r="B24" s="42">
        <v>0.28249999999999997</v>
      </c>
      <c r="C24" s="1">
        <v>0</v>
      </c>
    </row>
    <row r="25" spans="1:3">
      <c r="A25" s="40">
        <v>42644</v>
      </c>
      <c r="B25" s="42">
        <v>75</v>
      </c>
      <c r="C25" s="1">
        <v>0</v>
      </c>
    </row>
    <row r="26" spans="1:3">
      <c r="A26" s="40">
        <v>42491</v>
      </c>
      <c r="B26" s="42">
        <v>2375</v>
      </c>
      <c r="C26" s="1">
        <v>0</v>
      </c>
    </row>
    <row r="27" spans="1:3">
      <c r="A27" s="40">
        <v>42583</v>
      </c>
      <c r="B27" s="42">
        <v>76.8</v>
      </c>
      <c r="C27" s="1">
        <v>0</v>
      </c>
    </row>
    <row r="28" spans="1:3">
      <c r="A28" s="40">
        <v>42583</v>
      </c>
      <c r="B28" s="42">
        <v>5.1999999999999993</v>
      </c>
      <c r="C28" s="1">
        <v>0</v>
      </c>
    </row>
    <row r="29" spans="1:3">
      <c r="A29" s="40">
        <v>42583</v>
      </c>
      <c r="B29" s="42">
        <v>25</v>
      </c>
      <c r="C29" s="1">
        <v>0</v>
      </c>
    </row>
    <row r="30" spans="1:3">
      <c r="A30" s="40">
        <v>42948</v>
      </c>
      <c r="B30" s="42">
        <v>24750</v>
      </c>
      <c r="C30" s="1">
        <v>0</v>
      </c>
    </row>
    <row r="31" spans="1:3">
      <c r="A31" s="40">
        <v>42644</v>
      </c>
      <c r="B31" s="42">
        <v>10.499999999999998</v>
      </c>
      <c r="C31" s="1">
        <v>0</v>
      </c>
    </row>
    <row r="32" spans="1:3">
      <c r="A32" s="40">
        <v>42583</v>
      </c>
      <c r="B32" s="42">
        <v>60</v>
      </c>
      <c r="C32" s="1">
        <v>0</v>
      </c>
    </row>
    <row r="33" spans="1:3">
      <c r="A33" s="40">
        <v>42583</v>
      </c>
      <c r="B33" s="42">
        <v>10</v>
      </c>
      <c r="C33" s="1">
        <v>0</v>
      </c>
    </row>
    <row r="34" spans="1:3">
      <c r="A34" s="40">
        <v>42583</v>
      </c>
      <c r="B34" s="42">
        <v>2.5</v>
      </c>
      <c r="C34" s="1">
        <v>0</v>
      </c>
    </row>
    <row r="35" spans="1:3">
      <c r="A35" s="40">
        <v>42675</v>
      </c>
      <c r="B35" s="42">
        <v>15</v>
      </c>
      <c r="C35" s="1">
        <v>0</v>
      </c>
    </row>
    <row r="36" spans="1:3">
      <c r="A36" s="40">
        <v>41244</v>
      </c>
      <c r="B36" s="42">
        <v>54.999999999999993</v>
      </c>
      <c r="C36" s="1">
        <v>0</v>
      </c>
    </row>
    <row r="37" spans="1:3">
      <c r="A37" s="40">
        <v>42675</v>
      </c>
      <c r="B37" s="42">
        <v>2.75</v>
      </c>
      <c r="C37" s="1">
        <v>0</v>
      </c>
    </row>
    <row r="38" spans="1:3">
      <c r="A38" s="40">
        <v>42614</v>
      </c>
      <c r="B38" s="42">
        <v>15</v>
      </c>
      <c r="C38" s="1">
        <v>0</v>
      </c>
    </row>
    <row r="39" spans="1:3">
      <c r="A39" s="40">
        <v>42767</v>
      </c>
      <c r="B39" s="42">
        <v>2040.5</v>
      </c>
      <c r="C39" s="1">
        <v>0</v>
      </c>
    </row>
    <row r="40" spans="1:3">
      <c r="A40" s="40">
        <v>42401</v>
      </c>
      <c r="B40" s="42">
        <v>1110.3499999999999</v>
      </c>
      <c r="C40" s="1">
        <v>0</v>
      </c>
    </row>
    <row r="41" spans="1:3">
      <c r="A41" s="40">
        <v>43101</v>
      </c>
      <c r="B41" s="42">
        <v>15000</v>
      </c>
      <c r="C41" s="1">
        <v>0</v>
      </c>
    </row>
    <row r="42" spans="1:3">
      <c r="A42" s="40">
        <v>43101</v>
      </c>
      <c r="B42" s="42">
        <v>22497.5</v>
      </c>
      <c r="C42" s="1">
        <v>0</v>
      </c>
    </row>
    <row r="43" spans="1:3">
      <c r="A43" s="40">
        <v>42705</v>
      </c>
      <c r="B43" s="42">
        <v>625</v>
      </c>
      <c r="C43" s="1">
        <v>0</v>
      </c>
    </row>
    <row r="44" spans="1:3">
      <c r="A44" s="40">
        <v>42705</v>
      </c>
      <c r="B44" s="42">
        <v>189.5</v>
      </c>
      <c r="C44" s="1">
        <v>0</v>
      </c>
    </row>
    <row r="45" spans="1:3">
      <c r="A45" s="40">
        <v>42705</v>
      </c>
      <c r="B45" s="42">
        <v>4897.5</v>
      </c>
      <c r="C45" s="1">
        <v>0</v>
      </c>
    </row>
    <row r="46" spans="1:3">
      <c r="A46" s="40">
        <v>42125</v>
      </c>
      <c r="B46" s="42">
        <v>1275</v>
      </c>
      <c r="C46" s="1">
        <v>0</v>
      </c>
    </row>
    <row r="47" spans="1:3">
      <c r="A47" s="40">
        <v>43252</v>
      </c>
      <c r="B47" s="42">
        <v>49749.999999999993</v>
      </c>
      <c r="C47" s="1">
        <v>0</v>
      </c>
    </row>
    <row r="48" spans="1:3">
      <c r="A48" s="40">
        <v>42736</v>
      </c>
      <c r="B48" s="42">
        <v>43.499999999999993</v>
      </c>
      <c r="C48" s="1">
        <v>0</v>
      </c>
    </row>
    <row r="49" spans="1:3">
      <c r="A49" s="40">
        <v>42826</v>
      </c>
      <c r="B49" s="42">
        <v>787.5</v>
      </c>
      <c r="C49" s="1">
        <v>0</v>
      </c>
    </row>
    <row r="50" spans="1:3">
      <c r="A50" s="40">
        <v>42767</v>
      </c>
      <c r="B50" s="42">
        <v>100.75</v>
      </c>
      <c r="C50" s="1">
        <v>0</v>
      </c>
    </row>
    <row r="51" spans="1:3">
      <c r="A51" s="40">
        <v>42826</v>
      </c>
      <c r="B51" s="42">
        <v>39.874999999999993</v>
      </c>
      <c r="C51" s="1">
        <v>0</v>
      </c>
    </row>
    <row r="52" spans="1:3">
      <c r="A52" s="40">
        <v>42705</v>
      </c>
      <c r="B52" s="42">
        <v>140.5</v>
      </c>
      <c r="C52" s="1">
        <v>0</v>
      </c>
    </row>
    <row r="53" spans="1:3">
      <c r="A53" s="40">
        <v>42705</v>
      </c>
      <c r="B53" s="42">
        <v>250</v>
      </c>
      <c r="C53" s="1">
        <v>0</v>
      </c>
    </row>
    <row r="54" spans="1:3">
      <c r="A54" s="40">
        <v>42795</v>
      </c>
      <c r="B54" s="42">
        <v>79.749999999999986</v>
      </c>
      <c r="C54" s="1">
        <v>0</v>
      </c>
    </row>
    <row r="55" spans="1:3">
      <c r="A55" s="40">
        <v>42795</v>
      </c>
      <c r="B55" s="42">
        <v>72.5</v>
      </c>
      <c r="C55" s="1">
        <v>0</v>
      </c>
    </row>
    <row r="56" spans="1:3">
      <c r="A56" s="40">
        <v>42644</v>
      </c>
      <c r="B56" s="42">
        <v>75</v>
      </c>
      <c r="C56" s="1">
        <v>0</v>
      </c>
    </row>
    <row r="57" spans="1:3">
      <c r="A57" s="40">
        <v>42705</v>
      </c>
      <c r="B57" s="42">
        <v>749.99999999999989</v>
      </c>
      <c r="C57" s="1">
        <v>0</v>
      </c>
    </row>
    <row r="58" spans="1:3">
      <c r="A58" s="40">
        <v>42736</v>
      </c>
      <c r="B58" s="42">
        <v>89.999999999999986</v>
      </c>
      <c r="C58" s="1">
        <v>0</v>
      </c>
    </row>
    <row r="59" spans="1:3">
      <c r="A59" s="40">
        <v>42767</v>
      </c>
      <c r="B59" s="42">
        <v>70.75</v>
      </c>
      <c r="C59" s="1">
        <v>0</v>
      </c>
    </row>
    <row r="60" spans="1:3">
      <c r="A60" s="40">
        <v>42979</v>
      </c>
      <c r="B60" s="42">
        <v>49749.999999999993</v>
      </c>
      <c r="C60" s="1">
        <v>0</v>
      </c>
    </row>
    <row r="61" spans="1:3">
      <c r="A61" s="40">
        <v>42979</v>
      </c>
      <c r="B61" s="42">
        <v>49749.999999999993</v>
      </c>
      <c r="C61" s="1">
        <v>0</v>
      </c>
    </row>
    <row r="62" spans="1:3">
      <c r="A62" s="40">
        <v>42767</v>
      </c>
      <c r="B62" s="42">
        <v>57.499999999999993</v>
      </c>
      <c r="C62" s="1">
        <v>0</v>
      </c>
    </row>
    <row r="63" spans="1:3">
      <c r="A63" s="40">
        <v>42644</v>
      </c>
      <c r="B63" s="42">
        <v>175</v>
      </c>
      <c r="C63" s="1">
        <v>0</v>
      </c>
    </row>
    <row r="64" spans="1:3">
      <c r="A64" s="40">
        <v>42767</v>
      </c>
      <c r="B64" s="42">
        <v>1.25</v>
      </c>
      <c r="C64" s="1">
        <v>0</v>
      </c>
    </row>
    <row r="65" spans="1:3">
      <c r="A65" s="40">
        <v>42614</v>
      </c>
      <c r="B65" s="42">
        <v>40</v>
      </c>
      <c r="C65" s="1">
        <v>0</v>
      </c>
    </row>
    <row r="66" spans="1:3">
      <c r="A66" s="40">
        <v>42856</v>
      </c>
      <c r="B66" s="42">
        <v>749.99999999999989</v>
      </c>
      <c r="C66" s="1">
        <v>0</v>
      </c>
    </row>
    <row r="67" spans="1:3">
      <c r="A67" s="40">
        <v>42795</v>
      </c>
      <c r="B67" s="42">
        <v>1560</v>
      </c>
      <c r="C67" s="1">
        <v>0</v>
      </c>
    </row>
    <row r="68" spans="1:3">
      <c r="A68" s="40">
        <v>42705</v>
      </c>
      <c r="B68" s="42">
        <v>80</v>
      </c>
      <c r="C68" s="1">
        <v>0</v>
      </c>
    </row>
    <row r="69" spans="1:3">
      <c r="A69" s="40">
        <v>42826</v>
      </c>
      <c r="B69" s="42">
        <v>105.29999999999998</v>
      </c>
      <c r="C69" s="1">
        <v>0</v>
      </c>
    </row>
    <row r="70" spans="1:3">
      <c r="A70" s="40">
        <v>42767</v>
      </c>
      <c r="B70" s="42">
        <v>50</v>
      </c>
      <c r="C70" s="1">
        <v>0</v>
      </c>
    </row>
    <row r="71" spans="1:3">
      <c r="A71" s="40">
        <v>42705</v>
      </c>
      <c r="B71" s="42">
        <v>50</v>
      </c>
      <c r="C71" s="1">
        <v>0</v>
      </c>
    </row>
    <row r="72" spans="1:3">
      <c r="A72" s="40">
        <v>42767</v>
      </c>
      <c r="B72" s="42">
        <v>80.324999999999989</v>
      </c>
      <c r="C72" s="1">
        <v>0</v>
      </c>
    </row>
    <row r="73" spans="1:3">
      <c r="A73" s="40">
        <v>42917</v>
      </c>
      <c r="B73" s="42">
        <v>388.75</v>
      </c>
      <c r="C73" s="1">
        <v>0</v>
      </c>
    </row>
    <row r="74" spans="1:3">
      <c r="A74" s="40">
        <v>42917</v>
      </c>
      <c r="B74" s="42">
        <v>763.19999999999993</v>
      </c>
      <c r="C74" s="1">
        <v>0</v>
      </c>
    </row>
    <row r="75" spans="1:3">
      <c r="A75" s="40">
        <v>42917</v>
      </c>
      <c r="B75" s="42">
        <v>885.1</v>
      </c>
      <c r="C75" s="1">
        <v>0</v>
      </c>
    </row>
    <row r="76" spans="1:3">
      <c r="A76" s="40">
        <v>42979</v>
      </c>
      <c r="B76" s="42">
        <v>254.4</v>
      </c>
      <c r="C76" s="1">
        <v>0</v>
      </c>
    </row>
    <row r="77" spans="1:3">
      <c r="A77" s="40">
        <v>42979</v>
      </c>
      <c r="B77" s="42">
        <v>7.95</v>
      </c>
      <c r="C77" s="1">
        <v>0</v>
      </c>
    </row>
    <row r="78" spans="1:3">
      <c r="A78" s="40">
        <v>42979</v>
      </c>
      <c r="B78" s="42">
        <v>79.5</v>
      </c>
      <c r="C78" s="1">
        <v>0</v>
      </c>
    </row>
    <row r="79" spans="1:3">
      <c r="A79" s="40">
        <v>42917</v>
      </c>
      <c r="B79" s="42">
        <v>300.77499999999998</v>
      </c>
      <c r="C79" s="1">
        <v>0</v>
      </c>
    </row>
    <row r="80" spans="1:3">
      <c r="A80" s="40">
        <v>42887</v>
      </c>
      <c r="B80" s="42">
        <v>74.899999999999991</v>
      </c>
      <c r="C80" s="1">
        <v>0</v>
      </c>
    </row>
    <row r="81" spans="1:3">
      <c r="A81" s="40">
        <v>42979</v>
      </c>
      <c r="B81" s="42">
        <v>42.4</v>
      </c>
      <c r="C81" s="1">
        <v>0</v>
      </c>
    </row>
    <row r="82" spans="1:3">
      <c r="A82" s="40">
        <v>42917</v>
      </c>
      <c r="B82" s="42">
        <v>148.4</v>
      </c>
      <c r="C82" s="1">
        <v>0</v>
      </c>
    </row>
    <row r="83" spans="1:3">
      <c r="A83" s="40">
        <v>42795</v>
      </c>
      <c r="B83" s="42">
        <v>125</v>
      </c>
      <c r="C83" s="1">
        <v>0</v>
      </c>
    </row>
    <row r="84" spans="1:3">
      <c r="A84" s="40">
        <v>42736</v>
      </c>
      <c r="B84" s="42">
        <v>37.5</v>
      </c>
      <c r="C84" s="1">
        <v>0</v>
      </c>
    </row>
    <row r="85" spans="1:3">
      <c r="A85" s="40">
        <v>42736</v>
      </c>
      <c r="B85" s="42">
        <v>179.99999999999997</v>
      </c>
      <c r="C85" s="1">
        <v>0</v>
      </c>
    </row>
    <row r="86" spans="1:3">
      <c r="A86" s="40">
        <v>42917</v>
      </c>
      <c r="B86" s="42">
        <v>77.45</v>
      </c>
      <c r="C86" s="1">
        <v>0</v>
      </c>
    </row>
    <row r="87" spans="1:3">
      <c r="A87" s="40">
        <v>42887</v>
      </c>
      <c r="B87" s="42">
        <v>17.25</v>
      </c>
      <c r="C87" s="1">
        <v>0</v>
      </c>
    </row>
    <row r="88" spans="1:3">
      <c r="A88" s="40">
        <v>42887</v>
      </c>
      <c r="B88" s="42">
        <v>12.6</v>
      </c>
      <c r="C88" s="1">
        <v>0</v>
      </c>
    </row>
    <row r="89" spans="1:3">
      <c r="A89" s="40">
        <v>42887</v>
      </c>
      <c r="B89" s="42">
        <v>12.6</v>
      </c>
      <c r="C89" s="1">
        <v>0</v>
      </c>
    </row>
    <row r="90" spans="1:3">
      <c r="A90" s="40">
        <v>42887</v>
      </c>
      <c r="B90" s="42">
        <v>7.95</v>
      </c>
      <c r="C90" s="1">
        <v>0</v>
      </c>
    </row>
    <row r="91" spans="1:3">
      <c r="A91" s="40">
        <v>42887</v>
      </c>
      <c r="B91" s="42">
        <v>116.6</v>
      </c>
      <c r="C91" s="1">
        <v>0</v>
      </c>
    </row>
    <row r="92" spans="1:3">
      <c r="A92" s="40">
        <v>42887</v>
      </c>
      <c r="B92" s="42">
        <v>17.25</v>
      </c>
      <c r="C92" s="1">
        <v>0</v>
      </c>
    </row>
    <row r="93" spans="1:3">
      <c r="A93" s="40">
        <v>42917</v>
      </c>
      <c r="B93" s="42">
        <v>42.424999999999997</v>
      </c>
      <c r="C93" s="1">
        <v>0</v>
      </c>
    </row>
    <row r="94" spans="1:3">
      <c r="A94" s="40">
        <v>42887</v>
      </c>
      <c r="B94" s="42">
        <v>17.225000000000001</v>
      </c>
      <c r="C94" s="1">
        <v>0</v>
      </c>
    </row>
    <row r="95" spans="1:3">
      <c r="A95" s="40">
        <v>42887</v>
      </c>
      <c r="B95" s="42">
        <v>17.25</v>
      </c>
      <c r="C95" s="1">
        <v>0</v>
      </c>
    </row>
    <row r="96" spans="1:3">
      <c r="A96" s="40">
        <v>42887</v>
      </c>
      <c r="B96" s="42">
        <v>17.225000000000001</v>
      </c>
      <c r="C96" s="1">
        <v>0</v>
      </c>
    </row>
    <row r="97" spans="1:3">
      <c r="A97" s="40">
        <v>42887</v>
      </c>
      <c r="B97" s="42">
        <v>12.6</v>
      </c>
      <c r="C97" s="1">
        <v>0</v>
      </c>
    </row>
    <row r="98" spans="1:3">
      <c r="A98" s="40">
        <v>42795</v>
      </c>
      <c r="B98" s="42">
        <v>16.25</v>
      </c>
      <c r="C98" s="1">
        <v>0</v>
      </c>
    </row>
    <row r="99" spans="1:3">
      <c r="A99" s="40">
        <v>42705</v>
      </c>
      <c r="B99" s="42">
        <v>25</v>
      </c>
      <c r="C99" s="1">
        <v>0</v>
      </c>
    </row>
    <row r="100" spans="1:3">
      <c r="A100" s="40">
        <v>42948</v>
      </c>
      <c r="B100" s="42">
        <v>89.999999999999986</v>
      </c>
      <c r="C100" s="1">
        <v>0</v>
      </c>
    </row>
    <row r="101" spans="1:3">
      <c r="A101" s="40">
        <v>42948</v>
      </c>
      <c r="B101" s="42">
        <v>75</v>
      </c>
      <c r="C101" s="1">
        <v>0</v>
      </c>
    </row>
    <row r="102" spans="1:3">
      <c r="A102" s="40">
        <v>43070</v>
      </c>
      <c r="B102" s="42">
        <v>9.25</v>
      </c>
      <c r="C102" s="1">
        <v>0</v>
      </c>
    </row>
    <row r="103" spans="1:3">
      <c r="A103" s="40">
        <v>42795</v>
      </c>
      <c r="B103" s="42">
        <v>2000</v>
      </c>
      <c r="C103" s="1">
        <v>0</v>
      </c>
    </row>
    <row r="104" spans="1:3">
      <c r="A104" s="40">
        <v>43282</v>
      </c>
      <c r="B104" s="42">
        <v>52500</v>
      </c>
      <c r="C104" s="1">
        <v>0</v>
      </c>
    </row>
    <row r="105" spans="1:3">
      <c r="A105" s="40">
        <v>42887</v>
      </c>
      <c r="B105" s="42">
        <v>11</v>
      </c>
      <c r="C105" s="1">
        <v>0</v>
      </c>
    </row>
    <row r="106" spans="1:3">
      <c r="A106" s="40">
        <v>42917</v>
      </c>
      <c r="B106" s="42">
        <v>24750</v>
      </c>
      <c r="C106" s="1">
        <v>0</v>
      </c>
    </row>
    <row r="107" spans="1:3">
      <c r="A107" s="40">
        <v>43009</v>
      </c>
      <c r="B107" s="42">
        <v>7249.9999999999991</v>
      </c>
      <c r="C107" s="1">
        <v>0</v>
      </c>
    </row>
    <row r="108" spans="1:3">
      <c r="A108" s="40">
        <v>43009</v>
      </c>
      <c r="B108" s="42">
        <v>317.5</v>
      </c>
      <c r="C108" s="1">
        <v>0</v>
      </c>
    </row>
    <row r="109" spans="1:3">
      <c r="A109" s="40">
        <v>42979</v>
      </c>
      <c r="B109" s="42">
        <v>372.49999999999994</v>
      </c>
      <c r="C109" s="1">
        <v>0</v>
      </c>
    </row>
    <row r="110" spans="1:3">
      <c r="A110" s="40">
        <v>42767</v>
      </c>
      <c r="B110" s="42">
        <v>17.875</v>
      </c>
      <c r="C110" s="1">
        <v>0</v>
      </c>
    </row>
    <row r="111" spans="1:3">
      <c r="A111" s="40">
        <v>43070</v>
      </c>
      <c r="B111" s="42">
        <v>240</v>
      </c>
      <c r="C111" s="1">
        <v>0</v>
      </c>
    </row>
    <row r="112" spans="1:3">
      <c r="A112" s="40">
        <v>42795</v>
      </c>
      <c r="B112" s="42">
        <v>75</v>
      </c>
      <c r="C112" s="1">
        <v>0</v>
      </c>
    </row>
    <row r="113" spans="1:3">
      <c r="A113" s="40">
        <v>42917</v>
      </c>
      <c r="B113" s="42">
        <v>160</v>
      </c>
      <c r="C113" s="1">
        <v>0</v>
      </c>
    </row>
    <row r="114" spans="1:3">
      <c r="A114" s="40">
        <v>42795</v>
      </c>
      <c r="B114" s="42">
        <v>2.5</v>
      </c>
      <c r="C114" s="1">
        <v>0</v>
      </c>
    </row>
    <row r="115" spans="1:3">
      <c r="A115" s="40">
        <v>42705</v>
      </c>
      <c r="B115" s="42">
        <v>9</v>
      </c>
      <c r="C115" s="1">
        <v>0</v>
      </c>
    </row>
    <row r="116" spans="1:3">
      <c r="A116" s="40">
        <v>42917</v>
      </c>
      <c r="B116" s="42">
        <v>34.5</v>
      </c>
      <c r="C116" s="1">
        <v>0</v>
      </c>
    </row>
    <row r="117" spans="1:3">
      <c r="A117" s="40">
        <v>42917</v>
      </c>
      <c r="B117" s="42">
        <v>116.6</v>
      </c>
      <c r="C117" s="1">
        <v>0</v>
      </c>
    </row>
    <row r="118" spans="1:3">
      <c r="A118" s="40">
        <v>42917</v>
      </c>
      <c r="B118" s="42">
        <v>75.75</v>
      </c>
      <c r="C118" s="1">
        <v>0</v>
      </c>
    </row>
    <row r="119" spans="1:3">
      <c r="A119" s="40">
        <v>42887</v>
      </c>
      <c r="B119" s="42">
        <v>47.999999999999993</v>
      </c>
      <c r="C119" s="1">
        <v>0</v>
      </c>
    </row>
    <row r="120" spans="1:3">
      <c r="A120" s="40">
        <v>42614</v>
      </c>
      <c r="B120" s="42">
        <v>12.5</v>
      </c>
      <c r="C120" s="1">
        <v>0</v>
      </c>
    </row>
    <row r="121" spans="1:3">
      <c r="A121" s="40">
        <v>42826</v>
      </c>
      <c r="B121" s="42">
        <v>25</v>
      </c>
      <c r="C121" s="1">
        <v>0</v>
      </c>
    </row>
    <row r="122" spans="1:3">
      <c r="A122" s="40">
        <v>42887</v>
      </c>
      <c r="B122" s="42">
        <v>50</v>
      </c>
      <c r="C122" s="1">
        <v>0</v>
      </c>
    </row>
    <row r="123" spans="1:3">
      <c r="A123" s="40">
        <v>42826</v>
      </c>
      <c r="B123" s="42">
        <v>2.5</v>
      </c>
      <c r="C123" s="1">
        <v>0</v>
      </c>
    </row>
    <row r="124" spans="1:3">
      <c r="A124" s="40">
        <v>42736</v>
      </c>
      <c r="B124" s="42">
        <v>32.5</v>
      </c>
      <c r="C124" s="1">
        <v>0</v>
      </c>
    </row>
    <row r="125" spans="1:3">
      <c r="A125" s="40">
        <v>42856</v>
      </c>
      <c r="B125" s="42">
        <v>80</v>
      </c>
      <c r="C125" s="1">
        <v>0</v>
      </c>
    </row>
    <row r="126" spans="1:3">
      <c r="A126" s="40">
        <v>42736</v>
      </c>
      <c r="B126" s="42">
        <v>2.5</v>
      </c>
      <c r="C126" s="1">
        <v>0</v>
      </c>
    </row>
    <row r="127" spans="1:3">
      <c r="A127" s="40">
        <v>42917</v>
      </c>
      <c r="B127" s="42">
        <v>1100</v>
      </c>
      <c r="C127" s="1">
        <v>0</v>
      </c>
    </row>
    <row r="128" spans="1:3">
      <c r="A128" s="40">
        <v>43101</v>
      </c>
      <c r="B128" s="42">
        <v>16.25</v>
      </c>
      <c r="C128" s="1">
        <v>0</v>
      </c>
    </row>
    <row r="129" spans="1:3">
      <c r="A129" s="40">
        <v>42887</v>
      </c>
      <c r="B129" s="42">
        <v>75</v>
      </c>
      <c r="C129" s="1">
        <v>0</v>
      </c>
    </row>
    <row r="130" spans="1:3">
      <c r="A130" s="40">
        <v>42917</v>
      </c>
      <c r="B130" s="42">
        <v>42.5</v>
      </c>
      <c r="C130" s="1">
        <v>0</v>
      </c>
    </row>
    <row r="131" spans="1:3">
      <c r="A131" s="40">
        <v>42917</v>
      </c>
      <c r="B131" s="42">
        <v>42.5</v>
      </c>
      <c r="C131" s="1">
        <v>0</v>
      </c>
    </row>
    <row r="132" spans="1:3">
      <c r="A132" s="40">
        <v>42856</v>
      </c>
      <c r="B132" s="42">
        <v>1032</v>
      </c>
      <c r="C132" s="1">
        <v>0</v>
      </c>
    </row>
    <row r="133" spans="1:3">
      <c r="A133" s="40">
        <v>42795</v>
      </c>
      <c r="B133" s="42">
        <v>102.5</v>
      </c>
      <c r="C133" s="1">
        <v>0</v>
      </c>
    </row>
    <row r="134" spans="1:3">
      <c r="A134" s="40">
        <v>42887</v>
      </c>
      <c r="B134" s="42">
        <v>254.99999999999997</v>
      </c>
      <c r="C134" s="1">
        <v>0</v>
      </c>
    </row>
    <row r="135" spans="1:3">
      <c r="A135" s="40">
        <v>42826</v>
      </c>
      <c r="B135" s="42">
        <v>150</v>
      </c>
      <c r="C135" s="1">
        <v>0</v>
      </c>
    </row>
    <row r="136" spans="1:3">
      <c r="A136" s="40">
        <v>42856</v>
      </c>
      <c r="B136" s="42">
        <v>17.5</v>
      </c>
      <c r="C136" s="1">
        <v>0</v>
      </c>
    </row>
    <row r="137" spans="1:3">
      <c r="A137" s="40">
        <v>42826</v>
      </c>
      <c r="B137" s="42">
        <v>8.85</v>
      </c>
      <c r="C137" s="1">
        <v>0</v>
      </c>
    </row>
    <row r="138" spans="1:3">
      <c r="A138" s="40">
        <v>42856</v>
      </c>
      <c r="B138" s="42">
        <v>20</v>
      </c>
      <c r="C138" s="1">
        <v>0</v>
      </c>
    </row>
    <row r="139" spans="1:3">
      <c r="A139" s="40">
        <v>43466</v>
      </c>
      <c r="B139" s="42">
        <v>995</v>
      </c>
      <c r="C139" s="1">
        <v>0</v>
      </c>
    </row>
    <row r="140" spans="1:3">
      <c r="A140" s="40">
        <v>42767</v>
      </c>
      <c r="B140" s="42">
        <v>2.5</v>
      </c>
      <c r="C140" s="1">
        <v>0</v>
      </c>
    </row>
    <row r="141" spans="1:3">
      <c r="A141" s="40">
        <v>42917</v>
      </c>
      <c r="B141" s="42">
        <v>165</v>
      </c>
      <c r="C141" s="1">
        <v>0</v>
      </c>
    </row>
    <row r="142" spans="1:3">
      <c r="A142" s="40">
        <v>42948</v>
      </c>
      <c r="B142" s="42">
        <v>257.5</v>
      </c>
      <c r="C142" s="1">
        <v>0</v>
      </c>
    </row>
    <row r="143" spans="1:3">
      <c r="A143" s="40">
        <v>42917</v>
      </c>
      <c r="B143" s="42">
        <v>869.99999999999989</v>
      </c>
      <c r="C143" s="1">
        <v>0</v>
      </c>
    </row>
    <row r="144" spans="1:3">
      <c r="A144" s="40">
        <v>42917</v>
      </c>
      <c r="B144" s="42">
        <v>183.74999999999997</v>
      </c>
      <c r="C144" s="1">
        <v>0</v>
      </c>
    </row>
    <row r="145" spans="1:3">
      <c r="A145" s="40">
        <v>42948</v>
      </c>
      <c r="B145" s="42">
        <v>150</v>
      </c>
      <c r="C145" s="1">
        <v>0</v>
      </c>
    </row>
    <row r="146" spans="1:3">
      <c r="A146" s="40">
        <v>42979</v>
      </c>
      <c r="B146" s="42">
        <v>675</v>
      </c>
      <c r="C146" s="1">
        <v>0</v>
      </c>
    </row>
    <row r="147" spans="1:3">
      <c r="A147" s="40">
        <v>42826</v>
      </c>
      <c r="B147" s="42">
        <v>5.3999999999999995</v>
      </c>
      <c r="C147" s="1">
        <v>0</v>
      </c>
    </row>
    <row r="148" spans="1:3">
      <c r="A148" s="40">
        <v>42809</v>
      </c>
      <c r="B148" s="42">
        <v>0</v>
      </c>
      <c r="C148" s="1">
        <v>0</v>
      </c>
    </row>
    <row r="149" spans="1:3">
      <c r="A149" s="40">
        <v>43617</v>
      </c>
      <c r="B149" s="42">
        <v>338374.99999999994</v>
      </c>
      <c r="C149" s="1">
        <v>0</v>
      </c>
    </row>
    <row r="150" spans="1:3">
      <c r="A150" s="40">
        <v>42856</v>
      </c>
      <c r="B150" s="42">
        <v>7</v>
      </c>
      <c r="C150" s="1">
        <v>0</v>
      </c>
    </row>
    <row r="151" spans="1:3">
      <c r="A151" s="40">
        <v>42917</v>
      </c>
      <c r="B151" s="42">
        <v>42.4</v>
      </c>
      <c r="C151" s="1">
        <v>0</v>
      </c>
    </row>
    <row r="152" spans="1:3">
      <c r="A152" s="40">
        <v>43040</v>
      </c>
      <c r="B152" s="42">
        <v>490</v>
      </c>
      <c r="C152" s="1">
        <v>0</v>
      </c>
    </row>
    <row r="153" spans="1:3">
      <c r="A153" s="40">
        <v>42887</v>
      </c>
      <c r="B153" s="42">
        <v>864</v>
      </c>
      <c r="C153" s="1">
        <v>0</v>
      </c>
    </row>
    <row r="154" spans="1:3">
      <c r="A154" s="40">
        <v>43070</v>
      </c>
      <c r="B154" s="42">
        <v>899.99999999999989</v>
      </c>
      <c r="C154" s="1">
        <v>0</v>
      </c>
    </row>
    <row r="155" spans="1:3">
      <c r="A155" s="40">
        <v>43070</v>
      </c>
      <c r="B155" s="42">
        <v>300</v>
      </c>
      <c r="C155" s="1">
        <v>0</v>
      </c>
    </row>
    <row r="156" spans="1:3">
      <c r="A156" s="40">
        <v>43070</v>
      </c>
      <c r="B156" s="42">
        <v>500</v>
      </c>
      <c r="C156" s="1">
        <v>0</v>
      </c>
    </row>
    <row r="157" spans="1:3">
      <c r="A157" s="40">
        <v>42948</v>
      </c>
      <c r="B157" s="42">
        <v>449.99999999999994</v>
      </c>
      <c r="C157" s="1">
        <v>0</v>
      </c>
    </row>
    <row r="158" spans="1:3">
      <c r="A158" s="40">
        <v>42979</v>
      </c>
      <c r="B158" s="42">
        <v>2000</v>
      </c>
      <c r="C158" s="1">
        <v>0</v>
      </c>
    </row>
    <row r="159" spans="1:3">
      <c r="A159" s="40">
        <v>42856</v>
      </c>
      <c r="B159" s="42">
        <v>30</v>
      </c>
      <c r="C159" s="1">
        <v>0</v>
      </c>
    </row>
    <row r="160" spans="1:3">
      <c r="A160" s="40">
        <v>43070</v>
      </c>
      <c r="B160" s="42">
        <v>600</v>
      </c>
      <c r="C160" s="1">
        <v>0</v>
      </c>
    </row>
    <row r="161" spans="1:3">
      <c r="A161" s="40">
        <v>42856</v>
      </c>
      <c r="B161" s="42">
        <v>190.25</v>
      </c>
      <c r="C161" s="1">
        <v>0</v>
      </c>
    </row>
    <row r="162" spans="1:3">
      <c r="A162" s="40">
        <v>42856</v>
      </c>
      <c r="B162" s="42">
        <v>6.25</v>
      </c>
      <c r="C162" s="1">
        <v>0</v>
      </c>
    </row>
    <row r="163" spans="1:3">
      <c r="A163" s="40">
        <v>42856</v>
      </c>
      <c r="B163" s="42">
        <v>374.99999999999994</v>
      </c>
      <c r="C163" s="1">
        <v>0</v>
      </c>
    </row>
    <row r="164" spans="1:3">
      <c r="A164" s="40">
        <v>42887</v>
      </c>
      <c r="B164" s="42">
        <v>62.5</v>
      </c>
      <c r="C164" s="1">
        <v>0</v>
      </c>
    </row>
    <row r="165" spans="1:3">
      <c r="A165" s="40">
        <v>42887</v>
      </c>
      <c r="B165" s="42">
        <v>30</v>
      </c>
      <c r="C165" s="1">
        <v>0</v>
      </c>
    </row>
    <row r="166" spans="1:3">
      <c r="A166" s="40">
        <v>43040</v>
      </c>
      <c r="B166" s="42">
        <v>175</v>
      </c>
      <c r="C166" s="1">
        <v>0</v>
      </c>
    </row>
    <row r="167" spans="1:3">
      <c r="A167" s="40">
        <v>43040</v>
      </c>
      <c r="B167" s="42">
        <v>125</v>
      </c>
      <c r="C167" s="1">
        <v>0</v>
      </c>
    </row>
    <row r="168" spans="1:3">
      <c r="A168" s="40">
        <v>42917</v>
      </c>
      <c r="B168" s="42">
        <v>207.5</v>
      </c>
      <c r="C168" s="1">
        <v>0</v>
      </c>
    </row>
    <row r="169" spans="1:3">
      <c r="A169" s="40">
        <v>43040</v>
      </c>
      <c r="B169" s="42">
        <v>137.5</v>
      </c>
      <c r="C169" s="1">
        <v>0</v>
      </c>
    </row>
    <row r="170" spans="1:3">
      <c r="A170" s="40">
        <v>42979</v>
      </c>
      <c r="B170" s="42">
        <v>7.5</v>
      </c>
      <c r="C170" s="1">
        <v>0</v>
      </c>
    </row>
    <row r="171" spans="1:3">
      <c r="A171" s="40">
        <v>42948</v>
      </c>
      <c r="B171" s="42">
        <v>187.49999999999997</v>
      </c>
      <c r="C171" s="1">
        <v>0</v>
      </c>
    </row>
    <row r="172" spans="1:3">
      <c r="A172" s="40">
        <v>42826</v>
      </c>
      <c r="B172" s="42">
        <v>795</v>
      </c>
      <c r="C172" s="1">
        <v>0</v>
      </c>
    </row>
    <row r="173" spans="1:3">
      <c r="A173" s="40">
        <v>42887</v>
      </c>
      <c r="B173" s="42">
        <v>7.6499999999999995</v>
      </c>
      <c r="C173" s="1">
        <v>0</v>
      </c>
    </row>
    <row r="174" spans="1:3">
      <c r="A174" s="40">
        <v>42948</v>
      </c>
      <c r="B174" s="42">
        <v>264.5</v>
      </c>
      <c r="C174" s="1">
        <v>0</v>
      </c>
    </row>
    <row r="175" spans="1:3">
      <c r="A175" s="40">
        <v>42095</v>
      </c>
      <c r="B175" s="42">
        <v>10</v>
      </c>
      <c r="C175" s="1">
        <v>0</v>
      </c>
    </row>
    <row r="176" spans="1:3">
      <c r="A176" s="40">
        <v>42887</v>
      </c>
      <c r="B176" s="42">
        <v>44.999999999999993</v>
      </c>
      <c r="C176" s="1">
        <v>0</v>
      </c>
    </row>
    <row r="177" spans="1:3">
      <c r="A177" s="40">
        <v>43252</v>
      </c>
      <c r="B177" s="42">
        <v>4.8</v>
      </c>
      <c r="C177" s="1">
        <v>0</v>
      </c>
    </row>
    <row r="178" spans="1:3">
      <c r="A178" s="40">
        <v>42948</v>
      </c>
      <c r="B178" s="42">
        <v>62.5</v>
      </c>
      <c r="C178" s="1">
        <v>0</v>
      </c>
    </row>
    <row r="179" spans="1:3">
      <c r="A179" s="40">
        <v>42948</v>
      </c>
      <c r="B179" s="42">
        <v>174.25</v>
      </c>
      <c r="C179" s="1">
        <v>0</v>
      </c>
    </row>
    <row r="180" spans="1:3">
      <c r="A180" s="40">
        <v>42856</v>
      </c>
      <c r="B180" s="42">
        <v>0.67499999999999993</v>
      </c>
      <c r="C180" s="1">
        <v>0</v>
      </c>
    </row>
    <row r="181" spans="1:3">
      <c r="A181" s="40">
        <v>42979</v>
      </c>
      <c r="B181" s="42">
        <v>350</v>
      </c>
      <c r="C181" s="1">
        <v>0</v>
      </c>
    </row>
    <row r="182" spans="1:3">
      <c r="A182" s="40">
        <v>42979</v>
      </c>
      <c r="B182" s="42">
        <v>350</v>
      </c>
      <c r="C182" s="1">
        <v>0</v>
      </c>
    </row>
    <row r="183" spans="1:3">
      <c r="A183" s="40">
        <v>42917</v>
      </c>
      <c r="B183" s="42">
        <v>710.19999999999993</v>
      </c>
      <c r="C183" s="1">
        <v>0</v>
      </c>
    </row>
    <row r="184" spans="1:3">
      <c r="A184" s="40">
        <v>42917</v>
      </c>
      <c r="B184" s="42">
        <v>434.59999999999997</v>
      </c>
      <c r="C184" s="1">
        <v>0</v>
      </c>
    </row>
    <row r="185" spans="1:3">
      <c r="A185" s="40">
        <v>43525</v>
      </c>
      <c r="B185" s="42">
        <v>2437.5</v>
      </c>
      <c r="C185" s="1">
        <v>0</v>
      </c>
    </row>
    <row r="186" spans="1:3">
      <c r="A186" s="40">
        <v>43525</v>
      </c>
      <c r="B186" s="42">
        <v>1625</v>
      </c>
      <c r="C186" s="1">
        <v>0</v>
      </c>
    </row>
    <row r="187" spans="1:3">
      <c r="A187" s="40">
        <v>43611</v>
      </c>
      <c r="B187" s="42">
        <v>2437.5</v>
      </c>
      <c r="C187" s="1">
        <v>0</v>
      </c>
    </row>
    <row r="188" spans="1:3">
      <c r="A188" s="40">
        <v>43070</v>
      </c>
      <c r="B188" s="42">
        <v>214.99999999999997</v>
      </c>
      <c r="C188" s="1">
        <v>0</v>
      </c>
    </row>
    <row r="189" spans="1:3">
      <c r="A189" s="40">
        <v>43221</v>
      </c>
      <c r="B189" s="42">
        <v>44.999999999999993</v>
      </c>
      <c r="C189" s="1">
        <v>0</v>
      </c>
    </row>
    <row r="190" spans="1:3">
      <c r="A190" s="40">
        <v>43009</v>
      </c>
      <c r="B190" s="42">
        <v>212.5</v>
      </c>
      <c r="C190" s="1">
        <v>0</v>
      </c>
    </row>
    <row r="191" spans="1:3">
      <c r="A191" s="40">
        <v>42948</v>
      </c>
      <c r="B191" s="42">
        <v>125</v>
      </c>
      <c r="C191" s="1">
        <v>0</v>
      </c>
    </row>
    <row r="192" spans="1:3">
      <c r="A192" s="40">
        <v>43252</v>
      </c>
      <c r="B192" s="42">
        <v>48750</v>
      </c>
      <c r="C192" s="1">
        <v>0</v>
      </c>
    </row>
    <row r="193" spans="1:3">
      <c r="A193" s="40">
        <v>42948</v>
      </c>
      <c r="B193" s="42">
        <v>7.2</v>
      </c>
      <c r="C193" s="1">
        <v>0</v>
      </c>
    </row>
    <row r="194" spans="1:3">
      <c r="A194" s="40">
        <v>43040</v>
      </c>
      <c r="B194" s="42">
        <v>44.25</v>
      </c>
      <c r="C194" s="1">
        <v>0</v>
      </c>
    </row>
    <row r="195" spans="1:3">
      <c r="A195" s="40">
        <v>42979</v>
      </c>
      <c r="B195" s="42">
        <v>5.9999999999999991</v>
      </c>
      <c r="C195" s="1">
        <v>0</v>
      </c>
    </row>
    <row r="196" spans="1:3">
      <c r="A196" s="40">
        <v>43040</v>
      </c>
      <c r="B196" s="42">
        <v>35.4</v>
      </c>
      <c r="C196" s="1">
        <v>0</v>
      </c>
    </row>
    <row r="197" spans="1:3">
      <c r="A197" s="40">
        <v>42948</v>
      </c>
      <c r="B197" s="42">
        <v>2.75</v>
      </c>
      <c r="C197" s="1">
        <v>0</v>
      </c>
    </row>
    <row r="198" spans="1:3">
      <c r="A198" s="40">
        <v>43070</v>
      </c>
      <c r="B198" s="42">
        <v>59.4</v>
      </c>
      <c r="C198" s="1">
        <v>0</v>
      </c>
    </row>
    <row r="199" spans="1:3">
      <c r="A199" s="40">
        <v>42979</v>
      </c>
      <c r="B199" s="42">
        <v>8</v>
      </c>
      <c r="C199" s="1">
        <v>0</v>
      </c>
    </row>
    <row r="200" spans="1:3">
      <c r="A200" s="40">
        <v>43040</v>
      </c>
      <c r="B200" s="42">
        <v>1262.5</v>
      </c>
      <c r="C200" s="1">
        <v>0</v>
      </c>
    </row>
    <row r="201" spans="1:3">
      <c r="A201" s="40">
        <v>43070</v>
      </c>
      <c r="B201" s="42">
        <v>739.99999999999989</v>
      </c>
      <c r="C201" s="1">
        <v>0</v>
      </c>
    </row>
    <row r="202" spans="1:3">
      <c r="A202" s="40">
        <v>42675</v>
      </c>
      <c r="B202" s="42">
        <v>26.549999999999997</v>
      </c>
      <c r="C202" s="1">
        <v>0</v>
      </c>
    </row>
    <row r="203" spans="1:3">
      <c r="A203" s="40">
        <v>43070</v>
      </c>
      <c r="B203" s="42">
        <v>877.49999999999989</v>
      </c>
      <c r="C203" s="1">
        <v>0</v>
      </c>
    </row>
    <row r="204" spans="1:3">
      <c r="A204" s="40">
        <v>42948</v>
      </c>
      <c r="B204" s="42">
        <v>125.87499999999999</v>
      </c>
      <c r="C204" s="1">
        <v>0</v>
      </c>
    </row>
    <row r="205" spans="1:3">
      <c r="A205" s="40">
        <v>43101</v>
      </c>
      <c r="B205" s="42">
        <v>75</v>
      </c>
      <c r="C205" s="1">
        <v>0</v>
      </c>
    </row>
    <row r="206" spans="1:3">
      <c r="A206" s="40">
        <v>43070</v>
      </c>
      <c r="B206" s="42">
        <v>831.59999999999991</v>
      </c>
      <c r="C206" s="1">
        <v>0</v>
      </c>
    </row>
    <row r="207" spans="1:3">
      <c r="A207" s="40">
        <v>43101</v>
      </c>
      <c r="B207" s="42">
        <v>53.625</v>
      </c>
      <c r="C207" s="1">
        <v>0</v>
      </c>
    </row>
    <row r="208" spans="1:3">
      <c r="A208" s="40">
        <v>42979</v>
      </c>
      <c r="B208" s="42">
        <v>37.5</v>
      </c>
      <c r="C208" s="1">
        <v>0</v>
      </c>
    </row>
    <row r="209" spans="1:3">
      <c r="A209" s="40">
        <v>43040</v>
      </c>
      <c r="B209" s="42">
        <v>62.5</v>
      </c>
      <c r="C209" s="1">
        <v>0</v>
      </c>
    </row>
    <row r="210" spans="1:3">
      <c r="A210" s="40">
        <v>43070</v>
      </c>
      <c r="B210" s="42">
        <v>20.249999999999996</v>
      </c>
      <c r="C210" s="1">
        <v>0</v>
      </c>
    </row>
    <row r="211" spans="1:3">
      <c r="A211" s="40">
        <v>43132</v>
      </c>
      <c r="B211" s="42">
        <v>262.35000000000002</v>
      </c>
      <c r="C211" s="1">
        <v>0</v>
      </c>
    </row>
    <row r="212" spans="1:3">
      <c r="A212" s="40">
        <v>43313</v>
      </c>
      <c r="B212" s="42">
        <v>862.75</v>
      </c>
      <c r="C212" s="1">
        <v>0</v>
      </c>
    </row>
    <row r="213" spans="1:3">
      <c r="A213" s="40">
        <v>43191</v>
      </c>
      <c r="B213" s="42">
        <v>1375</v>
      </c>
      <c r="C213" s="1">
        <v>0</v>
      </c>
    </row>
    <row r="214" spans="1:3">
      <c r="A214" s="40">
        <v>42979</v>
      </c>
      <c r="B214" s="42">
        <v>36.25</v>
      </c>
      <c r="C214" s="1">
        <v>0</v>
      </c>
    </row>
    <row r="215" spans="1:3">
      <c r="A215" s="40">
        <v>43040</v>
      </c>
      <c r="B215" s="42">
        <v>2256</v>
      </c>
      <c r="C215" s="1">
        <v>0</v>
      </c>
    </row>
    <row r="216" spans="1:3">
      <c r="A216" s="40">
        <v>42979</v>
      </c>
      <c r="B216" s="42">
        <v>127.2</v>
      </c>
      <c r="C216" s="1">
        <v>0</v>
      </c>
    </row>
    <row r="217" spans="1:3">
      <c r="A217" s="40">
        <v>43009</v>
      </c>
      <c r="B217" s="42">
        <v>545</v>
      </c>
      <c r="C217" s="1">
        <v>0</v>
      </c>
    </row>
    <row r="218" spans="1:3">
      <c r="A218" s="40">
        <v>43040</v>
      </c>
      <c r="B218" s="42">
        <v>168.3</v>
      </c>
      <c r="C218" s="1">
        <v>0</v>
      </c>
    </row>
    <row r="219" spans="1:3">
      <c r="A219" s="40">
        <v>43009</v>
      </c>
      <c r="B219" s="42">
        <v>281.25</v>
      </c>
      <c r="C219" s="1">
        <v>0</v>
      </c>
    </row>
    <row r="220" spans="1:3">
      <c r="A220" s="40">
        <v>42917</v>
      </c>
      <c r="B220" s="42">
        <v>5.3999999999999995</v>
      </c>
      <c r="C220" s="1">
        <v>0</v>
      </c>
    </row>
    <row r="221" spans="1:3">
      <c r="A221" s="40">
        <v>43132</v>
      </c>
      <c r="B221" s="42">
        <v>67.5</v>
      </c>
      <c r="C221" s="1">
        <v>0</v>
      </c>
    </row>
    <row r="222" spans="1:3">
      <c r="A222" s="40">
        <v>43101</v>
      </c>
      <c r="B222" s="42">
        <v>30</v>
      </c>
      <c r="C222" s="1">
        <v>0</v>
      </c>
    </row>
    <row r="223" spans="1:3">
      <c r="A223" s="40">
        <v>43070</v>
      </c>
      <c r="B223" s="42">
        <v>200</v>
      </c>
      <c r="C223" s="1">
        <v>0</v>
      </c>
    </row>
    <row r="224" spans="1:3">
      <c r="A224" s="40">
        <v>43716</v>
      </c>
      <c r="B224" s="42">
        <v>44.999999999999993</v>
      </c>
      <c r="C224" s="1">
        <v>0</v>
      </c>
    </row>
    <row r="225" spans="1:3">
      <c r="A225" s="40">
        <v>43313</v>
      </c>
      <c r="B225" s="42">
        <v>1100</v>
      </c>
      <c r="C225" s="1">
        <v>0</v>
      </c>
    </row>
    <row r="226" spans="1:3">
      <c r="A226" s="40">
        <v>43070</v>
      </c>
      <c r="B226" s="42">
        <v>13.5</v>
      </c>
      <c r="C226" s="1">
        <v>0</v>
      </c>
    </row>
    <row r="227" spans="1:3">
      <c r="A227" s="40">
        <v>43070</v>
      </c>
      <c r="B227" s="42">
        <v>4.5</v>
      </c>
      <c r="C227" s="1">
        <v>0</v>
      </c>
    </row>
    <row r="228" spans="1:3">
      <c r="A228" s="40">
        <v>43101</v>
      </c>
      <c r="B228" s="42">
        <v>92.999999999999986</v>
      </c>
      <c r="C228" s="1">
        <v>0</v>
      </c>
    </row>
    <row r="229" spans="1:3">
      <c r="A229" s="40">
        <v>43070</v>
      </c>
      <c r="B229" s="42">
        <v>9</v>
      </c>
      <c r="C229" s="1">
        <v>0</v>
      </c>
    </row>
    <row r="230" spans="1:3">
      <c r="A230" s="40">
        <v>43101</v>
      </c>
      <c r="B230" s="42">
        <v>244.49999999999997</v>
      </c>
      <c r="C230" s="1">
        <v>0</v>
      </c>
    </row>
    <row r="231" spans="1:3">
      <c r="A231" s="40">
        <v>43070</v>
      </c>
      <c r="B231" s="42">
        <v>11.2</v>
      </c>
      <c r="C231" s="1">
        <v>0</v>
      </c>
    </row>
    <row r="232" spans="1:3">
      <c r="A232" s="40">
        <v>42917</v>
      </c>
      <c r="B232" s="42">
        <v>70</v>
      </c>
      <c r="C232" s="1">
        <v>0</v>
      </c>
    </row>
    <row r="233" spans="1:3">
      <c r="A233" s="40">
        <v>43040</v>
      </c>
      <c r="B233" s="42">
        <v>54.999999999999993</v>
      </c>
      <c r="C233" s="1">
        <v>0</v>
      </c>
    </row>
    <row r="234" spans="1:3">
      <c r="A234" s="40">
        <v>43221</v>
      </c>
      <c r="B234" s="42">
        <v>449.99999999999994</v>
      </c>
      <c r="C234" s="1">
        <v>0</v>
      </c>
    </row>
    <row r="235" spans="1:3">
      <c r="A235" s="40">
        <v>43221</v>
      </c>
      <c r="B235" s="42">
        <v>224.99999999999997</v>
      </c>
      <c r="C235" s="1">
        <v>0</v>
      </c>
    </row>
    <row r="236" spans="1:3">
      <c r="A236" s="40">
        <v>43221</v>
      </c>
      <c r="B236" s="42">
        <v>374.99999999999994</v>
      </c>
      <c r="C236" s="1">
        <v>0</v>
      </c>
    </row>
    <row r="237" spans="1:3">
      <c r="A237" s="40">
        <v>43191</v>
      </c>
      <c r="B237" s="42">
        <v>300</v>
      </c>
      <c r="C237" s="1">
        <v>0</v>
      </c>
    </row>
    <row r="238" spans="1:3">
      <c r="A238" s="40">
        <v>43586</v>
      </c>
      <c r="B238" s="42">
        <v>137500</v>
      </c>
      <c r="C238" s="1">
        <v>0</v>
      </c>
    </row>
    <row r="239" spans="1:3">
      <c r="A239" s="40">
        <v>43009</v>
      </c>
      <c r="B239" s="42">
        <v>5</v>
      </c>
      <c r="C239" s="1">
        <v>0</v>
      </c>
    </row>
    <row r="240" spans="1:3">
      <c r="A240" s="40">
        <v>43160</v>
      </c>
      <c r="B240" s="42">
        <v>862.49999999999989</v>
      </c>
      <c r="C240" s="1">
        <v>0</v>
      </c>
    </row>
    <row r="241" spans="1:3">
      <c r="A241" s="40">
        <v>43040</v>
      </c>
      <c r="B241" s="42">
        <v>9.6</v>
      </c>
      <c r="C241" s="1">
        <v>0</v>
      </c>
    </row>
    <row r="242" spans="1:3">
      <c r="A242" s="40">
        <v>43101</v>
      </c>
      <c r="B242" s="42">
        <v>11.249999999999998</v>
      </c>
      <c r="C242" s="1">
        <v>0</v>
      </c>
    </row>
    <row r="243" spans="1:3">
      <c r="A243" s="40">
        <v>43146</v>
      </c>
      <c r="B243" s="42">
        <v>46.499999999999993</v>
      </c>
      <c r="C243" s="1">
        <v>0</v>
      </c>
    </row>
    <row r="244" spans="1:3">
      <c r="A244" s="40">
        <v>43101</v>
      </c>
      <c r="B244" s="42">
        <v>106.575</v>
      </c>
      <c r="C244" s="1">
        <v>0</v>
      </c>
    </row>
    <row r="245" spans="1:3">
      <c r="A245" s="40">
        <v>43101</v>
      </c>
      <c r="B245" s="42">
        <v>26.099999999999998</v>
      </c>
      <c r="C245" s="1">
        <v>0</v>
      </c>
    </row>
    <row r="246" spans="1:3">
      <c r="A246" s="40">
        <v>43101</v>
      </c>
      <c r="B246" s="42">
        <v>15.95</v>
      </c>
      <c r="C246" s="1">
        <v>0</v>
      </c>
    </row>
    <row r="247" spans="1:3">
      <c r="A247" s="40">
        <v>43101</v>
      </c>
      <c r="B247" s="42">
        <v>11.6</v>
      </c>
      <c r="C247" s="1">
        <v>0</v>
      </c>
    </row>
    <row r="248" spans="1:3">
      <c r="A248" s="40">
        <v>43313</v>
      </c>
      <c r="B248" s="42">
        <v>26.099999999999998</v>
      </c>
      <c r="C248" s="1">
        <v>0</v>
      </c>
    </row>
    <row r="249" spans="1:3">
      <c r="A249" s="40">
        <v>43101</v>
      </c>
      <c r="B249" s="42">
        <v>115.99999999999999</v>
      </c>
      <c r="C249" s="1">
        <v>0</v>
      </c>
    </row>
    <row r="250" spans="1:3">
      <c r="A250" s="40">
        <v>43678</v>
      </c>
      <c r="B250" s="42">
        <v>92500</v>
      </c>
      <c r="C250" s="1">
        <v>0</v>
      </c>
    </row>
    <row r="251" spans="1:3">
      <c r="A251" s="40">
        <v>42979</v>
      </c>
      <c r="B251" s="42">
        <v>49749.999999999993</v>
      </c>
      <c r="C251" s="1">
        <v>0</v>
      </c>
    </row>
    <row r="252" spans="1:3">
      <c r="A252" s="40">
        <v>42979</v>
      </c>
      <c r="B252" s="42">
        <v>12.149999999999999</v>
      </c>
      <c r="C252" s="1">
        <v>0</v>
      </c>
    </row>
    <row r="253" spans="1:3">
      <c r="A253" s="40">
        <v>43160</v>
      </c>
      <c r="B253" s="42">
        <v>109.7</v>
      </c>
      <c r="C253" s="1">
        <v>0</v>
      </c>
    </row>
    <row r="254" spans="1:3">
      <c r="A254" s="40">
        <v>43435</v>
      </c>
      <c r="B254" s="42">
        <v>338374.99999999994</v>
      </c>
      <c r="C254" s="1">
        <v>0</v>
      </c>
    </row>
    <row r="255" spans="1:3">
      <c r="A255" s="40">
        <v>43070</v>
      </c>
      <c r="B255" s="42">
        <v>25</v>
      </c>
      <c r="C255" s="1">
        <v>0</v>
      </c>
    </row>
    <row r="256" spans="1:3">
      <c r="A256" s="40">
        <v>43132</v>
      </c>
      <c r="B256" s="42">
        <v>45.75</v>
      </c>
      <c r="C256" s="1">
        <v>0</v>
      </c>
    </row>
    <row r="257" spans="1:3">
      <c r="A257" s="40">
        <v>43876</v>
      </c>
      <c r="B257" s="42">
        <v>652074.99999999988</v>
      </c>
      <c r="C257" s="1">
        <v>0</v>
      </c>
    </row>
    <row r="258" spans="1:3">
      <c r="A258" s="40">
        <v>43252</v>
      </c>
      <c r="B258" s="42">
        <v>300000</v>
      </c>
      <c r="C258" s="1">
        <v>0</v>
      </c>
    </row>
    <row r="259" spans="1:3">
      <c r="A259" s="40">
        <v>43101</v>
      </c>
      <c r="B259" s="42">
        <v>198</v>
      </c>
      <c r="C259" s="1">
        <v>0</v>
      </c>
    </row>
    <row r="260" spans="1:3">
      <c r="A260" s="40">
        <v>43205</v>
      </c>
      <c r="B260" s="42">
        <v>135</v>
      </c>
      <c r="C260" s="1">
        <v>0</v>
      </c>
    </row>
    <row r="261" spans="1:3">
      <c r="A261" s="40">
        <v>43174</v>
      </c>
      <c r="B261" s="42">
        <v>27.2</v>
      </c>
      <c r="C261" s="1">
        <v>0</v>
      </c>
    </row>
    <row r="262" spans="1:3">
      <c r="A262" s="40">
        <v>43070</v>
      </c>
      <c r="B262" s="42">
        <v>4.25</v>
      </c>
      <c r="C262" s="1">
        <v>0</v>
      </c>
    </row>
    <row r="263" spans="1:3">
      <c r="A263" s="40">
        <v>43225</v>
      </c>
      <c r="B263" s="42">
        <v>242.5</v>
      </c>
      <c r="C263" s="1">
        <v>0</v>
      </c>
    </row>
    <row r="264" spans="1:3">
      <c r="A264" s="40">
        <v>42979</v>
      </c>
      <c r="B264" s="42">
        <v>14.25</v>
      </c>
      <c r="C264" s="1">
        <v>0</v>
      </c>
    </row>
    <row r="265" spans="1:3">
      <c r="A265" s="40">
        <v>43136</v>
      </c>
      <c r="B265" s="42">
        <v>3.2</v>
      </c>
      <c r="C265" s="1">
        <v>0</v>
      </c>
    </row>
    <row r="266" spans="1:3">
      <c r="A266" s="40">
        <v>43160</v>
      </c>
      <c r="B266" s="42">
        <v>27.499999999999996</v>
      </c>
      <c r="C266" s="1">
        <v>0</v>
      </c>
    </row>
    <row r="267" spans="1:3">
      <c r="A267" s="40">
        <v>42948</v>
      </c>
      <c r="B267" s="42">
        <v>251.08749999999998</v>
      </c>
      <c r="C267" s="1">
        <v>0</v>
      </c>
    </row>
    <row r="268" spans="1:3">
      <c r="A268" s="40">
        <v>43102</v>
      </c>
      <c r="B268" s="42">
        <v>56</v>
      </c>
      <c r="C268" s="1">
        <v>0</v>
      </c>
    </row>
    <row r="269" spans="1:3">
      <c r="A269" s="40">
        <v>43070</v>
      </c>
      <c r="B269" s="42">
        <v>14.25</v>
      </c>
      <c r="C269" s="1">
        <v>0</v>
      </c>
    </row>
    <row r="270" spans="1:3">
      <c r="A270" s="40">
        <v>43191</v>
      </c>
      <c r="B270" s="42">
        <v>114.99999999999999</v>
      </c>
      <c r="C270" s="1">
        <v>0</v>
      </c>
    </row>
    <row r="271" spans="1:3">
      <c r="A271" s="40">
        <v>43184</v>
      </c>
      <c r="B271" s="42">
        <v>922.49999999999989</v>
      </c>
      <c r="C271" s="1">
        <v>0</v>
      </c>
    </row>
    <row r="272" spans="1:3">
      <c r="A272" s="40">
        <v>43179</v>
      </c>
      <c r="B272" s="42">
        <v>805</v>
      </c>
      <c r="C272" s="1">
        <v>0</v>
      </c>
    </row>
    <row r="273" spans="1:3">
      <c r="A273" s="40">
        <v>43185</v>
      </c>
      <c r="B273" s="42">
        <v>1167.5</v>
      </c>
      <c r="C273" s="1">
        <v>0</v>
      </c>
    </row>
    <row r="274" spans="1:3">
      <c r="A274" s="40">
        <v>42979</v>
      </c>
      <c r="B274" s="42">
        <v>48499.999999999993</v>
      </c>
      <c r="C274" s="1">
        <v>0</v>
      </c>
    </row>
    <row r="275" spans="1:3">
      <c r="A275" s="40">
        <v>42979</v>
      </c>
      <c r="B275" s="42">
        <v>40000</v>
      </c>
      <c r="C275" s="1">
        <v>0</v>
      </c>
    </row>
    <row r="276" spans="1:3">
      <c r="A276" s="40">
        <v>42979</v>
      </c>
      <c r="B276" s="42">
        <v>49749.999999999993</v>
      </c>
      <c r="C276" s="1">
        <v>0</v>
      </c>
    </row>
    <row r="277" spans="1:3">
      <c r="A277" s="40">
        <v>42979</v>
      </c>
      <c r="B277" s="42">
        <v>337.5</v>
      </c>
      <c r="C277" s="1">
        <v>0</v>
      </c>
    </row>
    <row r="278" spans="1:3">
      <c r="A278" s="40">
        <v>42917</v>
      </c>
      <c r="B278" s="42">
        <v>14.4</v>
      </c>
      <c r="C278" s="1">
        <v>0</v>
      </c>
    </row>
    <row r="279" spans="1:3">
      <c r="A279" s="40">
        <v>43281</v>
      </c>
      <c r="B279" s="42">
        <v>387.5</v>
      </c>
      <c r="C279" s="1">
        <v>0</v>
      </c>
    </row>
    <row r="280" spans="1:3">
      <c r="A280" s="40">
        <v>43070</v>
      </c>
      <c r="B280" s="42">
        <v>270</v>
      </c>
      <c r="C280" s="1">
        <v>0</v>
      </c>
    </row>
    <row r="281" spans="1:3">
      <c r="A281" s="40">
        <v>43814</v>
      </c>
      <c r="B281" s="42">
        <v>625000</v>
      </c>
      <c r="C281" s="1">
        <v>0</v>
      </c>
    </row>
    <row r="282" spans="1:3">
      <c r="A282" s="40">
        <v>43252</v>
      </c>
      <c r="B282" s="42">
        <v>175000</v>
      </c>
      <c r="C282" s="1">
        <v>0</v>
      </c>
    </row>
    <row r="283" spans="1:3">
      <c r="A283" s="40">
        <v>43312</v>
      </c>
      <c r="B283" s="42">
        <v>780</v>
      </c>
      <c r="C283" s="1">
        <v>0</v>
      </c>
    </row>
    <row r="284" spans="1:3">
      <c r="A284" s="40">
        <v>43344</v>
      </c>
      <c r="B284" s="42">
        <v>2497.5</v>
      </c>
      <c r="C284" s="1">
        <v>0</v>
      </c>
    </row>
    <row r="285" spans="1:3">
      <c r="A285" s="40">
        <v>43497</v>
      </c>
      <c r="B285" s="42">
        <v>525</v>
      </c>
      <c r="C285" s="1">
        <v>0</v>
      </c>
    </row>
    <row r="286" spans="1:3">
      <c r="A286" s="40">
        <v>42795</v>
      </c>
      <c r="B286" s="42">
        <v>125</v>
      </c>
      <c r="C286" s="1">
        <v>0</v>
      </c>
    </row>
    <row r="287" spans="1:3">
      <c r="A287" s="40">
        <v>43191</v>
      </c>
      <c r="B287" s="42">
        <v>37.5</v>
      </c>
      <c r="C287" s="1">
        <v>0</v>
      </c>
    </row>
    <row r="288" spans="1:3">
      <c r="A288" s="40">
        <v>43191</v>
      </c>
      <c r="B288" s="42">
        <v>544</v>
      </c>
      <c r="C288" s="1">
        <v>0</v>
      </c>
    </row>
    <row r="289" spans="1:3">
      <c r="A289" s="40">
        <v>43358</v>
      </c>
      <c r="B289" s="42">
        <v>1774.9999999999998</v>
      </c>
      <c r="C289" s="1">
        <v>0</v>
      </c>
    </row>
    <row r="290" spans="1:3">
      <c r="A290" s="40">
        <v>43480</v>
      </c>
      <c r="B290" s="42">
        <v>600</v>
      </c>
      <c r="C290" s="1">
        <v>0</v>
      </c>
    </row>
    <row r="291" spans="1:3">
      <c r="A291" s="40">
        <v>43480</v>
      </c>
      <c r="B291" s="42">
        <v>675</v>
      </c>
      <c r="C291" s="1">
        <v>0</v>
      </c>
    </row>
    <row r="292" spans="1:3">
      <c r="A292" s="40">
        <v>43332</v>
      </c>
      <c r="B292" s="42">
        <v>150</v>
      </c>
      <c r="C292" s="1">
        <v>0</v>
      </c>
    </row>
    <row r="293" spans="1:3">
      <c r="A293" s="40">
        <v>43480</v>
      </c>
      <c r="B293" s="42">
        <v>825</v>
      </c>
      <c r="C293" s="1">
        <v>0</v>
      </c>
    </row>
    <row r="294" spans="1:3">
      <c r="A294" s="40">
        <v>43327</v>
      </c>
      <c r="B294" s="42">
        <v>125</v>
      </c>
      <c r="C294" s="1">
        <v>0</v>
      </c>
    </row>
    <row r="295" spans="1:3">
      <c r="A295" s="40">
        <v>43480</v>
      </c>
      <c r="B295" s="42">
        <v>374.99999999999994</v>
      </c>
      <c r="C295" s="1">
        <v>0</v>
      </c>
    </row>
    <row r="296" spans="1:3">
      <c r="A296" s="40">
        <v>43337</v>
      </c>
      <c r="B296" s="42">
        <v>250</v>
      </c>
      <c r="C296" s="1">
        <v>0</v>
      </c>
    </row>
    <row r="297" spans="1:3">
      <c r="A297" s="40">
        <v>43177</v>
      </c>
      <c r="B297" s="42">
        <v>61.749999999999993</v>
      </c>
      <c r="C297" s="1">
        <v>0</v>
      </c>
    </row>
    <row r="298" spans="1:3">
      <c r="A298" s="40">
        <v>43293</v>
      </c>
      <c r="B298" s="42">
        <v>75</v>
      </c>
      <c r="C298" s="1">
        <v>0</v>
      </c>
    </row>
    <row r="299" spans="1:3">
      <c r="A299" s="40">
        <v>43009</v>
      </c>
      <c r="B299" s="42">
        <v>175000</v>
      </c>
      <c r="C299" s="1">
        <v>0</v>
      </c>
    </row>
    <row r="300" spans="1:3">
      <c r="A300" s="40">
        <v>43525</v>
      </c>
      <c r="B300" s="42">
        <v>600</v>
      </c>
      <c r="C300" s="1">
        <v>0</v>
      </c>
    </row>
    <row r="301" spans="1:3">
      <c r="A301" s="40">
        <v>43526</v>
      </c>
      <c r="B301" s="42">
        <v>2137.5</v>
      </c>
      <c r="C301" s="1">
        <v>0</v>
      </c>
    </row>
    <row r="302" spans="1:3">
      <c r="A302" s="40">
        <v>43525</v>
      </c>
      <c r="B302" s="42">
        <v>525</v>
      </c>
      <c r="C302" s="1">
        <v>0</v>
      </c>
    </row>
    <row r="303" spans="1:3">
      <c r="A303" s="40">
        <v>43284</v>
      </c>
      <c r="B303" s="42">
        <v>75</v>
      </c>
      <c r="C303" s="1">
        <v>0</v>
      </c>
    </row>
    <row r="304" spans="1:3">
      <c r="A304" s="40">
        <v>43284</v>
      </c>
      <c r="B304" s="42">
        <v>75</v>
      </c>
      <c r="C304" s="1">
        <v>0</v>
      </c>
    </row>
    <row r="305" spans="1:3">
      <c r="A305" s="40">
        <v>43403</v>
      </c>
      <c r="B305" s="42">
        <v>5000</v>
      </c>
      <c r="C305" s="1">
        <v>0</v>
      </c>
    </row>
    <row r="306" spans="1:3">
      <c r="A306" s="40">
        <v>43313</v>
      </c>
      <c r="B306" s="42">
        <v>25</v>
      </c>
      <c r="C306" s="1">
        <v>0</v>
      </c>
    </row>
    <row r="307" spans="1:3">
      <c r="A307" s="40">
        <v>43132</v>
      </c>
      <c r="B307" s="42">
        <v>150</v>
      </c>
      <c r="C307" s="1">
        <v>0</v>
      </c>
    </row>
    <row r="308" spans="1:3">
      <c r="A308" s="40">
        <v>43252</v>
      </c>
      <c r="B308" s="42">
        <v>67.5</v>
      </c>
      <c r="C308" s="1">
        <v>0</v>
      </c>
    </row>
    <row r="309" spans="1:3">
      <c r="A309" s="40">
        <v>43815</v>
      </c>
      <c r="B309" s="42">
        <v>50099.999999999993</v>
      </c>
      <c r="C309" s="1">
        <v>0</v>
      </c>
    </row>
    <row r="310" spans="1:3">
      <c r="A310" s="40">
        <v>44013</v>
      </c>
      <c r="B310" s="42">
        <v>16912.5</v>
      </c>
      <c r="C310" s="1">
        <v>0</v>
      </c>
    </row>
    <row r="311" spans="1:3">
      <c r="A311" s="40">
        <v>43115</v>
      </c>
      <c r="B311" s="42">
        <v>155.99999999999997</v>
      </c>
      <c r="C311" s="1">
        <v>0</v>
      </c>
    </row>
    <row r="312" spans="1:3">
      <c r="A312" s="40">
        <v>43435</v>
      </c>
      <c r="B312" s="42">
        <v>3266.9999999999995</v>
      </c>
      <c r="C312" s="1">
        <v>0</v>
      </c>
    </row>
    <row r="313" spans="1:3">
      <c r="A313" s="40">
        <v>43374</v>
      </c>
      <c r="B313" s="42">
        <v>292.5</v>
      </c>
      <c r="C313" s="1">
        <v>0</v>
      </c>
    </row>
    <row r="314" spans="1:3">
      <c r="A314" s="40">
        <v>44044</v>
      </c>
      <c r="B314" s="42">
        <v>24750</v>
      </c>
      <c r="C314" s="1">
        <v>0</v>
      </c>
    </row>
    <row r="315" spans="1:3">
      <c r="A315" s="40">
        <v>43320</v>
      </c>
      <c r="B315" s="42">
        <v>937.5</v>
      </c>
      <c r="C315" s="1">
        <v>0</v>
      </c>
    </row>
    <row r="316" spans="1:3">
      <c r="A316" s="40">
        <v>43556</v>
      </c>
      <c r="B316" s="42">
        <v>224.99999999999997</v>
      </c>
      <c r="C316" s="1">
        <v>0</v>
      </c>
    </row>
    <row r="317" spans="1:3">
      <c r="A317" s="40">
        <v>43310</v>
      </c>
      <c r="B317" s="42">
        <v>1040</v>
      </c>
      <c r="C317" s="1">
        <v>0</v>
      </c>
    </row>
    <row r="318" spans="1:3">
      <c r="A318" s="40">
        <v>43274</v>
      </c>
      <c r="B318" s="42">
        <v>1127.5</v>
      </c>
      <c r="C318" s="1">
        <v>0</v>
      </c>
    </row>
    <row r="319" spans="1:3">
      <c r="A319" s="40">
        <v>43229</v>
      </c>
      <c r="B319" s="42">
        <v>176</v>
      </c>
      <c r="C319" s="1">
        <v>0</v>
      </c>
    </row>
    <row r="320" spans="1:3">
      <c r="A320" s="40">
        <v>43221</v>
      </c>
      <c r="B320" s="42">
        <v>10</v>
      </c>
      <c r="C320" s="1">
        <v>0</v>
      </c>
    </row>
    <row r="321" spans="1:3">
      <c r="A321" s="40">
        <v>43191</v>
      </c>
      <c r="B321" s="42">
        <v>100</v>
      </c>
      <c r="C321" s="1">
        <v>0</v>
      </c>
    </row>
    <row r="322" spans="1:3">
      <c r="A322" s="40">
        <v>43213</v>
      </c>
      <c r="B322" s="42">
        <v>70</v>
      </c>
      <c r="C322" s="1">
        <v>0</v>
      </c>
    </row>
    <row r="323" spans="1:3">
      <c r="A323" s="40">
        <v>43267</v>
      </c>
      <c r="B323" s="42">
        <v>52.8</v>
      </c>
      <c r="C323" s="1">
        <v>0</v>
      </c>
    </row>
    <row r="324" spans="1:3">
      <c r="A324" s="40">
        <v>43266</v>
      </c>
      <c r="B324" s="42">
        <v>179.99999999999997</v>
      </c>
      <c r="C324" s="1">
        <v>0</v>
      </c>
    </row>
    <row r="325" spans="1:3">
      <c r="A325" s="40">
        <v>43296</v>
      </c>
      <c r="B325" s="42">
        <v>179.99999999999997</v>
      </c>
      <c r="C325" s="1">
        <v>0</v>
      </c>
    </row>
    <row r="326" spans="1:3">
      <c r="A326" s="40">
        <v>43327</v>
      </c>
      <c r="B326" s="42">
        <v>179.99999999999997</v>
      </c>
      <c r="C326" s="1">
        <v>0</v>
      </c>
    </row>
    <row r="327" spans="1:3">
      <c r="A327" s="40">
        <v>43358</v>
      </c>
      <c r="B327" s="42">
        <v>179.99999999999997</v>
      </c>
      <c r="C327" s="1">
        <v>0</v>
      </c>
    </row>
    <row r="328" spans="1:3">
      <c r="A328" s="40">
        <v>43315</v>
      </c>
      <c r="B328" s="42">
        <v>300</v>
      </c>
      <c r="C328" s="1">
        <v>0</v>
      </c>
    </row>
    <row r="329" spans="1:3">
      <c r="A329" s="40">
        <v>43343</v>
      </c>
      <c r="B329" s="42">
        <v>75</v>
      </c>
      <c r="C329" s="1">
        <v>0</v>
      </c>
    </row>
    <row r="330" spans="1:3">
      <c r="A330" s="40">
        <v>43313</v>
      </c>
      <c r="B330" s="42">
        <v>402.74999999999994</v>
      </c>
      <c r="C330" s="1">
        <v>0</v>
      </c>
    </row>
    <row r="331" spans="1:3">
      <c r="A331" s="40">
        <v>43236</v>
      </c>
      <c r="B331" s="42">
        <v>79</v>
      </c>
      <c r="C331" s="1">
        <v>0</v>
      </c>
    </row>
    <row r="332" spans="1:3">
      <c r="A332" s="40">
        <v>43351</v>
      </c>
      <c r="B332" s="42">
        <v>339.24999999999994</v>
      </c>
      <c r="C332" s="1">
        <v>0</v>
      </c>
    </row>
    <row r="333" spans="1:3">
      <c r="A333" s="40">
        <v>43465</v>
      </c>
      <c r="B333" s="42">
        <v>50</v>
      </c>
      <c r="C333" s="1">
        <v>0</v>
      </c>
    </row>
    <row r="334" spans="1:3">
      <c r="A334" s="40">
        <v>43449</v>
      </c>
      <c r="B334" s="42">
        <v>767.25</v>
      </c>
      <c r="C334" s="1">
        <v>0</v>
      </c>
    </row>
    <row r="335" spans="1:3">
      <c r="A335" s="40">
        <v>43496</v>
      </c>
      <c r="B335" s="42">
        <v>435.2</v>
      </c>
      <c r="C335" s="1">
        <v>0</v>
      </c>
    </row>
    <row r="336" spans="1:3">
      <c r="A336" s="40">
        <v>43617</v>
      </c>
      <c r="B336" s="42">
        <v>24750</v>
      </c>
      <c r="C336" s="1">
        <v>0</v>
      </c>
    </row>
    <row r="337" spans="1:3">
      <c r="A337" s="40">
        <v>43409</v>
      </c>
      <c r="B337" s="42">
        <v>249.6</v>
      </c>
      <c r="C337" s="1">
        <v>0</v>
      </c>
    </row>
    <row r="338" spans="1:3">
      <c r="A338" s="40">
        <v>43342</v>
      </c>
      <c r="B338" s="42">
        <v>182.49999999999997</v>
      </c>
      <c r="C338" s="1">
        <v>0</v>
      </c>
    </row>
    <row r="339" spans="1:3">
      <c r="A339" s="40">
        <v>42856</v>
      </c>
      <c r="B339" s="42">
        <v>24750</v>
      </c>
      <c r="C339" s="1">
        <v>0</v>
      </c>
    </row>
    <row r="340" spans="1:3">
      <c r="A340" s="40">
        <v>43101</v>
      </c>
      <c r="B340" s="42">
        <v>130.25</v>
      </c>
      <c r="C340" s="1">
        <v>0</v>
      </c>
    </row>
    <row r="341" spans="1:3">
      <c r="A341" s="40">
        <v>43252</v>
      </c>
      <c r="B341" s="42">
        <v>49749.999999999993</v>
      </c>
      <c r="C341" s="1">
        <v>0</v>
      </c>
    </row>
    <row r="342" spans="1:3">
      <c r="A342" s="40">
        <v>43449</v>
      </c>
      <c r="B342" s="42">
        <v>45.5</v>
      </c>
      <c r="C342" s="1">
        <v>0</v>
      </c>
    </row>
    <row r="343" spans="1:3">
      <c r="A343" s="40">
        <v>43373</v>
      </c>
      <c r="B343" s="42">
        <v>33.949999999999996</v>
      </c>
      <c r="C343" s="1">
        <v>0</v>
      </c>
    </row>
    <row r="344" spans="1:3">
      <c r="A344" s="40">
        <v>44196</v>
      </c>
      <c r="B344" s="42">
        <v>48750</v>
      </c>
      <c r="C344" s="1">
        <v>0</v>
      </c>
    </row>
    <row r="345" spans="1:3">
      <c r="A345" s="40">
        <v>44196</v>
      </c>
      <c r="B345" s="42">
        <v>48750</v>
      </c>
      <c r="C345" s="1">
        <v>0</v>
      </c>
    </row>
    <row r="346" spans="1:3">
      <c r="A346" s="40">
        <v>44196</v>
      </c>
      <c r="B346" s="42">
        <v>48750</v>
      </c>
      <c r="C346" s="1">
        <v>0</v>
      </c>
    </row>
    <row r="347" spans="1:3">
      <c r="A347" s="40">
        <v>44196</v>
      </c>
      <c r="B347" s="42">
        <v>48750</v>
      </c>
      <c r="C347" s="1">
        <v>0</v>
      </c>
    </row>
    <row r="348" spans="1:3">
      <c r="A348" s="40">
        <v>44196</v>
      </c>
      <c r="B348" s="42">
        <v>48750</v>
      </c>
      <c r="C348" s="1">
        <v>0</v>
      </c>
    </row>
    <row r="349" spans="1:3">
      <c r="A349" s="40">
        <v>43282</v>
      </c>
      <c r="B349" s="42">
        <v>25</v>
      </c>
      <c r="C349" s="1">
        <v>0</v>
      </c>
    </row>
    <row r="350" spans="1:3">
      <c r="A350" s="40">
        <v>43831</v>
      </c>
      <c r="B350" s="42">
        <v>249750</v>
      </c>
      <c r="C350" s="1">
        <v>0</v>
      </c>
    </row>
    <row r="351" spans="1:3">
      <c r="A351" s="40">
        <v>43342</v>
      </c>
      <c r="B351" s="42">
        <v>25</v>
      </c>
      <c r="C351" s="1">
        <v>0</v>
      </c>
    </row>
    <row r="352" spans="1:3">
      <c r="A352" s="40">
        <v>43412</v>
      </c>
      <c r="B352" s="42">
        <v>609.25</v>
      </c>
      <c r="C352" s="1">
        <v>0</v>
      </c>
    </row>
    <row r="353" spans="1:3">
      <c r="A353" s="40">
        <v>43327</v>
      </c>
      <c r="B353" s="42">
        <v>25</v>
      </c>
      <c r="C353" s="1">
        <v>0</v>
      </c>
    </row>
    <row r="354" spans="1:3">
      <c r="A354" s="40">
        <v>43399</v>
      </c>
      <c r="B354" s="42">
        <v>30</v>
      </c>
      <c r="C354" s="1">
        <v>0</v>
      </c>
    </row>
    <row r="355" spans="1:3">
      <c r="A355" s="40">
        <v>43399</v>
      </c>
      <c r="B355" s="42">
        <v>75</v>
      </c>
      <c r="C355" s="1">
        <v>0</v>
      </c>
    </row>
    <row r="356" spans="1:3">
      <c r="A356" s="40">
        <v>43399</v>
      </c>
      <c r="B356" s="42">
        <v>125</v>
      </c>
      <c r="C356" s="1">
        <v>0</v>
      </c>
    </row>
    <row r="357" spans="1:3">
      <c r="A357" s="40">
        <v>43399</v>
      </c>
      <c r="B357" s="42">
        <v>75</v>
      </c>
      <c r="C357" s="1">
        <v>0</v>
      </c>
    </row>
    <row r="358" spans="1:3">
      <c r="A358" s="40">
        <v>43399</v>
      </c>
      <c r="B358" s="42">
        <v>100</v>
      </c>
      <c r="C358" s="1">
        <v>0</v>
      </c>
    </row>
    <row r="359" spans="1:3">
      <c r="A359" s="40">
        <v>43399</v>
      </c>
      <c r="B359" s="42">
        <v>250</v>
      </c>
      <c r="C359" s="1">
        <v>0</v>
      </c>
    </row>
    <row r="360" spans="1:3">
      <c r="A360" s="40">
        <v>43287</v>
      </c>
      <c r="B360" s="42">
        <v>15</v>
      </c>
      <c r="C360" s="1">
        <v>0</v>
      </c>
    </row>
    <row r="361" spans="1:3">
      <c r="A361" s="40">
        <v>43617</v>
      </c>
      <c r="B361" s="42">
        <v>675</v>
      </c>
      <c r="C361" s="1">
        <v>0</v>
      </c>
    </row>
    <row r="362" spans="1:3">
      <c r="A362" s="40">
        <v>43283</v>
      </c>
      <c r="B362" s="42">
        <v>50</v>
      </c>
      <c r="C362" s="1">
        <v>0</v>
      </c>
    </row>
    <row r="363" spans="1:3">
      <c r="A363" s="40">
        <v>43571</v>
      </c>
      <c r="B363" s="42">
        <v>6175</v>
      </c>
      <c r="C363" s="1">
        <v>0</v>
      </c>
    </row>
    <row r="364" spans="1:3">
      <c r="A364" s="40">
        <v>43070</v>
      </c>
      <c r="B364" s="42">
        <v>26.549999999999997</v>
      </c>
      <c r="C364" s="1">
        <v>0</v>
      </c>
    </row>
    <row r="365" spans="1:3">
      <c r="A365" s="40">
        <v>43455</v>
      </c>
      <c r="B365" s="42">
        <v>1494.9999999999998</v>
      </c>
      <c r="C365" s="1">
        <v>0</v>
      </c>
    </row>
    <row r="366" spans="1:3">
      <c r="A366" s="40">
        <v>43692</v>
      </c>
      <c r="B366" s="42">
        <v>13.649999999999999</v>
      </c>
      <c r="C366" s="1">
        <v>0</v>
      </c>
    </row>
    <row r="367" spans="1:3">
      <c r="A367" s="40">
        <v>42917</v>
      </c>
      <c r="B367" s="42">
        <v>270</v>
      </c>
      <c r="C367" s="1">
        <v>0</v>
      </c>
    </row>
    <row r="368" spans="1:3">
      <c r="A368" s="40">
        <v>43388</v>
      </c>
      <c r="B368" s="42">
        <v>32.5</v>
      </c>
      <c r="C368" s="1">
        <v>0</v>
      </c>
    </row>
    <row r="369" spans="1:3">
      <c r="A369" s="40">
        <v>43388</v>
      </c>
      <c r="B369" s="42">
        <v>22.499999999999996</v>
      </c>
      <c r="C369" s="1">
        <v>0</v>
      </c>
    </row>
    <row r="370" spans="1:3">
      <c r="A370" s="40">
        <v>43459</v>
      </c>
      <c r="B370" s="42">
        <v>125</v>
      </c>
      <c r="C370" s="1">
        <v>0</v>
      </c>
    </row>
    <row r="371" spans="1:3">
      <c r="A371" s="40">
        <v>43459</v>
      </c>
      <c r="B371" s="42">
        <v>125</v>
      </c>
      <c r="C371" s="1">
        <v>0</v>
      </c>
    </row>
    <row r="372" spans="1:3">
      <c r="A372" s="40">
        <v>43800</v>
      </c>
      <c r="B372" s="42">
        <v>837.5</v>
      </c>
      <c r="C372" s="1">
        <v>0</v>
      </c>
    </row>
    <row r="373" spans="1:3">
      <c r="A373" s="40">
        <v>43399</v>
      </c>
      <c r="B373" s="42">
        <v>250</v>
      </c>
      <c r="C373" s="1">
        <v>0</v>
      </c>
    </row>
    <row r="374" spans="1:3">
      <c r="A374" s="40">
        <v>43399</v>
      </c>
      <c r="B374" s="42">
        <v>125</v>
      </c>
      <c r="C374" s="1">
        <v>0</v>
      </c>
    </row>
    <row r="375" spans="1:3">
      <c r="A375" s="40">
        <v>43429</v>
      </c>
      <c r="B375" s="42">
        <v>1444.9999999999998</v>
      </c>
      <c r="C375" s="1">
        <v>0</v>
      </c>
    </row>
    <row r="376" spans="1:3">
      <c r="A376" s="40">
        <v>43388</v>
      </c>
      <c r="B376" s="42">
        <v>5</v>
      </c>
      <c r="C376" s="1">
        <v>0</v>
      </c>
    </row>
    <row r="377" spans="1:3">
      <c r="A377" s="40">
        <v>43338</v>
      </c>
      <c r="B377" s="42">
        <v>2126.25</v>
      </c>
      <c r="C377" s="1">
        <v>0</v>
      </c>
    </row>
    <row r="378" spans="1:3">
      <c r="A378" s="40">
        <v>43497</v>
      </c>
      <c r="B378" s="42">
        <v>374.99999999999994</v>
      </c>
      <c r="C378" s="1">
        <v>0</v>
      </c>
    </row>
    <row r="379" spans="1:3">
      <c r="A379" s="40">
        <v>44022</v>
      </c>
      <c r="B379" s="42">
        <v>36</v>
      </c>
      <c r="C379" s="1">
        <v>0</v>
      </c>
    </row>
    <row r="380" spans="1:3">
      <c r="A380" s="40">
        <v>43506</v>
      </c>
      <c r="B380" s="42">
        <v>1030</v>
      </c>
      <c r="C380" s="1">
        <v>0</v>
      </c>
    </row>
    <row r="381" spans="1:3">
      <c r="A381" s="40">
        <v>43506</v>
      </c>
      <c r="B381" s="42">
        <v>1030</v>
      </c>
      <c r="C381" s="1">
        <v>0</v>
      </c>
    </row>
    <row r="382" spans="1:3">
      <c r="A382" s="40">
        <v>43506</v>
      </c>
      <c r="B382" s="42">
        <v>1030</v>
      </c>
      <c r="C382" s="1">
        <v>0</v>
      </c>
    </row>
    <row r="383" spans="1:3">
      <c r="A383" s="40">
        <v>43506</v>
      </c>
      <c r="B383" s="42">
        <v>1030</v>
      </c>
      <c r="C383" s="1">
        <v>0</v>
      </c>
    </row>
    <row r="384" spans="1:3">
      <c r="A384" s="40">
        <v>43506</v>
      </c>
      <c r="B384" s="42">
        <v>1030</v>
      </c>
      <c r="C384" s="1">
        <v>0</v>
      </c>
    </row>
    <row r="385" spans="1:3">
      <c r="A385" s="40">
        <v>42705</v>
      </c>
      <c r="B385" s="42">
        <v>100</v>
      </c>
      <c r="C385" s="1">
        <v>0</v>
      </c>
    </row>
    <row r="386" spans="1:3">
      <c r="A386" s="40">
        <v>43251</v>
      </c>
      <c r="B386" s="42">
        <v>2488.75</v>
      </c>
      <c r="C386" s="1">
        <v>0</v>
      </c>
    </row>
    <row r="387" spans="1:3">
      <c r="A387" s="40">
        <v>43490</v>
      </c>
      <c r="B387" s="42">
        <v>374.99999999999994</v>
      </c>
      <c r="C387" s="1">
        <v>0</v>
      </c>
    </row>
    <row r="388" spans="1:3">
      <c r="A388" s="40">
        <v>43833</v>
      </c>
      <c r="B388" s="42">
        <v>75</v>
      </c>
      <c r="C388" s="1">
        <v>0</v>
      </c>
    </row>
    <row r="389" spans="1:3">
      <c r="A389" s="40">
        <v>43466</v>
      </c>
      <c r="B389" s="42">
        <v>350</v>
      </c>
      <c r="C389" s="1">
        <v>0</v>
      </c>
    </row>
    <row r="390" spans="1:3">
      <c r="A390" s="40">
        <v>43023</v>
      </c>
      <c r="B390" s="42">
        <v>116.97499999999999</v>
      </c>
      <c r="C390" s="1">
        <v>0</v>
      </c>
    </row>
    <row r="391" spans="1:3">
      <c r="A391" s="40">
        <v>43429</v>
      </c>
      <c r="B391" s="42">
        <v>100</v>
      </c>
      <c r="C391" s="1">
        <v>0</v>
      </c>
    </row>
    <row r="392" spans="1:3">
      <c r="A392" s="40">
        <v>43459</v>
      </c>
      <c r="B392" s="42">
        <v>250</v>
      </c>
      <c r="C392" s="1">
        <v>0</v>
      </c>
    </row>
    <row r="393" spans="1:3">
      <c r="A393" s="40">
        <v>43070</v>
      </c>
      <c r="B393" s="42">
        <v>1945</v>
      </c>
      <c r="C393" s="1">
        <v>0</v>
      </c>
    </row>
    <row r="394" spans="1:3">
      <c r="A394" s="40">
        <v>43344</v>
      </c>
      <c r="B394" s="42">
        <v>151.19999999999999</v>
      </c>
      <c r="C394" s="1">
        <v>0</v>
      </c>
    </row>
    <row r="395" spans="1:3">
      <c r="A395" s="40">
        <v>43311</v>
      </c>
      <c r="B395" s="42">
        <v>66</v>
      </c>
      <c r="C395" s="1">
        <v>0</v>
      </c>
    </row>
    <row r="396" spans="1:3">
      <c r="A396" s="40">
        <v>43318</v>
      </c>
      <c r="B396" s="42">
        <v>60</v>
      </c>
      <c r="C396" s="1">
        <v>0</v>
      </c>
    </row>
    <row r="397" spans="1:3">
      <c r="A397" s="40">
        <v>43449</v>
      </c>
      <c r="B397" s="42">
        <v>179.99999999999997</v>
      </c>
      <c r="C397" s="1">
        <v>0</v>
      </c>
    </row>
    <row r="398" spans="1:3">
      <c r="A398" s="40">
        <v>43556</v>
      </c>
      <c r="B398" s="42">
        <v>480</v>
      </c>
      <c r="C398" s="1">
        <v>0</v>
      </c>
    </row>
    <row r="399" spans="1:3">
      <c r="A399" s="40">
        <v>43449</v>
      </c>
      <c r="B399" s="42">
        <v>243.75</v>
      </c>
      <c r="C399" s="1">
        <v>0</v>
      </c>
    </row>
    <row r="400" spans="1:3">
      <c r="A400" s="40">
        <v>43509</v>
      </c>
      <c r="B400" s="42">
        <v>250</v>
      </c>
      <c r="C400" s="1">
        <v>0</v>
      </c>
    </row>
    <row r="401" spans="1:3">
      <c r="A401" s="40">
        <v>43654</v>
      </c>
      <c r="B401" s="42">
        <v>237.5</v>
      </c>
      <c r="C401" s="1">
        <v>0</v>
      </c>
    </row>
    <row r="402" spans="1:3">
      <c r="A402" s="40">
        <v>43654</v>
      </c>
      <c r="B402" s="42">
        <v>267.5</v>
      </c>
      <c r="C402" s="1">
        <v>0</v>
      </c>
    </row>
    <row r="403" spans="1:3">
      <c r="A403" s="40">
        <v>43435</v>
      </c>
      <c r="B403" s="42">
        <v>250</v>
      </c>
      <c r="C403" s="1">
        <v>0</v>
      </c>
    </row>
    <row r="404" spans="1:3">
      <c r="A404" s="40">
        <v>43654</v>
      </c>
      <c r="B404" s="42">
        <v>133.75</v>
      </c>
      <c r="C404" s="1">
        <v>0</v>
      </c>
    </row>
    <row r="405" spans="1:3">
      <c r="A405" s="40">
        <v>43509</v>
      </c>
      <c r="B405" s="42">
        <v>1807.4999999999998</v>
      </c>
      <c r="C405" s="1">
        <v>0</v>
      </c>
    </row>
    <row r="406" spans="1:3">
      <c r="A406" s="40">
        <v>43374</v>
      </c>
      <c r="B406" s="42">
        <v>153</v>
      </c>
      <c r="C406" s="1">
        <v>0</v>
      </c>
    </row>
    <row r="407" spans="1:3">
      <c r="A407" s="40">
        <v>43506</v>
      </c>
      <c r="B407" s="42">
        <v>1030</v>
      </c>
      <c r="C407" s="1">
        <v>0</v>
      </c>
    </row>
    <row r="408" spans="1:3">
      <c r="A408" s="40">
        <v>43654</v>
      </c>
      <c r="B408" s="42">
        <v>141</v>
      </c>
      <c r="C408" s="1">
        <v>0</v>
      </c>
    </row>
    <row r="409" spans="1:3">
      <c r="A409" s="40">
        <v>43586</v>
      </c>
      <c r="B409" s="42">
        <v>49749.999999999993</v>
      </c>
      <c r="C409" s="1">
        <v>0</v>
      </c>
    </row>
    <row r="410" spans="1:3">
      <c r="A410" s="40">
        <v>43466</v>
      </c>
      <c r="B410" s="42">
        <v>24750</v>
      </c>
      <c r="C410" s="1">
        <v>0</v>
      </c>
    </row>
    <row r="411" spans="1:3">
      <c r="A411" s="40">
        <v>43568</v>
      </c>
      <c r="B411" s="42">
        <v>952.19999999999993</v>
      </c>
      <c r="C411" s="1">
        <v>0</v>
      </c>
    </row>
    <row r="412" spans="1:3">
      <c r="A412" s="40">
        <v>43556</v>
      </c>
      <c r="B412" s="42">
        <v>80</v>
      </c>
      <c r="C412" s="1">
        <v>0</v>
      </c>
    </row>
    <row r="413" spans="1:3">
      <c r="A413" s="40">
        <v>43346</v>
      </c>
      <c r="B413" s="42">
        <v>82.875</v>
      </c>
      <c r="C413" s="1">
        <v>0</v>
      </c>
    </row>
    <row r="414" spans="1:3">
      <c r="A414" s="40">
        <v>43647</v>
      </c>
      <c r="B414" s="42">
        <v>483.99999999999994</v>
      </c>
      <c r="C414" s="1">
        <v>0</v>
      </c>
    </row>
    <row r="415" spans="1:3">
      <c r="A415" s="40">
        <v>43496</v>
      </c>
      <c r="B415" s="42">
        <v>1297.5</v>
      </c>
      <c r="C415" s="1">
        <v>0</v>
      </c>
    </row>
    <row r="416" spans="1:3">
      <c r="A416" s="40">
        <v>43497</v>
      </c>
      <c r="B416" s="42">
        <v>75</v>
      </c>
      <c r="C416" s="1">
        <v>0</v>
      </c>
    </row>
    <row r="417" spans="1:3">
      <c r="A417" s="40">
        <v>43435</v>
      </c>
      <c r="B417" s="42">
        <v>250</v>
      </c>
      <c r="C417" s="1">
        <v>0</v>
      </c>
    </row>
    <row r="418" spans="1:3">
      <c r="A418" s="40">
        <v>43497</v>
      </c>
      <c r="B418" s="42">
        <v>800</v>
      </c>
      <c r="C418" s="1">
        <v>0</v>
      </c>
    </row>
    <row r="419" spans="1:3">
      <c r="A419" s="40">
        <v>43497</v>
      </c>
      <c r="B419" s="42">
        <v>150</v>
      </c>
      <c r="C419" s="1">
        <v>0</v>
      </c>
    </row>
    <row r="420" spans="1:3">
      <c r="A420" s="40">
        <v>43497</v>
      </c>
      <c r="B420" s="42">
        <v>50</v>
      </c>
      <c r="C420" s="1">
        <v>0</v>
      </c>
    </row>
    <row r="421" spans="1:3">
      <c r="A421" s="40">
        <v>43497</v>
      </c>
      <c r="B421" s="42">
        <v>150</v>
      </c>
      <c r="C421" s="1">
        <v>0</v>
      </c>
    </row>
    <row r="422" spans="1:3">
      <c r="A422" s="40">
        <v>43554</v>
      </c>
      <c r="B422" s="42">
        <v>250</v>
      </c>
      <c r="C422" s="1">
        <v>0</v>
      </c>
    </row>
    <row r="423" spans="1:3">
      <c r="A423" s="40">
        <v>43554</v>
      </c>
      <c r="B423" s="42">
        <v>825</v>
      </c>
      <c r="C423" s="1">
        <v>0</v>
      </c>
    </row>
    <row r="424" spans="1:3">
      <c r="A424" s="40">
        <v>43654</v>
      </c>
      <c r="B424" s="42">
        <v>74.25</v>
      </c>
      <c r="C424" s="1">
        <v>0</v>
      </c>
    </row>
    <row r="425" spans="1:3">
      <c r="A425" s="40">
        <v>43705</v>
      </c>
      <c r="B425" s="42">
        <v>74.25</v>
      </c>
      <c r="C425" s="1">
        <v>0</v>
      </c>
    </row>
    <row r="426" spans="1:3">
      <c r="A426" s="40">
        <v>43705</v>
      </c>
      <c r="B426" s="42">
        <v>172.5</v>
      </c>
      <c r="C426" s="1">
        <v>0</v>
      </c>
    </row>
    <row r="427" spans="1:3">
      <c r="A427" s="40">
        <v>43654</v>
      </c>
      <c r="B427" s="42">
        <v>44.55</v>
      </c>
      <c r="C427" s="1">
        <v>0</v>
      </c>
    </row>
    <row r="428" spans="1:3">
      <c r="A428" s="40">
        <v>43705</v>
      </c>
      <c r="B428" s="42">
        <v>74.25</v>
      </c>
      <c r="C428" s="1">
        <v>0</v>
      </c>
    </row>
    <row r="429" spans="1:3">
      <c r="A429" s="40">
        <v>43685</v>
      </c>
      <c r="B429" s="42">
        <v>74.25</v>
      </c>
      <c r="C429" s="1">
        <v>0</v>
      </c>
    </row>
    <row r="430" spans="1:3">
      <c r="A430" s="40">
        <v>43705</v>
      </c>
      <c r="B430" s="42">
        <v>74.25</v>
      </c>
      <c r="C430" s="1">
        <v>0</v>
      </c>
    </row>
    <row r="431" spans="1:3">
      <c r="A431" s="40">
        <v>43705</v>
      </c>
      <c r="B431" s="42">
        <v>191.5</v>
      </c>
      <c r="C431" s="1">
        <v>0</v>
      </c>
    </row>
    <row r="432" spans="1:3">
      <c r="A432" s="40">
        <v>43405</v>
      </c>
      <c r="B432" s="42">
        <v>44.8</v>
      </c>
      <c r="C432" s="1">
        <v>0</v>
      </c>
    </row>
    <row r="433" spans="1:3">
      <c r="A433" s="40">
        <v>43475</v>
      </c>
      <c r="B433" s="42">
        <v>66</v>
      </c>
      <c r="C433" s="1">
        <v>0</v>
      </c>
    </row>
    <row r="434" spans="1:3">
      <c r="A434" s="40">
        <v>43497</v>
      </c>
      <c r="B434" s="42">
        <v>125</v>
      </c>
      <c r="C434" s="1">
        <v>0</v>
      </c>
    </row>
    <row r="435" spans="1:3">
      <c r="A435" s="40">
        <v>43800</v>
      </c>
      <c r="B435" s="42">
        <v>2537.4999999999995</v>
      </c>
      <c r="C435" s="1">
        <v>0</v>
      </c>
    </row>
    <row r="436" spans="1:3">
      <c r="A436" s="40">
        <v>44196</v>
      </c>
      <c r="B436" s="42">
        <v>175000</v>
      </c>
      <c r="C436" s="1">
        <v>0</v>
      </c>
    </row>
    <row r="437" spans="1:3">
      <c r="A437" s="40">
        <v>43636</v>
      </c>
      <c r="B437" s="42">
        <v>107.10000000000001</v>
      </c>
      <c r="C437" s="1">
        <v>0</v>
      </c>
    </row>
    <row r="438" spans="1:3">
      <c r="A438" s="40">
        <v>43617</v>
      </c>
      <c r="B438" s="42">
        <v>879.74999999999989</v>
      </c>
      <c r="C438" s="1">
        <v>0</v>
      </c>
    </row>
    <row r="439" spans="1:3">
      <c r="A439" s="40">
        <v>43405</v>
      </c>
      <c r="B439" s="42">
        <v>124.2</v>
      </c>
      <c r="C439" s="1">
        <v>0</v>
      </c>
    </row>
    <row r="440" spans="1:3">
      <c r="A440" s="40">
        <v>43554</v>
      </c>
      <c r="B440" s="42">
        <v>103.75</v>
      </c>
      <c r="C440" s="1">
        <v>0</v>
      </c>
    </row>
    <row r="441" spans="1:3">
      <c r="A441" s="40">
        <v>43575</v>
      </c>
      <c r="B441" s="42">
        <v>1227.3</v>
      </c>
      <c r="C441" s="1">
        <v>0</v>
      </c>
    </row>
    <row r="442" spans="1:3">
      <c r="A442" s="40">
        <v>43862</v>
      </c>
      <c r="B442" s="42">
        <v>19750</v>
      </c>
      <c r="C442" s="1">
        <v>0</v>
      </c>
    </row>
    <row r="443" spans="1:3">
      <c r="A443" s="40">
        <v>43678</v>
      </c>
      <c r="B443" s="42">
        <v>260</v>
      </c>
      <c r="C443" s="1">
        <v>0</v>
      </c>
    </row>
    <row r="444" spans="1:3">
      <c r="A444" s="40">
        <v>43586</v>
      </c>
      <c r="B444" s="42">
        <v>49749.999999999993</v>
      </c>
      <c r="C444" s="1">
        <v>0</v>
      </c>
    </row>
    <row r="445" spans="1:3">
      <c r="A445" s="40">
        <v>43495</v>
      </c>
      <c r="B445" s="42">
        <v>9.5</v>
      </c>
      <c r="C445" s="1">
        <v>0</v>
      </c>
    </row>
    <row r="446" spans="1:3">
      <c r="A446" s="40">
        <v>43481</v>
      </c>
      <c r="B446" s="42">
        <v>77.999999999999986</v>
      </c>
      <c r="C446" s="1">
        <v>0</v>
      </c>
    </row>
    <row r="447" spans="1:3">
      <c r="A447" s="40">
        <v>44075</v>
      </c>
      <c r="B447" s="42">
        <v>49974.999999999993</v>
      </c>
      <c r="C447" s="1">
        <v>0</v>
      </c>
    </row>
    <row r="448" spans="1:3">
      <c r="A448" s="40">
        <v>44075</v>
      </c>
      <c r="B448" s="42">
        <v>49974.999999999993</v>
      </c>
      <c r="C448" s="1">
        <v>0</v>
      </c>
    </row>
    <row r="449" spans="1:3">
      <c r="A449" s="40">
        <v>43739</v>
      </c>
      <c r="B449" s="42">
        <v>24750</v>
      </c>
      <c r="C449" s="1">
        <v>0</v>
      </c>
    </row>
    <row r="450" spans="1:3">
      <c r="A450" s="40">
        <v>43739</v>
      </c>
      <c r="B450" s="42">
        <v>505</v>
      </c>
      <c r="C450" s="1">
        <v>0</v>
      </c>
    </row>
    <row r="451" spans="1:3">
      <c r="A451" s="40">
        <v>43581</v>
      </c>
      <c r="B451" s="42">
        <v>50</v>
      </c>
      <c r="C451" s="1">
        <v>0</v>
      </c>
    </row>
    <row r="452" spans="1:3">
      <c r="A452" s="40">
        <v>43497</v>
      </c>
      <c r="B452" s="42">
        <v>134.4</v>
      </c>
      <c r="C452" s="1">
        <v>0</v>
      </c>
    </row>
    <row r="453" spans="1:3">
      <c r="A453" s="40">
        <v>43581</v>
      </c>
      <c r="B453" s="42">
        <v>50</v>
      </c>
      <c r="C453" s="1">
        <v>0</v>
      </c>
    </row>
    <row r="454" spans="1:3">
      <c r="A454" s="40">
        <v>44166</v>
      </c>
      <c r="B454" s="42">
        <v>49749.999999999993</v>
      </c>
      <c r="C454" s="1">
        <v>0</v>
      </c>
    </row>
    <row r="455" spans="1:3">
      <c r="A455" s="40">
        <v>43617</v>
      </c>
      <c r="B455" s="42">
        <v>37.5</v>
      </c>
      <c r="C455" s="1">
        <v>0</v>
      </c>
    </row>
    <row r="456" spans="1:3">
      <c r="A456" s="40">
        <v>44364</v>
      </c>
      <c r="B456" s="42">
        <v>49749.999999999993</v>
      </c>
      <c r="C456" s="1">
        <v>0</v>
      </c>
    </row>
    <row r="457" spans="1:3">
      <c r="A457" s="40">
        <v>44397</v>
      </c>
      <c r="B457" s="42">
        <v>49749.999999999993</v>
      </c>
      <c r="C457" s="1">
        <v>0</v>
      </c>
    </row>
    <row r="458" spans="1:3">
      <c r="A458" s="40">
        <v>44435</v>
      </c>
      <c r="B458" s="42">
        <v>49749.999999999993</v>
      </c>
      <c r="C458" s="1">
        <v>0</v>
      </c>
    </row>
    <row r="459" spans="1:3">
      <c r="A459" s="40">
        <v>44474</v>
      </c>
      <c r="B459" s="42">
        <v>49749.999999999993</v>
      </c>
      <c r="C459" s="1">
        <v>0</v>
      </c>
    </row>
    <row r="460" spans="1:3">
      <c r="A460" s="40">
        <v>44512</v>
      </c>
      <c r="B460" s="42">
        <v>49749.999999999993</v>
      </c>
      <c r="C460" s="1">
        <v>0</v>
      </c>
    </row>
    <row r="461" spans="1:3">
      <c r="A461" s="40">
        <v>43612</v>
      </c>
      <c r="B461" s="42">
        <v>15</v>
      </c>
      <c r="C461" s="1">
        <v>0</v>
      </c>
    </row>
    <row r="462" spans="1:3">
      <c r="A462" s="40">
        <v>44561</v>
      </c>
      <c r="B462" s="42">
        <v>49749.999999999993</v>
      </c>
      <c r="C462" s="1">
        <v>0</v>
      </c>
    </row>
    <row r="463" spans="1:3">
      <c r="A463" s="40">
        <v>44075</v>
      </c>
      <c r="B463" s="42">
        <v>49749.999999999993</v>
      </c>
      <c r="C463" s="1">
        <v>0</v>
      </c>
    </row>
    <row r="464" spans="1:3">
      <c r="A464" s="40">
        <v>44196</v>
      </c>
      <c r="B464" s="42">
        <v>75000</v>
      </c>
      <c r="C464" s="1">
        <v>0</v>
      </c>
    </row>
    <row r="465" spans="1:3">
      <c r="A465" s="40">
        <v>44531</v>
      </c>
      <c r="B465" s="42">
        <v>500000</v>
      </c>
      <c r="C465" s="1">
        <v>0</v>
      </c>
    </row>
    <row r="466" spans="1:3">
      <c r="A466" s="40">
        <v>43738</v>
      </c>
      <c r="B466" s="42">
        <v>12250</v>
      </c>
      <c r="C466" s="1">
        <v>0</v>
      </c>
    </row>
    <row r="467" spans="1:3">
      <c r="A467" s="40">
        <v>43922</v>
      </c>
      <c r="B467" s="42">
        <v>24750</v>
      </c>
      <c r="C467" s="1">
        <v>0</v>
      </c>
    </row>
    <row r="468" spans="1:3">
      <c r="A468" s="40">
        <v>44530</v>
      </c>
      <c r="B468" s="42">
        <v>49749.999999999993</v>
      </c>
      <c r="C468" s="1">
        <v>0</v>
      </c>
    </row>
    <row r="469" spans="1:3">
      <c r="A469" s="40">
        <v>43770</v>
      </c>
      <c r="B469" s="42">
        <v>300</v>
      </c>
      <c r="C469" s="1">
        <v>0</v>
      </c>
    </row>
    <row r="470" spans="1:3">
      <c r="A470" s="40">
        <v>43555</v>
      </c>
      <c r="B470" s="42">
        <v>49749.999999999993</v>
      </c>
      <c r="C470" s="1">
        <v>0</v>
      </c>
    </row>
    <row r="471" spans="1:3">
      <c r="A471" s="40">
        <v>43922</v>
      </c>
      <c r="B471" s="42">
        <v>24975</v>
      </c>
      <c r="C471" s="1">
        <v>0</v>
      </c>
    </row>
    <row r="472" spans="1:3">
      <c r="A472" s="40">
        <v>43983</v>
      </c>
      <c r="B472" s="42">
        <v>24975</v>
      </c>
      <c r="C472" s="1">
        <v>0</v>
      </c>
    </row>
    <row r="473" spans="1:3">
      <c r="A473" s="40">
        <v>43481</v>
      </c>
      <c r="B473" s="42">
        <v>6.6</v>
      </c>
      <c r="C473" s="1">
        <v>0</v>
      </c>
    </row>
    <row r="474" spans="1:3">
      <c r="A474" s="40">
        <v>43542</v>
      </c>
      <c r="B474" s="42">
        <v>15</v>
      </c>
      <c r="C474" s="1">
        <v>0</v>
      </c>
    </row>
    <row r="475" spans="1:3">
      <c r="A475" s="40">
        <v>43778</v>
      </c>
      <c r="B475" s="42">
        <v>30.5</v>
      </c>
      <c r="C475" s="1">
        <v>0</v>
      </c>
    </row>
    <row r="476" spans="1:3">
      <c r="A476" s="40">
        <v>43778</v>
      </c>
      <c r="B476" s="42">
        <v>76.25</v>
      </c>
      <c r="C476" s="1">
        <v>0</v>
      </c>
    </row>
    <row r="477" spans="1:3">
      <c r="A477" s="40">
        <v>43709</v>
      </c>
      <c r="B477" s="42">
        <v>27</v>
      </c>
      <c r="C477" s="1">
        <v>0</v>
      </c>
    </row>
    <row r="478" spans="1:3">
      <c r="A478" s="40">
        <v>43617</v>
      </c>
      <c r="B478" s="42">
        <v>27</v>
      </c>
      <c r="C478" s="1">
        <v>0</v>
      </c>
    </row>
    <row r="479" spans="1:3">
      <c r="A479" s="40">
        <v>43739</v>
      </c>
      <c r="B479" s="42">
        <v>50000</v>
      </c>
      <c r="C479" s="1">
        <v>0</v>
      </c>
    </row>
    <row r="480" spans="1:3">
      <c r="A480" s="40">
        <v>43617</v>
      </c>
      <c r="B480" s="42">
        <v>2100</v>
      </c>
      <c r="C480" s="1">
        <v>0</v>
      </c>
    </row>
    <row r="481" spans="1:3">
      <c r="A481" s="40">
        <v>43647</v>
      </c>
      <c r="B481" s="42">
        <v>975</v>
      </c>
      <c r="C481" s="1">
        <v>0</v>
      </c>
    </row>
    <row r="482" spans="1:3">
      <c r="A482" s="40">
        <v>43617</v>
      </c>
      <c r="B482" s="42">
        <v>3150</v>
      </c>
      <c r="C482" s="1">
        <v>0</v>
      </c>
    </row>
    <row r="483" spans="1:3">
      <c r="A483" s="40">
        <v>43647</v>
      </c>
      <c r="B483" s="42">
        <v>245</v>
      </c>
      <c r="C483" s="1">
        <v>0</v>
      </c>
    </row>
    <row r="484" spans="1:3">
      <c r="A484" s="40">
        <v>43617</v>
      </c>
      <c r="B484" s="42">
        <v>275</v>
      </c>
      <c r="C484" s="1">
        <v>0</v>
      </c>
    </row>
    <row r="485" spans="1:3">
      <c r="A485" s="40">
        <v>43615</v>
      </c>
      <c r="B485" s="42">
        <v>2465</v>
      </c>
      <c r="C485" s="1">
        <v>0</v>
      </c>
    </row>
    <row r="486" spans="1:3">
      <c r="A486" s="40">
        <v>43592</v>
      </c>
      <c r="B486" s="42">
        <v>6.3</v>
      </c>
      <c r="C486" s="1">
        <v>0</v>
      </c>
    </row>
    <row r="487" spans="1:3">
      <c r="A487" s="40">
        <v>43624</v>
      </c>
      <c r="B487" s="42">
        <v>37.799999999999997</v>
      </c>
      <c r="C487" s="1">
        <v>0</v>
      </c>
    </row>
    <row r="488" spans="1:3">
      <c r="A488" s="40">
        <v>43624</v>
      </c>
      <c r="B488" s="42">
        <v>37.799999999999997</v>
      </c>
      <c r="C488" s="1">
        <v>0</v>
      </c>
    </row>
    <row r="489" spans="1:3">
      <c r="A489" s="40">
        <v>43585</v>
      </c>
      <c r="B489" s="42">
        <v>245</v>
      </c>
      <c r="C489" s="1">
        <v>0</v>
      </c>
    </row>
    <row r="490" spans="1:3">
      <c r="A490" s="40">
        <v>43554</v>
      </c>
      <c r="B490" s="42">
        <v>109.75</v>
      </c>
      <c r="C490" s="1">
        <v>0</v>
      </c>
    </row>
    <row r="491" spans="1:3">
      <c r="A491" s="40">
        <v>43642</v>
      </c>
      <c r="B491" s="42">
        <v>235</v>
      </c>
      <c r="C491" s="1">
        <v>0</v>
      </c>
    </row>
    <row r="492" spans="1:3">
      <c r="A492" s="40">
        <v>43622</v>
      </c>
      <c r="B492" s="42">
        <v>49749.999999999993</v>
      </c>
      <c r="C492" s="1">
        <v>0</v>
      </c>
    </row>
    <row r="493" spans="1:3">
      <c r="A493" s="40">
        <v>43617</v>
      </c>
      <c r="B493" s="42">
        <v>2400</v>
      </c>
      <c r="C493" s="1">
        <v>0</v>
      </c>
    </row>
    <row r="494" spans="1:3">
      <c r="A494" s="40">
        <v>43845</v>
      </c>
      <c r="B494" s="42">
        <v>24750</v>
      </c>
      <c r="C494" s="1">
        <v>0</v>
      </c>
    </row>
    <row r="495" spans="1:3">
      <c r="A495" s="40">
        <v>43862</v>
      </c>
      <c r="B495" s="42">
        <v>24750</v>
      </c>
      <c r="C495" s="1">
        <v>0</v>
      </c>
    </row>
    <row r="496" spans="1:3">
      <c r="A496" s="40">
        <v>43674</v>
      </c>
      <c r="B496" s="42">
        <v>1417.4999999999998</v>
      </c>
      <c r="C496" s="1">
        <v>0</v>
      </c>
    </row>
    <row r="497" spans="1:3">
      <c r="A497" s="40">
        <v>44180</v>
      </c>
      <c r="B497" s="42">
        <v>49749.999999999993</v>
      </c>
      <c r="C497" s="1">
        <v>0</v>
      </c>
    </row>
    <row r="498" spans="1:3">
      <c r="A498" s="40">
        <v>44713</v>
      </c>
      <c r="B498" s="42">
        <v>250000</v>
      </c>
      <c r="C498" s="1">
        <v>0</v>
      </c>
    </row>
    <row r="499" spans="1:3">
      <c r="A499" s="40">
        <v>43805</v>
      </c>
      <c r="B499" s="42">
        <v>70</v>
      </c>
      <c r="C499" s="1">
        <v>0</v>
      </c>
    </row>
    <row r="500" spans="1:3">
      <c r="A500" s="40">
        <v>43800</v>
      </c>
      <c r="B500" s="42">
        <v>61.749999999999993</v>
      </c>
      <c r="C500" s="1">
        <v>0</v>
      </c>
    </row>
    <row r="501" spans="1:3">
      <c r="A501" s="40">
        <v>43801</v>
      </c>
      <c r="B501" s="42">
        <v>282.5</v>
      </c>
      <c r="C501" s="1">
        <v>0</v>
      </c>
    </row>
    <row r="502" spans="1:3">
      <c r="A502" s="40">
        <v>43820</v>
      </c>
      <c r="B502" s="42">
        <v>68.25</v>
      </c>
      <c r="C502" s="1">
        <v>0</v>
      </c>
    </row>
    <row r="503" spans="1:3">
      <c r="A503" s="40">
        <v>43806</v>
      </c>
      <c r="B503" s="42">
        <v>65</v>
      </c>
      <c r="C503" s="1">
        <v>0</v>
      </c>
    </row>
    <row r="504" spans="1:3">
      <c r="A504" s="40">
        <v>43646</v>
      </c>
      <c r="B504" s="42">
        <v>25</v>
      </c>
      <c r="C504" s="1">
        <v>0</v>
      </c>
    </row>
    <row r="505" spans="1:3">
      <c r="A505" s="40">
        <v>43831</v>
      </c>
      <c r="B505" s="42">
        <v>10500</v>
      </c>
      <c r="C505" s="1">
        <v>0</v>
      </c>
    </row>
    <row r="506" spans="1:3">
      <c r="A506" s="40">
        <v>43739</v>
      </c>
      <c r="B506" s="42">
        <v>500</v>
      </c>
      <c r="C506" s="1">
        <v>0</v>
      </c>
    </row>
    <row r="507" spans="1:3">
      <c r="A507" s="40">
        <v>43739</v>
      </c>
      <c r="B507" s="42">
        <v>1000</v>
      </c>
      <c r="C507" s="1">
        <v>0</v>
      </c>
    </row>
    <row r="508" spans="1:3">
      <c r="A508" s="40">
        <v>43739</v>
      </c>
      <c r="B508" s="42">
        <v>500</v>
      </c>
      <c r="C508" s="1">
        <v>0</v>
      </c>
    </row>
    <row r="509" spans="1:3">
      <c r="A509" s="40">
        <v>43739</v>
      </c>
      <c r="B509" s="42">
        <v>500</v>
      </c>
      <c r="C509" s="1">
        <v>0</v>
      </c>
    </row>
    <row r="510" spans="1:3">
      <c r="A510" s="40">
        <v>43831</v>
      </c>
      <c r="B510" s="42">
        <v>225000</v>
      </c>
      <c r="C510" s="1">
        <v>0</v>
      </c>
    </row>
    <row r="511" spans="1:3">
      <c r="A511" s="40">
        <v>43617</v>
      </c>
      <c r="B511" s="42">
        <v>130</v>
      </c>
      <c r="C511" s="1">
        <v>0</v>
      </c>
    </row>
    <row r="512" spans="1:3">
      <c r="A512" s="40">
        <v>43617</v>
      </c>
      <c r="B512" s="42">
        <v>247.5</v>
      </c>
      <c r="C512" s="1">
        <v>0</v>
      </c>
    </row>
    <row r="513" spans="1:3">
      <c r="A513" s="40">
        <v>43677</v>
      </c>
      <c r="B513" s="42">
        <v>503.49999999999994</v>
      </c>
      <c r="C513" s="1">
        <v>0</v>
      </c>
    </row>
    <row r="514" spans="1:3">
      <c r="A514" s="40">
        <v>43617</v>
      </c>
      <c r="B514" s="42">
        <v>209.5</v>
      </c>
      <c r="C514" s="1">
        <v>0</v>
      </c>
    </row>
    <row r="515" spans="1:3">
      <c r="A515" s="40">
        <v>43800</v>
      </c>
      <c r="B515" s="42">
        <v>227</v>
      </c>
      <c r="C515" s="1">
        <v>0</v>
      </c>
    </row>
    <row r="516" spans="1:3">
      <c r="A516" s="40">
        <v>44348</v>
      </c>
      <c r="B516" s="42">
        <v>45000</v>
      </c>
      <c r="C516" s="1">
        <v>0</v>
      </c>
    </row>
    <row r="517" spans="1:3">
      <c r="A517" s="40">
        <v>43661</v>
      </c>
      <c r="B517" s="42">
        <v>1499.9999999999998</v>
      </c>
      <c r="C517" s="1">
        <v>0</v>
      </c>
    </row>
    <row r="518" spans="1:3">
      <c r="A518" s="40">
        <v>43963</v>
      </c>
      <c r="B518" s="42">
        <v>49749.999999999993</v>
      </c>
      <c r="C518" s="1">
        <v>0</v>
      </c>
    </row>
    <row r="519" spans="1:3">
      <c r="A519" s="40">
        <v>43963</v>
      </c>
      <c r="B519" s="42">
        <v>49749.999999999993</v>
      </c>
      <c r="C519" s="1">
        <v>0</v>
      </c>
    </row>
    <row r="520" spans="1:3">
      <c r="A520" s="40">
        <v>44075</v>
      </c>
      <c r="B520" s="42">
        <v>500000</v>
      </c>
      <c r="C520" s="1">
        <v>0</v>
      </c>
    </row>
    <row r="521" spans="1:3">
      <c r="A521" s="40">
        <v>43774</v>
      </c>
      <c r="B521" s="42">
        <v>102.5</v>
      </c>
      <c r="C521" s="1">
        <v>0</v>
      </c>
    </row>
    <row r="522" spans="1:3">
      <c r="A522" s="40">
        <v>43707</v>
      </c>
      <c r="B522" s="42">
        <v>262.5</v>
      </c>
      <c r="C522" s="1">
        <v>0</v>
      </c>
    </row>
    <row r="523" spans="1:3">
      <c r="A523" s="40">
        <v>43707</v>
      </c>
      <c r="B523" s="42">
        <v>205.74999999999997</v>
      </c>
      <c r="C523" s="1">
        <v>0</v>
      </c>
    </row>
    <row r="524" spans="1:3">
      <c r="A524" s="40">
        <v>43739</v>
      </c>
      <c r="B524" s="42">
        <v>874.99999999999989</v>
      </c>
      <c r="C524" s="1">
        <v>0</v>
      </c>
    </row>
    <row r="525" spans="1:3">
      <c r="A525" s="40">
        <v>43831</v>
      </c>
      <c r="B525" s="42">
        <v>24750</v>
      </c>
      <c r="C525" s="1">
        <v>0</v>
      </c>
    </row>
    <row r="526" spans="1:3">
      <c r="A526" s="40">
        <v>43761</v>
      </c>
      <c r="B526" s="42">
        <v>262.5</v>
      </c>
      <c r="C526" s="1">
        <v>0</v>
      </c>
    </row>
    <row r="527" spans="1:3">
      <c r="A527" s="40">
        <v>44561</v>
      </c>
      <c r="B527" s="42">
        <v>250000</v>
      </c>
      <c r="C527" s="1">
        <v>0</v>
      </c>
    </row>
    <row r="528" spans="1:3">
      <c r="A528" s="40">
        <v>44197</v>
      </c>
      <c r="B528" s="42">
        <v>20000</v>
      </c>
      <c r="C528" s="1">
        <v>0</v>
      </c>
    </row>
    <row r="529" spans="1:3">
      <c r="A529" s="40">
        <v>43769</v>
      </c>
      <c r="B529" s="42">
        <v>1749.9999999999998</v>
      </c>
      <c r="C529" s="1">
        <v>0</v>
      </c>
    </row>
    <row r="530" spans="1:3">
      <c r="A530" s="40">
        <v>43769</v>
      </c>
      <c r="B530" s="42">
        <v>1250</v>
      </c>
      <c r="C530" s="1">
        <v>0</v>
      </c>
    </row>
    <row r="531" spans="1:3">
      <c r="A531" s="40">
        <v>43769</v>
      </c>
      <c r="B531" s="42">
        <v>2750</v>
      </c>
      <c r="C531" s="1">
        <v>0</v>
      </c>
    </row>
    <row r="532" spans="1:3">
      <c r="A532" s="40">
        <v>43769</v>
      </c>
      <c r="B532" s="42">
        <v>500</v>
      </c>
      <c r="C532" s="1">
        <v>0</v>
      </c>
    </row>
    <row r="533" spans="1:3">
      <c r="A533" s="40">
        <v>44450</v>
      </c>
      <c r="B533" s="42">
        <v>49749.999999999993</v>
      </c>
      <c r="C533" s="1">
        <v>0</v>
      </c>
    </row>
    <row r="534" spans="1:3">
      <c r="A534" s="40">
        <v>43972</v>
      </c>
      <c r="B534" s="42">
        <v>2500</v>
      </c>
      <c r="C534" s="1">
        <v>0</v>
      </c>
    </row>
    <row r="535" spans="1:3">
      <c r="A535" s="40">
        <v>44000</v>
      </c>
      <c r="B535" s="42">
        <v>1250</v>
      </c>
      <c r="C535" s="1">
        <v>0</v>
      </c>
    </row>
    <row r="536" spans="1:3">
      <c r="A536" s="40">
        <v>43936</v>
      </c>
      <c r="B536" s="42">
        <v>1150</v>
      </c>
      <c r="C536" s="1">
        <v>0</v>
      </c>
    </row>
    <row r="537" spans="1:3">
      <c r="A537" s="40">
        <v>43799</v>
      </c>
      <c r="B537" s="42">
        <v>165.82499999999999</v>
      </c>
      <c r="C537" s="1">
        <v>0</v>
      </c>
    </row>
    <row r="538" spans="1:3">
      <c r="A538" s="40">
        <v>43770</v>
      </c>
      <c r="B538" s="42">
        <v>27.625</v>
      </c>
      <c r="C538" s="1">
        <v>0</v>
      </c>
    </row>
    <row r="539" spans="1:3">
      <c r="A539" s="40">
        <v>44742</v>
      </c>
      <c r="B539" s="42">
        <v>125000</v>
      </c>
      <c r="C539" s="1">
        <v>0</v>
      </c>
    </row>
    <row r="540" spans="1:3">
      <c r="A540" s="40">
        <v>43936</v>
      </c>
      <c r="B540" s="42">
        <v>2400</v>
      </c>
      <c r="C540" s="1">
        <v>0</v>
      </c>
    </row>
    <row r="541" spans="1:3">
      <c r="A541" s="40">
        <v>43936</v>
      </c>
      <c r="B541" s="42">
        <v>25.875</v>
      </c>
      <c r="C541" s="1">
        <v>0</v>
      </c>
    </row>
    <row r="542" spans="1:3">
      <c r="A542" s="40">
        <v>43707</v>
      </c>
      <c r="B542" s="42">
        <v>21.599999999999998</v>
      </c>
      <c r="C542" s="1">
        <v>0</v>
      </c>
    </row>
    <row r="543" spans="1:3">
      <c r="A543" s="40">
        <v>44197</v>
      </c>
      <c r="B543" s="42">
        <v>150000</v>
      </c>
      <c r="C543" s="1">
        <v>0</v>
      </c>
    </row>
    <row r="544" spans="1:3">
      <c r="A544" s="40">
        <v>44450</v>
      </c>
      <c r="B544" s="42">
        <v>49749.999999999993</v>
      </c>
      <c r="C544" s="1">
        <v>0</v>
      </c>
    </row>
    <row r="545" spans="1:3">
      <c r="A545" s="40">
        <v>44346</v>
      </c>
      <c r="B545" s="42">
        <v>49749.999999999993</v>
      </c>
      <c r="C545" s="1">
        <v>0</v>
      </c>
    </row>
    <row r="546" spans="1:3">
      <c r="A546" s="40">
        <v>44039</v>
      </c>
      <c r="B546" s="42">
        <v>49749.999999999993</v>
      </c>
      <c r="C546" s="1">
        <v>0</v>
      </c>
    </row>
    <row r="547" spans="1:3">
      <c r="A547" s="40">
        <v>44012</v>
      </c>
      <c r="B547" s="42">
        <v>49749.999999999993</v>
      </c>
      <c r="C547" s="1">
        <v>0</v>
      </c>
    </row>
    <row r="548" spans="1:3">
      <c r="A548" s="40">
        <v>44377</v>
      </c>
      <c r="B548" s="42">
        <v>12500</v>
      </c>
      <c r="C548" s="1">
        <v>0</v>
      </c>
    </row>
    <row r="549" spans="1:3">
      <c r="A549" s="40">
        <v>44197</v>
      </c>
      <c r="B549" s="42">
        <v>55000</v>
      </c>
      <c r="C549" s="1">
        <v>0</v>
      </c>
    </row>
    <row r="550" spans="1:3">
      <c r="A550" s="40">
        <v>44560</v>
      </c>
      <c r="B550" s="42">
        <v>24750</v>
      </c>
      <c r="C550" s="1">
        <v>0</v>
      </c>
    </row>
    <row r="551" spans="1:3">
      <c r="A551" s="40">
        <v>44560</v>
      </c>
      <c r="B551" s="42">
        <v>49500</v>
      </c>
      <c r="C551" s="1">
        <v>0</v>
      </c>
    </row>
    <row r="552" spans="1:3">
      <c r="A552" s="40">
        <v>44560</v>
      </c>
      <c r="B552" s="42">
        <v>49500</v>
      </c>
      <c r="C552" s="1">
        <v>0</v>
      </c>
    </row>
    <row r="553" spans="1:3">
      <c r="A553" s="40">
        <v>43800</v>
      </c>
      <c r="B553" s="42">
        <v>24750</v>
      </c>
      <c r="C553" s="1">
        <v>0</v>
      </c>
    </row>
    <row r="554" spans="1:3">
      <c r="A554" s="40">
        <v>43966</v>
      </c>
      <c r="B554" s="42">
        <v>264</v>
      </c>
      <c r="C554" s="1">
        <v>0</v>
      </c>
    </row>
    <row r="555" spans="1:3">
      <c r="A555" s="40">
        <v>43966</v>
      </c>
      <c r="B555" s="42">
        <v>264</v>
      </c>
      <c r="C555" s="1">
        <v>0</v>
      </c>
    </row>
    <row r="556" spans="1:3">
      <c r="A556" s="40">
        <v>43966</v>
      </c>
      <c r="B556" s="42">
        <v>264</v>
      </c>
      <c r="C556" s="1">
        <v>0</v>
      </c>
    </row>
    <row r="557" spans="1:3">
      <c r="A557" s="40">
        <v>43818</v>
      </c>
      <c r="B557" s="42">
        <v>899.99999999999989</v>
      </c>
      <c r="C557" s="1">
        <v>0</v>
      </c>
    </row>
    <row r="558" spans="1:3">
      <c r="A558" s="40">
        <v>43966</v>
      </c>
      <c r="B558" s="42">
        <v>264</v>
      </c>
      <c r="C558" s="1">
        <v>0</v>
      </c>
    </row>
    <row r="559" spans="1:3">
      <c r="A559" s="40">
        <v>44713</v>
      </c>
      <c r="B559" s="42">
        <v>247500</v>
      </c>
      <c r="C559" s="1">
        <v>0</v>
      </c>
    </row>
    <row r="560" spans="1:3">
      <c r="A560" s="40">
        <v>44562</v>
      </c>
      <c r="B560" s="42">
        <v>249750</v>
      </c>
      <c r="C560" s="1">
        <v>0</v>
      </c>
    </row>
    <row r="561" spans="1:3">
      <c r="A561" s="40">
        <v>44185</v>
      </c>
      <c r="B561" s="42">
        <v>49749.999999999993</v>
      </c>
      <c r="C561" s="1">
        <v>0</v>
      </c>
    </row>
    <row r="562" spans="1:3">
      <c r="A562" s="40">
        <v>44185</v>
      </c>
      <c r="B562" s="42">
        <v>49749.999999999993</v>
      </c>
      <c r="C562" s="1">
        <v>0</v>
      </c>
    </row>
    <row r="563" spans="1:3">
      <c r="A563" s="40">
        <v>44185</v>
      </c>
      <c r="B563" s="42">
        <v>49749.999999999993</v>
      </c>
      <c r="C563" s="1">
        <v>0</v>
      </c>
    </row>
    <row r="564" spans="1:3">
      <c r="A564" s="40">
        <v>44926</v>
      </c>
      <c r="B564" s="42">
        <v>23424.999999999996</v>
      </c>
      <c r="C564" s="1">
        <v>0</v>
      </c>
    </row>
    <row r="565" spans="1:3">
      <c r="A565" s="40">
        <v>44547</v>
      </c>
      <c r="B565" s="42">
        <v>250000</v>
      </c>
      <c r="C565" s="1">
        <v>0</v>
      </c>
    </row>
    <row r="566" spans="1:3">
      <c r="A566" s="40">
        <v>44439</v>
      </c>
      <c r="B566" s="42">
        <v>49749.999999999993</v>
      </c>
      <c r="C566" s="1">
        <v>0</v>
      </c>
    </row>
    <row r="567" spans="1:3">
      <c r="A567" s="40">
        <v>44441</v>
      </c>
      <c r="B567" s="42">
        <v>49749.999999999993</v>
      </c>
      <c r="C567" s="1">
        <v>0</v>
      </c>
    </row>
    <row r="568" spans="1:3">
      <c r="A568" s="40">
        <v>44082</v>
      </c>
      <c r="B568" s="42">
        <v>12649.999999999998</v>
      </c>
      <c r="C568" s="1">
        <v>0</v>
      </c>
    </row>
    <row r="569" spans="1:3">
      <c r="A569" s="40">
        <v>44378</v>
      </c>
      <c r="B569" s="42">
        <v>49749.999999999993</v>
      </c>
      <c r="C569" s="1">
        <v>0</v>
      </c>
    </row>
    <row r="570" spans="1:3">
      <c r="A570" s="40">
        <v>44320</v>
      </c>
      <c r="B570" s="42">
        <v>49749.999999999993</v>
      </c>
      <c r="C570" s="1">
        <v>0</v>
      </c>
    </row>
    <row r="571" spans="1:3">
      <c r="A571" s="40">
        <v>43753</v>
      </c>
      <c r="B571" s="42">
        <v>75</v>
      </c>
      <c r="C571" s="1">
        <v>0</v>
      </c>
    </row>
    <row r="572" spans="1:3">
      <c r="A572" s="40">
        <v>44547</v>
      </c>
      <c r="B572" s="42">
        <v>250000</v>
      </c>
      <c r="C572" s="1">
        <v>0</v>
      </c>
    </row>
    <row r="573" spans="1:3">
      <c r="A573" s="40">
        <v>44560</v>
      </c>
      <c r="B573" s="42">
        <v>500324.99999999994</v>
      </c>
      <c r="C573" s="1">
        <v>0</v>
      </c>
    </row>
    <row r="574" spans="1:3">
      <c r="A574" s="40">
        <v>45261</v>
      </c>
      <c r="B574" s="42">
        <v>8000</v>
      </c>
      <c r="C574" s="1">
        <v>0</v>
      </c>
    </row>
    <row r="575" spans="1:3">
      <c r="A575" s="40">
        <v>44560</v>
      </c>
      <c r="B575" s="42">
        <v>49500</v>
      </c>
      <c r="C575" s="1">
        <v>0</v>
      </c>
    </row>
    <row r="576" spans="1:3">
      <c r="A576" s="40">
        <v>44560</v>
      </c>
      <c r="B576" s="42">
        <v>24750</v>
      </c>
      <c r="C576" s="1">
        <v>0</v>
      </c>
    </row>
    <row r="577" spans="1:3">
      <c r="A577" s="40">
        <v>44390</v>
      </c>
      <c r="B577" s="42">
        <v>375000</v>
      </c>
      <c r="C577" s="1">
        <v>0</v>
      </c>
    </row>
    <row r="578" spans="1:3">
      <c r="A578" s="40">
        <v>44561</v>
      </c>
      <c r="B578" s="42">
        <v>75000</v>
      </c>
      <c r="C578" s="1">
        <v>0</v>
      </c>
    </row>
    <row r="579" spans="1:3">
      <c r="A579" s="40">
        <v>44531</v>
      </c>
      <c r="B579" s="42">
        <v>49749.999999999993</v>
      </c>
      <c r="C579" s="1">
        <v>0</v>
      </c>
    </row>
    <row r="580" spans="1:3">
      <c r="A580" s="40">
        <v>44560</v>
      </c>
      <c r="B580" s="42">
        <v>250000</v>
      </c>
      <c r="C580" s="1">
        <v>0</v>
      </c>
    </row>
    <row r="581" spans="1:3">
      <c r="A581" s="40">
        <v>44560</v>
      </c>
      <c r="B581" s="42">
        <v>500000</v>
      </c>
      <c r="C581" s="1">
        <v>0</v>
      </c>
    </row>
    <row r="582" spans="1:3">
      <c r="A582" s="40">
        <v>44560</v>
      </c>
      <c r="B582" s="42">
        <v>24750</v>
      </c>
      <c r="C582" s="1">
        <v>0</v>
      </c>
    </row>
    <row r="583" spans="1:3">
      <c r="A583" s="40">
        <v>44560</v>
      </c>
      <c r="B583" s="42">
        <v>49749.999999999993</v>
      </c>
      <c r="C583" s="1">
        <v>0</v>
      </c>
    </row>
    <row r="584" spans="1:3">
      <c r="A584" s="40">
        <v>44561</v>
      </c>
      <c r="B584" s="42">
        <v>500000</v>
      </c>
      <c r="C584" s="1">
        <v>0</v>
      </c>
    </row>
    <row r="585" spans="1:3">
      <c r="A585" s="40">
        <v>44185</v>
      </c>
      <c r="B585" s="42">
        <v>49749.999999999993</v>
      </c>
      <c r="C585" s="1">
        <v>0</v>
      </c>
    </row>
    <row r="586" spans="1:3">
      <c r="A586" s="40">
        <v>44742</v>
      </c>
      <c r="B586" s="42">
        <v>249750</v>
      </c>
      <c r="C586" s="1">
        <v>0</v>
      </c>
    </row>
    <row r="587" spans="1:3">
      <c r="A587" s="40">
        <v>44717</v>
      </c>
      <c r="B587" s="42">
        <v>375000</v>
      </c>
      <c r="C587" s="1">
        <v>0</v>
      </c>
    </row>
    <row r="588" spans="1:3">
      <c r="A588" s="40">
        <v>44499</v>
      </c>
      <c r="B588" s="42">
        <v>49749.999999999993</v>
      </c>
      <c r="C588" s="1">
        <v>0</v>
      </c>
    </row>
    <row r="589" spans="1:3">
      <c r="A589" s="40">
        <v>44499</v>
      </c>
      <c r="B589" s="42">
        <v>49749.999999999993</v>
      </c>
      <c r="C589" s="1">
        <v>0</v>
      </c>
    </row>
    <row r="590" spans="1:3">
      <c r="A590" s="40">
        <v>44499</v>
      </c>
      <c r="B590" s="42">
        <v>49749.999999999993</v>
      </c>
      <c r="C590" s="1">
        <v>0</v>
      </c>
    </row>
    <row r="591" spans="1:3">
      <c r="A591" s="40">
        <v>44499</v>
      </c>
      <c r="B591" s="42">
        <v>49749.999999999993</v>
      </c>
      <c r="C591" s="1">
        <v>0</v>
      </c>
    </row>
    <row r="592" spans="1:3">
      <c r="A592" s="40">
        <v>44742</v>
      </c>
      <c r="B592" s="42">
        <v>249750</v>
      </c>
      <c r="C592" s="1">
        <v>0</v>
      </c>
    </row>
    <row r="593" spans="1:3">
      <c r="A593" s="40">
        <v>44377</v>
      </c>
      <c r="B593" s="42">
        <v>49749.999999999993</v>
      </c>
      <c r="C593" s="1">
        <v>0</v>
      </c>
    </row>
    <row r="594" spans="1:3">
      <c r="A594" s="40">
        <v>44377</v>
      </c>
      <c r="B594" s="42">
        <v>49749.999999999993</v>
      </c>
      <c r="C594" s="1">
        <v>0</v>
      </c>
    </row>
    <row r="595" spans="1:3">
      <c r="A595" s="40">
        <v>44742</v>
      </c>
      <c r="B595" s="42">
        <v>49749.999999999993</v>
      </c>
      <c r="C595" s="1">
        <v>0</v>
      </c>
    </row>
    <row r="596" spans="1:3">
      <c r="A596" s="40">
        <v>44742</v>
      </c>
      <c r="B596" s="42">
        <v>49749.999999999993</v>
      </c>
      <c r="C596" s="1">
        <v>0</v>
      </c>
    </row>
    <row r="597" spans="1:3">
      <c r="A597" s="40">
        <v>44742</v>
      </c>
      <c r="B597" s="42">
        <v>49749.999999999993</v>
      </c>
      <c r="C597" s="1">
        <v>0</v>
      </c>
    </row>
    <row r="598" spans="1:3">
      <c r="A598" s="40">
        <v>44560</v>
      </c>
      <c r="B598" s="42">
        <v>425000</v>
      </c>
      <c r="C598" s="1">
        <v>0</v>
      </c>
    </row>
    <row r="599" spans="1:3">
      <c r="A599" s="40">
        <v>44560</v>
      </c>
      <c r="B599" s="42">
        <v>200000</v>
      </c>
      <c r="C599" s="1">
        <v>0</v>
      </c>
    </row>
    <row r="600" spans="1:3">
      <c r="A600" s="40">
        <v>44530</v>
      </c>
      <c r="B600" s="42">
        <v>225000</v>
      </c>
      <c r="C600" s="1">
        <v>0</v>
      </c>
    </row>
    <row r="601" spans="1:3">
      <c r="A601" s="40">
        <v>44211</v>
      </c>
      <c r="B601" s="42">
        <v>14199.999999999998</v>
      </c>
      <c r="C601" s="1">
        <v>0</v>
      </c>
    </row>
    <row r="602" spans="1:3">
      <c r="A602" s="40">
        <v>44530</v>
      </c>
      <c r="B602" s="42">
        <v>500000</v>
      </c>
      <c r="C602" s="1">
        <v>0</v>
      </c>
    </row>
    <row r="603" spans="1:3">
      <c r="A603" s="40">
        <v>44520</v>
      </c>
      <c r="B603" s="42">
        <v>95000</v>
      </c>
      <c r="C603" s="1">
        <v>0</v>
      </c>
    </row>
    <row r="604" spans="1:3">
      <c r="A604" s="40">
        <v>44192</v>
      </c>
      <c r="B604" s="42">
        <v>24750</v>
      </c>
      <c r="C604" s="1">
        <v>0</v>
      </c>
    </row>
    <row r="605" spans="1:3">
      <c r="A605" s="40">
        <v>44166</v>
      </c>
      <c r="B605" s="42">
        <v>24750</v>
      </c>
      <c r="C605" s="1">
        <v>0</v>
      </c>
    </row>
    <row r="606" spans="1:3">
      <c r="A606" s="40">
        <v>44713</v>
      </c>
      <c r="B606" s="42">
        <v>247500</v>
      </c>
      <c r="C606" s="1">
        <v>0</v>
      </c>
    </row>
    <row r="607" spans="1:3">
      <c r="A607" s="40">
        <v>43936</v>
      </c>
      <c r="B607" s="42">
        <v>264</v>
      </c>
      <c r="C607" s="1">
        <v>0</v>
      </c>
    </row>
    <row r="608" spans="1:3">
      <c r="A608" s="40">
        <v>44531</v>
      </c>
      <c r="B608" s="42">
        <v>49000</v>
      </c>
      <c r="C608" s="1">
        <v>0</v>
      </c>
    </row>
    <row r="609" spans="1:3">
      <c r="A609" s="40">
        <v>43905</v>
      </c>
      <c r="B609" s="42">
        <v>3250</v>
      </c>
      <c r="C609" s="1">
        <v>0</v>
      </c>
    </row>
    <row r="610" spans="1:3">
      <c r="A610" s="40">
        <v>44166</v>
      </c>
      <c r="B610" s="42">
        <v>125000</v>
      </c>
      <c r="C610" s="1">
        <v>0</v>
      </c>
    </row>
    <row r="611" spans="1:3">
      <c r="A611" s="40">
        <v>44180</v>
      </c>
      <c r="B611" s="42">
        <v>20074.999999999996</v>
      </c>
      <c r="C611" s="1">
        <v>0</v>
      </c>
    </row>
    <row r="612" spans="1:3">
      <c r="A612" s="40">
        <v>44134</v>
      </c>
      <c r="B612" s="42">
        <v>24750</v>
      </c>
      <c r="C612" s="1">
        <v>0</v>
      </c>
    </row>
    <row r="613" spans="1:3">
      <c r="A613" s="40">
        <v>44312</v>
      </c>
      <c r="B613" s="42">
        <v>125000</v>
      </c>
      <c r="C613" s="1">
        <v>0</v>
      </c>
    </row>
    <row r="614" spans="1:3">
      <c r="A614" s="40">
        <v>45566</v>
      </c>
      <c r="B614" s="42">
        <v>1500000</v>
      </c>
      <c r="C614" s="1">
        <v>0</v>
      </c>
    </row>
    <row r="615" spans="1:3">
      <c r="A615" s="40">
        <v>44105</v>
      </c>
      <c r="B615" s="42">
        <v>70000</v>
      </c>
      <c r="C615" s="1">
        <v>0</v>
      </c>
    </row>
    <row r="616" spans="1:3">
      <c r="A616" s="40">
        <v>45078</v>
      </c>
      <c r="B616" s="42">
        <v>175000</v>
      </c>
      <c r="C616" s="1">
        <v>0</v>
      </c>
    </row>
    <row r="617" spans="1:3">
      <c r="A617" s="40">
        <v>44373</v>
      </c>
      <c r="B617" s="42">
        <v>112500</v>
      </c>
      <c r="C617" s="1">
        <v>0</v>
      </c>
    </row>
    <row r="618" spans="1:3">
      <c r="A618" s="40">
        <v>44713</v>
      </c>
      <c r="B618" s="42">
        <v>50000</v>
      </c>
      <c r="C618" s="1">
        <v>0</v>
      </c>
    </row>
    <row r="619" spans="1:3">
      <c r="A619" s="40">
        <v>44713</v>
      </c>
      <c r="B619" s="42">
        <v>12500</v>
      </c>
      <c r="C619" s="1">
        <v>0</v>
      </c>
    </row>
    <row r="620" spans="1:3">
      <c r="A620" s="40">
        <v>44445</v>
      </c>
      <c r="B620" s="42">
        <v>49749.999999999993</v>
      </c>
      <c r="C620" s="1">
        <v>0</v>
      </c>
    </row>
    <row r="621" spans="1:3">
      <c r="A621" s="40">
        <v>44774</v>
      </c>
      <c r="B621" s="42">
        <v>24750</v>
      </c>
      <c r="C621" s="1">
        <v>0</v>
      </c>
    </row>
    <row r="622" spans="1:3">
      <c r="A622" s="40">
        <v>44409</v>
      </c>
      <c r="B622" s="42">
        <v>24750</v>
      </c>
      <c r="C622" s="1">
        <v>0</v>
      </c>
    </row>
    <row r="623" spans="1:3">
      <c r="A623" s="40">
        <v>45261</v>
      </c>
      <c r="B623" s="42">
        <v>247500</v>
      </c>
      <c r="C623" s="1">
        <v>0</v>
      </c>
    </row>
    <row r="624" spans="1:3">
      <c r="A624" s="40">
        <v>45323</v>
      </c>
      <c r="B624" s="42">
        <v>6250</v>
      </c>
      <c r="C624" s="1">
        <v>0</v>
      </c>
    </row>
    <row r="625" spans="1:3">
      <c r="A625" s="40">
        <v>45292</v>
      </c>
      <c r="B625" s="42">
        <v>6250</v>
      </c>
      <c r="C625" s="1">
        <v>0</v>
      </c>
    </row>
    <row r="626" spans="1:3">
      <c r="A626" s="40">
        <v>45292</v>
      </c>
      <c r="B626" s="42">
        <v>6250</v>
      </c>
      <c r="C626" s="1">
        <v>0</v>
      </c>
    </row>
    <row r="627" spans="1:3">
      <c r="A627" s="40">
        <v>44927</v>
      </c>
      <c r="B627" s="42">
        <v>100000</v>
      </c>
      <c r="C627" s="1">
        <v>0</v>
      </c>
    </row>
    <row r="628" spans="1:3">
      <c r="A628" s="40">
        <v>45292</v>
      </c>
      <c r="B628" s="42">
        <v>249750</v>
      </c>
      <c r="C628" s="1">
        <v>0</v>
      </c>
    </row>
    <row r="629" spans="1:3">
      <c r="A629" s="40">
        <v>44196</v>
      </c>
      <c r="B629" s="42">
        <v>49974.999999999993</v>
      </c>
      <c r="C629" s="1">
        <v>0</v>
      </c>
    </row>
    <row r="630" spans="1:3">
      <c r="A630" s="40">
        <v>44287</v>
      </c>
      <c r="B630" s="42">
        <v>7500</v>
      </c>
      <c r="C630" s="1">
        <v>0</v>
      </c>
    </row>
    <row r="631" spans="1:3">
      <c r="A631" s="40">
        <v>44926</v>
      </c>
      <c r="B631" s="42">
        <v>20000</v>
      </c>
      <c r="C631" s="1">
        <v>0</v>
      </c>
    </row>
    <row r="632" spans="1:3">
      <c r="A632" s="40">
        <v>45627</v>
      </c>
      <c r="B632" s="42">
        <v>150000</v>
      </c>
      <c r="C632" s="1">
        <v>0</v>
      </c>
    </row>
    <row r="633" spans="1:3">
      <c r="A633" s="40">
        <v>45261</v>
      </c>
      <c r="B633" s="42">
        <v>247500</v>
      </c>
      <c r="C633" s="1">
        <v>0</v>
      </c>
    </row>
    <row r="634" spans="1:3">
      <c r="A634" s="40">
        <v>44909</v>
      </c>
      <c r="B634" s="42">
        <v>250000</v>
      </c>
      <c r="C634" s="1">
        <v>0</v>
      </c>
    </row>
    <row r="635" spans="1:3">
      <c r="A635" s="40">
        <v>45627</v>
      </c>
      <c r="B635" s="42">
        <v>49749.999999999993</v>
      </c>
      <c r="C635" s="1">
        <v>0</v>
      </c>
    </row>
    <row r="636" spans="1:3">
      <c r="A636" s="40">
        <v>45657</v>
      </c>
      <c r="B636" s="42">
        <v>500000</v>
      </c>
      <c r="C636" s="1">
        <v>0</v>
      </c>
    </row>
    <row r="637" spans="1:3">
      <c r="A637" s="40">
        <v>44356</v>
      </c>
      <c r="B637" s="42">
        <v>11250</v>
      </c>
      <c r="C637" s="1">
        <v>0</v>
      </c>
    </row>
    <row r="638" spans="1:3">
      <c r="A638" s="40">
        <v>44089</v>
      </c>
      <c r="B638" s="42">
        <v>3750</v>
      </c>
      <c r="C638" s="1">
        <v>0</v>
      </c>
    </row>
    <row r="639" spans="1:3">
      <c r="A639" s="40">
        <v>44926</v>
      </c>
      <c r="B639" s="42">
        <v>175000</v>
      </c>
      <c r="C639" s="1">
        <v>0</v>
      </c>
    </row>
    <row r="640" spans="1:3">
      <c r="A640" s="40">
        <v>44681</v>
      </c>
      <c r="B640" s="42">
        <v>49749.999999999993</v>
      </c>
      <c r="C640" s="1">
        <v>0</v>
      </c>
    </row>
    <row r="641" spans="1:3">
      <c r="A641" s="40">
        <v>44681</v>
      </c>
      <c r="B641" s="42">
        <v>49749.999999999993</v>
      </c>
      <c r="C641" s="1">
        <v>0</v>
      </c>
    </row>
    <row r="642" spans="1:3">
      <c r="A642" s="40">
        <v>45076</v>
      </c>
      <c r="B642" s="42">
        <v>1000000</v>
      </c>
      <c r="C642" s="1">
        <v>0</v>
      </c>
    </row>
    <row r="643" spans="1:3">
      <c r="A643" s="40">
        <v>44440</v>
      </c>
      <c r="B643" s="42">
        <v>24750</v>
      </c>
      <c r="C643" s="1">
        <v>0</v>
      </c>
    </row>
    <row r="644" spans="1:3">
      <c r="A644" s="40">
        <v>44531</v>
      </c>
      <c r="B644" s="42">
        <v>24750</v>
      </c>
      <c r="C644" s="1">
        <v>0</v>
      </c>
    </row>
    <row r="645" spans="1:3">
      <c r="A645" s="40">
        <v>44109</v>
      </c>
      <c r="B645" s="42">
        <v>42.9</v>
      </c>
      <c r="C645" s="1">
        <v>0</v>
      </c>
    </row>
    <row r="646" spans="1:3">
      <c r="A646" s="40">
        <v>44557</v>
      </c>
      <c r="B646" s="42">
        <v>24750</v>
      </c>
      <c r="C646" s="1">
        <v>0</v>
      </c>
    </row>
    <row r="647" spans="1:3">
      <c r="A647" s="40">
        <v>44713</v>
      </c>
      <c r="B647" s="42">
        <v>100000</v>
      </c>
      <c r="C647" s="1">
        <v>0</v>
      </c>
    </row>
    <row r="648" spans="1:3">
      <c r="A648" s="40">
        <v>44713</v>
      </c>
      <c r="B648" s="42">
        <v>100000</v>
      </c>
      <c r="C648" s="1">
        <v>0</v>
      </c>
    </row>
    <row r="649" spans="1:3">
      <c r="A649" s="40">
        <v>45261</v>
      </c>
      <c r="B649" s="42">
        <v>49749.999999999993</v>
      </c>
      <c r="C649" s="1">
        <v>0</v>
      </c>
    </row>
    <row r="650" spans="1:3">
      <c r="A650" s="40">
        <v>45503</v>
      </c>
      <c r="B650" s="42">
        <v>249750</v>
      </c>
      <c r="C650" s="1">
        <v>0</v>
      </c>
    </row>
    <row r="651" spans="1:3">
      <c r="A651" s="40">
        <v>45137</v>
      </c>
      <c r="B651" s="42">
        <v>249750</v>
      </c>
      <c r="C651" s="1">
        <v>0</v>
      </c>
    </row>
    <row r="652" spans="1:3">
      <c r="A652" s="40">
        <v>45137</v>
      </c>
      <c r="B652" s="42">
        <v>249750</v>
      </c>
      <c r="C652" s="1">
        <v>0</v>
      </c>
    </row>
    <row r="653" spans="1:3">
      <c r="A653" s="40">
        <v>45137</v>
      </c>
      <c r="B653" s="42">
        <v>249750</v>
      </c>
      <c r="C653" s="1">
        <v>0</v>
      </c>
    </row>
    <row r="654" spans="1:3">
      <c r="A654" s="40">
        <v>44470</v>
      </c>
      <c r="B654" s="42">
        <v>2500</v>
      </c>
      <c r="C654" s="1">
        <v>0</v>
      </c>
    </row>
    <row r="655" spans="1:3">
      <c r="A655" s="40">
        <v>44986</v>
      </c>
      <c r="B655" s="42">
        <v>250000</v>
      </c>
      <c r="C655" s="1">
        <v>0</v>
      </c>
    </row>
    <row r="656" spans="1:3">
      <c r="A656" s="40">
        <v>44713</v>
      </c>
      <c r="B656" s="42">
        <v>24750</v>
      </c>
      <c r="C656" s="1">
        <v>0</v>
      </c>
    </row>
    <row r="657" spans="1:3">
      <c r="A657" s="40">
        <v>44713</v>
      </c>
      <c r="B657" s="42">
        <v>24750</v>
      </c>
      <c r="C657" s="1">
        <v>0</v>
      </c>
    </row>
    <row r="658" spans="1:3">
      <c r="A658" s="40">
        <v>45352</v>
      </c>
      <c r="B658" s="42">
        <v>49749.999999999993</v>
      </c>
      <c r="C658" s="1">
        <v>0</v>
      </c>
    </row>
    <row r="659" spans="1:3">
      <c r="A659" s="40">
        <v>44926</v>
      </c>
      <c r="B659" s="42">
        <v>249750</v>
      </c>
      <c r="C659" s="1">
        <v>0</v>
      </c>
    </row>
    <row r="660" spans="1:3">
      <c r="A660" s="40">
        <v>44532</v>
      </c>
      <c r="B660" s="42">
        <v>24750</v>
      </c>
      <c r="C660" s="1">
        <v>0</v>
      </c>
    </row>
    <row r="661" spans="1:3">
      <c r="A661" s="40">
        <v>44560</v>
      </c>
      <c r="B661" s="42">
        <v>38750</v>
      </c>
      <c r="C661" s="1">
        <v>0</v>
      </c>
    </row>
    <row r="662" spans="1:3">
      <c r="A662" s="40">
        <v>44546</v>
      </c>
      <c r="B662" s="42">
        <v>24750</v>
      </c>
      <c r="C662" s="1">
        <v>0</v>
      </c>
    </row>
    <row r="663" spans="1:3">
      <c r="A663" s="40">
        <v>44546</v>
      </c>
      <c r="B663" s="42">
        <v>24750</v>
      </c>
      <c r="C663" s="1">
        <v>0</v>
      </c>
    </row>
    <row r="664" spans="1:3">
      <c r="A664" s="40">
        <v>44564</v>
      </c>
      <c r="B664" s="42">
        <v>5074.9999999999991</v>
      </c>
      <c r="C664" s="1">
        <v>0</v>
      </c>
    </row>
    <row r="665" spans="1:3">
      <c r="A665" s="40">
        <v>44561</v>
      </c>
      <c r="B665" s="42">
        <v>47500</v>
      </c>
      <c r="C665" s="1">
        <v>0</v>
      </c>
    </row>
    <row r="666" spans="1:3">
      <c r="A666" s="40">
        <v>44866</v>
      </c>
      <c r="B666" s="42">
        <v>874.99999999999989</v>
      </c>
      <c r="C666" s="1">
        <v>0</v>
      </c>
    </row>
    <row r="667" spans="1:3">
      <c r="A667" s="40">
        <v>44651</v>
      </c>
      <c r="B667" s="42">
        <v>23750</v>
      </c>
      <c r="C667" s="1">
        <v>0</v>
      </c>
    </row>
    <row r="668" spans="1:3">
      <c r="A668" s="40">
        <v>44890</v>
      </c>
      <c r="B668" s="42">
        <v>112500</v>
      </c>
      <c r="C668" s="1">
        <v>0</v>
      </c>
    </row>
    <row r="669" spans="1:3">
      <c r="A669" s="40">
        <v>44499</v>
      </c>
      <c r="B669" s="42">
        <v>49749.999999999993</v>
      </c>
      <c r="C669" s="1">
        <v>0</v>
      </c>
    </row>
    <row r="670" spans="1:3">
      <c r="A670" s="40">
        <v>44560</v>
      </c>
      <c r="B670" s="42">
        <v>44749.999999999993</v>
      </c>
      <c r="C670" s="1">
        <v>0</v>
      </c>
    </row>
    <row r="671" spans="1:3">
      <c r="A671" s="40">
        <v>44562</v>
      </c>
      <c r="B671" s="42">
        <v>5000</v>
      </c>
      <c r="C671" s="1">
        <v>0</v>
      </c>
    </row>
    <row r="672" spans="1:3">
      <c r="A672" s="40">
        <v>45992</v>
      </c>
      <c r="B672" s="42">
        <v>127050</v>
      </c>
      <c r="C672" s="1">
        <v>0</v>
      </c>
    </row>
    <row r="673" spans="1:3">
      <c r="A673" s="40">
        <v>44591</v>
      </c>
      <c r="B673" s="42">
        <v>24750</v>
      </c>
      <c r="C673" s="1">
        <v>0</v>
      </c>
    </row>
    <row r="674" spans="1:3">
      <c r="A674" s="40">
        <v>44591</v>
      </c>
      <c r="B674" s="42">
        <v>24750</v>
      </c>
      <c r="C674" s="1">
        <v>0</v>
      </c>
    </row>
    <row r="675" spans="1:3">
      <c r="A675" s="40">
        <v>44926</v>
      </c>
      <c r="B675" s="42">
        <v>500000</v>
      </c>
      <c r="C675" s="1">
        <v>0</v>
      </c>
    </row>
    <row r="676" spans="1:3">
      <c r="A676" s="40">
        <v>44409</v>
      </c>
      <c r="B676" s="42">
        <v>152000</v>
      </c>
      <c r="C676" s="1">
        <v>0</v>
      </c>
    </row>
    <row r="677" spans="1:3">
      <c r="A677" s="40">
        <v>44562</v>
      </c>
      <c r="B677" s="42">
        <v>24500</v>
      </c>
      <c r="C677" s="1">
        <v>0</v>
      </c>
    </row>
    <row r="678" spans="1:3">
      <c r="A678" s="40">
        <v>44562</v>
      </c>
      <c r="B678" s="42">
        <v>247500</v>
      </c>
      <c r="C678" s="1">
        <v>0</v>
      </c>
    </row>
    <row r="679" spans="1:3">
      <c r="A679" s="40">
        <v>44531</v>
      </c>
      <c r="B679" s="42">
        <v>24750</v>
      </c>
      <c r="C679" s="1">
        <v>0</v>
      </c>
    </row>
    <row r="680" spans="1:3">
      <c r="A680" s="40">
        <v>44939</v>
      </c>
      <c r="B680" s="42">
        <v>49900</v>
      </c>
      <c r="C680" s="1">
        <v>0</v>
      </c>
    </row>
    <row r="681" spans="1:3">
      <c r="A681" s="40">
        <v>44701</v>
      </c>
      <c r="B681" s="42">
        <v>3150</v>
      </c>
      <c r="C681" s="1">
        <v>0</v>
      </c>
    </row>
    <row r="682" spans="1:3">
      <c r="A682" s="40">
        <v>44742</v>
      </c>
      <c r="B682" s="42">
        <v>375000</v>
      </c>
      <c r="C682" s="1">
        <v>0</v>
      </c>
    </row>
    <row r="683" spans="1:3">
      <c r="A683" s="40">
        <v>44531</v>
      </c>
      <c r="B683" s="42">
        <v>48250</v>
      </c>
      <c r="C683" s="1">
        <v>0</v>
      </c>
    </row>
    <row r="684" spans="1:3">
      <c r="A684" s="40">
        <v>44762</v>
      </c>
      <c r="B684" s="42">
        <v>750000</v>
      </c>
      <c r="C684" s="1">
        <v>0</v>
      </c>
    </row>
    <row r="685" spans="1:3">
      <c r="A685" s="40">
        <v>44896</v>
      </c>
      <c r="B685" s="42">
        <v>49749.999999999993</v>
      </c>
      <c r="C685" s="1">
        <v>0</v>
      </c>
    </row>
    <row r="686" spans="1:3">
      <c r="A686" s="40">
        <v>44652</v>
      </c>
      <c r="B686" s="42">
        <v>24750</v>
      </c>
      <c r="C686" s="1">
        <v>0</v>
      </c>
    </row>
    <row r="687" spans="1:3">
      <c r="A687" s="40">
        <v>45627</v>
      </c>
      <c r="B687" s="42">
        <v>49749.999999999993</v>
      </c>
      <c r="C687" s="1">
        <v>0</v>
      </c>
    </row>
    <row r="688" spans="1:3">
      <c r="A688" s="40">
        <v>44762</v>
      </c>
      <c r="B688" s="42">
        <v>873250</v>
      </c>
      <c r="C688" s="1">
        <v>0</v>
      </c>
    </row>
    <row r="689" spans="1:3">
      <c r="A689" s="40">
        <v>45291</v>
      </c>
      <c r="B689" s="42">
        <v>500000</v>
      </c>
      <c r="C689" s="1">
        <v>0</v>
      </c>
    </row>
    <row r="690" spans="1:3">
      <c r="A690" s="40">
        <v>44652</v>
      </c>
      <c r="B690" s="42">
        <v>10549.999999999998</v>
      </c>
      <c r="C690" s="1">
        <v>0</v>
      </c>
    </row>
    <row r="691" spans="1:3">
      <c r="A691" s="40">
        <v>44652</v>
      </c>
      <c r="B691" s="42">
        <v>10375</v>
      </c>
      <c r="C691" s="1">
        <v>0</v>
      </c>
    </row>
    <row r="692" spans="1:3">
      <c r="A692" s="40">
        <v>44652</v>
      </c>
      <c r="B692" s="42">
        <v>8975</v>
      </c>
      <c r="C692" s="1">
        <v>0</v>
      </c>
    </row>
    <row r="693" spans="1:3">
      <c r="A693" s="40">
        <v>44531</v>
      </c>
      <c r="B693" s="42">
        <v>13750</v>
      </c>
      <c r="C693" s="1">
        <v>0</v>
      </c>
    </row>
    <row r="694" spans="1:3">
      <c r="A694" s="40">
        <v>44459</v>
      </c>
      <c r="B694" s="42">
        <v>3499.9999999999995</v>
      </c>
      <c r="C694" s="1">
        <v>0</v>
      </c>
    </row>
    <row r="695" spans="1:3">
      <c r="A695" s="40">
        <v>44926</v>
      </c>
      <c r="B695" s="42">
        <v>24750</v>
      </c>
      <c r="C695" s="1">
        <v>0</v>
      </c>
    </row>
    <row r="696" spans="1:3">
      <c r="A696" s="40">
        <v>44957</v>
      </c>
      <c r="B696" s="42">
        <v>249974.99999999997</v>
      </c>
      <c r="C696" s="1">
        <v>0</v>
      </c>
    </row>
    <row r="697" spans="1:3">
      <c r="A697" s="40">
        <v>44926</v>
      </c>
      <c r="B697" s="42">
        <v>247500</v>
      </c>
      <c r="C697" s="1">
        <v>0</v>
      </c>
    </row>
    <row r="698" spans="1:3">
      <c r="A698" s="40">
        <v>44561</v>
      </c>
      <c r="B698" s="42">
        <v>24975</v>
      </c>
      <c r="C698" s="1">
        <v>0</v>
      </c>
    </row>
    <row r="699" spans="1:3">
      <c r="A699" s="40">
        <v>44546</v>
      </c>
      <c r="B699" s="42">
        <v>24750</v>
      </c>
      <c r="C699" s="1">
        <v>0</v>
      </c>
    </row>
    <row r="700" spans="1:3">
      <c r="A700" s="40">
        <v>44531</v>
      </c>
      <c r="B700" s="42">
        <v>345</v>
      </c>
      <c r="C700" s="1">
        <v>0</v>
      </c>
    </row>
    <row r="701" spans="1:3">
      <c r="A701" s="40">
        <v>44545</v>
      </c>
      <c r="B701" s="42">
        <v>23424.999999999996</v>
      </c>
      <c r="C701" s="1">
        <v>0</v>
      </c>
    </row>
    <row r="702" spans="1:3">
      <c r="A702" s="40">
        <v>44926</v>
      </c>
      <c r="B702" s="42">
        <v>24750</v>
      </c>
      <c r="C702" s="1">
        <v>0</v>
      </c>
    </row>
    <row r="703" spans="1:3">
      <c r="A703" s="40">
        <v>44834</v>
      </c>
      <c r="B703" s="42">
        <v>174750</v>
      </c>
      <c r="C703" s="1">
        <v>0</v>
      </c>
    </row>
    <row r="704" spans="1:3">
      <c r="A704" s="40">
        <v>44912</v>
      </c>
      <c r="B704" s="42">
        <v>15000</v>
      </c>
      <c r="C704" s="1">
        <v>0</v>
      </c>
    </row>
    <row r="705" spans="1:3">
      <c r="A705" s="40">
        <v>44923</v>
      </c>
      <c r="B705" s="42">
        <v>24750</v>
      </c>
      <c r="C705" s="1">
        <v>0</v>
      </c>
    </row>
    <row r="706" spans="1:3">
      <c r="A706" s="40">
        <v>46022</v>
      </c>
      <c r="B706" s="42">
        <v>250000</v>
      </c>
      <c r="C706" s="1">
        <v>0</v>
      </c>
    </row>
    <row r="707" spans="1:3">
      <c r="A707" s="40">
        <v>45108</v>
      </c>
      <c r="B707" s="42">
        <v>200000</v>
      </c>
      <c r="C707" s="1">
        <v>0</v>
      </c>
    </row>
    <row r="708" spans="1:3">
      <c r="A708" s="40">
        <v>44531</v>
      </c>
      <c r="B708" s="42">
        <v>10175</v>
      </c>
      <c r="C708" s="1">
        <v>0</v>
      </c>
    </row>
    <row r="709" spans="1:3">
      <c r="A709" s="40">
        <v>45016</v>
      </c>
      <c r="B709" s="42">
        <v>1250000</v>
      </c>
      <c r="C709" s="1">
        <v>0</v>
      </c>
    </row>
    <row r="710" spans="1:3">
      <c r="A710" s="40">
        <v>44743</v>
      </c>
      <c r="B710" s="42">
        <v>2500</v>
      </c>
      <c r="C710" s="1">
        <v>0</v>
      </c>
    </row>
    <row r="711" spans="1:3">
      <c r="A711" s="40">
        <v>44926</v>
      </c>
      <c r="B711" s="42">
        <v>312500</v>
      </c>
      <c r="C711" s="1">
        <v>0</v>
      </c>
    </row>
    <row r="712" spans="1:3">
      <c r="A712" s="40">
        <v>44593</v>
      </c>
      <c r="B712" s="42">
        <v>282.5</v>
      </c>
      <c r="C712" s="1">
        <v>0</v>
      </c>
    </row>
    <row r="713" spans="1:3">
      <c r="A713" s="40">
        <v>44501</v>
      </c>
      <c r="B713" s="42">
        <v>400</v>
      </c>
      <c r="C713" s="1">
        <v>0</v>
      </c>
    </row>
    <row r="714" spans="1:3">
      <c r="A714" s="40">
        <v>45261</v>
      </c>
      <c r="B714" s="42">
        <v>1750000</v>
      </c>
      <c r="C714" s="1">
        <v>0</v>
      </c>
    </row>
    <row r="715" spans="1:3">
      <c r="A715" s="40">
        <v>44568</v>
      </c>
      <c r="B715" s="42">
        <v>49974.999999999993</v>
      </c>
      <c r="C715" s="1">
        <v>0</v>
      </c>
    </row>
    <row r="716" spans="1:3">
      <c r="A716" s="40">
        <v>44926</v>
      </c>
      <c r="B716" s="42">
        <v>87500</v>
      </c>
      <c r="C716" s="1">
        <v>0</v>
      </c>
    </row>
    <row r="717" spans="1:3">
      <c r="A717" s="40">
        <v>45657</v>
      </c>
      <c r="B717" s="42">
        <v>348250</v>
      </c>
      <c r="C717" s="1">
        <v>0</v>
      </c>
    </row>
    <row r="718" spans="1:3">
      <c r="A718" s="40">
        <v>44926</v>
      </c>
      <c r="B718" s="42">
        <v>24750</v>
      </c>
      <c r="C718" s="1">
        <v>0</v>
      </c>
    </row>
    <row r="719" spans="1:3">
      <c r="A719" s="40">
        <v>45108</v>
      </c>
      <c r="B719" s="42">
        <v>247500</v>
      </c>
      <c r="C719" s="1">
        <v>0</v>
      </c>
    </row>
    <row r="720" spans="1:3">
      <c r="A720" s="40">
        <v>44926</v>
      </c>
      <c r="B720" s="42">
        <v>38750</v>
      </c>
      <c r="C720" s="1">
        <v>0</v>
      </c>
    </row>
    <row r="721" spans="1:3">
      <c r="A721" s="40">
        <v>44926</v>
      </c>
      <c r="B721" s="42">
        <v>24750</v>
      </c>
      <c r="C721" s="1">
        <v>0</v>
      </c>
    </row>
    <row r="722" spans="1:3">
      <c r="A722" s="40">
        <v>46022</v>
      </c>
      <c r="B722" s="42">
        <v>35625</v>
      </c>
      <c r="C722" s="1">
        <v>0</v>
      </c>
    </row>
    <row r="723" spans="1:3">
      <c r="A723" s="40">
        <v>45108</v>
      </c>
      <c r="B723" s="42">
        <v>175000</v>
      </c>
      <c r="C723" s="1">
        <v>0</v>
      </c>
    </row>
    <row r="724" spans="1:3">
      <c r="A724" s="40">
        <v>44561</v>
      </c>
      <c r="B724" s="42">
        <v>49974.999999999993</v>
      </c>
      <c r="C724" s="1">
        <v>0</v>
      </c>
    </row>
    <row r="725" spans="1:3">
      <c r="A725" s="40">
        <v>44621</v>
      </c>
      <c r="B725" s="42">
        <v>2750</v>
      </c>
      <c r="C725" s="1">
        <v>0</v>
      </c>
    </row>
    <row r="726" spans="1:3">
      <c r="A726" s="40">
        <v>44727</v>
      </c>
      <c r="B726" s="42">
        <v>24975</v>
      </c>
      <c r="C726" s="1">
        <v>0</v>
      </c>
    </row>
    <row r="727" spans="1:3">
      <c r="A727" s="40">
        <v>44926</v>
      </c>
      <c r="B727" s="42">
        <v>24750</v>
      </c>
      <c r="C727" s="1">
        <v>0</v>
      </c>
    </row>
    <row r="728" spans="1:3">
      <c r="A728" s="40">
        <v>45627</v>
      </c>
      <c r="B728" s="42">
        <v>1250000</v>
      </c>
      <c r="C728" s="1">
        <v>0</v>
      </c>
    </row>
    <row r="729" spans="1:3">
      <c r="A729" s="40">
        <v>44743</v>
      </c>
      <c r="B729" s="42">
        <v>24975</v>
      </c>
      <c r="C729" s="1">
        <v>0</v>
      </c>
    </row>
    <row r="730" spans="1:3">
      <c r="A730" s="40">
        <v>44925</v>
      </c>
      <c r="B730" s="42">
        <v>375000</v>
      </c>
      <c r="C730" s="1">
        <v>0</v>
      </c>
    </row>
    <row r="731" spans="1:3">
      <c r="A731" s="40">
        <v>44927</v>
      </c>
      <c r="B731" s="42">
        <v>23424.999999999996</v>
      </c>
      <c r="C731" s="1">
        <v>0</v>
      </c>
    </row>
    <row r="732" spans="1:3">
      <c r="A732" s="40">
        <v>44927</v>
      </c>
      <c r="B732" s="42">
        <v>15324.999999999998</v>
      </c>
      <c r="C732" s="1">
        <v>0</v>
      </c>
    </row>
    <row r="733" spans="1:3">
      <c r="A733" s="40">
        <v>44957</v>
      </c>
      <c r="B733" s="42">
        <v>24500</v>
      </c>
      <c r="C733" s="1">
        <v>0</v>
      </c>
    </row>
    <row r="734" spans="1:3">
      <c r="A734" s="40">
        <v>44681</v>
      </c>
      <c r="B734" s="42">
        <v>5000</v>
      </c>
      <c r="C734" s="1">
        <v>0</v>
      </c>
    </row>
    <row r="735" spans="1:3">
      <c r="A735" s="40">
        <v>44832</v>
      </c>
      <c r="B735" s="42">
        <v>12475</v>
      </c>
      <c r="C735" s="1">
        <v>0</v>
      </c>
    </row>
    <row r="736" spans="1:3">
      <c r="A736" s="40">
        <v>44681</v>
      </c>
      <c r="B736" s="42">
        <v>3499.9999999999995</v>
      </c>
      <c r="C736" s="1">
        <v>0</v>
      </c>
    </row>
    <row r="737" spans="1:3">
      <c r="A737" s="40">
        <v>44926</v>
      </c>
      <c r="B737" s="42">
        <v>24750</v>
      </c>
      <c r="C737" s="1">
        <v>0</v>
      </c>
    </row>
    <row r="738" spans="1:3">
      <c r="A738" s="40">
        <v>45291</v>
      </c>
      <c r="B738" s="42">
        <v>24750</v>
      </c>
      <c r="C738" s="1">
        <v>0</v>
      </c>
    </row>
    <row r="739" spans="1:3">
      <c r="A739" s="40">
        <v>44925</v>
      </c>
      <c r="B739" s="42">
        <v>11999.999999999998</v>
      </c>
      <c r="C739" s="1">
        <v>0</v>
      </c>
    </row>
    <row r="740" spans="1:3">
      <c r="A740" s="40">
        <v>45291</v>
      </c>
      <c r="B740" s="42">
        <v>249974.99999999997</v>
      </c>
      <c r="C740" s="1">
        <v>0</v>
      </c>
    </row>
    <row r="741" spans="1:3">
      <c r="A741" s="40">
        <v>45646</v>
      </c>
      <c r="B741" s="42">
        <v>247500</v>
      </c>
      <c r="C741" s="1">
        <v>0</v>
      </c>
    </row>
    <row r="742" spans="1:3">
      <c r="A742" s="40">
        <v>45657</v>
      </c>
      <c r="B742" s="42">
        <v>500000</v>
      </c>
      <c r="C742" s="1">
        <v>0</v>
      </c>
    </row>
    <row r="743" spans="1:3">
      <c r="A743" s="40">
        <v>44926</v>
      </c>
      <c r="B743" s="42">
        <v>87500</v>
      </c>
      <c r="C743" s="1">
        <v>0</v>
      </c>
    </row>
    <row r="744" spans="1:3">
      <c r="A744" s="40">
        <v>44924</v>
      </c>
      <c r="B744" s="42">
        <v>24975</v>
      </c>
      <c r="C744" s="1">
        <v>0</v>
      </c>
    </row>
    <row r="745" spans="1:3">
      <c r="A745" s="40">
        <v>45291</v>
      </c>
      <c r="B745" s="42">
        <v>49749.999999999993</v>
      </c>
      <c r="C745" s="1">
        <v>0</v>
      </c>
    </row>
    <row r="746" spans="1:3">
      <c r="A746" s="40">
        <v>44711</v>
      </c>
      <c r="B746" s="42">
        <v>24750</v>
      </c>
      <c r="C746" s="1">
        <v>0</v>
      </c>
    </row>
    <row r="747" spans="1:3">
      <c r="A747" s="40">
        <v>44711</v>
      </c>
      <c r="B747" s="42">
        <v>24750</v>
      </c>
      <c r="C747" s="1">
        <v>0</v>
      </c>
    </row>
    <row r="748" spans="1:3">
      <c r="A748" s="40">
        <v>44925</v>
      </c>
      <c r="B748" s="42">
        <v>24750</v>
      </c>
      <c r="C748" s="1">
        <v>0</v>
      </c>
    </row>
    <row r="749" spans="1:3">
      <c r="A749" s="40">
        <v>45291</v>
      </c>
      <c r="B749" s="42">
        <v>49749.999999999993</v>
      </c>
      <c r="C749" s="1">
        <v>0</v>
      </c>
    </row>
    <row r="750" spans="1:3">
      <c r="A750" s="40">
        <v>45031</v>
      </c>
      <c r="B750" s="42">
        <v>24750</v>
      </c>
      <c r="C750" s="1">
        <v>0</v>
      </c>
    </row>
    <row r="751" spans="1:3">
      <c r="A751" s="40">
        <v>44927</v>
      </c>
      <c r="B751" s="42">
        <v>24750</v>
      </c>
      <c r="C751" s="1">
        <v>0</v>
      </c>
    </row>
    <row r="752" spans="1:3">
      <c r="A752" s="40">
        <v>45291</v>
      </c>
      <c r="B752" s="42">
        <v>24750</v>
      </c>
      <c r="C752" s="1">
        <v>0</v>
      </c>
    </row>
    <row r="753" spans="1:3">
      <c r="A753" s="40">
        <v>44561</v>
      </c>
      <c r="B753" s="42">
        <v>250000</v>
      </c>
      <c r="C753" s="1">
        <v>0</v>
      </c>
    </row>
    <row r="754" spans="1:3">
      <c r="A754" s="40">
        <v>45657</v>
      </c>
      <c r="B754" s="42">
        <v>225000</v>
      </c>
      <c r="C754" s="1">
        <v>0</v>
      </c>
    </row>
    <row r="755" spans="1:3">
      <c r="A755" s="40">
        <v>45107</v>
      </c>
      <c r="B755" s="42">
        <v>5500</v>
      </c>
      <c r="C755" s="1">
        <v>0</v>
      </c>
    </row>
    <row r="756" spans="1:3">
      <c r="A756" s="40">
        <v>45261</v>
      </c>
      <c r="B756" s="42">
        <v>49749.999999999993</v>
      </c>
      <c r="C756" s="1">
        <v>0</v>
      </c>
    </row>
    <row r="757" spans="1:3">
      <c r="A757" s="40">
        <v>45627</v>
      </c>
      <c r="B757" s="42">
        <v>49749.999999999993</v>
      </c>
      <c r="C757" s="1">
        <v>0</v>
      </c>
    </row>
    <row r="758" spans="1:3">
      <c r="A758" s="40">
        <v>45627</v>
      </c>
      <c r="B758" s="42">
        <v>24750</v>
      </c>
      <c r="C758" s="1">
        <v>0</v>
      </c>
    </row>
    <row r="759" spans="1:3">
      <c r="A759" s="40">
        <v>45627</v>
      </c>
      <c r="B759" s="42">
        <v>24750</v>
      </c>
      <c r="C759" s="1">
        <v>0</v>
      </c>
    </row>
    <row r="760" spans="1:3">
      <c r="A760" s="40">
        <v>45627</v>
      </c>
      <c r="B760" s="42">
        <v>49749.999999999993</v>
      </c>
      <c r="C760" s="1">
        <v>0</v>
      </c>
    </row>
    <row r="761" spans="1:3">
      <c r="A761" s="40">
        <v>45627</v>
      </c>
      <c r="B761" s="42">
        <v>24750</v>
      </c>
      <c r="C761" s="1">
        <v>0</v>
      </c>
    </row>
    <row r="762" spans="1:3">
      <c r="A762" s="40">
        <v>44927</v>
      </c>
      <c r="B762" s="42">
        <v>24750</v>
      </c>
      <c r="C762" s="1">
        <v>0</v>
      </c>
    </row>
    <row r="763" spans="1:3">
      <c r="A763" s="40">
        <v>45291</v>
      </c>
      <c r="B763" s="42">
        <v>420000</v>
      </c>
      <c r="C763" s="1">
        <v>0</v>
      </c>
    </row>
    <row r="764" spans="1:3">
      <c r="A764" s="40">
        <v>45627</v>
      </c>
      <c r="B764" s="42">
        <v>49749.999999999993</v>
      </c>
      <c r="C764" s="1">
        <v>0</v>
      </c>
    </row>
    <row r="765" spans="1:3">
      <c r="A765" s="40">
        <v>45657</v>
      </c>
      <c r="B765" s="42">
        <v>150000</v>
      </c>
      <c r="C765" s="1">
        <v>0</v>
      </c>
    </row>
    <row r="766" spans="1:3">
      <c r="A766" s="40">
        <v>44742</v>
      </c>
      <c r="B766" s="42">
        <v>48750</v>
      </c>
      <c r="C766" s="1">
        <v>0</v>
      </c>
    </row>
    <row r="767" spans="1:3">
      <c r="A767" s="40">
        <v>44742</v>
      </c>
      <c r="B767" s="42">
        <v>49749.999999999993</v>
      </c>
      <c r="C767" s="1">
        <v>0</v>
      </c>
    </row>
    <row r="768" spans="1:3">
      <c r="A768" s="40">
        <v>46022</v>
      </c>
      <c r="B768" s="42">
        <v>247500</v>
      </c>
      <c r="C768" s="1">
        <v>0</v>
      </c>
    </row>
    <row r="769" spans="1:3">
      <c r="A769" s="40">
        <v>45657</v>
      </c>
      <c r="B769" s="42">
        <v>500000</v>
      </c>
      <c r="C769" s="1">
        <v>0</v>
      </c>
    </row>
    <row r="770" spans="1:3">
      <c r="A770" s="40">
        <v>45291</v>
      </c>
      <c r="B770" s="42">
        <v>24750</v>
      </c>
      <c r="C770" s="1">
        <v>0</v>
      </c>
    </row>
    <row r="771" spans="1:3">
      <c r="A771" s="40">
        <v>45291</v>
      </c>
      <c r="B771" s="42">
        <v>49500</v>
      </c>
      <c r="C771" s="1">
        <v>0</v>
      </c>
    </row>
    <row r="772" spans="1:3">
      <c r="A772" s="40">
        <v>46387</v>
      </c>
      <c r="B772" s="42">
        <v>24750</v>
      </c>
      <c r="C772" s="1">
        <v>0</v>
      </c>
    </row>
    <row r="773" spans="1:3">
      <c r="A773" s="40">
        <v>44926</v>
      </c>
      <c r="B773" s="42">
        <v>150000</v>
      </c>
      <c r="C773" s="1">
        <v>0</v>
      </c>
    </row>
    <row r="774" spans="1:3">
      <c r="A774" s="40">
        <v>45291</v>
      </c>
      <c r="B774" s="42">
        <v>24750</v>
      </c>
      <c r="C774" s="1">
        <v>0</v>
      </c>
    </row>
    <row r="775" spans="1:3">
      <c r="A775" s="40">
        <v>45291</v>
      </c>
      <c r="B775" s="42">
        <v>49500</v>
      </c>
      <c r="C775" s="1">
        <v>0</v>
      </c>
    </row>
    <row r="776" spans="1:3">
      <c r="A776" s="40">
        <v>45291</v>
      </c>
      <c r="B776" s="42">
        <v>49500</v>
      </c>
      <c r="C776" s="1">
        <v>0</v>
      </c>
    </row>
    <row r="777" spans="1:3">
      <c r="A777" s="40">
        <v>45291</v>
      </c>
      <c r="B777" s="42">
        <v>49500</v>
      </c>
      <c r="C777" s="1">
        <v>0</v>
      </c>
    </row>
    <row r="778" spans="1:3">
      <c r="A778" s="40">
        <v>45291</v>
      </c>
      <c r="B778" s="42">
        <v>49500</v>
      </c>
      <c r="C778" s="1">
        <v>0</v>
      </c>
    </row>
    <row r="779" spans="1:3">
      <c r="A779" s="40">
        <v>45163</v>
      </c>
      <c r="B779" s="42">
        <v>145000</v>
      </c>
      <c r="C779" s="1">
        <v>0</v>
      </c>
    </row>
    <row r="780" spans="1:3">
      <c r="A780" s="40">
        <v>44926</v>
      </c>
      <c r="B780" s="42">
        <v>450000</v>
      </c>
      <c r="C780" s="1">
        <v>0</v>
      </c>
    </row>
    <row r="781" spans="1:3">
      <c r="A781" s="40">
        <v>45078</v>
      </c>
      <c r="B781" s="42">
        <v>49749.999999999993</v>
      </c>
      <c r="C781" s="1">
        <v>0</v>
      </c>
    </row>
    <row r="782" spans="1:3">
      <c r="A782" s="40">
        <v>45838</v>
      </c>
      <c r="B782" s="42">
        <v>500000</v>
      </c>
      <c r="C782" s="1">
        <v>0</v>
      </c>
    </row>
    <row r="783" spans="1:3">
      <c r="A783" s="40">
        <v>46022</v>
      </c>
      <c r="B783" s="42">
        <v>49749.999999999993</v>
      </c>
      <c r="C783" s="1">
        <v>0</v>
      </c>
    </row>
    <row r="784" spans="1:3">
      <c r="A784" s="40">
        <v>45291</v>
      </c>
      <c r="B784" s="42">
        <v>49500</v>
      </c>
      <c r="C784" s="1">
        <v>0</v>
      </c>
    </row>
    <row r="785" spans="1:3">
      <c r="A785" s="40">
        <v>45291</v>
      </c>
      <c r="B785" s="42">
        <v>49500</v>
      </c>
      <c r="C785" s="1">
        <v>0</v>
      </c>
    </row>
    <row r="786" spans="1:3">
      <c r="A786" s="40">
        <v>45291</v>
      </c>
      <c r="B786" s="42">
        <v>49500</v>
      </c>
      <c r="C786" s="1">
        <v>0</v>
      </c>
    </row>
    <row r="787" spans="1:3">
      <c r="A787" s="40">
        <v>45291</v>
      </c>
      <c r="B787" s="42">
        <v>49500</v>
      </c>
      <c r="C787" s="1">
        <v>0</v>
      </c>
    </row>
    <row r="788" spans="1:3">
      <c r="A788" s="40">
        <v>45291</v>
      </c>
      <c r="B788" s="42">
        <v>49500</v>
      </c>
      <c r="C788" s="1">
        <v>0</v>
      </c>
    </row>
    <row r="789" spans="1:3">
      <c r="A789" s="40">
        <v>45281</v>
      </c>
      <c r="B789" s="42">
        <v>15000</v>
      </c>
      <c r="C789" s="1">
        <v>0</v>
      </c>
    </row>
    <row r="790" spans="1:3">
      <c r="A790" s="40">
        <v>46387</v>
      </c>
      <c r="B790" s="42">
        <v>24750</v>
      </c>
      <c r="C790" s="1">
        <v>0</v>
      </c>
    </row>
    <row r="791" spans="1:3">
      <c r="A791" s="40">
        <v>46387</v>
      </c>
      <c r="B791" s="42">
        <v>24750</v>
      </c>
      <c r="C791" s="1">
        <v>0</v>
      </c>
    </row>
    <row r="792" spans="1:3">
      <c r="A792" s="40">
        <v>46022</v>
      </c>
      <c r="B792" s="42">
        <v>24750</v>
      </c>
      <c r="C792" s="1">
        <v>0</v>
      </c>
    </row>
    <row r="793" spans="1:3">
      <c r="A793" s="40">
        <v>44895</v>
      </c>
      <c r="B793" s="42">
        <v>2500</v>
      </c>
      <c r="C793" s="1">
        <v>0</v>
      </c>
    </row>
    <row r="794" spans="1:3">
      <c r="A794" s="40">
        <v>45473</v>
      </c>
      <c r="B794" s="42">
        <v>125000</v>
      </c>
      <c r="C794" s="1">
        <v>0</v>
      </c>
    </row>
    <row r="795" spans="1:3">
      <c r="A795" s="40">
        <v>46021</v>
      </c>
      <c r="B795" s="42">
        <v>750000</v>
      </c>
      <c r="C795" s="1">
        <v>0</v>
      </c>
    </row>
    <row r="796" spans="1:3">
      <c r="A796" s="40">
        <v>46022</v>
      </c>
      <c r="B796" s="42">
        <v>49749.999999999993</v>
      </c>
      <c r="C796" s="1">
        <v>0</v>
      </c>
    </row>
    <row r="797" spans="1:3">
      <c r="A797" s="40">
        <v>46022</v>
      </c>
      <c r="B797" s="42">
        <v>49749.999999999993</v>
      </c>
      <c r="C797" s="1">
        <v>0</v>
      </c>
    </row>
    <row r="798" spans="1:3">
      <c r="A798" s="40">
        <v>46022</v>
      </c>
      <c r="B798" s="42">
        <v>225000</v>
      </c>
      <c r="C798" s="1">
        <v>0</v>
      </c>
    </row>
    <row r="799" spans="1:3">
      <c r="A799" s="40">
        <v>45322</v>
      </c>
      <c r="B799" s="42">
        <v>249750</v>
      </c>
      <c r="C799" s="1">
        <v>0</v>
      </c>
    </row>
    <row r="800" spans="1:3">
      <c r="A800" s="40">
        <v>45291</v>
      </c>
      <c r="B800" s="42">
        <v>24750</v>
      </c>
      <c r="C800" s="1">
        <v>0</v>
      </c>
    </row>
    <row r="801" spans="1:3">
      <c r="A801" s="40">
        <v>44835</v>
      </c>
      <c r="B801" s="42">
        <v>57500</v>
      </c>
      <c r="C801" s="1">
        <v>0</v>
      </c>
    </row>
    <row r="802" spans="1:3">
      <c r="A802" s="40">
        <v>45657</v>
      </c>
      <c r="B802" s="42">
        <v>49749.999999999993</v>
      </c>
      <c r="C802" s="1">
        <v>0</v>
      </c>
    </row>
    <row r="803" spans="1:3">
      <c r="A803" s="40">
        <v>45657</v>
      </c>
      <c r="B803" s="42">
        <v>49749.999999999993</v>
      </c>
      <c r="C803" s="1">
        <v>0</v>
      </c>
    </row>
    <row r="804" spans="1:3">
      <c r="A804" s="40">
        <v>45291</v>
      </c>
      <c r="B804" s="42">
        <v>24750</v>
      </c>
      <c r="C804" s="1">
        <v>0</v>
      </c>
    </row>
    <row r="805" spans="1:3">
      <c r="A805" s="40">
        <v>45291</v>
      </c>
      <c r="B805" s="42">
        <v>24750</v>
      </c>
      <c r="C805" s="1">
        <v>0</v>
      </c>
    </row>
    <row r="806" spans="1:3">
      <c r="A806" s="40">
        <v>45656</v>
      </c>
      <c r="B806" s="42">
        <v>37500</v>
      </c>
      <c r="C806" s="1">
        <v>0</v>
      </c>
    </row>
    <row r="807" spans="1:3">
      <c r="A807" s="40">
        <v>45261</v>
      </c>
      <c r="B807" s="42">
        <v>24750</v>
      </c>
      <c r="C807" s="1">
        <v>0</v>
      </c>
    </row>
    <row r="808" spans="1:3">
      <c r="A808" s="40">
        <v>45291</v>
      </c>
      <c r="B808" s="42">
        <v>49749.999999999993</v>
      </c>
      <c r="C808" s="1">
        <v>0</v>
      </c>
    </row>
    <row r="809" spans="1:3">
      <c r="A809" s="40">
        <v>45291</v>
      </c>
      <c r="B809" s="42">
        <v>49749.999999999993</v>
      </c>
      <c r="C809" s="1">
        <v>0</v>
      </c>
    </row>
    <row r="810" spans="1:3">
      <c r="A810" s="40">
        <v>44918</v>
      </c>
      <c r="B810" s="42">
        <v>19624.999999999996</v>
      </c>
      <c r="C810" s="1">
        <v>0</v>
      </c>
    </row>
    <row r="811" spans="1:3">
      <c r="A811" s="40">
        <v>44986</v>
      </c>
      <c r="B811" s="42">
        <v>100000</v>
      </c>
      <c r="C811" s="1">
        <v>0</v>
      </c>
    </row>
    <row r="812" spans="1:3">
      <c r="A812" s="40">
        <v>45291</v>
      </c>
      <c r="B812" s="42">
        <v>49749.999999999993</v>
      </c>
      <c r="C812" s="1">
        <v>0</v>
      </c>
    </row>
    <row r="813" spans="1:3">
      <c r="A813" s="40">
        <v>45291</v>
      </c>
      <c r="B813" s="42">
        <v>49749.999999999993</v>
      </c>
      <c r="C813" s="1">
        <v>0</v>
      </c>
    </row>
    <row r="814" spans="1:3">
      <c r="A814" s="40">
        <v>45291</v>
      </c>
      <c r="B814" s="42">
        <v>49749.999999999993</v>
      </c>
      <c r="C814" s="1">
        <v>0</v>
      </c>
    </row>
    <row r="815" spans="1:3">
      <c r="A815" s="40">
        <v>46021</v>
      </c>
      <c r="B815" s="42">
        <v>250000</v>
      </c>
      <c r="C815" s="1">
        <v>0</v>
      </c>
    </row>
    <row r="816" spans="1:3">
      <c r="A816" s="40">
        <v>45656</v>
      </c>
      <c r="B816" s="42">
        <v>49749.999999999993</v>
      </c>
      <c r="C816" s="1">
        <v>0</v>
      </c>
    </row>
    <row r="817" spans="1:3">
      <c r="A817" s="40">
        <v>45107</v>
      </c>
      <c r="B817" s="42">
        <v>20000</v>
      </c>
      <c r="C817" s="1">
        <v>0</v>
      </c>
    </row>
    <row r="818" spans="1:3">
      <c r="A818" s="40">
        <v>45992</v>
      </c>
      <c r="B818" s="42">
        <v>500000</v>
      </c>
      <c r="C818" s="1">
        <v>0</v>
      </c>
    </row>
    <row r="819" spans="1:3">
      <c r="A819" s="40">
        <v>48021</v>
      </c>
      <c r="B819" s="42">
        <v>24750</v>
      </c>
      <c r="C819" s="1">
        <v>0</v>
      </c>
    </row>
    <row r="820" spans="1:3">
      <c r="A820" s="40">
        <v>45108</v>
      </c>
      <c r="B820" s="42">
        <v>47725</v>
      </c>
      <c r="C820" s="1">
        <v>0</v>
      </c>
    </row>
    <row r="821" spans="1:3">
      <c r="A821" s="40">
        <v>45473</v>
      </c>
      <c r="B821" s="42">
        <v>24750</v>
      </c>
      <c r="C821" s="1">
        <v>0</v>
      </c>
    </row>
    <row r="822" spans="1:3">
      <c r="A822" s="40">
        <v>45290</v>
      </c>
      <c r="B822" s="42">
        <v>125000</v>
      </c>
      <c r="C822" s="1">
        <v>0</v>
      </c>
    </row>
    <row r="823" spans="1:3">
      <c r="A823" s="40">
        <v>45448</v>
      </c>
      <c r="B823" s="42">
        <v>24750</v>
      </c>
      <c r="C823" s="1">
        <v>0</v>
      </c>
    </row>
    <row r="824" spans="1:3">
      <c r="A824" s="40">
        <v>45021</v>
      </c>
      <c r="B824" s="42">
        <v>2397.5</v>
      </c>
      <c r="C824" s="1">
        <v>0</v>
      </c>
    </row>
    <row r="825" spans="1:3">
      <c r="A825" s="40">
        <v>46022</v>
      </c>
      <c r="B825" s="42">
        <v>247500</v>
      </c>
      <c r="C825" s="1">
        <v>0</v>
      </c>
    </row>
    <row r="826" spans="1:3">
      <c r="A826" s="40">
        <v>46022</v>
      </c>
      <c r="B826" s="42">
        <v>247500</v>
      </c>
      <c r="C826" s="1">
        <v>0</v>
      </c>
    </row>
    <row r="827" spans="1:3">
      <c r="A827" s="40">
        <v>45291</v>
      </c>
      <c r="B827" s="42">
        <v>125000</v>
      </c>
      <c r="C827" s="1">
        <v>0</v>
      </c>
    </row>
    <row r="828" spans="1:3">
      <c r="A828" s="40">
        <v>45659</v>
      </c>
      <c r="B828" s="42">
        <v>49749.999999999993</v>
      </c>
      <c r="C828" s="1">
        <v>0</v>
      </c>
    </row>
    <row r="829" spans="1:3">
      <c r="A829" s="40">
        <v>45473</v>
      </c>
      <c r="B829" s="42">
        <v>49749.999999999993</v>
      </c>
      <c r="C829" s="1">
        <v>0</v>
      </c>
    </row>
    <row r="830" spans="1:3">
      <c r="A830" s="40">
        <v>45291</v>
      </c>
      <c r="B830" s="42">
        <v>24750</v>
      </c>
      <c r="C830" s="1">
        <v>0</v>
      </c>
    </row>
    <row r="831" spans="1:3">
      <c r="A831" s="40">
        <v>45473</v>
      </c>
      <c r="B831" s="42">
        <v>49749.999999999993</v>
      </c>
      <c r="C831" s="1">
        <v>0</v>
      </c>
    </row>
    <row r="832" spans="1:3">
      <c r="A832" s="40">
        <v>45473</v>
      </c>
      <c r="B832" s="42">
        <v>49749.999999999993</v>
      </c>
      <c r="C832" s="1">
        <v>0</v>
      </c>
    </row>
    <row r="833" spans="1:3">
      <c r="A833" s="40">
        <v>45291</v>
      </c>
      <c r="B833" s="42">
        <v>24750</v>
      </c>
      <c r="C833" s="1">
        <v>0</v>
      </c>
    </row>
    <row r="834" spans="1:3">
      <c r="A834" s="40">
        <v>45656</v>
      </c>
      <c r="B834" s="42">
        <v>475000</v>
      </c>
      <c r="C834" s="1">
        <v>0</v>
      </c>
    </row>
    <row r="835" spans="1:3">
      <c r="A835" s="40">
        <v>45230</v>
      </c>
      <c r="B835" s="42">
        <v>125000</v>
      </c>
      <c r="C835" s="1">
        <v>0</v>
      </c>
    </row>
    <row r="836" spans="1:3">
      <c r="A836" s="40">
        <v>45657</v>
      </c>
      <c r="B836" s="42">
        <v>49749.999999999993</v>
      </c>
      <c r="C836" s="1">
        <v>0</v>
      </c>
    </row>
    <row r="837" spans="1:3">
      <c r="A837" s="40">
        <v>45627</v>
      </c>
      <c r="B837" s="42">
        <v>24750</v>
      </c>
      <c r="C837" s="1">
        <v>0</v>
      </c>
    </row>
    <row r="838" spans="1:3">
      <c r="A838" s="40">
        <v>45627</v>
      </c>
      <c r="B838" s="42">
        <v>24750</v>
      </c>
      <c r="C838" s="1">
        <v>0</v>
      </c>
    </row>
    <row r="839" spans="1:3">
      <c r="A839" s="40">
        <v>44804</v>
      </c>
      <c r="B839" s="42">
        <v>24750</v>
      </c>
      <c r="C839" s="1">
        <v>0</v>
      </c>
    </row>
    <row r="840" spans="1:3">
      <c r="A840" s="40">
        <v>45291</v>
      </c>
      <c r="B840" s="42">
        <v>200000</v>
      </c>
      <c r="C840" s="1">
        <v>0</v>
      </c>
    </row>
    <row r="841" spans="1:3">
      <c r="A841" s="40">
        <v>45291</v>
      </c>
      <c r="B841" s="42">
        <v>249750</v>
      </c>
      <c r="C841" s="1">
        <v>0</v>
      </c>
    </row>
    <row r="842" spans="1:3">
      <c r="A842" s="40">
        <v>45212</v>
      </c>
      <c r="B842" s="42">
        <v>207500</v>
      </c>
      <c r="C842" s="1">
        <v>0</v>
      </c>
    </row>
    <row r="843" spans="1:3">
      <c r="A843" s="40">
        <v>45290</v>
      </c>
      <c r="B843" s="42">
        <v>24750</v>
      </c>
      <c r="C843" s="1">
        <v>0</v>
      </c>
    </row>
    <row r="844" spans="1:3">
      <c r="A844" s="40">
        <v>45290</v>
      </c>
      <c r="B844" s="42">
        <v>24750</v>
      </c>
      <c r="C844" s="1">
        <v>0</v>
      </c>
    </row>
    <row r="845" spans="1:3">
      <c r="A845" s="40">
        <v>45290</v>
      </c>
      <c r="B845" s="42">
        <v>24750</v>
      </c>
      <c r="C845" s="1">
        <v>0</v>
      </c>
    </row>
    <row r="846" spans="1:3">
      <c r="A846" s="40">
        <v>45291</v>
      </c>
      <c r="B846" s="42">
        <v>24750</v>
      </c>
      <c r="C846" s="1">
        <v>0</v>
      </c>
    </row>
    <row r="847" spans="1:3">
      <c r="A847" s="40">
        <v>45290</v>
      </c>
      <c r="B847" s="42">
        <v>24750</v>
      </c>
      <c r="C847" s="1">
        <v>0</v>
      </c>
    </row>
    <row r="848" spans="1:3">
      <c r="A848" s="40">
        <v>45290</v>
      </c>
      <c r="B848" s="42">
        <v>24750</v>
      </c>
      <c r="C848" s="1">
        <v>0</v>
      </c>
    </row>
    <row r="849" spans="1:3">
      <c r="A849" s="40">
        <v>45292</v>
      </c>
      <c r="B849" s="42">
        <v>249750</v>
      </c>
      <c r="C849" s="1">
        <v>0</v>
      </c>
    </row>
    <row r="850" spans="1:3">
      <c r="A850" s="40">
        <v>44896</v>
      </c>
      <c r="B850" s="42">
        <v>24750</v>
      </c>
      <c r="C850" s="1">
        <v>0</v>
      </c>
    </row>
    <row r="851" spans="1:3">
      <c r="A851" s="40">
        <v>44926</v>
      </c>
      <c r="B851" s="42">
        <v>21499.999999999996</v>
      </c>
      <c r="C851" s="1">
        <v>0</v>
      </c>
    </row>
    <row r="852" spans="1:3">
      <c r="A852" s="40">
        <v>46022</v>
      </c>
      <c r="B852" s="42">
        <v>24750</v>
      </c>
      <c r="C852" s="1">
        <v>0</v>
      </c>
    </row>
    <row r="853" spans="1:3">
      <c r="A853" s="40">
        <v>45291</v>
      </c>
      <c r="B853" s="42">
        <v>255000</v>
      </c>
      <c r="C853" s="1">
        <v>0</v>
      </c>
    </row>
    <row r="854" spans="1:3">
      <c r="A854" s="40">
        <v>45657</v>
      </c>
      <c r="B854" s="42">
        <v>696500</v>
      </c>
      <c r="C854" s="1">
        <v>0</v>
      </c>
    </row>
    <row r="855" spans="1:3">
      <c r="A855" s="40">
        <v>45291</v>
      </c>
      <c r="B855" s="42">
        <v>49749.999999999993</v>
      </c>
      <c r="C855" s="1">
        <v>0</v>
      </c>
    </row>
    <row r="856" spans="1:3">
      <c r="A856" s="40">
        <v>44854</v>
      </c>
      <c r="B856" s="42">
        <v>47550</v>
      </c>
      <c r="C856" s="1">
        <v>0</v>
      </c>
    </row>
    <row r="857" spans="1:3">
      <c r="A857" s="40">
        <v>45838</v>
      </c>
      <c r="B857" s="42">
        <v>137500</v>
      </c>
      <c r="C857" s="1">
        <v>0</v>
      </c>
    </row>
    <row r="858" spans="1:3">
      <c r="A858" s="40">
        <v>46022</v>
      </c>
      <c r="B858" s="42">
        <v>49749.999999999993</v>
      </c>
      <c r="C858" s="1">
        <v>0</v>
      </c>
    </row>
    <row r="859" spans="1:3">
      <c r="A859" s="40">
        <v>46022</v>
      </c>
      <c r="B859" s="42">
        <v>49749.999999999993</v>
      </c>
      <c r="C859" s="1">
        <v>0</v>
      </c>
    </row>
    <row r="860" spans="1:3">
      <c r="A860" s="40">
        <v>45647</v>
      </c>
      <c r="B860" s="42">
        <v>49749.999999999993</v>
      </c>
      <c r="C860" s="1">
        <v>0</v>
      </c>
    </row>
    <row r="861" spans="1:3">
      <c r="A861" s="40">
        <v>46022</v>
      </c>
      <c r="B861" s="42">
        <v>49749.999999999993</v>
      </c>
      <c r="C861" s="1">
        <v>0</v>
      </c>
    </row>
    <row r="862" spans="1:3">
      <c r="A862" s="40">
        <v>46022</v>
      </c>
      <c r="B862" s="42">
        <v>49749.999999999993</v>
      </c>
      <c r="C862" s="1">
        <v>0</v>
      </c>
    </row>
    <row r="863" spans="1:3">
      <c r="A863" s="40">
        <v>45000</v>
      </c>
      <c r="B863" s="42">
        <v>600</v>
      </c>
      <c r="C863" s="1">
        <v>0</v>
      </c>
    </row>
    <row r="864" spans="1:3">
      <c r="A864" s="40">
        <v>45291</v>
      </c>
      <c r="B864" s="42">
        <v>49749.999999999993</v>
      </c>
      <c r="C864" s="1">
        <v>0</v>
      </c>
    </row>
    <row r="865" spans="1:3">
      <c r="A865" s="40">
        <v>45298</v>
      </c>
      <c r="B865" s="42">
        <v>24750</v>
      </c>
      <c r="C865" s="1">
        <v>0</v>
      </c>
    </row>
    <row r="866" spans="1:3">
      <c r="A866" s="40">
        <v>44925</v>
      </c>
      <c r="B866" s="42">
        <v>25</v>
      </c>
      <c r="C866" s="1">
        <v>0</v>
      </c>
    </row>
    <row r="867" spans="1:3">
      <c r="A867" s="40">
        <v>45413</v>
      </c>
      <c r="B867" s="42">
        <v>10500</v>
      </c>
      <c r="C867" s="1">
        <v>0</v>
      </c>
    </row>
    <row r="868" spans="1:3">
      <c r="A868" s="40">
        <v>45962</v>
      </c>
      <c r="B868" s="42">
        <v>49749.999999999993</v>
      </c>
      <c r="C868" s="1">
        <v>0</v>
      </c>
    </row>
    <row r="869" spans="1:3">
      <c r="A869" s="40">
        <v>45597</v>
      </c>
      <c r="B869" s="42">
        <v>47500</v>
      </c>
      <c r="C869" s="1">
        <v>0</v>
      </c>
    </row>
    <row r="870" spans="1:3">
      <c r="A870" s="40">
        <v>45626</v>
      </c>
      <c r="B870" s="42">
        <v>250000</v>
      </c>
      <c r="C870" s="1">
        <v>0</v>
      </c>
    </row>
    <row r="871" spans="1:3">
      <c r="A871" s="40">
        <v>45991</v>
      </c>
      <c r="B871" s="42">
        <v>250000</v>
      </c>
      <c r="C871" s="1">
        <v>0</v>
      </c>
    </row>
    <row r="872" spans="1:3">
      <c r="A872" s="40">
        <v>46022</v>
      </c>
      <c r="B872" s="42">
        <v>125000</v>
      </c>
      <c r="C872" s="1">
        <v>0</v>
      </c>
    </row>
    <row r="873" spans="1:3">
      <c r="A873" s="40">
        <v>45230</v>
      </c>
      <c r="B873" s="42">
        <v>20000</v>
      </c>
      <c r="C873" s="1">
        <v>0</v>
      </c>
    </row>
    <row r="874" spans="1:3">
      <c r="A874" s="40">
        <v>45290</v>
      </c>
      <c r="B874" s="42">
        <v>48750</v>
      </c>
      <c r="C874" s="1">
        <v>0</v>
      </c>
    </row>
    <row r="875" spans="1:3">
      <c r="A875" s="40">
        <v>45275</v>
      </c>
      <c r="B875" s="42">
        <v>24750</v>
      </c>
      <c r="C875" s="1">
        <v>0</v>
      </c>
    </row>
    <row r="876" spans="1:3">
      <c r="A876" s="40">
        <v>46022</v>
      </c>
      <c r="B876" s="42">
        <v>500000</v>
      </c>
      <c r="C876" s="1">
        <v>0</v>
      </c>
    </row>
    <row r="877" spans="1:3">
      <c r="A877" s="40">
        <v>45809</v>
      </c>
      <c r="B877" s="42">
        <v>24750</v>
      </c>
      <c r="C877" s="1">
        <v>0</v>
      </c>
    </row>
    <row r="878" spans="1:3">
      <c r="A878" s="40">
        <v>46387</v>
      </c>
      <c r="B878" s="42">
        <v>450000</v>
      </c>
      <c r="C878" s="1">
        <v>0</v>
      </c>
    </row>
    <row r="879" spans="1:3">
      <c r="A879" s="40">
        <v>45000</v>
      </c>
      <c r="B879" s="42">
        <v>600</v>
      </c>
      <c r="C879" s="1">
        <v>0</v>
      </c>
    </row>
    <row r="880" spans="1:3">
      <c r="A880" s="40">
        <v>45250</v>
      </c>
      <c r="B880" s="42">
        <v>111999.99999999999</v>
      </c>
      <c r="C880" s="1">
        <v>0</v>
      </c>
    </row>
    <row r="881" spans="1:3">
      <c r="A881" s="40">
        <v>45291</v>
      </c>
      <c r="B881" s="42">
        <v>250000</v>
      </c>
      <c r="C881" s="1">
        <v>0</v>
      </c>
    </row>
    <row r="882" spans="1:3">
      <c r="A882" s="40">
        <v>45283</v>
      </c>
      <c r="B882" s="42">
        <v>22500</v>
      </c>
      <c r="C882" s="1">
        <v>0</v>
      </c>
    </row>
    <row r="883" spans="1:3">
      <c r="A883" s="40">
        <v>46022</v>
      </c>
      <c r="B883" s="42">
        <v>200000</v>
      </c>
      <c r="C883" s="1">
        <v>0</v>
      </c>
    </row>
    <row r="884" spans="1:3">
      <c r="A884" s="40">
        <v>45633</v>
      </c>
      <c r="B884" s="42">
        <v>24750</v>
      </c>
      <c r="C884" s="1">
        <v>0</v>
      </c>
    </row>
    <row r="885" spans="1:3">
      <c r="A885" s="40">
        <v>45291</v>
      </c>
      <c r="B885" s="42">
        <v>49749.999999999993</v>
      </c>
      <c r="C885" s="1">
        <v>0</v>
      </c>
    </row>
    <row r="886" spans="1:3">
      <c r="A886" s="40">
        <v>45565</v>
      </c>
      <c r="B886" s="42">
        <v>49749.999999999993</v>
      </c>
      <c r="C886" s="1">
        <v>0</v>
      </c>
    </row>
    <row r="887" spans="1:3">
      <c r="A887" s="40">
        <v>45627</v>
      </c>
      <c r="B887" s="42">
        <v>70000</v>
      </c>
      <c r="C887" s="1">
        <v>0</v>
      </c>
    </row>
    <row r="888" spans="1:3">
      <c r="A888" s="40">
        <v>45290</v>
      </c>
      <c r="B888" s="42">
        <v>24750</v>
      </c>
      <c r="C888" s="1">
        <v>0</v>
      </c>
    </row>
    <row r="889" spans="1:3">
      <c r="A889" s="40">
        <v>45291</v>
      </c>
      <c r="B889" s="42">
        <v>24750</v>
      </c>
      <c r="C889" s="1">
        <v>0</v>
      </c>
    </row>
    <row r="890" spans="1:3">
      <c r="A890" s="40">
        <v>45291</v>
      </c>
      <c r="B890" s="42">
        <v>24750</v>
      </c>
      <c r="C890" s="1">
        <v>0</v>
      </c>
    </row>
    <row r="891" spans="1:3">
      <c r="A891" s="40">
        <v>45656</v>
      </c>
      <c r="B891" s="42">
        <v>24750</v>
      </c>
      <c r="C891" s="1">
        <v>0</v>
      </c>
    </row>
    <row r="892" spans="1:3">
      <c r="A892" s="40">
        <v>45656</v>
      </c>
      <c r="B892" s="42">
        <v>24750</v>
      </c>
      <c r="C892" s="1">
        <v>0</v>
      </c>
    </row>
    <row r="893" spans="1:3">
      <c r="A893" s="40">
        <v>45656</v>
      </c>
      <c r="B893" s="42">
        <v>24750</v>
      </c>
      <c r="C893" s="1">
        <v>0</v>
      </c>
    </row>
    <row r="894" spans="1:3">
      <c r="A894" s="40">
        <v>45838</v>
      </c>
      <c r="B894" s="42">
        <v>12250</v>
      </c>
      <c r="C894" s="1">
        <v>0</v>
      </c>
    </row>
    <row r="895" spans="1:3">
      <c r="A895" s="40">
        <v>45261</v>
      </c>
      <c r="B895" s="42">
        <v>180000</v>
      </c>
      <c r="C895" s="1">
        <v>0</v>
      </c>
    </row>
    <row r="896" spans="1:3">
      <c r="A896" s="40">
        <v>45261</v>
      </c>
      <c r="B896" s="42">
        <v>220000</v>
      </c>
      <c r="C896" s="1">
        <v>0</v>
      </c>
    </row>
    <row r="897" spans="1:3">
      <c r="A897" s="40">
        <v>45657</v>
      </c>
      <c r="B897" s="42">
        <v>49749.999999999993</v>
      </c>
      <c r="C897" s="1">
        <v>0</v>
      </c>
    </row>
    <row r="898" spans="1:3">
      <c r="A898" s="40">
        <v>45627</v>
      </c>
      <c r="B898" s="42">
        <v>125000</v>
      </c>
      <c r="C898" s="1">
        <v>0</v>
      </c>
    </row>
    <row r="899" spans="1:3">
      <c r="A899" s="40">
        <v>45322</v>
      </c>
      <c r="B899" s="42">
        <v>6250</v>
      </c>
      <c r="C899" s="1">
        <v>0</v>
      </c>
    </row>
    <row r="900" spans="1:3">
      <c r="A900" s="40">
        <v>45657</v>
      </c>
      <c r="B900" s="42">
        <v>212500</v>
      </c>
      <c r="C900" s="1">
        <v>0</v>
      </c>
    </row>
    <row r="901" spans="1:3">
      <c r="A901" s="40">
        <v>46020</v>
      </c>
      <c r="B901" s="42">
        <v>453125</v>
      </c>
      <c r="C901" s="1">
        <v>0</v>
      </c>
    </row>
    <row r="902" spans="1:3">
      <c r="A902" s="40">
        <v>45322</v>
      </c>
      <c r="B902" s="42">
        <v>6250</v>
      </c>
      <c r="C902" s="1">
        <v>0</v>
      </c>
    </row>
    <row r="903" spans="1:3">
      <c r="A903" s="40">
        <v>45261</v>
      </c>
      <c r="B903" s="42">
        <v>24750</v>
      </c>
      <c r="C903" s="1">
        <v>0</v>
      </c>
    </row>
    <row r="904" spans="1:3">
      <c r="A904" s="40">
        <v>45638</v>
      </c>
      <c r="B904" s="42">
        <v>49749.999999999993</v>
      </c>
      <c r="C904" s="1">
        <v>0</v>
      </c>
    </row>
    <row r="905" spans="1:3">
      <c r="A905" s="40">
        <v>45322</v>
      </c>
      <c r="B905" s="42">
        <v>6250</v>
      </c>
      <c r="C905" s="1">
        <v>0</v>
      </c>
    </row>
    <row r="906" spans="1:3">
      <c r="A906" s="40">
        <v>45657</v>
      </c>
      <c r="B906" s="42">
        <v>125000</v>
      </c>
      <c r="C906" s="1">
        <v>0</v>
      </c>
    </row>
    <row r="907" spans="1:3">
      <c r="A907" s="40">
        <v>45199</v>
      </c>
      <c r="B907" s="42">
        <v>49749.999999999993</v>
      </c>
      <c r="C907" s="1">
        <v>0</v>
      </c>
    </row>
    <row r="908" spans="1:3">
      <c r="A908" s="40">
        <v>45321</v>
      </c>
      <c r="B908" s="42">
        <v>24500</v>
      </c>
      <c r="C908" s="1">
        <v>0</v>
      </c>
    </row>
    <row r="909" spans="1:3">
      <c r="A909" s="40">
        <v>45107</v>
      </c>
      <c r="B909" s="42">
        <v>7249.9999999999991</v>
      </c>
      <c r="C909" s="1">
        <v>0</v>
      </c>
    </row>
    <row r="910" spans="1:3">
      <c r="A910" s="40">
        <v>45261</v>
      </c>
      <c r="B910" s="42">
        <v>19000</v>
      </c>
      <c r="C910" s="1">
        <v>0</v>
      </c>
    </row>
    <row r="911" spans="1:3">
      <c r="A911" s="40">
        <v>45291</v>
      </c>
      <c r="B911" s="42">
        <v>24750</v>
      </c>
      <c r="C911" s="1">
        <v>0</v>
      </c>
    </row>
    <row r="912" spans="1:3">
      <c r="A912" s="40">
        <v>45657</v>
      </c>
      <c r="B912" s="42">
        <v>249499.99999999997</v>
      </c>
      <c r="C912" s="1">
        <v>0</v>
      </c>
    </row>
    <row r="913" spans="1:3">
      <c r="A913" s="40">
        <v>45689</v>
      </c>
      <c r="B913" s="42">
        <v>24750</v>
      </c>
      <c r="C913" s="1">
        <v>0</v>
      </c>
    </row>
    <row r="914" spans="1:3">
      <c r="A914" s="40">
        <v>45809</v>
      </c>
      <c r="B914" s="42">
        <v>600000</v>
      </c>
      <c r="C914" s="1">
        <v>0</v>
      </c>
    </row>
    <row r="915" spans="1:3">
      <c r="A915" s="40">
        <v>45229</v>
      </c>
      <c r="B915" s="42">
        <v>24750</v>
      </c>
      <c r="C915" s="1">
        <v>0</v>
      </c>
    </row>
    <row r="916" spans="1:3">
      <c r="A916" s="40">
        <v>45899</v>
      </c>
      <c r="B916" s="42">
        <v>1875000</v>
      </c>
      <c r="C916" s="1">
        <v>0</v>
      </c>
    </row>
    <row r="917" spans="1:3">
      <c r="A917" s="40">
        <v>45229</v>
      </c>
      <c r="B917" s="42">
        <v>24750</v>
      </c>
      <c r="C917" s="1">
        <v>0</v>
      </c>
    </row>
    <row r="918" spans="1:3">
      <c r="A918" s="40">
        <v>45229</v>
      </c>
      <c r="B918" s="42">
        <v>24750</v>
      </c>
      <c r="C918" s="1">
        <v>0</v>
      </c>
    </row>
    <row r="919" spans="1:3">
      <c r="A919" s="40">
        <v>45229</v>
      </c>
      <c r="B919" s="42">
        <v>24750</v>
      </c>
      <c r="C919" s="1">
        <v>0</v>
      </c>
    </row>
    <row r="920" spans="1:3">
      <c r="A920" s="40">
        <v>45807</v>
      </c>
      <c r="B920" s="42">
        <v>24750</v>
      </c>
      <c r="C920" s="1">
        <v>0</v>
      </c>
    </row>
    <row r="921" spans="1:3">
      <c r="A921" s="40">
        <v>45383</v>
      </c>
      <c r="B921" s="42">
        <v>198999.99999999997</v>
      </c>
      <c r="C921" s="1">
        <v>0</v>
      </c>
    </row>
    <row r="922" spans="1:3">
      <c r="A922" s="40">
        <v>46022</v>
      </c>
      <c r="B922" s="42">
        <v>500000</v>
      </c>
      <c r="C922" s="1">
        <v>0</v>
      </c>
    </row>
    <row r="923" spans="1:3">
      <c r="A923" s="40">
        <v>45229</v>
      </c>
      <c r="B923" s="42">
        <v>24750</v>
      </c>
      <c r="C923" s="1">
        <v>0</v>
      </c>
    </row>
    <row r="924" spans="1:3">
      <c r="A924" s="40">
        <v>45746</v>
      </c>
      <c r="B924" s="42">
        <v>24750</v>
      </c>
      <c r="C924" s="1">
        <v>0</v>
      </c>
    </row>
    <row r="925" spans="1:3">
      <c r="A925" s="40">
        <v>45807</v>
      </c>
      <c r="B925" s="42">
        <v>24750</v>
      </c>
      <c r="C925" s="1">
        <v>0</v>
      </c>
    </row>
    <row r="926" spans="1:3">
      <c r="A926" s="40">
        <v>45807</v>
      </c>
      <c r="B926" s="42">
        <v>24750</v>
      </c>
      <c r="C926" s="1">
        <v>0</v>
      </c>
    </row>
    <row r="927" spans="1:3">
      <c r="A927" s="40">
        <v>45807</v>
      </c>
      <c r="B927" s="42">
        <v>24750</v>
      </c>
      <c r="C927" s="1">
        <v>0</v>
      </c>
    </row>
    <row r="928" spans="1:3">
      <c r="A928" s="40">
        <v>45626</v>
      </c>
      <c r="B928" s="42">
        <v>250000</v>
      </c>
      <c r="C928" s="1">
        <v>0</v>
      </c>
    </row>
    <row r="929" spans="1:3">
      <c r="A929" s="40">
        <v>46022</v>
      </c>
      <c r="B929" s="42">
        <v>200000</v>
      </c>
      <c r="C929" s="1">
        <v>0</v>
      </c>
    </row>
    <row r="930" spans="1:3">
      <c r="A930" s="40">
        <v>46752</v>
      </c>
      <c r="B930" s="42">
        <v>375000</v>
      </c>
      <c r="C930" s="1">
        <v>0</v>
      </c>
    </row>
    <row r="931" spans="1:3">
      <c r="A931" s="40">
        <v>46053</v>
      </c>
      <c r="B931" s="42">
        <v>875000</v>
      </c>
      <c r="C931" s="1">
        <v>0</v>
      </c>
    </row>
    <row r="932" spans="1:3">
      <c r="A932" s="40">
        <v>45291</v>
      </c>
      <c r="B932" s="42">
        <v>24750</v>
      </c>
      <c r="C932" s="1">
        <v>0</v>
      </c>
    </row>
    <row r="933" spans="1:3">
      <c r="A933" s="40">
        <v>45290</v>
      </c>
      <c r="B933" s="42">
        <v>24750</v>
      </c>
      <c r="C933" s="1">
        <v>0</v>
      </c>
    </row>
    <row r="934" spans="1:3">
      <c r="A934" s="40">
        <v>46387</v>
      </c>
      <c r="B934" s="42">
        <v>1000000</v>
      </c>
      <c r="C934" s="1">
        <v>0</v>
      </c>
    </row>
    <row r="935" spans="1:3">
      <c r="A935" s="40">
        <v>45536</v>
      </c>
      <c r="B935" s="42">
        <v>100000</v>
      </c>
      <c r="C935" s="1">
        <v>0</v>
      </c>
    </row>
    <row r="936" spans="1:3">
      <c r="A936" s="40">
        <v>46022</v>
      </c>
      <c r="B936" s="42">
        <v>500000</v>
      </c>
      <c r="C936" s="1">
        <v>0</v>
      </c>
    </row>
    <row r="937" spans="1:3">
      <c r="A937" s="40">
        <v>46022</v>
      </c>
      <c r="B937" s="42">
        <v>498750</v>
      </c>
      <c r="C937" s="1">
        <v>0</v>
      </c>
    </row>
    <row r="938" spans="1:3">
      <c r="A938" s="40">
        <v>46022</v>
      </c>
      <c r="B938" s="42">
        <v>750000</v>
      </c>
      <c r="C938" s="1">
        <v>0</v>
      </c>
    </row>
    <row r="939" spans="1:3">
      <c r="A939" s="40">
        <v>45473</v>
      </c>
      <c r="B939" s="42">
        <v>249750</v>
      </c>
      <c r="C939" s="1">
        <v>0</v>
      </c>
    </row>
    <row r="940" spans="1:3">
      <c r="A940" s="40">
        <v>45657</v>
      </c>
      <c r="B940" s="42">
        <v>249750</v>
      </c>
      <c r="C940" s="1">
        <v>0</v>
      </c>
    </row>
    <row r="941" spans="1:3">
      <c r="A941" s="40">
        <v>45503</v>
      </c>
      <c r="B941" s="42">
        <v>249750</v>
      </c>
      <c r="C941" s="1">
        <v>0</v>
      </c>
    </row>
    <row r="942" spans="1:3">
      <c r="A942" s="40">
        <v>45838</v>
      </c>
      <c r="B942" s="42">
        <v>250000</v>
      </c>
      <c r="C942" s="1">
        <v>0</v>
      </c>
    </row>
    <row r="943" spans="1:3">
      <c r="A943" s="40">
        <v>45139</v>
      </c>
      <c r="B943" s="42">
        <v>225000</v>
      </c>
      <c r="C943" s="1">
        <v>0</v>
      </c>
    </row>
    <row r="944" spans="1:3">
      <c r="A944" s="40">
        <v>46387</v>
      </c>
      <c r="B944" s="42">
        <v>125000</v>
      </c>
      <c r="C944" s="1">
        <v>0</v>
      </c>
    </row>
    <row r="945" spans="1:3">
      <c r="A945" s="40">
        <v>46387</v>
      </c>
      <c r="B945" s="42">
        <v>200000</v>
      </c>
      <c r="C945" s="1">
        <v>0</v>
      </c>
    </row>
    <row r="946" spans="1:3">
      <c r="A946" s="40">
        <v>46387</v>
      </c>
      <c r="B946" s="42">
        <v>125000</v>
      </c>
      <c r="C946" s="1">
        <v>0</v>
      </c>
    </row>
    <row r="947" spans="1:3">
      <c r="A947" s="40">
        <v>45823</v>
      </c>
      <c r="B947" s="42">
        <v>198999.99999999997</v>
      </c>
      <c r="C947" s="1">
        <v>0</v>
      </c>
    </row>
    <row r="948" spans="1:3">
      <c r="A948" s="40">
        <v>46387</v>
      </c>
      <c r="B948" s="42">
        <v>250000</v>
      </c>
      <c r="C948" s="1">
        <v>0</v>
      </c>
    </row>
    <row r="949" spans="1:3">
      <c r="A949" s="40">
        <v>46387</v>
      </c>
      <c r="B949" s="42">
        <v>49749.999999999993</v>
      </c>
      <c r="C949" s="1">
        <v>0</v>
      </c>
    </row>
    <row r="950" spans="1:3">
      <c r="A950" s="40">
        <v>46387</v>
      </c>
      <c r="B950" s="42">
        <v>250000</v>
      </c>
      <c r="C950" s="1">
        <v>0</v>
      </c>
    </row>
    <row r="951" spans="1:3">
      <c r="A951" s="40">
        <v>46417</v>
      </c>
      <c r="B951" s="42">
        <v>500000</v>
      </c>
      <c r="C951" s="1">
        <v>0</v>
      </c>
    </row>
    <row r="952" spans="1:3">
      <c r="A952" s="40">
        <v>45657</v>
      </c>
      <c r="B952" s="42">
        <v>49749.999999999993</v>
      </c>
      <c r="C952" s="1">
        <v>0</v>
      </c>
    </row>
    <row r="953" spans="1:3">
      <c r="A953" s="40">
        <v>46417</v>
      </c>
      <c r="B953" s="42">
        <v>250000</v>
      </c>
      <c r="C953" s="1">
        <v>0</v>
      </c>
    </row>
    <row r="954" spans="1:3">
      <c r="A954" s="40">
        <v>46417</v>
      </c>
      <c r="B954" s="42">
        <v>250000</v>
      </c>
      <c r="C954" s="1">
        <v>0</v>
      </c>
    </row>
    <row r="955" spans="1:3">
      <c r="A955" s="40">
        <v>45291</v>
      </c>
      <c r="B955" s="42">
        <v>24750</v>
      </c>
      <c r="C955" s="1">
        <v>0</v>
      </c>
    </row>
    <row r="956" spans="1:3">
      <c r="A956" s="40">
        <v>46387</v>
      </c>
      <c r="B956" s="42">
        <v>49749.999999999993</v>
      </c>
      <c r="C956" s="1">
        <v>0</v>
      </c>
    </row>
    <row r="957" spans="1:3">
      <c r="A957" s="40">
        <v>46386</v>
      </c>
      <c r="B957" s="42">
        <v>200000</v>
      </c>
      <c r="C957" s="1">
        <v>0</v>
      </c>
    </row>
    <row r="958" spans="1:3">
      <c r="A958" s="40">
        <v>46387</v>
      </c>
      <c r="B958" s="42">
        <v>49749.999999999993</v>
      </c>
      <c r="C958" s="1">
        <v>0</v>
      </c>
    </row>
    <row r="959" spans="1:3">
      <c r="A959" s="40">
        <v>45627</v>
      </c>
      <c r="B959" s="42">
        <v>24750</v>
      </c>
      <c r="C959" s="1">
        <v>0</v>
      </c>
    </row>
    <row r="960" spans="1:3">
      <c r="A960" s="40">
        <v>46417</v>
      </c>
      <c r="B960" s="42">
        <v>500000</v>
      </c>
      <c r="C960" s="1">
        <v>0</v>
      </c>
    </row>
    <row r="961" spans="1:3">
      <c r="A961" s="40">
        <v>45322</v>
      </c>
      <c r="B961" s="42">
        <v>24750</v>
      </c>
      <c r="C961" s="1">
        <v>0</v>
      </c>
    </row>
    <row r="962" spans="1:3">
      <c r="A962" s="40">
        <v>46386</v>
      </c>
      <c r="B962" s="42">
        <v>250000</v>
      </c>
      <c r="C962" s="1">
        <v>0</v>
      </c>
    </row>
    <row r="963" spans="1:3">
      <c r="A963" s="40">
        <v>46386</v>
      </c>
      <c r="B963" s="42">
        <v>250000</v>
      </c>
      <c r="C963" s="1">
        <v>0</v>
      </c>
    </row>
    <row r="964" spans="1:3">
      <c r="A964" s="40">
        <v>45473</v>
      </c>
      <c r="B964" s="42">
        <v>24750</v>
      </c>
      <c r="C964" s="1">
        <v>0</v>
      </c>
    </row>
    <row r="965" spans="1:3">
      <c r="A965" s="40">
        <v>46386</v>
      </c>
      <c r="B965" s="42">
        <v>24750</v>
      </c>
      <c r="C965" s="1">
        <v>0</v>
      </c>
    </row>
    <row r="966" spans="1:3">
      <c r="A966" s="40">
        <v>46021</v>
      </c>
      <c r="B966" s="42">
        <v>24750</v>
      </c>
      <c r="C966" s="1">
        <v>0</v>
      </c>
    </row>
    <row r="967" spans="1:3">
      <c r="A967" s="40">
        <v>45473</v>
      </c>
      <c r="B967" s="42">
        <v>24750</v>
      </c>
      <c r="C967" s="1">
        <v>0</v>
      </c>
    </row>
    <row r="968" spans="1:3">
      <c r="A968" s="40">
        <v>45656</v>
      </c>
      <c r="B968" s="42">
        <v>24750</v>
      </c>
      <c r="C968" s="1">
        <v>0</v>
      </c>
    </row>
    <row r="969" spans="1:3">
      <c r="A969" s="40">
        <v>45657</v>
      </c>
      <c r="B969" s="42">
        <v>190000</v>
      </c>
      <c r="C969" s="1">
        <v>0</v>
      </c>
    </row>
    <row r="970" spans="1:3">
      <c r="A970" s="40">
        <v>45656</v>
      </c>
      <c r="B970" s="42">
        <v>24750</v>
      </c>
      <c r="C970" s="1">
        <v>0</v>
      </c>
    </row>
    <row r="971" spans="1:3">
      <c r="A971" s="40">
        <v>46598</v>
      </c>
      <c r="B971" s="42">
        <v>200000</v>
      </c>
      <c r="C971" s="1">
        <v>0</v>
      </c>
    </row>
    <row r="972" spans="1:3">
      <c r="A972" s="40">
        <v>45656</v>
      </c>
      <c r="B972" s="42">
        <v>24750</v>
      </c>
      <c r="C972" s="1">
        <v>0</v>
      </c>
    </row>
    <row r="973" spans="1:3">
      <c r="A973" s="40">
        <v>45656</v>
      </c>
      <c r="B973" s="42">
        <v>24750</v>
      </c>
      <c r="C973" s="1">
        <v>0</v>
      </c>
    </row>
    <row r="974" spans="1:3">
      <c r="A974" s="40">
        <v>46386</v>
      </c>
      <c r="B974" s="42">
        <v>250000</v>
      </c>
      <c r="C974" s="1">
        <v>0</v>
      </c>
    </row>
    <row r="975" spans="1:3">
      <c r="A975" s="40">
        <v>46022</v>
      </c>
      <c r="B975" s="42">
        <v>337500</v>
      </c>
      <c r="C975" s="1">
        <v>0</v>
      </c>
    </row>
    <row r="976" spans="1:3">
      <c r="A976" s="40">
        <v>46387</v>
      </c>
      <c r="B976" s="42">
        <v>24750</v>
      </c>
      <c r="C976" s="1">
        <v>0</v>
      </c>
    </row>
    <row r="977" spans="1:3">
      <c r="A977" s="40">
        <v>45473</v>
      </c>
      <c r="B977" s="42">
        <v>125000</v>
      </c>
      <c r="C977" s="1">
        <v>0</v>
      </c>
    </row>
    <row r="978" spans="1:3">
      <c r="A978" s="40">
        <v>46386</v>
      </c>
      <c r="B978" s="42">
        <v>425000</v>
      </c>
      <c r="C978" s="1">
        <v>0</v>
      </c>
    </row>
    <row r="979" spans="1:3">
      <c r="A979" s="40">
        <v>45657</v>
      </c>
      <c r="B979" s="42">
        <v>49749.999999999993</v>
      </c>
      <c r="C979" s="1">
        <v>0</v>
      </c>
    </row>
    <row r="980" spans="1:3">
      <c r="A980" s="40">
        <v>45656</v>
      </c>
      <c r="B980" s="42">
        <v>49749.999999999993</v>
      </c>
      <c r="C980" s="1">
        <v>0</v>
      </c>
    </row>
    <row r="981" spans="1:3">
      <c r="A981" s="40">
        <v>45579</v>
      </c>
      <c r="B981" s="42">
        <v>5000</v>
      </c>
      <c r="C981" s="1">
        <v>0</v>
      </c>
    </row>
    <row r="982" spans="1:3">
      <c r="A982" s="40">
        <v>45838</v>
      </c>
      <c r="B982" s="42">
        <v>500000</v>
      </c>
      <c r="C982" s="1">
        <v>0</v>
      </c>
    </row>
    <row r="983" spans="1:3">
      <c r="A983" s="40">
        <v>45869</v>
      </c>
      <c r="B983" s="42">
        <v>49749.999999999993</v>
      </c>
      <c r="C983" s="1">
        <v>0</v>
      </c>
    </row>
    <row r="984" spans="1:3">
      <c r="A984" s="40">
        <v>46021</v>
      </c>
      <c r="B984" s="42">
        <v>450000</v>
      </c>
      <c r="C984" s="1">
        <v>0</v>
      </c>
    </row>
    <row r="985" spans="1:3">
      <c r="A985" s="40">
        <v>45290</v>
      </c>
      <c r="B985" s="42">
        <v>24750</v>
      </c>
      <c r="C985" s="1">
        <v>0</v>
      </c>
    </row>
    <row r="986" spans="1:3">
      <c r="A986" s="40">
        <v>46751</v>
      </c>
      <c r="B986" s="42">
        <v>225000</v>
      </c>
      <c r="C986" s="1">
        <v>0</v>
      </c>
    </row>
    <row r="987" spans="1:3">
      <c r="A987" s="40">
        <v>46234</v>
      </c>
      <c r="B987" s="42">
        <v>162500</v>
      </c>
      <c r="C987" s="1">
        <v>0</v>
      </c>
    </row>
    <row r="988" spans="1:3">
      <c r="A988" s="40">
        <v>45657</v>
      </c>
      <c r="B988" s="42">
        <v>400000</v>
      </c>
      <c r="C988" s="1">
        <v>0</v>
      </c>
    </row>
    <row r="989" spans="1:3">
      <c r="A989" s="40">
        <v>45657</v>
      </c>
      <c r="B989" s="42">
        <v>24750</v>
      </c>
      <c r="C989" s="1">
        <v>0</v>
      </c>
    </row>
    <row r="990" spans="1:3">
      <c r="A990" s="40">
        <v>45746</v>
      </c>
      <c r="B990" s="42">
        <v>24750</v>
      </c>
      <c r="C990" s="1">
        <v>0</v>
      </c>
    </row>
    <row r="991" spans="1:3">
      <c r="A991" s="40">
        <v>45657</v>
      </c>
      <c r="B991" s="42">
        <v>24750</v>
      </c>
      <c r="C991" s="1">
        <v>0</v>
      </c>
    </row>
    <row r="992" spans="1:3">
      <c r="A992" s="40">
        <v>45746</v>
      </c>
      <c r="B992" s="42">
        <v>24750</v>
      </c>
      <c r="C992" s="1">
        <v>0</v>
      </c>
    </row>
    <row r="993" spans="1:3">
      <c r="A993" s="40">
        <v>45746</v>
      </c>
      <c r="B993" s="42">
        <v>24750</v>
      </c>
      <c r="C993" s="1">
        <v>0</v>
      </c>
    </row>
    <row r="994" spans="1:3">
      <c r="A994" s="40">
        <v>46022</v>
      </c>
      <c r="B994" s="42">
        <v>11999.999999999998</v>
      </c>
      <c r="C994" s="1">
        <v>0</v>
      </c>
    </row>
    <row r="995" spans="1:3">
      <c r="A995" s="40">
        <v>46022</v>
      </c>
      <c r="B995" s="42">
        <v>249750</v>
      </c>
      <c r="C995" s="1">
        <v>0</v>
      </c>
    </row>
    <row r="996" spans="1:3">
      <c r="A996" s="40">
        <v>46022</v>
      </c>
      <c r="B996" s="42">
        <v>49749.999999999993</v>
      </c>
      <c r="C996" s="1">
        <v>0</v>
      </c>
    </row>
    <row r="997" spans="1:3">
      <c r="A997" s="40">
        <v>46568</v>
      </c>
      <c r="B997" s="42">
        <v>24975</v>
      </c>
      <c r="C997" s="1">
        <v>0</v>
      </c>
    </row>
    <row r="998" spans="1:3">
      <c r="A998" s="40">
        <v>46568</v>
      </c>
      <c r="B998" s="42">
        <v>12475</v>
      </c>
      <c r="C998" s="1">
        <v>0</v>
      </c>
    </row>
    <row r="999" spans="1:3">
      <c r="A999" s="40">
        <v>46568</v>
      </c>
      <c r="B999" s="42">
        <v>24975</v>
      </c>
      <c r="C999" s="1">
        <v>0</v>
      </c>
    </row>
    <row r="1000" spans="1:3">
      <c r="A1000" s="40">
        <v>46568</v>
      </c>
      <c r="B1000" s="42">
        <v>24975</v>
      </c>
      <c r="C1000" s="1">
        <v>0</v>
      </c>
    </row>
    <row r="1001" spans="1:3">
      <c r="A1001" s="40">
        <v>46387</v>
      </c>
      <c r="B1001" s="42">
        <v>49749.999999999993</v>
      </c>
      <c r="C1001" s="1">
        <v>0</v>
      </c>
    </row>
    <row r="1002" spans="1:3">
      <c r="A1002" s="40">
        <v>46568</v>
      </c>
      <c r="B1002" s="42">
        <v>24975</v>
      </c>
      <c r="C1002" s="1">
        <v>0</v>
      </c>
    </row>
    <row r="1003" spans="1:3">
      <c r="A1003" s="40">
        <v>45534</v>
      </c>
      <c r="B1003" s="42">
        <v>48750</v>
      </c>
      <c r="C1003" s="1">
        <v>0</v>
      </c>
    </row>
    <row r="1004" spans="1:3">
      <c r="A1004" s="40">
        <v>45534</v>
      </c>
      <c r="B1004" s="42">
        <v>48750</v>
      </c>
      <c r="C1004" s="1">
        <v>0</v>
      </c>
    </row>
    <row r="1005" spans="1:3">
      <c r="A1005" s="40">
        <v>45656</v>
      </c>
      <c r="B1005" s="42">
        <v>8000</v>
      </c>
      <c r="C1005" s="1">
        <v>0</v>
      </c>
    </row>
    <row r="1006" spans="1:3">
      <c r="A1006" s="40">
        <v>45381</v>
      </c>
      <c r="B1006" s="42">
        <v>14975</v>
      </c>
      <c r="C1006" s="1">
        <v>0</v>
      </c>
    </row>
    <row r="1007" spans="1:3">
      <c r="A1007" s="40">
        <v>45350</v>
      </c>
      <c r="B1007" s="42">
        <v>8750</v>
      </c>
      <c r="C1007" s="1">
        <v>0</v>
      </c>
    </row>
    <row r="1008" spans="1:3">
      <c r="A1008" s="40">
        <v>45656</v>
      </c>
      <c r="B1008" s="42">
        <v>24750</v>
      </c>
      <c r="C1008" s="1">
        <v>0</v>
      </c>
    </row>
    <row r="1009" spans="1:3">
      <c r="A1009" s="40">
        <v>45419</v>
      </c>
      <c r="B1009" s="42">
        <v>17500</v>
      </c>
      <c r="C1009" s="1">
        <v>0</v>
      </c>
    </row>
    <row r="1010" spans="1:3">
      <c r="A1010" s="40">
        <v>45535</v>
      </c>
      <c r="B1010" s="42">
        <v>24750</v>
      </c>
      <c r="C1010" s="1">
        <v>0</v>
      </c>
    </row>
    <row r="1011" spans="1:3">
      <c r="A1011" s="40">
        <v>46387</v>
      </c>
      <c r="B1011" s="42">
        <v>500000</v>
      </c>
      <c r="C1011" s="1">
        <v>0</v>
      </c>
    </row>
    <row r="1012" spans="1:3">
      <c r="A1012" s="40">
        <v>46568</v>
      </c>
      <c r="B1012" s="42">
        <v>24975</v>
      </c>
      <c r="C1012" s="1">
        <v>0</v>
      </c>
    </row>
    <row r="1013" spans="1:3">
      <c r="A1013" s="40">
        <v>46568</v>
      </c>
      <c r="B1013" s="42">
        <v>24975</v>
      </c>
      <c r="C1013" s="1">
        <v>0</v>
      </c>
    </row>
    <row r="1014" spans="1:3">
      <c r="A1014" s="40">
        <v>46568</v>
      </c>
      <c r="B1014" s="42">
        <v>24975</v>
      </c>
      <c r="C1014" s="1">
        <v>0</v>
      </c>
    </row>
    <row r="1015" spans="1:3">
      <c r="A1015" s="40">
        <v>46568</v>
      </c>
      <c r="B1015" s="42">
        <v>12475</v>
      </c>
      <c r="C1015" s="1">
        <v>0</v>
      </c>
    </row>
    <row r="1016" spans="1:3">
      <c r="A1016" s="40">
        <v>46568</v>
      </c>
      <c r="B1016" s="42">
        <v>24975</v>
      </c>
      <c r="C1016" s="1">
        <v>0</v>
      </c>
    </row>
    <row r="1017" spans="1:3">
      <c r="A1017" s="40">
        <v>46568</v>
      </c>
      <c r="B1017" s="42">
        <v>24975</v>
      </c>
      <c r="C1017" s="1">
        <v>0</v>
      </c>
    </row>
    <row r="1018" spans="1:3">
      <c r="A1018" s="40">
        <v>46568</v>
      </c>
      <c r="B1018" s="42">
        <v>24975</v>
      </c>
      <c r="C1018" s="1">
        <v>0</v>
      </c>
    </row>
    <row r="1019" spans="1:3">
      <c r="A1019" s="40">
        <v>46568</v>
      </c>
      <c r="B1019" s="42">
        <v>24975</v>
      </c>
      <c r="C1019" s="1">
        <v>0</v>
      </c>
    </row>
    <row r="1020" spans="1:3">
      <c r="A1020" s="40">
        <v>46568</v>
      </c>
      <c r="B1020" s="42">
        <v>24975</v>
      </c>
      <c r="C1020" s="1">
        <v>0</v>
      </c>
    </row>
    <row r="1021" spans="1:3">
      <c r="A1021" s="40">
        <v>46568</v>
      </c>
      <c r="B1021" s="42">
        <v>24975</v>
      </c>
      <c r="C1021" s="1">
        <v>0</v>
      </c>
    </row>
    <row r="1022" spans="1:3">
      <c r="A1022" s="40">
        <v>46568</v>
      </c>
      <c r="B1022" s="42">
        <v>24750</v>
      </c>
      <c r="C1022" s="1">
        <v>0</v>
      </c>
    </row>
    <row r="1023" spans="1:3">
      <c r="A1023" s="40">
        <v>46568</v>
      </c>
      <c r="B1023" s="42">
        <v>24975</v>
      </c>
      <c r="C1023" s="1">
        <v>0</v>
      </c>
    </row>
    <row r="1024" spans="1:3">
      <c r="A1024" s="40">
        <v>45995</v>
      </c>
      <c r="B1024" s="42">
        <v>12500</v>
      </c>
      <c r="C1024" s="1">
        <v>0</v>
      </c>
    </row>
    <row r="1025" spans="1:3">
      <c r="A1025" s="40">
        <v>46386</v>
      </c>
      <c r="B1025" s="42">
        <v>24750</v>
      </c>
      <c r="C1025" s="1">
        <v>0</v>
      </c>
    </row>
    <row r="1026" spans="1:3">
      <c r="A1026" s="40">
        <v>45656</v>
      </c>
      <c r="B1026" s="42">
        <v>24750</v>
      </c>
      <c r="C1026" s="1">
        <v>0</v>
      </c>
    </row>
    <row r="1027" spans="1:3">
      <c r="A1027" s="40">
        <v>45656</v>
      </c>
      <c r="B1027" s="42">
        <v>24750</v>
      </c>
      <c r="C1027" s="1">
        <v>0</v>
      </c>
    </row>
    <row r="1028" spans="1:3">
      <c r="A1028" s="40">
        <v>46386</v>
      </c>
      <c r="B1028" s="42">
        <v>12500</v>
      </c>
      <c r="C1028" s="1">
        <v>0</v>
      </c>
    </row>
    <row r="1029" spans="1:3">
      <c r="A1029" s="40">
        <v>46386</v>
      </c>
      <c r="B1029" s="42">
        <v>10000</v>
      </c>
      <c r="C1029" s="1">
        <v>0</v>
      </c>
    </row>
    <row r="1030" spans="1:3">
      <c r="A1030" s="40">
        <v>46203</v>
      </c>
      <c r="B1030" s="42">
        <v>10000</v>
      </c>
      <c r="C1030" s="1">
        <v>0</v>
      </c>
    </row>
    <row r="1031" spans="1:3">
      <c r="A1031" s="40">
        <v>45427</v>
      </c>
      <c r="B1031" s="42">
        <v>12250</v>
      </c>
      <c r="C1031" s="1">
        <v>0</v>
      </c>
    </row>
    <row r="1032" spans="1:3">
      <c r="A1032" s="40">
        <v>46203</v>
      </c>
      <c r="B1032" s="42">
        <v>12250</v>
      </c>
      <c r="C1032" s="1">
        <v>0</v>
      </c>
    </row>
    <row r="1033" spans="1:3">
      <c r="A1033" s="40">
        <v>45809</v>
      </c>
      <c r="B1033" s="42">
        <v>24975</v>
      </c>
      <c r="C1033" s="1">
        <v>0</v>
      </c>
    </row>
    <row r="1034" spans="1:3">
      <c r="A1034" s="40">
        <v>46021</v>
      </c>
      <c r="B1034" s="42">
        <v>500000</v>
      </c>
      <c r="C1034" s="1">
        <v>0</v>
      </c>
    </row>
    <row r="1035" spans="1:3">
      <c r="A1035" s="40">
        <v>46751</v>
      </c>
      <c r="B1035" s="42">
        <v>250000</v>
      </c>
      <c r="C1035" s="1">
        <v>0</v>
      </c>
    </row>
    <row r="1036" spans="1:3">
      <c r="A1036" s="40">
        <v>46568</v>
      </c>
      <c r="B1036" s="42">
        <v>24975</v>
      </c>
      <c r="C1036" s="1">
        <v>0</v>
      </c>
    </row>
    <row r="1037" spans="1:3">
      <c r="A1037" s="40">
        <v>46751</v>
      </c>
      <c r="B1037" s="42">
        <v>250000</v>
      </c>
      <c r="C1037" s="1">
        <v>0</v>
      </c>
    </row>
    <row r="1038" spans="1:3">
      <c r="A1038" s="40">
        <v>46568</v>
      </c>
      <c r="B1038" s="42">
        <v>24975</v>
      </c>
      <c r="C1038" s="1">
        <v>0</v>
      </c>
    </row>
    <row r="1039" spans="1:3">
      <c r="A1039" s="40">
        <v>45472</v>
      </c>
      <c r="B1039" s="42">
        <v>24750</v>
      </c>
      <c r="C1039" s="1">
        <v>0</v>
      </c>
    </row>
    <row r="1040" spans="1:3">
      <c r="A1040" s="40">
        <v>45656</v>
      </c>
      <c r="B1040" s="42">
        <v>500000</v>
      </c>
      <c r="C1040" s="1">
        <v>0</v>
      </c>
    </row>
    <row r="1041" spans="1:3">
      <c r="A1041" s="40">
        <v>45473</v>
      </c>
      <c r="B1041" s="42">
        <v>24750</v>
      </c>
      <c r="C1041" s="1">
        <v>0</v>
      </c>
    </row>
    <row r="1042" spans="1:3">
      <c r="A1042" s="40">
        <v>46021</v>
      </c>
      <c r="B1042" s="42">
        <v>49749.999999999993</v>
      </c>
      <c r="C1042" s="1">
        <v>0</v>
      </c>
    </row>
    <row r="1043" spans="1:3">
      <c r="A1043" s="40">
        <v>46021</v>
      </c>
      <c r="B1043" s="42">
        <v>49500</v>
      </c>
      <c r="C1043" s="1">
        <v>0</v>
      </c>
    </row>
    <row r="1044" spans="1:3">
      <c r="A1044" s="40">
        <v>45656</v>
      </c>
      <c r="B1044" s="42">
        <v>24750</v>
      </c>
      <c r="C1044" s="1">
        <v>0</v>
      </c>
    </row>
    <row r="1045" spans="1:3">
      <c r="A1045" s="40">
        <v>45565</v>
      </c>
      <c r="B1045" s="42">
        <v>100000</v>
      </c>
      <c r="C1045" s="1">
        <v>0</v>
      </c>
    </row>
    <row r="1046" spans="1:3">
      <c r="A1046" s="40">
        <v>45716</v>
      </c>
      <c r="B1046" s="42">
        <v>100000</v>
      </c>
      <c r="C1046" s="1">
        <v>0</v>
      </c>
    </row>
    <row r="1047" spans="1:3">
      <c r="A1047" s="40">
        <v>46021</v>
      </c>
      <c r="B1047" s="42">
        <v>24750</v>
      </c>
      <c r="C1047" s="1">
        <v>0</v>
      </c>
    </row>
    <row r="1048" spans="1:3">
      <c r="A1048" s="40">
        <v>46021</v>
      </c>
      <c r="B1048" s="42">
        <v>24975</v>
      </c>
      <c r="C1048" s="1">
        <v>0</v>
      </c>
    </row>
    <row r="1049" spans="1:3">
      <c r="A1049" s="40">
        <v>45595</v>
      </c>
      <c r="B1049" s="42">
        <v>48750</v>
      </c>
      <c r="C1049" s="1">
        <v>0</v>
      </c>
    </row>
    <row r="1050" spans="1:3">
      <c r="A1050" s="40">
        <v>46751</v>
      </c>
      <c r="B1050" s="42">
        <v>100000</v>
      </c>
      <c r="C1050" s="1">
        <v>0</v>
      </c>
    </row>
    <row r="1051" spans="1:3">
      <c r="A1051" s="40">
        <v>46325</v>
      </c>
      <c r="B1051" s="42">
        <v>49749.999999999993</v>
      </c>
      <c r="C1051" s="1">
        <v>0</v>
      </c>
    </row>
    <row r="1052" spans="1:3">
      <c r="A1052" s="40">
        <v>46751</v>
      </c>
      <c r="B1052" s="42">
        <v>24975</v>
      </c>
      <c r="C1052" s="1">
        <v>0</v>
      </c>
    </row>
    <row r="1053" spans="1:3">
      <c r="A1053" s="40">
        <v>46021</v>
      </c>
      <c r="B1053" s="42">
        <v>24975</v>
      </c>
      <c r="C1053" s="1">
        <v>0</v>
      </c>
    </row>
    <row r="1054" spans="1:3">
      <c r="A1054" s="40">
        <v>45688</v>
      </c>
      <c r="B1054" s="42">
        <v>24750</v>
      </c>
      <c r="C1054" s="1">
        <v>0</v>
      </c>
    </row>
    <row r="1055" spans="1:3">
      <c r="A1055" s="40">
        <v>45626</v>
      </c>
      <c r="B1055" s="42">
        <v>24750</v>
      </c>
      <c r="C1055" s="1">
        <v>0</v>
      </c>
    </row>
    <row r="1056" spans="1:3">
      <c r="A1056" s="40">
        <v>45626</v>
      </c>
      <c r="B1056" s="42">
        <v>24750</v>
      </c>
      <c r="C1056" s="1">
        <v>0</v>
      </c>
    </row>
    <row r="1057" spans="1:3">
      <c r="A1057" s="40">
        <v>46021</v>
      </c>
      <c r="B1057" s="42">
        <v>37500</v>
      </c>
      <c r="C1057" s="1">
        <v>0</v>
      </c>
    </row>
    <row r="1058" spans="1:3">
      <c r="A1058" s="40">
        <v>46021</v>
      </c>
      <c r="B1058" s="42">
        <v>24750</v>
      </c>
      <c r="C1058" s="1">
        <v>0</v>
      </c>
    </row>
    <row r="1059" spans="1:3">
      <c r="A1059" s="40">
        <v>47117</v>
      </c>
      <c r="B1059" s="42">
        <v>300000</v>
      </c>
      <c r="C1059" s="1">
        <v>0</v>
      </c>
    </row>
    <row r="1060" spans="1:3">
      <c r="A1060" s="40">
        <v>46690</v>
      </c>
      <c r="B1060" s="42">
        <v>49749.999999999993</v>
      </c>
      <c r="C1060" s="1">
        <v>0</v>
      </c>
    </row>
    <row r="1061" spans="1:3">
      <c r="A1061" s="40">
        <v>46751</v>
      </c>
      <c r="B1061" s="42">
        <v>49749.999999999993</v>
      </c>
      <c r="C1061" s="1">
        <v>0</v>
      </c>
    </row>
    <row r="1062" spans="1:3">
      <c r="A1062" s="40">
        <v>46751</v>
      </c>
      <c r="B1062" s="42">
        <v>250000</v>
      </c>
      <c r="C1062" s="1">
        <v>0</v>
      </c>
    </row>
    <row r="1063" spans="1:3">
      <c r="A1063" s="40">
        <v>46021</v>
      </c>
      <c r="B1063" s="42">
        <v>24750</v>
      </c>
      <c r="C1063" s="1">
        <v>0</v>
      </c>
    </row>
    <row r="1064" spans="1:3">
      <c r="A1064" s="40">
        <v>46386</v>
      </c>
      <c r="B1064" s="42">
        <v>46250</v>
      </c>
      <c r="C1064" s="1">
        <v>0</v>
      </c>
    </row>
    <row r="1065" spans="1:3">
      <c r="A1065" s="40">
        <v>47117</v>
      </c>
      <c r="B1065" s="42">
        <v>175000</v>
      </c>
      <c r="C1065" s="1">
        <v>0</v>
      </c>
    </row>
    <row r="1066" spans="1:3">
      <c r="A1066" s="40">
        <v>46386</v>
      </c>
      <c r="B1066" s="42">
        <v>49749.999999999993</v>
      </c>
      <c r="C1066" s="1">
        <v>0</v>
      </c>
    </row>
    <row r="1067" spans="1:3">
      <c r="A1067" s="40">
        <v>46386</v>
      </c>
      <c r="B1067" s="42">
        <v>49749.999999999993</v>
      </c>
      <c r="C1067" s="1">
        <v>0</v>
      </c>
    </row>
    <row r="1068" spans="1:3">
      <c r="A1068" s="40">
        <v>46386</v>
      </c>
      <c r="B1068" s="42">
        <v>250000</v>
      </c>
      <c r="C1068" s="1">
        <v>0</v>
      </c>
    </row>
    <row r="1069" spans="1:3">
      <c r="A1069" s="40">
        <v>45747</v>
      </c>
      <c r="B1069" s="42">
        <v>20000</v>
      </c>
      <c r="C1069" s="1">
        <v>0</v>
      </c>
    </row>
    <row r="1070" spans="1:3">
      <c r="A1070" s="40">
        <v>46751</v>
      </c>
      <c r="B1070" s="42">
        <v>125000</v>
      </c>
      <c r="C1070" s="1">
        <v>0</v>
      </c>
    </row>
    <row r="1071" spans="1:3">
      <c r="A1071" s="40">
        <v>45656</v>
      </c>
      <c r="B1071" s="42">
        <v>24750</v>
      </c>
      <c r="C1071" s="1">
        <v>0</v>
      </c>
    </row>
    <row r="1072" spans="1:3">
      <c r="A1072" s="40">
        <v>46021</v>
      </c>
      <c r="B1072" s="42">
        <v>250000</v>
      </c>
      <c r="C1072" s="1">
        <v>0</v>
      </c>
    </row>
    <row r="1073" spans="1:3">
      <c r="A1073" s="40">
        <v>53305</v>
      </c>
      <c r="B1073" s="2">
        <v>0</v>
      </c>
      <c r="C1073" s="42">
        <v>24750</v>
      </c>
    </row>
    <row r="1074" spans="1:3">
      <c r="A1074" s="40">
        <v>52232</v>
      </c>
      <c r="B1074" s="2">
        <v>0</v>
      </c>
      <c r="C1074" s="42">
        <v>67.5</v>
      </c>
    </row>
    <row r="1075" spans="1:3">
      <c r="A1075" s="40">
        <v>52263</v>
      </c>
      <c r="B1075" s="2">
        <v>0</v>
      </c>
      <c r="C1075" s="42">
        <v>20.799999999999997</v>
      </c>
    </row>
    <row r="1076" spans="1:3">
      <c r="A1076" s="40">
        <v>51745</v>
      </c>
      <c r="B1076" s="2">
        <v>0</v>
      </c>
      <c r="C1076" s="42">
        <v>690</v>
      </c>
    </row>
    <row r="1077" spans="1:3">
      <c r="A1077" s="40">
        <v>51683</v>
      </c>
      <c r="B1077" s="2">
        <v>0</v>
      </c>
      <c r="C1077" s="42">
        <v>7.5</v>
      </c>
    </row>
    <row r="1078" spans="1:3">
      <c r="A1078" s="40">
        <v>51683</v>
      </c>
      <c r="B1078" s="2">
        <v>0</v>
      </c>
      <c r="C1078" s="42">
        <v>37.5</v>
      </c>
    </row>
    <row r="1079" spans="1:3">
      <c r="A1079" s="40">
        <v>51683</v>
      </c>
      <c r="B1079" s="2">
        <v>0</v>
      </c>
      <c r="C1079" s="42">
        <v>2.5</v>
      </c>
    </row>
    <row r="1080" spans="1:3">
      <c r="A1080" s="40">
        <v>51683</v>
      </c>
      <c r="B1080" s="2">
        <v>0</v>
      </c>
      <c r="C1080" s="42">
        <v>2.5</v>
      </c>
    </row>
    <row r="1081" spans="1:3">
      <c r="A1081" s="40">
        <v>52413</v>
      </c>
      <c r="B1081" s="2">
        <v>0</v>
      </c>
      <c r="C1081" s="42">
        <v>20</v>
      </c>
    </row>
    <row r="1082" spans="1:3">
      <c r="A1082" s="40">
        <v>51683</v>
      </c>
      <c r="B1082" s="2">
        <v>0</v>
      </c>
      <c r="C1082" s="42">
        <v>5</v>
      </c>
    </row>
    <row r="1083" spans="1:3">
      <c r="A1083" s="40">
        <v>51745</v>
      </c>
      <c r="B1083" s="2">
        <v>0</v>
      </c>
      <c r="C1083" s="42">
        <v>86.05</v>
      </c>
    </row>
    <row r="1084" spans="1:3">
      <c r="A1084" s="40">
        <v>51533</v>
      </c>
      <c r="B1084" s="2">
        <v>0</v>
      </c>
      <c r="C1084" s="42">
        <v>76.5</v>
      </c>
    </row>
    <row r="1085" spans="1:3">
      <c r="A1085" s="40">
        <v>51198</v>
      </c>
      <c r="B1085" s="2">
        <v>0</v>
      </c>
      <c r="C1085" s="42">
        <v>49749.999999999993</v>
      </c>
    </row>
    <row r="1086" spans="1:3">
      <c r="A1086" s="40">
        <v>52352</v>
      </c>
      <c r="B1086" s="2">
        <v>0</v>
      </c>
      <c r="C1086" s="42">
        <v>5</v>
      </c>
    </row>
    <row r="1087" spans="1:3">
      <c r="A1087" s="40">
        <v>52505</v>
      </c>
      <c r="B1087" s="2">
        <v>0</v>
      </c>
      <c r="C1087" s="42">
        <v>150</v>
      </c>
    </row>
    <row r="1088" spans="1:3">
      <c r="A1088" s="40">
        <v>52383</v>
      </c>
      <c r="B1088" s="2">
        <v>0</v>
      </c>
      <c r="C1088" s="42">
        <v>150</v>
      </c>
    </row>
    <row r="1089" spans="1:3">
      <c r="A1089" s="40">
        <v>52232</v>
      </c>
      <c r="B1089" s="2">
        <v>0</v>
      </c>
      <c r="C1089" s="42">
        <v>177.49999999999997</v>
      </c>
    </row>
    <row r="1090" spans="1:3">
      <c r="A1090" s="40">
        <v>51561</v>
      </c>
      <c r="B1090" s="2">
        <v>0</v>
      </c>
      <c r="C1090" s="42">
        <v>25</v>
      </c>
    </row>
    <row r="1091" spans="1:3">
      <c r="A1091" s="40">
        <v>51714</v>
      </c>
      <c r="B1091" s="2">
        <v>0</v>
      </c>
      <c r="C1091" s="42">
        <v>2262</v>
      </c>
    </row>
    <row r="1092" spans="1:3">
      <c r="A1092" s="40">
        <v>51806</v>
      </c>
      <c r="B1092" s="2">
        <v>0</v>
      </c>
      <c r="C1092" s="42">
        <v>157.5</v>
      </c>
    </row>
    <row r="1093" spans="1:3">
      <c r="A1093" s="40">
        <v>51714</v>
      </c>
      <c r="B1093" s="2">
        <v>0</v>
      </c>
      <c r="C1093" s="42">
        <v>28</v>
      </c>
    </row>
    <row r="1094" spans="1:3">
      <c r="A1094" s="40">
        <v>51714</v>
      </c>
      <c r="B1094" s="2">
        <v>0</v>
      </c>
      <c r="C1094" s="42">
        <v>7.5</v>
      </c>
    </row>
    <row r="1095" spans="1:3">
      <c r="A1095" s="40">
        <v>51745</v>
      </c>
      <c r="B1095" s="2">
        <v>0</v>
      </c>
      <c r="C1095" s="42">
        <v>0.28249999999999997</v>
      </c>
    </row>
    <row r="1096" spans="1:3">
      <c r="A1096" s="40">
        <v>51775</v>
      </c>
      <c r="B1096" s="2">
        <v>0</v>
      </c>
      <c r="C1096" s="42">
        <v>75</v>
      </c>
    </row>
    <row r="1097" spans="1:3">
      <c r="A1097" s="40">
        <v>51622</v>
      </c>
      <c r="B1097" s="2">
        <v>0</v>
      </c>
      <c r="C1097" s="42">
        <v>2375</v>
      </c>
    </row>
    <row r="1098" spans="1:3">
      <c r="A1098" s="40">
        <v>51714</v>
      </c>
      <c r="B1098" s="2">
        <v>0</v>
      </c>
      <c r="C1098" s="42">
        <v>76.8</v>
      </c>
    </row>
    <row r="1099" spans="1:3">
      <c r="A1099" s="40">
        <v>51714</v>
      </c>
      <c r="B1099" s="2">
        <v>0</v>
      </c>
      <c r="C1099" s="42">
        <v>5.1999999999999993</v>
      </c>
    </row>
    <row r="1100" spans="1:3">
      <c r="A1100" s="40">
        <v>51714</v>
      </c>
      <c r="B1100" s="2">
        <v>0</v>
      </c>
      <c r="C1100" s="42">
        <v>25</v>
      </c>
    </row>
    <row r="1101" spans="1:3">
      <c r="A1101" s="40">
        <v>52444</v>
      </c>
      <c r="B1101" s="2">
        <v>0</v>
      </c>
      <c r="C1101" s="42">
        <v>24750</v>
      </c>
    </row>
    <row r="1102" spans="1:3">
      <c r="A1102" s="40">
        <v>51775</v>
      </c>
      <c r="B1102" s="2">
        <v>0</v>
      </c>
      <c r="C1102" s="42">
        <v>10.499999999999998</v>
      </c>
    </row>
    <row r="1103" spans="1:3">
      <c r="A1103" s="40">
        <v>51714</v>
      </c>
      <c r="B1103" s="2">
        <v>0</v>
      </c>
      <c r="C1103" s="42">
        <v>60</v>
      </c>
    </row>
    <row r="1104" spans="1:3">
      <c r="A1104" s="40">
        <v>51714</v>
      </c>
      <c r="B1104" s="2">
        <v>0</v>
      </c>
      <c r="C1104" s="42">
        <v>10</v>
      </c>
    </row>
    <row r="1105" spans="1:3">
      <c r="A1105" s="40">
        <v>51714</v>
      </c>
      <c r="B1105" s="2">
        <v>0</v>
      </c>
      <c r="C1105" s="42">
        <v>2.5</v>
      </c>
    </row>
    <row r="1106" spans="1:3">
      <c r="A1106" s="40">
        <v>51806</v>
      </c>
      <c r="B1106" s="2">
        <v>0</v>
      </c>
      <c r="C1106" s="42">
        <v>15</v>
      </c>
    </row>
    <row r="1107" spans="1:3">
      <c r="A1107" s="40">
        <v>50375</v>
      </c>
      <c r="B1107" s="2">
        <v>0</v>
      </c>
      <c r="C1107" s="42">
        <v>54.999999999999993</v>
      </c>
    </row>
    <row r="1108" spans="1:3">
      <c r="A1108" s="40">
        <v>51806</v>
      </c>
      <c r="B1108" s="2">
        <v>0</v>
      </c>
      <c r="C1108" s="42">
        <v>2.75</v>
      </c>
    </row>
    <row r="1109" spans="1:3">
      <c r="A1109" s="40">
        <v>51745</v>
      </c>
      <c r="B1109" s="2">
        <v>0</v>
      </c>
      <c r="C1109" s="42">
        <v>15</v>
      </c>
    </row>
    <row r="1110" spans="1:3">
      <c r="A1110" s="40">
        <v>52263</v>
      </c>
      <c r="B1110" s="2">
        <v>0</v>
      </c>
      <c r="C1110" s="42">
        <v>2040.5</v>
      </c>
    </row>
    <row r="1111" spans="1:3">
      <c r="A1111" s="40">
        <v>51533</v>
      </c>
      <c r="B1111" s="2">
        <v>0</v>
      </c>
      <c r="C1111" s="42">
        <v>1110.3499999999999</v>
      </c>
    </row>
    <row r="1112" spans="1:3">
      <c r="A1112" s="40">
        <v>52232</v>
      </c>
      <c r="B1112" s="2">
        <v>0</v>
      </c>
      <c r="C1112" s="42">
        <v>15000</v>
      </c>
    </row>
    <row r="1113" spans="1:3">
      <c r="A1113" s="40">
        <v>52232</v>
      </c>
      <c r="B1113" s="2">
        <v>0</v>
      </c>
      <c r="C1113" s="42">
        <v>22497.5</v>
      </c>
    </row>
    <row r="1114" spans="1:3">
      <c r="A1114" s="40">
        <v>51836</v>
      </c>
      <c r="B1114" s="2">
        <v>0</v>
      </c>
      <c r="C1114" s="42">
        <v>625</v>
      </c>
    </row>
    <row r="1115" spans="1:3">
      <c r="A1115" s="40">
        <v>51836</v>
      </c>
      <c r="B1115" s="2">
        <v>0</v>
      </c>
      <c r="C1115" s="42">
        <v>189.5</v>
      </c>
    </row>
    <row r="1116" spans="1:3">
      <c r="A1116" s="40">
        <v>51836</v>
      </c>
      <c r="B1116" s="2">
        <v>0</v>
      </c>
      <c r="C1116" s="42">
        <v>4897.5</v>
      </c>
    </row>
    <row r="1117" spans="1:3">
      <c r="A1117" s="40">
        <v>51257</v>
      </c>
      <c r="B1117" s="2">
        <v>0</v>
      </c>
      <c r="C1117" s="42">
        <v>1275</v>
      </c>
    </row>
    <row r="1118" spans="1:3">
      <c r="A1118" s="40">
        <v>52383</v>
      </c>
      <c r="B1118" s="2">
        <v>0</v>
      </c>
      <c r="C1118" s="42">
        <v>49749.999999999993</v>
      </c>
    </row>
    <row r="1119" spans="1:3">
      <c r="A1119" s="40">
        <v>52232</v>
      </c>
      <c r="B1119" s="2">
        <v>0</v>
      </c>
      <c r="C1119" s="42">
        <v>43.499999999999993</v>
      </c>
    </row>
    <row r="1120" spans="1:3">
      <c r="A1120" s="40">
        <v>52322</v>
      </c>
      <c r="B1120" s="2">
        <v>0</v>
      </c>
      <c r="C1120" s="42">
        <v>787.5</v>
      </c>
    </row>
    <row r="1121" spans="1:3">
      <c r="A1121" s="40">
        <v>52263</v>
      </c>
      <c r="B1121" s="2">
        <v>0</v>
      </c>
      <c r="C1121" s="42">
        <v>100.75</v>
      </c>
    </row>
    <row r="1122" spans="1:3">
      <c r="A1122" s="40">
        <v>52322</v>
      </c>
      <c r="B1122" s="2">
        <v>0</v>
      </c>
      <c r="C1122" s="42">
        <v>39.874999999999993</v>
      </c>
    </row>
    <row r="1123" spans="1:3">
      <c r="A1123" s="40">
        <v>51836</v>
      </c>
      <c r="B1123" s="2">
        <v>0</v>
      </c>
      <c r="C1123" s="42">
        <v>140.5</v>
      </c>
    </row>
    <row r="1124" spans="1:3">
      <c r="A1124" s="40">
        <v>51836</v>
      </c>
      <c r="B1124" s="2">
        <v>0</v>
      </c>
      <c r="C1124" s="42">
        <v>250</v>
      </c>
    </row>
    <row r="1125" spans="1:3">
      <c r="A1125" s="40">
        <v>52291</v>
      </c>
      <c r="B1125" s="2">
        <v>0</v>
      </c>
      <c r="C1125" s="42">
        <v>79.749999999999986</v>
      </c>
    </row>
    <row r="1126" spans="1:3">
      <c r="A1126" s="40">
        <v>52291</v>
      </c>
      <c r="B1126" s="2">
        <v>0</v>
      </c>
      <c r="C1126" s="42">
        <v>72.5</v>
      </c>
    </row>
    <row r="1127" spans="1:3">
      <c r="A1127" s="40">
        <v>51775</v>
      </c>
      <c r="B1127" s="2">
        <v>0</v>
      </c>
      <c r="C1127" s="42">
        <v>75</v>
      </c>
    </row>
    <row r="1128" spans="1:3">
      <c r="A1128" s="40">
        <v>51836</v>
      </c>
      <c r="B1128" s="2">
        <v>0</v>
      </c>
      <c r="C1128" s="42">
        <v>749.99999999999989</v>
      </c>
    </row>
    <row r="1129" spans="1:3">
      <c r="A1129" s="40">
        <v>52232</v>
      </c>
      <c r="B1129" s="2">
        <v>0</v>
      </c>
      <c r="C1129" s="42">
        <v>89.999999999999986</v>
      </c>
    </row>
    <row r="1130" spans="1:3">
      <c r="A1130" s="40">
        <v>52263</v>
      </c>
      <c r="B1130" s="2">
        <v>0</v>
      </c>
      <c r="C1130" s="42">
        <v>70.75</v>
      </c>
    </row>
    <row r="1131" spans="1:3">
      <c r="A1131" s="40">
        <v>52475</v>
      </c>
      <c r="B1131" s="2">
        <v>0</v>
      </c>
      <c r="C1131" s="42">
        <v>49749.999999999993</v>
      </c>
    </row>
    <row r="1132" spans="1:3">
      <c r="A1132" s="40">
        <v>52475</v>
      </c>
      <c r="B1132" s="2">
        <v>0</v>
      </c>
      <c r="C1132" s="42">
        <v>49749.999999999993</v>
      </c>
    </row>
    <row r="1133" spans="1:3">
      <c r="A1133" s="40">
        <v>52263</v>
      </c>
      <c r="B1133" s="2">
        <v>0</v>
      </c>
      <c r="C1133" s="42">
        <v>57.499999999999993</v>
      </c>
    </row>
    <row r="1134" spans="1:3">
      <c r="A1134" s="40">
        <v>51775</v>
      </c>
      <c r="B1134" s="2">
        <v>0</v>
      </c>
      <c r="C1134" s="42">
        <v>175</v>
      </c>
    </row>
    <row r="1135" spans="1:3">
      <c r="A1135" s="40">
        <v>52263</v>
      </c>
      <c r="B1135" s="2">
        <v>0</v>
      </c>
      <c r="C1135" s="42">
        <v>1.25</v>
      </c>
    </row>
    <row r="1136" spans="1:3">
      <c r="A1136" s="40">
        <v>51745</v>
      </c>
      <c r="B1136" s="2">
        <v>0</v>
      </c>
      <c r="C1136" s="42">
        <v>40</v>
      </c>
    </row>
    <row r="1137" spans="1:3">
      <c r="A1137" s="40">
        <v>52352</v>
      </c>
      <c r="B1137" s="2">
        <v>0</v>
      </c>
      <c r="C1137" s="42">
        <v>749.99999999999989</v>
      </c>
    </row>
    <row r="1138" spans="1:3">
      <c r="A1138" s="40">
        <v>52291</v>
      </c>
      <c r="B1138" s="2">
        <v>0</v>
      </c>
      <c r="C1138" s="42">
        <v>1560</v>
      </c>
    </row>
    <row r="1139" spans="1:3">
      <c r="A1139" s="40">
        <v>51836</v>
      </c>
      <c r="B1139" s="2">
        <v>0</v>
      </c>
      <c r="C1139" s="42">
        <v>80</v>
      </c>
    </row>
    <row r="1140" spans="1:3">
      <c r="A1140" s="40">
        <v>52322</v>
      </c>
      <c r="B1140" s="2">
        <v>0</v>
      </c>
      <c r="C1140" s="42">
        <v>105.29999999999998</v>
      </c>
    </row>
    <row r="1141" spans="1:3">
      <c r="A1141" s="40">
        <v>52263</v>
      </c>
      <c r="B1141" s="2">
        <v>0</v>
      </c>
      <c r="C1141" s="42">
        <v>50</v>
      </c>
    </row>
    <row r="1142" spans="1:3">
      <c r="A1142" s="40">
        <v>51836</v>
      </c>
      <c r="B1142" s="2">
        <v>0</v>
      </c>
      <c r="C1142" s="42">
        <v>50</v>
      </c>
    </row>
    <row r="1143" spans="1:3">
      <c r="A1143" s="40">
        <v>52263</v>
      </c>
      <c r="B1143" s="2">
        <v>0</v>
      </c>
      <c r="C1143" s="42">
        <v>80.324999999999989</v>
      </c>
    </row>
    <row r="1144" spans="1:3">
      <c r="A1144" s="40">
        <v>52413</v>
      </c>
      <c r="B1144" s="2">
        <v>0</v>
      </c>
      <c r="C1144" s="42">
        <v>388.75</v>
      </c>
    </row>
    <row r="1145" spans="1:3">
      <c r="A1145" s="40">
        <v>52413</v>
      </c>
      <c r="B1145" s="2">
        <v>0</v>
      </c>
      <c r="C1145" s="42">
        <v>763.19999999999993</v>
      </c>
    </row>
    <row r="1146" spans="1:3">
      <c r="A1146" s="40">
        <v>52413</v>
      </c>
      <c r="B1146" s="2">
        <v>0</v>
      </c>
      <c r="C1146" s="42">
        <v>885.1</v>
      </c>
    </row>
    <row r="1147" spans="1:3">
      <c r="A1147" s="40">
        <v>52475</v>
      </c>
      <c r="B1147" s="2">
        <v>0</v>
      </c>
      <c r="C1147" s="42">
        <v>254.4</v>
      </c>
    </row>
    <row r="1148" spans="1:3">
      <c r="A1148" s="40">
        <v>52475</v>
      </c>
      <c r="B1148" s="2">
        <v>0</v>
      </c>
      <c r="C1148" s="42">
        <v>7.95</v>
      </c>
    </row>
    <row r="1149" spans="1:3">
      <c r="A1149" s="40">
        <v>52475</v>
      </c>
      <c r="B1149" s="2">
        <v>0</v>
      </c>
      <c r="C1149" s="42">
        <v>79.5</v>
      </c>
    </row>
    <row r="1150" spans="1:3">
      <c r="A1150" s="40">
        <v>52413</v>
      </c>
      <c r="B1150" s="2">
        <v>0</v>
      </c>
      <c r="C1150" s="42">
        <v>300.77499999999998</v>
      </c>
    </row>
    <row r="1151" spans="1:3">
      <c r="A1151" s="40">
        <v>52383</v>
      </c>
      <c r="B1151" s="2">
        <v>0</v>
      </c>
      <c r="C1151" s="42">
        <v>74.899999999999991</v>
      </c>
    </row>
    <row r="1152" spans="1:3">
      <c r="A1152" s="40">
        <v>52475</v>
      </c>
      <c r="B1152" s="2">
        <v>0</v>
      </c>
      <c r="C1152" s="42">
        <v>42.4</v>
      </c>
    </row>
    <row r="1153" spans="1:3">
      <c r="A1153" s="40">
        <v>52413</v>
      </c>
      <c r="B1153" s="2">
        <v>0</v>
      </c>
      <c r="C1153" s="42">
        <v>148.4</v>
      </c>
    </row>
    <row r="1154" spans="1:3">
      <c r="A1154" s="40">
        <v>52291</v>
      </c>
      <c r="B1154" s="2">
        <v>0</v>
      </c>
      <c r="C1154" s="42">
        <v>125</v>
      </c>
    </row>
    <row r="1155" spans="1:3">
      <c r="A1155" s="40">
        <v>52232</v>
      </c>
      <c r="B1155" s="2">
        <v>0</v>
      </c>
      <c r="C1155" s="42">
        <v>37.5</v>
      </c>
    </row>
    <row r="1156" spans="1:3">
      <c r="A1156" s="40">
        <v>52232</v>
      </c>
      <c r="B1156" s="2">
        <v>0</v>
      </c>
      <c r="C1156" s="42">
        <v>179.99999999999997</v>
      </c>
    </row>
    <row r="1157" spans="1:3">
      <c r="A1157" s="40">
        <v>52413</v>
      </c>
      <c r="B1157" s="2">
        <v>0</v>
      </c>
      <c r="C1157" s="42">
        <v>77.45</v>
      </c>
    </row>
    <row r="1158" spans="1:3">
      <c r="A1158" s="40">
        <v>52383</v>
      </c>
      <c r="B1158" s="2">
        <v>0</v>
      </c>
      <c r="C1158" s="42">
        <v>17.25</v>
      </c>
    </row>
    <row r="1159" spans="1:3">
      <c r="A1159" s="40">
        <v>52383</v>
      </c>
      <c r="B1159" s="2">
        <v>0</v>
      </c>
      <c r="C1159" s="42">
        <v>12.6</v>
      </c>
    </row>
    <row r="1160" spans="1:3">
      <c r="A1160" s="40">
        <v>52383</v>
      </c>
      <c r="B1160" s="2">
        <v>0</v>
      </c>
      <c r="C1160" s="42">
        <v>12.6</v>
      </c>
    </row>
    <row r="1161" spans="1:3">
      <c r="A1161" s="40">
        <v>52383</v>
      </c>
      <c r="B1161" s="2">
        <v>0</v>
      </c>
      <c r="C1161" s="42">
        <v>7.95</v>
      </c>
    </row>
    <row r="1162" spans="1:3">
      <c r="A1162" s="40">
        <v>52383</v>
      </c>
      <c r="B1162" s="2">
        <v>0</v>
      </c>
      <c r="C1162" s="42">
        <v>116.6</v>
      </c>
    </row>
    <row r="1163" spans="1:3">
      <c r="A1163" s="40">
        <v>52383</v>
      </c>
      <c r="B1163" s="2">
        <v>0</v>
      </c>
      <c r="C1163" s="42">
        <v>17.25</v>
      </c>
    </row>
    <row r="1164" spans="1:3">
      <c r="A1164" s="40">
        <v>52413</v>
      </c>
      <c r="B1164" s="2">
        <v>0</v>
      </c>
      <c r="C1164" s="42">
        <v>42.424999999999997</v>
      </c>
    </row>
    <row r="1165" spans="1:3">
      <c r="A1165" s="40">
        <v>52383</v>
      </c>
      <c r="B1165" s="2">
        <v>0</v>
      </c>
      <c r="C1165" s="42">
        <v>17.225000000000001</v>
      </c>
    </row>
    <row r="1166" spans="1:3">
      <c r="A1166" s="40">
        <v>52383</v>
      </c>
      <c r="B1166" s="2">
        <v>0</v>
      </c>
      <c r="C1166" s="42">
        <v>17.25</v>
      </c>
    </row>
    <row r="1167" spans="1:3">
      <c r="A1167" s="40">
        <v>52383</v>
      </c>
      <c r="B1167" s="2">
        <v>0</v>
      </c>
      <c r="C1167" s="42">
        <v>17.225000000000001</v>
      </c>
    </row>
    <row r="1168" spans="1:3">
      <c r="A1168" s="40">
        <v>52383</v>
      </c>
      <c r="B1168" s="2">
        <v>0</v>
      </c>
      <c r="C1168" s="42">
        <v>12.6</v>
      </c>
    </row>
    <row r="1169" spans="1:3">
      <c r="A1169" s="40">
        <v>52291</v>
      </c>
      <c r="B1169" s="2">
        <v>0</v>
      </c>
      <c r="C1169" s="42">
        <v>16.25</v>
      </c>
    </row>
    <row r="1170" spans="1:3">
      <c r="A1170" s="40">
        <v>51836</v>
      </c>
      <c r="B1170" s="2">
        <v>0</v>
      </c>
      <c r="C1170" s="42">
        <v>25</v>
      </c>
    </row>
    <row r="1171" spans="1:3">
      <c r="A1171" s="40">
        <v>52444</v>
      </c>
      <c r="B1171" s="2">
        <v>0</v>
      </c>
      <c r="C1171" s="42">
        <v>89.999999999999986</v>
      </c>
    </row>
    <row r="1172" spans="1:3">
      <c r="A1172" s="40">
        <v>52444</v>
      </c>
      <c r="B1172" s="2">
        <v>0</v>
      </c>
      <c r="C1172" s="42">
        <v>75</v>
      </c>
    </row>
    <row r="1173" spans="1:3">
      <c r="A1173" s="40">
        <v>52566</v>
      </c>
      <c r="B1173" s="2">
        <v>0</v>
      </c>
      <c r="C1173" s="42">
        <v>9.25</v>
      </c>
    </row>
    <row r="1174" spans="1:3">
      <c r="A1174" s="40">
        <v>52291</v>
      </c>
      <c r="B1174" s="2">
        <v>0</v>
      </c>
      <c r="C1174" s="42">
        <v>2000</v>
      </c>
    </row>
    <row r="1175" spans="1:3">
      <c r="A1175" s="40">
        <v>52413</v>
      </c>
      <c r="B1175" s="2">
        <v>0</v>
      </c>
      <c r="C1175" s="42">
        <v>52500</v>
      </c>
    </row>
    <row r="1176" spans="1:3">
      <c r="A1176" s="40">
        <v>52383</v>
      </c>
      <c r="B1176" s="2">
        <v>0</v>
      </c>
      <c r="C1176" s="42">
        <v>11</v>
      </c>
    </row>
    <row r="1177" spans="1:3">
      <c r="A1177" s="40">
        <v>52413</v>
      </c>
      <c r="B1177" s="2">
        <v>0</v>
      </c>
      <c r="C1177" s="42">
        <v>24750</v>
      </c>
    </row>
    <row r="1178" spans="1:3">
      <c r="A1178" s="40">
        <v>52505</v>
      </c>
      <c r="B1178" s="2">
        <v>0</v>
      </c>
      <c r="C1178" s="42">
        <v>7249.9999999999991</v>
      </c>
    </row>
    <row r="1179" spans="1:3">
      <c r="A1179" s="40">
        <v>52505</v>
      </c>
      <c r="B1179" s="2">
        <v>0</v>
      </c>
      <c r="C1179" s="42">
        <v>317.5</v>
      </c>
    </row>
    <row r="1180" spans="1:3">
      <c r="A1180" s="40">
        <v>52475</v>
      </c>
      <c r="B1180" s="2">
        <v>0</v>
      </c>
      <c r="C1180" s="42">
        <v>372.49999999999994</v>
      </c>
    </row>
    <row r="1181" spans="1:3">
      <c r="A1181" s="40">
        <v>52263</v>
      </c>
      <c r="B1181" s="2">
        <v>0</v>
      </c>
      <c r="C1181" s="42">
        <v>17.875</v>
      </c>
    </row>
    <row r="1182" spans="1:3">
      <c r="A1182" s="40">
        <v>52566</v>
      </c>
      <c r="B1182" s="2">
        <v>0</v>
      </c>
      <c r="C1182" s="42">
        <v>240</v>
      </c>
    </row>
    <row r="1183" spans="1:3">
      <c r="A1183" s="40">
        <v>52291</v>
      </c>
      <c r="B1183" s="2">
        <v>0</v>
      </c>
      <c r="C1183" s="42">
        <v>75</v>
      </c>
    </row>
    <row r="1184" spans="1:3">
      <c r="A1184" s="40">
        <v>52413</v>
      </c>
      <c r="B1184" s="2">
        <v>0</v>
      </c>
      <c r="C1184" s="42">
        <v>160</v>
      </c>
    </row>
    <row r="1185" spans="1:3">
      <c r="A1185" s="40">
        <v>52291</v>
      </c>
      <c r="B1185" s="2">
        <v>0</v>
      </c>
      <c r="C1185" s="42">
        <v>2.5</v>
      </c>
    </row>
    <row r="1186" spans="1:3">
      <c r="A1186" s="40">
        <v>51836</v>
      </c>
      <c r="B1186" s="2">
        <v>0</v>
      </c>
      <c r="C1186" s="42">
        <v>9</v>
      </c>
    </row>
    <row r="1187" spans="1:3">
      <c r="A1187" s="40">
        <v>52413</v>
      </c>
      <c r="B1187" s="2">
        <v>0</v>
      </c>
      <c r="C1187" s="42">
        <v>34.5</v>
      </c>
    </row>
    <row r="1188" spans="1:3">
      <c r="A1188" s="40">
        <v>52413</v>
      </c>
      <c r="B1188" s="2">
        <v>0</v>
      </c>
      <c r="C1188" s="42">
        <v>116.6</v>
      </c>
    </row>
    <row r="1189" spans="1:3">
      <c r="A1189" s="40">
        <v>52413</v>
      </c>
      <c r="B1189" s="2">
        <v>0</v>
      </c>
      <c r="C1189" s="42">
        <v>75.75</v>
      </c>
    </row>
    <row r="1190" spans="1:3">
      <c r="A1190" s="40">
        <v>52383</v>
      </c>
      <c r="B1190" s="2">
        <v>0</v>
      </c>
      <c r="C1190" s="42">
        <v>47.999999999999993</v>
      </c>
    </row>
    <row r="1191" spans="1:3">
      <c r="A1191" s="40">
        <v>51745</v>
      </c>
      <c r="B1191" s="2">
        <v>0</v>
      </c>
      <c r="C1191" s="42">
        <v>12.5</v>
      </c>
    </row>
    <row r="1192" spans="1:3">
      <c r="A1192" s="40">
        <v>52322</v>
      </c>
      <c r="B1192" s="2">
        <v>0</v>
      </c>
      <c r="C1192" s="42">
        <v>25</v>
      </c>
    </row>
    <row r="1193" spans="1:3">
      <c r="A1193" s="40">
        <v>52383</v>
      </c>
      <c r="B1193" s="2">
        <v>0</v>
      </c>
      <c r="C1193" s="42">
        <v>50</v>
      </c>
    </row>
    <row r="1194" spans="1:3">
      <c r="A1194" s="40">
        <v>52322</v>
      </c>
      <c r="B1194" s="2">
        <v>0</v>
      </c>
      <c r="C1194" s="42">
        <v>2.5</v>
      </c>
    </row>
    <row r="1195" spans="1:3">
      <c r="A1195" s="40">
        <v>52232</v>
      </c>
      <c r="B1195" s="2">
        <v>0</v>
      </c>
      <c r="C1195" s="42">
        <v>32.5</v>
      </c>
    </row>
    <row r="1196" spans="1:3">
      <c r="A1196" s="40">
        <v>52352</v>
      </c>
      <c r="B1196" s="2">
        <v>0</v>
      </c>
      <c r="C1196" s="42">
        <v>80</v>
      </c>
    </row>
    <row r="1197" spans="1:3">
      <c r="A1197" s="40">
        <v>52232</v>
      </c>
      <c r="B1197" s="2">
        <v>0</v>
      </c>
      <c r="C1197" s="42">
        <v>2.5</v>
      </c>
    </row>
    <row r="1198" spans="1:3">
      <c r="A1198" s="40">
        <v>52413</v>
      </c>
      <c r="B1198" s="2">
        <v>0</v>
      </c>
      <c r="C1198" s="42">
        <v>1100</v>
      </c>
    </row>
    <row r="1199" spans="1:3">
      <c r="A1199" s="40">
        <v>52232</v>
      </c>
      <c r="B1199" s="2">
        <v>0</v>
      </c>
      <c r="C1199" s="42">
        <v>16.25</v>
      </c>
    </row>
    <row r="1200" spans="1:3">
      <c r="A1200" s="40">
        <v>52383</v>
      </c>
      <c r="B1200" s="2">
        <v>0</v>
      </c>
      <c r="C1200" s="42">
        <v>75</v>
      </c>
    </row>
    <row r="1201" spans="1:3">
      <c r="A1201" s="40">
        <v>52413</v>
      </c>
      <c r="B1201" s="2">
        <v>0</v>
      </c>
      <c r="C1201" s="42">
        <v>42.5</v>
      </c>
    </row>
    <row r="1202" spans="1:3">
      <c r="A1202" s="40">
        <v>52413</v>
      </c>
      <c r="B1202" s="2">
        <v>0</v>
      </c>
      <c r="C1202" s="42">
        <v>42.5</v>
      </c>
    </row>
    <row r="1203" spans="1:3">
      <c r="A1203" s="40">
        <v>52352</v>
      </c>
      <c r="B1203" s="2">
        <v>0</v>
      </c>
      <c r="C1203" s="42">
        <v>1032</v>
      </c>
    </row>
    <row r="1204" spans="1:3">
      <c r="A1204" s="40">
        <v>52291</v>
      </c>
      <c r="B1204" s="2">
        <v>0</v>
      </c>
      <c r="C1204" s="42">
        <v>102.5</v>
      </c>
    </row>
    <row r="1205" spans="1:3">
      <c r="A1205" s="40">
        <v>52383</v>
      </c>
      <c r="B1205" s="2">
        <v>0</v>
      </c>
      <c r="C1205" s="42">
        <v>254.99999999999997</v>
      </c>
    </row>
    <row r="1206" spans="1:3">
      <c r="A1206" s="40">
        <v>52322</v>
      </c>
      <c r="B1206" s="2">
        <v>0</v>
      </c>
      <c r="C1206" s="42">
        <v>150</v>
      </c>
    </row>
    <row r="1207" spans="1:3">
      <c r="A1207" s="40">
        <v>52352</v>
      </c>
      <c r="B1207" s="2">
        <v>0</v>
      </c>
      <c r="C1207" s="42">
        <v>17.5</v>
      </c>
    </row>
    <row r="1208" spans="1:3">
      <c r="A1208" s="40">
        <v>52322</v>
      </c>
      <c r="B1208" s="2">
        <v>0</v>
      </c>
      <c r="C1208" s="42">
        <v>8.85</v>
      </c>
    </row>
    <row r="1209" spans="1:3">
      <c r="A1209" s="40">
        <v>52352</v>
      </c>
      <c r="B1209" s="2">
        <v>0</v>
      </c>
      <c r="C1209" s="42">
        <v>20</v>
      </c>
    </row>
    <row r="1210" spans="1:3">
      <c r="A1210" s="40">
        <v>52597</v>
      </c>
      <c r="B1210" s="2">
        <v>0</v>
      </c>
      <c r="C1210" s="42">
        <v>995</v>
      </c>
    </row>
    <row r="1211" spans="1:3">
      <c r="A1211" s="40">
        <v>52263</v>
      </c>
      <c r="B1211" s="2">
        <v>0</v>
      </c>
      <c r="C1211" s="42">
        <v>2.5</v>
      </c>
    </row>
    <row r="1212" spans="1:3">
      <c r="A1212" s="40">
        <v>52413</v>
      </c>
      <c r="B1212" s="2">
        <v>0</v>
      </c>
      <c r="C1212" s="42">
        <v>165</v>
      </c>
    </row>
    <row r="1213" spans="1:3">
      <c r="A1213" s="40">
        <v>52444</v>
      </c>
      <c r="B1213" s="2">
        <v>0</v>
      </c>
      <c r="C1213" s="42">
        <v>257.5</v>
      </c>
    </row>
    <row r="1214" spans="1:3">
      <c r="A1214" s="40">
        <v>52413</v>
      </c>
      <c r="B1214" s="2">
        <v>0</v>
      </c>
      <c r="C1214" s="42">
        <v>869.99999999999989</v>
      </c>
    </row>
    <row r="1215" spans="1:3">
      <c r="A1215" s="40">
        <v>52413</v>
      </c>
      <c r="B1215" s="2">
        <v>0</v>
      </c>
      <c r="C1215" s="42">
        <v>183.74999999999997</v>
      </c>
    </row>
    <row r="1216" spans="1:3">
      <c r="A1216" s="40">
        <v>52444</v>
      </c>
      <c r="B1216" s="2">
        <v>0</v>
      </c>
      <c r="C1216" s="42">
        <v>150</v>
      </c>
    </row>
    <row r="1217" spans="1:3">
      <c r="A1217" s="40">
        <v>52475</v>
      </c>
      <c r="B1217" s="2">
        <v>0</v>
      </c>
      <c r="C1217" s="42">
        <v>675</v>
      </c>
    </row>
    <row r="1218" spans="1:3">
      <c r="A1218" s="40">
        <v>52322</v>
      </c>
      <c r="B1218" s="2">
        <v>0</v>
      </c>
      <c r="C1218" s="42">
        <v>5.3999999999999995</v>
      </c>
    </row>
    <row r="1219" spans="1:3">
      <c r="A1219" s="40">
        <v>52305</v>
      </c>
      <c r="B1219" s="2">
        <v>0</v>
      </c>
      <c r="C1219" s="42">
        <v>0</v>
      </c>
    </row>
    <row r="1220" spans="1:3">
      <c r="A1220" s="40">
        <v>52749</v>
      </c>
      <c r="B1220" s="2">
        <v>0</v>
      </c>
      <c r="C1220" s="42">
        <v>338374.99999999994</v>
      </c>
    </row>
    <row r="1221" spans="1:3">
      <c r="A1221" s="40">
        <v>52352</v>
      </c>
      <c r="B1221" s="2">
        <v>0</v>
      </c>
      <c r="C1221" s="42">
        <v>7</v>
      </c>
    </row>
    <row r="1222" spans="1:3">
      <c r="A1222" s="40">
        <v>52413</v>
      </c>
      <c r="B1222" s="2">
        <v>0</v>
      </c>
      <c r="C1222" s="42">
        <v>42.4</v>
      </c>
    </row>
    <row r="1223" spans="1:3">
      <c r="A1223" s="40">
        <v>52536</v>
      </c>
      <c r="B1223" s="2">
        <v>0</v>
      </c>
      <c r="C1223" s="42">
        <v>490</v>
      </c>
    </row>
    <row r="1224" spans="1:3">
      <c r="A1224" s="40">
        <v>52383</v>
      </c>
      <c r="B1224" s="2">
        <v>0</v>
      </c>
      <c r="C1224" s="42">
        <v>864</v>
      </c>
    </row>
    <row r="1225" spans="1:3">
      <c r="A1225" s="40">
        <v>52566</v>
      </c>
      <c r="B1225" s="2">
        <v>0</v>
      </c>
      <c r="C1225" s="42">
        <v>899.99999999999989</v>
      </c>
    </row>
    <row r="1226" spans="1:3">
      <c r="A1226" s="40">
        <v>52566</v>
      </c>
      <c r="B1226" s="2">
        <v>0</v>
      </c>
      <c r="C1226" s="42">
        <v>300</v>
      </c>
    </row>
    <row r="1227" spans="1:3">
      <c r="A1227" s="40">
        <v>52566</v>
      </c>
      <c r="B1227" s="2">
        <v>0</v>
      </c>
      <c r="C1227" s="42">
        <v>500</v>
      </c>
    </row>
    <row r="1228" spans="1:3">
      <c r="A1228" s="40">
        <v>52444</v>
      </c>
      <c r="B1228" s="2">
        <v>0</v>
      </c>
      <c r="C1228" s="42">
        <v>449.99999999999994</v>
      </c>
    </row>
    <row r="1229" spans="1:3">
      <c r="A1229" s="40">
        <v>52475</v>
      </c>
      <c r="B1229" s="2">
        <v>0</v>
      </c>
      <c r="C1229" s="42">
        <v>2000</v>
      </c>
    </row>
    <row r="1230" spans="1:3">
      <c r="A1230" s="40">
        <v>52352</v>
      </c>
      <c r="B1230" s="2">
        <v>0</v>
      </c>
      <c r="C1230" s="42">
        <v>30</v>
      </c>
    </row>
    <row r="1231" spans="1:3">
      <c r="A1231" s="40">
        <v>52566</v>
      </c>
      <c r="B1231" s="2">
        <v>0</v>
      </c>
      <c r="C1231" s="42">
        <v>600</v>
      </c>
    </row>
    <row r="1232" spans="1:3">
      <c r="A1232" s="40">
        <v>52352</v>
      </c>
      <c r="B1232" s="2">
        <v>0</v>
      </c>
      <c r="C1232" s="42">
        <v>190.25</v>
      </c>
    </row>
    <row r="1233" spans="1:3">
      <c r="A1233" s="40">
        <v>52352</v>
      </c>
      <c r="B1233" s="2">
        <v>0</v>
      </c>
      <c r="C1233" s="42">
        <v>6.25</v>
      </c>
    </row>
    <row r="1234" spans="1:3">
      <c r="A1234" s="40">
        <v>52352</v>
      </c>
      <c r="B1234" s="2">
        <v>0</v>
      </c>
      <c r="C1234" s="42">
        <v>374.99999999999994</v>
      </c>
    </row>
    <row r="1235" spans="1:3">
      <c r="A1235" s="40">
        <v>52383</v>
      </c>
      <c r="B1235" s="2">
        <v>0</v>
      </c>
      <c r="C1235" s="42">
        <v>62.5</v>
      </c>
    </row>
    <row r="1236" spans="1:3">
      <c r="A1236" s="40">
        <v>52383</v>
      </c>
      <c r="B1236" s="2">
        <v>0</v>
      </c>
      <c r="C1236" s="42">
        <v>30</v>
      </c>
    </row>
    <row r="1237" spans="1:3">
      <c r="A1237" s="40">
        <v>52536</v>
      </c>
      <c r="B1237" s="2">
        <v>0</v>
      </c>
      <c r="C1237" s="42">
        <v>175</v>
      </c>
    </row>
    <row r="1238" spans="1:3">
      <c r="A1238" s="40">
        <v>52536</v>
      </c>
      <c r="B1238" s="2">
        <v>0</v>
      </c>
      <c r="C1238" s="42">
        <v>125</v>
      </c>
    </row>
    <row r="1239" spans="1:3">
      <c r="A1239" s="40">
        <v>52413</v>
      </c>
      <c r="B1239" s="2">
        <v>0</v>
      </c>
      <c r="C1239" s="42">
        <v>207.5</v>
      </c>
    </row>
    <row r="1240" spans="1:3">
      <c r="A1240" s="40">
        <v>52536</v>
      </c>
      <c r="B1240" s="2">
        <v>0</v>
      </c>
      <c r="C1240" s="42">
        <v>137.5</v>
      </c>
    </row>
    <row r="1241" spans="1:3">
      <c r="A1241" s="40">
        <v>52475</v>
      </c>
      <c r="B1241" s="2">
        <v>0</v>
      </c>
      <c r="C1241" s="42">
        <v>7.5</v>
      </c>
    </row>
    <row r="1242" spans="1:3">
      <c r="A1242" s="40">
        <v>52444</v>
      </c>
      <c r="B1242" s="2">
        <v>0</v>
      </c>
      <c r="C1242" s="42">
        <v>187.49999999999997</v>
      </c>
    </row>
    <row r="1243" spans="1:3">
      <c r="A1243" s="40">
        <v>52322</v>
      </c>
      <c r="B1243" s="2">
        <v>0</v>
      </c>
      <c r="C1243" s="42">
        <v>795</v>
      </c>
    </row>
    <row r="1244" spans="1:3">
      <c r="A1244" s="40">
        <v>52383</v>
      </c>
      <c r="B1244" s="2">
        <v>0</v>
      </c>
      <c r="C1244" s="42">
        <v>7.6499999999999995</v>
      </c>
    </row>
    <row r="1245" spans="1:3">
      <c r="A1245" s="40">
        <v>52444</v>
      </c>
      <c r="B1245" s="2">
        <v>0</v>
      </c>
      <c r="C1245" s="42">
        <v>264.5</v>
      </c>
    </row>
    <row r="1246" spans="1:3">
      <c r="A1246" s="40">
        <v>51227</v>
      </c>
      <c r="B1246" s="2">
        <v>0</v>
      </c>
      <c r="C1246" s="42">
        <v>10</v>
      </c>
    </row>
    <row r="1247" spans="1:3">
      <c r="A1247" s="40">
        <v>52383</v>
      </c>
      <c r="B1247" s="2">
        <v>0</v>
      </c>
      <c r="C1247" s="42">
        <v>44.999999999999993</v>
      </c>
    </row>
    <row r="1248" spans="1:3">
      <c r="A1248" s="40">
        <v>52383</v>
      </c>
      <c r="B1248" s="2">
        <v>0</v>
      </c>
      <c r="C1248" s="42">
        <v>4.8</v>
      </c>
    </row>
    <row r="1249" spans="1:3">
      <c r="A1249" s="40">
        <v>52444</v>
      </c>
      <c r="B1249" s="2">
        <v>0</v>
      </c>
      <c r="C1249" s="42">
        <v>62.5</v>
      </c>
    </row>
    <row r="1250" spans="1:3">
      <c r="A1250" s="40">
        <v>52444</v>
      </c>
      <c r="B1250" s="2">
        <v>0</v>
      </c>
      <c r="C1250" s="42">
        <v>174.25</v>
      </c>
    </row>
    <row r="1251" spans="1:3">
      <c r="A1251" s="40">
        <v>52352</v>
      </c>
      <c r="B1251" s="2">
        <v>0</v>
      </c>
      <c r="C1251" s="42">
        <v>0.67499999999999993</v>
      </c>
    </row>
    <row r="1252" spans="1:3">
      <c r="A1252" s="40">
        <v>52475</v>
      </c>
      <c r="B1252" s="2">
        <v>0</v>
      </c>
      <c r="C1252" s="42">
        <v>350</v>
      </c>
    </row>
    <row r="1253" spans="1:3">
      <c r="A1253" s="40">
        <v>52475</v>
      </c>
      <c r="B1253" s="2">
        <v>0</v>
      </c>
      <c r="C1253" s="42">
        <v>350</v>
      </c>
    </row>
    <row r="1254" spans="1:3">
      <c r="A1254" s="40">
        <v>52413</v>
      </c>
      <c r="B1254" s="2">
        <v>0</v>
      </c>
      <c r="C1254" s="42">
        <v>710.19999999999993</v>
      </c>
    </row>
    <row r="1255" spans="1:3">
      <c r="A1255" s="40">
        <v>52413</v>
      </c>
      <c r="B1255" s="2">
        <v>0</v>
      </c>
      <c r="C1255" s="42">
        <v>434.59999999999997</v>
      </c>
    </row>
    <row r="1256" spans="1:3">
      <c r="A1256" s="40">
        <v>52657</v>
      </c>
      <c r="B1256" s="2">
        <v>0</v>
      </c>
      <c r="C1256" s="42">
        <v>2437.5</v>
      </c>
    </row>
    <row r="1257" spans="1:3">
      <c r="A1257" s="40">
        <v>52657</v>
      </c>
      <c r="B1257" s="2">
        <v>0</v>
      </c>
      <c r="C1257" s="42">
        <v>1625</v>
      </c>
    </row>
    <row r="1258" spans="1:3">
      <c r="A1258" s="40">
        <v>52743</v>
      </c>
      <c r="B1258" s="2">
        <v>0</v>
      </c>
      <c r="C1258" s="42">
        <v>2437.5</v>
      </c>
    </row>
    <row r="1259" spans="1:3">
      <c r="A1259" s="40">
        <v>52566</v>
      </c>
      <c r="B1259" s="2">
        <v>0</v>
      </c>
      <c r="C1259" s="42">
        <v>214.99999999999997</v>
      </c>
    </row>
    <row r="1260" spans="1:3">
      <c r="A1260" s="40">
        <v>52352</v>
      </c>
      <c r="B1260" s="2">
        <v>0</v>
      </c>
      <c r="C1260" s="42">
        <v>44.999999999999993</v>
      </c>
    </row>
    <row r="1261" spans="1:3">
      <c r="A1261" s="40">
        <v>52505</v>
      </c>
      <c r="B1261" s="2">
        <v>0</v>
      </c>
      <c r="C1261" s="42">
        <v>212.5</v>
      </c>
    </row>
    <row r="1262" spans="1:3">
      <c r="A1262" s="40">
        <v>52444</v>
      </c>
      <c r="B1262" s="2">
        <v>0</v>
      </c>
      <c r="C1262" s="42">
        <v>125</v>
      </c>
    </row>
    <row r="1263" spans="1:3">
      <c r="A1263" s="40">
        <v>52383</v>
      </c>
      <c r="B1263" s="2">
        <v>0</v>
      </c>
      <c r="C1263" s="42">
        <v>48750</v>
      </c>
    </row>
    <row r="1264" spans="1:3">
      <c r="A1264" s="40">
        <v>52444</v>
      </c>
      <c r="B1264" s="2">
        <v>0</v>
      </c>
      <c r="C1264" s="42">
        <v>7.2</v>
      </c>
    </row>
    <row r="1265" spans="1:3">
      <c r="A1265" s="40">
        <v>52536</v>
      </c>
      <c r="B1265" s="2">
        <v>0</v>
      </c>
      <c r="C1265" s="42">
        <v>44.25</v>
      </c>
    </row>
    <row r="1266" spans="1:3">
      <c r="A1266" s="40">
        <v>52475</v>
      </c>
      <c r="B1266" s="2">
        <v>0</v>
      </c>
      <c r="C1266" s="42">
        <v>5.9999999999999991</v>
      </c>
    </row>
    <row r="1267" spans="1:3">
      <c r="A1267" s="40">
        <v>52536</v>
      </c>
      <c r="B1267" s="2">
        <v>0</v>
      </c>
      <c r="C1267" s="42">
        <v>35.4</v>
      </c>
    </row>
    <row r="1268" spans="1:3">
      <c r="A1268" s="40">
        <v>52444</v>
      </c>
      <c r="B1268" s="2">
        <v>0</v>
      </c>
      <c r="C1268" s="42">
        <v>2.75</v>
      </c>
    </row>
    <row r="1269" spans="1:3">
      <c r="A1269" s="40">
        <v>52566</v>
      </c>
      <c r="B1269" s="2">
        <v>0</v>
      </c>
      <c r="C1269" s="42">
        <v>59.4</v>
      </c>
    </row>
    <row r="1270" spans="1:3">
      <c r="A1270" s="40">
        <v>52475</v>
      </c>
      <c r="B1270" s="2">
        <v>0</v>
      </c>
      <c r="C1270" s="42">
        <v>8</v>
      </c>
    </row>
    <row r="1271" spans="1:3">
      <c r="A1271" s="40">
        <v>52536</v>
      </c>
      <c r="B1271" s="2">
        <v>0</v>
      </c>
      <c r="C1271" s="42">
        <v>1262.5</v>
      </c>
    </row>
    <row r="1272" spans="1:3">
      <c r="A1272" s="40">
        <v>52566</v>
      </c>
      <c r="B1272" s="2">
        <v>0</v>
      </c>
      <c r="C1272" s="42">
        <v>739.99999999999989</v>
      </c>
    </row>
    <row r="1273" spans="1:3">
      <c r="A1273" s="40">
        <v>51806</v>
      </c>
      <c r="B1273" s="2">
        <v>0</v>
      </c>
      <c r="C1273" s="42">
        <v>26.549999999999997</v>
      </c>
    </row>
    <row r="1274" spans="1:3">
      <c r="A1274" s="40">
        <v>52566</v>
      </c>
      <c r="B1274" s="2">
        <v>0</v>
      </c>
      <c r="C1274" s="42">
        <v>877.49999999999989</v>
      </c>
    </row>
    <row r="1275" spans="1:3">
      <c r="A1275" s="40">
        <v>52444</v>
      </c>
      <c r="B1275" s="2">
        <v>0</v>
      </c>
      <c r="C1275" s="42">
        <v>125.87499999999999</v>
      </c>
    </row>
    <row r="1276" spans="1:3">
      <c r="A1276" s="40">
        <v>52232</v>
      </c>
      <c r="B1276" s="2">
        <v>0</v>
      </c>
      <c r="C1276" s="42">
        <v>75</v>
      </c>
    </row>
    <row r="1277" spans="1:3">
      <c r="A1277" s="40">
        <v>52566</v>
      </c>
      <c r="B1277" s="2">
        <v>0</v>
      </c>
      <c r="C1277" s="42">
        <v>831.59999999999991</v>
      </c>
    </row>
    <row r="1278" spans="1:3">
      <c r="A1278" s="40">
        <v>52232</v>
      </c>
      <c r="B1278" s="2">
        <v>0</v>
      </c>
      <c r="C1278" s="42">
        <v>53.625</v>
      </c>
    </row>
    <row r="1279" spans="1:3">
      <c r="A1279" s="40">
        <v>52475</v>
      </c>
      <c r="B1279" s="2">
        <v>0</v>
      </c>
      <c r="C1279" s="42">
        <v>37.5</v>
      </c>
    </row>
    <row r="1280" spans="1:3">
      <c r="A1280" s="40">
        <v>52536</v>
      </c>
      <c r="B1280" s="2">
        <v>0</v>
      </c>
      <c r="C1280" s="42">
        <v>62.5</v>
      </c>
    </row>
    <row r="1281" spans="1:3">
      <c r="A1281" s="40">
        <v>52566</v>
      </c>
      <c r="B1281" s="2">
        <v>0</v>
      </c>
      <c r="C1281" s="42">
        <v>20.249999999999996</v>
      </c>
    </row>
    <row r="1282" spans="1:3">
      <c r="A1282" s="40">
        <v>52263</v>
      </c>
      <c r="B1282" s="2">
        <v>0</v>
      </c>
      <c r="C1282" s="42">
        <v>262.35000000000002</v>
      </c>
    </row>
    <row r="1283" spans="1:3">
      <c r="A1283" s="40">
        <v>52444</v>
      </c>
      <c r="B1283" s="2">
        <v>0</v>
      </c>
      <c r="C1283" s="42">
        <v>862.75</v>
      </c>
    </row>
    <row r="1284" spans="1:3">
      <c r="A1284" s="40">
        <v>52322</v>
      </c>
      <c r="B1284" s="2">
        <v>0</v>
      </c>
      <c r="C1284" s="42">
        <v>1375</v>
      </c>
    </row>
    <row r="1285" spans="1:3">
      <c r="A1285" s="40">
        <v>52475</v>
      </c>
      <c r="B1285" s="2">
        <v>0</v>
      </c>
      <c r="C1285" s="42">
        <v>36.25</v>
      </c>
    </row>
    <row r="1286" spans="1:3">
      <c r="A1286" s="40">
        <v>52536</v>
      </c>
      <c r="B1286" s="2">
        <v>0</v>
      </c>
      <c r="C1286" s="42">
        <v>2256</v>
      </c>
    </row>
    <row r="1287" spans="1:3">
      <c r="A1287" s="40">
        <v>52475</v>
      </c>
      <c r="B1287" s="2">
        <v>0</v>
      </c>
      <c r="C1287" s="42">
        <v>127.2</v>
      </c>
    </row>
    <row r="1288" spans="1:3">
      <c r="A1288" s="40">
        <v>52505</v>
      </c>
      <c r="B1288" s="2">
        <v>0</v>
      </c>
      <c r="C1288" s="42">
        <v>545</v>
      </c>
    </row>
    <row r="1289" spans="1:3">
      <c r="A1289" s="40">
        <v>52536</v>
      </c>
      <c r="B1289" s="2">
        <v>0</v>
      </c>
      <c r="C1289" s="42">
        <v>168.3</v>
      </c>
    </row>
    <row r="1290" spans="1:3">
      <c r="A1290" s="40">
        <v>52505</v>
      </c>
      <c r="B1290" s="2">
        <v>0</v>
      </c>
      <c r="C1290" s="42">
        <v>281.25</v>
      </c>
    </row>
    <row r="1291" spans="1:3">
      <c r="A1291" s="40">
        <v>52413</v>
      </c>
      <c r="B1291" s="2">
        <v>0</v>
      </c>
      <c r="C1291" s="42">
        <v>5.3999999999999995</v>
      </c>
    </row>
    <row r="1292" spans="1:3">
      <c r="A1292" s="40">
        <v>52263</v>
      </c>
      <c r="B1292" s="2">
        <v>0</v>
      </c>
      <c r="C1292" s="42">
        <v>67.5</v>
      </c>
    </row>
    <row r="1293" spans="1:3">
      <c r="A1293" s="40">
        <v>52232</v>
      </c>
      <c r="B1293" s="2">
        <v>0</v>
      </c>
      <c r="C1293" s="42">
        <v>30</v>
      </c>
    </row>
    <row r="1294" spans="1:3">
      <c r="A1294" s="40">
        <v>52566</v>
      </c>
      <c r="B1294" s="2">
        <v>0</v>
      </c>
      <c r="C1294" s="42">
        <v>200</v>
      </c>
    </row>
    <row r="1295" spans="1:3">
      <c r="A1295" s="40">
        <v>52848</v>
      </c>
      <c r="B1295" s="2">
        <v>0</v>
      </c>
      <c r="C1295" s="42">
        <v>44.999999999999993</v>
      </c>
    </row>
    <row r="1296" spans="1:3">
      <c r="A1296" s="40">
        <v>52444</v>
      </c>
      <c r="B1296" s="2">
        <v>0</v>
      </c>
      <c r="C1296" s="42">
        <v>1100</v>
      </c>
    </row>
    <row r="1297" spans="1:3">
      <c r="A1297" s="40">
        <v>52566</v>
      </c>
      <c r="B1297" s="2">
        <v>0</v>
      </c>
      <c r="C1297" s="42">
        <v>13.5</v>
      </c>
    </row>
    <row r="1298" spans="1:3">
      <c r="A1298" s="40">
        <v>52566</v>
      </c>
      <c r="B1298" s="2">
        <v>0</v>
      </c>
      <c r="C1298" s="42">
        <v>4.5</v>
      </c>
    </row>
    <row r="1299" spans="1:3">
      <c r="A1299" s="40">
        <v>52232</v>
      </c>
      <c r="B1299" s="2">
        <v>0</v>
      </c>
      <c r="C1299" s="42">
        <v>92.999999999999986</v>
      </c>
    </row>
    <row r="1300" spans="1:3">
      <c r="A1300" s="40">
        <v>52566</v>
      </c>
      <c r="B1300" s="2">
        <v>0</v>
      </c>
      <c r="C1300" s="42">
        <v>9</v>
      </c>
    </row>
    <row r="1301" spans="1:3">
      <c r="A1301" s="40">
        <v>52232</v>
      </c>
      <c r="B1301" s="2">
        <v>0</v>
      </c>
      <c r="C1301" s="42">
        <v>244.49999999999997</v>
      </c>
    </row>
    <row r="1302" spans="1:3">
      <c r="A1302" s="40">
        <v>52566</v>
      </c>
      <c r="B1302" s="2">
        <v>0</v>
      </c>
      <c r="C1302" s="42">
        <v>11.2</v>
      </c>
    </row>
    <row r="1303" spans="1:3">
      <c r="A1303" s="40">
        <v>52413</v>
      </c>
      <c r="B1303" s="2">
        <v>0</v>
      </c>
      <c r="C1303" s="42">
        <v>70</v>
      </c>
    </row>
    <row r="1304" spans="1:3">
      <c r="A1304" s="40">
        <v>52536</v>
      </c>
      <c r="B1304" s="2">
        <v>0</v>
      </c>
      <c r="C1304" s="42">
        <v>54.999999999999993</v>
      </c>
    </row>
    <row r="1305" spans="1:3">
      <c r="A1305" s="40">
        <v>52352</v>
      </c>
      <c r="B1305" s="2">
        <v>0</v>
      </c>
      <c r="C1305" s="42">
        <v>449.99999999999994</v>
      </c>
    </row>
    <row r="1306" spans="1:3">
      <c r="A1306" s="40">
        <v>52352</v>
      </c>
      <c r="B1306" s="2">
        <v>0</v>
      </c>
      <c r="C1306" s="42">
        <v>224.99999999999997</v>
      </c>
    </row>
    <row r="1307" spans="1:3">
      <c r="A1307" s="40">
        <v>52352</v>
      </c>
      <c r="B1307" s="2">
        <v>0</v>
      </c>
      <c r="C1307" s="42">
        <v>374.99999999999994</v>
      </c>
    </row>
    <row r="1308" spans="1:3">
      <c r="A1308" s="40">
        <v>52322</v>
      </c>
      <c r="B1308" s="2">
        <v>0</v>
      </c>
      <c r="C1308" s="42">
        <v>300</v>
      </c>
    </row>
    <row r="1309" spans="1:3">
      <c r="A1309" s="40">
        <v>52718</v>
      </c>
      <c r="B1309" s="2">
        <v>0</v>
      </c>
      <c r="C1309" s="42">
        <v>137500</v>
      </c>
    </row>
    <row r="1310" spans="1:3">
      <c r="A1310" s="40">
        <v>52505</v>
      </c>
      <c r="B1310" s="2">
        <v>0</v>
      </c>
      <c r="C1310" s="42">
        <v>5</v>
      </c>
    </row>
    <row r="1311" spans="1:3">
      <c r="A1311" s="40">
        <v>52291</v>
      </c>
      <c r="B1311" s="2">
        <v>0</v>
      </c>
      <c r="C1311" s="42">
        <v>862.49999999999989</v>
      </c>
    </row>
    <row r="1312" spans="1:3">
      <c r="A1312" s="40">
        <v>52536</v>
      </c>
      <c r="B1312" s="2">
        <v>0</v>
      </c>
      <c r="C1312" s="42">
        <v>9.6</v>
      </c>
    </row>
    <row r="1313" spans="1:3">
      <c r="A1313" s="40">
        <v>52232</v>
      </c>
      <c r="B1313" s="2">
        <v>0</v>
      </c>
      <c r="C1313" s="42">
        <v>11.249999999999998</v>
      </c>
    </row>
    <row r="1314" spans="1:3">
      <c r="A1314" s="40">
        <v>52277</v>
      </c>
      <c r="B1314" s="2">
        <v>0</v>
      </c>
      <c r="C1314" s="42">
        <v>46.499999999999993</v>
      </c>
    </row>
    <row r="1315" spans="1:3">
      <c r="A1315" s="40">
        <v>52232</v>
      </c>
      <c r="B1315" s="2">
        <v>0</v>
      </c>
      <c r="C1315" s="42">
        <v>106.575</v>
      </c>
    </row>
    <row r="1316" spans="1:3">
      <c r="A1316" s="40">
        <v>52232</v>
      </c>
      <c r="B1316" s="2">
        <v>0</v>
      </c>
      <c r="C1316" s="42">
        <v>26.099999999999998</v>
      </c>
    </row>
    <row r="1317" spans="1:3">
      <c r="A1317" s="40">
        <v>52232</v>
      </c>
      <c r="B1317" s="2">
        <v>0</v>
      </c>
      <c r="C1317" s="42">
        <v>15.95</v>
      </c>
    </row>
    <row r="1318" spans="1:3">
      <c r="A1318" s="40">
        <v>52232</v>
      </c>
      <c r="B1318" s="2">
        <v>0</v>
      </c>
      <c r="C1318" s="42">
        <v>11.6</v>
      </c>
    </row>
    <row r="1319" spans="1:3">
      <c r="A1319" s="40">
        <v>52444</v>
      </c>
      <c r="B1319" s="2">
        <v>0</v>
      </c>
      <c r="C1319" s="42">
        <v>26.099999999999998</v>
      </c>
    </row>
    <row r="1320" spans="1:3">
      <c r="A1320" s="40">
        <v>52232</v>
      </c>
      <c r="B1320" s="2">
        <v>0</v>
      </c>
      <c r="C1320" s="42">
        <v>115.99999999999999</v>
      </c>
    </row>
    <row r="1321" spans="1:3">
      <c r="A1321" s="40">
        <v>52810</v>
      </c>
      <c r="B1321" s="2">
        <v>0</v>
      </c>
      <c r="C1321" s="42">
        <v>92500</v>
      </c>
    </row>
    <row r="1322" spans="1:3">
      <c r="A1322" s="40">
        <v>52475</v>
      </c>
      <c r="B1322" s="2">
        <v>0</v>
      </c>
      <c r="C1322" s="42">
        <v>49749.999999999993</v>
      </c>
    </row>
    <row r="1323" spans="1:3">
      <c r="A1323" s="40">
        <v>52475</v>
      </c>
      <c r="B1323" s="2">
        <v>0</v>
      </c>
      <c r="C1323" s="42">
        <v>12.149999999999999</v>
      </c>
    </row>
    <row r="1324" spans="1:3">
      <c r="A1324" s="40">
        <v>52291</v>
      </c>
      <c r="B1324" s="2">
        <v>0</v>
      </c>
      <c r="C1324" s="42">
        <v>109.7</v>
      </c>
    </row>
    <row r="1325" spans="1:3">
      <c r="A1325" s="40">
        <v>52566</v>
      </c>
      <c r="B1325" s="2">
        <v>0</v>
      </c>
      <c r="C1325" s="42">
        <v>338374.99999999994</v>
      </c>
    </row>
    <row r="1326" spans="1:3">
      <c r="A1326" s="40">
        <v>52566</v>
      </c>
      <c r="B1326" s="2">
        <v>0</v>
      </c>
      <c r="C1326" s="42">
        <v>25</v>
      </c>
    </row>
    <row r="1327" spans="1:3">
      <c r="A1327" s="40">
        <v>52263</v>
      </c>
      <c r="B1327" s="2">
        <v>0</v>
      </c>
      <c r="C1327" s="42">
        <v>45.75</v>
      </c>
    </row>
    <row r="1328" spans="1:3">
      <c r="A1328" s="40">
        <v>53008</v>
      </c>
      <c r="B1328" s="2">
        <v>0</v>
      </c>
      <c r="C1328" s="42">
        <v>652074.99999999988</v>
      </c>
    </row>
    <row r="1329" spans="1:3">
      <c r="A1329" s="40">
        <v>52383</v>
      </c>
      <c r="B1329" s="2">
        <v>0</v>
      </c>
      <c r="C1329" s="42">
        <v>300000</v>
      </c>
    </row>
    <row r="1330" spans="1:3">
      <c r="A1330" s="40">
        <v>52232</v>
      </c>
      <c r="B1330" s="2">
        <v>0</v>
      </c>
      <c r="C1330" s="42">
        <v>198</v>
      </c>
    </row>
    <row r="1331" spans="1:3">
      <c r="A1331" s="40">
        <v>52336</v>
      </c>
      <c r="B1331" s="2">
        <v>0</v>
      </c>
      <c r="C1331" s="42">
        <v>135</v>
      </c>
    </row>
    <row r="1332" spans="1:3">
      <c r="A1332" s="40">
        <v>52305</v>
      </c>
      <c r="B1332" s="2">
        <v>0</v>
      </c>
      <c r="C1332" s="42">
        <v>27.2</v>
      </c>
    </row>
    <row r="1333" spans="1:3">
      <c r="A1333" s="40">
        <v>52566</v>
      </c>
      <c r="B1333" s="2">
        <v>0</v>
      </c>
      <c r="C1333" s="42">
        <v>4.25</v>
      </c>
    </row>
    <row r="1334" spans="1:3">
      <c r="A1334" s="40">
        <v>52356</v>
      </c>
      <c r="B1334" s="2">
        <v>0</v>
      </c>
      <c r="C1334" s="42">
        <v>242.5</v>
      </c>
    </row>
    <row r="1335" spans="1:3">
      <c r="A1335" s="40">
        <v>52475</v>
      </c>
      <c r="B1335" s="2">
        <v>0</v>
      </c>
      <c r="C1335" s="42">
        <v>14.25</v>
      </c>
    </row>
    <row r="1336" spans="1:3">
      <c r="A1336" s="40">
        <v>52267</v>
      </c>
      <c r="B1336" s="2">
        <v>0</v>
      </c>
      <c r="C1336" s="42">
        <v>3.2</v>
      </c>
    </row>
    <row r="1337" spans="1:3">
      <c r="A1337" s="40">
        <v>52291</v>
      </c>
      <c r="B1337" s="2">
        <v>0</v>
      </c>
      <c r="C1337" s="42">
        <v>27.499999999999996</v>
      </c>
    </row>
    <row r="1338" spans="1:3">
      <c r="A1338" s="40">
        <v>52444</v>
      </c>
      <c r="B1338" s="2">
        <v>0</v>
      </c>
      <c r="C1338" s="42">
        <v>251.08749999999998</v>
      </c>
    </row>
    <row r="1339" spans="1:3">
      <c r="A1339" s="40">
        <v>52233</v>
      </c>
      <c r="B1339" s="2">
        <v>0</v>
      </c>
      <c r="C1339" s="42">
        <v>56</v>
      </c>
    </row>
    <row r="1340" spans="1:3">
      <c r="A1340" s="40">
        <v>52566</v>
      </c>
      <c r="B1340" s="2">
        <v>0</v>
      </c>
      <c r="C1340" s="42">
        <v>14.25</v>
      </c>
    </row>
    <row r="1341" spans="1:3">
      <c r="A1341" s="40">
        <v>52322</v>
      </c>
      <c r="B1341" s="2">
        <v>0</v>
      </c>
      <c r="C1341" s="42">
        <v>114.99999999999999</v>
      </c>
    </row>
    <row r="1342" spans="1:3">
      <c r="A1342" s="40">
        <v>52315</v>
      </c>
      <c r="B1342" s="2">
        <v>0</v>
      </c>
      <c r="C1342" s="42">
        <v>922.49999999999989</v>
      </c>
    </row>
    <row r="1343" spans="1:3">
      <c r="A1343" s="40">
        <v>52310</v>
      </c>
      <c r="B1343" s="2">
        <v>0</v>
      </c>
      <c r="C1343" s="42">
        <v>805</v>
      </c>
    </row>
    <row r="1344" spans="1:3">
      <c r="A1344" s="40">
        <v>52316</v>
      </c>
      <c r="B1344" s="2">
        <v>0</v>
      </c>
      <c r="C1344" s="42">
        <v>1167.5</v>
      </c>
    </row>
    <row r="1345" spans="1:3">
      <c r="A1345" s="40">
        <v>52475</v>
      </c>
      <c r="B1345" s="2">
        <v>0</v>
      </c>
      <c r="C1345" s="42">
        <v>48499.999999999993</v>
      </c>
    </row>
    <row r="1346" spans="1:3">
      <c r="A1346" s="40">
        <v>52475</v>
      </c>
      <c r="B1346" s="2">
        <v>0</v>
      </c>
      <c r="C1346" s="42">
        <v>40000</v>
      </c>
    </row>
    <row r="1347" spans="1:3">
      <c r="A1347" s="40">
        <v>52475</v>
      </c>
      <c r="B1347" s="2">
        <v>0</v>
      </c>
      <c r="C1347" s="42">
        <v>49749.999999999993</v>
      </c>
    </row>
    <row r="1348" spans="1:3">
      <c r="A1348" s="40">
        <v>52475</v>
      </c>
      <c r="B1348" s="2">
        <v>0</v>
      </c>
      <c r="C1348" s="42">
        <v>337.5</v>
      </c>
    </row>
    <row r="1349" spans="1:3">
      <c r="A1349" s="40">
        <v>52413</v>
      </c>
      <c r="B1349" s="2">
        <v>0</v>
      </c>
      <c r="C1349" s="42">
        <v>14.4</v>
      </c>
    </row>
    <row r="1350" spans="1:3">
      <c r="A1350" s="40">
        <v>52412</v>
      </c>
      <c r="B1350" s="2">
        <v>0</v>
      </c>
      <c r="C1350" s="42">
        <v>387.5</v>
      </c>
    </row>
    <row r="1351" spans="1:3">
      <c r="A1351" s="40">
        <v>52566</v>
      </c>
      <c r="B1351" s="2">
        <v>0</v>
      </c>
      <c r="C1351" s="42">
        <v>270</v>
      </c>
    </row>
    <row r="1352" spans="1:3">
      <c r="A1352" s="40">
        <v>52946</v>
      </c>
      <c r="B1352" s="2">
        <v>0</v>
      </c>
      <c r="C1352" s="42">
        <v>625000</v>
      </c>
    </row>
    <row r="1353" spans="1:3">
      <c r="A1353" s="40">
        <v>52383</v>
      </c>
      <c r="B1353" s="2">
        <v>0</v>
      </c>
      <c r="C1353" s="42">
        <v>175000</v>
      </c>
    </row>
    <row r="1354" spans="1:3">
      <c r="A1354" s="40">
        <v>52443</v>
      </c>
      <c r="B1354" s="2">
        <v>0</v>
      </c>
      <c r="C1354" s="42">
        <v>780</v>
      </c>
    </row>
    <row r="1355" spans="1:3">
      <c r="A1355" s="40">
        <v>52475</v>
      </c>
      <c r="B1355" s="2">
        <v>0</v>
      </c>
      <c r="C1355" s="42">
        <v>2497.5</v>
      </c>
    </row>
    <row r="1356" spans="1:3">
      <c r="A1356" s="40">
        <v>52628</v>
      </c>
      <c r="B1356" s="2">
        <v>0</v>
      </c>
      <c r="C1356" s="42">
        <v>525</v>
      </c>
    </row>
    <row r="1357" spans="1:3">
      <c r="A1357" s="40">
        <v>52291</v>
      </c>
      <c r="B1357" s="2">
        <v>0</v>
      </c>
      <c r="C1357" s="42">
        <v>125</v>
      </c>
    </row>
    <row r="1358" spans="1:3">
      <c r="A1358" s="40">
        <v>52322</v>
      </c>
      <c r="B1358" s="2">
        <v>0</v>
      </c>
      <c r="C1358" s="42">
        <v>37.5</v>
      </c>
    </row>
    <row r="1359" spans="1:3">
      <c r="A1359" s="40">
        <v>52322</v>
      </c>
      <c r="B1359" s="2">
        <v>0</v>
      </c>
      <c r="C1359" s="42">
        <v>544</v>
      </c>
    </row>
    <row r="1360" spans="1:3">
      <c r="A1360" s="40">
        <v>52489</v>
      </c>
      <c r="B1360" s="2">
        <v>0</v>
      </c>
      <c r="C1360" s="42">
        <v>1774.9999999999998</v>
      </c>
    </row>
    <row r="1361" spans="1:3">
      <c r="A1361" s="40">
        <v>52611</v>
      </c>
      <c r="B1361" s="2">
        <v>0</v>
      </c>
      <c r="C1361" s="42">
        <v>600</v>
      </c>
    </row>
    <row r="1362" spans="1:3">
      <c r="A1362" s="40">
        <v>52611</v>
      </c>
      <c r="B1362" s="2">
        <v>0</v>
      </c>
      <c r="C1362" s="42">
        <v>675</v>
      </c>
    </row>
    <row r="1363" spans="1:3">
      <c r="A1363" s="40">
        <v>52463</v>
      </c>
      <c r="B1363" s="2">
        <v>0</v>
      </c>
      <c r="C1363" s="42">
        <v>150</v>
      </c>
    </row>
    <row r="1364" spans="1:3">
      <c r="A1364" s="40">
        <v>52611</v>
      </c>
      <c r="B1364" s="2">
        <v>0</v>
      </c>
      <c r="C1364" s="42">
        <v>825</v>
      </c>
    </row>
    <row r="1365" spans="1:3">
      <c r="A1365" s="40">
        <v>52458</v>
      </c>
      <c r="B1365" s="2">
        <v>0</v>
      </c>
      <c r="C1365" s="42">
        <v>125</v>
      </c>
    </row>
    <row r="1366" spans="1:3">
      <c r="A1366" s="40">
        <v>52611</v>
      </c>
      <c r="B1366" s="2">
        <v>0</v>
      </c>
      <c r="C1366" s="42">
        <v>374.99999999999994</v>
      </c>
    </row>
    <row r="1367" spans="1:3">
      <c r="A1367" s="40">
        <v>52468</v>
      </c>
      <c r="B1367" s="2">
        <v>0</v>
      </c>
      <c r="C1367" s="42">
        <v>250</v>
      </c>
    </row>
    <row r="1368" spans="1:3">
      <c r="A1368" s="40">
        <v>52308</v>
      </c>
      <c r="B1368" s="2">
        <v>0</v>
      </c>
      <c r="C1368" s="42">
        <v>61.749999999999993</v>
      </c>
    </row>
    <row r="1369" spans="1:3">
      <c r="A1369" s="40">
        <v>52424</v>
      </c>
      <c r="B1369" s="2">
        <v>0</v>
      </c>
      <c r="C1369" s="42">
        <v>75</v>
      </c>
    </row>
    <row r="1370" spans="1:3">
      <c r="A1370" s="40">
        <v>52505</v>
      </c>
      <c r="B1370" s="2">
        <v>0</v>
      </c>
      <c r="C1370" s="42">
        <v>175000</v>
      </c>
    </row>
    <row r="1371" spans="1:3">
      <c r="A1371" s="40">
        <v>52657</v>
      </c>
      <c r="B1371" s="2">
        <v>0</v>
      </c>
      <c r="C1371" s="42">
        <v>600</v>
      </c>
    </row>
    <row r="1372" spans="1:3">
      <c r="A1372" s="40">
        <v>52658</v>
      </c>
      <c r="B1372" s="2">
        <v>0</v>
      </c>
      <c r="C1372" s="42">
        <v>2137.5</v>
      </c>
    </row>
    <row r="1373" spans="1:3">
      <c r="A1373" s="40">
        <v>52657</v>
      </c>
      <c r="B1373" s="2">
        <v>0</v>
      </c>
      <c r="C1373" s="42">
        <v>525</v>
      </c>
    </row>
    <row r="1374" spans="1:3">
      <c r="A1374" s="40">
        <v>52415</v>
      </c>
      <c r="B1374" s="2">
        <v>0</v>
      </c>
      <c r="C1374" s="42">
        <v>75</v>
      </c>
    </row>
    <row r="1375" spans="1:3">
      <c r="A1375" s="40">
        <v>52415</v>
      </c>
      <c r="B1375" s="2">
        <v>0</v>
      </c>
      <c r="C1375" s="42">
        <v>75</v>
      </c>
    </row>
    <row r="1376" spans="1:3">
      <c r="A1376" s="40">
        <v>52534</v>
      </c>
      <c r="B1376" s="2">
        <v>0</v>
      </c>
      <c r="C1376" s="42">
        <v>5000</v>
      </c>
    </row>
    <row r="1377" spans="1:3">
      <c r="A1377" s="40">
        <v>52444</v>
      </c>
      <c r="B1377" s="2">
        <v>0</v>
      </c>
      <c r="C1377" s="42">
        <v>25</v>
      </c>
    </row>
    <row r="1378" spans="1:3">
      <c r="A1378" s="40">
        <v>52263</v>
      </c>
      <c r="B1378" s="2">
        <v>0</v>
      </c>
      <c r="C1378" s="42">
        <v>150</v>
      </c>
    </row>
    <row r="1379" spans="1:3">
      <c r="A1379" s="40">
        <v>52383</v>
      </c>
      <c r="B1379" s="2">
        <v>0</v>
      </c>
      <c r="C1379" s="42">
        <v>67.5</v>
      </c>
    </row>
    <row r="1380" spans="1:3">
      <c r="A1380" s="40">
        <v>52947</v>
      </c>
      <c r="B1380" s="2">
        <v>0</v>
      </c>
      <c r="C1380" s="42">
        <v>50099.999999999993</v>
      </c>
    </row>
    <row r="1381" spans="1:3">
      <c r="A1381" s="40">
        <v>53144</v>
      </c>
      <c r="B1381" s="2">
        <v>0</v>
      </c>
      <c r="C1381" s="42">
        <v>16912.5</v>
      </c>
    </row>
    <row r="1382" spans="1:3">
      <c r="A1382" s="40">
        <v>52246</v>
      </c>
      <c r="B1382" s="2">
        <v>0</v>
      </c>
      <c r="C1382" s="42">
        <v>155.99999999999997</v>
      </c>
    </row>
    <row r="1383" spans="1:3">
      <c r="A1383" s="40">
        <v>52566</v>
      </c>
      <c r="B1383" s="2">
        <v>0</v>
      </c>
      <c r="C1383" s="42">
        <v>3266.9999999999995</v>
      </c>
    </row>
    <row r="1384" spans="1:3">
      <c r="A1384" s="40">
        <v>52505</v>
      </c>
      <c r="B1384" s="2">
        <v>0</v>
      </c>
      <c r="C1384" s="42">
        <v>292.5</v>
      </c>
    </row>
    <row r="1385" spans="1:3">
      <c r="A1385" s="40">
        <v>53175</v>
      </c>
      <c r="B1385" s="2">
        <v>0</v>
      </c>
      <c r="C1385" s="42">
        <v>24750</v>
      </c>
    </row>
    <row r="1386" spans="1:3">
      <c r="A1386" s="40">
        <v>52451</v>
      </c>
      <c r="B1386" s="2">
        <v>0</v>
      </c>
      <c r="C1386" s="42">
        <v>937.5</v>
      </c>
    </row>
    <row r="1387" spans="1:3">
      <c r="A1387" s="40">
        <v>52688</v>
      </c>
      <c r="B1387" s="2">
        <v>0</v>
      </c>
      <c r="C1387" s="42">
        <v>224.99999999999997</v>
      </c>
    </row>
    <row r="1388" spans="1:3">
      <c r="A1388" s="40">
        <v>52441</v>
      </c>
      <c r="B1388" s="2">
        <v>0</v>
      </c>
      <c r="C1388" s="42">
        <v>1040</v>
      </c>
    </row>
    <row r="1389" spans="1:3">
      <c r="A1389" s="40">
        <v>52405</v>
      </c>
      <c r="B1389" s="2">
        <v>0</v>
      </c>
      <c r="C1389" s="42">
        <v>1127.5</v>
      </c>
    </row>
    <row r="1390" spans="1:3">
      <c r="A1390" s="40">
        <v>52360</v>
      </c>
      <c r="B1390" s="2">
        <v>0</v>
      </c>
      <c r="C1390" s="42">
        <v>176</v>
      </c>
    </row>
    <row r="1391" spans="1:3">
      <c r="A1391" s="40">
        <v>52352</v>
      </c>
      <c r="B1391" s="2">
        <v>0</v>
      </c>
      <c r="C1391" s="42">
        <v>10</v>
      </c>
    </row>
    <row r="1392" spans="1:3">
      <c r="A1392" s="40">
        <v>52322</v>
      </c>
      <c r="B1392" s="2">
        <v>0</v>
      </c>
      <c r="C1392" s="42">
        <v>100</v>
      </c>
    </row>
    <row r="1393" spans="1:3">
      <c r="A1393" s="40">
        <v>52344</v>
      </c>
      <c r="B1393" s="2">
        <v>0</v>
      </c>
      <c r="C1393" s="42">
        <v>70</v>
      </c>
    </row>
    <row r="1394" spans="1:3">
      <c r="A1394" s="40">
        <v>52398</v>
      </c>
      <c r="B1394" s="2">
        <v>0</v>
      </c>
      <c r="C1394" s="42">
        <v>52.8</v>
      </c>
    </row>
    <row r="1395" spans="1:3">
      <c r="A1395" s="40">
        <v>52397</v>
      </c>
      <c r="B1395" s="2">
        <v>0</v>
      </c>
      <c r="C1395" s="42">
        <v>179.99999999999997</v>
      </c>
    </row>
    <row r="1396" spans="1:3">
      <c r="A1396" s="40">
        <v>52427</v>
      </c>
      <c r="B1396" s="2">
        <v>0</v>
      </c>
      <c r="C1396" s="42">
        <v>179.99999999999997</v>
      </c>
    </row>
    <row r="1397" spans="1:3">
      <c r="A1397" s="40">
        <v>52458</v>
      </c>
      <c r="B1397" s="2">
        <v>0</v>
      </c>
      <c r="C1397" s="42">
        <v>179.99999999999997</v>
      </c>
    </row>
    <row r="1398" spans="1:3">
      <c r="A1398" s="40">
        <v>52489</v>
      </c>
      <c r="B1398" s="2">
        <v>0</v>
      </c>
      <c r="C1398" s="42">
        <v>179.99999999999997</v>
      </c>
    </row>
    <row r="1399" spans="1:3">
      <c r="A1399" s="40">
        <v>52446</v>
      </c>
      <c r="B1399" s="2">
        <v>0</v>
      </c>
      <c r="C1399" s="42">
        <v>300</v>
      </c>
    </row>
    <row r="1400" spans="1:3">
      <c r="A1400" s="40">
        <v>52474</v>
      </c>
      <c r="B1400" s="2">
        <v>0</v>
      </c>
      <c r="C1400" s="42">
        <v>75</v>
      </c>
    </row>
    <row r="1401" spans="1:3">
      <c r="A1401" s="40">
        <v>52444</v>
      </c>
      <c r="B1401" s="2">
        <v>0</v>
      </c>
      <c r="C1401" s="42">
        <v>402.74999999999994</v>
      </c>
    </row>
    <row r="1402" spans="1:3">
      <c r="A1402" s="40">
        <v>52367</v>
      </c>
      <c r="B1402" s="2">
        <v>0</v>
      </c>
      <c r="C1402" s="42">
        <v>79</v>
      </c>
    </row>
    <row r="1403" spans="1:3">
      <c r="A1403" s="40">
        <v>52482</v>
      </c>
      <c r="B1403" s="2">
        <v>0</v>
      </c>
      <c r="C1403" s="42">
        <v>339.24999999999994</v>
      </c>
    </row>
    <row r="1404" spans="1:3">
      <c r="A1404" s="40">
        <v>52596</v>
      </c>
      <c r="B1404" s="2">
        <v>0</v>
      </c>
      <c r="C1404" s="42">
        <v>50</v>
      </c>
    </row>
    <row r="1405" spans="1:3">
      <c r="A1405" s="40">
        <v>52580</v>
      </c>
      <c r="B1405" s="2">
        <v>0</v>
      </c>
      <c r="C1405" s="42">
        <v>767.25</v>
      </c>
    </row>
    <row r="1406" spans="1:3">
      <c r="A1406" s="40">
        <v>52627</v>
      </c>
      <c r="B1406" s="2">
        <v>0</v>
      </c>
      <c r="C1406" s="42">
        <v>435.2</v>
      </c>
    </row>
    <row r="1407" spans="1:3">
      <c r="A1407" s="40">
        <v>52749</v>
      </c>
      <c r="B1407" s="2">
        <v>0</v>
      </c>
      <c r="C1407" s="42">
        <v>24750</v>
      </c>
    </row>
    <row r="1408" spans="1:3">
      <c r="A1408" s="40">
        <v>52540</v>
      </c>
      <c r="B1408" s="2">
        <v>0</v>
      </c>
      <c r="C1408" s="42">
        <v>249.6</v>
      </c>
    </row>
    <row r="1409" spans="1:3">
      <c r="A1409" s="40">
        <v>52473</v>
      </c>
      <c r="B1409" s="2">
        <v>0</v>
      </c>
      <c r="C1409" s="42">
        <v>182.49999999999997</v>
      </c>
    </row>
    <row r="1410" spans="1:3">
      <c r="A1410" s="40">
        <v>52352</v>
      </c>
      <c r="B1410" s="2">
        <v>0</v>
      </c>
      <c r="C1410" s="42">
        <v>24750</v>
      </c>
    </row>
    <row r="1411" spans="1:3">
      <c r="A1411" s="40">
        <v>52232</v>
      </c>
      <c r="B1411" s="2">
        <v>0</v>
      </c>
      <c r="C1411" s="42">
        <v>130.25</v>
      </c>
    </row>
    <row r="1412" spans="1:3">
      <c r="A1412" s="40">
        <v>52383</v>
      </c>
      <c r="B1412" s="2">
        <v>0</v>
      </c>
      <c r="C1412" s="42">
        <v>49749.999999999993</v>
      </c>
    </row>
    <row r="1413" spans="1:3">
      <c r="A1413" s="40">
        <v>52580</v>
      </c>
      <c r="B1413" s="2">
        <v>0</v>
      </c>
      <c r="C1413" s="42">
        <v>45.5</v>
      </c>
    </row>
    <row r="1414" spans="1:3">
      <c r="A1414" s="40">
        <v>52504</v>
      </c>
      <c r="B1414" s="2">
        <v>0</v>
      </c>
      <c r="C1414" s="42">
        <v>33.949999999999996</v>
      </c>
    </row>
    <row r="1415" spans="1:3">
      <c r="A1415" s="40">
        <v>53327</v>
      </c>
      <c r="B1415" s="2">
        <v>0</v>
      </c>
      <c r="C1415" s="42">
        <v>48750</v>
      </c>
    </row>
    <row r="1416" spans="1:3">
      <c r="A1416" s="40">
        <v>53327</v>
      </c>
      <c r="B1416" s="2">
        <v>0</v>
      </c>
      <c r="C1416" s="42">
        <v>48750</v>
      </c>
    </row>
    <row r="1417" spans="1:3">
      <c r="A1417" s="40">
        <v>53327</v>
      </c>
      <c r="B1417" s="2">
        <v>0</v>
      </c>
      <c r="C1417" s="42">
        <v>48750</v>
      </c>
    </row>
    <row r="1418" spans="1:3">
      <c r="A1418" s="40">
        <v>53327</v>
      </c>
      <c r="B1418" s="2">
        <v>0</v>
      </c>
      <c r="C1418" s="42">
        <v>48750</v>
      </c>
    </row>
    <row r="1419" spans="1:3">
      <c r="A1419" s="40">
        <v>53327</v>
      </c>
      <c r="B1419" s="2">
        <v>0</v>
      </c>
      <c r="C1419" s="42">
        <v>48750</v>
      </c>
    </row>
    <row r="1420" spans="1:3">
      <c r="A1420" s="40">
        <v>52413</v>
      </c>
      <c r="B1420" s="2">
        <v>0</v>
      </c>
      <c r="C1420" s="42">
        <v>25</v>
      </c>
    </row>
    <row r="1421" spans="1:3">
      <c r="A1421" s="40">
        <v>52963</v>
      </c>
      <c r="B1421" s="2">
        <v>0</v>
      </c>
      <c r="C1421" s="42">
        <v>249750</v>
      </c>
    </row>
    <row r="1422" spans="1:3">
      <c r="A1422" s="40">
        <v>52473</v>
      </c>
      <c r="B1422" s="2">
        <v>0</v>
      </c>
      <c r="C1422" s="42">
        <v>25</v>
      </c>
    </row>
    <row r="1423" spans="1:3">
      <c r="A1423" s="40">
        <v>52543</v>
      </c>
      <c r="B1423" s="2">
        <v>0</v>
      </c>
      <c r="C1423" s="42">
        <v>609.25</v>
      </c>
    </row>
    <row r="1424" spans="1:3">
      <c r="A1424" s="40">
        <v>52458</v>
      </c>
      <c r="B1424" s="2">
        <v>0</v>
      </c>
      <c r="C1424" s="42">
        <v>25</v>
      </c>
    </row>
    <row r="1425" spans="1:3">
      <c r="A1425" s="40">
        <v>52530</v>
      </c>
      <c r="B1425" s="2">
        <v>0</v>
      </c>
      <c r="C1425" s="42">
        <v>30</v>
      </c>
    </row>
    <row r="1426" spans="1:3">
      <c r="A1426" s="40">
        <v>52530</v>
      </c>
      <c r="B1426" s="2">
        <v>0</v>
      </c>
      <c r="C1426" s="42">
        <v>75</v>
      </c>
    </row>
    <row r="1427" spans="1:3">
      <c r="A1427" s="40">
        <v>52530</v>
      </c>
      <c r="B1427" s="2">
        <v>0</v>
      </c>
      <c r="C1427" s="42">
        <v>125</v>
      </c>
    </row>
    <row r="1428" spans="1:3">
      <c r="A1428" s="40">
        <v>52530</v>
      </c>
      <c r="B1428" s="2">
        <v>0</v>
      </c>
      <c r="C1428" s="42">
        <v>75</v>
      </c>
    </row>
    <row r="1429" spans="1:3">
      <c r="A1429" s="40">
        <v>52530</v>
      </c>
      <c r="B1429" s="2">
        <v>0</v>
      </c>
      <c r="C1429" s="42">
        <v>100</v>
      </c>
    </row>
    <row r="1430" spans="1:3">
      <c r="A1430" s="40">
        <v>52530</v>
      </c>
      <c r="B1430" s="2">
        <v>0</v>
      </c>
      <c r="C1430" s="42">
        <v>250</v>
      </c>
    </row>
    <row r="1431" spans="1:3">
      <c r="A1431" s="40">
        <v>52418</v>
      </c>
      <c r="B1431" s="2">
        <v>0</v>
      </c>
      <c r="C1431" s="42">
        <v>15</v>
      </c>
    </row>
    <row r="1432" spans="1:3">
      <c r="A1432" s="40">
        <v>52749</v>
      </c>
      <c r="B1432" s="2">
        <v>0</v>
      </c>
      <c r="C1432" s="42">
        <v>675</v>
      </c>
    </row>
    <row r="1433" spans="1:3">
      <c r="A1433" s="40">
        <v>52414</v>
      </c>
      <c r="B1433" s="2">
        <v>0</v>
      </c>
      <c r="C1433" s="42">
        <v>50</v>
      </c>
    </row>
    <row r="1434" spans="1:3">
      <c r="A1434" s="40">
        <v>52703</v>
      </c>
      <c r="B1434" s="2">
        <v>0</v>
      </c>
      <c r="C1434" s="42">
        <v>6175</v>
      </c>
    </row>
    <row r="1435" spans="1:3">
      <c r="A1435" s="40">
        <v>52566</v>
      </c>
      <c r="B1435" s="2">
        <v>0</v>
      </c>
      <c r="C1435" s="42">
        <v>26.549999999999997</v>
      </c>
    </row>
    <row r="1436" spans="1:3">
      <c r="A1436" s="40">
        <v>52586</v>
      </c>
      <c r="B1436" s="2">
        <v>0</v>
      </c>
      <c r="C1436" s="42">
        <v>1494.9999999999998</v>
      </c>
    </row>
    <row r="1437" spans="1:3">
      <c r="A1437" s="40">
        <v>52824</v>
      </c>
      <c r="B1437" s="2">
        <v>0</v>
      </c>
      <c r="C1437" s="42">
        <v>13.649999999999999</v>
      </c>
    </row>
    <row r="1438" spans="1:3">
      <c r="A1438" s="40">
        <v>52413</v>
      </c>
      <c r="B1438" s="2">
        <v>0</v>
      </c>
      <c r="C1438" s="42">
        <v>270</v>
      </c>
    </row>
    <row r="1439" spans="1:3">
      <c r="A1439" s="40">
        <v>52519</v>
      </c>
      <c r="B1439" s="2">
        <v>0</v>
      </c>
      <c r="C1439" s="42">
        <v>32.5</v>
      </c>
    </row>
    <row r="1440" spans="1:3">
      <c r="A1440" s="40">
        <v>52519</v>
      </c>
      <c r="B1440" s="2">
        <v>0</v>
      </c>
      <c r="C1440" s="42">
        <v>22.499999999999996</v>
      </c>
    </row>
    <row r="1441" spans="1:3">
      <c r="A1441" s="40">
        <v>52590</v>
      </c>
      <c r="B1441" s="2">
        <v>0</v>
      </c>
      <c r="C1441" s="42">
        <v>125</v>
      </c>
    </row>
    <row r="1442" spans="1:3">
      <c r="A1442" s="40">
        <v>52590</v>
      </c>
      <c r="B1442" s="2">
        <v>0</v>
      </c>
      <c r="C1442" s="42">
        <v>125</v>
      </c>
    </row>
    <row r="1443" spans="1:3">
      <c r="A1443" s="40">
        <v>52932</v>
      </c>
      <c r="B1443" s="2">
        <v>0</v>
      </c>
      <c r="C1443" s="42">
        <v>837.5</v>
      </c>
    </row>
    <row r="1444" spans="1:3">
      <c r="A1444" s="40">
        <v>52530</v>
      </c>
      <c r="B1444" s="2">
        <v>0</v>
      </c>
      <c r="C1444" s="42">
        <v>250</v>
      </c>
    </row>
    <row r="1445" spans="1:3">
      <c r="A1445" s="40">
        <v>52530</v>
      </c>
      <c r="B1445" s="2">
        <v>0</v>
      </c>
      <c r="C1445" s="42">
        <v>125</v>
      </c>
    </row>
    <row r="1446" spans="1:3">
      <c r="A1446" s="40">
        <v>52560</v>
      </c>
      <c r="B1446" s="2">
        <v>0</v>
      </c>
      <c r="C1446" s="42">
        <v>1444.9999999999998</v>
      </c>
    </row>
    <row r="1447" spans="1:3">
      <c r="A1447" s="40">
        <v>52519</v>
      </c>
      <c r="B1447" s="2">
        <v>0</v>
      </c>
      <c r="C1447" s="42">
        <v>5</v>
      </c>
    </row>
    <row r="1448" spans="1:3">
      <c r="A1448" s="40">
        <v>52469</v>
      </c>
      <c r="B1448" s="2">
        <v>0</v>
      </c>
      <c r="C1448" s="42">
        <v>2126.25</v>
      </c>
    </row>
    <row r="1449" spans="1:3">
      <c r="A1449" s="40">
        <v>52628</v>
      </c>
      <c r="B1449" s="2">
        <v>0</v>
      </c>
      <c r="C1449" s="42">
        <v>374.99999999999994</v>
      </c>
    </row>
    <row r="1450" spans="1:3">
      <c r="A1450" s="40">
        <v>53153</v>
      </c>
      <c r="B1450" s="2">
        <v>0</v>
      </c>
      <c r="C1450" s="42">
        <v>36</v>
      </c>
    </row>
    <row r="1451" spans="1:3">
      <c r="A1451" s="40">
        <v>52637</v>
      </c>
      <c r="B1451" s="2">
        <v>0</v>
      </c>
      <c r="C1451" s="42">
        <v>1030</v>
      </c>
    </row>
    <row r="1452" spans="1:3">
      <c r="A1452" s="40">
        <v>52637</v>
      </c>
      <c r="B1452" s="2">
        <v>0</v>
      </c>
      <c r="C1452" s="42">
        <v>1030</v>
      </c>
    </row>
    <row r="1453" spans="1:3">
      <c r="A1453" s="40">
        <v>52637</v>
      </c>
      <c r="B1453" s="2">
        <v>0</v>
      </c>
      <c r="C1453" s="42">
        <v>1030</v>
      </c>
    </row>
    <row r="1454" spans="1:3">
      <c r="A1454" s="40">
        <v>52637</v>
      </c>
      <c r="B1454" s="2">
        <v>0</v>
      </c>
      <c r="C1454" s="42">
        <v>1030</v>
      </c>
    </row>
    <row r="1455" spans="1:3">
      <c r="A1455" s="40">
        <v>52637</v>
      </c>
      <c r="B1455" s="2">
        <v>0</v>
      </c>
      <c r="C1455" s="42">
        <v>1030</v>
      </c>
    </row>
    <row r="1456" spans="1:3">
      <c r="A1456" s="40">
        <v>51836</v>
      </c>
      <c r="B1456" s="2">
        <v>0</v>
      </c>
      <c r="C1456" s="42">
        <v>100</v>
      </c>
    </row>
    <row r="1457" spans="1:3">
      <c r="A1457" s="40">
        <v>52382</v>
      </c>
      <c r="B1457" s="2">
        <v>0</v>
      </c>
      <c r="C1457" s="42">
        <v>2488.75</v>
      </c>
    </row>
    <row r="1458" spans="1:3">
      <c r="A1458" s="40">
        <v>52621</v>
      </c>
      <c r="B1458" s="2">
        <v>0</v>
      </c>
      <c r="C1458" s="42">
        <v>374.99999999999994</v>
      </c>
    </row>
    <row r="1459" spans="1:3">
      <c r="A1459" s="40">
        <v>52965</v>
      </c>
      <c r="B1459" s="2">
        <v>0</v>
      </c>
      <c r="C1459" s="42">
        <v>75</v>
      </c>
    </row>
    <row r="1460" spans="1:3">
      <c r="A1460" s="40">
        <v>52597</v>
      </c>
      <c r="B1460" s="2">
        <v>0</v>
      </c>
      <c r="C1460" s="42">
        <v>350</v>
      </c>
    </row>
    <row r="1461" spans="1:3">
      <c r="A1461" s="40">
        <v>52519</v>
      </c>
      <c r="B1461" s="2">
        <v>0</v>
      </c>
      <c r="C1461" s="42">
        <v>116.97499999999999</v>
      </c>
    </row>
    <row r="1462" spans="1:3">
      <c r="A1462" s="40">
        <v>52560</v>
      </c>
      <c r="B1462" s="2">
        <v>0</v>
      </c>
      <c r="C1462" s="42">
        <v>100</v>
      </c>
    </row>
    <row r="1463" spans="1:3">
      <c r="A1463" s="40">
        <v>52590</v>
      </c>
      <c r="B1463" s="2">
        <v>0</v>
      </c>
      <c r="C1463" s="42">
        <v>250</v>
      </c>
    </row>
    <row r="1464" spans="1:3">
      <c r="A1464" s="40">
        <v>52566</v>
      </c>
      <c r="B1464" s="2">
        <v>0</v>
      </c>
      <c r="C1464" s="42">
        <v>1945</v>
      </c>
    </row>
    <row r="1465" spans="1:3">
      <c r="A1465" s="40">
        <v>52475</v>
      </c>
      <c r="B1465" s="2">
        <v>0</v>
      </c>
      <c r="C1465" s="42">
        <v>151.19999999999999</v>
      </c>
    </row>
    <row r="1466" spans="1:3">
      <c r="A1466" s="40">
        <v>52442</v>
      </c>
      <c r="B1466" s="2">
        <v>0</v>
      </c>
      <c r="C1466" s="42">
        <v>66</v>
      </c>
    </row>
    <row r="1467" spans="1:3">
      <c r="A1467" s="40">
        <v>52449</v>
      </c>
      <c r="B1467" s="2">
        <v>0</v>
      </c>
      <c r="C1467" s="42">
        <v>60</v>
      </c>
    </row>
    <row r="1468" spans="1:3">
      <c r="A1468" s="40">
        <v>52580</v>
      </c>
      <c r="B1468" s="2">
        <v>0</v>
      </c>
      <c r="C1468" s="42">
        <v>179.99999999999997</v>
      </c>
    </row>
    <row r="1469" spans="1:3">
      <c r="A1469" s="40">
        <v>52688</v>
      </c>
      <c r="B1469" s="2">
        <v>0</v>
      </c>
      <c r="C1469" s="42">
        <v>480</v>
      </c>
    </row>
    <row r="1470" spans="1:3">
      <c r="A1470" s="40">
        <v>52580</v>
      </c>
      <c r="B1470" s="2">
        <v>0</v>
      </c>
      <c r="C1470" s="42">
        <v>243.75</v>
      </c>
    </row>
    <row r="1471" spans="1:3">
      <c r="A1471" s="40">
        <v>52640</v>
      </c>
      <c r="B1471" s="2">
        <v>0</v>
      </c>
      <c r="C1471" s="42">
        <v>250</v>
      </c>
    </row>
    <row r="1472" spans="1:3">
      <c r="A1472" s="40">
        <v>52786</v>
      </c>
      <c r="B1472" s="2">
        <v>0</v>
      </c>
      <c r="C1472" s="42">
        <v>237.5</v>
      </c>
    </row>
    <row r="1473" spans="1:3">
      <c r="A1473" s="40">
        <v>52786</v>
      </c>
      <c r="B1473" s="2">
        <v>0</v>
      </c>
      <c r="C1473" s="42">
        <v>267.5</v>
      </c>
    </row>
    <row r="1474" spans="1:3">
      <c r="A1474" s="40">
        <v>52566</v>
      </c>
      <c r="B1474" s="2">
        <v>0</v>
      </c>
      <c r="C1474" s="42">
        <v>250</v>
      </c>
    </row>
    <row r="1475" spans="1:3">
      <c r="A1475" s="40">
        <v>52786</v>
      </c>
      <c r="B1475" s="2">
        <v>0</v>
      </c>
      <c r="C1475" s="42">
        <v>133.75</v>
      </c>
    </row>
    <row r="1476" spans="1:3">
      <c r="A1476" s="40">
        <v>52640</v>
      </c>
      <c r="B1476" s="2">
        <v>0</v>
      </c>
      <c r="C1476" s="42">
        <v>1807.4999999999998</v>
      </c>
    </row>
    <row r="1477" spans="1:3">
      <c r="A1477" s="40">
        <v>52505</v>
      </c>
      <c r="B1477" s="2">
        <v>0</v>
      </c>
      <c r="C1477" s="42">
        <v>153</v>
      </c>
    </row>
    <row r="1478" spans="1:3">
      <c r="A1478" s="40">
        <v>52637</v>
      </c>
      <c r="B1478" s="2">
        <v>0</v>
      </c>
      <c r="C1478" s="42">
        <v>1030</v>
      </c>
    </row>
    <row r="1479" spans="1:3">
      <c r="A1479" s="40">
        <v>52786</v>
      </c>
      <c r="B1479" s="2">
        <v>0</v>
      </c>
      <c r="C1479" s="42">
        <v>141</v>
      </c>
    </row>
    <row r="1480" spans="1:3">
      <c r="A1480" s="40">
        <v>52718</v>
      </c>
      <c r="B1480" s="2">
        <v>0</v>
      </c>
      <c r="C1480" s="42">
        <v>49749.999999999993</v>
      </c>
    </row>
    <row r="1481" spans="1:3">
      <c r="A1481" s="40">
        <v>52597</v>
      </c>
      <c r="B1481" s="2">
        <v>0</v>
      </c>
      <c r="C1481" s="42">
        <v>24750</v>
      </c>
    </row>
    <row r="1482" spans="1:3">
      <c r="A1482" s="40">
        <v>52700</v>
      </c>
      <c r="B1482" s="2">
        <v>0</v>
      </c>
      <c r="C1482" s="42">
        <v>952.19999999999993</v>
      </c>
    </row>
    <row r="1483" spans="1:3">
      <c r="A1483" s="40">
        <v>52688</v>
      </c>
      <c r="B1483" s="2">
        <v>0</v>
      </c>
      <c r="C1483" s="42">
        <v>80</v>
      </c>
    </row>
    <row r="1484" spans="1:3">
      <c r="A1484" s="40">
        <v>52477</v>
      </c>
      <c r="B1484" s="2">
        <v>0</v>
      </c>
      <c r="C1484" s="42">
        <v>82.875</v>
      </c>
    </row>
    <row r="1485" spans="1:3">
      <c r="A1485" s="40">
        <v>52779</v>
      </c>
      <c r="B1485" s="2">
        <v>0</v>
      </c>
      <c r="C1485" s="42">
        <v>483.99999999999994</v>
      </c>
    </row>
    <row r="1486" spans="1:3">
      <c r="A1486" s="40">
        <v>52627</v>
      </c>
      <c r="B1486" s="2">
        <v>0</v>
      </c>
      <c r="C1486" s="42">
        <v>1297.5</v>
      </c>
    </row>
    <row r="1487" spans="1:3">
      <c r="A1487" s="40">
        <v>52628</v>
      </c>
      <c r="B1487" s="2">
        <v>0</v>
      </c>
      <c r="C1487" s="42">
        <v>75</v>
      </c>
    </row>
    <row r="1488" spans="1:3">
      <c r="A1488" s="40">
        <v>52566</v>
      </c>
      <c r="B1488" s="2">
        <v>0</v>
      </c>
      <c r="C1488" s="42">
        <v>250</v>
      </c>
    </row>
    <row r="1489" spans="1:3">
      <c r="A1489" s="40">
        <v>52628</v>
      </c>
      <c r="B1489" s="2">
        <v>0</v>
      </c>
      <c r="C1489" s="42">
        <v>800</v>
      </c>
    </row>
    <row r="1490" spans="1:3">
      <c r="A1490" s="40">
        <v>52628</v>
      </c>
      <c r="B1490" s="2">
        <v>0</v>
      </c>
      <c r="C1490" s="42">
        <v>150</v>
      </c>
    </row>
    <row r="1491" spans="1:3">
      <c r="A1491" s="40">
        <v>52628</v>
      </c>
      <c r="B1491" s="2">
        <v>0</v>
      </c>
      <c r="C1491" s="42">
        <v>50</v>
      </c>
    </row>
    <row r="1492" spans="1:3">
      <c r="A1492" s="40">
        <v>52628</v>
      </c>
      <c r="B1492" s="2">
        <v>0</v>
      </c>
      <c r="C1492" s="42">
        <v>150</v>
      </c>
    </row>
    <row r="1493" spans="1:3">
      <c r="A1493" s="40">
        <v>52686</v>
      </c>
      <c r="B1493" s="2">
        <v>0</v>
      </c>
      <c r="C1493" s="42">
        <v>250</v>
      </c>
    </row>
    <row r="1494" spans="1:3">
      <c r="A1494" s="40">
        <v>52686</v>
      </c>
      <c r="B1494" s="2">
        <v>0</v>
      </c>
      <c r="C1494" s="42">
        <v>825</v>
      </c>
    </row>
    <row r="1495" spans="1:3">
      <c r="A1495" s="40">
        <v>52786</v>
      </c>
      <c r="B1495" s="2">
        <v>0</v>
      </c>
      <c r="C1495" s="42">
        <v>74.25</v>
      </c>
    </row>
    <row r="1496" spans="1:3">
      <c r="A1496" s="40">
        <v>52837</v>
      </c>
      <c r="B1496" s="2">
        <v>0</v>
      </c>
      <c r="C1496" s="42">
        <v>74.25</v>
      </c>
    </row>
    <row r="1497" spans="1:3">
      <c r="A1497" s="40">
        <v>52837</v>
      </c>
      <c r="B1497" s="2">
        <v>0</v>
      </c>
      <c r="C1497" s="42">
        <v>172.5</v>
      </c>
    </row>
    <row r="1498" spans="1:3">
      <c r="A1498" s="40">
        <v>52786</v>
      </c>
      <c r="B1498" s="2">
        <v>0</v>
      </c>
      <c r="C1498" s="42">
        <v>44.55</v>
      </c>
    </row>
    <row r="1499" spans="1:3">
      <c r="A1499" s="40">
        <v>52837</v>
      </c>
      <c r="B1499" s="2">
        <v>0</v>
      </c>
      <c r="C1499" s="42">
        <v>74.25</v>
      </c>
    </row>
    <row r="1500" spans="1:3">
      <c r="A1500" s="40">
        <v>52817</v>
      </c>
      <c r="B1500" s="2">
        <v>0</v>
      </c>
      <c r="C1500" s="42">
        <v>74.25</v>
      </c>
    </row>
    <row r="1501" spans="1:3">
      <c r="A1501" s="40">
        <v>52837</v>
      </c>
      <c r="B1501" s="2">
        <v>0</v>
      </c>
      <c r="C1501" s="42">
        <v>74.25</v>
      </c>
    </row>
    <row r="1502" spans="1:3">
      <c r="A1502" s="40">
        <v>52837</v>
      </c>
      <c r="B1502" s="2">
        <v>0</v>
      </c>
      <c r="C1502" s="42">
        <v>191.5</v>
      </c>
    </row>
    <row r="1503" spans="1:3">
      <c r="A1503" s="40">
        <v>52536</v>
      </c>
      <c r="B1503" s="2">
        <v>0</v>
      </c>
      <c r="C1503" s="42">
        <v>44.8</v>
      </c>
    </row>
    <row r="1504" spans="1:3">
      <c r="A1504" s="40">
        <v>52606</v>
      </c>
      <c r="B1504" s="2">
        <v>0</v>
      </c>
      <c r="C1504" s="42">
        <v>66</v>
      </c>
    </row>
    <row r="1505" spans="1:3">
      <c r="A1505" s="40">
        <v>52628</v>
      </c>
      <c r="B1505" s="2">
        <v>0</v>
      </c>
      <c r="C1505" s="42">
        <v>125</v>
      </c>
    </row>
    <row r="1506" spans="1:3">
      <c r="A1506" s="40">
        <v>52932</v>
      </c>
      <c r="B1506" s="2">
        <v>0</v>
      </c>
      <c r="C1506" s="42">
        <v>2537.4999999999995</v>
      </c>
    </row>
    <row r="1507" spans="1:3">
      <c r="A1507" s="40">
        <v>53327</v>
      </c>
      <c r="B1507" s="2">
        <v>0</v>
      </c>
      <c r="C1507" s="42">
        <v>175000</v>
      </c>
    </row>
    <row r="1508" spans="1:3">
      <c r="A1508" s="40">
        <v>52768</v>
      </c>
      <c r="B1508" s="2">
        <v>0</v>
      </c>
      <c r="C1508" s="42">
        <v>107.10000000000001</v>
      </c>
    </row>
    <row r="1509" spans="1:3">
      <c r="A1509" s="40">
        <v>52749</v>
      </c>
      <c r="B1509" s="2">
        <v>0</v>
      </c>
      <c r="C1509" s="42">
        <v>879.74999999999989</v>
      </c>
    </row>
    <row r="1510" spans="1:3">
      <c r="A1510" s="40">
        <v>52536</v>
      </c>
      <c r="B1510" s="2">
        <v>0</v>
      </c>
      <c r="C1510" s="42">
        <v>124.2</v>
      </c>
    </row>
    <row r="1511" spans="1:3">
      <c r="A1511" s="40">
        <v>52686</v>
      </c>
      <c r="B1511" s="2">
        <v>0</v>
      </c>
      <c r="C1511" s="42">
        <v>103.75</v>
      </c>
    </row>
    <row r="1512" spans="1:3">
      <c r="A1512" s="40">
        <v>52707</v>
      </c>
      <c r="B1512" s="2">
        <v>0</v>
      </c>
      <c r="C1512" s="42">
        <v>1227.3</v>
      </c>
    </row>
    <row r="1513" spans="1:3">
      <c r="A1513" s="40">
        <v>52994</v>
      </c>
      <c r="B1513" s="2">
        <v>0</v>
      </c>
      <c r="C1513" s="42">
        <v>19750</v>
      </c>
    </row>
    <row r="1514" spans="1:3">
      <c r="A1514" s="40">
        <v>52810</v>
      </c>
      <c r="B1514" s="2">
        <v>0</v>
      </c>
      <c r="C1514" s="42">
        <v>260</v>
      </c>
    </row>
    <row r="1515" spans="1:3">
      <c r="A1515" s="40">
        <v>52718</v>
      </c>
      <c r="B1515" s="2">
        <v>0</v>
      </c>
      <c r="C1515" s="42">
        <v>49749.999999999993</v>
      </c>
    </row>
    <row r="1516" spans="1:3">
      <c r="A1516" s="40">
        <v>52626</v>
      </c>
      <c r="B1516" s="2">
        <v>0</v>
      </c>
      <c r="C1516" s="42">
        <v>9.5</v>
      </c>
    </row>
    <row r="1517" spans="1:3">
      <c r="A1517" s="40">
        <v>52612</v>
      </c>
      <c r="B1517" s="2">
        <v>0</v>
      </c>
      <c r="C1517" s="42">
        <v>77.999999999999986</v>
      </c>
    </row>
    <row r="1518" spans="1:3">
      <c r="A1518" s="40">
        <v>53206</v>
      </c>
      <c r="B1518" s="2">
        <v>0</v>
      </c>
      <c r="C1518" s="42">
        <v>49974.999999999993</v>
      </c>
    </row>
    <row r="1519" spans="1:3">
      <c r="A1519" s="40">
        <v>53206</v>
      </c>
      <c r="B1519" s="2">
        <v>0</v>
      </c>
      <c r="C1519" s="42">
        <v>49974.999999999993</v>
      </c>
    </row>
    <row r="1520" spans="1:3">
      <c r="A1520" s="40">
        <v>52871</v>
      </c>
      <c r="B1520" s="2">
        <v>0</v>
      </c>
      <c r="C1520" s="42">
        <v>24750</v>
      </c>
    </row>
    <row r="1521" spans="1:3">
      <c r="A1521" s="40">
        <v>52871</v>
      </c>
      <c r="B1521" s="2">
        <v>0</v>
      </c>
      <c r="C1521" s="42">
        <v>505</v>
      </c>
    </row>
    <row r="1522" spans="1:3">
      <c r="A1522" s="40">
        <v>52713</v>
      </c>
      <c r="B1522" s="2">
        <v>0</v>
      </c>
      <c r="C1522" s="42">
        <v>50</v>
      </c>
    </row>
    <row r="1523" spans="1:3">
      <c r="A1523" s="40">
        <v>52628</v>
      </c>
      <c r="B1523" s="2">
        <v>0</v>
      </c>
      <c r="C1523" s="42">
        <v>134.4</v>
      </c>
    </row>
    <row r="1524" spans="1:3">
      <c r="A1524" s="40">
        <v>52713</v>
      </c>
      <c r="B1524" s="2">
        <v>0</v>
      </c>
      <c r="C1524" s="42">
        <v>50</v>
      </c>
    </row>
    <row r="1525" spans="1:3">
      <c r="A1525" s="40">
        <v>53297</v>
      </c>
      <c r="B1525" s="2">
        <v>0</v>
      </c>
      <c r="C1525" s="42">
        <v>49749.999999999993</v>
      </c>
    </row>
    <row r="1526" spans="1:3">
      <c r="A1526" s="40">
        <v>52749</v>
      </c>
      <c r="B1526" s="2">
        <v>0</v>
      </c>
      <c r="C1526" s="42">
        <v>37.5</v>
      </c>
    </row>
    <row r="1527" spans="1:3">
      <c r="A1527" s="40">
        <v>53495</v>
      </c>
      <c r="B1527" s="2">
        <v>0</v>
      </c>
      <c r="C1527" s="42">
        <v>49749.999999999993</v>
      </c>
    </row>
    <row r="1528" spans="1:3">
      <c r="A1528" s="40">
        <v>53528</v>
      </c>
      <c r="B1528" s="2">
        <v>0</v>
      </c>
      <c r="C1528" s="42">
        <v>49749.999999999993</v>
      </c>
    </row>
    <row r="1529" spans="1:3">
      <c r="A1529" s="40">
        <v>53566</v>
      </c>
      <c r="B1529" s="2">
        <v>0</v>
      </c>
      <c r="C1529" s="42">
        <v>49749.999999999993</v>
      </c>
    </row>
    <row r="1530" spans="1:3">
      <c r="A1530" s="40">
        <v>53605</v>
      </c>
      <c r="B1530" s="2">
        <v>0</v>
      </c>
      <c r="C1530" s="42">
        <v>49749.999999999993</v>
      </c>
    </row>
    <row r="1531" spans="1:3">
      <c r="A1531" s="40">
        <v>53643</v>
      </c>
      <c r="B1531" s="2">
        <v>0</v>
      </c>
      <c r="C1531" s="42">
        <v>49749.999999999993</v>
      </c>
    </row>
    <row r="1532" spans="1:3">
      <c r="A1532" s="40">
        <v>52744</v>
      </c>
      <c r="B1532" s="2">
        <v>0</v>
      </c>
      <c r="C1532" s="42">
        <v>15</v>
      </c>
    </row>
    <row r="1533" spans="1:3">
      <c r="A1533" s="40">
        <v>53692</v>
      </c>
      <c r="B1533" s="2">
        <v>0</v>
      </c>
      <c r="C1533" s="42">
        <v>49749.999999999993</v>
      </c>
    </row>
    <row r="1534" spans="1:3">
      <c r="A1534" s="40">
        <v>53206</v>
      </c>
      <c r="B1534" s="2">
        <v>0</v>
      </c>
      <c r="C1534" s="42">
        <v>49749.999999999993</v>
      </c>
    </row>
    <row r="1535" spans="1:3">
      <c r="A1535" s="40">
        <v>53327</v>
      </c>
      <c r="B1535" s="2">
        <v>0</v>
      </c>
      <c r="C1535" s="42">
        <v>75000</v>
      </c>
    </row>
    <row r="1536" spans="1:3">
      <c r="A1536" s="40">
        <v>53662</v>
      </c>
      <c r="B1536" s="2">
        <v>0</v>
      </c>
      <c r="C1536" s="42">
        <v>500000</v>
      </c>
    </row>
    <row r="1537" spans="1:3">
      <c r="A1537" s="40">
        <v>52870</v>
      </c>
      <c r="B1537" s="2">
        <v>0</v>
      </c>
      <c r="C1537" s="42">
        <v>12250</v>
      </c>
    </row>
    <row r="1538" spans="1:3">
      <c r="A1538" s="40">
        <v>53053</v>
      </c>
      <c r="B1538" s="2">
        <v>0</v>
      </c>
      <c r="C1538" s="42">
        <v>24750</v>
      </c>
    </row>
    <row r="1539" spans="1:3">
      <c r="A1539" s="40">
        <v>53661</v>
      </c>
      <c r="B1539" s="2">
        <v>0</v>
      </c>
      <c r="C1539" s="42">
        <v>49749.999999999993</v>
      </c>
    </row>
    <row r="1540" spans="1:3">
      <c r="A1540" s="40">
        <v>52902</v>
      </c>
      <c r="B1540" s="2">
        <v>0</v>
      </c>
      <c r="C1540" s="42">
        <v>300</v>
      </c>
    </row>
    <row r="1541" spans="1:3">
      <c r="A1541" s="40">
        <v>52687</v>
      </c>
      <c r="B1541" s="2">
        <v>0</v>
      </c>
      <c r="C1541" s="42">
        <v>49749.999999999993</v>
      </c>
    </row>
    <row r="1542" spans="1:3">
      <c r="A1542" s="40">
        <v>53053</v>
      </c>
      <c r="B1542" s="2">
        <v>0</v>
      </c>
      <c r="C1542" s="42">
        <v>24975</v>
      </c>
    </row>
    <row r="1543" spans="1:3">
      <c r="A1543" s="40">
        <v>53114</v>
      </c>
      <c r="B1543" s="2">
        <v>0</v>
      </c>
      <c r="C1543" s="42">
        <v>24975</v>
      </c>
    </row>
    <row r="1544" spans="1:3">
      <c r="A1544" s="40">
        <v>52612</v>
      </c>
      <c r="B1544" s="2">
        <v>0</v>
      </c>
      <c r="C1544" s="42">
        <v>6.6</v>
      </c>
    </row>
    <row r="1545" spans="1:3">
      <c r="A1545" s="40">
        <v>52674</v>
      </c>
      <c r="B1545" s="2">
        <v>0</v>
      </c>
      <c r="C1545" s="42">
        <v>15</v>
      </c>
    </row>
    <row r="1546" spans="1:3">
      <c r="A1546" s="40">
        <v>52910</v>
      </c>
      <c r="B1546" s="2">
        <v>0</v>
      </c>
      <c r="C1546" s="42">
        <v>30.5</v>
      </c>
    </row>
    <row r="1547" spans="1:3">
      <c r="A1547" s="40">
        <v>52910</v>
      </c>
      <c r="B1547" s="2">
        <v>0</v>
      </c>
      <c r="C1547" s="42">
        <v>76.25</v>
      </c>
    </row>
    <row r="1548" spans="1:3">
      <c r="A1548" s="40">
        <v>52841</v>
      </c>
      <c r="B1548" s="2">
        <v>0</v>
      </c>
      <c r="C1548" s="42">
        <v>27</v>
      </c>
    </row>
    <row r="1549" spans="1:3">
      <c r="A1549" s="40">
        <v>52749</v>
      </c>
      <c r="B1549" s="2">
        <v>0</v>
      </c>
      <c r="C1549" s="42">
        <v>27</v>
      </c>
    </row>
    <row r="1550" spans="1:3">
      <c r="A1550" s="40">
        <v>52871</v>
      </c>
      <c r="B1550" s="2">
        <v>0</v>
      </c>
      <c r="C1550" s="42">
        <v>50000</v>
      </c>
    </row>
    <row r="1551" spans="1:3">
      <c r="A1551" s="40">
        <v>52749</v>
      </c>
      <c r="B1551" s="2">
        <v>0</v>
      </c>
      <c r="C1551" s="42">
        <v>2100</v>
      </c>
    </row>
    <row r="1552" spans="1:3">
      <c r="A1552" s="40">
        <v>52779</v>
      </c>
      <c r="B1552" s="2">
        <v>0</v>
      </c>
      <c r="C1552" s="42">
        <v>975</v>
      </c>
    </row>
    <row r="1553" spans="1:3">
      <c r="A1553" s="40">
        <v>52749</v>
      </c>
      <c r="B1553" s="2">
        <v>0</v>
      </c>
      <c r="C1553" s="42">
        <v>3150</v>
      </c>
    </row>
    <row r="1554" spans="1:3">
      <c r="A1554" s="40">
        <v>52779</v>
      </c>
      <c r="B1554" s="2">
        <v>0</v>
      </c>
      <c r="C1554" s="42">
        <v>245</v>
      </c>
    </row>
    <row r="1555" spans="1:3">
      <c r="A1555" s="40">
        <v>52749</v>
      </c>
      <c r="B1555" s="2">
        <v>0</v>
      </c>
      <c r="C1555" s="42">
        <v>275</v>
      </c>
    </row>
    <row r="1556" spans="1:3">
      <c r="A1556" s="40">
        <v>52747</v>
      </c>
      <c r="B1556" s="2">
        <v>0</v>
      </c>
      <c r="C1556" s="42">
        <v>2465</v>
      </c>
    </row>
    <row r="1557" spans="1:3">
      <c r="A1557" s="40">
        <v>52724</v>
      </c>
      <c r="B1557" s="2">
        <v>0</v>
      </c>
      <c r="C1557" s="42">
        <v>6.3</v>
      </c>
    </row>
    <row r="1558" spans="1:3">
      <c r="A1558" s="40">
        <v>52756</v>
      </c>
      <c r="B1558" s="2">
        <v>0</v>
      </c>
      <c r="C1558" s="42">
        <v>37.799999999999997</v>
      </c>
    </row>
    <row r="1559" spans="1:3">
      <c r="A1559" s="40">
        <v>52756</v>
      </c>
      <c r="B1559" s="2">
        <v>0</v>
      </c>
      <c r="C1559" s="42">
        <v>37.799999999999997</v>
      </c>
    </row>
    <row r="1560" spans="1:3">
      <c r="A1560" s="40">
        <v>52717</v>
      </c>
      <c r="B1560" s="2">
        <v>0</v>
      </c>
      <c r="C1560" s="42">
        <v>245</v>
      </c>
    </row>
    <row r="1561" spans="1:3">
      <c r="A1561" s="40">
        <v>52686</v>
      </c>
      <c r="B1561" s="2">
        <v>0</v>
      </c>
      <c r="C1561" s="42">
        <v>109.75</v>
      </c>
    </row>
    <row r="1562" spans="1:3">
      <c r="A1562" s="40">
        <v>52774</v>
      </c>
      <c r="B1562" s="2">
        <v>0</v>
      </c>
      <c r="C1562" s="42">
        <v>235</v>
      </c>
    </row>
    <row r="1563" spans="1:3">
      <c r="A1563" s="40">
        <v>52754</v>
      </c>
      <c r="B1563" s="2">
        <v>0</v>
      </c>
      <c r="C1563" s="42">
        <v>49749.999999999993</v>
      </c>
    </row>
    <row r="1564" spans="1:3">
      <c r="A1564" s="40">
        <v>52749</v>
      </c>
      <c r="B1564" s="2">
        <v>0</v>
      </c>
      <c r="C1564" s="42">
        <v>2400</v>
      </c>
    </row>
    <row r="1565" spans="1:3">
      <c r="A1565" s="40">
        <v>52977</v>
      </c>
      <c r="B1565" s="2">
        <v>0</v>
      </c>
      <c r="C1565" s="42">
        <v>24750</v>
      </c>
    </row>
    <row r="1566" spans="1:3">
      <c r="A1566" s="40">
        <v>52994</v>
      </c>
      <c r="B1566" s="2">
        <v>0</v>
      </c>
      <c r="C1566" s="42">
        <v>24750</v>
      </c>
    </row>
    <row r="1567" spans="1:3">
      <c r="A1567" s="40">
        <v>52806</v>
      </c>
      <c r="B1567" s="2">
        <v>0</v>
      </c>
      <c r="C1567" s="42">
        <v>1417.4999999999998</v>
      </c>
    </row>
    <row r="1568" spans="1:3">
      <c r="A1568" s="40">
        <v>53311</v>
      </c>
      <c r="B1568" s="2">
        <v>0</v>
      </c>
      <c r="C1568" s="42">
        <v>49749.999999999993</v>
      </c>
    </row>
    <row r="1569" spans="1:3">
      <c r="A1569" s="40">
        <v>53844</v>
      </c>
      <c r="B1569" s="2">
        <v>0</v>
      </c>
      <c r="C1569" s="42">
        <v>250000</v>
      </c>
    </row>
    <row r="1570" spans="1:3">
      <c r="A1570" s="40">
        <v>52937</v>
      </c>
      <c r="B1570" s="2">
        <v>0</v>
      </c>
      <c r="C1570" s="42">
        <v>70</v>
      </c>
    </row>
    <row r="1571" spans="1:3">
      <c r="A1571" s="40">
        <v>52932</v>
      </c>
      <c r="B1571" s="2">
        <v>0</v>
      </c>
      <c r="C1571" s="42">
        <v>61.749999999999993</v>
      </c>
    </row>
    <row r="1572" spans="1:3">
      <c r="A1572" s="40">
        <v>52933</v>
      </c>
      <c r="B1572" s="2">
        <v>0</v>
      </c>
      <c r="C1572" s="42">
        <v>282.5</v>
      </c>
    </row>
    <row r="1573" spans="1:3">
      <c r="A1573" s="40">
        <v>52952</v>
      </c>
      <c r="B1573" s="2">
        <v>0</v>
      </c>
      <c r="C1573" s="42">
        <v>68.25</v>
      </c>
    </row>
    <row r="1574" spans="1:3">
      <c r="A1574" s="40">
        <v>52938</v>
      </c>
      <c r="B1574" s="2">
        <v>0</v>
      </c>
      <c r="C1574" s="42">
        <v>65</v>
      </c>
    </row>
    <row r="1575" spans="1:3">
      <c r="A1575" s="40">
        <v>52778</v>
      </c>
      <c r="B1575" s="2">
        <v>0</v>
      </c>
      <c r="C1575" s="42">
        <v>25</v>
      </c>
    </row>
    <row r="1576" spans="1:3">
      <c r="A1576" s="40">
        <v>52963</v>
      </c>
      <c r="B1576" s="2">
        <v>0</v>
      </c>
      <c r="C1576" s="42">
        <v>10500</v>
      </c>
    </row>
    <row r="1577" spans="1:3">
      <c r="A1577" s="40">
        <v>52871</v>
      </c>
      <c r="B1577" s="2">
        <v>0</v>
      </c>
      <c r="C1577" s="42">
        <v>500</v>
      </c>
    </row>
    <row r="1578" spans="1:3">
      <c r="A1578" s="40">
        <v>52871</v>
      </c>
      <c r="B1578" s="2">
        <v>0</v>
      </c>
      <c r="C1578" s="42">
        <v>1000</v>
      </c>
    </row>
    <row r="1579" spans="1:3">
      <c r="A1579" s="40">
        <v>52871</v>
      </c>
      <c r="B1579" s="2">
        <v>0</v>
      </c>
      <c r="C1579" s="42">
        <v>500</v>
      </c>
    </row>
    <row r="1580" spans="1:3">
      <c r="A1580" s="40">
        <v>52871</v>
      </c>
      <c r="B1580" s="2">
        <v>0</v>
      </c>
      <c r="C1580" s="42">
        <v>500</v>
      </c>
    </row>
    <row r="1581" spans="1:3">
      <c r="A1581" s="40">
        <v>52963</v>
      </c>
      <c r="B1581" s="2">
        <v>0</v>
      </c>
      <c r="C1581" s="42">
        <v>225000</v>
      </c>
    </row>
    <row r="1582" spans="1:3">
      <c r="A1582" s="40">
        <v>52749</v>
      </c>
      <c r="B1582" s="2">
        <v>0</v>
      </c>
      <c r="C1582" s="42">
        <v>130</v>
      </c>
    </row>
    <row r="1583" spans="1:3">
      <c r="A1583" s="40">
        <v>52749</v>
      </c>
      <c r="B1583" s="2">
        <v>0</v>
      </c>
      <c r="C1583" s="42">
        <v>247.5</v>
      </c>
    </row>
    <row r="1584" spans="1:3">
      <c r="A1584" s="40">
        <v>52809</v>
      </c>
      <c r="B1584" s="2">
        <v>0</v>
      </c>
      <c r="C1584" s="42">
        <v>503.49999999999994</v>
      </c>
    </row>
    <row r="1585" spans="1:3">
      <c r="A1585" s="40">
        <v>52749</v>
      </c>
      <c r="B1585" s="2">
        <v>0</v>
      </c>
      <c r="C1585" s="42">
        <v>209.5</v>
      </c>
    </row>
    <row r="1586" spans="1:3">
      <c r="A1586" s="40">
        <v>52932</v>
      </c>
      <c r="B1586" s="2">
        <v>0</v>
      </c>
      <c r="C1586" s="42">
        <v>227</v>
      </c>
    </row>
    <row r="1587" spans="1:3">
      <c r="A1587" s="40">
        <v>53479</v>
      </c>
      <c r="B1587" s="2">
        <v>0</v>
      </c>
      <c r="C1587" s="42">
        <v>45000</v>
      </c>
    </row>
    <row r="1588" spans="1:3">
      <c r="A1588" s="40">
        <v>52793</v>
      </c>
      <c r="B1588" s="2">
        <v>0</v>
      </c>
      <c r="C1588" s="42">
        <v>1499.9999999999998</v>
      </c>
    </row>
    <row r="1589" spans="1:3">
      <c r="A1589" s="40">
        <v>53094</v>
      </c>
      <c r="B1589" s="2">
        <v>0</v>
      </c>
      <c r="C1589" s="42">
        <v>49749.999999999993</v>
      </c>
    </row>
    <row r="1590" spans="1:3">
      <c r="A1590" s="40">
        <v>53094</v>
      </c>
      <c r="B1590" s="2">
        <v>0</v>
      </c>
      <c r="C1590" s="42">
        <v>49749.999999999993</v>
      </c>
    </row>
    <row r="1591" spans="1:3">
      <c r="A1591" s="40">
        <v>53206</v>
      </c>
      <c r="B1591" s="2">
        <v>0</v>
      </c>
      <c r="C1591" s="42">
        <v>500000</v>
      </c>
    </row>
    <row r="1592" spans="1:3">
      <c r="A1592" s="40">
        <v>52906</v>
      </c>
      <c r="B1592" s="2">
        <v>0</v>
      </c>
      <c r="C1592" s="42">
        <v>102.5</v>
      </c>
    </row>
    <row r="1593" spans="1:3">
      <c r="A1593" s="40">
        <v>52839</v>
      </c>
      <c r="B1593" s="2">
        <v>0</v>
      </c>
      <c r="C1593" s="42">
        <v>262.5</v>
      </c>
    </row>
    <row r="1594" spans="1:3">
      <c r="A1594" s="40">
        <v>52839</v>
      </c>
      <c r="B1594" s="2">
        <v>0</v>
      </c>
      <c r="C1594" s="42">
        <v>205.74999999999997</v>
      </c>
    </row>
    <row r="1595" spans="1:3">
      <c r="A1595" s="40">
        <v>52871</v>
      </c>
      <c r="B1595" s="2">
        <v>0</v>
      </c>
      <c r="C1595" s="42">
        <v>874.99999999999989</v>
      </c>
    </row>
    <row r="1596" spans="1:3">
      <c r="A1596" s="40">
        <v>52963</v>
      </c>
      <c r="B1596" s="2">
        <v>0</v>
      </c>
      <c r="C1596" s="42">
        <v>24750</v>
      </c>
    </row>
    <row r="1597" spans="1:3">
      <c r="A1597" s="40">
        <v>52893</v>
      </c>
      <c r="B1597" s="2">
        <v>0</v>
      </c>
      <c r="C1597" s="42">
        <v>262.5</v>
      </c>
    </row>
    <row r="1598" spans="1:3">
      <c r="A1598" s="40">
        <v>53692</v>
      </c>
      <c r="B1598" s="2">
        <v>0</v>
      </c>
      <c r="C1598" s="42">
        <v>250000</v>
      </c>
    </row>
    <row r="1599" spans="1:3">
      <c r="A1599" s="40">
        <v>53328</v>
      </c>
      <c r="B1599" s="2">
        <v>0</v>
      </c>
      <c r="C1599" s="42">
        <v>20000</v>
      </c>
    </row>
    <row r="1600" spans="1:3">
      <c r="A1600" s="40">
        <v>52901</v>
      </c>
      <c r="B1600" s="2">
        <v>0</v>
      </c>
      <c r="C1600" s="42">
        <v>1749.9999999999998</v>
      </c>
    </row>
    <row r="1601" spans="1:3">
      <c r="A1601" s="40">
        <v>52901</v>
      </c>
      <c r="B1601" s="2">
        <v>0</v>
      </c>
      <c r="C1601" s="42">
        <v>1250</v>
      </c>
    </row>
    <row r="1602" spans="1:3">
      <c r="A1602" s="40">
        <v>52901</v>
      </c>
      <c r="B1602" s="2">
        <v>0</v>
      </c>
      <c r="C1602" s="42">
        <v>2750</v>
      </c>
    </row>
    <row r="1603" spans="1:3">
      <c r="A1603" s="40">
        <v>52901</v>
      </c>
      <c r="B1603" s="2">
        <v>0</v>
      </c>
      <c r="C1603" s="42">
        <v>500</v>
      </c>
    </row>
    <row r="1604" spans="1:3">
      <c r="A1604" s="40">
        <v>53581</v>
      </c>
      <c r="B1604" s="2">
        <v>0</v>
      </c>
      <c r="C1604" s="42">
        <v>49749.999999999993</v>
      </c>
    </row>
    <row r="1605" spans="1:3">
      <c r="A1605" s="40">
        <v>53103</v>
      </c>
      <c r="B1605" s="2">
        <v>0</v>
      </c>
      <c r="C1605" s="42">
        <v>2500</v>
      </c>
    </row>
    <row r="1606" spans="1:3">
      <c r="A1606" s="40">
        <v>53131</v>
      </c>
      <c r="B1606" s="2">
        <v>0</v>
      </c>
      <c r="C1606" s="42">
        <v>1250</v>
      </c>
    </row>
    <row r="1607" spans="1:3">
      <c r="A1607" s="40">
        <v>53067</v>
      </c>
      <c r="B1607" s="2">
        <v>0</v>
      </c>
      <c r="C1607" s="42">
        <v>1150</v>
      </c>
    </row>
    <row r="1608" spans="1:3">
      <c r="A1608" s="40">
        <v>52931</v>
      </c>
      <c r="B1608" s="2">
        <v>0</v>
      </c>
      <c r="C1608" s="42">
        <v>165.82499999999999</v>
      </c>
    </row>
    <row r="1609" spans="1:3">
      <c r="A1609" s="40">
        <v>52902</v>
      </c>
      <c r="B1609" s="2">
        <v>0</v>
      </c>
      <c r="C1609" s="42">
        <v>27.625</v>
      </c>
    </row>
    <row r="1610" spans="1:3">
      <c r="A1610" s="40">
        <v>53873</v>
      </c>
      <c r="B1610" s="2">
        <v>0</v>
      </c>
      <c r="C1610" s="42">
        <v>125000</v>
      </c>
    </row>
    <row r="1611" spans="1:3">
      <c r="A1611" s="40">
        <v>53067</v>
      </c>
      <c r="B1611" s="2">
        <v>0</v>
      </c>
      <c r="C1611" s="42">
        <v>2400</v>
      </c>
    </row>
    <row r="1612" spans="1:3">
      <c r="A1612" s="40">
        <v>53067</v>
      </c>
      <c r="B1612" s="2">
        <v>0</v>
      </c>
      <c r="C1612" s="42">
        <v>25.875</v>
      </c>
    </row>
    <row r="1613" spans="1:3">
      <c r="A1613" s="40">
        <v>52839</v>
      </c>
      <c r="B1613" s="2">
        <v>0</v>
      </c>
      <c r="C1613" s="42">
        <v>21.599999999999998</v>
      </c>
    </row>
    <row r="1614" spans="1:3">
      <c r="A1614" s="40">
        <v>53328</v>
      </c>
      <c r="B1614" s="2">
        <v>0</v>
      </c>
      <c r="C1614" s="42">
        <v>150000</v>
      </c>
    </row>
    <row r="1615" spans="1:3">
      <c r="A1615" s="40">
        <v>53581</v>
      </c>
      <c r="B1615" s="2">
        <v>0</v>
      </c>
      <c r="C1615" s="42">
        <v>49749.999999999993</v>
      </c>
    </row>
    <row r="1616" spans="1:3">
      <c r="A1616" s="40">
        <v>53477</v>
      </c>
      <c r="B1616" s="2">
        <v>0</v>
      </c>
      <c r="C1616" s="42">
        <v>49749.999999999993</v>
      </c>
    </row>
    <row r="1617" spans="1:3">
      <c r="A1617" s="40">
        <v>53170</v>
      </c>
      <c r="B1617" s="2">
        <v>0</v>
      </c>
      <c r="C1617" s="42">
        <v>49749.999999999993</v>
      </c>
    </row>
    <row r="1618" spans="1:3">
      <c r="A1618" s="40">
        <v>53143</v>
      </c>
      <c r="B1618" s="2">
        <v>0</v>
      </c>
      <c r="C1618" s="42">
        <v>49749.999999999993</v>
      </c>
    </row>
    <row r="1619" spans="1:3">
      <c r="A1619" s="40">
        <v>53508</v>
      </c>
      <c r="B1619" s="2">
        <v>0</v>
      </c>
      <c r="C1619" s="42">
        <v>12500</v>
      </c>
    </row>
    <row r="1620" spans="1:3">
      <c r="A1620" s="40">
        <v>53328</v>
      </c>
      <c r="B1620" s="2">
        <v>0</v>
      </c>
      <c r="C1620" s="42">
        <v>55000</v>
      </c>
    </row>
    <row r="1621" spans="1:3">
      <c r="A1621" s="40">
        <v>53691</v>
      </c>
      <c r="B1621" s="2">
        <v>0</v>
      </c>
      <c r="C1621" s="42">
        <v>24750</v>
      </c>
    </row>
    <row r="1622" spans="1:3">
      <c r="A1622" s="40">
        <v>53691</v>
      </c>
      <c r="B1622" s="2">
        <v>0</v>
      </c>
      <c r="C1622" s="42">
        <v>49500</v>
      </c>
    </row>
    <row r="1623" spans="1:3">
      <c r="A1623" s="40">
        <v>53691</v>
      </c>
      <c r="B1623" s="2">
        <v>0</v>
      </c>
      <c r="C1623" s="42">
        <v>49500</v>
      </c>
    </row>
    <row r="1624" spans="1:3">
      <c r="A1624" s="40">
        <v>52932</v>
      </c>
      <c r="B1624" s="2">
        <v>0</v>
      </c>
      <c r="C1624" s="42">
        <v>24750</v>
      </c>
    </row>
    <row r="1625" spans="1:3">
      <c r="A1625" s="40">
        <v>53097</v>
      </c>
      <c r="B1625" s="2">
        <v>0</v>
      </c>
      <c r="C1625" s="42">
        <v>264</v>
      </c>
    </row>
    <row r="1626" spans="1:3">
      <c r="A1626" s="40">
        <v>53097</v>
      </c>
      <c r="B1626" s="2">
        <v>0</v>
      </c>
      <c r="C1626" s="42">
        <v>264</v>
      </c>
    </row>
    <row r="1627" spans="1:3">
      <c r="A1627" s="40">
        <v>53097</v>
      </c>
      <c r="B1627" s="2">
        <v>0</v>
      </c>
      <c r="C1627" s="42">
        <v>264</v>
      </c>
    </row>
    <row r="1628" spans="1:3">
      <c r="A1628" s="40">
        <v>52950</v>
      </c>
      <c r="B1628" s="2">
        <v>0</v>
      </c>
      <c r="C1628" s="42">
        <v>899.99999999999989</v>
      </c>
    </row>
    <row r="1629" spans="1:3">
      <c r="A1629" s="40">
        <v>53097</v>
      </c>
      <c r="B1629" s="2">
        <v>0</v>
      </c>
      <c r="C1629" s="42">
        <v>264</v>
      </c>
    </row>
    <row r="1630" spans="1:3">
      <c r="A1630" s="40">
        <v>53844</v>
      </c>
      <c r="B1630" s="2">
        <v>0</v>
      </c>
      <c r="C1630" s="42">
        <v>247500</v>
      </c>
    </row>
    <row r="1631" spans="1:3">
      <c r="A1631" s="40">
        <v>53693</v>
      </c>
      <c r="B1631" s="2">
        <v>0</v>
      </c>
      <c r="C1631" s="42">
        <v>249750</v>
      </c>
    </row>
    <row r="1632" spans="1:3">
      <c r="A1632" s="40">
        <v>53316</v>
      </c>
      <c r="B1632" s="2">
        <v>0</v>
      </c>
      <c r="C1632" s="42">
        <v>49749.999999999993</v>
      </c>
    </row>
    <row r="1633" spans="1:3">
      <c r="A1633" s="40">
        <v>53316</v>
      </c>
      <c r="B1633" s="2">
        <v>0</v>
      </c>
      <c r="C1633" s="42">
        <v>49749.999999999993</v>
      </c>
    </row>
    <row r="1634" spans="1:3">
      <c r="A1634" s="40">
        <v>53316</v>
      </c>
      <c r="B1634" s="2">
        <v>0</v>
      </c>
      <c r="C1634" s="42">
        <v>49749.999999999993</v>
      </c>
    </row>
    <row r="1635" spans="1:3">
      <c r="A1635" s="40">
        <v>54057</v>
      </c>
      <c r="B1635" s="2">
        <v>0</v>
      </c>
      <c r="C1635" s="42">
        <v>23424.999999999996</v>
      </c>
    </row>
    <row r="1636" spans="1:3">
      <c r="A1636" s="40">
        <v>53678</v>
      </c>
      <c r="B1636" s="2">
        <v>0</v>
      </c>
      <c r="C1636" s="42">
        <v>250000</v>
      </c>
    </row>
    <row r="1637" spans="1:3">
      <c r="A1637" s="40">
        <v>53570</v>
      </c>
      <c r="B1637" s="2">
        <v>0</v>
      </c>
      <c r="C1637" s="42">
        <v>49749.999999999993</v>
      </c>
    </row>
    <row r="1638" spans="1:3">
      <c r="A1638" s="40">
        <v>53572</v>
      </c>
      <c r="B1638" s="2">
        <v>0</v>
      </c>
      <c r="C1638" s="42">
        <v>49749.999999999993</v>
      </c>
    </row>
    <row r="1639" spans="1:3">
      <c r="A1639" s="40">
        <v>53213</v>
      </c>
      <c r="B1639" s="2">
        <v>0</v>
      </c>
      <c r="C1639" s="42">
        <v>12649.999999999998</v>
      </c>
    </row>
    <row r="1640" spans="1:3">
      <c r="A1640" s="40">
        <v>53509</v>
      </c>
      <c r="B1640" s="2">
        <v>0</v>
      </c>
      <c r="C1640" s="42">
        <v>49749.999999999993</v>
      </c>
    </row>
    <row r="1641" spans="1:3">
      <c r="A1641" s="40">
        <v>53451</v>
      </c>
      <c r="B1641" s="2">
        <v>0</v>
      </c>
      <c r="C1641" s="42">
        <v>49749.999999999993</v>
      </c>
    </row>
    <row r="1642" spans="1:3">
      <c r="A1642" s="40">
        <v>52885</v>
      </c>
      <c r="B1642" s="2">
        <v>0</v>
      </c>
      <c r="C1642" s="42">
        <v>75</v>
      </c>
    </row>
    <row r="1643" spans="1:3">
      <c r="A1643" s="40">
        <v>53678</v>
      </c>
      <c r="B1643" s="2">
        <v>0</v>
      </c>
      <c r="C1643" s="42">
        <v>250000</v>
      </c>
    </row>
    <row r="1644" spans="1:3">
      <c r="A1644" s="40">
        <v>53691</v>
      </c>
      <c r="B1644" s="2">
        <v>0</v>
      </c>
      <c r="C1644" s="42">
        <v>500324.99999999994</v>
      </c>
    </row>
    <row r="1645" spans="1:3">
      <c r="A1645" s="40">
        <v>54393</v>
      </c>
      <c r="B1645" s="2">
        <v>0</v>
      </c>
      <c r="C1645" s="42">
        <v>8000</v>
      </c>
    </row>
    <row r="1646" spans="1:3">
      <c r="A1646" s="40">
        <v>53691</v>
      </c>
      <c r="B1646" s="2">
        <v>0</v>
      </c>
      <c r="C1646" s="42">
        <v>49500</v>
      </c>
    </row>
    <row r="1647" spans="1:3">
      <c r="A1647" s="40">
        <v>53691</v>
      </c>
      <c r="B1647" s="2">
        <v>0</v>
      </c>
      <c r="C1647" s="42">
        <v>24750</v>
      </c>
    </row>
    <row r="1648" spans="1:3">
      <c r="A1648" s="40">
        <v>53521</v>
      </c>
      <c r="B1648" s="2">
        <v>0</v>
      </c>
      <c r="C1648" s="42">
        <v>375000</v>
      </c>
    </row>
    <row r="1649" spans="1:3">
      <c r="A1649" s="40">
        <v>53692</v>
      </c>
      <c r="B1649" s="2">
        <v>0</v>
      </c>
      <c r="C1649" s="42">
        <v>75000</v>
      </c>
    </row>
    <row r="1650" spans="1:3">
      <c r="A1650" s="40">
        <v>53662</v>
      </c>
      <c r="B1650" s="2">
        <v>0</v>
      </c>
      <c r="C1650" s="42">
        <v>49749.999999999993</v>
      </c>
    </row>
    <row r="1651" spans="1:3">
      <c r="A1651" s="40">
        <v>53691</v>
      </c>
      <c r="B1651" s="2">
        <v>0</v>
      </c>
      <c r="C1651" s="42">
        <v>250000</v>
      </c>
    </row>
    <row r="1652" spans="1:3">
      <c r="A1652" s="40">
        <v>53691</v>
      </c>
      <c r="B1652" s="2">
        <v>0</v>
      </c>
      <c r="C1652" s="42">
        <v>500000</v>
      </c>
    </row>
    <row r="1653" spans="1:3">
      <c r="A1653" s="40">
        <v>53691</v>
      </c>
      <c r="B1653" s="2">
        <v>0</v>
      </c>
      <c r="C1653" s="42">
        <v>24750</v>
      </c>
    </row>
    <row r="1654" spans="1:3">
      <c r="A1654" s="40">
        <v>53691</v>
      </c>
      <c r="B1654" s="2">
        <v>0</v>
      </c>
      <c r="C1654" s="42">
        <v>49749.999999999993</v>
      </c>
    </row>
    <row r="1655" spans="1:3">
      <c r="A1655" s="40">
        <v>53692</v>
      </c>
      <c r="B1655" s="2">
        <v>0</v>
      </c>
      <c r="C1655" s="42">
        <v>500000</v>
      </c>
    </row>
    <row r="1656" spans="1:3">
      <c r="A1656" s="40">
        <v>53316</v>
      </c>
      <c r="B1656" s="2">
        <v>0</v>
      </c>
      <c r="C1656" s="42">
        <v>49749.999999999993</v>
      </c>
    </row>
    <row r="1657" spans="1:3">
      <c r="A1657" s="40">
        <v>53873</v>
      </c>
      <c r="B1657" s="2">
        <v>0</v>
      </c>
      <c r="C1657" s="42">
        <v>249750</v>
      </c>
    </row>
    <row r="1658" spans="1:3">
      <c r="A1658" s="40">
        <v>53848</v>
      </c>
      <c r="B1658" s="2">
        <v>0</v>
      </c>
      <c r="C1658" s="42">
        <v>375000</v>
      </c>
    </row>
    <row r="1659" spans="1:3">
      <c r="A1659" s="40">
        <v>53630</v>
      </c>
      <c r="B1659" s="2">
        <v>0</v>
      </c>
      <c r="C1659" s="42">
        <v>49749.999999999993</v>
      </c>
    </row>
    <row r="1660" spans="1:3">
      <c r="A1660" s="40">
        <v>53630</v>
      </c>
      <c r="B1660" s="2">
        <v>0</v>
      </c>
      <c r="C1660" s="42">
        <v>49749.999999999993</v>
      </c>
    </row>
    <row r="1661" spans="1:3">
      <c r="A1661" s="40">
        <v>53630</v>
      </c>
      <c r="B1661" s="2">
        <v>0</v>
      </c>
      <c r="C1661" s="42">
        <v>49749.999999999993</v>
      </c>
    </row>
    <row r="1662" spans="1:3">
      <c r="A1662" s="40">
        <v>53630</v>
      </c>
      <c r="B1662" s="2">
        <v>0</v>
      </c>
      <c r="C1662" s="42">
        <v>49749.999999999993</v>
      </c>
    </row>
    <row r="1663" spans="1:3">
      <c r="A1663" s="40">
        <v>53873</v>
      </c>
      <c r="B1663" s="2">
        <v>0</v>
      </c>
      <c r="C1663" s="42">
        <v>249750</v>
      </c>
    </row>
    <row r="1664" spans="1:3">
      <c r="A1664" s="40">
        <v>53508</v>
      </c>
      <c r="B1664" s="2">
        <v>0</v>
      </c>
      <c r="C1664" s="42">
        <v>49749.999999999993</v>
      </c>
    </row>
    <row r="1665" spans="1:3">
      <c r="A1665" s="40">
        <v>53508</v>
      </c>
      <c r="B1665" s="2">
        <v>0</v>
      </c>
      <c r="C1665" s="42">
        <v>49749.999999999993</v>
      </c>
    </row>
    <row r="1666" spans="1:3">
      <c r="A1666" s="40">
        <v>53873</v>
      </c>
      <c r="B1666" s="2">
        <v>0</v>
      </c>
      <c r="C1666" s="42">
        <v>49749.999999999993</v>
      </c>
    </row>
    <row r="1667" spans="1:3">
      <c r="A1667" s="40">
        <v>53873</v>
      </c>
      <c r="B1667" s="2">
        <v>0</v>
      </c>
      <c r="C1667" s="42">
        <v>49749.999999999993</v>
      </c>
    </row>
    <row r="1668" spans="1:3">
      <c r="A1668" s="40">
        <v>53873</v>
      </c>
      <c r="B1668" s="2">
        <v>0</v>
      </c>
      <c r="C1668" s="42">
        <v>49749.999999999993</v>
      </c>
    </row>
    <row r="1669" spans="1:3">
      <c r="A1669" s="40">
        <v>53691</v>
      </c>
      <c r="B1669" s="2">
        <v>0</v>
      </c>
      <c r="C1669" s="42">
        <v>425000</v>
      </c>
    </row>
    <row r="1670" spans="1:3">
      <c r="A1670" s="40">
        <v>53691</v>
      </c>
      <c r="B1670" s="2">
        <v>0</v>
      </c>
      <c r="C1670" s="42">
        <v>200000</v>
      </c>
    </row>
    <row r="1671" spans="1:3">
      <c r="A1671" s="40">
        <v>53661</v>
      </c>
      <c r="B1671" s="2">
        <v>0</v>
      </c>
      <c r="C1671" s="42">
        <v>225000</v>
      </c>
    </row>
    <row r="1672" spans="1:3">
      <c r="A1672" s="40">
        <v>53342</v>
      </c>
      <c r="B1672" s="2">
        <v>0</v>
      </c>
      <c r="C1672" s="42">
        <v>14199.999999999998</v>
      </c>
    </row>
    <row r="1673" spans="1:3">
      <c r="A1673" s="40">
        <v>53661</v>
      </c>
      <c r="B1673" s="2">
        <v>0</v>
      </c>
      <c r="C1673" s="42">
        <v>500000</v>
      </c>
    </row>
    <row r="1674" spans="1:3">
      <c r="A1674" s="40">
        <v>53651</v>
      </c>
      <c r="B1674" s="2">
        <v>0</v>
      </c>
      <c r="C1674" s="42">
        <v>95000</v>
      </c>
    </row>
    <row r="1675" spans="1:3">
      <c r="A1675" s="40">
        <v>53323</v>
      </c>
      <c r="B1675" s="2">
        <v>0</v>
      </c>
      <c r="C1675" s="42">
        <v>24750</v>
      </c>
    </row>
    <row r="1676" spans="1:3">
      <c r="A1676" s="40">
        <v>53297</v>
      </c>
      <c r="B1676" s="2">
        <v>0</v>
      </c>
      <c r="C1676" s="42">
        <v>24750</v>
      </c>
    </row>
    <row r="1677" spans="1:3">
      <c r="A1677" s="40">
        <v>53844</v>
      </c>
      <c r="B1677" s="2">
        <v>0</v>
      </c>
      <c r="C1677" s="42">
        <v>247500</v>
      </c>
    </row>
    <row r="1678" spans="1:3">
      <c r="A1678" s="40">
        <v>53067</v>
      </c>
      <c r="B1678" s="2">
        <v>0</v>
      </c>
      <c r="C1678" s="42">
        <v>264</v>
      </c>
    </row>
    <row r="1679" spans="1:3">
      <c r="A1679" s="40">
        <v>53662</v>
      </c>
      <c r="B1679" s="2">
        <v>0</v>
      </c>
      <c r="C1679" s="42">
        <v>49000</v>
      </c>
    </row>
    <row r="1680" spans="1:3">
      <c r="A1680" s="40">
        <v>53036</v>
      </c>
      <c r="B1680" s="2">
        <v>0</v>
      </c>
      <c r="C1680" s="42">
        <v>3250</v>
      </c>
    </row>
    <row r="1681" spans="1:3">
      <c r="A1681" s="40">
        <v>53297</v>
      </c>
      <c r="B1681" s="2">
        <v>0</v>
      </c>
      <c r="C1681" s="42">
        <v>125000</v>
      </c>
    </row>
    <row r="1682" spans="1:3">
      <c r="A1682" s="40">
        <v>53311</v>
      </c>
      <c r="B1682" s="2">
        <v>0</v>
      </c>
      <c r="C1682" s="42">
        <v>20074.999999999996</v>
      </c>
    </row>
    <row r="1683" spans="1:3">
      <c r="A1683" s="40">
        <v>53265</v>
      </c>
      <c r="B1683" s="2">
        <v>0</v>
      </c>
      <c r="C1683" s="42">
        <v>24750</v>
      </c>
    </row>
    <row r="1684" spans="1:3">
      <c r="A1684" s="40">
        <v>53443</v>
      </c>
      <c r="B1684" s="2">
        <v>0</v>
      </c>
      <c r="C1684" s="42">
        <v>125000</v>
      </c>
    </row>
    <row r="1685" spans="1:3">
      <c r="A1685" s="40">
        <v>54697</v>
      </c>
      <c r="B1685" s="2">
        <v>0</v>
      </c>
      <c r="C1685" s="42">
        <v>1500000</v>
      </c>
    </row>
    <row r="1686" spans="1:3">
      <c r="A1686" s="40">
        <v>53236</v>
      </c>
      <c r="B1686" s="2">
        <v>0</v>
      </c>
      <c r="C1686" s="42">
        <v>70000</v>
      </c>
    </row>
    <row r="1687" spans="1:3">
      <c r="A1687" s="40">
        <v>54210</v>
      </c>
      <c r="B1687" s="2">
        <v>0</v>
      </c>
      <c r="C1687" s="42">
        <v>175000</v>
      </c>
    </row>
    <row r="1688" spans="1:3">
      <c r="A1688" s="40">
        <v>53504</v>
      </c>
      <c r="B1688" s="2">
        <v>0</v>
      </c>
      <c r="C1688" s="42">
        <v>112500</v>
      </c>
    </row>
    <row r="1689" spans="1:3">
      <c r="A1689" s="40">
        <v>53844</v>
      </c>
      <c r="B1689" s="2">
        <v>0</v>
      </c>
      <c r="C1689" s="42">
        <v>50000</v>
      </c>
    </row>
    <row r="1690" spans="1:3">
      <c r="A1690" s="40">
        <v>53844</v>
      </c>
      <c r="B1690" s="2">
        <v>0</v>
      </c>
      <c r="C1690" s="42">
        <v>12500</v>
      </c>
    </row>
    <row r="1691" spans="1:3">
      <c r="A1691" s="40">
        <v>53576</v>
      </c>
      <c r="B1691" s="2">
        <v>0</v>
      </c>
      <c r="C1691" s="42">
        <v>49749.999999999993</v>
      </c>
    </row>
    <row r="1692" spans="1:3">
      <c r="A1692" s="40">
        <v>53905</v>
      </c>
      <c r="B1692" s="2">
        <v>0</v>
      </c>
      <c r="C1692" s="42">
        <v>24750</v>
      </c>
    </row>
    <row r="1693" spans="1:3">
      <c r="A1693" s="40">
        <v>53540</v>
      </c>
      <c r="B1693" s="2">
        <v>0</v>
      </c>
      <c r="C1693" s="42">
        <v>24750</v>
      </c>
    </row>
    <row r="1694" spans="1:3">
      <c r="A1694" s="40">
        <v>54393</v>
      </c>
      <c r="B1694" s="2">
        <v>0</v>
      </c>
      <c r="C1694" s="42">
        <v>247500</v>
      </c>
    </row>
    <row r="1695" spans="1:3">
      <c r="A1695" s="40">
        <v>54455</v>
      </c>
      <c r="B1695" s="2">
        <v>0</v>
      </c>
      <c r="C1695" s="42">
        <v>6250</v>
      </c>
    </row>
    <row r="1696" spans="1:3">
      <c r="A1696" s="40">
        <v>54424</v>
      </c>
      <c r="B1696" s="2">
        <v>0</v>
      </c>
      <c r="C1696" s="42">
        <v>6250</v>
      </c>
    </row>
    <row r="1697" spans="1:3">
      <c r="A1697" s="40">
        <v>54424</v>
      </c>
      <c r="B1697" s="2">
        <v>0</v>
      </c>
      <c r="C1697" s="42">
        <v>6250</v>
      </c>
    </row>
    <row r="1698" spans="1:3">
      <c r="A1698" s="40">
        <v>54058</v>
      </c>
      <c r="B1698" s="2">
        <v>0</v>
      </c>
      <c r="C1698" s="42">
        <v>100000</v>
      </c>
    </row>
    <row r="1699" spans="1:3">
      <c r="A1699" s="40">
        <v>54424</v>
      </c>
      <c r="B1699" s="2">
        <v>0</v>
      </c>
      <c r="C1699" s="42">
        <v>249750</v>
      </c>
    </row>
    <row r="1700" spans="1:3">
      <c r="A1700" s="40">
        <v>53327</v>
      </c>
      <c r="B1700" s="2">
        <v>0</v>
      </c>
      <c r="C1700" s="42">
        <v>49974.999999999993</v>
      </c>
    </row>
    <row r="1701" spans="1:3">
      <c r="A1701" s="40">
        <v>53418</v>
      </c>
      <c r="B1701" s="2">
        <v>0</v>
      </c>
      <c r="C1701" s="42">
        <v>7500</v>
      </c>
    </row>
    <row r="1702" spans="1:3">
      <c r="A1702" s="40">
        <v>54057</v>
      </c>
      <c r="B1702" s="2">
        <v>0</v>
      </c>
      <c r="C1702" s="42">
        <v>20000</v>
      </c>
    </row>
    <row r="1703" spans="1:3">
      <c r="A1703" s="40">
        <v>54758</v>
      </c>
      <c r="B1703" s="2">
        <v>0</v>
      </c>
      <c r="C1703" s="42">
        <v>150000</v>
      </c>
    </row>
    <row r="1704" spans="1:3">
      <c r="A1704" s="40">
        <v>54393</v>
      </c>
      <c r="B1704" s="2">
        <v>0</v>
      </c>
      <c r="C1704" s="42">
        <v>247500</v>
      </c>
    </row>
    <row r="1705" spans="1:3">
      <c r="A1705" s="40">
        <v>54040</v>
      </c>
      <c r="B1705" s="2">
        <v>0</v>
      </c>
      <c r="C1705" s="42">
        <v>250000</v>
      </c>
    </row>
    <row r="1706" spans="1:3">
      <c r="A1706" s="40">
        <v>54758</v>
      </c>
      <c r="B1706" s="2">
        <v>0</v>
      </c>
      <c r="C1706" s="42">
        <v>49749.999999999993</v>
      </c>
    </row>
    <row r="1707" spans="1:3">
      <c r="A1707" s="40">
        <v>54788</v>
      </c>
      <c r="B1707" s="2">
        <v>0</v>
      </c>
      <c r="C1707" s="42">
        <v>500000</v>
      </c>
    </row>
    <row r="1708" spans="1:3">
      <c r="A1708" s="40">
        <v>53487</v>
      </c>
      <c r="B1708" s="2">
        <v>0</v>
      </c>
      <c r="C1708" s="42">
        <v>11250</v>
      </c>
    </row>
    <row r="1709" spans="1:3">
      <c r="A1709" s="40">
        <v>53220</v>
      </c>
      <c r="B1709" s="2">
        <v>0</v>
      </c>
      <c r="C1709" s="42">
        <v>3750</v>
      </c>
    </row>
    <row r="1710" spans="1:3">
      <c r="A1710" s="40">
        <v>54057</v>
      </c>
      <c r="B1710" s="2">
        <v>0</v>
      </c>
      <c r="C1710" s="42">
        <v>175000</v>
      </c>
    </row>
    <row r="1711" spans="1:3">
      <c r="A1711" s="40">
        <v>53812</v>
      </c>
      <c r="B1711" s="2">
        <v>0</v>
      </c>
      <c r="C1711" s="42">
        <v>49749.999999999993</v>
      </c>
    </row>
    <row r="1712" spans="1:3">
      <c r="A1712" s="40">
        <v>53812</v>
      </c>
      <c r="B1712" s="2">
        <v>0</v>
      </c>
      <c r="C1712" s="42">
        <v>49749.999999999993</v>
      </c>
    </row>
    <row r="1713" spans="1:3">
      <c r="A1713" s="40">
        <v>54208</v>
      </c>
      <c r="B1713" s="2">
        <v>0</v>
      </c>
      <c r="C1713" s="42">
        <v>1000000</v>
      </c>
    </row>
    <row r="1714" spans="1:3">
      <c r="A1714" s="40">
        <v>53571</v>
      </c>
      <c r="B1714" s="2">
        <v>0</v>
      </c>
      <c r="C1714" s="42">
        <v>24750</v>
      </c>
    </row>
    <row r="1715" spans="1:3">
      <c r="A1715" s="40">
        <v>53662</v>
      </c>
      <c r="B1715" s="2">
        <v>0</v>
      </c>
      <c r="C1715" s="42">
        <v>24750</v>
      </c>
    </row>
    <row r="1716" spans="1:3">
      <c r="A1716" s="40">
        <v>53240</v>
      </c>
      <c r="B1716" s="2">
        <v>0</v>
      </c>
      <c r="C1716" s="42">
        <v>42.9</v>
      </c>
    </row>
    <row r="1717" spans="1:3">
      <c r="A1717" s="40">
        <v>53688</v>
      </c>
      <c r="B1717" s="2">
        <v>0</v>
      </c>
      <c r="C1717" s="42">
        <v>24750</v>
      </c>
    </row>
    <row r="1718" spans="1:3">
      <c r="A1718" s="40">
        <v>53844</v>
      </c>
      <c r="B1718" s="2">
        <v>0</v>
      </c>
      <c r="C1718" s="42">
        <v>100000</v>
      </c>
    </row>
    <row r="1719" spans="1:3">
      <c r="A1719" s="40">
        <v>53844</v>
      </c>
      <c r="B1719" s="2">
        <v>0</v>
      </c>
      <c r="C1719" s="42">
        <v>100000</v>
      </c>
    </row>
    <row r="1720" spans="1:3">
      <c r="A1720" s="40">
        <v>54393</v>
      </c>
      <c r="B1720" s="2">
        <v>0</v>
      </c>
      <c r="C1720" s="42">
        <v>49749.999999999993</v>
      </c>
    </row>
    <row r="1721" spans="1:3">
      <c r="A1721" s="40">
        <v>54634</v>
      </c>
      <c r="B1721" s="2">
        <v>0</v>
      </c>
      <c r="C1721" s="42">
        <v>249750</v>
      </c>
    </row>
    <row r="1722" spans="1:3">
      <c r="A1722" s="40">
        <v>54269</v>
      </c>
      <c r="B1722" s="2">
        <v>0</v>
      </c>
      <c r="C1722" s="42">
        <v>249750</v>
      </c>
    </row>
    <row r="1723" spans="1:3">
      <c r="A1723" s="40">
        <v>54269</v>
      </c>
      <c r="B1723" s="2">
        <v>0</v>
      </c>
      <c r="C1723" s="42">
        <v>249750</v>
      </c>
    </row>
    <row r="1724" spans="1:3">
      <c r="A1724" s="40">
        <v>54269</v>
      </c>
      <c r="B1724" s="2">
        <v>0</v>
      </c>
      <c r="C1724" s="42">
        <v>249750</v>
      </c>
    </row>
    <row r="1725" spans="1:3">
      <c r="A1725" s="40">
        <v>53601</v>
      </c>
      <c r="B1725" s="2">
        <v>0</v>
      </c>
      <c r="C1725" s="42">
        <v>2500</v>
      </c>
    </row>
    <row r="1726" spans="1:3">
      <c r="A1726" s="40">
        <v>54118</v>
      </c>
      <c r="B1726" s="2">
        <v>0</v>
      </c>
      <c r="C1726" s="42">
        <v>250000</v>
      </c>
    </row>
    <row r="1727" spans="1:3">
      <c r="A1727" s="40">
        <v>53844</v>
      </c>
      <c r="B1727" s="2">
        <v>0</v>
      </c>
      <c r="C1727" s="42">
        <v>24750</v>
      </c>
    </row>
    <row r="1728" spans="1:3">
      <c r="A1728" s="40">
        <v>53844</v>
      </c>
      <c r="B1728" s="2">
        <v>0</v>
      </c>
      <c r="C1728" s="42">
        <v>24750</v>
      </c>
    </row>
    <row r="1729" spans="1:3">
      <c r="A1729" s="40">
        <v>54483</v>
      </c>
      <c r="B1729" s="2">
        <v>0</v>
      </c>
      <c r="C1729" s="42">
        <v>49749.999999999993</v>
      </c>
    </row>
    <row r="1730" spans="1:3">
      <c r="A1730" s="40">
        <v>54057</v>
      </c>
      <c r="B1730" s="2">
        <v>0</v>
      </c>
      <c r="C1730" s="42">
        <v>249750</v>
      </c>
    </row>
    <row r="1731" spans="1:3">
      <c r="A1731" s="40">
        <v>53663</v>
      </c>
      <c r="B1731" s="2">
        <v>0</v>
      </c>
      <c r="C1731" s="42">
        <v>24750</v>
      </c>
    </row>
    <row r="1732" spans="1:3">
      <c r="A1732" s="40">
        <v>53691</v>
      </c>
      <c r="B1732" s="2">
        <v>0</v>
      </c>
      <c r="C1732" s="42">
        <v>38750</v>
      </c>
    </row>
    <row r="1733" spans="1:3">
      <c r="A1733" s="40">
        <v>53677</v>
      </c>
      <c r="B1733" s="2">
        <v>0</v>
      </c>
      <c r="C1733" s="42">
        <v>24750</v>
      </c>
    </row>
    <row r="1734" spans="1:3">
      <c r="A1734" s="40">
        <v>53677</v>
      </c>
      <c r="B1734" s="2">
        <v>0</v>
      </c>
      <c r="C1734" s="42">
        <v>24750</v>
      </c>
    </row>
    <row r="1735" spans="1:3">
      <c r="A1735" s="40">
        <v>53695</v>
      </c>
      <c r="B1735" s="2">
        <v>0</v>
      </c>
      <c r="C1735" s="42">
        <v>5074.9999999999991</v>
      </c>
    </row>
    <row r="1736" spans="1:3">
      <c r="A1736" s="40">
        <v>53692</v>
      </c>
      <c r="B1736" s="2">
        <v>0</v>
      </c>
      <c r="C1736" s="42">
        <v>47500</v>
      </c>
    </row>
    <row r="1737" spans="1:3">
      <c r="A1737" s="40">
        <v>53997</v>
      </c>
      <c r="B1737" s="2">
        <v>0</v>
      </c>
      <c r="C1737" s="42">
        <v>874.99999999999989</v>
      </c>
    </row>
    <row r="1738" spans="1:3">
      <c r="A1738" s="40">
        <v>53782</v>
      </c>
      <c r="B1738" s="2">
        <v>0</v>
      </c>
      <c r="C1738" s="42">
        <v>23750</v>
      </c>
    </row>
    <row r="1739" spans="1:3">
      <c r="A1739" s="40">
        <v>54021</v>
      </c>
      <c r="B1739" s="2">
        <v>0</v>
      </c>
      <c r="C1739" s="42">
        <v>112500</v>
      </c>
    </row>
    <row r="1740" spans="1:3">
      <c r="A1740" s="40">
        <v>53630</v>
      </c>
      <c r="B1740" s="2">
        <v>0</v>
      </c>
      <c r="C1740" s="42">
        <v>49749.999999999993</v>
      </c>
    </row>
    <row r="1741" spans="1:3">
      <c r="A1741" s="40">
        <v>53691</v>
      </c>
      <c r="B1741" s="2">
        <v>0</v>
      </c>
      <c r="C1741" s="42">
        <v>44749.999999999993</v>
      </c>
    </row>
    <row r="1742" spans="1:3">
      <c r="A1742" s="40">
        <v>53693</v>
      </c>
      <c r="B1742" s="2">
        <v>0</v>
      </c>
      <c r="C1742" s="42">
        <v>5000</v>
      </c>
    </row>
    <row r="1743" spans="1:3">
      <c r="A1743" s="40">
        <v>55123</v>
      </c>
      <c r="B1743" s="2">
        <v>0</v>
      </c>
      <c r="C1743" s="42">
        <v>127050</v>
      </c>
    </row>
    <row r="1744" spans="1:3">
      <c r="A1744" s="40">
        <v>53722</v>
      </c>
      <c r="B1744" s="2">
        <v>0</v>
      </c>
      <c r="C1744" s="42">
        <v>24750</v>
      </c>
    </row>
    <row r="1745" spans="1:3">
      <c r="A1745" s="40">
        <v>53722</v>
      </c>
      <c r="B1745" s="2">
        <v>0</v>
      </c>
      <c r="C1745" s="42">
        <v>24750</v>
      </c>
    </row>
    <row r="1746" spans="1:3">
      <c r="A1746" s="40">
        <v>54057</v>
      </c>
      <c r="B1746" s="2">
        <v>0</v>
      </c>
      <c r="C1746" s="42">
        <v>500000</v>
      </c>
    </row>
    <row r="1747" spans="1:3">
      <c r="A1747" s="40">
        <v>53540</v>
      </c>
      <c r="B1747" s="2">
        <v>0</v>
      </c>
      <c r="C1747" s="42">
        <v>152000</v>
      </c>
    </row>
    <row r="1748" spans="1:3">
      <c r="A1748" s="40">
        <v>53693</v>
      </c>
      <c r="B1748" s="2">
        <v>0</v>
      </c>
      <c r="C1748" s="42">
        <v>24500</v>
      </c>
    </row>
    <row r="1749" spans="1:3">
      <c r="A1749" s="40">
        <v>53693</v>
      </c>
      <c r="B1749" s="2">
        <v>0</v>
      </c>
      <c r="C1749" s="42">
        <v>247500</v>
      </c>
    </row>
    <row r="1750" spans="1:3">
      <c r="A1750" s="40">
        <v>53662</v>
      </c>
      <c r="B1750" s="2">
        <v>0</v>
      </c>
      <c r="C1750" s="42">
        <v>24750</v>
      </c>
    </row>
    <row r="1751" spans="1:3">
      <c r="A1751" s="40">
        <v>54070</v>
      </c>
      <c r="B1751" s="2">
        <v>0</v>
      </c>
      <c r="C1751" s="42">
        <v>49900</v>
      </c>
    </row>
    <row r="1752" spans="1:3">
      <c r="A1752" s="40">
        <v>53832</v>
      </c>
      <c r="B1752" s="2">
        <v>0</v>
      </c>
      <c r="C1752" s="42">
        <v>3150</v>
      </c>
    </row>
    <row r="1753" spans="1:3">
      <c r="A1753" s="40">
        <v>53873</v>
      </c>
      <c r="B1753" s="2">
        <v>0</v>
      </c>
      <c r="C1753" s="42">
        <v>375000</v>
      </c>
    </row>
    <row r="1754" spans="1:3">
      <c r="A1754" s="40">
        <v>53662</v>
      </c>
      <c r="B1754" s="2">
        <v>0</v>
      </c>
      <c r="C1754" s="42">
        <v>48250</v>
      </c>
    </row>
    <row r="1755" spans="1:3">
      <c r="A1755" s="40">
        <v>53893</v>
      </c>
      <c r="B1755" s="2">
        <v>0</v>
      </c>
      <c r="C1755" s="42">
        <v>750000</v>
      </c>
    </row>
    <row r="1756" spans="1:3">
      <c r="A1756" s="40">
        <v>54027</v>
      </c>
      <c r="B1756" s="2">
        <v>0</v>
      </c>
      <c r="C1756" s="42">
        <v>49749.999999999993</v>
      </c>
    </row>
    <row r="1757" spans="1:3">
      <c r="A1757" s="40">
        <v>53783</v>
      </c>
      <c r="B1757" s="2">
        <v>0</v>
      </c>
      <c r="C1757" s="42">
        <v>24750</v>
      </c>
    </row>
    <row r="1758" spans="1:3">
      <c r="A1758" s="40">
        <v>54758</v>
      </c>
      <c r="B1758" s="2">
        <v>0</v>
      </c>
      <c r="C1758" s="42">
        <v>49749.999999999993</v>
      </c>
    </row>
    <row r="1759" spans="1:3">
      <c r="A1759" s="40">
        <v>53893</v>
      </c>
      <c r="B1759" s="2">
        <v>0</v>
      </c>
      <c r="C1759" s="42">
        <v>873250</v>
      </c>
    </row>
    <row r="1760" spans="1:3">
      <c r="A1760" s="40">
        <v>54423</v>
      </c>
      <c r="B1760" s="2">
        <v>0</v>
      </c>
      <c r="C1760" s="42">
        <v>500000</v>
      </c>
    </row>
    <row r="1761" spans="1:3">
      <c r="A1761" s="40">
        <v>53783</v>
      </c>
      <c r="B1761" s="2">
        <v>0</v>
      </c>
      <c r="C1761" s="42">
        <v>10549.999999999998</v>
      </c>
    </row>
    <row r="1762" spans="1:3">
      <c r="A1762" s="40">
        <v>53783</v>
      </c>
      <c r="B1762" s="2">
        <v>0</v>
      </c>
      <c r="C1762" s="42">
        <v>10375</v>
      </c>
    </row>
    <row r="1763" spans="1:3">
      <c r="A1763" s="40">
        <v>53783</v>
      </c>
      <c r="B1763" s="2">
        <v>0</v>
      </c>
      <c r="C1763" s="42">
        <v>8975</v>
      </c>
    </row>
    <row r="1764" spans="1:3">
      <c r="A1764" s="40">
        <v>53662</v>
      </c>
      <c r="B1764" s="2">
        <v>0</v>
      </c>
      <c r="C1764" s="42">
        <v>13750</v>
      </c>
    </row>
    <row r="1765" spans="1:3">
      <c r="A1765" s="40">
        <v>53590</v>
      </c>
      <c r="B1765" s="2">
        <v>0</v>
      </c>
      <c r="C1765" s="42">
        <v>3499.9999999999995</v>
      </c>
    </row>
    <row r="1766" spans="1:3">
      <c r="A1766" s="40">
        <v>54057</v>
      </c>
      <c r="B1766" s="2">
        <v>0</v>
      </c>
      <c r="C1766" s="42">
        <v>24750</v>
      </c>
    </row>
    <row r="1767" spans="1:3">
      <c r="A1767" s="40">
        <v>54088</v>
      </c>
      <c r="B1767" s="2">
        <v>0</v>
      </c>
      <c r="C1767" s="42">
        <v>249974.99999999997</v>
      </c>
    </row>
    <row r="1768" spans="1:3">
      <c r="A1768" s="40">
        <v>54057</v>
      </c>
      <c r="B1768" s="2">
        <v>0</v>
      </c>
      <c r="C1768" s="42">
        <v>247500</v>
      </c>
    </row>
    <row r="1769" spans="1:3">
      <c r="A1769" s="40">
        <v>53692</v>
      </c>
      <c r="B1769" s="2">
        <v>0</v>
      </c>
      <c r="C1769" s="42">
        <v>24975</v>
      </c>
    </row>
    <row r="1770" spans="1:3">
      <c r="A1770" s="40">
        <v>53677</v>
      </c>
      <c r="B1770" s="2">
        <v>0</v>
      </c>
      <c r="C1770" s="42">
        <v>24750</v>
      </c>
    </row>
    <row r="1771" spans="1:3">
      <c r="A1771" s="40">
        <v>53662</v>
      </c>
      <c r="B1771" s="2">
        <v>0</v>
      </c>
      <c r="C1771" s="42">
        <v>345</v>
      </c>
    </row>
    <row r="1772" spans="1:3">
      <c r="A1772" s="40">
        <v>53676</v>
      </c>
      <c r="B1772" s="2">
        <v>0</v>
      </c>
      <c r="C1772" s="42">
        <v>23424.999999999996</v>
      </c>
    </row>
    <row r="1773" spans="1:3">
      <c r="A1773" s="40">
        <v>54057</v>
      </c>
      <c r="B1773" s="2">
        <v>0</v>
      </c>
      <c r="C1773" s="42">
        <v>24750</v>
      </c>
    </row>
    <row r="1774" spans="1:3">
      <c r="A1774" s="40">
        <v>53965</v>
      </c>
      <c r="B1774" s="2">
        <v>0</v>
      </c>
      <c r="C1774" s="42">
        <v>174750</v>
      </c>
    </row>
    <row r="1775" spans="1:3">
      <c r="A1775" s="40">
        <v>54043</v>
      </c>
      <c r="B1775" s="2">
        <v>0</v>
      </c>
      <c r="C1775" s="42">
        <v>15000</v>
      </c>
    </row>
    <row r="1776" spans="1:3">
      <c r="A1776" s="40">
        <v>54054</v>
      </c>
      <c r="B1776" s="2">
        <v>0</v>
      </c>
      <c r="C1776" s="42">
        <v>24750</v>
      </c>
    </row>
    <row r="1777" spans="1:3">
      <c r="A1777" s="40">
        <v>55153</v>
      </c>
      <c r="B1777" s="2">
        <v>0</v>
      </c>
      <c r="C1777" s="42">
        <v>250000</v>
      </c>
    </row>
    <row r="1778" spans="1:3">
      <c r="A1778" s="40">
        <v>54240</v>
      </c>
      <c r="B1778" s="2">
        <v>0</v>
      </c>
      <c r="C1778" s="42">
        <v>200000</v>
      </c>
    </row>
    <row r="1779" spans="1:3">
      <c r="A1779" s="40">
        <v>53662</v>
      </c>
      <c r="B1779" s="2">
        <v>0</v>
      </c>
      <c r="C1779" s="42">
        <v>10175</v>
      </c>
    </row>
    <row r="1780" spans="1:3">
      <c r="A1780" s="40">
        <v>54148</v>
      </c>
      <c r="B1780" s="2">
        <v>0</v>
      </c>
      <c r="C1780" s="42">
        <v>1250000</v>
      </c>
    </row>
    <row r="1781" spans="1:3">
      <c r="A1781" s="40">
        <v>53874</v>
      </c>
      <c r="B1781" s="2">
        <v>0</v>
      </c>
      <c r="C1781" s="42">
        <v>2500</v>
      </c>
    </row>
    <row r="1782" spans="1:3">
      <c r="A1782" s="40">
        <v>54057</v>
      </c>
      <c r="B1782" s="2">
        <v>0</v>
      </c>
      <c r="C1782" s="42">
        <v>312500</v>
      </c>
    </row>
    <row r="1783" spans="1:3">
      <c r="A1783" s="40">
        <v>53724</v>
      </c>
      <c r="B1783" s="2">
        <v>0</v>
      </c>
      <c r="C1783" s="42">
        <v>282.5</v>
      </c>
    </row>
    <row r="1784" spans="1:3">
      <c r="A1784" s="40">
        <v>53632</v>
      </c>
      <c r="B1784" s="2">
        <v>0</v>
      </c>
      <c r="C1784" s="42">
        <v>400</v>
      </c>
    </row>
    <row r="1785" spans="1:3">
      <c r="A1785" s="40">
        <v>54393</v>
      </c>
      <c r="B1785" s="2">
        <v>0</v>
      </c>
      <c r="C1785" s="42">
        <v>1750000</v>
      </c>
    </row>
    <row r="1786" spans="1:3">
      <c r="A1786" s="40">
        <v>53699</v>
      </c>
      <c r="B1786" s="2">
        <v>0</v>
      </c>
      <c r="C1786" s="42">
        <v>49974.999999999993</v>
      </c>
    </row>
    <row r="1787" spans="1:3">
      <c r="A1787" s="40">
        <v>54057</v>
      </c>
      <c r="B1787" s="2">
        <v>0</v>
      </c>
      <c r="C1787" s="42">
        <v>87500</v>
      </c>
    </row>
    <row r="1788" spans="1:3">
      <c r="A1788" s="40">
        <v>54788</v>
      </c>
      <c r="B1788" s="2">
        <v>0</v>
      </c>
      <c r="C1788" s="42">
        <v>348250</v>
      </c>
    </row>
    <row r="1789" spans="1:3">
      <c r="A1789" s="40">
        <v>54057</v>
      </c>
      <c r="B1789" s="2">
        <v>0</v>
      </c>
      <c r="C1789" s="42">
        <v>24750</v>
      </c>
    </row>
    <row r="1790" spans="1:3">
      <c r="A1790" s="40">
        <v>54240</v>
      </c>
      <c r="B1790" s="2">
        <v>0</v>
      </c>
      <c r="C1790" s="42">
        <v>247500</v>
      </c>
    </row>
    <row r="1791" spans="1:3">
      <c r="A1791" s="40">
        <v>54057</v>
      </c>
      <c r="B1791" s="2">
        <v>0</v>
      </c>
      <c r="C1791" s="42">
        <v>38750</v>
      </c>
    </row>
    <row r="1792" spans="1:3">
      <c r="A1792" s="40">
        <v>54057</v>
      </c>
      <c r="B1792" s="2">
        <v>0</v>
      </c>
      <c r="C1792" s="42">
        <v>24750</v>
      </c>
    </row>
    <row r="1793" spans="1:3">
      <c r="A1793" s="40">
        <v>55153</v>
      </c>
      <c r="B1793" s="2">
        <v>0</v>
      </c>
      <c r="C1793" s="42">
        <v>35625</v>
      </c>
    </row>
    <row r="1794" spans="1:3">
      <c r="A1794" s="40">
        <v>54240</v>
      </c>
      <c r="B1794" s="2">
        <v>0</v>
      </c>
      <c r="C1794" s="42">
        <v>175000</v>
      </c>
    </row>
    <row r="1795" spans="1:3">
      <c r="A1795" s="40">
        <v>53692</v>
      </c>
      <c r="B1795" s="2">
        <v>0</v>
      </c>
      <c r="C1795" s="42">
        <v>49974.999999999993</v>
      </c>
    </row>
    <row r="1796" spans="1:3">
      <c r="A1796" s="40">
        <v>53752</v>
      </c>
      <c r="B1796" s="2">
        <v>0</v>
      </c>
      <c r="C1796" s="42">
        <v>2750</v>
      </c>
    </row>
    <row r="1797" spans="1:3">
      <c r="A1797" s="40">
        <v>53858</v>
      </c>
      <c r="B1797" s="2">
        <v>0</v>
      </c>
      <c r="C1797" s="42">
        <v>24975</v>
      </c>
    </row>
    <row r="1798" spans="1:3">
      <c r="A1798" s="40">
        <v>54057</v>
      </c>
      <c r="B1798" s="2">
        <v>0</v>
      </c>
      <c r="C1798" s="42">
        <v>24750</v>
      </c>
    </row>
    <row r="1799" spans="1:3">
      <c r="A1799" s="40">
        <v>54758</v>
      </c>
      <c r="B1799" s="2">
        <v>0</v>
      </c>
      <c r="C1799" s="42">
        <v>1250000</v>
      </c>
    </row>
    <row r="1800" spans="1:3">
      <c r="A1800" s="40">
        <v>53874</v>
      </c>
      <c r="B1800" s="2">
        <v>0</v>
      </c>
      <c r="C1800" s="42">
        <v>24975</v>
      </c>
    </row>
    <row r="1801" spans="1:3">
      <c r="A1801" s="40">
        <v>54056</v>
      </c>
      <c r="B1801" s="2">
        <v>0</v>
      </c>
      <c r="C1801" s="42">
        <v>375000</v>
      </c>
    </row>
    <row r="1802" spans="1:3">
      <c r="A1802" s="40">
        <v>54058</v>
      </c>
      <c r="B1802" s="2">
        <v>0</v>
      </c>
      <c r="C1802" s="42">
        <v>23424.999999999996</v>
      </c>
    </row>
    <row r="1803" spans="1:3">
      <c r="A1803" s="40">
        <v>54058</v>
      </c>
      <c r="B1803" s="2">
        <v>0</v>
      </c>
      <c r="C1803" s="42">
        <v>15324.999999999998</v>
      </c>
    </row>
    <row r="1804" spans="1:3">
      <c r="A1804" s="40">
        <v>54088</v>
      </c>
      <c r="B1804" s="2">
        <v>0</v>
      </c>
      <c r="C1804" s="42">
        <v>24500</v>
      </c>
    </row>
    <row r="1805" spans="1:3">
      <c r="A1805" s="40">
        <v>53812</v>
      </c>
      <c r="B1805" s="2">
        <v>0</v>
      </c>
      <c r="C1805" s="42">
        <v>5000</v>
      </c>
    </row>
    <row r="1806" spans="1:3">
      <c r="A1806" s="40">
        <v>53963</v>
      </c>
      <c r="B1806" s="2">
        <v>0</v>
      </c>
      <c r="C1806" s="42">
        <v>12475</v>
      </c>
    </row>
    <row r="1807" spans="1:3">
      <c r="A1807" s="40">
        <v>53812</v>
      </c>
      <c r="B1807" s="2">
        <v>0</v>
      </c>
      <c r="C1807" s="42">
        <v>3499.9999999999995</v>
      </c>
    </row>
    <row r="1808" spans="1:3">
      <c r="A1808" s="40">
        <v>54057</v>
      </c>
      <c r="B1808" s="2">
        <v>0</v>
      </c>
      <c r="C1808" s="42">
        <v>24750</v>
      </c>
    </row>
    <row r="1809" spans="1:3">
      <c r="A1809" s="40">
        <v>54423</v>
      </c>
      <c r="B1809" s="2">
        <v>0</v>
      </c>
      <c r="C1809" s="42">
        <v>24750</v>
      </c>
    </row>
    <row r="1810" spans="1:3">
      <c r="A1810" s="40">
        <v>54056</v>
      </c>
      <c r="B1810" s="2">
        <v>0</v>
      </c>
      <c r="C1810" s="42">
        <v>11999.999999999998</v>
      </c>
    </row>
    <row r="1811" spans="1:3">
      <c r="A1811" s="40">
        <v>54423</v>
      </c>
      <c r="B1811" s="2">
        <v>0</v>
      </c>
      <c r="C1811" s="42">
        <v>249974.99999999997</v>
      </c>
    </row>
    <row r="1812" spans="1:3">
      <c r="A1812" s="40">
        <v>54777</v>
      </c>
      <c r="B1812" s="2">
        <v>0</v>
      </c>
      <c r="C1812" s="42">
        <v>247500</v>
      </c>
    </row>
    <row r="1813" spans="1:3">
      <c r="A1813" s="40">
        <v>54788</v>
      </c>
      <c r="B1813" s="2">
        <v>0</v>
      </c>
      <c r="C1813" s="42">
        <v>500000</v>
      </c>
    </row>
    <row r="1814" spans="1:3">
      <c r="A1814" s="40">
        <v>54057</v>
      </c>
      <c r="B1814" s="2">
        <v>0</v>
      </c>
      <c r="C1814" s="42">
        <v>87500</v>
      </c>
    </row>
    <row r="1815" spans="1:3">
      <c r="A1815" s="40">
        <v>54055</v>
      </c>
      <c r="B1815" s="2">
        <v>0</v>
      </c>
      <c r="C1815" s="42">
        <v>24975</v>
      </c>
    </row>
    <row r="1816" spans="1:3">
      <c r="A1816" s="40">
        <v>54423</v>
      </c>
      <c r="B1816" s="2">
        <v>0</v>
      </c>
      <c r="C1816" s="42">
        <v>49749.999999999993</v>
      </c>
    </row>
    <row r="1817" spans="1:3">
      <c r="A1817" s="40">
        <v>53842</v>
      </c>
      <c r="B1817" s="2">
        <v>0</v>
      </c>
      <c r="C1817" s="42">
        <v>24750</v>
      </c>
    </row>
    <row r="1818" spans="1:3">
      <c r="A1818" s="40">
        <v>53842</v>
      </c>
      <c r="B1818" s="2">
        <v>0</v>
      </c>
      <c r="C1818" s="42">
        <v>24750</v>
      </c>
    </row>
    <row r="1819" spans="1:3">
      <c r="A1819" s="40">
        <v>54056</v>
      </c>
      <c r="B1819" s="2">
        <v>0</v>
      </c>
      <c r="C1819" s="42">
        <v>24750</v>
      </c>
    </row>
    <row r="1820" spans="1:3">
      <c r="A1820" s="40">
        <v>54423</v>
      </c>
      <c r="B1820" s="2">
        <v>0</v>
      </c>
      <c r="C1820" s="42">
        <v>49749.999999999993</v>
      </c>
    </row>
    <row r="1821" spans="1:3">
      <c r="A1821" s="40">
        <v>54163</v>
      </c>
      <c r="B1821" s="2">
        <v>0</v>
      </c>
      <c r="C1821" s="42">
        <v>24750</v>
      </c>
    </row>
    <row r="1822" spans="1:3">
      <c r="A1822" s="40">
        <v>54058</v>
      </c>
      <c r="B1822" s="2">
        <v>0</v>
      </c>
      <c r="C1822" s="42">
        <v>24750</v>
      </c>
    </row>
    <row r="1823" spans="1:3">
      <c r="A1823" s="40">
        <v>54423</v>
      </c>
      <c r="B1823" s="2">
        <v>0</v>
      </c>
      <c r="C1823" s="42">
        <v>24750</v>
      </c>
    </row>
    <row r="1824" spans="1:3">
      <c r="A1824" s="40">
        <v>53692</v>
      </c>
      <c r="B1824" s="2">
        <v>0</v>
      </c>
      <c r="C1824" s="42">
        <v>250000</v>
      </c>
    </row>
    <row r="1825" spans="1:3">
      <c r="A1825" s="40">
        <v>54788</v>
      </c>
      <c r="B1825" s="2">
        <v>0</v>
      </c>
      <c r="C1825" s="42">
        <v>225000</v>
      </c>
    </row>
    <row r="1826" spans="1:3">
      <c r="A1826" s="40">
        <v>54239</v>
      </c>
      <c r="B1826" s="2">
        <v>0</v>
      </c>
      <c r="C1826" s="42">
        <v>5500</v>
      </c>
    </row>
    <row r="1827" spans="1:3">
      <c r="A1827" s="40">
        <v>54393</v>
      </c>
      <c r="B1827" s="2">
        <v>0</v>
      </c>
      <c r="C1827" s="42">
        <v>49749.999999999993</v>
      </c>
    </row>
    <row r="1828" spans="1:3">
      <c r="A1828" s="40">
        <v>54758</v>
      </c>
      <c r="B1828" s="2">
        <v>0</v>
      </c>
      <c r="C1828" s="42">
        <v>49749.999999999993</v>
      </c>
    </row>
    <row r="1829" spans="1:3">
      <c r="A1829" s="40">
        <v>54758</v>
      </c>
      <c r="B1829" s="2">
        <v>0</v>
      </c>
      <c r="C1829" s="42">
        <v>24750</v>
      </c>
    </row>
    <row r="1830" spans="1:3">
      <c r="A1830" s="40">
        <v>54758</v>
      </c>
      <c r="B1830" s="2">
        <v>0</v>
      </c>
      <c r="C1830" s="42">
        <v>24750</v>
      </c>
    </row>
    <row r="1831" spans="1:3">
      <c r="A1831" s="40">
        <v>54758</v>
      </c>
      <c r="B1831" s="2">
        <v>0</v>
      </c>
      <c r="C1831" s="42">
        <v>49749.999999999993</v>
      </c>
    </row>
    <row r="1832" spans="1:3">
      <c r="A1832" s="40">
        <v>54758</v>
      </c>
      <c r="B1832" s="2">
        <v>0</v>
      </c>
      <c r="C1832" s="42">
        <v>24750</v>
      </c>
    </row>
    <row r="1833" spans="1:3">
      <c r="A1833" s="40">
        <v>54058</v>
      </c>
      <c r="B1833" s="2">
        <v>0</v>
      </c>
      <c r="C1833" s="42">
        <v>24750</v>
      </c>
    </row>
    <row r="1834" spans="1:3">
      <c r="A1834" s="40">
        <v>54423</v>
      </c>
      <c r="B1834" s="2">
        <v>0</v>
      </c>
      <c r="C1834" s="42">
        <v>420000</v>
      </c>
    </row>
    <row r="1835" spans="1:3">
      <c r="A1835" s="40">
        <v>54758</v>
      </c>
      <c r="B1835" s="2">
        <v>0</v>
      </c>
      <c r="C1835" s="42">
        <v>49749.999999999993</v>
      </c>
    </row>
    <row r="1836" spans="1:3">
      <c r="A1836" s="40">
        <v>54788</v>
      </c>
      <c r="B1836" s="2">
        <v>0</v>
      </c>
      <c r="C1836" s="42">
        <v>150000</v>
      </c>
    </row>
    <row r="1837" spans="1:3">
      <c r="A1837" s="40">
        <v>53873</v>
      </c>
      <c r="B1837" s="2">
        <v>0</v>
      </c>
      <c r="C1837" s="42">
        <v>48750</v>
      </c>
    </row>
    <row r="1838" spans="1:3">
      <c r="A1838" s="40">
        <v>53873</v>
      </c>
      <c r="B1838" s="2">
        <v>0</v>
      </c>
      <c r="C1838" s="42">
        <v>49749.999999999993</v>
      </c>
    </row>
    <row r="1839" spans="1:3">
      <c r="A1839" s="40">
        <v>55153</v>
      </c>
      <c r="B1839" s="2">
        <v>0</v>
      </c>
      <c r="C1839" s="42">
        <v>247500</v>
      </c>
    </row>
    <row r="1840" spans="1:3">
      <c r="A1840" s="40">
        <v>54788</v>
      </c>
      <c r="B1840" s="2">
        <v>0</v>
      </c>
      <c r="C1840" s="42">
        <v>500000</v>
      </c>
    </row>
    <row r="1841" spans="1:3">
      <c r="A1841" s="40">
        <v>54423</v>
      </c>
      <c r="B1841" s="2">
        <v>0</v>
      </c>
      <c r="C1841" s="42">
        <v>24750</v>
      </c>
    </row>
    <row r="1842" spans="1:3">
      <c r="A1842" s="40">
        <v>54423</v>
      </c>
      <c r="B1842" s="2">
        <v>0</v>
      </c>
      <c r="C1842" s="42">
        <v>49500</v>
      </c>
    </row>
    <row r="1843" spans="1:3">
      <c r="A1843" s="40">
        <v>55518</v>
      </c>
      <c r="B1843" s="2">
        <v>0</v>
      </c>
      <c r="C1843" s="42">
        <v>24750</v>
      </c>
    </row>
    <row r="1844" spans="1:3">
      <c r="A1844" s="40">
        <v>54057</v>
      </c>
      <c r="B1844" s="2">
        <v>0</v>
      </c>
      <c r="C1844" s="42">
        <v>150000</v>
      </c>
    </row>
    <row r="1845" spans="1:3">
      <c r="A1845" s="40">
        <v>54423</v>
      </c>
      <c r="B1845" s="2">
        <v>0</v>
      </c>
      <c r="C1845" s="42">
        <v>24750</v>
      </c>
    </row>
    <row r="1846" spans="1:3">
      <c r="A1846" s="40">
        <v>54423</v>
      </c>
      <c r="B1846" s="2">
        <v>0</v>
      </c>
      <c r="C1846" s="42">
        <v>49500</v>
      </c>
    </row>
    <row r="1847" spans="1:3">
      <c r="A1847" s="40">
        <v>54423</v>
      </c>
      <c r="B1847" s="2">
        <v>0</v>
      </c>
      <c r="C1847" s="42">
        <v>49500</v>
      </c>
    </row>
    <row r="1848" spans="1:3">
      <c r="A1848" s="40">
        <v>54423</v>
      </c>
      <c r="B1848" s="2">
        <v>0</v>
      </c>
      <c r="C1848" s="42">
        <v>49500</v>
      </c>
    </row>
    <row r="1849" spans="1:3">
      <c r="A1849" s="40">
        <v>54423</v>
      </c>
      <c r="B1849" s="2">
        <v>0</v>
      </c>
      <c r="C1849" s="42">
        <v>49500</v>
      </c>
    </row>
    <row r="1850" spans="1:3">
      <c r="A1850" s="40">
        <v>54295</v>
      </c>
      <c r="B1850" s="2">
        <v>0</v>
      </c>
      <c r="C1850" s="42">
        <v>145000</v>
      </c>
    </row>
    <row r="1851" spans="1:3">
      <c r="A1851" s="40">
        <v>54057</v>
      </c>
      <c r="B1851" s="2">
        <v>0</v>
      </c>
      <c r="C1851" s="42">
        <v>450000</v>
      </c>
    </row>
    <row r="1852" spans="1:3">
      <c r="A1852" s="40">
        <v>54210</v>
      </c>
      <c r="B1852" s="2">
        <v>0</v>
      </c>
      <c r="C1852" s="42">
        <v>49749.999999999993</v>
      </c>
    </row>
    <row r="1853" spans="1:3">
      <c r="A1853" s="40">
        <v>54969</v>
      </c>
      <c r="B1853" s="2">
        <v>0</v>
      </c>
      <c r="C1853" s="42">
        <v>500000</v>
      </c>
    </row>
    <row r="1854" spans="1:3">
      <c r="A1854" s="40">
        <v>55153</v>
      </c>
      <c r="B1854" s="2">
        <v>0</v>
      </c>
      <c r="C1854" s="42">
        <v>49749.999999999993</v>
      </c>
    </row>
    <row r="1855" spans="1:3">
      <c r="A1855" s="40">
        <v>54423</v>
      </c>
      <c r="B1855" s="2">
        <v>0</v>
      </c>
      <c r="C1855" s="42">
        <v>49500</v>
      </c>
    </row>
    <row r="1856" spans="1:3">
      <c r="A1856" s="40">
        <v>54423</v>
      </c>
      <c r="B1856" s="2">
        <v>0</v>
      </c>
      <c r="C1856" s="42">
        <v>49500</v>
      </c>
    </row>
    <row r="1857" spans="1:3">
      <c r="A1857" s="40">
        <v>54423</v>
      </c>
      <c r="B1857" s="2">
        <v>0</v>
      </c>
      <c r="C1857" s="42">
        <v>49500</v>
      </c>
    </row>
    <row r="1858" spans="1:3">
      <c r="A1858" s="40">
        <v>54423</v>
      </c>
      <c r="B1858" s="2">
        <v>0</v>
      </c>
      <c r="C1858" s="42">
        <v>49500</v>
      </c>
    </row>
    <row r="1859" spans="1:3">
      <c r="A1859" s="40">
        <v>54423</v>
      </c>
      <c r="B1859" s="2">
        <v>0</v>
      </c>
      <c r="C1859" s="42">
        <v>49500</v>
      </c>
    </row>
    <row r="1860" spans="1:3">
      <c r="A1860" s="40">
        <v>54413</v>
      </c>
      <c r="B1860" s="2">
        <v>0</v>
      </c>
      <c r="C1860" s="42">
        <v>15000</v>
      </c>
    </row>
    <row r="1861" spans="1:3">
      <c r="A1861" s="40">
        <v>55518</v>
      </c>
      <c r="B1861" s="2">
        <v>0</v>
      </c>
      <c r="C1861" s="42">
        <v>24750</v>
      </c>
    </row>
    <row r="1862" spans="1:3">
      <c r="A1862" s="40">
        <v>55518</v>
      </c>
      <c r="B1862" s="2">
        <v>0</v>
      </c>
      <c r="C1862" s="42">
        <v>24750</v>
      </c>
    </row>
    <row r="1863" spans="1:3">
      <c r="A1863" s="40">
        <v>55153</v>
      </c>
      <c r="B1863" s="2">
        <v>0</v>
      </c>
      <c r="C1863" s="42">
        <v>24750</v>
      </c>
    </row>
    <row r="1864" spans="1:3">
      <c r="A1864" s="40">
        <v>54026</v>
      </c>
      <c r="B1864" s="2">
        <v>0</v>
      </c>
      <c r="C1864" s="42">
        <v>2500</v>
      </c>
    </row>
    <row r="1865" spans="1:3">
      <c r="A1865" s="40">
        <v>54604</v>
      </c>
      <c r="B1865" s="2">
        <v>0</v>
      </c>
      <c r="C1865" s="42">
        <v>125000</v>
      </c>
    </row>
    <row r="1866" spans="1:3">
      <c r="A1866" s="40">
        <v>55152</v>
      </c>
      <c r="B1866" s="2">
        <v>0</v>
      </c>
      <c r="C1866" s="42">
        <v>750000</v>
      </c>
    </row>
    <row r="1867" spans="1:3">
      <c r="A1867" s="40">
        <v>55153</v>
      </c>
      <c r="B1867" s="2">
        <v>0</v>
      </c>
      <c r="C1867" s="42">
        <v>49749.999999999993</v>
      </c>
    </row>
    <row r="1868" spans="1:3">
      <c r="A1868" s="40">
        <v>55153</v>
      </c>
      <c r="B1868" s="2">
        <v>0</v>
      </c>
      <c r="C1868" s="42">
        <v>49749.999999999993</v>
      </c>
    </row>
    <row r="1869" spans="1:3">
      <c r="A1869" s="40">
        <v>55153</v>
      </c>
      <c r="B1869" s="2">
        <v>0</v>
      </c>
      <c r="C1869" s="42">
        <v>225000</v>
      </c>
    </row>
    <row r="1870" spans="1:3">
      <c r="A1870" s="40">
        <v>54454</v>
      </c>
      <c r="B1870" s="2">
        <v>0</v>
      </c>
      <c r="C1870" s="42">
        <v>249750</v>
      </c>
    </row>
    <row r="1871" spans="1:3">
      <c r="A1871" s="40">
        <v>54423</v>
      </c>
      <c r="B1871" s="2">
        <v>0</v>
      </c>
      <c r="C1871" s="42">
        <v>24750</v>
      </c>
    </row>
    <row r="1872" spans="1:3">
      <c r="A1872" s="40">
        <v>53966</v>
      </c>
      <c r="B1872" s="2">
        <v>0</v>
      </c>
      <c r="C1872" s="42">
        <v>57500</v>
      </c>
    </row>
    <row r="1873" spans="1:3">
      <c r="A1873" s="40">
        <v>54788</v>
      </c>
      <c r="B1873" s="2">
        <v>0</v>
      </c>
      <c r="C1873" s="42">
        <v>49749.999999999993</v>
      </c>
    </row>
    <row r="1874" spans="1:3">
      <c r="A1874" s="40">
        <v>54788</v>
      </c>
      <c r="B1874" s="2">
        <v>0</v>
      </c>
      <c r="C1874" s="42">
        <v>49749.999999999993</v>
      </c>
    </row>
    <row r="1875" spans="1:3">
      <c r="A1875" s="40">
        <v>54423</v>
      </c>
      <c r="B1875" s="2">
        <v>0</v>
      </c>
      <c r="C1875" s="42">
        <v>24750</v>
      </c>
    </row>
    <row r="1876" spans="1:3">
      <c r="A1876" s="40">
        <v>54423</v>
      </c>
      <c r="B1876" s="2">
        <v>0</v>
      </c>
      <c r="C1876" s="42">
        <v>24750</v>
      </c>
    </row>
    <row r="1877" spans="1:3">
      <c r="A1877" s="40">
        <v>54787</v>
      </c>
      <c r="B1877" s="2">
        <v>0</v>
      </c>
      <c r="C1877" s="42">
        <v>37500</v>
      </c>
    </row>
    <row r="1878" spans="1:3">
      <c r="A1878" s="40">
        <v>54393</v>
      </c>
      <c r="B1878" s="2">
        <v>0</v>
      </c>
      <c r="C1878" s="42">
        <v>24750</v>
      </c>
    </row>
    <row r="1879" spans="1:3">
      <c r="A1879" s="40">
        <v>54423</v>
      </c>
      <c r="B1879" s="2">
        <v>0</v>
      </c>
      <c r="C1879" s="42">
        <v>49749.999999999993</v>
      </c>
    </row>
    <row r="1880" spans="1:3">
      <c r="A1880" s="40">
        <v>54423</v>
      </c>
      <c r="B1880" s="2">
        <v>0</v>
      </c>
      <c r="C1880" s="42">
        <v>49749.999999999993</v>
      </c>
    </row>
    <row r="1881" spans="1:3">
      <c r="A1881" s="40">
        <v>54049</v>
      </c>
      <c r="B1881" s="2">
        <v>0</v>
      </c>
      <c r="C1881" s="42">
        <v>19624.999999999996</v>
      </c>
    </row>
    <row r="1882" spans="1:3">
      <c r="A1882" s="40">
        <v>54118</v>
      </c>
      <c r="B1882" s="2">
        <v>0</v>
      </c>
      <c r="C1882" s="42">
        <v>100000</v>
      </c>
    </row>
    <row r="1883" spans="1:3">
      <c r="A1883" s="40">
        <v>54423</v>
      </c>
      <c r="B1883" s="2">
        <v>0</v>
      </c>
      <c r="C1883" s="42">
        <v>49749.999999999993</v>
      </c>
    </row>
    <row r="1884" spans="1:3">
      <c r="A1884" s="40">
        <v>54423</v>
      </c>
      <c r="B1884" s="2">
        <v>0</v>
      </c>
      <c r="C1884" s="42">
        <v>49749.999999999993</v>
      </c>
    </row>
    <row r="1885" spans="1:3">
      <c r="A1885" s="40">
        <v>54423</v>
      </c>
      <c r="B1885" s="2">
        <v>0</v>
      </c>
      <c r="C1885" s="42">
        <v>49749.999999999993</v>
      </c>
    </row>
    <row r="1886" spans="1:3">
      <c r="A1886" s="40">
        <v>55152</v>
      </c>
      <c r="B1886" s="2">
        <v>0</v>
      </c>
      <c r="C1886" s="42">
        <v>250000</v>
      </c>
    </row>
    <row r="1887" spans="1:3">
      <c r="A1887" s="40">
        <v>54787</v>
      </c>
      <c r="B1887" s="2">
        <v>0</v>
      </c>
      <c r="C1887" s="42">
        <v>49749.999999999993</v>
      </c>
    </row>
    <row r="1888" spans="1:3">
      <c r="A1888" s="40">
        <v>54239</v>
      </c>
      <c r="B1888" s="2">
        <v>0</v>
      </c>
      <c r="C1888" s="42">
        <v>20000</v>
      </c>
    </row>
    <row r="1889" spans="1:3">
      <c r="A1889" s="40">
        <v>55123</v>
      </c>
      <c r="B1889" s="2">
        <v>0</v>
      </c>
      <c r="C1889" s="42">
        <v>500000</v>
      </c>
    </row>
    <row r="1890" spans="1:3">
      <c r="A1890" s="40">
        <v>57153</v>
      </c>
      <c r="B1890" s="2">
        <v>0</v>
      </c>
      <c r="C1890" s="42">
        <v>24750</v>
      </c>
    </row>
    <row r="1891" spans="1:3">
      <c r="A1891" s="40">
        <v>54240</v>
      </c>
      <c r="B1891" s="2">
        <v>0</v>
      </c>
      <c r="C1891" s="42">
        <v>47725</v>
      </c>
    </row>
    <row r="1892" spans="1:3">
      <c r="A1892" s="40">
        <v>54604</v>
      </c>
      <c r="B1892" s="2">
        <v>0</v>
      </c>
      <c r="C1892" s="42">
        <v>24750</v>
      </c>
    </row>
    <row r="1893" spans="1:3">
      <c r="A1893" s="40">
        <v>54422</v>
      </c>
      <c r="B1893" s="2">
        <v>0</v>
      </c>
      <c r="C1893" s="42">
        <v>125000</v>
      </c>
    </row>
    <row r="1894" spans="1:3">
      <c r="A1894" s="40">
        <v>54579</v>
      </c>
      <c r="B1894" s="2">
        <v>0</v>
      </c>
      <c r="C1894" s="42">
        <v>24750</v>
      </c>
    </row>
    <row r="1895" spans="1:3">
      <c r="A1895" s="40">
        <v>54153</v>
      </c>
      <c r="B1895" s="2">
        <v>0</v>
      </c>
      <c r="C1895" s="42">
        <v>2397.5</v>
      </c>
    </row>
    <row r="1896" spans="1:3">
      <c r="A1896" s="40">
        <v>55153</v>
      </c>
      <c r="B1896" s="2">
        <v>0</v>
      </c>
      <c r="C1896" s="42">
        <v>247500</v>
      </c>
    </row>
    <row r="1897" spans="1:3">
      <c r="A1897" s="40">
        <v>55153</v>
      </c>
      <c r="B1897" s="2">
        <v>0</v>
      </c>
      <c r="C1897" s="42">
        <v>247500</v>
      </c>
    </row>
    <row r="1898" spans="1:3">
      <c r="A1898" s="40">
        <v>54423</v>
      </c>
      <c r="B1898" s="2">
        <v>0</v>
      </c>
      <c r="C1898" s="42">
        <v>125000</v>
      </c>
    </row>
    <row r="1899" spans="1:3">
      <c r="A1899" s="40">
        <v>54790</v>
      </c>
      <c r="B1899" s="2">
        <v>0</v>
      </c>
      <c r="C1899" s="42">
        <v>49749.999999999993</v>
      </c>
    </row>
    <row r="1900" spans="1:3">
      <c r="A1900" s="40">
        <v>54604</v>
      </c>
      <c r="B1900" s="2">
        <v>0</v>
      </c>
      <c r="C1900" s="42">
        <v>49749.999999999993</v>
      </c>
    </row>
    <row r="1901" spans="1:3">
      <c r="A1901" s="40">
        <v>54423</v>
      </c>
      <c r="B1901" s="2">
        <v>0</v>
      </c>
      <c r="C1901" s="42">
        <v>24750</v>
      </c>
    </row>
    <row r="1902" spans="1:3">
      <c r="A1902" s="40">
        <v>54604</v>
      </c>
      <c r="B1902" s="2">
        <v>0</v>
      </c>
      <c r="C1902" s="42">
        <v>49749.999999999993</v>
      </c>
    </row>
    <row r="1903" spans="1:3">
      <c r="A1903" s="40">
        <v>54604</v>
      </c>
      <c r="B1903" s="2">
        <v>0</v>
      </c>
      <c r="C1903" s="42">
        <v>49749.999999999993</v>
      </c>
    </row>
    <row r="1904" spans="1:3">
      <c r="A1904" s="40">
        <v>54423</v>
      </c>
      <c r="B1904" s="2">
        <v>0</v>
      </c>
      <c r="C1904" s="42">
        <v>24750</v>
      </c>
    </row>
    <row r="1905" spans="1:3">
      <c r="A1905" s="40">
        <v>54787</v>
      </c>
      <c r="B1905" s="2">
        <v>0</v>
      </c>
      <c r="C1905" s="42">
        <v>475000</v>
      </c>
    </row>
    <row r="1906" spans="1:3">
      <c r="A1906" s="40">
        <v>54362</v>
      </c>
      <c r="B1906" s="2">
        <v>0</v>
      </c>
      <c r="C1906" s="42">
        <v>125000</v>
      </c>
    </row>
    <row r="1907" spans="1:3">
      <c r="A1907" s="40">
        <v>54788</v>
      </c>
      <c r="B1907" s="2">
        <v>0</v>
      </c>
      <c r="C1907" s="42">
        <v>49749.999999999993</v>
      </c>
    </row>
    <row r="1908" spans="1:3">
      <c r="A1908" s="40">
        <v>54758</v>
      </c>
      <c r="B1908" s="2">
        <v>0</v>
      </c>
      <c r="C1908" s="42">
        <v>24750</v>
      </c>
    </row>
    <row r="1909" spans="1:3">
      <c r="A1909" s="40">
        <v>54758</v>
      </c>
      <c r="B1909" s="2">
        <v>0</v>
      </c>
      <c r="C1909" s="42">
        <v>24750</v>
      </c>
    </row>
    <row r="1910" spans="1:3">
      <c r="A1910" s="40">
        <v>53935</v>
      </c>
      <c r="B1910" s="2">
        <v>0</v>
      </c>
      <c r="C1910" s="42">
        <v>24750</v>
      </c>
    </row>
    <row r="1911" spans="1:3">
      <c r="A1911" s="40">
        <v>54423</v>
      </c>
      <c r="B1911" s="2">
        <v>0</v>
      </c>
      <c r="C1911" s="42">
        <v>200000</v>
      </c>
    </row>
    <row r="1912" spans="1:3">
      <c r="A1912" s="40">
        <v>54423</v>
      </c>
      <c r="B1912" s="2">
        <v>0</v>
      </c>
      <c r="C1912" s="42">
        <v>249750</v>
      </c>
    </row>
    <row r="1913" spans="1:3">
      <c r="A1913" s="40">
        <v>54344</v>
      </c>
      <c r="B1913" s="2">
        <v>0</v>
      </c>
      <c r="C1913" s="42">
        <v>207500</v>
      </c>
    </row>
    <row r="1914" spans="1:3">
      <c r="A1914" s="40">
        <v>54422</v>
      </c>
      <c r="B1914" s="2">
        <v>0</v>
      </c>
      <c r="C1914" s="42">
        <v>24750</v>
      </c>
    </row>
    <row r="1915" spans="1:3">
      <c r="A1915" s="40">
        <v>54422</v>
      </c>
      <c r="B1915" s="2">
        <v>0</v>
      </c>
      <c r="C1915" s="42">
        <v>24750</v>
      </c>
    </row>
    <row r="1916" spans="1:3">
      <c r="A1916" s="40">
        <v>54422</v>
      </c>
      <c r="B1916" s="2">
        <v>0</v>
      </c>
      <c r="C1916" s="42">
        <v>24750</v>
      </c>
    </row>
    <row r="1917" spans="1:3">
      <c r="A1917" s="40">
        <v>54423</v>
      </c>
      <c r="B1917" s="2">
        <v>0</v>
      </c>
      <c r="C1917" s="42">
        <v>24750</v>
      </c>
    </row>
    <row r="1918" spans="1:3">
      <c r="A1918" s="40">
        <v>54422</v>
      </c>
      <c r="B1918" s="2">
        <v>0</v>
      </c>
      <c r="C1918" s="42">
        <v>24750</v>
      </c>
    </row>
    <row r="1919" spans="1:3">
      <c r="A1919" s="40">
        <v>54422</v>
      </c>
      <c r="B1919" s="2">
        <v>0</v>
      </c>
      <c r="C1919" s="42">
        <v>24750</v>
      </c>
    </row>
    <row r="1920" spans="1:3">
      <c r="A1920" s="40">
        <v>54424</v>
      </c>
      <c r="B1920" s="2">
        <v>0</v>
      </c>
      <c r="C1920" s="42">
        <v>249750</v>
      </c>
    </row>
    <row r="1921" spans="1:3">
      <c r="A1921" s="40">
        <v>54027</v>
      </c>
      <c r="B1921" s="2">
        <v>0</v>
      </c>
      <c r="C1921" s="42">
        <v>24750</v>
      </c>
    </row>
    <row r="1922" spans="1:3">
      <c r="A1922" s="40">
        <v>54057</v>
      </c>
      <c r="B1922" s="2">
        <v>0</v>
      </c>
      <c r="C1922" s="42">
        <v>21499.999999999996</v>
      </c>
    </row>
    <row r="1923" spans="1:3">
      <c r="A1923" s="40">
        <v>55153</v>
      </c>
      <c r="B1923" s="2">
        <v>0</v>
      </c>
      <c r="C1923" s="42">
        <v>24750</v>
      </c>
    </row>
    <row r="1924" spans="1:3">
      <c r="A1924" s="40">
        <v>54423</v>
      </c>
      <c r="B1924" s="2">
        <v>0</v>
      </c>
      <c r="C1924" s="42">
        <v>255000</v>
      </c>
    </row>
    <row r="1925" spans="1:3">
      <c r="A1925" s="40">
        <v>54788</v>
      </c>
      <c r="B1925" s="2">
        <v>0</v>
      </c>
      <c r="C1925" s="42">
        <v>696500</v>
      </c>
    </row>
    <row r="1926" spans="1:3">
      <c r="A1926" s="40">
        <v>54423</v>
      </c>
      <c r="B1926" s="2">
        <v>0</v>
      </c>
      <c r="C1926" s="42">
        <v>49749.999999999993</v>
      </c>
    </row>
    <row r="1927" spans="1:3">
      <c r="A1927" s="40">
        <v>53985</v>
      </c>
      <c r="B1927" s="2">
        <v>0</v>
      </c>
      <c r="C1927" s="42">
        <v>47550</v>
      </c>
    </row>
    <row r="1928" spans="1:3">
      <c r="A1928" s="40">
        <v>54969</v>
      </c>
      <c r="B1928" s="2">
        <v>0</v>
      </c>
      <c r="C1928" s="42">
        <v>137500</v>
      </c>
    </row>
    <row r="1929" spans="1:3">
      <c r="A1929" s="40">
        <v>55153</v>
      </c>
      <c r="B1929" s="2">
        <v>0</v>
      </c>
      <c r="C1929" s="42">
        <v>49749.999999999993</v>
      </c>
    </row>
    <row r="1930" spans="1:3">
      <c r="A1930" s="40">
        <v>55153</v>
      </c>
      <c r="B1930" s="2">
        <v>0</v>
      </c>
      <c r="C1930" s="42">
        <v>49749.999999999993</v>
      </c>
    </row>
    <row r="1931" spans="1:3">
      <c r="A1931" s="40">
        <v>54778</v>
      </c>
      <c r="B1931" s="2">
        <v>0</v>
      </c>
      <c r="C1931" s="42">
        <v>49749.999999999993</v>
      </c>
    </row>
    <row r="1932" spans="1:3">
      <c r="A1932" s="40">
        <v>55153</v>
      </c>
      <c r="B1932" s="2">
        <v>0</v>
      </c>
      <c r="C1932" s="42">
        <v>49749.999999999993</v>
      </c>
    </row>
    <row r="1933" spans="1:3">
      <c r="A1933" s="40">
        <v>55153</v>
      </c>
      <c r="B1933" s="2">
        <v>0</v>
      </c>
      <c r="C1933" s="42">
        <v>49749.999999999993</v>
      </c>
    </row>
    <row r="1934" spans="1:3">
      <c r="A1934" s="40">
        <v>54132</v>
      </c>
      <c r="B1934" s="2">
        <v>0</v>
      </c>
      <c r="C1934" s="42">
        <v>600</v>
      </c>
    </row>
    <row r="1935" spans="1:3">
      <c r="A1935" s="40">
        <v>54423</v>
      </c>
      <c r="B1935" s="2">
        <v>0</v>
      </c>
      <c r="C1935" s="42">
        <v>49749.999999999993</v>
      </c>
    </row>
    <row r="1936" spans="1:3">
      <c r="A1936" s="40">
        <v>54430</v>
      </c>
      <c r="B1936" s="2">
        <v>0</v>
      </c>
      <c r="C1936" s="42">
        <v>24750</v>
      </c>
    </row>
    <row r="1937" spans="1:3">
      <c r="A1937" s="40">
        <v>54056</v>
      </c>
      <c r="B1937" s="2">
        <v>0</v>
      </c>
      <c r="C1937" s="42">
        <v>25</v>
      </c>
    </row>
    <row r="1938" spans="1:3">
      <c r="A1938" s="40">
        <v>54544</v>
      </c>
      <c r="B1938" s="2">
        <v>0</v>
      </c>
      <c r="C1938" s="42">
        <v>10500</v>
      </c>
    </row>
    <row r="1939" spans="1:3">
      <c r="A1939" s="40">
        <v>55093</v>
      </c>
      <c r="B1939" s="2">
        <v>0</v>
      </c>
      <c r="C1939" s="42">
        <v>49749.999999999993</v>
      </c>
    </row>
    <row r="1940" spans="1:3">
      <c r="A1940" s="40">
        <v>54728</v>
      </c>
      <c r="B1940" s="2">
        <v>0</v>
      </c>
      <c r="C1940" s="42">
        <v>47500</v>
      </c>
    </row>
    <row r="1941" spans="1:3">
      <c r="A1941" s="40">
        <v>54757</v>
      </c>
      <c r="B1941" s="2">
        <v>0</v>
      </c>
      <c r="C1941" s="42">
        <v>250000</v>
      </c>
    </row>
    <row r="1942" spans="1:3">
      <c r="A1942" s="40">
        <v>55122</v>
      </c>
      <c r="B1942" s="2">
        <v>0</v>
      </c>
      <c r="C1942" s="42">
        <v>250000</v>
      </c>
    </row>
    <row r="1943" spans="1:3">
      <c r="A1943" s="40">
        <v>55153</v>
      </c>
      <c r="B1943" s="2">
        <v>0</v>
      </c>
      <c r="C1943" s="42">
        <v>125000</v>
      </c>
    </row>
    <row r="1944" spans="1:3">
      <c r="A1944" s="40">
        <v>54362</v>
      </c>
      <c r="B1944" s="2">
        <v>0</v>
      </c>
      <c r="C1944" s="42">
        <v>20000</v>
      </c>
    </row>
    <row r="1945" spans="1:3">
      <c r="A1945" s="40">
        <v>54422</v>
      </c>
      <c r="B1945" s="2">
        <v>0</v>
      </c>
      <c r="C1945" s="42">
        <v>48750</v>
      </c>
    </row>
    <row r="1946" spans="1:3">
      <c r="A1946" s="40">
        <v>54407</v>
      </c>
      <c r="B1946" s="2">
        <v>0</v>
      </c>
      <c r="C1946" s="42">
        <v>24750</v>
      </c>
    </row>
    <row r="1947" spans="1:3">
      <c r="A1947" s="40">
        <v>55153</v>
      </c>
      <c r="B1947" s="2">
        <v>0</v>
      </c>
      <c r="C1947" s="42">
        <v>500000</v>
      </c>
    </row>
    <row r="1948" spans="1:3">
      <c r="A1948" s="40">
        <v>54940</v>
      </c>
      <c r="B1948" s="2">
        <v>0</v>
      </c>
      <c r="C1948" s="42">
        <v>24750</v>
      </c>
    </row>
    <row r="1949" spans="1:3">
      <c r="A1949" s="40">
        <v>55518</v>
      </c>
      <c r="B1949" s="2">
        <v>0</v>
      </c>
      <c r="C1949" s="42">
        <v>450000</v>
      </c>
    </row>
    <row r="1950" spans="1:3">
      <c r="A1950" s="40">
        <v>54132</v>
      </c>
      <c r="B1950" s="2">
        <v>0</v>
      </c>
      <c r="C1950" s="42">
        <v>600</v>
      </c>
    </row>
    <row r="1951" spans="1:3">
      <c r="A1951" s="40">
        <v>54382</v>
      </c>
      <c r="B1951" s="2">
        <v>0</v>
      </c>
      <c r="C1951" s="42">
        <v>111999.99999999999</v>
      </c>
    </row>
    <row r="1952" spans="1:3">
      <c r="A1952" s="40">
        <v>54423</v>
      </c>
      <c r="B1952" s="2">
        <v>0</v>
      </c>
      <c r="C1952" s="42">
        <v>250000</v>
      </c>
    </row>
    <row r="1953" spans="1:3">
      <c r="A1953" s="40">
        <v>54415</v>
      </c>
      <c r="B1953" s="2">
        <v>0</v>
      </c>
      <c r="C1953" s="42">
        <v>22500</v>
      </c>
    </row>
    <row r="1954" spans="1:3">
      <c r="A1954" s="40">
        <v>55153</v>
      </c>
      <c r="B1954" s="2">
        <v>0</v>
      </c>
      <c r="C1954" s="42">
        <v>200000</v>
      </c>
    </row>
    <row r="1955" spans="1:3">
      <c r="A1955" s="40">
        <v>54764</v>
      </c>
      <c r="B1955" s="2">
        <v>0</v>
      </c>
      <c r="C1955" s="42">
        <v>24750</v>
      </c>
    </row>
    <row r="1956" spans="1:3">
      <c r="A1956" s="40">
        <v>54423</v>
      </c>
      <c r="B1956" s="2">
        <v>0</v>
      </c>
      <c r="C1956" s="42">
        <v>49749.999999999993</v>
      </c>
    </row>
    <row r="1957" spans="1:3">
      <c r="A1957" s="40">
        <v>54696</v>
      </c>
      <c r="B1957" s="2">
        <v>0</v>
      </c>
      <c r="C1957" s="42">
        <v>49749.999999999993</v>
      </c>
    </row>
    <row r="1958" spans="1:3">
      <c r="A1958" s="40">
        <v>54758</v>
      </c>
      <c r="B1958" s="2">
        <v>0</v>
      </c>
      <c r="C1958" s="42">
        <v>70000</v>
      </c>
    </row>
    <row r="1959" spans="1:3">
      <c r="A1959" s="40">
        <v>54422</v>
      </c>
      <c r="B1959" s="2">
        <v>0</v>
      </c>
      <c r="C1959" s="42">
        <v>24750</v>
      </c>
    </row>
    <row r="1960" spans="1:3">
      <c r="A1960" s="40">
        <v>54423</v>
      </c>
      <c r="B1960" s="2">
        <v>0</v>
      </c>
      <c r="C1960" s="42">
        <v>24750</v>
      </c>
    </row>
    <row r="1961" spans="1:3">
      <c r="A1961" s="40">
        <v>54423</v>
      </c>
      <c r="B1961" s="2">
        <v>0</v>
      </c>
      <c r="C1961" s="42">
        <v>24750</v>
      </c>
    </row>
    <row r="1962" spans="1:3">
      <c r="A1962" s="40">
        <v>54787</v>
      </c>
      <c r="B1962" s="2">
        <v>0</v>
      </c>
      <c r="C1962" s="42">
        <v>24750</v>
      </c>
    </row>
    <row r="1963" spans="1:3">
      <c r="A1963" s="40">
        <v>54787</v>
      </c>
      <c r="B1963" s="2">
        <v>0</v>
      </c>
      <c r="C1963" s="42">
        <v>24750</v>
      </c>
    </row>
    <row r="1964" spans="1:3">
      <c r="A1964" s="40">
        <v>54787</v>
      </c>
      <c r="B1964" s="2">
        <v>0</v>
      </c>
      <c r="C1964" s="42">
        <v>24750</v>
      </c>
    </row>
    <row r="1965" spans="1:3">
      <c r="A1965" s="40">
        <v>54969</v>
      </c>
      <c r="B1965" s="2">
        <v>0</v>
      </c>
      <c r="C1965" s="42">
        <v>12250</v>
      </c>
    </row>
    <row r="1966" spans="1:3">
      <c r="A1966" s="40">
        <v>54393</v>
      </c>
      <c r="B1966" s="2">
        <v>0</v>
      </c>
      <c r="C1966" s="42">
        <v>180000</v>
      </c>
    </row>
    <row r="1967" spans="1:3">
      <c r="A1967" s="40">
        <v>54393</v>
      </c>
      <c r="B1967" s="2">
        <v>0</v>
      </c>
      <c r="C1967" s="42">
        <v>220000</v>
      </c>
    </row>
    <row r="1968" spans="1:3">
      <c r="A1968" s="40">
        <v>54788</v>
      </c>
      <c r="B1968" s="2">
        <v>0</v>
      </c>
      <c r="C1968" s="42">
        <v>49749.999999999993</v>
      </c>
    </row>
    <row r="1969" spans="1:3">
      <c r="A1969" s="40">
        <v>54758</v>
      </c>
      <c r="B1969" s="2">
        <v>0</v>
      </c>
      <c r="C1969" s="42">
        <v>125000</v>
      </c>
    </row>
    <row r="1970" spans="1:3">
      <c r="A1970" s="40">
        <v>54454</v>
      </c>
      <c r="B1970" s="2">
        <v>0</v>
      </c>
      <c r="C1970" s="42">
        <v>6250</v>
      </c>
    </row>
    <row r="1971" spans="1:3">
      <c r="A1971" s="40">
        <v>54788</v>
      </c>
      <c r="B1971" s="2">
        <v>0</v>
      </c>
      <c r="C1971" s="42">
        <v>212500</v>
      </c>
    </row>
    <row r="1972" spans="1:3">
      <c r="A1972" s="40">
        <v>55151</v>
      </c>
      <c r="B1972" s="2">
        <v>0</v>
      </c>
      <c r="C1972" s="42">
        <v>453125</v>
      </c>
    </row>
    <row r="1973" spans="1:3">
      <c r="A1973" s="40">
        <v>54454</v>
      </c>
      <c r="B1973" s="2">
        <v>0</v>
      </c>
      <c r="C1973" s="42">
        <v>6250</v>
      </c>
    </row>
    <row r="1974" spans="1:3">
      <c r="A1974" s="40">
        <v>54393</v>
      </c>
      <c r="B1974" s="2">
        <v>0</v>
      </c>
      <c r="C1974" s="42">
        <v>24750</v>
      </c>
    </row>
    <row r="1975" spans="1:3">
      <c r="A1975" s="40">
        <v>54769</v>
      </c>
      <c r="B1975" s="2">
        <v>0</v>
      </c>
      <c r="C1975" s="42">
        <v>49749.999999999993</v>
      </c>
    </row>
    <row r="1976" spans="1:3">
      <c r="A1976" s="40">
        <v>54454</v>
      </c>
      <c r="B1976" s="2">
        <v>0</v>
      </c>
      <c r="C1976" s="42">
        <v>6250</v>
      </c>
    </row>
    <row r="1977" spans="1:3">
      <c r="A1977" s="40">
        <v>54788</v>
      </c>
      <c r="B1977" s="2">
        <v>0</v>
      </c>
      <c r="C1977" s="42">
        <v>125000</v>
      </c>
    </row>
    <row r="1978" spans="1:3">
      <c r="A1978" s="40">
        <v>54331</v>
      </c>
      <c r="B1978" s="2">
        <v>0</v>
      </c>
      <c r="C1978" s="42">
        <v>49749.999999999993</v>
      </c>
    </row>
    <row r="1979" spans="1:3">
      <c r="A1979" s="40">
        <v>54453</v>
      </c>
      <c r="B1979" s="2">
        <v>0</v>
      </c>
      <c r="C1979" s="42">
        <v>24500</v>
      </c>
    </row>
    <row r="1980" spans="1:3">
      <c r="A1980" s="40">
        <v>54239</v>
      </c>
      <c r="B1980" s="2">
        <v>0</v>
      </c>
      <c r="C1980" s="42">
        <v>7249.9999999999991</v>
      </c>
    </row>
    <row r="1981" spans="1:3">
      <c r="A1981" s="40">
        <v>54393</v>
      </c>
      <c r="B1981" s="2">
        <v>0</v>
      </c>
      <c r="C1981" s="42">
        <v>19000</v>
      </c>
    </row>
    <row r="1982" spans="1:3">
      <c r="A1982" s="40">
        <v>54423</v>
      </c>
      <c r="B1982" s="2">
        <v>0</v>
      </c>
      <c r="C1982" s="42">
        <v>24750</v>
      </c>
    </row>
    <row r="1983" spans="1:3">
      <c r="A1983" s="40">
        <v>54788</v>
      </c>
      <c r="B1983" s="2">
        <v>0</v>
      </c>
      <c r="C1983" s="42">
        <v>249499.99999999997</v>
      </c>
    </row>
    <row r="1984" spans="1:3">
      <c r="A1984" s="40">
        <v>54820</v>
      </c>
      <c r="B1984" s="2">
        <v>0</v>
      </c>
      <c r="C1984" s="42">
        <v>24750</v>
      </c>
    </row>
    <row r="1985" spans="1:3">
      <c r="A1985" s="40">
        <v>54940</v>
      </c>
      <c r="B1985" s="2">
        <v>0</v>
      </c>
      <c r="C1985" s="42">
        <v>600000</v>
      </c>
    </row>
    <row r="1986" spans="1:3">
      <c r="A1986" s="40">
        <v>54361</v>
      </c>
      <c r="B1986" s="2">
        <v>0</v>
      </c>
      <c r="C1986" s="42">
        <v>24750</v>
      </c>
    </row>
    <row r="1987" spans="1:3">
      <c r="A1987" s="40">
        <v>55030</v>
      </c>
      <c r="B1987" s="2">
        <v>0</v>
      </c>
      <c r="C1987" s="42">
        <v>1875000</v>
      </c>
    </row>
    <row r="1988" spans="1:3">
      <c r="A1988" s="40">
        <v>54361</v>
      </c>
      <c r="B1988" s="2">
        <v>0</v>
      </c>
      <c r="C1988" s="42">
        <v>24750</v>
      </c>
    </row>
    <row r="1989" spans="1:3">
      <c r="A1989" s="40">
        <v>54361</v>
      </c>
      <c r="B1989" s="2">
        <v>0</v>
      </c>
      <c r="C1989" s="42">
        <v>24750</v>
      </c>
    </row>
    <row r="1990" spans="1:3">
      <c r="A1990" s="40">
        <v>54361</v>
      </c>
      <c r="B1990" s="2">
        <v>0</v>
      </c>
      <c r="C1990" s="42">
        <v>24750</v>
      </c>
    </row>
    <row r="1991" spans="1:3">
      <c r="A1991" s="40">
        <v>54938</v>
      </c>
      <c r="B1991" s="2">
        <v>0</v>
      </c>
      <c r="C1991" s="42">
        <v>24750</v>
      </c>
    </row>
    <row r="1992" spans="1:3">
      <c r="A1992" s="40">
        <v>54514</v>
      </c>
      <c r="B1992" s="2">
        <v>0</v>
      </c>
      <c r="C1992" s="42">
        <v>198999.99999999997</v>
      </c>
    </row>
    <row r="1993" spans="1:3">
      <c r="A1993" s="40">
        <v>55153</v>
      </c>
      <c r="B1993" s="2">
        <v>0</v>
      </c>
      <c r="C1993" s="42">
        <v>500000</v>
      </c>
    </row>
    <row r="1994" spans="1:3">
      <c r="A1994" s="40">
        <v>54361</v>
      </c>
      <c r="B1994" s="2">
        <v>0</v>
      </c>
      <c r="C1994" s="42">
        <v>24750</v>
      </c>
    </row>
    <row r="1995" spans="1:3">
      <c r="A1995" s="40">
        <v>54877</v>
      </c>
      <c r="B1995" s="2">
        <v>0</v>
      </c>
      <c r="C1995" s="42">
        <v>24750</v>
      </c>
    </row>
    <row r="1996" spans="1:3">
      <c r="A1996" s="40">
        <v>54938</v>
      </c>
      <c r="B1996" s="2">
        <v>0</v>
      </c>
      <c r="C1996" s="42">
        <v>24750</v>
      </c>
    </row>
    <row r="1997" spans="1:3">
      <c r="A1997" s="40">
        <v>54938</v>
      </c>
      <c r="B1997" s="2">
        <v>0</v>
      </c>
      <c r="C1997" s="42">
        <v>24750</v>
      </c>
    </row>
    <row r="1998" spans="1:3">
      <c r="A1998" s="40">
        <v>54938</v>
      </c>
      <c r="B1998" s="2">
        <v>0</v>
      </c>
      <c r="C1998" s="42">
        <v>24750</v>
      </c>
    </row>
    <row r="1999" spans="1:3">
      <c r="A1999" s="40">
        <v>54757</v>
      </c>
      <c r="B1999" s="2">
        <v>0</v>
      </c>
      <c r="C1999" s="42">
        <v>250000</v>
      </c>
    </row>
    <row r="2000" spans="1:3">
      <c r="A2000" s="40">
        <v>55153</v>
      </c>
      <c r="B2000" s="2">
        <v>0</v>
      </c>
      <c r="C2000" s="42">
        <v>200000</v>
      </c>
    </row>
    <row r="2001" spans="1:3">
      <c r="A2001" s="40">
        <v>55884</v>
      </c>
      <c r="B2001" s="2">
        <v>0</v>
      </c>
      <c r="C2001" s="42">
        <v>375000</v>
      </c>
    </row>
    <row r="2002" spans="1:3">
      <c r="A2002" s="40">
        <v>55184</v>
      </c>
      <c r="B2002" s="2">
        <v>0</v>
      </c>
      <c r="C2002" s="42">
        <v>875000</v>
      </c>
    </row>
    <row r="2003" spans="1:3">
      <c r="A2003" s="40">
        <v>54423</v>
      </c>
      <c r="B2003" s="2">
        <v>0</v>
      </c>
      <c r="C2003" s="42">
        <v>24750</v>
      </c>
    </row>
    <row r="2004" spans="1:3">
      <c r="A2004" s="40">
        <v>54422</v>
      </c>
      <c r="B2004" s="2">
        <v>0</v>
      </c>
      <c r="C2004" s="42">
        <v>24750</v>
      </c>
    </row>
    <row r="2005" spans="1:3">
      <c r="A2005" s="40">
        <v>55518</v>
      </c>
      <c r="B2005" s="2">
        <v>0</v>
      </c>
      <c r="C2005" s="42">
        <v>1000000</v>
      </c>
    </row>
    <row r="2006" spans="1:3">
      <c r="A2006" s="40">
        <v>54667</v>
      </c>
      <c r="B2006" s="2">
        <v>0</v>
      </c>
      <c r="C2006" s="42">
        <v>100000</v>
      </c>
    </row>
    <row r="2007" spans="1:3">
      <c r="A2007" s="40">
        <v>55153</v>
      </c>
      <c r="B2007" s="2">
        <v>0</v>
      </c>
      <c r="C2007" s="42">
        <v>500000</v>
      </c>
    </row>
    <row r="2008" spans="1:3">
      <c r="A2008" s="40">
        <v>55153</v>
      </c>
      <c r="B2008" s="2">
        <v>0</v>
      </c>
      <c r="C2008" s="42">
        <v>498750</v>
      </c>
    </row>
    <row r="2009" spans="1:3">
      <c r="A2009" s="40">
        <v>55153</v>
      </c>
      <c r="B2009" s="2">
        <v>0</v>
      </c>
      <c r="C2009" s="42">
        <v>750000</v>
      </c>
    </row>
    <row r="2010" spans="1:3">
      <c r="A2010" s="40">
        <v>54604</v>
      </c>
      <c r="B2010" s="2">
        <v>0</v>
      </c>
      <c r="C2010" s="42">
        <v>249750</v>
      </c>
    </row>
    <row r="2011" spans="1:3">
      <c r="A2011" s="40">
        <v>54788</v>
      </c>
      <c r="B2011" s="2">
        <v>0</v>
      </c>
      <c r="C2011" s="42">
        <v>249750</v>
      </c>
    </row>
    <row r="2012" spans="1:3">
      <c r="A2012" s="40">
        <v>54634</v>
      </c>
      <c r="B2012" s="2">
        <v>0</v>
      </c>
      <c r="C2012" s="42">
        <v>249750</v>
      </c>
    </row>
    <row r="2013" spans="1:3">
      <c r="A2013" s="40">
        <v>54969</v>
      </c>
      <c r="B2013" s="2">
        <v>0</v>
      </c>
      <c r="C2013" s="42">
        <v>250000</v>
      </c>
    </row>
    <row r="2014" spans="1:3">
      <c r="A2014" s="40">
        <v>54271</v>
      </c>
      <c r="B2014" s="2">
        <v>0</v>
      </c>
      <c r="C2014" s="42">
        <v>225000</v>
      </c>
    </row>
    <row r="2015" spans="1:3">
      <c r="A2015" s="40">
        <v>55518</v>
      </c>
      <c r="B2015" s="2">
        <v>0</v>
      </c>
      <c r="C2015" s="42">
        <v>125000</v>
      </c>
    </row>
    <row r="2016" spans="1:3">
      <c r="A2016" s="40">
        <v>55518</v>
      </c>
      <c r="B2016" s="2">
        <v>0</v>
      </c>
      <c r="C2016" s="42">
        <v>200000</v>
      </c>
    </row>
    <row r="2017" spans="1:3">
      <c r="A2017" s="40">
        <v>55518</v>
      </c>
      <c r="B2017" s="2">
        <v>0</v>
      </c>
      <c r="C2017" s="42">
        <v>125000</v>
      </c>
    </row>
    <row r="2018" spans="1:3">
      <c r="A2018" s="40">
        <v>54954</v>
      </c>
      <c r="B2018" s="2">
        <v>0</v>
      </c>
      <c r="C2018" s="42">
        <v>198999.99999999997</v>
      </c>
    </row>
    <row r="2019" spans="1:3">
      <c r="A2019" s="40">
        <v>55518</v>
      </c>
      <c r="B2019" s="2">
        <v>0</v>
      </c>
      <c r="C2019" s="42">
        <v>250000</v>
      </c>
    </row>
    <row r="2020" spans="1:3">
      <c r="A2020" s="40">
        <v>55518</v>
      </c>
      <c r="B2020" s="2">
        <v>0</v>
      </c>
      <c r="C2020" s="42">
        <v>49749.999999999993</v>
      </c>
    </row>
    <row r="2021" spans="1:3">
      <c r="A2021" s="40">
        <v>55518</v>
      </c>
      <c r="B2021" s="2">
        <v>0</v>
      </c>
      <c r="C2021" s="42">
        <v>250000</v>
      </c>
    </row>
    <row r="2022" spans="1:3">
      <c r="A2022" s="40">
        <v>55548</v>
      </c>
      <c r="B2022" s="2">
        <v>0</v>
      </c>
      <c r="C2022" s="42">
        <v>500000</v>
      </c>
    </row>
    <row r="2023" spans="1:3">
      <c r="A2023" s="40">
        <v>54788</v>
      </c>
      <c r="B2023" s="2">
        <v>0</v>
      </c>
      <c r="C2023" s="42">
        <v>49749.999999999993</v>
      </c>
    </row>
    <row r="2024" spans="1:3">
      <c r="A2024" s="40">
        <v>55548</v>
      </c>
      <c r="B2024" s="2">
        <v>0</v>
      </c>
      <c r="C2024" s="42">
        <v>250000</v>
      </c>
    </row>
    <row r="2025" spans="1:3">
      <c r="A2025" s="40">
        <v>55548</v>
      </c>
      <c r="B2025" s="2">
        <v>0</v>
      </c>
      <c r="C2025" s="42">
        <v>250000</v>
      </c>
    </row>
    <row r="2026" spans="1:3">
      <c r="A2026" s="40">
        <v>54423</v>
      </c>
      <c r="B2026" s="2">
        <v>0</v>
      </c>
      <c r="C2026" s="42">
        <v>24750</v>
      </c>
    </row>
    <row r="2027" spans="1:3">
      <c r="A2027" s="40">
        <v>55518</v>
      </c>
      <c r="B2027" s="2">
        <v>0</v>
      </c>
      <c r="C2027" s="42">
        <v>49749.999999999993</v>
      </c>
    </row>
    <row r="2028" spans="1:3">
      <c r="A2028" s="40">
        <v>55517</v>
      </c>
      <c r="B2028" s="2">
        <v>0</v>
      </c>
      <c r="C2028" s="42">
        <v>200000</v>
      </c>
    </row>
    <row r="2029" spans="1:3">
      <c r="A2029" s="40">
        <v>55518</v>
      </c>
      <c r="B2029" s="2">
        <v>0</v>
      </c>
      <c r="C2029" s="42">
        <v>49749.999999999993</v>
      </c>
    </row>
    <row r="2030" spans="1:3">
      <c r="A2030" s="40">
        <v>54758</v>
      </c>
      <c r="B2030" s="2">
        <v>0</v>
      </c>
      <c r="C2030" s="42">
        <v>24750</v>
      </c>
    </row>
    <row r="2031" spans="1:3">
      <c r="A2031" s="40">
        <v>55548</v>
      </c>
      <c r="B2031" s="2">
        <v>0</v>
      </c>
      <c r="C2031" s="42">
        <v>500000</v>
      </c>
    </row>
    <row r="2032" spans="1:3">
      <c r="A2032" s="40">
        <v>54454</v>
      </c>
      <c r="B2032" s="2">
        <v>0</v>
      </c>
      <c r="C2032" s="42">
        <v>24750</v>
      </c>
    </row>
    <row r="2033" spans="1:3">
      <c r="A2033" s="40">
        <v>55517</v>
      </c>
      <c r="B2033" s="2">
        <v>0</v>
      </c>
      <c r="C2033" s="42">
        <v>250000</v>
      </c>
    </row>
    <row r="2034" spans="1:3">
      <c r="A2034" s="40">
        <v>55517</v>
      </c>
      <c r="B2034" s="2">
        <v>0</v>
      </c>
      <c r="C2034" s="42">
        <v>250000</v>
      </c>
    </row>
    <row r="2035" spans="1:3">
      <c r="A2035" s="40">
        <v>54604</v>
      </c>
      <c r="B2035" s="2">
        <v>0</v>
      </c>
      <c r="C2035" s="42">
        <v>24750</v>
      </c>
    </row>
    <row r="2036" spans="1:3">
      <c r="A2036" s="40">
        <v>55517</v>
      </c>
      <c r="B2036" s="2">
        <v>0</v>
      </c>
      <c r="C2036" s="42">
        <v>24750</v>
      </c>
    </row>
    <row r="2037" spans="1:3">
      <c r="A2037" s="40">
        <v>55152</v>
      </c>
      <c r="B2037" s="2">
        <v>0</v>
      </c>
      <c r="C2037" s="42">
        <v>24750</v>
      </c>
    </row>
    <row r="2038" spans="1:3">
      <c r="A2038" s="40">
        <v>54604</v>
      </c>
      <c r="B2038" s="2">
        <v>0</v>
      </c>
      <c r="C2038" s="42">
        <v>24750</v>
      </c>
    </row>
    <row r="2039" spans="1:3">
      <c r="A2039" s="40">
        <v>54787</v>
      </c>
      <c r="B2039" s="2">
        <v>0</v>
      </c>
      <c r="C2039" s="42">
        <v>24750</v>
      </c>
    </row>
    <row r="2040" spans="1:3">
      <c r="A2040" s="40">
        <v>54788</v>
      </c>
      <c r="B2040" s="2">
        <v>0</v>
      </c>
      <c r="C2040" s="42">
        <v>190000</v>
      </c>
    </row>
    <row r="2041" spans="1:3">
      <c r="A2041" s="40">
        <v>54787</v>
      </c>
      <c r="B2041" s="2">
        <v>0</v>
      </c>
      <c r="C2041" s="42">
        <v>24750</v>
      </c>
    </row>
    <row r="2042" spans="1:3">
      <c r="A2042" s="40">
        <v>55730</v>
      </c>
      <c r="B2042" s="2">
        <v>0</v>
      </c>
      <c r="C2042" s="42">
        <v>200000</v>
      </c>
    </row>
    <row r="2043" spans="1:3">
      <c r="A2043" s="40">
        <v>54787</v>
      </c>
      <c r="B2043" s="2">
        <v>0</v>
      </c>
      <c r="C2043" s="42">
        <v>24750</v>
      </c>
    </row>
    <row r="2044" spans="1:3">
      <c r="A2044" s="40">
        <v>54787</v>
      </c>
      <c r="B2044" s="2">
        <v>0</v>
      </c>
      <c r="C2044" s="42">
        <v>24750</v>
      </c>
    </row>
    <row r="2045" spans="1:3">
      <c r="A2045" s="40">
        <v>55517</v>
      </c>
      <c r="B2045" s="2">
        <v>0</v>
      </c>
      <c r="C2045" s="42">
        <v>250000</v>
      </c>
    </row>
    <row r="2046" spans="1:3">
      <c r="A2046" s="40">
        <v>55153</v>
      </c>
      <c r="B2046" s="2">
        <v>0</v>
      </c>
      <c r="C2046" s="42">
        <v>337500</v>
      </c>
    </row>
    <row r="2047" spans="1:3">
      <c r="A2047" s="40">
        <v>55518</v>
      </c>
      <c r="B2047" s="2">
        <v>0</v>
      </c>
      <c r="C2047" s="42">
        <v>24750</v>
      </c>
    </row>
    <row r="2048" spans="1:3">
      <c r="A2048" s="40">
        <v>54604</v>
      </c>
      <c r="B2048" s="2">
        <v>0</v>
      </c>
      <c r="C2048" s="42">
        <v>125000</v>
      </c>
    </row>
    <row r="2049" spans="1:3">
      <c r="A2049" s="40">
        <v>55517</v>
      </c>
      <c r="B2049" s="2">
        <v>0</v>
      </c>
      <c r="C2049" s="42">
        <v>425000</v>
      </c>
    </row>
    <row r="2050" spans="1:3">
      <c r="A2050" s="40">
        <v>54788</v>
      </c>
      <c r="B2050" s="2">
        <v>0</v>
      </c>
      <c r="C2050" s="42">
        <v>49749.999999999993</v>
      </c>
    </row>
    <row r="2051" spans="1:3">
      <c r="A2051" s="40">
        <v>54787</v>
      </c>
      <c r="B2051" s="2">
        <v>0</v>
      </c>
      <c r="C2051" s="42">
        <v>49749.999999999993</v>
      </c>
    </row>
    <row r="2052" spans="1:3">
      <c r="A2052" s="40">
        <v>54710</v>
      </c>
      <c r="B2052" s="2">
        <v>0</v>
      </c>
      <c r="C2052" s="42">
        <v>5000</v>
      </c>
    </row>
    <row r="2053" spans="1:3">
      <c r="A2053" s="40">
        <v>54969</v>
      </c>
      <c r="B2053" s="2">
        <v>0</v>
      </c>
      <c r="C2053" s="42">
        <v>500000</v>
      </c>
    </row>
    <row r="2054" spans="1:3">
      <c r="A2054" s="40">
        <v>55000</v>
      </c>
      <c r="B2054" s="2">
        <v>0</v>
      </c>
      <c r="C2054" s="42">
        <v>49749.999999999993</v>
      </c>
    </row>
    <row r="2055" spans="1:3">
      <c r="A2055" s="40">
        <v>55152</v>
      </c>
      <c r="B2055" s="2">
        <v>0</v>
      </c>
      <c r="C2055" s="42">
        <v>450000</v>
      </c>
    </row>
    <row r="2056" spans="1:3">
      <c r="A2056" s="40">
        <v>54422</v>
      </c>
      <c r="B2056" s="2">
        <v>0</v>
      </c>
      <c r="C2056" s="42">
        <v>24750</v>
      </c>
    </row>
    <row r="2057" spans="1:3">
      <c r="A2057" s="40">
        <v>55883</v>
      </c>
      <c r="B2057" s="2">
        <v>0</v>
      </c>
      <c r="C2057" s="42">
        <v>225000</v>
      </c>
    </row>
    <row r="2058" spans="1:3">
      <c r="A2058" s="40">
        <v>55365</v>
      </c>
      <c r="B2058" s="2">
        <v>0</v>
      </c>
      <c r="C2058" s="42">
        <v>162500</v>
      </c>
    </row>
    <row r="2059" spans="1:3">
      <c r="A2059" s="40">
        <v>54788</v>
      </c>
      <c r="B2059" s="2">
        <v>0</v>
      </c>
      <c r="C2059" s="42">
        <v>400000</v>
      </c>
    </row>
    <row r="2060" spans="1:3">
      <c r="A2060" s="40">
        <v>54788</v>
      </c>
      <c r="B2060" s="2">
        <v>0</v>
      </c>
      <c r="C2060" s="42">
        <v>24750</v>
      </c>
    </row>
    <row r="2061" spans="1:3">
      <c r="A2061" s="40">
        <v>54877</v>
      </c>
      <c r="B2061" s="2">
        <v>0</v>
      </c>
      <c r="C2061" s="42">
        <v>24750</v>
      </c>
    </row>
    <row r="2062" spans="1:3">
      <c r="A2062" s="40">
        <v>54788</v>
      </c>
      <c r="B2062" s="2">
        <v>0</v>
      </c>
      <c r="C2062" s="42">
        <v>24750</v>
      </c>
    </row>
    <row r="2063" spans="1:3">
      <c r="A2063" s="40">
        <v>54877</v>
      </c>
      <c r="B2063" s="2">
        <v>0</v>
      </c>
      <c r="C2063" s="42">
        <v>24750</v>
      </c>
    </row>
    <row r="2064" spans="1:3">
      <c r="A2064" s="40">
        <v>54877</v>
      </c>
      <c r="B2064" s="2">
        <v>0</v>
      </c>
      <c r="C2064" s="42">
        <v>24750</v>
      </c>
    </row>
    <row r="2065" spans="1:3">
      <c r="A2065" s="40">
        <v>55153</v>
      </c>
      <c r="B2065" s="2">
        <v>0</v>
      </c>
      <c r="C2065" s="42">
        <v>11999.999999999998</v>
      </c>
    </row>
    <row r="2066" spans="1:3">
      <c r="A2066" s="40">
        <v>55153</v>
      </c>
      <c r="B2066" s="2">
        <v>0</v>
      </c>
      <c r="C2066" s="42">
        <v>249750</v>
      </c>
    </row>
    <row r="2067" spans="1:3">
      <c r="A2067" s="40">
        <v>55153</v>
      </c>
      <c r="B2067" s="2">
        <v>0</v>
      </c>
      <c r="C2067" s="42">
        <v>49749.999999999993</v>
      </c>
    </row>
    <row r="2068" spans="1:3">
      <c r="A2068" s="40">
        <v>55700</v>
      </c>
      <c r="B2068" s="2">
        <v>0</v>
      </c>
      <c r="C2068" s="42">
        <v>24975</v>
      </c>
    </row>
    <row r="2069" spans="1:3">
      <c r="A2069" s="40">
        <v>55700</v>
      </c>
      <c r="B2069" s="2">
        <v>0</v>
      </c>
      <c r="C2069" s="42">
        <v>12475</v>
      </c>
    </row>
    <row r="2070" spans="1:3">
      <c r="A2070" s="40">
        <v>55700</v>
      </c>
      <c r="B2070" s="2">
        <v>0</v>
      </c>
      <c r="C2070" s="42">
        <v>24975</v>
      </c>
    </row>
    <row r="2071" spans="1:3">
      <c r="A2071" s="40">
        <v>55700</v>
      </c>
      <c r="B2071" s="2">
        <v>0</v>
      </c>
      <c r="C2071" s="42">
        <v>24975</v>
      </c>
    </row>
    <row r="2072" spans="1:3">
      <c r="A2072" s="40">
        <v>55518</v>
      </c>
      <c r="B2072" s="2">
        <v>0</v>
      </c>
      <c r="C2072" s="42">
        <v>49749.999999999993</v>
      </c>
    </row>
    <row r="2073" spans="1:3">
      <c r="A2073" s="40">
        <v>55700</v>
      </c>
      <c r="B2073" s="2">
        <v>0</v>
      </c>
      <c r="C2073" s="42">
        <v>24975</v>
      </c>
    </row>
    <row r="2074" spans="1:3">
      <c r="A2074" s="40">
        <v>54665</v>
      </c>
      <c r="B2074" s="2">
        <v>0</v>
      </c>
      <c r="C2074" s="42">
        <v>48750</v>
      </c>
    </row>
    <row r="2075" spans="1:3">
      <c r="A2075" s="40">
        <v>54665</v>
      </c>
      <c r="B2075" s="2">
        <v>0</v>
      </c>
      <c r="C2075" s="42">
        <v>48750</v>
      </c>
    </row>
    <row r="2076" spans="1:3">
      <c r="A2076" s="40">
        <v>54787</v>
      </c>
      <c r="B2076" s="2">
        <v>0</v>
      </c>
      <c r="C2076" s="42">
        <v>8000</v>
      </c>
    </row>
    <row r="2077" spans="1:3">
      <c r="A2077" s="40">
        <v>54512</v>
      </c>
      <c r="B2077" s="2">
        <v>0</v>
      </c>
      <c r="C2077" s="42">
        <v>14975</v>
      </c>
    </row>
    <row r="2078" spans="1:3">
      <c r="A2078" s="40">
        <v>54482</v>
      </c>
      <c r="B2078" s="2">
        <v>0</v>
      </c>
      <c r="C2078" s="42">
        <v>8750</v>
      </c>
    </row>
    <row r="2079" spans="1:3">
      <c r="A2079" s="40">
        <v>54787</v>
      </c>
      <c r="B2079" s="2">
        <v>0</v>
      </c>
      <c r="C2079" s="42">
        <v>24750</v>
      </c>
    </row>
    <row r="2080" spans="1:3">
      <c r="A2080" s="40">
        <v>54550</v>
      </c>
      <c r="B2080" s="2">
        <v>0</v>
      </c>
      <c r="C2080" s="42">
        <v>17500</v>
      </c>
    </row>
    <row r="2081" spans="1:3">
      <c r="A2081" s="40">
        <v>54666</v>
      </c>
      <c r="B2081" s="2">
        <v>0</v>
      </c>
      <c r="C2081" s="42">
        <v>24750</v>
      </c>
    </row>
    <row r="2082" spans="1:3">
      <c r="A2082" s="40">
        <v>55518</v>
      </c>
      <c r="B2082" s="2">
        <v>0</v>
      </c>
      <c r="C2082" s="42">
        <v>500000</v>
      </c>
    </row>
    <row r="2083" spans="1:3">
      <c r="A2083" s="40">
        <v>55700</v>
      </c>
      <c r="B2083" s="2">
        <v>0</v>
      </c>
      <c r="C2083" s="42">
        <v>24975</v>
      </c>
    </row>
    <row r="2084" spans="1:3">
      <c r="A2084" s="40">
        <v>55700</v>
      </c>
      <c r="B2084" s="2">
        <v>0</v>
      </c>
      <c r="C2084" s="42">
        <v>24975</v>
      </c>
    </row>
    <row r="2085" spans="1:3">
      <c r="A2085" s="40">
        <v>55700</v>
      </c>
      <c r="B2085" s="2">
        <v>0</v>
      </c>
      <c r="C2085" s="42">
        <v>24975</v>
      </c>
    </row>
    <row r="2086" spans="1:3">
      <c r="A2086" s="40">
        <v>55700</v>
      </c>
      <c r="B2086" s="2">
        <v>0</v>
      </c>
      <c r="C2086" s="42">
        <v>12475</v>
      </c>
    </row>
    <row r="2087" spans="1:3">
      <c r="A2087" s="40">
        <v>55700</v>
      </c>
      <c r="B2087" s="2">
        <v>0</v>
      </c>
      <c r="C2087" s="42">
        <v>24975</v>
      </c>
    </row>
    <row r="2088" spans="1:3">
      <c r="A2088" s="40">
        <v>55700</v>
      </c>
      <c r="B2088" s="2">
        <v>0</v>
      </c>
      <c r="C2088" s="42">
        <v>24975</v>
      </c>
    </row>
    <row r="2089" spans="1:3">
      <c r="A2089" s="40">
        <v>55700</v>
      </c>
      <c r="B2089" s="2">
        <v>0</v>
      </c>
      <c r="C2089" s="42">
        <v>24975</v>
      </c>
    </row>
    <row r="2090" spans="1:3">
      <c r="A2090" s="40">
        <v>55700</v>
      </c>
      <c r="B2090" s="2">
        <v>0</v>
      </c>
      <c r="C2090" s="42">
        <v>24975</v>
      </c>
    </row>
    <row r="2091" spans="1:3">
      <c r="A2091" s="40">
        <v>55700</v>
      </c>
      <c r="B2091" s="2">
        <v>0</v>
      </c>
      <c r="C2091" s="42">
        <v>24975</v>
      </c>
    </row>
    <row r="2092" spans="1:3">
      <c r="A2092" s="40">
        <v>55700</v>
      </c>
      <c r="B2092" s="2">
        <v>0</v>
      </c>
      <c r="C2092" s="42">
        <v>24975</v>
      </c>
    </row>
    <row r="2093" spans="1:3">
      <c r="A2093" s="40">
        <v>55700</v>
      </c>
      <c r="B2093" s="2">
        <v>0</v>
      </c>
      <c r="C2093" s="42">
        <v>24750</v>
      </c>
    </row>
    <row r="2094" spans="1:3">
      <c r="A2094" s="40">
        <v>55700</v>
      </c>
      <c r="B2094" s="2">
        <v>0</v>
      </c>
      <c r="C2094" s="42">
        <v>24975</v>
      </c>
    </row>
    <row r="2095" spans="1:3">
      <c r="A2095" s="40">
        <v>55126</v>
      </c>
      <c r="B2095" s="2">
        <v>0</v>
      </c>
      <c r="C2095" s="42">
        <v>12500</v>
      </c>
    </row>
    <row r="2096" spans="1:3">
      <c r="A2096" s="40">
        <v>55517</v>
      </c>
      <c r="B2096" s="2">
        <v>0</v>
      </c>
      <c r="C2096" s="42">
        <v>24750</v>
      </c>
    </row>
    <row r="2097" spans="1:3">
      <c r="A2097" s="40">
        <v>54787</v>
      </c>
      <c r="B2097" s="2">
        <v>0</v>
      </c>
      <c r="C2097" s="42">
        <v>24750</v>
      </c>
    </row>
    <row r="2098" spans="1:3">
      <c r="A2098" s="40">
        <v>54787</v>
      </c>
      <c r="B2098" s="2">
        <v>0</v>
      </c>
      <c r="C2098" s="42">
        <v>24750</v>
      </c>
    </row>
    <row r="2099" spans="1:3">
      <c r="A2099" s="40">
        <v>55517</v>
      </c>
      <c r="B2099" s="2">
        <v>0</v>
      </c>
      <c r="C2099" s="42">
        <v>12500</v>
      </c>
    </row>
    <row r="2100" spans="1:3">
      <c r="A2100" s="40">
        <v>55517</v>
      </c>
      <c r="B2100" s="2">
        <v>0</v>
      </c>
      <c r="C2100" s="42">
        <v>10000</v>
      </c>
    </row>
    <row r="2101" spans="1:3">
      <c r="A2101" s="40">
        <v>55334</v>
      </c>
      <c r="B2101" s="2">
        <v>0</v>
      </c>
      <c r="C2101" s="42">
        <v>10000</v>
      </c>
    </row>
    <row r="2102" spans="1:3">
      <c r="A2102" s="40">
        <v>54558</v>
      </c>
      <c r="B2102" s="2">
        <v>0</v>
      </c>
      <c r="C2102" s="42">
        <v>12250</v>
      </c>
    </row>
    <row r="2103" spans="1:3">
      <c r="A2103" s="40">
        <v>55334</v>
      </c>
      <c r="B2103" s="2">
        <v>0</v>
      </c>
      <c r="C2103" s="42">
        <v>12250</v>
      </c>
    </row>
    <row r="2104" spans="1:3">
      <c r="A2104" s="40">
        <v>54940</v>
      </c>
      <c r="B2104" s="2">
        <v>0</v>
      </c>
      <c r="C2104" s="42">
        <v>24975</v>
      </c>
    </row>
    <row r="2105" spans="1:3">
      <c r="A2105" s="40">
        <v>55152</v>
      </c>
      <c r="B2105" s="2">
        <v>0</v>
      </c>
      <c r="C2105" s="42">
        <v>500000</v>
      </c>
    </row>
    <row r="2106" spans="1:3">
      <c r="A2106" s="40">
        <v>55883</v>
      </c>
      <c r="B2106" s="2">
        <v>0</v>
      </c>
      <c r="C2106" s="42">
        <v>250000</v>
      </c>
    </row>
    <row r="2107" spans="1:3">
      <c r="A2107" s="40">
        <v>55700</v>
      </c>
      <c r="B2107" s="2">
        <v>0</v>
      </c>
      <c r="C2107" s="42">
        <v>24975</v>
      </c>
    </row>
    <row r="2108" spans="1:3">
      <c r="A2108" s="40">
        <v>55883</v>
      </c>
      <c r="B2108" s="2">
        <v>0</v>
      </c>
      <c r="C2108" s="42">
        <v>250000</v>
      </c>
    </row>
    <row r="2109" spans="1:3">
      <c r="A2109" s="40">
        <v>55700</v>
      </c>
      <c r="B2109" s="2">
        <v>0</v>
      </c>
      <c r="C2109" s="42">
        <v>24975</v>
      </c>
    </row>
    <row r="2110" spans="1:3">
      <c r="A2110" s="40">
        <v>54603</v>
      </c>
      <c r="B2110" s="2">
        <v>0</v>
      </c>
      <c r="C2110" s="42">
        <v>24750</v>
      </c>
    </row>
    <row r="2111" spans="1:3">
      <c r="A2111" s="40">
        <v>54787</v>
      </c>
      <c r="B2111" s="2">
        <v>0</v>
      </c>
      <c r="C2111" s="42">
        <v>500000</v>
      </c>
    </row>
    <row r="2112" spans="1:3">
      <c r="A2112" s="40">
        <v>54604</v>
      </c>
      <c r="B2112" s="2">
        <v>0</v>
      </c>
      <c r="C2112" s="42">
        <v>24750</v>
      </c>
    </row>
    <row r="2113" spans="1:3">
      <c r="A2113" s="40">
        <v>55152</v>
      </c>
      <c r="B2113" s="2">
        <v>0</v>
      </c>
      <c r="C2113" s="42">
        <v>49749.999999999993</v>
      </c>
    </row>
    <row r="2114" spans="1:3">
      <c r="A2114" s="40">
        <v>55152</v>
      </c>
      <c r="B2114" s="2">
        <v>0</v>
      </c>
      <c r="C2114" s="42">
        <v>49500</v>
      </c>
    </row>
    <row r="2115" spans="1:3">
      <c r="A2115" s="40">
        <v>54787</v>
      </c>
      <c r="B2115" s="2">
        <v>0</v>
      </c>
      <c r="C2115" s="42">
        <v>24750</v>
      </c>
    </row>
    <row r="2116" spans="1:3">
      <c r="A2116" s="40">
        <v>54696</v>
      </c>
      <c r="B2116" s="2">
        <v>0</v>
      </c>
      <c r="C2116" s="42">
        <v>100000</v>
      </c>
    </row>
    <row r="2117" spans="1:3">
      <c r="A2117" s="40">
        <v>54847</v>
      </c>
      <c r="B2117" s="2">
        <v>0</v>
      </c>
      <c r="C2117" s="42">
        <v>100000</v>
      </c>
    </row>
    <row r="2118" spans="1:3">
      <c r="A2118" s="40">
        <v>55152</v>
      </c>
      <c r="B2118" s="2">
        <v>0</v>
      </c>
      <c r="C2118" s="42">
        <v>24750</v>
      </c>
    </row>
    <row r="2119" spans="1:3">
      <c r="A2119" s="40">
        <v>55152</v>
      </c>
      <c r="B2119" s="2">
        <v>0</v>
      </c>
      <c r="C2119" s="42">
        <v>24975</v>
      </c>
    </row>
    <row r="2120" spans="1:3">
      <c r="A2120" s="40">
        <v>54726</v>
      </c>
      <c r="B2120" s="2">
        <v>0</v>
      </c>
      <c r="C2120" s="42">
        <v>48750</v>
      </c>
    </row>
    <row r="2121" spans="1:3">
      <c r="A2121" s="40">
        <v>55883</v>
      </c>
      <c r="B2121" s="2">
        <v>0</v>
      </c>
      <c r="C2121" s="42">
        <v>100000</v>
      </c>
    </row>
    <row r="2122" spans="1:3">
      <c r="A2122" s="40">
        <v>55456</v>
      </c>
      <c r="B2122" s="2">
        <v>0</v>
      </c>
      <c r="C2122" s="42">
        <v>49749.999999999993</v>
      </c>
    </row>
    <row r="2123" spans="1:3">
      <c r="A2123" s="40">
        <v>55883</v>
      </c>
      <c r="B2123" s="2">
        <v>0</v>
      </c>
      <c r="C2123" s="42">
        <v>24975</v>
      </c>
    </row>
    <row r="2124" spans="1:3">
      <c r="A2124" s="40">
        <v>55152</v>
      </c>
      <c r="B2124" s="2">
        <v>0</v>
      </c>
      <c r="C2124" s="42">
        <v>24975</v>
      </c>
    </row>
    <row r="2125" spans="1:3">
      <c r="A2125" s="40">
        <v>54819</v>
      </c>
      <c r="B2125" s="2">
        <v>0</v>
      </c>
      <c r="C2125" s="42">
        <v>24750</v>
      </c>
    </row>
    <row r="2126" spans="1:3">
      <c r="A2126" s="40">
        <v>54757</v>
      </c>
      <c r="B2126" s="2">
        <v>0</v>
      </c>
      <c r="C2126" s="42">
        <v>24750</v>
      </c>
    </row>
    <row r="2127" spans="1:3">
      <c r="A2127" s="40">
        <v>54757</v>
      </c>
      <c r="B2127" s="2">
        <v>0</v>
      </c>
      <c r="C2127" s="42">
        <v>24750</v>
      </c>
    </row>
    <row r="2128" spans="1:3">
      <c r="A2128" s="40">
        <v>55152</v>
      </c>
      <c r="B2128" s="2">
        <v>0</v>
      </c>
      <c r="C2128" s="42">
        <v>37500</v>
      </c>
    </row>
    <row r="2129" spans="1:3">
      <c r="A2129" s="40">
        <v>55152</v>
      </c>
      <c r="B2129" s="2">
        <v>0</v>
      </c>
      <c r="C2129" s="42">
        <v>24750</v>
      </c>
    </row>
    <row r="2130" spans="1:3">
      <c r="A2130" s="40">
        <v>47117</v>
      </c>
      <c r="B2130" s="2">
        <v>0</v>
      </c>
      <c r="C2130" s="42">
        <v>300000</v>
      </c>
    </row>
    <row r="2131" spans="1:3">
      <c r="A2131" s="40">
        <v>55822</v>
      </c>
      <c r="B2131" s="2">
        <v>0</v>
      </c>
      <c r="C2131" s="42">
        <v>49749.999999999993</v>
      </c>
    </row>
    <row r="2132" spans="1:3">
      <c r="A2132" s="40">
        <v>55883</v>
      </c>
      <c r="B2132" s="2">
        <v>0</v>
      </c>
      <c r="C2132" s="42">
        <v>49749.999999999993</v>
      </c>
    </row>
    <row r="2133" spans="1:3">
      <c r="A2133" s="40">
        <v>55883</v>
      </c>
      <c r="B2133" s="2">
        <v>0</v>
      </c>
      <c r="C2133" s="42">
        <v>250000</v>
      </c>
    </row>
    <row r="2134" spans="1:3">
      <c r="A2134" s="40">
        <v>55152</v>
      </c>
      <c r="B2134" s="2">
        <v>0</v>
      </c>
      <c r="C2134" s="42">
        <v>24750</v>
      </c>
    </row>
    <row r="2135" spans="1:3">
      <c r="A2135" s="40">
        <v>55517</v>
      </c>
      <c r="B2135" s="2">
        <v>0</v>
      </c>
      <c r="C2135" s="42">
        <v>46250</v>
      </c>
    </row>
    <row r="2136" spans="1:3">
      <c r="A2136" s="40">
        <v>47117</v>
      </c>
      <c r="B2136" s="2">
        <v>0</v>
      </c>
      <c r="C2136" s="42">
        <v>175000</v>
      </c>
    </row>
    <row r="2137" spans="1:3">
      <c r="A2137" s="40">
        <v>55517</v>
      </c>
      <c r="B2137" s="2">
        <v>0</v>
      </c>
      <c r="C2137" s="42">
        <v>49749.999999999993</v>
      </c>
    </row>
    <row r="2138" spans="1:3">
      <c r="A2138" s="40">
        <v>55517</v>
      </c>
      <c r="B2138" s="2">
        <v>0</v>
      </c>
      <c r="C2138" s="42">
        <v>49749.999999999993</v>
      </c>
    </row>
    <row r="2139" spans="1:3">
      <c r="A2139" s="40">
        <v>55517</v>
      </c>
      <c r="B2139" s="2">
        <v>0</v>
      </c>
      <c r="C2139" s="42">
        <v>250000</v>
      </c>
    </row>
    <row r="2140" spans="1:3">
      <c r="A2140" s="40">
        <v>54878</v>
      </c>
      <c r="B2140" s="2">
        <v>0</v>
      </c>
      <c r="C2140" s="42">
        <v>20000</v>
      </c>
    </row>
    <row r="2141" spans="1:3">
      <c r="A2141" s="40">
        <v>55883</v>
      </c>
      <c r="B2141" s="2">
        <v>0</v>
      </c>
      <c r="C2141" s="42">
        <v>125000</v>
      </c>
    </row>
    <row r="2142" spans="1:3">
      <c r="A2142" s="40">
        <v>54787</v>
      </c>
      <c r="B2142" s="2">
        <v>0</v>
      </c>
      <c r="C2142" s="42">
        <v>24750</v>
      </c>
    </row>
    <row r="2143" spans="1:3">
      <c r="A2143" s="40">
        <v>55152</v>
      </c>
      <c r="B2143" s="2">
        <v>0</v>
      </c>
      <c r="C2143" s="42">
        <v>250000</v>
      </c>
    </row>
  </sheetData>
  <autoFilter ref="A1:C1072" xr:uid="{11355347-28EB-43B7-89A0-AB917CD9AF45}"/>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ipoNormatividad xmlns="88baf19c-8f3c-45a0-b1ed-dd31660277c3">Circulares</TipoNormatividad>
    <FechaPNormatividad xmlns="88baf19c-8f3c-45a0-b1ed-dd31660277c3">2021-07-21T05:00:00+00:00</FechaPNormatividad>
    <DescripcionNormatividad xmlns="88baf19c-8f3c-45a0-b1ed-dd31660277c3">Anexo a la circular 030 de 2021 - articulo 50 Res CREG 075 2021</DescripcionNormatividad>
    <AnioNormatividad xmlns="88baf19c-8f3c-45a0-b1ed-dd31660277c3">2021</AnioNormatividad>
    <Categoria xmlns="88baf19c-8f3c-45a0-b1ed-dd31660277c3">Energía eléctrica</Categoria>
    <Categoria2 xmlns="88baf19c-8f3c-45a0-b1ed-dd31660277c3">Asociadas a trámites</Categoria2>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855A7B20AFEA140B0463FAC4626EB81" ma:contentTypeVersion="23" ma:contentTypeDescription="Crear nuevo documento." ma:contentTypeScope="" ma:versionID="b12848a63f73887c3c99918e3d26a768">
  <xsd:schema xmlns:xsd="http://www.w3.org/2001/XMLSchema" xmlns:xs="http://www.w3.org/2001/XMLSchema" xmlns:p="http://schemas.microsoft.com/office/2006/metadata/properties" xmlns:ns2="88baf19c-8f3c-45a0-b1ed-dd31660277c3" targetNamespace="http://schemas.microsoft.com/office/2006/metadata/properties" ma:root="true" ma:fieldsID="dd2af27f3d7aea273c97384556157d0e" ns2:_="">
    <xsd:import namespace="88baf19c-8f3c-45a0-b1ed-dd31660277c3"/>
    <xsd:element name="properties">
      <xsd:complexType>
        <xsd:sequence>
          <xsd:element name="documentManagement">
            <xsd:complexType>
              <xsd:all>
                <xsd:element ref="ns2:TipoNormatividad" minOccurs="0"/>
                <xsd:element ref="ns2:AnioNormatividad" minOccurs="0"/>
                <xsd:element ref="ns2:DescripcionNormatividad" minOccurs="0"/>
                <xsd:element ref="ns2:FechaPNormatividad" minOccurs="0"/>
                <xsd:element ref="ns2:Categoria" minOccurs="0"/>
                <xsd:element ref="ns2:Categoria2"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baf19c-8f3c-45a0-b1ed-dd31660277c3" elementFormDefault="qualified">
    <xsd:import namespace="http://schemas.microsoft.com/office/2006/documentManagement/types"/>
    <xsd:import namespace="http://schemas.microsoft.com/office/infopath/2007/PartnerControls"/>
    <xsd:element name="TipoNormatividad" ma:index="8" nillable="true" ma:displayName="TipoNormatividad" ma:format="Dropdown" ma:internalName="TipoNormatividad">
      <xsd:simpleType>
        <xsd:restriction base="dms:Choice">
          <xsd:enumeration value="Circulares"/>
          <xsd:enumeration value="Resoluciones"/>
          <xsd:enumeration value="Normativa Sectorial"/>
        </xsd:restriction>
      </xsd:simpleType>
    </xsd:element>
    <xsd:element name="AnioNormatividad" ma:index="9" nillable="true" ma:displayName="AnioNormatividad" ma:format="Dropdown" ma:internalName="AnioNormatividad">
      <xsd:simpleType>
        <xsd:restriction base="dms:Choice">
          <xsd:enumeration value="1994"/>
          <xsd:enumeration value="1995"/>
          <xsd:enumeration value="1996"/>
          <xsd:enumeration value="1997"/>
          <xsd:enumeration value="1998"/>
          <xsd:enumeration value="1999"/>
          <xsd:enumeration value="2000"/>
          <xsd:enumeration value="2001"/>
          <xsd:enumeration value="2002"/>
          <xsd:enumeration value="2003"/>
          <xsd:enumeration value="2004"/>
          <xsd:enumeration value="2005"/>
          <xsd:enumeration value="2006"/>
          <xsd:enumeration value="2007"/>
          <xsd:enumeration value="2008"/>
          <xsd:enumeration value="2009"/>
          <xsd:enumeration value="2010"/>
          <xsd:enumeration value="2011"/>
          <xsd:enumeration value="2012"/>
          <xsd:enumeration value="2013"/>
          <xsd:enumeration value="2014"/>
          <xsd:enumeration value="2015"/>
          <xsd:enumeration value="2016"/>
          <xsd:enumeration value="2017"/>
          <xsd:enumeration value="2018"/>
          <xsd:enumeration value="2019"/>
          <xsd:enumeration value="2020"/>
          <xsd:enumeration value="2021"/>
          <xsd:enumeration value="2022"/>
          <xsd:enumeration value="2023"/>
        </xsd:restriction>
      </xsd:simpleType>
    </xsd:element>
    <xsd:element name="DescripcionNormatividad" ma:index="10" nillable="true" ma:displayName="DescripcionNormatividad" ma:internalName="DescripcionNormatividad">
      <xsd:simpleType>
        <xsd:restriction base="dms:Note">
          <xsd:maxLength value="255"/>
        </xsd:restriction>
      </xsd:simpleType>
    </xsd:element>
    <xsd:element name="FechaPNormatividad" ma:index="11" nillable="true" ma:displayName="FechaPNormatividad" ma:format="DateOnly" ma:internalName="FechaPNormatividad">
      <xsd:simpleType>
        <xsd:restriction base="dms:DateTime"/>
      </xsd:simpleType>
    </xsd:element>
    <xsd:element name="Categoria" ma:index="14" nillable="true" ma:displayName="Categoria" ma:format="Dropdown" ma:internalName="Categoria">
      <xsd:simpleType>
        <xsd:restriction base="dms:Choice">
          <xsd:enumeration value="Energía eléctrica"/>
          <xsd:enumeration value="Hidrocarburos"/>
          <xsd:enumeration value="Minería"/>
          <xsd:enumeration value="Transversal"/>
          <xsd:enumeration value="Asociadas a trámites"/>
          <xsd:enumeration value="Anteriores al 2020"/>
        </xsd:restriction>
      </xsd:simpleType>
    </xsd:element>
    <xsd:element name="Categoria2" ma:index="15" nillable="true" ma:displayName="Categoria2" ma:format="Dropdown" ma:internalName="Categoria2">
      <xsd:simpleType>
        <xsd:restriction base="dms:Choice">
          <xsd:enumeration value="Asociadas a trámites"/>
          <xsd:enumeration value="Vacio"/>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384144-0AEC-447F-A8C7-4EA378348FE2}"/>
</file>

<file path=customXml/itemProps2.xml><?xml version="1.0" encoding="utf-8"?>
<ds:datastoreItem xmlns:ds="http://schemas.openxmlformats.org/officeDocument/2006/customXml" ds:itemID="{B75DE336-BC55-4C68-99CA-0D022A8A71B1}"/>
</file>

<file path=customXml/itemProps3.xml><?xml version="1.0" encoding="utf-8"?>
<ds:datastoreItem xmlns:ds="http://schemas.openxmlformats.org/officeDocument/2006/customXml" ds:itemID="{E2201BDB-5711-4B70-A200-B35040C01E8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a la circular 030 de 2021</dc:title>
  <dc:subject/>
  <dc:creator>Windows User</dc:creator>
  <cp:keywords/>
  <dc:description/>
  <cp:lastModifiedBy>Andres Favian Puentes Lopez</cp:lastModifiedBy>
  <cp:revision/>
  <dcterms:created xsi:type="dcterms:W3CDTF">2021-07-21T20:06:21Z</dcterms:created>
  <dcterms:modified xsi:type="dcterms:W3CDTF">2024-06-07T21:59:11Z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0x0101000855A7B20AFEA140B0463FAC4626EB81</vt:lpwstr>
  </property>
</Properties>
</file>