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7"/>
  <workbookPr/>
  <mc:AlternateContent xmlns:mc="http://schemas.openxmlformats.org/markup-compatibility/2006">
    <mc:Choice Requires="x15">
      <x15ac:absPath xmlns:x15ac="http://schemas.microsoft.com/office/spreadsheetml/2010/11/ac" url="/Users/linaangelicahernandezbaez/Desktop/"/>
    </mc:Choice>
  </mc:AlternateContent>
  <xr:revisionPtr revIDLastSave="0" documentId="8_{8C422944-FD00-F646-AE64-FA9B5A369537}" xr6:coauthVersionLast="47" xr6:coauthVersionMax="47" xr10:uidLastSave="{00000000-0000-0000-0000-000000000000}"/>
  <bookViews>
    <workbookView xWindow="0" yWindow="0" windowWidth="28800" windowHeight="18000" tabRatio="522" xr2:uid="{00000000-000D-0000-FFFF-FFFF00000000}"/>
  </bookViews>
  <sheets>
    <sheet name="Modelo Financiero" sheetId="1" r:id="rId1"/>
    <sheet name="Gráficas" sheetId="3" r:id="rId2"/>
    <sheet name="Información Adicional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R21" i="1" l="1"/>
  <c r="AG84" i="1"/>
  <c r="AF84" i="1"/>
  <c r="AE84" i="1"/>
  <c r="AD84" i="1"/>
  <c r="AC84" i="1"/>
  <c r="AB84" i="1"/>
  <c r="AA84" i="1"/>
  <c r="Z84" i="1"/>
  <c r="Y84" i="1"/>
  <c r="X84" i="1"/>
  <c r="W84" i="1"/>
  <c r="V84" i="1"/>
  <c r="J66" i="1"/>
  <c r="J64" i="1"/>
  <c r="J62" i="1"/>
  <c r="D52" i="1"/>
  <c r="D49" i="1"/>
  <c r="D46" i="1"/>
  <c r="P13" i="1"/>
  <c r="Q13" i="1" s="1"/>
  <c r="R13" i="1" s="1"/>
  <c r="S13" i="1" s="1"/>
  <c r="T13" i="1" s="1"/>
  <c r="U13" i="1" s="1"/>
  <c r="V13" i="1" s="1"/>
  <c r="W13" i="1" s="1"/>
  <c r="X13" i="1" s="1"/>
  <c r="Y13" i="1" s="1"/>
  <c r="Z13" i="1" s="1"/>
  <c r="AA13" i="1" s="1"/>
  <c r="AB13" i="1" s="1"/>
  <c r="AC13" i="1" s="1"/>
  <c r="AD13" i="1" s="1"/>
  <c r="AE13" i="1" s="1"/>
  <c r="AF13" i="1" s="1"/>
  <c r="AG13" i="1" s="1"/>
  <c r="AH13" i="1" s="1"/>
  <c r="AI13" i="1" s="1"/>
  <c r="AJ13" i="1" s="1"/>
  <c r="AK13" i="1" s="1"/>
  <c r="AL13" i="1" s="1"/>
  <c r="AM13" i="1" s="1"/>
  <c r="AN13" i="1" s="1"/>
  <c r="AO13" i="1" s="1"/>
  <c r="AP13" i="1" s="1"/>
  <c r="AQ13" i="1" s="1"/>
  <c r="AR13" i="1" s="1"/>
  <c r="AS13" i="1" s="1"/>
  <c r="AT13" i="1" s="1"/>
  <c r="AU13" i="1" s="1"/>
  <c r="AV13" i="1" s="1"/>
  <c r="AW13" i="1" s="1"/>
  <c r="AX13" i="1" s="1"/>
  <c r="AY13" i="1" s="1"/>
  <c r="AZ13" i="1" s="1"/>
  <c r="BA13" i="1" s="1"/>
  <c r="BB13" i="1" s="1"/>
  <c r="BC13" i="1" s="1"/>
  <c r="BD13" i="1" s="1"/>
  <c r="BE13" i="1" s="1"/>
  <c r="BF13" i="1" s="1"/>
  <c r="BG13" i="1" s="1"/>
  <c r="BH13" i="1" s="1"/>
  <c r="BI13" i="1" s="1"/>
  <c r="BJ13" i="1" s="1"/>
  <c r="BK13" i="1" s="1"/>
  <c r="BL13" i="1" s="1"/>
  <c r="BM13" i="1" s="1"/>
  <c r="BN13" i="1" s="1"/>
  <c r="BO13" i="1" s="1"/>
  <c r="BP13" i="1" s="1"/>
  <c r="BQ13" i="1" s="1"/>
  <c r="E16" i="1" l="1"/>
  <c r="F16" i="1"/>
  <c r="G16" i="1"/>
  <c r="H16" i="1"/>
  <c r="E14" i="1"/>
  <c r="F14" i="1"/>
  <c r="G14" i="1"/>
  <c r="H14" i="1"/>
  <c r="E13" i="1"/>
  <c r="F13" i="1"/>
  <c r="G13" i="1"/>
  <c r="H13" i="1"/>
  <c r="H12" i="1" s="1"/>
  <c r="D14" i="1"/>
  <c r="D16" i="1"/>
  <c r="D13" i="1"/>
  <c r="BQ15" i="1"/>
  <c r="BP15" i="1"/>
  <c r="BO15" i="1"/>
  <c r="BN15" i="1"/>
  <c r="BM15" i="1"/>
  <c r="BL15" i="1"/>
  <c r="BK15" i="1"/>
  <c r="BJ15" i="1"/>
  <c r="BI15" i="1"/>
  <c r="BH15" i="1"/>
  <c r="BG15" i="1"/>
  <c r="BF15" i="1"/>
  <c r="BE15" i="1"/>
  <c r="BD15" i="1"/>
  <c r="BC15" i="1"/>
  <c r="BB15" i="1"/>
  <c r="BA15" i="1"/>
  <c r="AZ15" i="1"/>
  <c r="AY15" i="1"/>
  <c r="AX15" i="1"/>
  <c r="AW15" i="1"/>
  <c r="AV15" i="1"/>
  <c r="AU15" i="1"/>
  <c r="AT15" i="1"/>
  <c r="AT17" i="1" s="1"/>
  <c r="AS15" i="1"/>
  <c r="AR15" i="1"/>
  <c r="AQ15" i="1"/>
  <c r="AP15" i="1"/>
  <c r="AO15" i="1"/>
  <c r="AN15" i="1"/>
  <c r="AM15" i="1"/>
  <c r="AL15" i="1"/>
  <c r="AK15" i="1"/>
  <c r="AJ15" i="1"/>
  <c r="AI15" i="1"/>
  <c r="AH15" i="1"/>
  <c r="AG15" i="1"/>
  <c r="AF15" i="1"/>
  <c r="AE15" i="1"/>
  <c r="AD15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AH27" i="1"/>
  <c r="AI27" i="1" s="1"/>
  <c r="J107" i="1"/>
  <c r="J117" i="1" s="1"/>
  <c r="G12" i="1" l="1"/>
  <c r="AG17" i="1"/>
  <c r="BG17" i="1"/>
  <c r="E12" i="1"/>
  <c r="AO17" i="1"/>
  <c r="BP17" i="1"/>
  <c r="AT23" i="1"/>
  <c r="AT21" i="1"/>
  <c r="AT22" i="1"/>
  <c r="W17" i="1"/>
  <c r="R17" i="1"/>
  <c r="AH17" i="1"/>
  <c r="AP17" i="1"/>
  <c r="AX17" i="1"/>
  <c r="BF17" i="1"/>
  <c r="BO17" i="1"/>
  <c r="AZ17" i="1"/>
  <c r="AU17" i="1"/>
  <c r="M17" i="1"/>
  <c r="U17" i="1"/>
  <c r="U28" i="1" s="1"/>
  <c r="BQ17" i="1"/>
  <c r="BN17" i="1"/>
  <c r="K17" i="1"/>
  <c r="K30" i="1" s="1"/>
  <c r="AA17" i="1"/>
  <c r="AI17" i="1"/>
  <c r="AQ17" i="1"/>
  <c r="F12" i="1"/>
  <c r="BM17" i="1"/>
  <c r="H15" i="1"/>
  <c r="BJ17" i="1"/>
  <c r="BH17" i="1"/>
  <c r="BI17" i="1"/>
  <c r="BK17" i="1"/>
  <c r="BL17" i="1"/>
  <c r="BA17" i="1"/>
  <c r="BB17" i="1"/>
  <c r="BC17" i="1"/>
  <c r="BD17" i="1"/>
  <c r="BE17" i="1"/>
  <c r="AY17" i="1"/>
  <c r="AV17" i="1"/>
  <c r="G15" i="1"/>
  <c r="AW17" i="1"/>
  <c r="AR17" i="1"/>
  <c r="AS17" i="1"/>
  <c r="AJ17" i="1"/>
  <c r="AM17" i="1"/>
  <c r="AL17" i="1"/>
  <c r="AN17" i="1"/>
  <c r="AK17" i="1"/>
  <c r="F15" i="1"/>
  <c r="AE17" i="1"/>
  <c r="AE28" i="1" s="1"/>
  <c r="AF17" i="1"/>
  <c r="AD17" i="1"/>
  <c r="AD28" i="1" s="1"/>
  <c r="E15" i="1"/>
  <c r="AC17" i="1"/>
  <c r="Y17" i="1"/>
  <c r="Z17" i="1"/>
  <c r="AB17" i="1"/>
  <c r="X17" i="1"/>
  <c r="X29" i="1" s="1"/>
  <c r="S17" i="1"/>
  <c r="T17" i="1"/>
  <c r="V17" i="1"/>
  <c r="V28" i="1" s="1"/>
  <c r="Q17" i="1"/>
  <c r="Q28" i="1" s="1"/>
  <c r="P17" i="1"/>
  <c r="N17" i="1"/>
  <c r="O17" i="1"/>
  <c r="O30" i="1" s="1"/>
  <c r="D15" i="1"/>
  <c r="L17" i="1"/>
  <c r="K28" i="1"/>
  <c r="AB29" i="1"/>
  <c r="M30" i="1"/>
  <c r="M29" i="1"/>
  <c r="M28" i="1"/>
  <c r="U30" i="1"/>
  <c r="U29" i="1"/>
  <c r="AG29" i="1"/>
  <c r="AG28" i="1"/>
  <c r="AG30" i="1"/>
  <c r="J17" i="1"/>
  <c r="R29" i="1"/>
  <c r="R30" i="1"/>
  <c r="R28" i="1"/>
  <c r="AF28" i="1"/>
  <c r="P29" i="1"/>
  <c r="W28" i="1"/>
  <c r="O28" i="1"/>
  <c r="AE29" i="1"/>
  <c r="W29" i="1"/>
  <c r="O29" i="1"/>
  <c r="AE30" i="1"/>
  <c r="W30" i="1"/>
  <c r="AD29" i="1"/>
  <c r="AH29" i="1"/>
  <c r="AH30" i="1"/>
  <c r="AH28" i="1"/>
  <c r="AJ27" i="1"/>
  <c r="AI29" i="1"/>
  <c r="Q29" i="1" l="1"/>
  <c r="AD47" i="1"/>
  <c r="AD48" i="1"/>
  <c r="X50" i="1"/>
  <c r="X51" i="1"/>
  <c r="AA21" i="1"/>
  <c r="AA22" i="1"/>
  <c r="AA23" i="1"/>
  <c r="BO21" i="1"/>
  <c r="BO22" i="1"/>
  <c r="BO23" i="1"/>
  <c r="AH48" i="1"/>
  <c r="AH47" i="1"/>
  <c r="W47" i="1"/>
  <c r="W48" i="1"/>
  <c r="Q50" i="1"/>
  <c r="Q51" i="1"/>
  <c r="AG48" i="1"/>
  <c r="AG47" i="1"/>
  <c r="AB50" i="1"/>
  <c r="AB51" i="1"/>
  <c r="O22" i="1"/>
  <c r="O21" i="1"/>
  <c r="O23" i="1"/>
  <c r="AB23" i="1"/>
  <c r="AB21" i="1"/>
  <c r="AB22" i="1"/>
  <c r="AE22" i="1"/>
  <c r="AE21" i="1"/>
  <c r="AE23" i="1"/>
  <c r="AR23" i="1"/>
  <c r="AR21" i="1"/>
  <c r="AR22" i="1"/>
  <c r="BB23" i="1"/>
  <c r="BB21" i="1"/>
  <c r="BB22" i="1"/>
  <c r="BM22" i="1"/>
  <c r="BM23" i="1"/>
  <c r="BM21" i="1"/>
  <c r="K21" i="1"/>
  <c r="K22" i="1"/>
  <c r="K23" i="1"/>
  <c r="BF21" i="1"/>
  <c r="BF23" i="1"/>
  <c r="BF22" i="1"/>
  <c r="AF47" i="1"/>
  <c r="AF48" i="1"/>
  <c r="S21" i="1"/>
  <c r="S22" i="1"/>
  <c r="S23" i="1"/>
  <c r="BJ23" i="1"/>
  <c r="BJ21" i="1"/>
  <c r="BJ22" i="1"/>
  <c r="O48" i="1"/>
  <c r="O47" i="1"/>
  <c r="K48" i="1"/>
  <c r="K47" i="1"/>
  <c r="AW22" i="1"/>
  <c r="AW23" i="1"/>
  <c r="AW21" i="1"/>
  <c r="BA23" i="1"/>
  <c r="BA21" i="1"/>
  <c r="BA22" i="1"/>
  <c r="BN21" i="1"/>
  <c r="BN22" i="1"/>
  <c r="BN23" i="1"/>
  <c r="AX21" i="1"/>
  <c r="AX23" i="1"/>
  <c r="AX22" i="1"/>
  <c r="BP23" i="1"/>
  <c r="BP21" i="1"/>
  <c r="BP24" i="1" s="1"/>
  <c r="BP22" i="1"/>
  <c r="AS23" i="1"/>
  <c r="AS21" i="1"/>
  <c r="AS22" i="1"/>
  <c r="AE47" i="1"/>
  <c r="AE48" i="1"/>
  <c r="W53" i="1"/>
  <c r="W54" i="1"/>
  <c r="W58" i="1" s="1"/>
  <c r="AA28" i="1"/>
  <c r="Y22" i="1"/>
  <c r="Y23" i="1"/>
  <c r="Y21" i="1"/>
  <c r="BL22" i="1"/>
  <c r="BL23" i="1"/>
  <c r="BL21" i="1"/>
  <c r="BQ23" i="1"/>
  <c r="BR23" i="1" s="1"/>
  <c r="BQ21" i="1"/>
  <c r="BQ22" i="1"/>
  <c r="BR22" i="1" s="1"/>
  <c r="AP21" i="1"/>
  <c r="AP22" i="1"/>
  <c r="AP23" i="1"/>
  <c r="AO22" i="1"/>
  <c r="AO23" i="1"/>
  <c r="AO21" i="1"/>
  <c r="AE50" i="1"/>
  <c r="AE51" i="1"/>
  <c r="L23" i="1"/>
  <c r="L21" i="1"/>
  <c r="L22" i="1"/>
  <c r="AI21" i="1"/>
  <c r="AI22" i="1"/>
  <c r="AI23" i="1"/>
  <c r="V47" i="1"/>
  <c r="V48" i="1"/>
  <c r="M54" i="1"/>
  <c r="M58" i="1" s="1"/>
  <c r="M53" i="1"/>
  <c r="AF22" i="1"/>
  <c r="AF23" i="1"/>
  <c r="AF21" i="1"/>
  <c r="O53" i="1"/>
  <c r="O54" i="1"/>
  <c r="O58" i="1" s="1"/>
  <c r="AG50" i="1"/>
  <c r="AG51" i="1"/>
  <c r="N23" i="1"/>
  <c r="N21" i="1"/>
  <c r="N22" i="1"/>
  <c r="Z30" i="1"/>
  <c r="AA32" i="1" s="1"/>
  <c r="Z21" i="1"/>
  <c r="Z23" i="1"/>
  <c r="Z22" i="1"/>
  <c r="P50" i="1"/>
  <c r="P51" i="1"/>
  <c r="K54" i="1"/>
  <c r="K58" i="1" s="1"/>
  <c r="K53" i="1"/>
  <c r="P22" i="1"/>
  <c r="P23" i="1"/>
  <c r="P21" i="1"/>
  <c r="AK23" i="1"/>
  <c r="AK21" i="1"/>
  <c r="AK22" i="1"/>
  <c r="AH32" i="1"/>
  <c r="AH53" i="1"/>
  <c r="AH54" i="1"/>
  <c r="AH58" i="1" s="1"/>
  <c r="AE53" i="1"/>
  <c r="AE54" i="1"/>
  <c r="AE58" i="1" s="1"/>
  <c r="AA30" i="1"/>
  <c r="U51" i="1"/>
  <c r="U50" i="1"/>
  <c r="K29" i="1"/>
  <c r="Q30" i="1"/>
  <c r="Q22" i="1"/>
  <c r="Q23" i="1"/>
  <c r="Q21" i="1"/>
  <c r="AA29" i="1"/>
  <c r="AN22" i="1"/>
  <c r="AN23" i="1"/>
  <c r="AN21" i="1"/>
  <c r="AV22" i="1"/>
  <c r="AV23" i="1"/>
  <c r="AV21" i="1"/>
  <c r="BK22" i="1"/>
  <c r="BK24" i="1" s="1"/>
  <c r="BK21" i="1"/>
  <c r="BK23" i="1"/>
  <c r="U23" i="1"/>
  <c r="U21" i="1"/>
  <c r="U22" i="1"/>
  <c r="AH21" i="1"/>
  <c r="AH23" i="1"/>
  <c r="AH22" i="1"/>
  <c r="AD51" i="1"/>
  <c r="AD50" i="1"/>
  <c r="M51" i="1"/>
  <c r="M50" i="1"/>
  <c r="AD23" i="1"/>
  <c r="AD21" i="1"/>
  <c r="AD22" i="1"/>
  <c r="AJ23" i="1"/>
  <c r="AJ21" i="1"/>
  <c r="AJ22" i="1"/>
  <c r="BD22" i="1"/>
  <c r="BD23" i="1"/>
  <c r="BD21" i="1"/>
  <c r="BD24" i="1" s="1"/>
  <c r="AZ23" i="1"/>
  <c r="AZ21" i="1"/>
  <c r="AZ22" i="1"/>
  <c r="Q48" i="1"/>
  <c r="Q47" i="1"/>
  <c r="X22" i="1"/>
  <c r="X23" i="1"/>
  <c r="X21" i="1"/>
  <c r="BC22" i="1"/>
  <c r="BC21" i="1"/>
  <c r="BC23" i="1"/>
  <c r="R48" i="1"/>
  <c r="R47" i="1"/>
  <c r="U48" i="1"/>
  <c r="U47" i="1"/>
  <c r="U56" i="1" s="1"/>
  <c r="AI28" i="1"/>
  <c r="AI31" i="1" s="1"/>
  <c r="AH50" i="1"/>
  <c r="AH51" i="1"/>
  <c r="O50" i="1"/>
  <c r="O51" i="1"/>
  <c r="AF29" i="1"/>
  <c r="R53" i="1"/>
  <c r="R54" i="1"/>
  <c r="R58" i="1" s="1"/>
  <c r="U54" i="1"/>
  <c r="U58" i="1" s="1"/>
  <c r="U53" i="1"/>
  <c r="Y29" i="1"/>
  <c r="V23" i="1"/>
  <c r="V21" i="1"/>
  <c r="V22" i="1"/>
  <c r="AC23" i="1"/>
  <c r="AC21" i="1"/>
  <c r="AC22" i="1"/>
  <c r="AL23" i="1"/>
  <c r="AL21" i="1"/>
  <c r="AL22" i="1"/>
  <c r="AY21" i="1"/>
  <c r="AY22" i="1"/>
  <c r="AY23" i="1"/>
  <c r="BI23" i="1"/>
  <c r="BI21" i="1"/>
  <c r="BI22" i="1"/>
  <c r="BI24" i="1" s="1"/>
  <c r="BI25" i="1" s="1"/>
  <c r="M23" i="1"/>
  <c r="M21" i="1"/>
  <c r="M22" i="1"/>
  <c r="R21" i="1"/>
  <c r="R23" i="1"/>
  <c r="R22" i="1"/>
  <c r="BG21" i="1"/>
  <c r="BG22" i="1"/>
  <c r="BG23" i="1"/>
  <c r="BG24" i="1" s="1"/>
  <c r="AI50" i="1"/>
  <c r="AI51" i="1"/>
  <c r="J23" i="1"/>
  <c r="J67" i="1" s="1"/>
  <c r="J21" i="1"/>
  <c r="J63" i="1" s="1"/>
  <c r="J30" i="1"/>
  <c r="J32" i="1" s="1"/>
  <c r="AG53" i="1"/>
  <c r="AG54" i="1"/>
  <c r="AG58" i="1" s="1"/>
  <c r="AI30" i="1"/>
  <c r="AI32" i="1" s="1"/>
  <c r="AD30" i="1"/>
  <c r="AE32" i="1" s="1"/>
  <c r="W50" i="1"/>
  <c r="W51" i="1"/>
  <c r="X28" i="1"/>
  <c r="R50" i="1"/>
  <c r="R51" i="1"/>
  <c r="M47" i="1"/>
  <c r="M56" i="1" s="1"/>
  <c r="M48" i="1"/>
  <c r="M57" i="1" s="1"/>
  <c r="AF30" i="1"/>
  <c r="AF31" i="1" s="1"/>
  <c r="T23" i="1"/>
  <c r="T21" i="1"/>
  <c r="T22" i="1"/>
  <c r="AM22" i="1"/>
  <c r="AM21" i="1"/>
  <c r="AM23" i="1"/>
  <c r="BE22" i="1"/>
  <c r="BE23" i="1"/>
  <c r="BE21" i="1"/>
  <c r="BH23" i="1"/>
  <c r="BH21" i="1"/>
  <c r="BH22" i="1"/>
  <c r="AQ21" i="1"/>
  <c r="AQ22" i="1"/>
  <c r="AQ23" i="1"/>
  <c r="AU22" i="1"/>
  <c r="AU24" i="1" s="1"/>
  <c r="AU21" i="1"/>
  <c r="AU23" i="1"/>
  <c r="W22" i="1"/>
  <c r="W21" i="1"/>
  <c r="W23" i="1"/>
  <c r="AG22" i="1"/>
  <c r="AG23" i="1"/>
  <c r="AG21" i="1"/>
  <c r="L28" i="1"/>
  <c r="L47" i="1" s="1"/>
  <c r="J29" i="1"/>
  <c r="R31" i="1"/>
  <c r="AG31" i="1"/>
  <c r="AC30" i="1"/>
  <c r="L30" i="1"/>
  <c r="AC29" i="1"/>
  <c r="P28" i="1"/>
  <c r="R32" i="1"/>
  <c r="X30" i="1"/>
  <c r="Y30" i="1"/>
  <c r="AC28" i="1"/>
  <c r="Y28" i="1"/>
  <c r="P30" i="1"/>
  <c r="BH24" i="1"/>
  <c r="AX24" i="1"/>
  <c r="AN24" i="1"/>
  <c r="AB28" i="1"/>
  <c r="AB30" i="1"/>
  <c r="Z28" i="1"/>
  <c r="Z29" i="1"/>
  <c r="S30" i="1"/>
  <c r="R24" i="1"/>
  <c r="N30" i="1"/>
  <c r="V30" i="1"/>
  <c r="V29" i="1"/>
  <c r="U31" i="1"/>
  <c r="T29" i="1"/>
  <c r="S29" i="1"/>
  <c r="T30" i="1"/>
  <c r="S28" i="1"/>
  <c r="T28" i="1"/>
  <c r="N28" i="1"/>
  <c r="L29" i="1"/>
  <c r="D17" i="1"/>
  <c r="N29" i="1"/>
  <c r="K31" i="1"/>
  <c r="M31" i="1"/>
  <c r="J28" i="1"/>
  <c r="AP24" i="1"/>
  <c r="BF24" i="1"/>
  <c r="AZ24" i="1"/>
  <c r="AS24" i="1"/>
  <c r="AK24" i="1"/>
  <c r="J22" i="1"/>
  <c r="J65" i="1" s="1"/>
  <c r="W24" i="1"/>
  <c r="Q31" i="1"/>
  <c r="P31" i="1"/>
  <c r="AE31" i="1"/>
  <c r="AT24" i="1"/>
  <c r="W31" i="1"/>
  <c r="O31" i="1"/>
  <c r="X24" i="1"/>
  <c r="X31" i="1"/>
  <c r="AH31" i="1"/>
  <c r="AJ28" i="1"/>
  <c r="AK27" i="1"/>
  <c r="AJ29" i="1"/>
  <c r="AJ30" i="1"/>
  <c r="AF32" i="1" l="1"/>
  <c r="AE56" i="1"/>
  <c r="Q24" i="1"/>
  <c r="O57" i="1"/>
  <c r="AG32" i="1"/>
  <c r="AL24" i="1"/>
  <c r="AL25" i="1" s="1"/>
  <c r="O56" i="1"/>
  <c r="AD31" i="1"/>
  <c r="Y50" i="1"/>
  <c r="Y51" i="1"/>
  <c r="AJ48" i="1"/>
  <c r="AJ47" i="1"/>
  <c r="X25" i="1"/>
  <c r="L51" i="1"/>
  <c r="L50" i="1"/>
  <c r="AB54" i="1"/>
  <c r="AB58" i="1" s="1"/>
  <c r="AB53" i="1"/>
  <c r="Q32" i="1"/>
  <c r="P53" i="1"/>
  <c r="P54" i="1"/>
  <c r="P58" i="1" s="1"/>
  <c r="P47" i="1"/>
  <c r="P56" i="1" s="1"/>
  <c r="P48" i="1"/>
  <c r="AI48" i="1"/>
  <c r="AI47" i="1"/>
  <c r="AI56" i="1" s="1"/>
  <c r="Q53" i="1"/>
  <c r="Q54" i="1"/>
  <c r="Q58" i="1" s="1"/>
  <c r="AE57" i="1"/>
  <c r="W56" i="1"/>
  <c r="N51" i="1"/>
  <c r="N50" i="1"/>
  <c r="Z31" i="1"/>
  <c r="Z48" i="1"/>
  <c r="Z47" i="1"/>
  <c r="J51" i="1"/>
  <c r="J50" i="1"/>
  <c r="J72" i="1"/>
  <c r="J73" i="1"/>
  <c r="N48" i="1"/>
  <c r="N57" i="1" s="1"/>
  <c r="N47" i="1"/>
  <c r="V51" i="1"/>
  <c r="V57" i="1" s="1"/>
  <c r="V50" i="1"/>
  <c r="AB48" i="1"/>
  <c r="AB47" i="1"/>
  <c r="AB56" i="1" s="1"/>
  <c r="Y48" i="1"/>
  <c r="Y47" i="1"/>
  <c r="Y56" i="1" s="1"/>
  <c r="AC51" i="1"/>
  <c r="AC50" i="1"/>
  <c r="L56" i="1"/>
  <c r="L48" i="1"/>
  <c r="X47" i="1"/>
  <c r="X56" i="1" s="1"/>
  <c r="X48" i="1"/>
  <c r="J75" i="1"/>
  <c r="J54" i="1"/>
  <c r="J58" i="1" s="1"/>
  <c r="J53" i="1"/>
  <c r="K51" i="1"/>
  <c r="K57" i="1" s="1"/>
  <c r="K50" i="1"/>
  <c r="AH56" i="1"/>
  <c r="S50" i="1"/>
  <c r="S51" i="1"/>
  <c r="BO24" i="1"/>
  <c r="BP25" i="1" s="1"/>
  <c r="J47" i="1"/>
  <c r="J71" i="1"/>
  <c r="J48" i="1"/>
  <c r="J70" i="1"/>
  <c r="V53" i="1"/>
  <c r="V54" i="1"/>
  <c r="V58" i="1" s="1"/>
  <c r="AH24" i="1"/>
  <c r="AC31" i="1"/>
  <c r="AC48" i="1"/>
  <c r="AC47" i="1"/>
  <c r="AC56" i="1" s="1"/>
  <c r="L32" i="1"/>
  <c r="L53" i="1"/>
  <c r="L54" i="1"/>
  <c r="L58" i="1" s="1"/>
  <c r="J68" i="1"/>
  <c r="U57" i="1"/>
  <c r="AH57" i="1"/>
  <c r="H22" i="1"/>
  <c r="T48" i="1"/>
  <c r="T57" i="1" s="1"/>
  <c r="T47" i="1"/>
  <c r="N32" i="1"/>
  <c r="N53" i="1"/>
  <c r="N54" i="1"/>
  <c r="N58" i="1" s="1"/>
  <c r="Y53" i="1"/>
  <c r="Y54" i="1"/>
  <c r="Y58" i="1" s="1"/>
  <c r="AC54" i="1"/>
  <c r="AC58" i="1" s="1"/>
  <c r="AC53" i="1"/>
  <c r="AF50" i="1"/>
  <c r="AF56" i="1" s="1"/>
  <c r="AF51" i="1"/>
  <c r="AF57" i="1" s="1"/>
  <c r="R56" i="1"/>
  <c r="Q56" i="1"/>
  <c r="AG56" i="1"/>
  <c r="T51" i="1"/>
  <c r="T50" i="1"/>
  <c r="F23" i="1"/>
  <c r="AD24" i="1"/>
  <c r="AO24" i="1"/>
  <c r="AO25" i="1" s="1"/>
  <c r="S48" i="1"/>
  <c r="S47" i="1"/>
  <c r="S56" i="1" s="1"/>
  <c r="X53" i="1"/>
  <c r="X54" i="1"/>
  <c r="X58" i="1" s="1"/>
  <c r="AF53" i="1"/>
  <c r="AF54" i="1"/>
  <c r="AF58" i="1" s="1"/>
  <c r="AD53" i="1"/>
  <c r="AD57" i="1" s="1"/>
  <c r="AD54" i="1"/>
  <c r="AD58" i="1" s="1"/>
  <c r="R57" i="1"/>
  <c r="Q57" i="1"/>
  <c r="AA50" i="1"/>
  <c r="AA51" i="1"/>
  <c r="AA31" i="1"/>
  <c r="AA54" i="1"/>
  <c r="AA58" i="1" s="1"/>
  <c r="AA53" i="1"/>
  <c r="K56" i="1"/>
  <c r="AG57" i="1"/>
  <c r="AJ51" i="1"/>
  <c r="AJ50" i="1"/>
  <c r="Z50" i="1"/>
  <c r="Z51" i="1"/>
  <c r="AG24" i="1"/>
  <c r="AG25" i="1" s="1"/>
  <c r="AQ24" i="1"/>
  <c r="Z53" i="1"/>
  <c r="Z54" i="1"/>
  <c r="Z58" i="1" s="1"/>
  <c r="W57" i="1"/>
  <c r="AJ32" i="1"/>
  <c r="AJ54" i="1"/>
  <c r="AJ58" i="1" s="1"/>
  <c r="AJ53" i="1"/>
  <c r="O24" i="1"/>
  <c r="U32" i="1"/>
  <c r="T54" i="1"/>
  <c r="T58" i="1" s="1"/>
  <c r="T53" i="1"/>
  <c r="S54" i="1"/>
  <c r="S58" i="1" s="1"/>
  <c r="S53" i="1"/>
  <c r="AI54" i="1"/>
  <c r="AI58" i="1" s="1"/>
  <c r="AI53" i="1"/>
  <c r="V56" i="1"/>
  <c r="AA48" i="1"/>
  <c r="AA47" i="1"/>
  <c r="AA56" i="1" s="1"/>
  <c r="AD56" i="1"/>
  <c r="BG25" i="1"/>
  <c r="K24" i="1"/>
  <c r="AR24" i="1"/>
  <c r="AS25" i="1" s="1"/>
  <c r="BC24" i="1"/>
  <c r="BD25" i="1" s="1"/>
  <c r="AM24" i="1"/>
  <c r="AN25" i="1" s="1"/>
  <c r="AA24" i="1"/>
  <c r="BA24" i="1"/>
  <c r="AF24" i="1"/>
  <c r="E21" i="1"/>
  <c r="AY24" i="1"/>
  <c r="AY25" i="1" s="1"/>
  <c r="H21" i="1"/>
  <c r="F22" i="1"/>
  <c r="Y24" i="1"/>
  <c r="Y25" i="1" s="1"/>
  <c r="BM24" i="1"/>
  <c r="AC24" i="1"/>
  <c r="G21" i="1"/>
  <c r="BJ24" i="1"/>
  <c r="BJ25" i="1" s="1"/>
  <c r="K32" i="1"/>
  <c r="M32" i="1"/>
  <c r="BQ24" i="1"/>
  <c r="BQ25" i="1" s="1"/>
  <c r="Y31" i="1"/>
  <c r="H23" i="1"/>
  <c r="E28" i="1"/>
  <c r="AE24" i="1"/>
  <c r="T32" i="1"/>
  <c r="X32" i="1"/>
  <c r="AC32" i="1"/>
  <c r="V24" i="1"/>
  <c r="W25" i="1" s="1"/>
  <c r="F21" i="1"/>
  <c r="V32" i="1"/>
  <c r="AI24" i="1"/>
  <c r="AI25" i="1" s="1"/>
  <c r="AV24" i="1"/>
  <c r="AV25" i="1" s="1"/>
  <c r="Y32" i="1"/>
  <c r="Z32" i="1"/>
  <c r="U24" i="1"/>
  <c r="BE24" i="1"/>
  <c r="BE25" i="1" s="1"/>
  <c r="BN24" i="1"/>
  <c r="AU25" i="1"/>
  <c r="AJ24" i="1"/>
  <c r="AK25" i="1" s="1"/>
  <c r="AB24" i="1"/>
  <c r="AB25" i="1" s="1"/>
  <c r="W32" i="1"/>
  <c r="O32" i="1"/>
  <c r="BB24" i="1"/>
  <c r="BB25" i="1" s="1"/>
  <c r="G23" i="1"/>
  <c r="M24" i="1"/>
  <c r="S32" i="1"/>
  <c r="AB31" i="1"/>
  <c r="AB32" i="1"/>
  <c r="P32" i="1"/>
  <c r="AD32" i="1"/>
  <c r="AD25" i="1"/>
  <c r="AP25" i="1"/>
  <c r="R25" i="1"/>
  <c r="AT25" i="1"/>
  <c r="AQ25" i="1"/>
  <c r="BA25" i="1"/>
  <c r="BH25" i="1"/>
  <c r="BL24" i="1"/>
  <c r="BL25" i="1" s="1"/>
  <c r="G22" i="1"/>
  <c r="AW24" i="1"/>
  <c r="AX25" i="1" s="1"/>
  <c r="E22" i="1"/>
  <c r="Z24" i="1"/>
  <c r="S31" i="1"/>
  <c r="V31" i="1"/>
  <c r="E29" i="1"/>
  <c r="S24" i="1"/>
  <c r="S25" i="1" s="1"/>
  <c r="T24" i="1"/>
  <c r="D28" i="1"/>
  <c r="T31" i="1"/>
  <c r="L24" i="1"/>
  <c r="L25" i="1" s="1"/>
  <c r="L31" i="1"/>
  <c r="D29" i="1"/>
  <c r="P24" i="1"/>
  <c r="P25" i="1" s="1"/>
  <c r="N24" i="1"/>
  <c r="N31" i="1"/>
  <c r="D22" i="1"/>
  <c r="J24" i="1"/>
  <c r="D21" i="1"/>
  <c r="J31" i="1"/>
  <c r="AK28" i="1"/>
  <c r="AL27" i="1"/>
  <c r="AK29" i="1"/>
  <c r="AK30" i="1"/>
  <c r="AJ31" i="1"/>
  <c r="J57" i="1" l="1"/>
  <c r="AI57" i="1"/>
  <c r="AR25" i="1"/>
  <c r="AE25" i="1"/>
  <c r="AH25" i="1"/>
  <c r="J90" i="1"/>
  <c r="X57" i="1"/>
  <c r="O25" i="1"/>
  <c r="BO25" i="1"/>
  <c r="S57" i="1"/>
  <c r="T56" i="1"/>
  <c r="AC57" i="1"/>
  <c r="J56" i="1"/>
  <c r="J88" i="1" s="1"/>
  <c r="N56" i="1"/>
  <c r="Y57" i="1"/>
  <c r="Z56" i="1"/>
  <c r="AK54" i="1"/>
  <c r="AK58" i="1" s="1"/>
  <c r="AK53" i="1"/>
  <c r="Z57" i="1"/>
  <c r="P57" i="1"/>
  <c r="AK51" i="1"/>
  <c r="AK50" i="1"/>
  <c r="AA57" i="1"/>
  <c r="AB57" i="1"/>
  <c r="J89" i="1"/>
  <c r="L57" i="1"/>
  <c r="AJ56" i="1"/>
  <c r="AK48" i="1"/>
  <c r="AK47" i="1"/>
  <c r="AJ57" i="1"/>
  <c r="AF25" i="1"/>
  <c r="AM25" i="1"/>
  <c r="V25" i="1"/>
  <c r="T25" i="1"/>
  <c r="BK25" i="1"/>
  <c r="F24" i="1"/>
  <c r="J74" i="1"/>
  <c r="H24" i="1"/>
  <c r="Z25" i="1"/>
  <c r="BC25" i="1"/>
  <c r="AW25" i="1"/>
  <c r="AC25" i="1"/>
  <c r="G24" i="1"/>
  <c r="BF25" i="1"/>
  <c r="AZ25" i="1"/>
  <c r="N25" i="1"/>
  <c r="BN25" i="1"/>
  <c r="BM25" i="1"/>
  <c r="AJ25" i="1"/>
  <c r="AK32" i="1"/>
  <c r="AA25" i="1"/>
  <c r="U25" i="1"/>
  <c r="M25" i="1"/>
  <c r="Q25" i="1"/>
  <c r="K25" i="1"/>
  <c r="J25" i="1"/>
  <c r="J77" i="1"/>
  <c r="AM27" i="1"/>
  <c r="AL30" i="1"/>
  <c r="AL29" i="1"/>
  <c r="AL28" i="1"/>
  <c r="AK31" i="1"/>
  <c r="E17" i="1"/>
  <c r="D20" i="1"/>
  <c r="D27" i="1"/>
  <c r="F17" i="1"/>
  <c r="F20" i="1"/>
  <c r="E27" i="1"/>
  <c r="M18" i="1"/>
  <c r="N18" i="1"/>
  <c r="O18" i="1"/>
  <c r="P18" i="1"/>
  <c r="D5" i="1"/>
  <c r="V97" i="1"/>
  <c r="AH97" i="1" s="1"/>
  <c r="AT97" i="1" s="1"/>
  <c r="BF97" i="1" s="1"/>
  <c r="AS84" i="1"/>
  <c r="BE84" i="1" s="1"/>
  <c r="BQ84" i="1" s="1"/>
  <c r="AR84" i="1"/>
  <c r="BD84" i="1" s="1"/>
  <c r="BP84" i="1" s="1"/>
  <c r="AQ84" i="1"/>
  <c r="BC84" i="1" s="1"/>
  <c r="BO84" i="1" s="1"/>
  <c r="AP84" i="1"/>
  <c r="BB84" i="1" s="1"/>
  <c r="BN84" i="1" s="1"/>
  <c r="AO84" i="1"/>
  <c r="BA84" i="1" s="1"/>
  <c r="BM84" i="1" s="1"/>
  <c r="AN84" i="1"/>
  <c r="AZ84" i="1" s="1"/>
  <c r="BL84" i="1" s="1"/>
  <c r="AM84" i="1"/>
  <c r="AY84" i="1" s="1"/>
  <c r="BK84" i="1" s="1"/>
  <c r="AL84" i="1"/>
  <c r="AX84" i="1" s="1"/>
  <c r="BJ84" i="1" s="1"/>
  <c r="AK84" i="1"/>
  <c r="AW84" i="1" s="1"/>
  <c r="BI84" i="1" s="1"/>
  <c r="AJ84" i="1"/>
  <c r="AV84" i="1" s="1"/>
  <c r="BH84" i="1" s="1"/>
  <c r="AI84" i="1"/>
  <c r="AU84" i="1" s="1"/>
  <c r="BG84" i="1" s="1"/>
  <c r="AH84" i="1"/>
  <c r="AT84" i="1" s="1"/>
  <c r="BF84" i="1" s="1"/>
  <c r="V105" i="1"/>
  <c r="V107" i="1" s="1"/>
  <c r="V117" i="1" s="1"/>
  <c r="U105" i="1"/>
  <c r="AG105" i="1" s="1"/>
  <c r="AS105" i="1" s="1"/>
  <c r="BE105" i="1" s="1"/>
  <c r="BQ105" i="1" s="1"/>
  <c r="T105" i="1"/>
  <c r="AF105" i="1" s="1"/>
  <c r="AR105" i="1" s="1"/>
  <c r="BD105" i="1" s="1"/>
  <c r="BP105" i="1" s="1"/>
  <c r="S105" i="1"/>
  <c r="AE105" i="1" s="1"/>
  <c r="AQ105" i="1" s="1"/>
  <c r="BC105" i="1" s="1"/>
  <c r="BO105" i="1" s="1"/>
  <c r="R105" i="1"/>
  <c r="AD105" i="1" s="1"/>
  <c r="AP105" i="1" s="1"/>
  <c r="BB105" i="1" s="1"/>
  <c r="BN105" i="1" s="1"/>
  <c r="Q105" i="1"/>
  <c r="AC105" i="1" s="1"/>
  <c r="AO105" i="1" s="1"/>
  <c r="BA105" i="1" s="1"/>
  <c r="BM105" i="1" s="1"/>
  <c r="P105" i="1"/>
  <c r="AB105" i="1" s="1"/>
  <c r="AN105" i="1" s="1"/>
  <c r="AZ105" i="1" s="1"/>
  <c r="BL105" i="1" s="1"/>
  <c r="O105" i="1"/>
  <c r="AA105" i="1" s="1"/>
  <c r="AM105" i="1" s="1"/>
  <c r="AY105" i="1" s="1"/>
  <c r="BK105" i="1" s="1"/>
  <c r="N105" i="1"/>
  <c r="Z105" i="1" s="1"/>
  <c r="AL105" i="1" s="1"/>
  <c r="AX105" i="1" s="1"/>
  <c r="BJ105" i="1" s="1"/>
  <c r="M105" i="1"/>
  <c r="Y105" i="1" s="1"/>
  <c r="L105" i="1"/>
  <c r="X105" i="1" s="1"/>
  <c r="AJ105" i="1" s="1"/>
  <c r="AV105" i="1" s="1"/>
  <c r="BH105" i="1" s="1"/>
  <c r="K105" i="1"/>
  <c r="K107" i="1" s="1"/>
  <c r="K117" i="1" s="1"/>
  <c r="K7" i="1"/>
  <c r="L7" i="1"/>
  <c r="M7" i="1"/>
  <c r="N7" i="1"/>
  <c r="O7" i="1"/>
  <c r="P7" i="1"/>
  <c r="Q7" i="1"/>
  <c r="R7" i="1"/>
  <c r="S7" i="1"/>
  <c r="T7" i="1"/>
  <c r="U7" i="1"/>
  <c r="V7" i="1"/>
  <c r="V93" i="1" s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AP7" i="1"/>
  <c r="AQ7" i="1"/>
  <c r="AR7" i="1"/>
  <c r="AS7" i="1"/>
  <c r="AT7" i="1"/>
  <c r="AU7" i="1"/>
  <c r="AV7" i="1"/>
  <c r="AW7" i="1"/>
  <c r="AX7" i="1"/>
  <c r="AY7" i="1"/>
  <c r="AZ7" i="1"/>
  <c r="BA7" i="1"/>
  <c r="BB7" i="1"/>
  <c r="BC7" i="1"/>
  <c r="BD7" i="1"/>
  <c r="BE7" i="1"/>
  <c r="BF7" i="1"/>
  <c r="BG7" i="1"/>
  <c r="BH7" i="1"/>
  <c r="BI7" i="1"/>
  <c r="BJ7" i="1"/>
  <c r="BK7" i="1"/>
  <c r="BL7" i="1"/>
  <c r="BM7" i="1"/>
  <c r="BN7" i="1"/>
  <c r="BO7" i="1"/>
  <c r="BP7" i="1"/>
  <c r="BQ7" i="1"/>
  <c r="J7" i="1"/>
  <c r="AH18" i="1"/>
  <c r="AI18" i="1"/>
  <c r="AJ18" i="1"/>
  <c r="AK18" i="1"/>
  <c r="AL18" i="1"/>
  <c r="AM18" i="1"/>
  <c r="AN18" i="1"/>
  <c r="AO18" i="1"/>
  <c r="AP18" i="1"/>
  <c r="AQ18" i="1"/>
  <c r="AR18" i="1"/>
  <c r="AS18" i="1"/>
  <c r="AT18" i="1"/>
  <c r="AU18" i="1"/>
  <c r="AV18" i="1"/>
  <c r="AW18" i="1"/>
  <c r="AX18" i="1"/>
  <c r="AY18" i="1"/>
  <c r="AZ18" i="1"/>
  <c r="BA18" i="1"/>
  <c r="BB18" i="1"/>
  <c r="BC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K93" i="1"/>
  <c r="L93" i="1" s="1"/>
  <c r="M93" i="1" s="1"/>
  <c r="N93" i="1" s="1"/>
  <c r="O93" i="1" s="1"/>
  <c r="P93" i="1" s="1"/>
  <c r="Q93" i="1" s="1"/>
  <c r="R93" i="1" s="1"/>
  <c r="S93" i="1" s="1"/>
  <c r="T93" i="1" s="1"/>
  <c r="U93" i="1" s="1"/>
  <c r="K92" i="1"/>
  <c r="L92" i="1" s="1"/>
  <c r="K91" i="1"/>
  <c r="K97" i="1"/>
  <c r="L97" i="1" s="1"/>
  <c r="M97" i="1" s="1"/>
  <c r="N97" i="1" s="1"/>
  <c r="O97" i="1" s="1"/>
  <c r="P97" i="1" s="1"/>
  <c r="Q97" i="1" s="1"/>
  <c r="R97" i="1" s="1"/>
  <c r="S97" i="1" s="1"/>
  <c r="T97" i="1" s="1"/>
  <c r="U97" i="1" s="1"/>
  <c r="AG97" i="1" s="1"/>
  <c r="AS97" i="1" s="1"/>
  <c r="BE97" i="1" s="1"/>
  <c r="BQ97" i="1" s="1"/>
  <c r="AI81" i="1"/>
  <c r="AG18" i="1"/>
  <c r="AF18" i="1"/>
  <c r="AE18" i="1"/>
  <c r="AD18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K2" i="1"/>
  <c r="K11" i="1" s="1"/>
  <c r="AK57" i="1" l="1"/>
  <c r="AK56" i="1"/>
  <c r="J115" i="1"/>
  <c r="J110" i="1"/>
  <c r="J95" i="1"/>
  <c r="K66" i="1"/>
  <c r="K64" i="1"/>
  <c r="K62" i="1"/>
  <c r="AL48" i="1"/>
  <c r="AL47" i="1"/>
  <c r="AL51" i="1"/>
  <c r="AL50" i="1"/>
  <c r="AL32" i="1"/>
  <c r="AL53" i="1"/>
  <c r="AL54" i="1"/>
  <c r="AL58" i="1" s="1"/>
  <c r="G25" i="1"/>
  <c r="H25" i="1"/>
  <c r="K36" i="1"/>
  <c r="K42" i="1"/>
  <c r="K38" i="1"/>
  <c r="K43" i="1"/>
  <c r="K41" i="1"/>
  <c r="K37" i="1"/>
  <c r="L91" i="1"/>
  <c r="X91" i="1" s="1"/>
  <c r="AL31" i="1"/>
  <c r="AM30" i="1"/>
  <c r="AM29" i="1"/>
  <c r="AM28" i="1"/>
  <c r="AN27" i="1"/>
  <c r="L2" i="1"/>
  <c r="L11" i="1" s="1"/>
  <c r="D23" i="1"/>
  <c r="D24" i="1" s="1"/>
  <c r="E18" i="1"/>
  <c r="D30" i="1"/>
  <c r="D31" i="1" s="1"/>
  <c r="E30" i="1"/>
  <c r="E31" i="1" s="1"/>
  <c r="Q107" i="1"/>
  <c r="Q117" i="1" s="1"/>
  <c r="D7" i="1"/>
  <c r="S107" i="1"/>
  <c r="S117" i="1" s="1"/>
  <c r="H9" i="1"/>
  <c r="AH93" i="1"/>
  <c r="AT93" i="1" s="1"/>
  <c r="BF93" i="1" s="1"/>
  <c r="X92" i="1"/>
  <c r="AJ92" i="1" s="1"/>
  <c r="AV92" i="1" s="1"/>
  <c r="BH92" i="1" s="1"/>
  <c r="AG93" i="1"/>
  <c r="AS93" i="1" s="1"/>
  <c r="BE93" i="1" s="1"/>
  <c r="BQ93" i="1" s="1"/>
  <c r="U107" i="1"/>
  <c r="U117" i="1" s="1"/>
  <c r="N107" i="1"/>
  <c r="N117" i="1" s="1"/>
  <c r="AC93" i="1"/>
  <c r="AO93" i="1" s="1"/>
  <c r="BA93" i="1" s="1"/>
  <c r="BM93" i="1" s="1"/>
  <c r="M107" i="1"/>
  <c r="M117" i="1" s="1"/>
  <c r="O107" i="1"/>
  <c r="O117" i="1" s="1"/>
  <c r="P107" i="1"/>
  <c r="P117" i="1" s="1"/>
  <c r="R107" i="1"/>
  <c r="R117" i="1" s="1"/>
  <c r="L107" i="1"/>
  <c r="L117" i="1" s="1"/>
  <c r="T107" i="1"/>
  <c r="T117" i="1" s="1"/>
  <c r="X97" i="1"/>
  <c r="AJ97" i="1" s="1"/>
  <c r="AV97" i="1" s="1"/>
  <c r="BH97" i="1" s="1"/>
  <c r="AF97" i="1"/>
  <c r="AR97" i="1" s="1"/>
  <c r="BD97" i="1" s="1"/>
  <c r="BP97" i="1" s="1"/>
  <c r="AK105" i="1"/>
  <c r="AW105" i="1" s="1"/>
  <c r="BI105" i="1" s="1"/>
  <c r="Y107" i="1"/>
  <c r="Y117" i="1" s="1"/>
  <c r="AA93" i="1"/>
  <c r="AM93" i="1" s="1"/>
  <c r="AY93" i="1" s="1"/>
  <c r="BK93" i="1" s="1"/>
  <c r="AD97" i="1"/>
  <c r="AP97" i="1" s="1"/>
  <c r="BB97" i="1" s="1"/>
  <c r="BN97" i="1" s="1"/>
  <c r="AH105" i="1"/>
  <c r="AT105" i="1" s="1"/>
  <c r="BF105" i="1" s="1"/>
  <c r="W92" i="1"/>
  <c r="AI92" i="1" s="1"/>
  <c r="AU92" i="1" s="1"/>
  <c r="BG92" i="1" s="1"/>
  <c r="AB93" i="1"/>
  <c r="AN93" i="1" s="1"/>
  <c r="AZ93" i="1" s="1"/>
  <c r="BL93" i="1" s="1"/>
  <c r="W97" i="1"/>
  <c r="AI97" i="1" s="1"/>
  <c r="AU97" i="1" s="1"/>
  <c r="BG97" i="1" s="1"/>
  <c r="AE97" i="1"/>
  <c r="AQ97" i="1" s="1"/>
  <c r="BC97" i="1" s="1"/>
  <c r="BO97" i="1" s="1"/>
  <c r="AD93" i="1"/>
  <c r="AP93" i="1" s="1"/>
  <c r="BB93" i="1" s="1"/>
  <c r="BN93" i="1" s="1"/>
  <c r="Y97" i="1"/>
  <c r="AK97" i="1" s="1"/>
  <c r="AW97" i="1" s="1"/>
  <c r="BI97" i="1" s="1"/>
  <c r="V91" i="1"/>
  <c r="W93" i="1"/>
  <c r="AI93" i="1" s="1"/>
  <c r="AU93" i="1" s="1"/>
  <c r="BG93" i="1" s="1"/>
  <c r="AE93" i="1"/>
  <c r="AQ93" i="1" s="1"/>
  <c r="BC93" i="1" s="1"/>
  <c r="BO93" i="1" s="1"/>
  <c r="Z97" i="1"/>
  <c r="AL97" i="1" s="1"/>
  <c r="AX97" i="1" s="1"/>
  <c r="BJ97" i="1" s="1"/>
  <c r="V92" i="1"/>
  <c r="AH92" i="1" s="1"/>
  <c r="AT92" i="1" s="1"/>
  <c r="BF92" i="1" s="1"/>
  <c r="X93" i="1"/>
  <c r="AJ93" i="1" s="1"/>
  <c r="AV93" i="1" s="1"/>
  <c r="BH93" i="1" s="1"/>
  <c r="AF93" i="1"/>
  <c r="AR93" i="1" s="1"/>
  <c r="BD93" i="1" s="1"/>
  <c r="BP93" i="1" s="1"/>
  <c r="AA97" i="1"/>
  <c r="AM97" i="1" s="1"/>
  <c r="AY97" i="1" s="1"/>
  <c r="BK97" i="1" s="1"/>
  <c r="W105" i="1"/>
  <c r="AI105" i="1" s="1"/>
  <c r="AU105" i="1" s="1"/>
  <c r="BG105" i="1" s="1"/>
  <c r="Y93" i="1"/>
  <c r="AK93" i="1" s="1"/>
  <c r="AW93" i="1" s="1"/>
  <c r="BI93" i="1" s="1"/>
  <c r="AB97" i="1"/>
  <c r="AN97" i="1" s="1"/>
  <c r="AZ97" i="1" s="1"/>
  <c r="BL97" i="1" s="1"/>
  <c r="W91" i="1"/>
  <c r="Z93" i="1"/>
  <c r="AL93" i="1" s="1"/>
  <c r="AX93" i="1" s="1"/>
  <c r="BJ93" i="1" s="1"/>
  <c r="AC97" i="1"/>
  <c r="AO97" i="1" s="1"/>
  <c r="BA97" i="1" s="1"/>
  <c r="BM97" i="1" s="1"/>
  <c r="AG107" i="1"/>
  <c r="AG117" i="1" s="1"/>
  <c r="AF107" i="1"/>
  <c r="AF117" i="1" s="1"/>
  <c r="Z107" i="1"/>
  <c r="Z117" i="1" s="1"/>
  <c r="AA107" i="1"/>
  <c r="AA117" i="1" s="1"/>
  <c r="X107" i="1"/>
  <c r="X117" i="1" s="1"/>
  <c r="AJ107" i="1"/>
  <c r="AJ117" i="1" s="1"/>
  <c r="AC107" i="1"/>
  <c r="AC117" i="1" s="1"/>
  <c r="AD107" i="1"/>
  <c r="AD117" i="1" s="1"/>
  <c r="AJ81" i="1"/>
  <c r="M92" i="1"/>
  <c r="K67" i="1" l="1"/>
  <c r="AM50" i="1"/>
  <c r="AM51" i="1"/>
  <c r="AL56" i="1"/>
  <c r="AL57" i="1"/>
  <c r="AM53" i="1"/>
  <c r="AM54" i="1"/>
  <c r="AM58" i="1" s="1"/>
  <c r="L66" i="1"/>
  <c r="L67" i="1" s="1"/>
  <c r="L64" i="1"/>
  <c r="L65" i="1" s="1"/>
  <c r="L62" i="1"/>
  <c r="L63" i="1" s="1"/>
  <c r="K63" i="1"/>
  <c r="K65" i="1"/>
  <c r="AM48" i="1"/>
  <c r="AM47" i="1"/>
  <c r="AM56" i="1" s="1"/>
  <c r="K72" i="1"/>
  <c r="K71" i="1"/>
  <c r="K70" i="1"/>
  <c r="K73" i="1"/>
  <c r="K75" i="1"/>
  <c r="K74" i="1"/>
  <c r="L42" i="1"/>
  <c r="L43" i="1"/>
  <c r="M2" i="1"/>
  <c r="M11" i="1" s="1"/>
  <c r="L41" i="1"/>
  <c r="L36" i="1"/>
  <c r="L38" i="1"/>
  <c r="AM32" i="1"/>
  <c r="L37" i="1"/>
  <c r="J86" i="1"/>
  <c r="J99" i="1" s="1"/>
  <c r="AH91" i="1"/>
  <c r="M91" i="1"/>
  <c r="AI91" i="1"/>
  <c r="AJ91" i="1"/>
  <c r="AM31" i="1"/>
  <c r="AN30" i="1"/>
  <c r="AN29" i="1"/>
  <c r="AN28" i="1"/>
  <c r="AO27" i="1"/>
  <c r="D117" i="1"/>
  <c r="E23" i="1"/>
  <c r="E24" i="1" s="1"/>
  <c r="E25" i="1" s="1"/>
  <c r="W107" i="1"/>
  <c r="W117" i="1" s="1"/>
  <c r="E32" i="1"/>
  <c r="G17" i="1"/>
  <c r="E20" i="1"/>
  <c r="F5" i="1"/>
  <c r="D9" i="1"/>
  <c r="G9" i="1"/>
  <c r="F103" i="1"/>
  <c r="G5" i="1"/>
  <c r="E7" i="1"/>
  <c r="F7" i="1"/>
  <c r="E105" i="1"/>
  <c r="G7" i="1"/>
  <c r="E97" i="1"/>
  <c r="D93" i="1"/>
  <c r="H20" i="1"/>
  <c r="E84" i="1"/>
  <c r="H93" i="1"/>
  <c r="G103" i="1"/>
  <c r="D105" i="1"/>
  <c r="D84" i="1"/>
  <c r="G93" i="1"/>
  <c r="D97" i="1"/>
  <c r="H105" i="1"/>
  <c r="F105" i="1"/>
  <c r="E5" i="1"/>
  <c r="H17" i="1"/>
  <c r="H5" i="1"/>
  <c r="F9" i="1"/>
  <c r="F93" i="1"/>
  <c r="E103" i="1"/>
  <c r="H7" i="1"/>
  <c r="H103" i="1"/>
  <c r="E9" i="1"/>
  <c r="G20" i="1"/>
  <c r="G105" i="1"/>
  <c r="E93" i="1"/>
  <c r="D103" i="1"/>
  <c r="N92" i="1"/>
  <c r="Y92" i="1"/>
  <c r="AK92" i="1" s="1"/>
  <c r="AW92" i="1" s="1"/>
  <c r="BI92" i="1" s="1"/>
  <c r="AB107" i="1"/>
  <c r="AM107" i="1"/>
  <c r="AM117" i="1" s="1"/>
  <c r="AI107" i="1"/>
  <c r="AI117" i="1" s="1"/>
  <c r="AE107" i="1"/>
  <c r="AE117" i="1" s="1"/>
  <c r="AP107" i="1"/>
  <c r="AP117" i="1" s="1"/>
  <c r="AK81" i="1"/>
  <c r="AM57" i="1" l="1"/>
  <c r="L70" i="1"/>
  <c r="M64" i="1"/>
  <c r="M65" i="1" s="1"/>
  <c r="M66" i="1"/>
  <c r="M67" i="1" s="1"/>
  <c r="M62" i="1"/>
  <c r="L68" i="1"/>
  <c r="L88" i="1" s="1"/>
  <c r="AN50" i="1"/>
  <c r="AN51" i="1"/>
  <c r="AN32" i="1"/>
  <c r="AN53" i="1"/>
  <c r="AN54" i="1"/>
  <c r="AN58" i="1" s="1"/>
  <c r="L74" i="1"/>
  <c r="AN47" i="1"/>
  <c r="AN48" i="1"/>
  <c r="L90" i="1"/>
  <c r="L72" i="1"/>
  <c r="K68" i="1"/>
  <c r="L71" i="1"/>
  <c r="L75" i="1"/>
  <c r="L73" i="1"/>
  <c r="J112" i="1"/>
  <c r="J121" i="1" s="1"/>
  <c r="J100" i="1"/>
  <c r="K77" i="1"/>
  <c r="M37" i="1"/>
  <c r="M41" i="1"/>
  <c r="N2" i="1"/>
  <c r="N11" i="1" s="1"/>
  <c r="M36" i="1"/>
  <c r="M43" i="1"/>
  <c r="M38" i="1"/>
  <c r="M42" i="1"/>
  <c r="AV91" i="1"/>
  <c r="AU91" i="1"/>
  <c r="N91" i="1"/>
  <c r="Y91" i="1"/>
  <c r="AT91" i="1"/>
  <c r="AO30" i="1"/>
  <c r="AO29" i="1"/>
  <c r="AP27" i="1"/>
  <c r="AO28" i="1"/>
  <c r="AN31" i="1"/>
  <c r="F25" i="1"/>
  <c r="H18" i="1"/>
  <c r="F18" i="1"/>
  <c r="AB117" i="1"/>
  <c r="G18" i="1"/>
  <c r="O92" i="1"/>
  <c r="Z92" i="1"/>
  <c r="AL107" i="1"/>
  <c r="AL117" i="1" s="1"/>
  <c r="AH107" i="1"/>
  <c r="AV107" i="1"/>
  <c r="AV117" i="1" s="1"/>
  <c r="AK107" i="1"/>
  <c r="AK117" i="1" s="1"/>
  <c r="AO107" i="1"/>
  <c r="AO117" i="1" s="1"/>
  <c r="AS107" i="1"/>
  <c r="AS117" i="1" s="1"/>
  <c r="AL81" i="1"/>
  <c r="AN57" i="1" l="1"/>
  <c r="AN56" i="1"/>
  <c r="L89" i="1"/>
  <c r="K78" i="1"/>
  <c r="K115" i="1"/>
  <c r="K95" i="1"/>
  <c r="N66" i="1"/>
  <c r="N64" i="1"/>
  <c r="N65" i="1" s="1"/>
  <c r="N62" i="1"/>
  <c r="N63" i="1" s="1"/>
  <c r="AO32" i="1"/>
  <c r="AO53" i="1"/>
  <c r="AO54" i="1"/>
  <c r="AO58" i="1" s="1"/>
  <c r="N36" i="1"/>
  <c r="K90" i="1"/>
  <c r="K89" i="1"/>
  <c r="K88" i="1"/>
  <c r="M63" i="1"/>
  <c r="N41" i="1"/>
  <c r="AO48" i="1"/>
  <c r="AO47" i="1"/>
  <c r="AO50" i="1"/>
  <c r="AO51" i="1"/>
  <c r="M73" i="1"/>
  <c r="M70" i="1"/>
  <c r="M72" i="1"/>
  <c r="M71" i="1"/>
  <c r="L77" i="1"/>
  <c r="L95" i="1" s="1"/>
  <c r="M75" i="1"/>
  <c r="M74" i="1"/>
  <c r="J114" i="1"/>
  <c r="J120" i="1" s="1"/>
  <c r="J119" i="1" s="1"/>
  <c r="J123" i="1" s="1"/>
  <c r="K110" i="1"/>
  <c r="K100" i="1"/>
  <c r="N42" i="1"/>
  <c r="O2" i="1"/>
  <c r="P2" i="1" s="1"/>
  <c r="Q2" i="1" s="1"/>
  <c r="R2" i="1" s="1"/>
  <c r="S2" i="1" s="1"/>
  <c r="T2" i="1" s="1"/>
  <c r="U2" i="1" s="1"/>
  <c r="V2" i="1" s="1"/>
  <c r="W2" i="1" s="1"/>
  <c r="N38" i="1"/>
  <c r="N37" i="1"/>
  <c r="N43" i="1"/>
  <c r="BF91" i="1"/>
  <c r="BH91" i="1"/>
  <c r="AK91" i="1"/>
  <c r="O91" i="1"/>
  <c r="Z91" i="1"/>
  <c r="BG91" i="1"/>
  <c r="AO31" i="1"/>
  <c r="AQ27" i="1"/>
  <c r="AP30" i="1"/>
  <c r="AP29" i="1"/>
  <c r="AP28" i="1"/>
  <c r="AL92" i="1"/>
  <c r="AH117" i="1"/>
  <c r="AA92" i="1"/>
  <c r="AM92" i="1" s="1"/>
  <c r="AY92" i="1" s="1"/>
  <c r="BK92" i="1" s="1"/>
  <c r="P92" i="1"/>
  <c r="AR107" i="1"/>
  <c r="AR117" i="1" s="1"/>
  <c r="AN107" i="1"/>
  <c r="AQ107" i="1"/>
  <c r="AQ117" i="1" s="1"/>
  <c r="AY107" i="1"/>
  <c r="AY117" i="1" s="1"/>
  <c r="BB107" i="1"/>
  <c r="BB117" i="1" s="1"/>
  <c r="AU107" i="1"/>
  <c r="AU117" i="1" s="1"/>
  <c r="AM81" i="1"/>
  <c r="AO56" i="1" l="1"/>
  <c r="O36" i="1"/>
  <c r="AO57" i="1"/>
  <c r="AP32" i="1"/>
  <c r="AP53" i="1"/>
  <c r="AP54" i="1"/>
  <c r="AP58" i="1" s="1"/>
  <c r="O43" i="1"/>
  <c r="P43" i="1" s="1"/>
  <c r="Q43" i="1" s="1"/>
  <c r="R43" i="1" s="1"/>
  <c r="S43" i="1" s="1"/>
  <c r="T43" i="1" s="1"/>
  <c r="U43" i="1" s="1"/>
  <c r="V43" i="1" s="1"/>
  <c r="W43" i="1" s="1"/>
  <c r="X43" i="1" s="1"/>
  <c r="M68" i="1"/>
  <c r="N67" i="1"/>
  <c r="N68" i="1" s="1"/>
  <c r="N89" i="1" s="1"/>
  <c r="P36" i="1"/>
  <c r="AP48" i="1"/>
  <c r="AP47" i="1"/>
  <c r="AP50" i="1"/>
  <c r="AP51" i="1"/>
  <c r="O38" i="1"/>
  <c r="O11" i="1"/>
  <c r="L78" i="1"/>
  <c r="N72" i="1"/>
  <c r="L110" i="1"/>
  <c r="N71" i="1"/>
  <c r="N75" i="1"/>
  <c r="N74" i="1"/>
  <c r="N70" i="1"/>
  <c r="N73" i="1"/>
  <c r="M77" i="1"/>
  <c r="K86" i="1"/>
  <c r="K99" i="1" s="1"/>
  <c r="K112" i="1" s="1"/>
  <c r="K121" i="1" s="1"/>
  <c r="O37" i="1"/>
  <c r="O41" i="1"/>
  <c r="X2" i="1"/>
  <c r="Y2" i="1" s="1"/>
  <c r="Z2" i="1" s="1"/>
  <c r="AA2" i="1" s="1"/>
  <c r="AB2" i="1" s="1"/>
  <c r="AC2" i="1" s="1"/>
  <c r="AD2" i="1" s="1"/>
  <c r="AE2" i="1" s="1"/>
  <c r="AF2" i="1" s="1"/>
  <c r="AG2" i="1" s="1"/>
  <c r="AH2" i="1" s="1"/>
  <c r="AI2" i="1" s="1"/>
  <c r="O42" i="1"/>
  <c r="AL91" i="1"/>
  <c r="AW91" i="1"/>
  <c r="P91" i="1"/>
  <c r="AA91" i="1"/>
  <c r="AR27" i="1"/>
  <c r="AQ30" i="1"/>
  <c r="AQ29" i="1"/>
  <c r="AQ28" i="1"/>
  <c r="AP31" i="1"/>
  <c r="E117" i="1"/>
  <c r="AN117" i="1"/>
  <c r="AX92" i="1"/>
  <c r="AB92" i="1"/>
  <c r="AN92" i="1" s="1"/>
  <c r="AZ92" i="1" s="1"/>
  <c r="BL92" i="1" s="1"/>
  <c r="Q92" i="1"/>
  <c r="AX107" i="1"/>
  <c r="AX117" i="1" s="1"/>
  <c r="AT107" i="1"/>
  <c r="AW107" i="1"/>
  <c r="AW117" i="1" s="1"/>
  <c r="BA107" i="1"/>
  <c r="BA117" i="1" s="1"/>
  <c r="BN107" i="1"/>
  <c r="BN117" i="1" s="1"/>
  <c r="BH107" i="1"/>
  <c r="BH117" i="1" s="1"/>
  <c r="BE107" i="1"/>
  <c r="BE117" i="1" s="1"/>
  <c r="AN81" i="1"/>
  <c r="AP57" i="1" l="1"/>
  <c r="Y43" i="1"/>
  <c r="Z43" i="1" s="1"/>
  <c r="AA43" i="1" s="1"/>
  <c r="AB43" i="1" s="1"/>
  <c r="AC43" i="1" s="1"/>
  <c r="AD43" i="1" s="1"/>
  <c r="AE43" i="1" s="1"/>
  <c r="AF43" i="1" s="1"/>
  <c r="M78" i="1"/>
  <c r="M95" i="1"/>
  <c r="AQ50" i="1"/>
  <c r="AQ51" i="1"/>
  <c r="AP56" i="1"/>
  <c r="N88" i="1"/>
  <c r="AQ32" i="1"/>
  <c r="AQ54" i="1"/>
  <c r="AQ58" i="1" s="1"/>
  <c r="AQ53" i="1"/>
  <c r="M88" i="1"/>
  <c r="M90" i="1"/>
  <c r="M89" i="1"/>
  <c r="Q36" i="1"/>
  <c r="N90" i="1"/>
  <c r="P11" i="1"/>
  <c r="O66" i="1"/>
  <c r="O62" i="1"/>
  <c r="O64" i="1"/>
  <c r="P38" i="1"/>
  <c r="AQ48" i="1"/>
  <c r="AQ47" i="1"/>
  <c r="AQ56" i="1" s="1"/>
  <c r="D43" i="1"/>
  <c r="L86" i="1"/>
  <c r="L99" i="1" s="1"/>
  <c r="L100" i="1" s="1"/>
  <c r="N77" i="1"/>
  <c r="N95" i="1" s="1"/>
  <c r="P41" i="1"/>
  <c r="O72" i="1"/>
  <c r="O71" i="1"/>
  <c r="O73" i="1"/>
  <c r="O70" i="1"/>
  <c r="P37" i="1"/>
  <c r="O74" i="1"/>
  <c r="O75" i="1"/>
  <c r="M110" i="1"/>
  <c r="K114" i="1"/>
  <c r="K120" i="1" s="1"/>
  <c r="K119" i="1" s="1"/>
  <c r="K123" i="1" s="1"/>
  <c r="AG43" i="1"/>
  <c r="AH43" i="1" s="1"/>
  <c r="AI43" i="1" s="1"/>
  <c r="AJ2" i="1"/>
  <c r="AK2" i="1" s="1"/>
  <c r="AL2" i="1" s="1"/>
  <c r="AM2" i="1" s="1"/>
  <c r="AN2" i="1" s="1"/>
  <c r="AO2" i="1" s="1"/>
  <c r="AP2" i="1" s="1"/>
  <c r="AQ2" i="1" s="1"/>
  <c r="AR2" i="1" s="1"/>
  <c r="AS2" i="1" s="1"/>
  <c r="AT2" i="1" s="1"/>
  <c r="AU2" i="1" s="1"/>
  <c r="P42" i="1"/>
  <c r="Q42" i="1" s="1"/>
  <c r="R42" i="1" s="1"/>
  <c r="S42" i="1" s="1"/>
  <c r="T42" i="1" s="1"/>
  <c r="U42" i="1" s="1"/>
  <c r="V42" i="1" s="1"/>
  <c r="Q91" i="1"/>
  <c r="AB91" i="1"/>
  <c r="BI91" i="1"/>
  <c r="AX91" i="1"/>
  <c r="AM91" i="1"/>
  <c r="AQ31" i="1"/>
  <c r="AR29" i="1"/>
  <c r="AR30" i="1"/>
  <c r="AR28" i="1"/>
  <c r="AS27" i="1"/>
  <c r="BJ92" i="1"/>
  <c r="AT117" i="1"/>
  <c r="AC92" i="1"/>
  <c r="R92" i="1"/>
  <c r="BD107" i="1"/>
  <c r="BD117" i="1" s="1"/>
  <c r="AZ107" i="1"/>
  <c r="BM107" i="1"/>
  <c r="BM117" i="1" s="1"/>
  <c r="BG107" i="1"/>
  <c r="BG117" i="1" s="1"/>
  <c r="BC107" i="1"/>
  <c r="BC117" i="1" s="1"/>
  <c r="BQ107" i="1"/>
  <c r="BQ117" i="1" s="1"/>
  <c r="BK107" i="1"/>
  <c r="BK117" i="1" s="1"/>
  <c r="AO81" i="1"/>
  <c r="AR32" i="1" l="1"/>
  <c r="AR54" i="1"/>
  <c r="AR58" i="1" s="1"/>
  <c r="AR53" i="1"/>
  <c r="AQ57" i="1"/>
  <c r="AR48" i="1"/>
  <c r="AR57" i="1" s="1"/>
  <c r="AR47" i="1"/>
  <c r="Q38" i="1"/>
  <c r="R36" i="1"/>
  <c r="O65" i="1"/>
  <c r="O63" i="1"/>
  <c r="AR50" i="1"/>
  <c r="AR51" i="1"/>
  <c r="L112" i="1"/>
  <c r="L121" i="1" s="1"/>
  <c r="O67" i="1"/>
  <c r="O77" i="1" s="1"/>
  <c r="Q11" i="1"/>
  <c r="P66" i="1"/>
  <c r="P67" i="1" s="1"/>
  <c r="P62" i="1"/>
  <c r="P63" i="1" s="1"/>
  <c r="P64" i="1"/>
  <c r="P65" i="1" s="1"/>
  <c r="N110" i="1"/>
  <c r="E43" i="1"/>
  <c r="N78" i="1"/>
  <c r="Q37" i="1"/>
  <c r="P74" i="1"/>
  <c r="P75" i="1"/>
  <c r="Q41" i="1"/>
  <c r="P72" i="1"/>
  <c r="P71" i="1"/>
  <c r="P73" i="1"/>
  <c r="P70" i="1"/>
  <c r="M86" i="1"/>
  <c r="M99" i="1" s="1"/>
  <c r="W42" i="1"/>
  <c r="X42" i="1" s="1"/>
  <c r="Y42" i="1" s="1"/>
  <c r="Z42" i="1" s="1"/>
  <c r="AA42" i="1" s="1"/>
  <c r="AB42" i="1" s="1"/>
  <c r="AC42" i="1" s="1"/>
  <c r="AD42" i="1" s="1"/>
  <c r="AE42" i="1" s="1"/>
  <c r="AF42" i="1" s="1"/>
  <c r="AG42" i="1" s="1"/>
  <c r="AH42" i="1" s="1"/>
  <c r="AJ43" i="1"/>
  <c r="AV2" i="1"/>
  <c r="AW2" i="1" s="1"/>
  <c r="AX2" i="1" s="1"/>
  <c r="AY2" i="1" s="1"/>
  <c r="AZ2" i="1" s="1"/>
  <c r="BA2" i="1" s="1"/>
  <c r="BB2" i="1" s="1"/>
  <c r="BC2" i="1" s="1"/>
  <c r="BD2" i="1" s="1"/>
  <c r="BE2" i="1" s="1"/>
  <c r="BF2" i="1" s="1"/>
  <c r="BG2" i="1" s="1"/>
  <c r="AY91" i="1"/>
  <c r="BK91" i="1" s="1"/>
  <c r="BJ91" i="1"/>
  <c r="AN91" i="1"/>
  <c r="R91" i="1"/>
  <c r="AC91" i="1"/>
  <c r="F27" i="1"/>
  <c r="AS30" i="1"/>
  <c r="AS29" i="1"/>
  <c r="AT27" i="1"/>
  <c r="AS28" i="1"/>
  <c r="AR31" i="1"/>
  <c r="AZ117" i="1"/>
  <c r="AO92" i="1"/>
  <c r="BA92" i="1" s="1"/>
  <c r="AD92" i="1"/>
  <c r="AP92" i="1" s="1"/>
  <c r="BB92" i="1" s="1"/>
  <c r="BN92" i="1" s="1"/>
  <c r="S92" i="1"/>
  <c r="BJ107" i="1"/>
  <c r="BJ117" i="1" s="1"/>
  <c r="BP107" i="1"/>
  <c r="BP117" i="1" s="1"/>
  <c r="BL107" i="1"/>
  <c r="BL117" i="1" s="1"/>
  <c r="BF107" i="1"/>
  <c r="BI107" i="1"/>
  <c r="BI117" i="1" s="1"/>
  <c r="BO107" i="1"/>
  <c r="BO117" i="1" s="1"/>
  <c r="AP81" i="1"/>
  <c r="L114" i="1" l="1"/>
  <c r="L115" i="1" s="1"/>
  <c r="O78" i="1"/>
  <c r="O95" i="1"/>
  <c r="R11" i="1"/>
  <c r="Q66" i="1"/>
  <c r="Q62" i="1"/>
  <c r="Q64" i="1"/>
  <c r="O68" i="1"/>
  <c r="R38" i="1"/>
  <c r="AR56" i="1"/>
  <c r="AS51" i="1"/>
  <c r="AS50" i="1"/>
  <c r="AS48" i="1"/>
  <c r="AS47" i="1"/>
  <c r="P68" i="1"/>
  <c r="S36" i="1"/>
  <c r="AS32" i="1"/>
  <c r="AS54" i="1"/>
  <c r="AS58" i="1" s="1"/>
  <c r="AS53" i="1"/>
  <c r="N86" i="1"/>
  <c r="N99" i="1" s="1"/>
  <c r="N100" i="1" s="1"/>
  <c r="P77" i="1"/>
  <c r="P95" i="1" s="1"/>
  <c r="R37" i="1"/>
  <c r="Q75" i="1"/>
  <c r="Q74" i="1"/>
  <c r="R41" i="1"/>
  <c r="Q72" i="1"/>
  <c r="Q71" i="1"/>
  <c r="Q73" i="1"/>
  <c r="Q70" i="1"/>
  <c r="M100" i="1"/>
  <c r="M112" i="1"/>
  <c r="O110" i="1"/>
  <c r="AK43" i="1"/>
  <c r="AL43" i="1" s="1"/>
  <c r="AM43" i="1" s="1"/>
  <c r="AN43" i="1" s="1"/>
  <c r="AO43" i="1" s="1"/>
  <c r="AP43" i="1" s="1"/>
  <c r="AQ43" i="1" s="1"/>
  <c r="AR43" i="1" s="1"/>
  <c r="AS43" i="1" s="1"/>
  <c r="AT43" i="1" s="1"/>
  <c r="AI42" i="1"/>
  <c r="AJ42" i="1" s="1"/>
  <c r="AK42" i="1" s="1"/>
  <c r="AL42" i="1" s="1"/>
  <c r="AM42" i="1" s="1"/>
  <c r="AN42" i="1" s="1"/>
  <c r="AO42" i="1" s="1"/>
  <c r="AP42" i="1" s="1"/>
  <c r="AQ42" i="1" s="1"/>
  <c r="AR42" i="1" s="1"/>
  <c r="AS42" i="1" s="1"/>
  <c r="AT42" i="1" s="1"/>
  <c r="E42" i="1"/>
  <c r="BH2" i="1"/>
  <c r="BI2" i="1" s="1"/>
  <c r="BJ2" i="1" s="1"/>
  <c r="BK2" i="1" s="1"/>
  <c r="BL2" i="1" s="1"/>
  <c r="BM2" i="1" s="1"/>
  <c r="BN2" i="1" s="1"/>
  <c r="BO2" i="1" s="1"/>
  <c r="BP2" i="1" s="1"/>
  <c r="BQ2" i="1" s="1"/>
  <c r="AZ91" i="1"/>
  <c r="AO91" i="1"/>
  <c r="S91" i="1"/>
  <c r="AD91" i="1"/>
  <c r="AS31" i="1"/>
  <c r="AT28" i="1"/>
  <c r="AT29" i="1"/>
  <c r="AU27" i="1"/>
  <c r="AT30" i="1"/>
  <c r="F29" i="1"/>
  <c r="F30" i="1"/>
  <c r="F32" i="1" s="1"/>
  <c r="BM92" i="1"/>
  <c r="BF117" i="1"/>
  <c r="L120" i="1"/>
  <c r="AE92" i="1"/>
  <c r="AQ92" i="1" s="1"/>
  <c r="BC92" i="1" s="1"/>
  <c r="BO92" i="1" s="1"/>
  <c r="T92" i="1"/>
  <c r="AQ81" i="1"/>
  <c r="O88" i="1" l="1"/>
  <c r="O89" i="1"/>
  <c r="O90" i="1"/>
  <c r="AT47" i="1"/>
  <c r="AT48" i="1"/>
  <c r="AT57" i="1" s="1"/>
  <c r="T36" i="1"/>
  <c r="Q63" i="1"/>
  <c r="AS57" i="1"/>
  <c r="AT53" i="1"/>
  <c r="AT54" i="1"/>
  <c r="AT58" i="1" s="1"/>
  <c r="AT51" i="1"/>
  <c r="AT50" i="1"/>
  <c r="P88" i="1"/>
  <c r="P89" i="1"/>
  <c r="P90" i="1"/>
  <c r="Q67" i="1"/>
  <c r="Q65" i="1"/>
  <c r="AS56" i="1"/>
  <c r="S38" i="1"/>
  <c r="S11" i="1"/>
  <c r="R66" i="1"/>
  <c r="R67" i="1" s="1"/>
  <c r="R64" i="1"/>
  <c r="R65" i="1" s="1"/>
  <c r="R62" i="1"/>
  <c r="R63" i="1" s="1"/>
  <c r="N112" i="1"/>
  <c r="N121" i="1" s="1"/>
  <c r="P110" i="1"/>
  <c r="P78" i="1"/>
  <c r="S41" i="1"/>
  <c r="R72" i="1"/>
  <c r="R71" i="1"/>
  <c r="R73" i="1"/>
  <c r="R70" i="1"/>
  <c r="S37" i="1"/>
  <c r="R75" i="1"/>
  <c r="R74" i="1"/>
  <c r="M121" i="1"/>
  <c r="M114" i="1"/>
  <c r="F42" i="1"/>
  <c r="AU42" i="1"/>
  <c r="AV42" i="1" s="1"/>
  <c r="AW42" i="1" s="1"/>
  <c r="AX42" i="1" s="1"/>
  <c r="AY42" i="1" s="1"/>
  <c r="AZ42" i="1" s="1"/>
  <c r="BA42" i="1" s="1"/>
  <c r="BB42" i="1" s="1"/>
  <c r="BC42" i="1" s="1"/>
  <c r="BD42" i="1" s="1"/>
  <c r="BE42" i="1" s="1"/>
  <c r="BF42" i="1" s="1"/>
  <c r="AT32" i="1"/>
  <c r="F43" i="1"/>
  <c r="AU43" i="1"/>
  <c r="AV43" i="1" s="1"/>
  <c r="AW43" i="1" s="1"/>
  <c r="AX43" i="1" s="1"/>
  <c r="AY43" i="1" s="1"/>
  <c r="AZ43" i="1" s="1"/>
  <c r="BA43" i="1" s="1"/>
  <c r="BB43" i="1" s="1"/>
  <c r="BC43" i="1" s="1"/>
  <c r="BD43" i="1" s="1"/>
  <c r="BE43" i="1" s="1"/>
  <c r="BF43" i="1" s="1"/>
  <c r="AP91" i="1"/>
  <c r="T91" i="1"/>
  <c r="AE91" i="1"/>
  <c r="BA91" i="1"/>
  <c r="BL91" i="1"/>
  <c r="AU29" i="1"/>
  <c r="AU28" i="1"/>
  <c r="AU30" i="1"/>
  <c r="AV27" i="1"/>
  <c r="AT31" i="1"/>
  <c r="L119" i="1"/>
  <c r="K125" i="1"/>
  <c r="J125" i="1"/>
  <c r="AF92" i="1"/>
  <c r="AR92" i="1" s="1"/>
  <c r="BD92" i="1" s="1"/>
  <c r="U92" i="1"/>
  <c r="AR81" i="1"/>
  <c r="Q77" i="1" l="1"/>
  <c r="Q95" i="1" s="1"/>
  <c r="O86" i="1"/>
  <c r="O99" i="1" s="1"/>
  <c r="O100" i="1" s="1"/>
  <c r="M120" i="1"/>
  <c r="M115" i="1"/>
  <c r="R68" i="1"/>
  <c r="AT56" i="1"/>
  <c r="AU32" i="1"/>
  <c r="AU53" i="1"/>
  <c r="AU54" i="1"/>
  <c r="AU58" i="1" s="1"/>
  <c r="AU50" i="1"/>
  <c r="AU51" i="1"/>
  <c r="T11" i="1"/>
  <c r="S66" i="1"/>
  <c r="S67" i="1" s="1"/>
  <c r="S64" i="1"/>
  <c r="S65" i="1" s="1"/>
  <c r="S62" i="1"/>
  <c r="Q68" i="1"/>
  <c r="AU48" i="1"/>
  <c r="AU47" i="1"/>
  <c r="AU56" i="1" s="1"/>
  <c r="T38" i="1"/>
  <c r="U36" i="1"/>
  <c r="N114" i="1"/>
  <c r="P86" i="1"/>
  <c r="P99" i="1" s="1"/>
  <c r="P100" i="1" s="1"/>
  <c r="Q78" i="1"/>
  <c r="Q110" i="1"/>
  <c r="R77" i="1"/>
  <c r="T37" i="1"/>
  <c r="S75" i="1"/>
  <c r="S74" i="1"/>
  <c r="T41" i="1"/>
  <c r="S70" i="1"/>
  <c r="S72" i="1"/>
  <c r="S71" i="1"/>
  <c r="S73" i="1"/>
  <c r="M119" i="1"/>
  <c r="M123" i="1" s="1"/>
  <c r="O112" i="1"/>
  <c r="O121" i="1" s="1"/>
  <c r="BG42" i="1"/>
  <c r="BH42" i="1" s="1"/>
  <c r="BI42" i="1" s="1"/>
  <c r="BJ42" i="1" s="1"/>
  <c r="BK42" i="1" s="1"/>
  <c r="BL42" i="1" s="1"/>
  <c r="BM42" i="1" s="1"/>
  <c r="BN42" i="1" s="1"/>
  <c r="BO42" i="1" s="1"/>
  <c r="BP42" i="1" s="1"/>
  <c r="BQ42" i="1" s="1"/>
  <c r="D42" i="1" s="1"/>
  <c r="G42" i="1"/>
  <c r="G43" i="1"/>
  <c r="BG43" i="1"/>
  <c r="BH43" i="1" s="1"/>
  <c r="BI43" i="1" s="1"/>
  <c r="BJ43" i="1" s="1"/>
  <c r="BK43" i="1" s="1"/>
  <c r="BL43" i="1" s="1"/>
  <c r="BM43" i="1" s="1"/>
  <c r="BN43" i="1" s="1"/>
  <c r="BO43" i="1" s="1"/>
  <c r="BP43" i="1" s="1"/>
  <c r="BQ43" i="1" s="1"/>
  <c r="U91" i="1"/>
  <c r="AF91" i="1"/>
  <c r="BM91" i="1"/>
  <c r="F117" i="1"/>
  <c r="BB91" i="1"/>
  <c r="AQ91" i="1"/>
  <c r="AV29" i="1"/>
  <c r="AV28" i="1"/>
  <c r="AW27" i="1"/>
  <c r="AV30" i="1"/>
  <c r="AU31" i="1"/>
  <c r="L123" i="1"/>
  <c r="BP92" i="1"/>
  <c r="AG92" i="1"/>
  <c r="AS92" i="1" s="1"/>
  <c r="BE92" i="1" s="1"/>
  <c r="BQ92" i="1" s="1"/>
  <c r="AS81" i="1"/>
  <c r="R78" i="1" l="1"/>
  <c r="R95" i="1"/>
  <c r="N120" i="1"/>
  <c r="N119" i="1" s="1"/>
  <c r="N123" i="1" s="1"/>
  <c r="N115" i="1"/>
  <c r="Q88" i="1"/>
  <c r="Q89" i="1"/>
  <c r="Q90" i="1"/>
  <c r="R88" i="1"/>
  <c r="R90" i="1"/>
  <c r="R89" i="1"/>
  <c r="V36" i="1"/>
  <c r="AV50" i="1"/>
  <c r="AV51" i="1"/>
  <c r="S63" i="1"/>
  <c r="S77" i="1" s="1"/>
  <c r="S95" i="1" s="1"/>
  <c r="AV47" i="1"/>
  <c r="AV56" i="1" s="1"/>
  <c r="AV48" i="1"/>
  <c r="U38" i="1"/>
  <c r="D38" i="1" s="1"/>
  <c r="AU57" i="1"/>
  <c r="U11" i="1"/>
  <c r="T66" i="1"/>
  <c r="T67" i="1" s="1"/>
  <c r="T64" i="1"/>
  <c r="T65" i="1" s="1"/>
  <c r="T62" i="1"/>
  <c r="T63" i="1" s="1"/>
  <c r="AV32" i="1"/>
  <c r="AV53" i="1"/>
  <c r="AV54" i="1"/>
  <c r="AV58" i="1" s="1"/>
  <c r="P112" i="1"/>
  <c r="P121" i="1" s="1"/>
  <c r="R110" i="1"/>
  <c r="O114" i="1"/>
  <c r="U37" i="1"/>
  <c r="T75" i="1"/>
  <c r="T74" i="1"/>
  <c r="U41" i="1"/>
  <c r="T70" i="1"/>
  <c r="T72" i="1"/>
  <c r="T71" i="1"/>
  <c r="T73" i="1"/>
  <c r="H43" i="1"/>
  <c r="H42" i="1"/>
  <c r="AR91" i="1"/>
  <c r="AG91" i="1"/>
  <c r="BC91" i="1"/>
  <c r="BN91" i="1"/>
  <c r="AX27" i="1"/>
  <c r="AW28" i="1"/>
  <c r="AW30" i="1"/>
  <c r="AW29" i="1"/>
  <c r="AV31" i="1"/>
  <c r="G92" i="1"/>
  <c r="L125" i="1"/>
  <c r="M125" i="1"/>
  <c r="N125" i="1"/>
  <c r="D92" i="1"/>
  <c r="F92" i="1"/>
  <c r="E92" i="1"/>
  <c r="H92" i="1"/>
  <c r="AT81" i="1"/>
  <c r="AV57" i="1" l="1"/>
  <c r="Q86" i="1"/>
  <c r="Q99" i="1" s="1"/>
  <c r="Q100" i="1" s="1"/>
  <c r="O120" i="1"/>
  <c r="O115" i="1"/>
  <c r="AW50" i="1"/>
  <c r="AW51" i="1"/>
  <c r="AW32" i="1"/>
  <c r="AW53" i="1"/>
  <c r="AW54" i="1"/>
  <c r="AW58" i="1" s="1"/>
  <c r="AW48" i="1"/>
  <c r="AW47" i="1"/>
  <c r="S68" i="1"/>
  <c r="W36" i="1"/>
  <c r="V11" i="1"/>
  <c r="U64" i="1"/>
  <c r="U65" i="1" s="1"/>
  <c r="U66" i="1"/>
  <c r="U67" i="1" s="1"/>
  <c r="U62" i="1"/>
  <c r="U63" i="1" s="1"/>
  <c r="T68" i="1"/>
  <c r="V38" i="1"/>
  <c r="P114" i="1"/>
  <c r="P115" i="1" s="1"/>
  <c r="Q112" i="1"/>
  <c r="Q114" i="1" s="1"/>
  <c r="Q115" i="1" s="1"/>
  <c r="R86" i="1"/>
  <c r="R99" i="1" s="1"/>
  <c r="R112" i="1" s="1"/>
  <c r="R114" i="1" s="1"/>
  <c r="R115" i="1" s="1"/>
  <c r="S110" i="1"/>
  <c r="S78" i="1"/>
  <c r="T77" i="1"/>
  <c r="T95" i="1" s="1"/>
  <c r="V37" i="1"/>
  <c r="U75" i="1"/>
  <c r="U74" i="1"/>
  <c r="V41" i="1"/>
  <c r="U73" i="1"/>
  <c r="U70" i="1"/>
  <c r="U72" i="1"/>
  <c r="U71" i="1"/>
  <c r="D37" i="1"/>
  <c r="AS91" i="1"/>
  <c r="BD91" i="1"/>
  <c r="BO91" i="1"/>
  <c r="AX30" i="1"/>
  <c r="AX29" i="1"/>
  <c r="AY27" i="1"/>
  <c r="AX28" i="1"/>
  <c r="AW31" i="1"/>
  <c r="O119" i="1"/>
  <c r="AU81" i="1"/>
  <c r="AW57" i="1" l="1"/>
  <c r="U68" i="1"/>
  <c r="U88" i="1" s="1"/>
  <c r="D63" i="1"/>
  <c r="U90" i="1"/>
  <c r="W38" i="1"/>
  <c r="S88" i="1"/>
  <c r="S90" i="1"/>
  <c r="S89" i="1"/>
  <c r="AX32" i="1"/>
  <c r="AX53" i="1"/>
  <c r="AX54" i="1"/>
  <c r="AX58" i="1" s="1"/>
  <c r="U89" i="1"/>
  <c r="AX48" i="1"/>
  <c r="AX47" i="1"/>
  <c r="AX56" i="1" s="1"/>
  <c r="X36" i="1"/>
  <c r="T88" i="1"/>
  <c r="T90" i="1"/>
  <c r="T89" i="1"/>
  <c r="AX50" i="1"/>
  <c r="AX51" i="1"/>
  <c r="AW56" i="1"/>
  <c r="W11" i="1"/>
  <c r="V66" i="1"/>
  <c r="V64" i="1"/>
  <c r="V62" i="1"/>
  <c r="P120" i="1"/>
  <c r="P119" i="1" s="1"/>
  <c r="P123" i="1" s="1"/>
  <c r="Q120" i="1"/>
  <c r="Q121" i="1"/>
  <c r="R100" i="1"/>
  <c r="T78" i="1"/>
  <c r="T110" i="1"/>
  <c r="U77" i="1"/>
  <c r="U95" i="1" s="1"/>
  <c r="V73" i="1"/>
  <c r="V70" i="1"/>
  <c r="V72" i="1"/>
  <c r="V71" i="1"/>
  <c r="W41" i="1"/>
  <c r="W37" i="1"/>
  <c r="V75" i="1"/>
  <c r="V74" i="1"/>
  <c r="BP91" i="1"/>
  <c r="BE91" i="1"/>
  <c r="AX31" i="1"/>
  <c r="AY29" i="1"/>
  <c r="AY28" i="1"/>
  <c r="AY30" i="1"/>
  <c r="AZ27" i="1"/>
  <c r="R121" i="1"/>
  <c r="O123" i="1"/>
  <c r="R120" i="1"/>
  <c r="AV81" i="1"/>
  <c r="S86" i="1" l="1"/>
  <c r="S99" i="1" s="1"/>
  <c r="S100" i="1" s="1"/>
  <c r="V67" i="1"/>
  <c r="V65" i="1"/>
  <c r="AX57" i="1"/>
  <c r="Y36" i="1"/>
  <c r="X11" i="1"/>
  <c r="W66" i="1"/>
  <c r="W67" i="1" s="1"/>
  <c r="W62" i="1"/>
  <c r="W63" i="1" s="1"/>
  <c r="W64" i="1"/>
  <c r="W65" i="1" s="1"/>
  <c r="AY32" i="1"/>
  <c r="AY54" i="1"/>
  <c r="AY58" i="1" s="1"/>
  <c r="AY53" i="1"/>
  <c r="AY48" i="1"/>
  <c r="AY47" i="1"/>
  <c r="X38" i="1"/>
  <c r="AY50" i="1"/>
  <c r="AY51" i="1"/>
  <c r="V63" i="1"/>
  <c r="T86" i="1"/>
  <c r="T99" i="1" s="1"/>
  <c r="Q119" i="1"/>
  <c r="Q123" i="1" s="1"/>
  <c r="Q125" i="1" s="1"/>
  <c r="U78" i="1"/>
  <c r="U110" i="1"/>
  <c r="X37" i="1"/>
  <c r="W74" i="1"/>
  <c r="W75" i="1"/>
  <c r="X41" i="1"/>
  <c r="W72" i="1"/>
  <c r="W71" i="1"/>
  <c r="W73" i="1"/>
  <c r="W70" i="1"/>
  <c r="BQ91" i="1"/>
  <c r="AZ29" i="1"/>
  <c r="AZ28" i="1"/>
  <c r="BA27" i="1"/>
  <c r="AZ30" i="1"/>
  <c r="AY31" i="1"/>
  <c r="R119" i="1"/>
  <c r="R123" i="1" s="1"/>
  <c r="O125" i="1"/>
  <c r="P125" i="1"/>
  <c r="AW81" i="1"/>
  <c r="V77" i="1" l="1"/>
  <c r="S112" i="1"/>
  <c r="S114" i="1" s="1"/>
  <c r="S115" i="1" s="1"/>
  <c r="V78" i="1"/>
  <c r="V95" i="1"/>
  <c r="AZ32" i="1"/>
  <c r="AZ54" i="1"/>
  <c r="AZ58" i="1" s="1"/>
  <c r="AZ53" i="1"/>
  <c r="Y38" i="1"/>
  <c r="Z36" i="1"/>
  <c r="AZ48" i="1"/>
  <c r="AZ47" i="1"/>
  <c r="W68" i="1"/>
  <c r="V68" i="1"/>
  <c r="AY56" i="1"/>
  <c r="AZ51" i="1"/>
  <c r="AZ50" i="1"/>
  <c r="AY57" i="1"/>
  <c r="Y11" i="1"/>
  <c r="X66" i="1"/>
  <c r="X62" i="1"/>
  <c r="X64" i="1"/>
  <c r="X65" i="1" s="1"/>
  <c r="R125" i="1"/>
  <c r="S120" i="1"/>
  <c r="S121" i="1"/>
  <c r="T100" i="1"/>
  <c r="T112" i="1"/>
  <c r="T114" i="1" s="1"/>
  <c r="T115" i="1" s="1"/>
  <c r="V110" i="1"/>
  <c r="U86" i="1"/>
  <c r="U99" i="1" s="1"/>
  <c r="U100" i="1" s="1"/>
  <c r="W77" i="1"/>
  <c r="W95" i="1" s="1"/>
  <c r="Y41" i="1"/>
  <c r="X72" i="1"/>
  <c r="X71" i="1"/>
  <c r="X73" i="1"/>
  <c r="X70" i="1"/>
  <c r="Y37" i="1"/>
  <c r="X74" i="1"/>
  <c r="X75" i="1"/>
  <c r="H91" i="1"/>
  <c r="E91" i="1"/>
  <c r="D91" i="1"/>
  <c r="G91" i="1"/>
  <c r="F91" i="1"/>
  <c r="BA30" i="1"/>
  <c r="BA29" i="1"/>
  <c r="BA28" i="1"/>
  <c r="BB27" i="1"/>
  <c r="AZ31" i="1"/>
  <c r="AX81" i="1"/>
  <c r="X63" i="1" l="1"/>
  <c r="AA36" i="1"/>
  <c r="Z11" i="1"/>
  <c r="Y66" i="1"/>
  <c r="Y67" i="1" s="1"/>
  <c r="Y62" i="1"/>
  <c r="Y63" i="1" s="1"/>
  <c r="Y64" i="1"/>
  <c r="V88" i="1"/>
  <c r="V89" i="1"/>
  <c r="V90" i="1"/>
  <c r="BA48" i="1"/>
  <c r="BA47" i="1"/>
  <c r="W88" i="1"/>
  <c r="W89" i="1"/>
  <c r="W90" i="1"/>
  <c r="X67" i="1"/>
  <c r="X77" i="1" s="1"/>
  <c r="X95" i="1" s="1"/>
  <c r="BA51" i="1"/>
  <c r="BA50" i="1"/>
  <c r="AZ56" i="1"/>
  <c r="Z38" i="1"/>
  <c r="BA32" i="1"/>
  <c r="BA54" i="1"/>
  <c r="BA58" i="1" s="1"/>
  <c r="BA53" i="1"/>
  <c r="AZ57" i="1"/>
  <c r="T121" i="1"/>
  <c r="T120" i="1"/>
  <c r="S119" i="1"/>
  <c r="S123" i="1" s="1"/>
  <c r="S125" i="1" s="1"/>
  <c r="U112" i="1"/>
  <c r="U114" i="1" s="1"/>
  <c r="U115" i="1" s="1"/>
  <c r="W78" i="1"/>
  <c r="W110" i="1"/>
  <c r="Z37" i="1"/>
  <c r="Y74" i="1"/>
  <c r="Y75" i="1"/>
  <c r="Z41" i="1"/>
  <c r="Y72" i="1"/>
  <c r="Y71" i="1"/>
  <c r="Y73" i="1"/>
  <c r="Y70" i="1"/>
  <c r="BB29" i="1"/>
  <c r="BB30" i="1"/>
  <c r="BB28" i="1"/>
  <c r="BC27" i="1"/>
  <c r="BA31" i="1"/>
  <c r="AY81" i="1"/>
  <c r="V86" i="1" l="1"/>
  <c r="V99" i="1" s="1"/>
  <c r="V100" i="1" s="1"/>
  <c r="AA38" i="1"/>
  <c r="Y65" i="1"/>
  <c r="BA56" i="1"/>
  <c r="Y68" i="1"/>
  <c r="BA57" i="1"/>
  <c r="AA11" i="1"/>
  <c r="Z66" i="1"/>
  <c r="Z64" i="1"/>
  <c r="Z65" i="1" s="1"/>
  <c r="Z62" i="1"/>
  <c r="Z63" i="1" s="1"/>
  <c r="BB47" i="1"/>
  <c r="BB56" i="1" s="1"/>
  <c r="BB48" i="1"/>
  <c r="AB36" i="1"/>
  <c r="BB32" i="1"/>
  <c r="BB53" i="1"/>
  <c r="BB54" i="1"/>
  <c r="BB58" i="1" s="1"/>
  <c r="BB51" i="1"/>
  <c r="BB50" i="1"/>
  <c r="X68" i="1"/>
  <c r="T119" i="1"/>
  <c r="T123" i="1" s="1"/>
  <c r="T125" i="1" s="1"/>
  <c r="V112" i="1"/>
  <c r="V121" i="1" s="1"/>
  <c r="W86" i="1"/>
  <c r="W99" i="1" s="1"/>
  <c r="W100" i="1" s="1"/>
  <c r="U121" i="1"/>
  <c r="U120" i="1"/>
  <c r="X78" i="1"/>
  <c r="X110" i="1"/>
  <c r="Y77" i="1"/>
  <c r="Y95" i="1" s="1"/>
  <c r="AA41" i="1"/>
  <c r="Z72" i="1"/>
  <c r="Z71" i="1"/>
  <c r="Z73" i="1"/>
  <c r="Z70" i="1"/>
  <c r="Z75" i="1"/>
  <c r="Z74" i="1"/>
  <c r="AA37" i="1"/>
  <c r="BB31" i="1"/>
  <c r="BC29" i="1"/>
  <c r="BC28" i="1"/>
  <c r="BD27" i="1"/>
  <c r="BC30" i="1"/>
  <c r="AZ81" i="1"/>
  <c r="BB57" i="1" l="1"/>
  <c r="X88" i="1"/>
  <c r="X90" i="1"/>
  <c r="X89" i="1"/>
  <c r="X86" i="1" s="1"/>
  <c r="X99" i="1" s="1"/>
  <c r="X100" i="1" s="1"/>
  <c r="Z67" i="1"/>
  <c r="Z77" i="1" s="1"/>
  <c r="Z95" i="1" s="1"/>
  <c r="AC36" i="1"/>
  <c r="AB11" i="1"/>
  <c r="AA66" i="1"/>
  <c r="AA67" i="1" s="1"/>
  <c r="AA64" i="1"/>
  <c r="AA65" i="1" s="1"/>
  <c r="AA62" i="1"/>
  <c r="BC50" i="1"/>
  <c r="BC51" i="1"/>
  <c r="BC32" i="1"/>
  <c r="BC53" i="1"/>
  <c r="BC54" i="1"/>
  <c r="BC58" i="1" s="1"/>
  <c r="BC48" i="1"/>
  <c r="BC47" i="1"/>
  <c r="Y88" i="1"/>
  <c r="Y90" i="1"/>
  <c r="Y89" i="1"/>
  <c r="AB38" i="1"/>
  <c r="W112" i="1"/>
  <c r="W114" i="1" s="1"/>
  <c r="W115" i="1" s="1"/>
  <c r="V114" i="1"/>
  <c r="V115" i="1" s="1"/>
  <c r="U119" i="1"/>
  <c r="U123" i="1" s="1"/>
  <c r="U125" i="1" s="1"/>
  <c r="Y78" i="1"/>
  <c r="Y110" i="1"/>
  <c r="AB37" i="1"/>
  <c r="AA75" i="1"/>
  <c r="AA74" i="1"/>
  <c r="AB41" i="1"/>
  <c r="AA70" i="1"/>
  <c r="AA72" i="1"/>
  <c r="AA71" i="1"/>
  <c r="AA73" i="1"/>
  <c r="BD30" i="1"/>
  <c r="BD29" i="1"/>
  <c r="BE27" i="1"/>
  <c r="BD28" i="1"/>
  <c r="BC31" i="1"/>
  <c r="BA81" i="1"/>
  <c r="BC56" i="1" l="1"/>
  <c r="AA63" i="1"/>
  <c r="AA77" i="1" s="1"/>
  <c r="AA95" i="1" s="1"/>
  <c r="Z68" i="1"/>
  <c r="AC11" i="1"/>
  <c r="AB66" i="1"/>
  <c r="AB64" i="1"/>
  <c r="AB62" i="1"/>
  <c r="AB63" i="1" s="1"/>
  <c r="BD47" i="1"/>
  <c r="BD48" i="1"/>
  <c r="AD36" i="1"/>
  <c r="AC38" i="1"/>
  <c r="BD50" i="1"/>
  <c r="BD51" i="1"/>
  <c r="BC57" i="1"/>
  <c r="BD32" i="1"/>
  <c r="BD53" i="1"/>
  <c r="BD54" i="1"/>
  <c r="BD58" i="1" s="1"/>
  <c r="V120" i="1"/>
  <c r="V119" i="1" s="1"/>
  <c r="V123" i="1" s="1"/>
  <c r="W121" i="1"/>
  <c r="W120" i="1"/>
  <c r="Z78" i="1"/>
  <c r="X112" i="1"/>
  <c r="X114" i="1" s="1"/>
  <c r="X115" i="1" s="1"/>
  <c r="Y86" i="1"/>
  <c r="Y99" i="1" s="1"/>
  <c r="Z110" i="1"/>
  <c r="AC41" i="1"/>
  <c r="AB70" i="1"/>
  <c r="AB72" i="1"/>
  <c r="AB71" i="1"/>
  <c r="AB73" i="1"/>
  <c r="AB75" i="1"/>
  <c r="AB74" i="1"/>
  <c r="AC37" i="1"/>
  <c r="BD31" i="1"/>
  <c r="BE28" i="1"/>
  <c r="BE30" i="1"/>
  <c r="BF27" i="1"/>
  <c r="BE29" i="1"/>
  <c r="BB81" i="1"/>
  <c r="AB65" i="1" l="1"/>
  <c r="BE32" i="1"/>
  <c r="BE53" i="1"/>
  <c r="BE54" i="1"/>
  <c r="BE58" i="1" s="1"/>
  <c r="BE48" i="1"/>
  <c r="BE47" i="1"/>
  <c r="AE36" i="1"/>
  <c r="AD11" i="1"/>
  <c r="AC66" i="1"/>
  <c r="AC67" i="1" s="1"/>
  <c r="AC64" i="1"/>
  <c r="AC65" i="1" s="1"/>
  <c r="AC62" i="1"/>
  <c r="AC63" i="1" s="1"/>
  <c r="AC68" i="1" s="1"/>
  <c r="AC88" i="1" s="1"/>
  <c r="AB67" i="1"/>
  <c r="AB77" i="1" s="1"/>
  <c r="AB95" i="1" s="1"/>
  <c r="Z88" i="1"/>
  <c r="Z90" i="1"/>
  <c r="Z89" i="1"/>
  <c r="BE50" i="1"/>
  <c r="BE51" i="1"/>
  <c r="BD57" i="1"/>
  <c r="BD56" i="1"/>
  <c r="AA68" i="1"/>
  <c r="AD38" i="1"/>
  <c r="AC90" i="1"/>
  <c r="AB68" i="1"/>
  <c r="W119" i="1"/>
  <c r="W123" i="1" s="1"/>
  <c r="W125" i="1" s="1"/>
  <c r="X120" i="1"/>
  <c r="AA78" i="1"/>
  <c r="AA110" i="1"/>
  <c r="Y112" i="1"/>
  <c r="Y114" i="1" s="1"/>
  <c r="Y115" i="1" s="1"/>
  <c r="Y100" i="1"/>
  <c r="X121" i="1"/>
  <c r="Z86" i="1"/>
  <c r="Z99" i="1" s="1"/>
  <c r="Z100" i="1" s="1"/>
  <c r="AD37" i="1"/>
  <c r="AC75" i="1"/>
  <c r="AC74" i="1"/>
  <c r="AD41" i="1"/>
  <c r="AC73" i="1"/>
  <c r="AC70" i="1"/>
  <c r="AC72" i="1"/>
  <c r="AC71" i="1"/>
  <c r="BG27" i="1"/>
  <c r="BF30" i="1"/>
  <c r="BF29" i="1"/>
  <c r="BF28" i="1"/>
  <c r="BE31" i="1"/>
  <c r="V125" i="1"/>
  <c r="BC81" i="1"/>
  <c r="BE56" i="1" l="1"/>
  <c r="AC89" i="1"/>
  <c r="BE57" i="1"/>
  <c r="BF48" i="1"/>
  <c r="BF47" i="1"/>
  <c r="AE38" i="1"/>
  <c r="BF50" i="1"/>
  <c r="BF51" i="1"/>
  <c r="AE11" i="1"/>
  <c r="AD66" i="1"/>
  <c r="AD64" i="1"/>
  <c r="AD65" i="1" s="1"/>
  <c r="AD62" i="1"/>
  <c r="AD63" i="1" s="1"/>
  <c r="AB88" i="1"/>
  <c r="AB90" i="1"/>
  <c r="AB89" i="1"/>
  <c r="BF32" i="1"/>
  <c r="BF53" i="1"/>
  <c r="BF54" i="1"/>
  <c r="BF58" i="1" s="1"/>
  <c r="AA88" i="1"/>
  <c r="AA86" i="1" s="1"/>
  <c r="AA99" i="1" s="1"/>
  <c r="AA112" i="1" s="1"/>
  <c r="AA89" i="1"/>
  <c r="AA90" i="1"/>
  <c r="AF36" i="1"/>
  <c r="AC77" i="1"/>
  <c r="X119" i="1"/>
  <c r="X123" i="1" s="1"/>
  <c r="X125" i="1" s="1"/>
  <c r="Y120" i="1"/>
  <c r="Y121" i="1"/>
  <c r="AB78" i="1"/>
  <c r="AB110" i="1"/>
  <c r="Z112" i="1"/>
  <c r="Z114" i="1" s="1"/>
  <c r="Z115" i="1" s="1"/>
  <c r="AE41" i="1"/>
  <c r="AD73" i="1"/>
  <c r="AD70" i="1"/>
  <c r="AD72" i="1"/>
  <c r="AD71" i="1"/>
  <c r="AE37" i="1"/>
  <c r="AD74" i="1"/>
  <c r="AD75" i="1"/>
  <c r="BG30" i="1"/>
  <c r="BG29" i="1"/>
  <c r="BG28" i="1"/>
  <c r="BH27" i="1"/>
  <c r="BF31" i="1"/>
  <c r="BD81" i="1"/>
  <c r="BF56" i="1" l="1"/>
  <c r="AC78" i="1"/>
  <c r="AC95" i="1"/>
  <c r="AF38" i="1"/>
  <c r="AD67" i="1"/>
  <c r="AD68" i="1" s="1"/>
  <c r="AF11" i="1"/>
  <c r="AE66" i="1"/>
  <c r="AE67" i="1" s="1"/>
  <c r="AE62" i="1"/>
  <c r="AE63" i="1" s="1"/>
  <c r="AE64" i="1"/>
  <c r="AE65" i="1" s="1"/>
  <c r="BF57" i="1"/>
  <c r="BG32" i="1"/>
  <c r="BG54" i="1"/>
  <c r="BG58" i="1" s="1"/>
  <c r="BG53" i="1"/>
  <c r="AG36" i="1"/>
  <c r="BG50" i="1"/>
  <c r="BG51" i="1"/>
  <c r="BG48" i="1"/>
  <c r="BG47" i="1"/>
  <c r="AC110" i="1"/>
  <c r="Z121" i="1"/>
  <c r="Z120" i="1"/>
  <c r="Y119" i="1"/>
  <c r="Y123" i="1" s="1"/>
  <c r="Y125" i="1" s="1"/>
  <c r="AA100" i="1"/>
  <c r="AA114" i="1"/>
  <c r="AA115" i="1" s="1"/>
  <c r="AA121" i="1"/>
  <c r="AB86" i="1"/>
  <c r="AB99" i="1" s="1"/>
  <c r="AB100" i="1" s="1"/>
  <c r="AF37" i="1"/>
  <c r="AE74" i="1"/>
  <c r="AE75" i="1"/>
  <c r="AF41" i="1"/>
  <c r="AE73" i="1"/>
  <c r="AE71" i="1"/>
  <c r="AE70" i="1"/>
  <c r="AE72" i="1"/>
  <c r="BH30" i="1"/>
  <c r="BH29" i="1"/>
  <c r="BH28" i="1"/>
  <c r="BI27" i="1"/>
  <c r="BG31" i="1"/>
  <c r="BE81" i="1"/>
  <c r="BG57" i="1" l="1"/>
  <c r="AD77" i="1"/>
  <c r="AG11" i="1"/>
  <c r="AF66" i="1"/>
  <c r="AF67" i="1" s="1"/>
  <c r="AF62" i="1"/>
  <c r="AF63" i="1" s="1"/>
  <c r="AF64" i="1"/>
  <c r="AF65" i="1" s="1"/>
  <c r="AD88" i="1"/>
  <c r="AD89" i="1"/>
  <c r="AD90" i="1"/>
  <c r="BG56" i="1"/>
  <c r="BH48" i="1"/>
  <c r="BH47" i="1"/>
  <c r="BH51" i="1"/>
  <c r="BH50" i="1"/>
  <c r="AE68" i="1"/>
  <c r="AG38" i="1"/>
  <c r="AH36" i="1"/>
  <c r="BH32" i="1"/>
  <c r="BH54" i="1"/>
  <c r="BH58" i="1" s="1"/>
  <c r="BH53" i="1"/>
  <c r="AC86" i="1"/>
  <c r="AC99" i="1" s="1"/>
  <c r="AC100" i="1" s="1"/>
  <c r="AA120" i="1"/>
  <c r="AA119" i="1" s="1"/>
  <c r="AA123" i="1" s="1"/>
  <c r="Z119" i="1"/>
  <c r="Z123" i="1" s="1"/>
  <c r="Z125" i="1" s="1"/>
  <c r="AD110" i="1"/>
  <c r="AB112" i="1"/>
  <c r="AB121" i="1" s="1"/>
  <c r="AE77" i="1"/>
  <c r="AG41" i="1"/>
  <c r="AF72" i="1"/>
  <c r="AF71" i="1"/>
  <c r="AF73" i="1"/>
  <c r="AF70" i="1"/>
  <c r="AG37" i="1"/>
  <c r="AF74" i="1"/>
  <c r="AF75" i="1"/>
  <c r="BI30" i="1"/>
  <c r="BJ27" i="1"/>
  <c r="BI29" i="1"/>
  <c r="BI28" i="1"/>
  <c r="BH31" i="1"/>
  <c r="BF81" i="1"/>
  <c r="AE78" i="1" l="1"/>
  <c r="AE95" i="1"/>
  <c r="AD78" i="1"/>
  <c r="AD95" i="1"/>
  <c r="AH38" i="1"/>
  <c r="AH11" i="1"/>
  <c r="AG66" i="1"/>
  <c r="AG67" i="1" s="1"/>
  <c r="AG62" i="1"/>
  <c r="AG63" i="1" s="1"/>
  <c r="AG64" i="1"/>
  <c r="AG65" i="1" s="1"/>
  <c r="AE88" i="1"/>
  <c r="AE90" i="1"/>
  <c r="AE89" i="1"/>
  <c r="BI48" i="1"/>
  <c r="BI47" i="1"/>
  <c r="BI56" i="1" s="1"/>
  <c r="BH56" i="1"/>
  <c r="BI32" i="1"/>
  <c r="BI54" i="1"/>
  <c r="BI58" i="1" s="1"/>
  <c r="BI53" i="1"/>
  <c r="BI51" i="1"/>
  <c r="BI50" i="1"/>
  <c r="BH57" i="1"/>
  <c r="AF68" i="1"/>
  <c r="E63" i="1"/>
  <c r="AI36" i="1"/>
  <c r="AC112" i="1"/>
  <c r="AC121" i="1" s="1"/>
  <c r="AD86" i="1"/>
  <c r="AA125" i="1"/>
  <c r="AC114" i="1"/>
  <c r="AC115" i="1" s="1"/>
  <c r="AE110" i="1"/>
  <c r="AB114" i="1"/>
  <c r="AB115" i="1" s="1"/>
  <c r="AF77" i="1"/>
  <c r="AH37" i="1"/>
  <c r="AG75" i="1"/>
  <c r="AG74" i="1"/>
  <c r="AH41" i="1"/>
  <c r="AG72" i="1"/>
  <c r="AG71" i="1"/>
  <c r="AG73" i="1"/>
  <c r="AG70" i="1"/>
  <c r="BK27" i="1"/>
  <c r="BL27" i="1" s="1"/>
  <c r="BM27" i="1" s="1"/>
  <c r="BN27" i="1" s="1"/>
  <c r="BO27" i="1" s="1"/>
  <c r="BP27" i="1" s="1"/>
  <c r="BQ27" i="1" s="1"/>
  <c r="BJ30" i="1"/>
  <c r="BJ29" i="1"/>
  <c r="BJ28" i="1"/>
  <c r="BI31" i="1"/>
  <c r="BG81" i="1"/>
  <c r="AF78" i="1" l="1"/>
  <c r="AF95" i="1"/>
  <c r="AD99" i="1"/>
  <c r="AD100" i="1" s="1"/>
  <c r="AJ36" i="1"/>
  <c r="AF88" i="1"/>
  <c r="AF90" i="1"/>
  <c r="AF89" i="1"/>
  <c r="AG68" i="1"/>
  <c r="BI57" i="1"/>
  <c r="AI11" i="1"/>
  <c r="AH64" i="1"/>
  <c r="AH65" i="1" s="1"/>
  <c r="AH62" i="1"/>
  <c r="AH66" i="1"/>
  <c r="BJ51" i="1"/>
  <c r="BJ50" i="1"/>
  <c r="BJ48" i="1"/>
  <c r="BJ57" i="1" s="1"/>
  <c r="BJ47" i="1"/>
  <c r="BJ32" i="1"/>
  <c r="BJ53" i="1"/>
  <c r="BJ54" i="1"/>
  <c r="BJ58" i="1" s="1"/>
  <c r="AI38" i="1"/>
  <c r="AD112" i="1"/>
  <c r="AD114" i="1" s="1"/>
  <c r="AD115" i="1" s="1"/>
  <c r="AC120" i="1"/>
  <c r="AC119" i="1" s="1"/>
  <c r="AC123" i="1" s="1"/>
  <c r="AE86" i="1"/>
  <c r="AE99" i="1" s="1"/>
  <c r="AE100" i="1" s="1"/>
  <c r="AB120" i="1"/>
  <c r="AB119" i="1" s="1"/>
  <c r="AB123" i="1" s="1"/>
  <c r="AB125" i="1" s="1"/>
  <c r="AF110" i="1"/>
  <c r="AG77" i="1"/>
  <c r="AH72" i="1"/>
  <c r="AH71" i="1"/>
  <c r="AH73" i="1"/>
  <c r="AH70" i="1"/>
  <c r="AI41" i="1"/>
  <c r="AH75" i="1"/>
  <c r="AH74" i="1"/>
  <c r="AI37" i="1"/>
  <c r="H84" i="1"/>
  <c r="BK30" i="1"/>
  <c r="BK29" i="1"/>
  <c r="BK28" i="1"/>
  <c r="BJ31" i="1"/>
  <c r="BH81" i="1"/>
  <c r="BJ56" i="1" l="1"/>
  <c r="AG78" i="1"/>
  <c r="AG95" i="1"/>
  <c r="AG88" i="1"/>
  <c r="AG90" i="1"/>
  <c r="AG89" i="1"/>
  <c r="AH67" i="1"/>
  <c r="AH63" i="1"/>
  <c r="AH77" i="1" s="1"/>
  <c r="AH95" i="1" s="1"/>
  <c r="BK47" i="1"/>
  <c r="BK48" i="1"/>
  <c r="BK50" i="1"/>
  <c r="BK51" i="1"/>
  <c r="BK32" i="1"/>
  <c r="BK53" i="1"/>
  <c r="BK54" i="1"/>
  <c r="BK58" i="1" s="1"/>
  <c r="AJ38" i="1"/>
  <c r="AJ11" i="1"/>
  <c r="AI66" i="1"/>
  <c r="AI67" i="1" s="1"/>
  <c r="AI64" i="1"/>
  <c r="AI62" i="1"/>
  <c r="AI63" i="1" s="1"/>
  <c r="AK36" i="1"/>
  <c r="AD120" i="1"/>
  <c r="AD121" i="1"/>
  <c r="AE112" i="1"/>
  <c r="AE114" i="1" s="1"/>
  <c r="AE115" i="1" s="1"/>
  <c r="AF86" i="1"/>
  <c r="AF99" i="1" s="1"/>
  <c r="AF100" i="1" s="1"/>
  <c r="AG110" i="1"/>
  <c r="AJ41" i="1"/>
  <c r="AI72" i="1"/>
  <c r="AI71" i="1"/>
  <c r="AI73" i="1"/>
  <c r="AI70" i="1"/>
  <c r="AJ37" i="1"/>
  <c r="AI75" i="1"/>
  <c r="AI74" i="1"/>
  <c r="H97" i="1"/>
  <c r="F84" i="1"/>
  <c r="G84" i="1"/>
  <c r="BL30" i="1"/>
  <c r="BL29" i="1"/>
  <c r="BL28" i="1"/>
  <c r="BK31" i="1"/>
  <c r="AC125" i="1"/>
  <c r="BI81" i="1"/>
  <c r="AH78" i="1" l="1"/>
  <c r="AH110" i="1"/>
  <c r="AH82" i="1"/>
  <c r="BL47" i="1"/>
  <c r="BL48" i="1"/>
  <c r="AK11" i="1"/>
  <c r="AJ66" i="1"/>
  <c r="AJ67" i="1" s="1"/>
  <c r="AJ64" i="1"/>
  <c r="AJ65" i="1" s="1"/>
  <c r="AJ62" i="1"/>
  <c r="AJ63" i="1" s="1"/>
  <c r="AI65" i="1"/>
  <c r="AI68" i="1" s="1"/>
  <c r="AH68" i="1"/>
  <c r="BL50" i="1"/>
  <c r="BL51" i="1"/>
  <c r="BL32" i="1"/>
  <c r="BL53" i="1"/>
  <c r="BL54" i="1"/>
  <c r="BL58" i="1" s="1"/>
  <c r="AK38" i="1"/>
  <c r="AL36" i="1"/>
  <c r="BK57" i="1"/>
  <c r="BK56" i="1"/>
  <c r="AD119" i="1"/>
  <c r="AD123" i="1" s="1"/>
  <c r="AD125" i="1" s="1"/>
  <c r="AF112" i="1"/>
  <c r="AF114" i="1" s="1"/>
  <c r="AF115" i="1" s="1"/>
  <c r="AE120" i="1"/>
  <c r="AE121" i="1"/>
  <c r="AG86" i="1"/>
  <c r="AG99" i="1" s="1"/>
  <c r="AG100" i="1" s="1"/>
  <c r="AK37" i="1"/>
  <c r="AJ75" i="1"/>
  <c r="AJ74" i="1"/>
  <c r="AK41" i="1"/>
  <c r="AJ70" i="1"/>
  <c r="AJ73" i="1"/>
  <c r="AJ72" i="1"/>
  <c r="AJ71" i="1"/>
  <c r="F97" i="1"/>
  <c r="G97" i="1"/>
  <c r="G117" i="1"/>
  <c r="H117" i="1"/>
  <c r="BL31" i="1"/>
  <c r="BM29" i="1"/>
  <c r="BM30" i="1"/>
  <c r="BM28" i="1"/>
  <c r="G27" i="1"/>
  <c r="BJ81" i="1"/>
  <c r="AJ68" i="1" l="1"/>
  <c r="AJ88" i="1" s="1"/>
  <c r="AF120" i="1"/>
  <c r="BM48" i="1"/>
  <c r="BM47" i="1"/>
  <c r="BL56" i="1"/>
  <c r="BM32" i="1"/>
  <c r="BM53" i="1"/>
  <c r="BM54" i="1"/>
  <c r="BM58" i="1" s="1"/>
  <c r="BM50" i="1"/>
  <c r="BM51" i="1"/>
  <c r="AM36" i="1"/>
  <c r="AI88" i="1"/>
  <c r="AI89" i="1"/>
  <c r="AI90" i="1"/>
  <c r="AJ89" i="1"/>
  <c r="AI77" i="1"/>
  <c r="AI95" i="1" s="1"/>
  <c r="AJ90" i="1"/>
  <c r="AH88" i="1"/>
  <c r="AH90" i="1"/>
  <c r="AH89" i="1"/>
  <c r="AL11" i="1"/>
  <c r="AK64" i="1"/>
  <c r="AK66" i="1"/>
  <c r="AK62" i="1"/>
  <c r="AL38" i="1"/>
  <c r="BL57" i="1"/>
  <c r="AF121" i="1"/>
  <c r="AE119" i="1"/>
  <c r="AE123" i="1" s="1"/>
  <c r="AE125" i="1" s="1"/>
  <c r="AG112" i="1"/>
  <c r="AG121" i="1" s="1"/>
  <c r="AJ77" i="1"/>
  <c r="AL41" i="1"/>
  <c r="AK73" i="1"/>
  <c r="AK70" i="1"/>
  <c r="AK72" i="1"/>
  <c r="AK71" i="1"/>
  <c r="AL37" i="1"/>
  <c r="AK75" i="1"/>
  <c r="AK74" i="1"/>
  <c r="BM31" i="1"/>
  <c r="BN29" i="1"/>
  <c r="BN28" i="1"/>
  <c r="BN30" i="1"/>
  <c r="F28" i="1"/>
  <c r="F31" i="1" s="1"/>
  <c r="G28" i="1"/>
  <c r="G29" i="1"/>
  <c r="G30" i="1"/>
  <c r="BK81" i="1"/>
  <c r="AJ78" i="1" l="1"/>
  <c r="AJ95" i="1"/>
  <c r="AI78" i="1"/>
  <c r="AI82" i="1"/>
  <c r="AH86" i="1"/>
  <c r="AH99" i="1" s="1"/>
  <c r="AH100" i="1" s="1"/>
  <c r="AI110" i="1"/>
  <c r="AF119" i="1"/>
  <c r="AF123" i="1" s="1"/>
  <c r="AF125" i="1" s="1"/>
  <c r="BN32" i="1"/>
  <c r="BN53" i="1"/>
  <c r="BN54" i="1"/>
  <c r="BN58" i="1" s="1"/>
  <c r="AN36" i="1"/>
  <c r="AK67" i="1"/>
  <c r="AM38" i="1"/>
  <c r="AK63" i="1"/>
  <c r="AK65" i="1"/>
  <c r="BM56" i="1"/>
  <c r="BN48" i="1"/>
  <c r="BN47" i="1"/>
  <c r="BN50" i="1"/>
  <c r="BN51" i="1"/>
  <c r="AH112" i="1"/>
  <c r="AH121" i="1" s="1"/>
  <c r="AM11" i="1"/>
  <c r="AL66" i="1"/>
  <c r="AL67" i="1" s="1"/>
  <c r="AL62" i="1"/>
  <c r="AL63" i="1" s="1"/>
  <c r="AL64" i="1"/>
  <c r="AL65" i="1" s="1"/>
  <c r="BM57" i="1"/>
  <c r="AG114" i="1"/>
  <c r="AG115" i="1" s="1"/>
  <c r="AI86" i="1"/>
  <c r="AI99" i="1" s="1"/>
  <c r="AI100" i="1" s="1"/>
  <c r="AJ82" i="1"/>
  <c r="AJ110" i="1"/>
  <c r="AM37" i="1"/>
  <c r="AL74" i="1"/>
  <c r="AL75" i="1"/>
  <c r="AM41" i="1"/>
  <c r="AL73" i="1"/>
  <c r="AL70" i="1"/>
  <c r="AL72" i="1"/>
  <c r="AL71" i="1"/>
  <c r="BN31" i="1"/>
  <c r="BO29" i="1"/>
  <c r="BO28" i="1"/>
  <c r="BO30" i="1"/>
  <c r="G31" i="1"/>
  <c r="G32" i="1"/>
  <c r="AH114" i="1"/>
  <c r="AH115" i="1" s="1"/>
  <c r="BL81" i="1"/>
  <c r="AK68" i="1" l="1"/>
  <c r="AO36" i="1"/>
  <c r="AN11" i="1"/>
  <c r="AM66" i="1"/>
  <c r="AM67" i="1" s="1"/>
  <c r="AM64" i="1"/>
  <c r="AM62" i="1"/>
  <c r="BN56" i="1"/>
  <c r="AK77" i="1"/>
  <c r="BO32" i="1"/>
  <c r="BO54" i="1"/>
  <c r="BO58" i="1" s="1"/>
  <c r="BO53" i="1"/>
  <c r="BN57" i="1"/>
  <c r="AN38" i="1"/>
  <c r="BO50" i="1"/>
  <c r="BO51" i="1"/>
  <c r="BO48" i="1"/>
  <c r="BO57" i="1" s="1"/>
  <c r="BO47" i="1"/>
  <c r="AL68" i="1"/>
  <c r="AG120" i="1"/>
  <c r="AG119" i="1" s="1"/>
  <c r="AG123" i="1" s="1"/>
  <c r="AG125" i="1" s="1"/>
  <c r="E125" i="1" s="1"/>
  <c r="AJ86" i="1"/>
  <c r="AJ99" i="1" s="1"/>
  <c r="AJ100" i="1" s="1"/>
  <c r="AI112" i="1"/>
  <c r="AI121" i="1" s="1"/>
  <c r="AL77" i="1"/>
  <c r="AL95" i="1" s="1"/>
  <c r="AN41" i="1"/>
  <c r="AM73" i="1"/>
  <c r="AM70" i="1"/>
  <c r="AM72" i="1"/>
  <c r="AM71" i="1"/>
  <c r="AN37" i="1"/>
  <c r="AM74" i="1"/>
  <c r="AM75" i="1"/>
  <c r="BP30" i="1"/>
  <c r="BP29" i="1"/>
  <c r="BP28" i="1"/>
  <c r="BO31" i="1"/>
  <c r="AH120" i="1"/>
  <c r="BM81" i="1"/>
  <c r="AK78" i="1" l="1"/>
  <c r="AK95" i="1"/>
  <c r="AK82" i="1"/>
  <c r="AO11" i="1"/>
  <c r="AN66" i="1"/>
  <c r="AN67" i="1" s="1"/>
  <c r="AN64" i="1"/>
  <c r="AN65" i="1" s="1"/>
  <c r="AN62" i="1"/>
  <c r="AN63" i="1" s="1"/>
  <c r="AN68" i="1" s="1"/>
  <c r="AN88" i="1" s="1"/>
  <c r="BP51" i="1"/>
  <c r="BP50" i="1"/>
  <c r="BP32" i="1"/>
  <c r="BP54" i="1"/>
  <c r="BP58" i="1" s="1"/>
  <c r="BP53" i="1"/>
  <c r="AP36" i="1"/>
  <c r="BP48" i="1"/>
  <c r="BP47" i="1"/>
  <c r="BP56" i="1" s="1"/>
  <c r="AO38" i="1"/>
  <c r="AL88" i="1"/>
  <c r="AL89" i="1"/>
  <c r="AL90" i="1"/>
  <c r="AM63" i="1"/>
  <c r="AK110" i="1"/>
  <c r="BO56" i="1"/>
  <c r="AM65" i="1"/>
  <c r="AK88" i="1"/>
  <c r="AK89" i="1"/>
  <c r="AK90" i="1"/>
  <c r="AI114" i="1"/>
  <c r="AI115" i="1" s="1"/>
  <c r="AL78" i="1"/>
  <c r="AJ112" i="1"/>
  <c r="AJ114" i="1" s="1"/>
  <c r="AJ115" i="1" s="1"/>
  <c r="AL110" i="1"/>
  <c r="AL82" i="1"/>
  <c r="AO37" i="1"/>
  <c r="AN74" i="1"/>
  <c r="AN75" i="1"/>
  <c r="AO41" i="1"/>
  <c r="AN72" i="1"/>
  <c r="AN71" i="1"/>
  <c r="AN73" i="1"/>
  <c r="AN70" i="1"/>
  <c r="BQ29" i="1"/>
  <c r="H29" i="1" s="1"/>
  <c r="BQ28" i="1"/>
  <c r="BQ30" i="1"/>
  <c r="H27" i="1"/>
  <c r="BP31" i="1"/>
  <c r="AH119" i="1"/>
  <c r="BN81" i="1"/>
  <c r="AK86" i="1" l="1"/>
  <c r="AK99" i="1" s="1"/>
  <c r="AK112" i="1" s="1"/>
  <c r="BP57" i="1"/>
  <c r="BQ32" i="1"/>
  <c r="BQ54" i="1"/>
  <c r="BQ58" i="1" s="1"/>
  <c r="BQ53" i="1"/>
  <c r="AN90" i="1"/>
  <c r="AM68" i="1"/>
  <c r="AP11" i="1"/>
  <c r="AO66" i="1"/>
  <c r="AO67" i="1" s="1"/>
  <c r="AO64" i="1"/>
  <c r="AO62" i="1"/>
  <c r="BQ48" i="1"/>
  <c r="BQ47" i="1"/>
  <c r="AP38" i="1"/>
  <c r="BQ51" i="1"/>
  <c r="BQ50" i="1"/>
  <c r="AN89" i="1"/>
  <c r="AQ36" i="1"/>
  <c r="AM77" i="1"/>
  <c r="AI120" i="1"/>
  <c r="AI119" i="1" s="1"/>
  <c r="AI123" i="1" s="1"/>
  <c r="AJ121" i="1"/>
  <c r="AL86" i="1"/>
  <c r="AL99" i="1" s="1"/>
  <c r="AL100" i="1" s="1"/>
  <c r="AM82" i="1"/>
  <c r="AN77" i="1"/>
  <c r="AN95" i="1" s="1"/>
  <c r="AP41" i="1"/>
  <c r="AO72" i="1"/>
  <c r="AO71" i="1"/>
  <c r="AO73" i="1"/>
  <c r="AO70" i="1"/>
  <c r="AP37" i="1"/>
  <c r="AO75" i="1"/>
  <c r="AO74" i="1"/>
  <c r="H30" i="1"/>
  <c r="H32" i="1" s="1"/>
  <c r="BQ31" i="1"/>
  <c r="H28" i="1"/>
  <c r="AH123" i="1"/>
  <c r="AJ120" i="1"/>
  <c r="BO81" i="1"/>
  <c r="AK100" i="1" l="1"/>
  <c r="AM110" i="1"/>
  <c r="AM95" i="1"/>
  <c r="AO65" i="1"/>
  <c r="AO63" i="1"/>
  <c r="AO77" i="1" s="1"/>
  <c r="AO95" i="1" s="1"/>
  <c r="AQ11" i="1"/>
  <c r="AP64" i="1"/>
  <c r="AP65" i="1" s="1"/>
  <c r="AP66" i="1"/>
  <c r="AP67" i="1" s="1"/>
  <c r="AP62" i="1"/>
  <c r="AP63" i="1" s="1"/>
  <c r="AQ38" i="1"/>
  <c r="BQ56" i="1"/>
  <c r="AM88" i="1"/>
  <c r="AM90" i="1"/>
  <c r="AM89" i="1"/>
  <c r="AM78" i="1"/>
  <c r="AR36" i="1"/>
  <c r="BQ57" i="1"/>
  <c r="AK121" i="1"/>
  <c r="AK114" i="1"/>
  <c r="AK115" i="1" s="1"/>
  <c r="AL112" i="1"/>
  <c r="AL121" i="1" s="1"/>
  <c r="AN78" i="1"/>
  <c r="AN82" i="1"/>
  <c r="AN110" i="1"/>
  <c r="AQ37" i="1"/>
  <c r="AP75" i="1"/>
  <c r="AP74" i="1"/>
  <c r="AQ41" i="1"/>
  <c r="AP72" i="1"/>
  <c r="AP71" i="1"/>
  <c r="AP73" i="1"/>
  <c r="AP70" i="1"/>
  <c r="H31" i="1"/>
  <c r="AH125" i="1"/>
  <c r="AI125" i="1"/>
  <c r="AJ119" i="1"/>
  <c r="BP81" i="1"/>
  <c r="AM86" i="1" l="1"/>
  <c r="AM99" i="1" s="1"/>
  <c r="AM100" i="1" s="1"/>
  <c r="AP68" i="1"/>
  <c r="AP88" i="1" s="1"/>
  <c r="AR11" i="1"/>
  <c r="AQ64" i="1"/>
  <c r="AQ65" i="1" s="1"/>
  <c r="AQ66" i="1"/>
  <c r="AQ67" i="1" s="1"/>
  <c r="AQ62" i="1"/>
  <c r="AQ63" i="1" s="1"/>
  <c r="AQ68" i="1" s="1"/>
  <c r="AQ88" i="1" s="1"/>
  <c r="AP89" i="1"/>
  <c r="AO68" i="1"/>
  <c r="AS36" i="1"/>
  <c r="AR38" i="1"/>
  <c r="AL114" i="1"/>
  <c r="AM112" i="1"/>
  <c r="AM121" i="1" s="1"/>
  <c r="AK120" i="1"/>
  <c r="AK119" i="1" s="1"/>
  <c r="AK123" i="1" s="1"/>
  <c r="AO110" i="1"/>
  <c r="AO78" i="1"/>
  <c r="AO82" i="1"/>
  <c r="AN86" i="1"/>
  <c r="AN99" i="1" s="1"/>
  <c r="AN112" i="1" s="1"/>
  <c r="AN121" i="1" s="1"/>
  <c r="AP77" i="1"/>
  <c r="AP95" i="1" s="1"/>
  <c r="AR41" i="1"/>
  <c r="AQ70" i="1"/>
  <c r="AQ72" i="1"/>
  <c r="AQ71" i="1"/>
  <c r="AQ73" i="1"/>
  <c r="AR37" i="1"/>
  <c r="AQ75" i="1"/>
  <c r="AQ74" i="1"/>
  <c r="BQ81" i="1"/>
  <c r="AJ123" i="1"/>
  <c r="AP90" i="1" l="1"/>
  <c r="AQ89" i="1"/>
  <c r="AQ90" i="1"/>
  <c r="AL120" i="1"/>
  <c r="AL119" i="1" s="1"/>
  <c r="AL123" i="1" s="1"/>
  <c r="AL115" i="1"/>
  <c r="AO88" i="1"/>
  <c r="AO90" i="1"/>
  <c r="AO89" i="1"/>
  <c r="AS38" i="1"/>
  <c r="AT36" i="1"/>
  <c r="AS11" i="1"/>
  <c r="AR66" i="1"/>
  <c r="AR67" i="1" s="1"/>
  <c r="AR64" i="1"/>
  <c r="AR65" i="1" s="1"/>
  <c r="AR62" i="1"/>
  <c r="AR63" i="1" s="1"/>
  <c r="AM114" i="1"/>
  <c r="AM115" i="1" s="1"/>
  <c r="AN114" i="1"/>
  <c r="AP78" i="1"/>
  <c r="AN100" i="1"/>
  <c r="AQ77" i="1"/>
  <c r="AQ95" i="1" s="1"/>
  <c r="AP82" i="1"/>
  <c r="AP110" i="1"/>
  <c r="AS37" i="1"/>
  <c r="AR75" i="1"/>
  <c r="AR74" i="1"/>
  <c r="AS41" i="1"/>
  <c r="AR70" i="1"/>
  <c r="AR73" i="1"/>
  <c r="AR72" i="1"/>
  <c r="AR71" i="1"/>
  <c r="AJ125" i="1"/>
  <c r="AL125" i="1"/>
  <c r="AK125" i="1"/>
  <c r="F81" i="1"/>
  <c r="G81" i="1"/>
  <c r="H81" i="1"/>
  <c r="AO86" i="1" l="1"/>
  <c r="AO99" i="1" s="1"/>
  <c r="AO112" i="1" s="1"/>
  <c r="AO121" i="1" s="1"/>
  <c r="AN120" i="1"/>
  <c r="AN119" i="1" s="1"/>
  <c r="AN123" i="1" s="1"/>
  <c r="AN115" i="1"/>
  <c r="AU36" i="1"/>
  <c r="AR68" i="1"/>
  <c r="F63" i="1"/>
  <c r="AT38" i="1"/>
  <c r="AT11" i="1"/>
  <c r="AS64" i="1"/>
  <c r="AS65" i="1" s="1"/>
  <c r="AS66" i="1"/>
  <c r="AS67" i="1" s="1"/>
  <c r="AS62" i="1"/>
  <c r="AS63" i="1" s="1"/>
  <c r="AM120" i="1"/>
  <c r="AM119" i="1" s="1"/>
  <c r="AO100" i="1"/>
  <c r="AQ82" i="1"/>
  <c r="AQ78" i="1"/>
  <c r="AO114" i="1"/>
  <c r="AQ110" i="1"/>
  <c r="AP86" i="1"/>
  <c r="AP99" i="1" s="1"/>
  <c r="AP112" i="1" s="1"/>
  <c r="AP121" i="1" s="1"/>
  <c r="AR77" i="1"/>
  <c r="AR95" i="1" s="1"/>
  <c r="AT41" i="1"/>
  <c r="AS73" i="1"/>
  <c r="AS70" i="1"/>
  <c r="AS72" i="1"/>
  <c r="AS71" i="1"/>
  <c r="AT37" i="1"/>
  <c r="AS75" i="1"/>
  <c r="AS74" i="1"/>
  <c r="AS68" i="1" l="1"/>
  <c r="AS88" i="1" s="1"/>
  <c r="AO120" i="1"/>
  <c r="AO119" i="1" s="1"/>
  <c r="AO123" i="1" s="1"/>
  <c r="AO115" i="1"/>
  <c r="AS90" i="1"/>
  <c r="AR88" i="1"/>
  <c r="AR90" i="1"/>
  <c r="AR89" i="1"/>
  <c r="AS89" i="1"/>
  <c r="AU38" i="1"/>
  <c r="AU11" i="1"/>
  <c r="AT66" i="1"/>
  <c r="AT62" i="1"/>
  <c r="AT64" i="1"/>
  <c r="AV36" i="1"/>
  <c r="AQ86" i="1"/>
  <c r="AQ99" i="1" s="1"/>
  <c r="AQ112" i="1" s="1"/>
  <c r="AQ121" i="1" s="1"/>
  <c r="AR110" i="1"/>
  <c r="AR78" i="1"/>
  <c r="AP100" i="1"/>
  <c r="AR82" i="1"/>
  <c r="AU37" i="1"/>
  <c r="AT74" i="1"/>
  <c r="AT75" i="1"/>
  <c r="AT73" i="1"/>
  <c r="AT70" i="1"/>
  <c r="AT72" i="1"/>
  <c r="AT71" i="1"/>
  <c r="AU41" i="1"/>
  <c r="F75" i="1"/>
  <c r="AS77" i="1"/>
  <c r="AP114" i="1"/>
  <c r="AP115" i="1" s="1"/>
  <c r="AM123" i="1"/>
  <c r="AS78" i="1" l="1"/>
  <c r="AS95" i="1"/>
  <c r="AT65" i="1"/>
  <c r="AT63" i="1"/>
  <c r="AV38" i="1"/>
  <c r="AT67" i="1"/>
  <c r="AW36" i="1"/>
  <c r="AV11" i="1"/>
  <c r="AU66" i="1"/>
  <c r="AU67" i="1" s="1"/>
  <c r="AU64" i="1"/>
  <c r="AU65" i="1" s="1"/>
  <c r="AU62" i="1"/>
  <c r="AU63" i="1" s="1"/>
  <c r="AR86" i="1"/>
  <c r="AR99" i="1" s="1"/>
  <c r="AR100" i="1" s="1"/>
  <c r="AQ100" i="1"/>
  <c r="AV41" i="1"/>
  <c r="AU71" i="1"/>
  <c r="AU73" i="1"/>
  <c r="AU72" i="1"/>
  <c r="AU70" i="1"/>
  <c r="AV37" i="1"/>
  <c r="AU74" i="1"/>
  <c r="AU75" i="1"/>
  <c r="AS82" i="1"/>
  <c r="F89" i="1"/>
  <c r="F90" i="1"/>
  <c r="AS110" i="1"/>
  <c r="AQ114" i="1"/>
  <c r="AP120" i="1"/>
  <c r="AP119" i="1" s="1"/>
  <c r="AP123" i="1" s="1"/>
  <c r="AP125" i="1" s="1"/>
  <c r="AO125" i="1"/>
  <c r="AN125" i="1"/>
  <c r="AM125" i="1"/>
  <c r="AQ120" i="1" l="1"/>
  <c r="AQ119" i="1" s="1"/>
  <c r="AQ115" i="1"/>
  <c r="AU68" i="1"/>
  <c r="AW38" i="1"/>
  <c r="AT77" i="1"/>
  <c r="AT95" i="1" s="1"/>
  <c r="AW11" i="1"/>
  <c r="AV66" i="1"/>
  <c r="AV64" i="1"/>
  <c r="AV65" i="1" s="1"/>
  <c r="AV62" i="1"/>
  <c r="AT68" i="1"/>
  <c r="AX36" i="1"/>
  <c r="AR112" i="1"/>
  <c r="AR121" i="1" s="1"/>
  <c r="AT110" i="1"/>
  <c r="AT78" i="1"/>
  <c r="AU77" i="1"/>
  <c r="AU95" i="1" s="1"/>
  <c r="AW37" i="1"/>
  <c r="AV74" i="1"/>
  <c r="AV75" i="1"/>
  <c r="AW41" i="1"/>
  <c r="AV72" i="1"/>
  <c r="AV71" i="1"/>
  <c r="AV73" i="1"/>
  <c r="AV70" i="1"/>
  <c r="AS86" i="1"/>
  <c r="AS99" i="1" s="1"/>
  <c r="F88" i="1"/>
  <c r="AQ123" i="1"/>
  <c r="AT82" i="1" l="1"/>
  <c r="AR114" i="1"/>
  <c r="AR115" i="1" s="1"/>
  <c r="AY36" i="1"/>
  <c r="AV67" i="1"/>
  <c r="AT88" i="1"/>
  <c r="AT90" i="1"/>
  <c r="AT89" i="1"/>
  <c r="AX38" i="1"/>
  <c r="AX11" i="1"/>
  <c r="AW66" i="1"/>
  <c r="AW67" i="1" s="1"/>
  <c r="AW62" i="1"/>
  <c r="AW63" i="1" s="1"/>
  <c r="AW64" i="1"/>
  <c r="AV63" i="1"/>
  <c r="AV77" i="1" s="1"/>
  <c r="AV95" i="1" s="1"/>
  <c r="AU88" i="1"/>
  <c r="AU89" i="1"/>
  <c r="AU90" i="1"/>
  <c r="AU78" i="1"/>
  <c r="AU82" i="1"/>
  <c r="AU110" i="1"/>
  <c r="AX41" i="1"/>
  <c r="AW72" i="1"/>
  <c r="AW71" i="1"/>
  <c r="AW73" i="1"/>
  <c r="AW70" i="1"/>
  <c r="AX37" i="1"/>
  <c r="AW74" i="1"/>
  <c r="AW75" i="1"/>
  <c r="AS100" i="1"/>
  <c r="AS112" i="1"/>
  <c r="AR120" i="1"/>
  <c r="AR119" i="1" s="1"/>
  <c r="AR123" i="1" s="1"/>
  <c r="AR125" i="1" s="1"/>
  <c r="AQ125" i="1"/>
  <c r="AT86" i="1" l="1"/>
  <c r="AT99" i="1" s="1"/>
  <c r="AT100" i="1" s="1"/>
  <c r="AW65" i="1"/>
  <c r="AW77" i="1" s="1"/>
  <c r="AY11" i="1"/>
  <c r="AX64" i="1"/>
  <c r="AX65" i="1" s="1"/>
  <c r="AX66" i="1"/>
  <c r="AX62" i="1"/>
  <c r="AX63" i="1" s="1"/>
  <c r="AY38" i="1"/>
  <c r="AZ36" i="1"/>
  <c r="AV68" i="1"/>
  <c r="AT112" i="1"/>
  <c r="AT121" i="1" s="1"/>
  <c r="AV82" i="1"/>
  <c r="AV110" i="1"/>
  <c r="AV78" i="1"/>
  <c r="AU86" i="1"/>
  <c r="AU99" i="1" s="1"/>
  <c r="AU112" i="1" s="1"/>
  <c r="AU121" i="1" s="1"/>
  <c r="AY37" i="1"/>
  <c r="AX75" i="1"/>
  <c r="AX74" i="1"/>
  <c r="AY41" i="1"/>
  <c r="AX72" i="1"/>
  <c r="AX71" i="1"/>
  <c r="AX73" i="1"/>
  <c r="AX70" i="1"/>
  <c r="AS121" i="1"/>
  <c r="AS114" i="1"/>
  <c r="AS115" i="1" s="1"/>
  <c r="AW78" i="1" l="1"/>
  <c r="AW95" i="1"/>
  <c r="AX67" i="1"/>
  <c r="AX77" i="1" s="1"/>
  <c r="AX95" i="1" s="1"/>
  <c r="AV88" i="1"/>
  <c r="AV90" i="1"/>
  <c r="AV89" i="1"/>
  <c r="AV86" i="1" s="1"/>
  <c r="AV99" i="1" s="1"/>
  <c r="AV100" i="1" s="1"/>
  <c r="AX68" i="1"/>
  <c r="AZ11" i="1"/>
  <c r="AY64" i="1"/>
  <c r="AY65" i="1" s="1"/>
  <c r="AY66" i="1"/>
  <c r="AY67" i="1" s="1"/>
  <c r="AY62" i="1"/>
  <c r="BA36" i="1"/>
  <c r="AZ38" i="1"/>
  <c r="AW68" i="1"/>
  <c r="AT114" i="1"/>
  <c r="AT115" i="1" s="1"/>
  <c r="AU100" i="1"/>
  <c r="AW82" i="1"/>
  <c r="AU114" i="1"/>
  <c r="AW110" i="1"/>
  <c r="AZ41" i="1"/>
  <c r="AY72" i="1"/>
  <c r="AY71" i="1"/>
  <c r="AY70" i="1"/>
  <c r="AY73" i="1"/>
  <c r="AZ37" i="1"/>
  <c r="AY75" i="1"/>
  <c r="AY74" i="1"/>
  <c r="AS120" i="1"/>
  <c r="AS119" i="1" s="1"/>
  <c r="AS123" i="1" s="1"/>
  <c r="AS125" i="1" s="1"/>
  <c r="F125" i="1" s="1"/>
  <c r="AU120" i="1" l="1"/>
  <c r="AU119" i="1" s="1"/>
  <c r="AU123" i="1" s="1"/>
  <c r="AU115" i="1"/>
  <c r="BA38" i="1"/>
  <c r="BA11" i="1"/>
  <c r="AZ66" i="1"/>
  <c r="AZ67" i="1" s="1"/>
  <c r="AZ64" i="1"/>
  <c r="AZ62" i="1"/>
  <c r="AZ63" i="1" s="1"/>
  <c r="AX88" i="1"/>
  <c r="AX89" i="1"/>
  <c r="AX90" i="1"/>
  <c r="BB36" i="1"/>
  <c r="AY63" i="1"/>
  <c r="AW88" i="1"/>
  <c r="AW89" i="1"/>
  <c r="AW90" i="1"/>
  <c r="AV112" i="1"/>
  <c r="AV121" i="1" s="1"/>
  <c r="AT120" i="1"/>
  <c r="AT119" i="1" s="1"/>
  <c r="AX78" i="1"/>
  <c r="AX82" i="1"/>
  <c r="AX110" i="1"/>
  <c r="BA37" i="1"/>
  <c r="AZ75" i="1"/>
  <c r="AZ74" i="1"/>
  <c r="BA41" i="1"/>
  <c r="AZ70" i="1"/>
  <c r="AZ73" i="1"/>
  <c r="AZ72" i="1"/>
  <c r="AZ71" i="1"/>
  <c r="AW86" i="1" l="1"/>
  <c r="AW99" i="1" s="1"/>
  <c r="AV114" i="1"/>
  <c r="AV115" i="1" s="1"/>
  <c r="AY68" i="1"/>
  <c r="AZ65" i="1"/>
  <c r="AY77" i="1"/>
  <c r="BC36" i="1"/>
  <c r="BB11" i="1"/>
  <c r="BA64" i="1"/>
  <c r="BA65" i="1" s="1"/>
  <c r="BA66" i="1"/>
  <c r="BA62" i="1"/>
  <c r="BB38" i="1"/>
  <c r="AX86" i="1"/>
  <c r="AX99" i="1" s="1"/>
  <c r="AX100" i="1" s="1"/>
  <c r="AW100" i="1"/>
  <c r="AW112" i="1"/>
  <c r="AW121" i="1" s="1"/>
  <c r="AZ77" i="1"/>
  <c r="BB41" i="1"/>
  <c r="BA73" i="1"/>
  <c r="BA70" i="1"/>
  <c r="BA72" i="1"/>
  <c r="BA71" i="1"/>
  <c r="BB37" i="1"/>
  <c r="BA75" i="1"/>
  <c r="BA74" i="1"/>
  <c r="AT123" i="1"/>
  <c r="AY110" i="1" l="1"/>
  <c r="AY95" i="1"/>
  <c r="AZ78" i="1"/>
  <c r="AZ95" i="1"/>
  <c r="AV120" i="1"/>
  <c r="BD36" i="1"/>
  <c r="BA63" i="1"/>
  <c r="AY88" i="1"/>
  <c r="AY86" i="1" s="1"/>
  <c r="AY99" i="1" s="1"/>
  <c r="AY100" i="1" s="1"/>
  <c r="AY90" i="1"/>
  <c r="AY89" i="1"/>
  <c r="AY82" i="1"/>
  <c r="BC38" i="1"/>
  <c r="BA67" i="1"/>
  <c r="AY78" i="1"/>
  <c r="BC11" i="1"/>
  <c r="BB66" i="1"/>
  <c r="BB67" i="1" s="1"/>
  <c r="BB62" i="1"/>
  <c r="BB63" i="1" s="1"/>
  <c r="BB64" i="1"/>
  <c r="BB65" i="1" s="1"/>
  <c r="AZ68" i="1"/>
  <c r="AZ110" i="1"/>
  <c r="AZ82" i="1"/>
  <c r="AX112" i="1"/>
  <c r="AX121" i="1" s="1"/>
  <c r="AW114" i="1"/>
  <c r="BC37" i="1"/>
  <c r="BB75" i="1"/>
  <c r="BB74" i="1"/>
  <c r="BC41" i="1"/>
  <c r="BB73" i="1"/>
  <c r="BB70" i="1"/>
  <c r="BB72" i="1"/>
  <c r="BB71" i="1"/>
  <c r="AV119" i="1"/>
  <c r="AT125" i="1"/>
  <c r="AU125" i="1"/>
  <c r="BA77" i="1" l="1"/>
  <c r="BA95" i="1" s="1"/>
  <c r="BB68" i="1"/>
  <c r="BB88" i="1" s="1"/>
  <c r="AW120" i="1"/>
  <c r="AW119" i="1" s="1"/>
  <c r="AW123" i="1" s="1"/>
  <c r="AW115" i="1"/>
  <c r="BA68" i="1"/>
  <c r="AZ88" i="1"/>
  <c r="AZ90" i="1"/>
  <c r="AZ89" i="1"/>
  <c r="BB89" i="1"/>
  <c r="BD38" i="1"/>
  <c r="BD11" i="1"/>
  <c r="BC66" i="1"/>
  <c r="BC67" i="1" s="1"/>
  <c r="BC64" i="1"/>
  <c r="BC65" i="1" s="1"/>
  <c r="BC62" i="1"/>
  <c r="BC63" i="1" s="1"/>
  <c r="BC68" i="1" s="1"/>
  <c r="BC88" i="1" s="1"/>
  <c r="BE36" i="1"/>
  <c r="AX114" i="1"/>
  <c r="AX115" i="1" s="1"/>
  <c r="BA110" i="1"/>
  <c r="AY112" i="1"/>
  <c r="AY121" i="1" s="1"/>
  <c r="BA82" i="1"/>
  <c r="BA78" i="1"/>
  <c r="BB77" i="1"/>
  <c r="BB95" i="1" s="1"/>
  <c r="BD41" i="1"/>
  <c r="BC72" i="1"/>
  <c r="BC73" i="1"/>
  <c r="BC70" i="1"/>
  <c r="BC71" i="1"/>
  <c r="BD37" i="1"/>
  <c r="BC74" i="1"/>
  <c r="BC75" i="1"/>
  <c r="AV123" i="1"/>
  <c r="BB90" i="1" l="1"/>
  <c r="AZ86" i="1"/>
  <c r="AZ99" i="1" s="1"/>
  <c r="AZ100" i="1" s="1"/>
  <c r="AX120" i="1"/>
  <c r="AX119" i="1" s="1"/>
  <c r="AX123" i="1" s="1"/>
  <c r="AX125" i="1" s="1"/>
  <c r="BF36" i="1"/>
  <c r="BE11" i="1"/>
  <c r="BD66" i="1"/>
  <c r="BD67" i="1" s="1"/>
  <c r="BD64" i="1"/>
  <c r="BD65" i="1" s="1"/>
  <c r="BD62" i="1"/>
  <c r="BD63" i="1" s="1"/>
  <c r="BC90" i="1"/>
  <c r="BA88" i="1"/>
  <c r="BA89" i="1"/>
  <c r="BA90" i="1"/>
  <c r="BE38" i="1"/>
  <c r="BC89" i="1"/>
  <c r="AZ112" i="1"/>
  <c r="AZ121" i="1" s="1"/>
  <c r="AY114" i="1"/>
  <c r="BB82" i="1"/>
  <c r="BB78" i="1"/>
  <c r="BB110" i="1"/>
  <c r="BC77" i="1"/>
  <c r="BC95" i="1" s="1"/>
  <c r="BE37" i="1"/>
  <c r="BD74" i="1"/>
  <c r="BD75" i="1"/>
  <c r="BE41" i="1"/>
  <c r="BD72" i="1"/>
  <c r="BD71" i="1"/>
  <c r="BD73" i="1"/>
  <c r="BD70" i="1"/>
  <c r="AW125" i="1"/>
  <c r="AV125" i="1"/>
  <c r="BA86" i="1" l="1"/>
  <c r="BA99" i="1" s="1"/>
  <c r="BA112" i="1" s="1"/>
  <c r="BA121" i="1" s="1"/>
  <c r="AY120" i="1"/>
  <c r="AY119" i="1" s="1"/>
  <c r="AY115" i="1"/>
  <c r="BD68" i="1"/>
  <c r="G63" i="1"/>
  <c r="BF11" i="1"/>
  <c r="BE66" i="1"/>
  <c r="BE67" i="1" s="1"/>
  <c r="BE64" i="1"/>
  <c r="BE65" i="1" s="1"/>
  <c r="BE62" i="1"/>
  <c r="BE63" i="1" s="1"/>
  <c r="BF38" i="1"/>
  <c r="AZ114" i="1"/>
  <c r="BG36" i="1"/>
  <c r="BB86" i="1"/>
  <c r="BB99" i="1" s="1"/>
  <c r="BB100" i="1" s="1"/>
  <c r="BC78" i="1"/>
  <c r="BA100" i="1"/>
  <c r="BC110" i="1"/>
  <c r="BC82" i="1"/>
  <c r="BD77" i="1"/>
  <c r="BF41" i="1"/>
  <c r="BE72" i="1"/>
  <c r="BE71" i="1"/>
  <c r="BE73" i="1"/>
  <c r="BE70" i="1"/>
  <c r="BF37" i="1"/>
  <c r="BE74" i="1"/>
  <c r="BE75" i="1"/>
  <c r="BA114" i="1"/>
  <c r="AY123" i="1"/>
  <c r="BD82" i="1" l="1"/>
  <c r="BD95" i="1"/>
  <c r="BA120" i="1"/>
  <c r="BA119" i="1" s="1"/>
  <c r="BA123" i="1" s="1"/>
  <c r="BA115" i="1"/>
  <c r="AZ120" i="1"/>
  <c r="AZ119" i="1" s="1"/>
  <c r="AZ123" i="1" s="1"/>
  <c r="AZ115" i="1"/>
  <c r="BE68" i="1"/>
  <c r="BG11" i="1"/>
  <c r="BF64" i="1"/>
  <c r="BF66" i="1"/>
  <c r="BF62" i="1"/>
  <c r="BD88" i="1"/>
  <c r="BD89" i="1"/>
  <c r="BD90" i="1"/>
  <c r="BH36" i="1"/>
  <c r="BB112" i="1"/>
  <c r="BB121" i="1" s="1"/>
  <c r="BG38" i="1"/>
  <c r="BC86" i="1"/>
  <c r="BC99" i="1" s="1"/>
  <c r="BC112" i="1" s="1"/>
  <c r="BC121" i="1" s="1"/>
  <c r="BD78" i="1"/>
  <c r="BD110" i="1"/>
  <c r="BE77" i="1"/>
  <c r="BE95" i="1" s="1"/>
  <c r="BF75" i="1"/>
  <c r="BF74" i="1"/>
  <c r="BG37" i="1"/>
  <c r="BF72" i="1"/>
  <c r="BF71" i="1"/>
  <c r="BF73" i="1"/>
  <c r="BF70" i="1"/>
  <c r="BG41" i="1"/>
  <c r="E70" i="1"/>
  <c r="F70" i="1"/>
  <c r="G70" i="1"/>
  <c r="E72" i="1"/>
  <c r="F72" i="1"/>
  <c r="G72" i="1"/>
  <c r="E74" i="1"/>
  <c r="F74" i="1"/>
  <c r="G74" i="1"/>
  <c r="AY125" i="1"/>
  <c r="BB114" i="1"/>
  <c r="BB115" i="1" s="1"/>
  <c r="BC114" i="1" l="1"/>
  <c r="BC100" i="1"/>
  <c r="BH38" i="1"/>
  <c r="BF63" i="1"/>
  <c r="BF67" i="1"/>
  <c r="BI36" i="1"/>
  <c r="BF65" i="1"/>
  <c r="BH11" i="1"/>
  <c r="BG64" i="1"/>
  <c r="BG65" i="1" s="1"/>
  <c r="BG66" i="1"/>
  <c r="BG67" i="1" s="1"/>
  <c r="BG62" i="1"/>
  <c r="BG63" i="1" s="1"/>
  <c r="BE88" i="1"/>
  <c r="BE89" i="1"/>
  <c r="G89" i="1" s="1"/>
  <c r="BE90" i="1"/>
  <c r="BD86" i="1"/>
  <c r="BD99" i="1" s="1"/>
  <c r="BD112" i="1" s="1"/>
  <c r="BD121" i="1" s="1"/>
  <c r="BE78" i="1"/>
  <c r="BE82" i="1"/>
  <c r="BE110" i="1"/>
  <c r="G88" i="1"/>
  <c r="BH41" i="1"/>
  <c r="BG70" i="1"/>
  <c r="BG72" i="1"/>
  <c r="BG71" i="1"/>
  <c r="BG73" i="1"/>
  <c r="BG75" i="1"/>
  <c r="BG74" i="1"/>
  <c r="BH37" i="1"/>
  <c r="E73" i="1"/>
  <c r="G73" i="1"/>
  <c r="E75" i="1"/>
  <c r="G75" i="1"/>
  <c r="E71" i="1"/>
  <c r="F71" i="1"/>
  <c r="BB120" i="1"/>
  <c r="BB119" i="1" s="1"/>
  <c r="BB123" i="1" s="1"/>
  <c r="BB125" i="1" s="1"/>
  <c r="AZ125" i="1"/>
  <c r="BA125" i="1"/>
  <c r="BC120" i="1" l="1"/>
  <c r="BC119" i="1" s="1"/>
  <c r="BC123" i="1" s="1"/>
  <c r="BC115" i="1"/>
  <c r="BG68" i="1"/>
  <c r="BJ36" i="1"/>
  <c r="BI11" i="1"/>
  <c r="BH66" i="1"/>
  <c r="BH67" i="1" s="1"/>
  <c r="BH64" i="1"/>
  <c r="BH65" i="1" s="1"/>
  <c r="BH62" i="1"/>
  <c r="BF68" i="1"/>
  <c r="BF77" i="1"/>
  <c r="BF95" i="1" s="1"/>
  <c r="BI38" i="1"/>
  <c r="BD100" i="1"/>
  <c r="BE86" i="1"/>
  <c r="BE99" i="1" s="1"/>
  <c r="BE100" i="1" s="1"/>
  <c r="BF78" i="1"/>
  <c r="BF110" i="1"/>
  <c r="BG77" i="1"/>
  <c r="BG95" i="1" s="1"/>
  <c r="BI37" i="1"/>
  <c r="BH75" i="1"/>
  <c r="BH74" i="1"/>
  <c r="BI41" i="1"/>
  <c r="BH70" i="1"/>
  <c r="BH72" i="1"/>
  <c r="BH71" i="1"/>
  <c r="BH73" i="1"/>
  <c r="E77" i="1"/>
  <c r="BD114" i="1"/>
  <c r="BD120" i="1" l="1"/>
  <c r="BD119" i="1" s="1"/>
  <c r="BD123" i="1" s="1"/>
  <c r="BD125" i="1" s="1"/>
  <c r="BD115" i="1"/>
  <c r="BE112" i="1"/>
  <c r="BE121" i="1" s="1"/>
  <c r="BH63" i="1"/>
  <c r="BF82" i="1"/>
  <c r="BJ11" i="1"/>
  <c r="BI64" i="1"/>
  <c r="BI65" i="1" s="1"/>
  <c r="BI66" i="1"/>
  <c r="BI62" i="1"/>
  <c r="BI63" i="1" s="1"/>
  <c r="BF88" i="1"/>
  <c r="BF89" i="1"/>
  <c r="BF90" i="1"/>
  <c r="BK36" i="1"/>
  <c r="BJ38" i="1"/>
  <c r="BG88" i="1"/>
  <c r="BG89" i="1"/>
  <c r="BG90" i="1"/>
  <c r="BG78" i="1"/>
  <c r="BG110" i="1"/>
  <c r="BG82" i="1"/>
  <c r="BJ41" i="1"/>
  <c r="BI73" i="1"/>
  <c r="BI70" i="1"/>
  <c r="BI72" i="1"/>
  <c r="BI71" i="1"/>
  <c r="BJ37" i="1"/>
  <c r="BI75" i="1"/>
  <c r="BI74" i="1"/>
  <c r="BH77" i="1"/>
  <c r="E90" i="1"/>
  <c r="E88" i="1"/>
  <c r="E89" i="1"/>
  <c r="BC125" i="1"/>
  <c r="BF86" i="1" l="1"/>
  <c r="BF99" i="1" s="1"/>
  <c r="BF100" i="1" s="1"/>
  <c r="BH78" i="1"/>
  <c r="BH95" i="1"/>
  <c r="BE114" i="1"/>
  <c r="BK38" i="1"/>
  <c r="BI67" i="1"/>
  <c r="BK11" i="1"/>
  <c r="BJ66" i="1"/>
  <c r="BJ67" i="1" s="1"/>
  <c r="BJ64" i="1"/>
  <c r="BJ62" i="1"/>
  <c r="BJ63" i="1" s="1"/>
  <c r="BL36" i="1"/>
  <c r="BH68" i="1"/>
  <c r="BF112" i="1"/>
  <c r="BF114" i="1" s="1"/>
  <c r="BF115" i="1" s="1"/>
  <c r="BG86" i="1"/>
  <c r="BG99" i="1" s="1"/>
  <c r="BG112" i="1" s="1"/>
  <c r="BI77" i="1"/>
  <c r="BK37" i="1"/>
  <c r="BJ74" i="1"/>
  <c r="BJ75" i="1"/>
  <c r="BK41" i="1"/>
  <c r="BJ73" i="1"/>
  <c r="BJ70" i="1"/>
  <c r="BJ72" i="1"/>
  <c r="BJ71" i="1"/>
  <c r="BH110" i="1"/>
  <c r="BH82" i="1"/>
  <c r="BI78" i="1" l="1"/>
  <c r="BI95" i="1"/>
  <c r="BE120" i="1"/>
  <c r="BE119" i="1" s="1"/>
  <c r="BE123" i="1" s="1"/>
  <c r="BE125" i="1" s="1"/>
  <c r="BE115" i="1"/>
  <c r="BF121" i="1"/>
  <c r="BI68" i="1"/>
  <c r="BM36" i="1"/>
  <c r="BJ65" i="1"/>
  <c r="BJ77" i="1" s="1"/>
  <c r="BH88" i="1"/>
  <c r="BH90" i="1"/>
  <c r="BH89" i="1"/>
  <c r="BL11" i="1"/>
  <c r="BK66" i="1"/>
  <c r="BK64" i="1"/>
  <c r="BK65" i="1" s="1"/>
  <c r="BK62" i="1"/>
  <c r="BL38" i="1"/>
  <c r="BI82" i="1"/>
  <c r="BG121" i="1"/>
  <c r="BG114" i="1"/>
  <c r="BG100" i="1"/>
  <c r="BI110" i="1"/>
  <c r="BL41" i="1"/>
  <c r="BK71" i="1"/>
  <c r="BK73" i="1"/>
  <c r="BK70" i="1"/>
  <c r="BK72" i="1"/>
  <c r="BL37" i="1"/>
  <c r="BK74" i="1"/>
  <c r="BK75" i="1"/>
  <c r="BH86" i="1"/>
  <c r="BH99" i="1" s="1"/>
  <c r="BH100" i="1" s="1"/>
  <c r="H107" i="1"/>
  <c r="BF120" i="1"/>
  <c r="BJ78" i="1" l="1"/>
  <c r="BJ95" i="1"/>
  <c r="BG120" i="1"/>
  <c r="BG119" i="1" s="1"/>
  <c r="BG123" i="1" s="1"/>
  <c r="BG115" i="1"/>
  <c r="BK63" i="1"/>
  <c r="BK67" i="1"/>
  <c r="BM38" i="1"/>
  <c r="BM11" i="1"/>
  <c r="BL66" i="1"/>
  <c r="BL67" i="1" s="1"/>
  <c r="BL64" i="1"/>
  <c r="BL62" i="1"/>
  <c r="BL63" i="1" s="1"/>
  <c r="BN36" i="1"/>
  <c r="BI88" i="1"/>
  <c r="BI90" i="1"/>
  <c r="BI89" i="1"/>
  <c r="BJ68" i="1"/>
  <c r="BM41" i="1"/>
  <c r="BL72" i="1"/>
  <c r="BL71" i="1"/>
  <c r="BL73" i="1"/>
  <c r="BL70" i="1"/>
  <c r="BM37" i="1"/>
  <c r="BL74" i="1"/>
  <c r="BL75" i="1"/>
  <c r="BH112" i="1"/>
  <c r="BH121" i="1" s="1"/>
  <c r="BJ110" i="1"/>
  <c r="BJ82" i="1"/>
  <c r="D107" i="1"/>
  <c r="E107" i="1"/>
  <c r="F107" i="1"/>
  <c r="G107" i="1"/>
  <c r="BF119" i="1"/>
  <c r="G125" i="1"/>
  <c r="D86" i="1"/>
  <c r="BK77" i="1" l="1"/>
  <c r="BK95" i="1"/>
  <c r="BK110" i="1"/>
  <c r="BK78" i="1"/>
  <c r="BK82" i="1"/>
  <c r="BI86" i="1"/>
  <c r="BI99" i="1" s="1"/>
  <c r="BI100" i="1"/>
  <c r="BI112" i="1"/>
  <c r="BI121" i="1" s="1"/>
  <c r="BO36" i="1"/>
  <c r="BN38" i="1"/>
  <c r="BJ88" i="1"/>
  <c r="BJ90" i="1"/>
  <c r="BJ89" i="1"/>
  <c r="BL65" i="1"/>
  <c r="BL77" i="1" s="1"/>
  <c r="BL68" i="1"/>
  <c r="BN11" i="1"/>
  <c r="BM66" i="1"/>
  <c r="BM62" i="1"/>
  <c r="BM63" i="1" s="1"/>
  <c r="BM64" i="1"/>
  <c r="BM65" i="1" s="1"/>
  <c r="BK68" i="1"/>
  <c r="BN37" i="1"/>
  <c r="BM75" i="1"/>
  <c r="BM74" i="1"/>
  <c r="BN41" i="1"/>
  <c r="BM72" i="1"/>
  <c r="BM71" i="1"/>
  <c r="BM73" i="1"/>
  <c r="BM70" i="1"/>
  <c r="BH114" i="1"/>
  <c r="BF123" i="1"/>
  <c r="E86" i="1"/>
  <c r="F86" i="1"/>
  <c r="G86" i="1"/>
  <c r="BJ86" i="1" l="1"/>
  <c r="BJ99" i="1" s="1"/>
  <c r="BL78" i="1"/>
  <c r="BL95" i="1"/>
  <c r="BI114" i="1"/>
  <c r="BI115" i="1" s="1"/>
  <c r="BH120" i="1"/>
  <c r="BH119" i="1" s="1"/>
  <c r="BH115" i="1"/>
  <c r="BO38" i="1"/>
  <c r="BK88" i="1"/>
  <c r="BK90" i="1"/>
  <c r="BK89" i="1"/>
  <c r="BL88" i="1"/>
  <c r="BL89" i="1"/>
  <c r="BL90" i="1"/>
  <c r="BP36" i="1"/>
  <c r="BM67" i="1"/>
  <c r="BM68" i="1" s="1"/>
  <c r="BO11" i="1"/>
  <c r="BN64" i="1"/>
  <c r="BN65" i="1" s="1"/>
  <c r="BN62" i="1"/>
  <c r="BN63" i="1" s="1"/>
  <c r="BN66" i="1"/>
  <c r="BN67" i="1" s="1"/>
  <c r="BO41" i="1"/>
  <c r="BN72" i="1"/>
  <c r="BN71" i="1"/>
  <c r="BN73" i="1"/>
  <c r="BN70" i="1"/>
  <c r="BO37" i="1"/>
  <c r="BN75" i="1"/>
  <c r="BN74" i="1"/>
  <c r="BJ112" i="1"/>
  <c r="BJ100" i="1"/>
  <c r="BL110" i="1"/>
  <c r="BL82" i="1"/>
  <c r="BF125" i="1"/>
  <c r="BG125" i="1"/>
  <c r="BM77" i="1" l="1"/>
  <c r="BM95" i="1" s="1"/>
  <c r="BI120" i="1"/>
  <c r="BI119" i="1" s="1"/>
  <c r="BI123" i="1" s="1"/>
  <c r="BM88" i="1"/>
  <c r="BM90" i="1"/>
  <c r="BM89" i="1"/>
  <c r="BK86" i="1"/>
  <c r="BK99" i="1" s="1"/>
  <c r="BQ36" i="1"/>
  <c r="BP11" i="1"/>
  <c r="BO64" i="1"/>
  <c r="BO65" i="1" s="1"/>
  <c r="BO66" i="1"/>
  <c r="BO67" i="1" s="1"/>
  <c r="BO62" i="1"/>
  <c r="BO63" i="1" s="1"/>
  <c r="BN68" i="1"/>
  <c r="BP38" i="1"/>
  <c r="BM110" i="1"/>
  <c r="BM82" i="1"/>
  <c r="BM78" i="1"/>
  <c r="BP37" i="1"/>
  <c r="BO75" i="1"/>
  <c r="BO74" i="1"/>
  <c r="BP41" i="1"/>
  <c r="BO72" i="1"/>
  <c r="BO71" i="1"/>
  <c r="BO73" i="1"/>
  <c r="BO70" i="1"/>
  <c r="BL86" i="1"/>
  <c r="BN77" i="1"/>
  <c r="BJ121" i="1"/>
  <c r="BJ114" i="1"/>
  <c r="BJ115" i="1" s="1"/>
  <c r="BH123" i="1"/>
  <c r="BM86" i="1" l="1"/>
  <c r="BN78" i="1"/>
  <c r="BN95" i="1"/>
  <c r="BQ38" i="1"/>
  <c r="D36" i="1"/>
  <c r="E36" i="1"/>
  <c r="F36" i="1"/>
  <c r="G36" i="1"/>
  <c r="H36" i="1"/>
  <c r="BN88" i="1"/>
  <c r="BN90" i="1"/>
  <c r="BN89" i="1"/>
  <c r="BK100" i="1"/>
  <c r="BK112" i="1"/>
  <c r="BQ11" i="1"/>
  <c r="BP66" i="1"/>
  <c r="BP67" i="1" s="1"/>
  <c r="BP62" i="1"/>
  <c r="BP63" i="1" s="1"/>
  <c r="BP64" i="1"/>
  <c r="BP65" i="1" s="1"/>
  <c r="BO68" i="1"/>
  <c r="BM99" i="1"/>
  <c r="BM112" i="1" s="1"/>
  <c r="BM121" i="1" s="1"/>
  <c r="BO77" i="1"/>
  <c r="BQ41" i="1"/>
  <c r="BP70" i="1"/>
  <c r="BP72" i="1"/>
  <c r="BP71" i="1"/>
  <c r="BP73" i="1"/>
  <c r="BQ37" i="1"/>
  <c r="BP75" i="1"/>
  <c r="BP74" i="1"/>
  <c r="BJ120" i="1"/>
  <c r="BJ119" i="1" s="1"/>
  <c r="BJ123" i="1" s="1"/>
  <c r="BN82" i="1"/>
  <c r="BN110" i="1"/>
  <c r="BL99" i="1"/>
  <c r="BH125" i="1"/>
  <c r="BI125" i="1"/>
  <c r="BO78" i="1" l="1"/>
  <c r="BO95" i="1"/>
  <c r="BO82" i="1"/>
  <c r="BM100" i="1"/>
  <c r="BK114" i="1"/>
  <c r="BK115" i="1" s="1"/>
  <c r="BK121" i="1"/>
  <c r="BQ64" i="1"/>
  <c r="BQ66" i="1"/>
  <c r="BQ62" i="1"/>
  <c r="D11" i="1"/>
  <c r="E11" i="1"/>
  <c r="F11" i="1"/>
  <c r="G11" i="1"/>
  <c r="H11" i="1"/>
  <c r="BO88" i="1"/>
  <c r="BO90" i="1"/>
  <c r="BO89" i="1"/>
  <c r="BP68" i="1"/>
  <c r="E38" i="1"/>
  <c r="F38" i="1"/>
  <c r="G38" i="1"/>
  <c r="H38" i="1"/>
  <c r="BO110" i="1"/>
  <c r="BJ125" i="1"/>
  <c r="BM114" i="1"/>
  <c r="H37" i="1"/>
  <c r="BQ75" i="1"/>
  <c r="H75" i="1" s="1"/>
  <c r="BQ74" i="1"/>
  <c r="H74" i="1" s="1"/>
  <c r="E37" i="1"/>
  <c r="F37" i="1"/>
  <c r="G37" i="1"/>
  <c r="D41" i="1"/>
  <c r="BQ73" i="1"/>
  <c r="BQ70" i="1"/>
  <c r="BQ72" i="1"/>
  <c r="BQ71" i="1"/>
  <c r="E41" i="1"/>
  <c r="F41" i="1"/>
  <c r="G41" i="1"/>
  <c r="H41" i="1"/>
  <c r="BP77" i="1"/>
  <c r="D74" i="1"/>
  <c r="BN86" i="1"/>
  <c r="BN99" i="1" s="1"/>
  <c r="BL100" i="1"/>
  <c r="BL112" i="1"/>
  <c r="E95" i="1"/>
  <c r="F95" i="1"/>
  <c r="G95" i="1"/>
  <c r="BO86" i="1" l="1"/>
  <c r="BP78" i="1"/>
  <c r="BP95" i="1"/>
  <c r="BM120" i="1"/>
  <c r="BM119" i="1" s="1"/>
  <c r="BM123" i="1" s="1"/>
  <c r="BM115" i="1"/>
  <c r="BP88" i="1"/>
  <c r="BP89" i="1"/>
  <c r="BP90" i="1"/>
  <c r="BQ63" i="1"/>
  <c r="D62" i="1"/>
  <c r="E62" i="1"/>
  <c r="F62" i="1"/>
  <c r="G62" i="1"/>
  <c r="H62" i="1"/>
  <c r="BQ67" i="1"/>
  <c r="D66" i="1"/>
  <c r="E66" i="1"/>
  <c r="F66" i="1"/>
  <c r="G66" i="1"/>
  <c r="H66" i="1"/>
  <c r="BO99" i="1"/>
  <c r="BO112" i="1" s="1"/>
  <c r="BO121" i="1" s="1"/>
  <c r="BQ65" i="1"/>
  <c r="D64" i="1"/>
  <c r="E64" i="1"/>
  <c r="F64" i="1"/>
  <c r="G64" i="1"/>
  <c r="H64" i="1"/>
  <c r="BK120" i="1"/>
  <c r="BK119" i="1" s="1"/>
  <c r="BK123" i="1" s="1"/>
  <c r="BK125" i="1" s="1"/>
  <c r="D70" i="1"/>
  <c r="H70" i="1"/>
  <c r="D73" i="1"/>
  <c r="F73" i="1"/>
  <c r="H73" i="1"/>
  <c r="D71" i="1"/>
  <c r="G71" i="1"/>
  <c r="H71" i="1"/>
  <c r="D72" i="1"/>
  <c r="H72" i="1"/>
  <c r="BN100" i="1"/>
  <c r="BN112" i="1"/>
  <c r="BL121" i="1"/>
  <c r="BL114" i="1"/>
  <c r="BL115" i="1" s="1"/>
  <c r="D75" i="1"/>
  <c r="BP82" i="1"/>
  <c r="BP110" i="1"/>
  <c r="D121" i="1"/>
  <c r="E121" i="1"/>
  <c r="F121" i="1"/>
  <c r="D110" i="1"/>
  <c r="E110" i="1"/>
  <c r="F110" i="1"/>
  <c r="G110" i="1"/>
  <c r="D82" i="1"/>
  <c r="E82" i="1"/>
  <c r="F82" i="1"/>
  <c r="G82" i="1"/>
  <c r="BQ77" i="1" l="1"/>
  <c r="BQ95" i="1" s="1"/>
  <c r="H95" i="1" s="1"/>
  <c r="BO114" i="1"/>
  <c r="BO100" i="1"/>
  <c r="BQ68" i="1"/>
  <c r="H63" i="1"/>
  <c r="D67" i="1"/>
  <c r="E67" i="1"/>
  <c r="F67" i="1"/>
  <c r="G67" i="1"/>
  <c r="H67" i="1"/>
  <c r="D65" i="1"/>
  <c r="E65" i="1"/>
  <c r="F65" i="1"/>
  <c r="G65" i="1"/>
  <c r="H65" i="1"/>
  <c r="F77" i="1"/>
  <c r="F78" i="1" s="1"/>
  <c r="BP86" i="1"/>
  <c r="D77" i="1"/>
  <c r="E78" i="1" s="1"/>
  <c r="G77" i="1"/>
  <c r="D95" i="1"/>
  <c r="BP99" i="1"/>
  <c r="BL120" i="1"/>
  <c r="BL119" i="1" s="1"/>
  <c r="BL123" i="1" s="1"/>
  <c r="BN121" i="1"/>
  <c r="BN114" i="1"/>
  <c r="BN115" i="1" s="1"/>
  <c r="D99" i="1"/>
  <c r="E99" i="1"/>
  <c r="E100" i="1" s="1"/>
  <c r="F99" i="1"/>
  <c r="G99" i="1"/>
  <c r="G100" i="1" s="1"/>
  <c r="BQ78" i="1" l="1"/>
  <c r="BQ82" i="1"/>
  <c r="BQ110" i="1"/>
  <c r="H110" i="1" s="1"/>
  <c r="H77" i="1"/>
  <c r="H78" i="1" s="1"/>
  <c r="F100" i="1"/>
  <c r="BO120" i="1"/>
  <c r="BO119" i="1" s="1"/>
  <c r="BO123" i="1" s="1"/>
  <c r="BO115" i="1"/>
  <c r="BQ88" i="1"/>
  <c r="BQ89" i="1"/>
  <c r="BQ90" i="1"/>
  <c r="G78" i="1"/>
  <c r="H82" i="1"/>
  <c r="BL125" i="1"/>
  <c r="BM125" i="1"/>
  <c r="BP112" i="1"/>
  <c r="BP100" i="1"/>
  <c r="D90" i="1"/>
  <c r="G90" i="1"/>
  <c r="H90" i="1"/>
  <c r="BN120" i="1"/>
  <c r="BN119" i="1" s="1"/>
  <c r="BN123" i="1" s="1"/>
  <c r="BN125" i="1" s="1"/>
  <c r="D88" i="1"/>
  <c r="H88" i="1"/>
  <c r="D89" i="1"/>
  <c r="H89" i="1"/>
  <c r="E120" i="1"/>
  <c r="D112" i="1"/>
  <c r="E112" i="1"/>
  <c r="F112" i="1"/>
  <c r="G112" i="1"/>
  <c r="BQ86" i="1" l="1"/>
  <c r="BQ99" i="1" s="1"/>
  <c r="H86" i="1"/>
  <c r="BO125" i="1"/>
  <c r="BP121" i="1"/>
  <c r="BP114" i="1"/>
  <c r="BP115" i="1" s="1"/>
  <c r="G121" i="1"/>
  <c r="E119" i="1"/>
  <c r="D114" i="1"/>
  <c r="E114" i="1"/>
  <c r="E115" i="1" s="1"/>
  <c r="F114" i="1"/>
  <c r="F115" i="1" s="1"/>
  <c r="G114" i="1"/>
  <c r="G115" i="1" s="1"/>
  <c r="BQ112" i="1" l="1"/>
  <c r="BQ100" i="1"/>
  <c r="H99" i="1"/>
  <c r="H100" i="1" s="1"/>
  <c r="BP120" i="1"/>
  <c r="BP119" i="1" s="1"/>
  <c r="BP123" i="1" s="1"/>
  <c r="BP125" i="1" s="1"/>
  <c r="H112" i="1"/>
  <c r="BQ121" i="1"/>
  <c r="H121" i="1" s="1"/>
  <c r="BQ114" i="1"/>
  <c r="BQ115" i="1" s="1"/>
  <c r="D120" i="1"/>
  <c r="F120" i="1"/>
  <c r="G120" i="1"/>
  <c r="E123" i="1"/>
  <c r="BQ120" i="1" l="1"/>
  <c r="H114" i="1"/>
  <c r="H115" i="1" s="1"/>
  <c r="D119" i="1"/>
  <c r="F119" i="1"/>
  <c r="G119" i="1"/>
  <c r="BQ119" i="1" l="1"/>
  <c r="H120" i="1"/>
  <c r="F123" i="1"/>
  <c r="G123" i="1"/>
  <c r="BQ123" i="1" l="1"/>
  <c r="D123" i="1" s="1"/>
  <c r="D125" i="1" s="1"/>
  <c r="H119" i="1"/>
  <c r="C128" i="1" l="1"/>
  <c r="BQ125" i="1"/>
  <c r="H125" i="1" s="1"/>
  <c r="H12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GESTIONDERIESGO</author>
    <author>ARMANDO ALFONSO MEJIA CORREDOR</author>
  </authors>
  <commentList>
    <comment ref="B20" authorId="0" shapeId="0" xr:uid="{00000000-0006-0000-0000-000001000000}">
      <text>
        <r>
          <rPr>
            <sz val="9"/>
            <color indexed="81"/>
            <rFont val="Tahoma"/>
            <family val="2"/>
          </rPr>
          <t>Se asume que la cantidad de usuarios permanentes incrementa gradualmente
 hasta converger a 35%.</t>
        </r>
      </text>
    </comment>
    <comment ref="B27" authorId="0" shapeId="0" xr:uid="{00000000-0006-0000-0000-000002000000}">
      <text>
        <r>
          <rPr>
            <sz val="9"/>
            <color indexed="81"/>
            <rFont val="Tahoma"/>
            <family val="2"/>
          </rPr>
          <t>Se asume que la cantidad de usuarios premium incrementa gradualmente hasta converger a 25%.</t>
        </r>
      </text>
    </comment>
    <comment ref="B45" authorId="1" shapeId="0" xr:uid="{00000000-0006-0000-0000-000003000000}">
      <text>
        <r>
          <rPr>
            <sz val="9"/>
            <color indexed="81"/>
            <rFont val="Tahoma"/>
            <family val="2"/>
          </rPr>
          <t xml:space="preserve">Variable clave para sensibilizar los ingresos.
</t>
        </r>
      </text>
    </comment>
    <comment ref="I61" authorId="1" shapeId="0" xr:uid="{00000000-0006-0000-0000-000004000000}">
      <text>
        <r>
          <rPr>
            <b/>
            <sz val="9"/>
            <color indexed="81"/>
            <rFont val="Tahoma"/>
            <family val="2"/>
          </rPr>
          <t>De acuerdo con el documento, es la tarifa mensual de asesoría permanente.</t>
        </r>
      </text>
    </comment>
    <comment ref="B82" authorId="0" shapeId="0" xr:uid="{00000000-0006-0000-0000-000005000000}">
      <text>
        <r>
          <rPr>
            <sz val="9"/>
            <color indexed="81"/>
            <rFont val="Tahoma"/>
            <family val="2"/>
          </rPr>
          <t>El gasto en publicidad incrementa gradualmente hasta 100 millones a finales de 2025. A partir de ahí, se toma como el 15% del ingreso.</t>
        </r>
      </text>
    </comment>
    <comment ref="B84" authorId="0" shapeId="0" xr:uid="{00000000-0006-0000-0000-000006000000}">
      <text>
        <r>
          <rPr>
            <sz val="9"/>
            <color indexed="81"/>
            <rFont val="Tahoma"/>
            <family val="2"/>
          </rPr>
          <t>Se ajustan gastos por inflación a partir de 2025.</t>
        </r>
      </text>
    </comment>
    <comment ref="B86" authorId="0" shapeId="0" xr:uid="{00000000-0006-0000-0000-000007000000}">
      <text>
        <r>
          <rPr>
            <sz val="9"/>
            <color indexed="81"/>
            <rFont val="Tahoma"/>
            <family val="2"/>
          </rPr>
          <t>Cada año, se ajusta por el incremento en el salario.</t>
        </r>
      </text>
    </comment>
    <comment ref="B95" authorId="0" shapeId="0" xr:uid="{00000000-0006-0000-0000-000008000000}">
      <text>
        <r>
          <rPr>
            <sz val="9"/>
            <color indexed="81"/>
            <rFont val="Tahoma"/>
            <family val="2"/>
          </rPr>
          <t>Inicialmente se toman 20 millones. Luego, se toma como el 10% del ingreso.</t>
        </r>
      </text>
    </comment>
    <comment ref="B103" authorId="0" shapeId="0" xr:uid="{00000000-0006-0000-0000-000009000000}">
      <text>
        <r>
          <rPr>
            <sz val="9"/>
            <color indexed="81"/>
            <rFont val="Tahoma"/>
            <family val="2"/>
          </rPr>
          <t xml:space="preserve">Se toman 7.5 millones los primeros seis meses para desarrollar la aplicación. Este costo es el de contratar un </t>
        </r>
        <r>
          <rPr>
            <i/>
            <sz val="9"/>
            <color indexed="81"/>
            <rFont val="Tahoma"/>
            <family val="2"/>
          </rPr>
          <t>full stack developer</t>
        </r>
        <r>
          <rPr>
            <sz val="9"/>
            <color indexed="81"/>
            <rFont val="Tahoma"/>
            <family val="2"/>
          </rPr>
          <t>.</t>
        </r>
      </text>
    </comment>
    <comment ref="B105" authorId="0" shapeId="0" xr:uid="{00000000-0006-0000-0000-00000A000000}">
      <text>
        <r>
          <rPr>
            <sz val="9"/>
            <color indexed="81"/>
            <rFont val="Tahoma"/>
            <family val="2"/>
          </rPr>
          <t>A partir de 2025, se ajusta por inflación.</t>
        </r>
      </text>
    </comment>
  </commentList>
</comments>
</file>

<file path=xl/sharedStrings.xml><?xml version="1.0" encoding="utf-8"?>
<sst xmlns="http://schemas.openxmlformats.org/spreadsheetml/2006/main" count="185" uniqueCount="90">
  <si>
    <t>Flujo de Caja</t>
  </si>
  <si>
    <t>Número de Usuarios</t>
  </si>
  <si>
    <t xml:space="preserve">   % de Crecimiento</t>
  </si>
  <si>
    <t>Modelo Financiero</t>
  </si>
  <si>
    <t>Unidades</t>
  </si>
  <si>
    <t>%</t>
  </si>
  <si>
    <t>Num.</t>
  </si>
  <si>
    <t>Num</t>
  </si>
  <si>
    <t>--</t>
  </si>
  <si>
    <t>Desarrollo del Aplicativo</t>
  </si>
  <si>
    <t>COP MM</t>
  </si>
  <si>
    <t>COP/User</t>
  </si>
  <si>
    <t>Gasto Publicidad</t>
  </si>
  <si>
    <t>Ingreso</t>
  </si>
  <si>
    <t>x</t>
  </si>
  <si>
    <t>% de gasto de las ventas en publicidad</t>
  </si>
  <si>
    <t>Costos y Gastos</t>
  </si>
  <si>
    <t>Nómina</t>
  </si>
  <si>
    <t>Gastos Administrativos</t>
  </si>
  <si>
    <t>Usuarios</t>
  </si>
  <si>
    <t>Otros</t>
  </si>
  <si>
    <t>Total Costos y Gastos</t>
  </si>
  <si>
    <t xml:space="preserve">   % del ingreso</t>
  </si>
  <si>
    <t xml:space="preserve">   Comercial</t>
  </si>
  <si>
    <t xml:space="preserve">   Técnico</t>
  </si>
  <si>
    <t xml:space="preserve">   Gerencial</t>
  </si>
  <si>
    <t>Inversión</t>
  </si>
  <si>
    <t>Mantenimiento y Expansión</t>
  </si>
  <si>
    <t>Inversión en el Aplicativo</t>
  </si>
  <si>
    <t>Total Inversión Aplicativo</t>
  </si>
  <si>
    <t>Utilidad Operacional</t>
  </si>
  <si>
    <t>Impuestos</t>
  </si>
  <si>
    <t xml:space="preserve">   Impuesto Renta</t>
  </si>
  <si>
    <t xml:space="preserve">   GMF (4X1000)</t>
  </si>
  <si>
    <t>Utilidades y Flujo de Caja</t>
  </si>
  <si>
    <t>Supuestos Macroeconómicos</t>
  </si>
  <si>
    <t>Inflación Anual</t>
  </si>
  <si>
    <t>Tasa de Interes</t>
  </si>
  <si>
    <t>% N.A.M.V.</t>
  </si>
  <si>
    <t>Incremento Salarial Anual</t>
  </si>
  <si>
    <t>Flujo de Caja Acumulado</t>
  </si>
  <si>
    <t>TIR</t>
  </si>
  <si>
    <t>Equipos, Computación, Infraestructura</t>
  </si>
  <si>
    <t>% de Usuarios Asesoria Permanente</t>
  </si>
  <si>
    <t>% de Usuarios Concepto independiente</t>
  </si>
  <si>
    <t>Concepto de baja complejidad</t>
  </si>
  <si>
    <t>Concepto de mediana complejidad</t>
  </si>
  <si>
    <t xml:space="preserve">Concepto de alta complejidad </t>
  </si>
  <si>
    <t xml:space="preserve"> </t>
  </si>
  <si>
    <t>total</t>
  </si>
  <si>
    <t># usuarios empresa de 1 a 20 empleados</t>
  </si>
  <si>
    <t># usuarios empresa  de 20 a 100 empleados</t>
  </si>
  <si>
    <t>#usuarios empresa  de 100 a 500 empleados</t>
  </si>
  <si>
    <t>% de crecimiento</t>
  </si>
  <si>
    <t xml:space="preserve">total </t>
  </si>
  <si>
    <t xml:space="preserve">Usuarios asesoria permanente </t>
  </si>
  <si>
    <t>Precio usuario empresa de 1 a 20 empleados</t>
  </si>
  <si>
    <t xml:space="preserve">Ingreso usuarios empresa de 1 a 20 empleados </t>
  </si>
  <si>
    <t>Precio usuario empresa de 20 a 100 empleados</t>
  </si>
  <si>
    <t xml:space="preserve">Ingreso usuarios empresa de 20 a 100 empleados </t>
  </si>
  <si>
    <t>Precio usuario empresa de 100 a 500 empleados</t>
  </si>
  <si>
    <t xml:space="preserve">Ingreso usuarios empresa de 100 a 500 empleados </t>
  </si>
  <si>
    <t>Usuarios concepto independiente</t>
  </si>
  <si>
    <t xml:space="preserve">Precio usuario concepto baja complejidad </t>
  </si>
  <si>
    <t xml:space="preserve">Ingreso usuario concepto baja complejidad </t>
  </si>
  <si>
    <t xml:space="preserve">Precio usuario concepto mediana complejidad </t>
  </si>
  <si>
    <t xml:space="preserve">Ingreso usuario concepto mediana complejidad </t>
  </si>
  <si>
    <t xml:space="preserve">Precio usuario concepto alta complejidad </t>
  </si>
  <si>
    <t xml:space="preserve">Ingreso usuario concepto alta complejidad </t>
  </si>
  <si>
    <t xml:space="preserve">% de crecimiento </t>
  </si>
  <si>
    <t xml:space="preserve">Total Ingresos </t>
  </si>
  <si>
    <t>Abogado junior</t>
  </si>
  <si>
    <t>Abogado  senior</t>
  </si>
  <si>
    <t>Abogado asociado</t>
  </si>
  <si>
    <t>Nuevos usuarios</t>
  </si>
  <si>
    <t>Retención en t</t>
  </si>
  <si>
    <t>Adiciones netas</t>
  </si>
  <si>
    <t>Retención en t+1</t>
  </si>
  <si>
    <t>Costo por hora Abogados</t>
  </si>
  <si>
    <t>Junior</t>
  </si>
  <si>
    <t>Senior</t>
  </si>
  <si>
    <t>Asociado</t>
  </si>
  <si>
    <t>Margen por hora</t>
  </si>
  <si>
    <t>$</t>
  </si>
  <si>
    <t>Tiempo Estimado por caso</t>
  </si>
  <si>
    <t>Hr</t>
  </si>
  <si>
    <t>Salario mínimo mensual Vigente</t>
  </si>
  <si>
    <t>SMMLV</t>
  </si>
  <si>
    <t>COP</t>
  </si>
  <si>
    <t>Ingresos permanentes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</si>
</sst>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0.0%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Helvetica"/>
      <family val="2"/>
    </font>
    <font>
      <b/>
      <sz val="11"/>
      <color theme="1"/>
      <name val="Helvetica"/>
      <family val="2"/>
    </font>
    <font>
      <sz val="9"/>
      <color theme="1"/>
      <name val="Helvetica"/>
      <family val="2"/>
    </font>
    <font>
      <b/>
      <sz val="9"/>
      <color theme="1"/>
      <name val="Helvetica"/>
      <family val="2"/>
    </font>
    <font>
      <i/>
      <sz val="11"/>
      <color theme="1"/>
      <name val="Helvetica"/>
      <family val="2"/>
    </font>
    <font>
      <i/>
      <sz val="9"/>
      <color theme="1"/>
      <name val="Helvetica"/>
      <family val="2"/>
    </font>
    <font>
      <sz val="9"/>
      <color theme="5"/>
      <name val="Helvetica"/>
      <family val="2"/>
    </font>
    <font>
      <sz val="11"/>
      <color theme="5"/>
      <name val="Helvetica"/>
      <family val="2"/>
    </font>
    <font>
      <sz val="9"/>
      <color indexed="81"/>
      <name val="Tahoma"/>
      <family val="2"/>
    </font>
    <font>
      <i/>
      <sz val="9"/>
      <color indexed="81"/>
      <name val="Tahoma"/>
      <family val="2"/>
    </font>
    <font>
      <sz val="10"/>
      <color theme="1"/>
      <name val="Helvetica"/>
      <family val="2"/>
    </font>
    <font>
      <b/>
      <sz val="9"/>
      <color theme="5"/>
      <name val="Helvetica"/>
      <family val="2"/>
    </font>
    <font>
      <b/>
      <sz val="11"/>
      <color theme="1"/>
      <name val="Times New Roman"/>
      <family val="1"/>
    </font>
    <font>
      <b/>
      <i/>
      <sz val="9"/>
      <color theme="1"/>
      <name val="Helvetica"/>
      <family val="2"/>
    </font>
    <font>
      <b/>
      <sz val="9"/>
      <color indexed="81"/>
      <name val="Tahoma"/>
      <family val="2"/>
    </font>
    <font>
      <b/>
      <sz val="10"/>
      <color theme="1"/>
      <name val="Helvetica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93">
    <xf numFmtId="0" fontId="0" fillId="0" borderId="0" xfId="0"/>
    <xf numFmtId="0" fontId="2" fillId="0" borderId="0" xfId="0" applyFont="1"/>
    <xf numFmtId="0" fontId="3" fillId="2" borderId="0" xfId="0" applyFont="1" applyFill="1"/>
    <xf numFmtId="0" fontId="4" fillId="0" borderId="0" xfId="0" applyFont="1"/>
    <xf numFmtId="0" fontId="5" fillId="2" borderId="0" xfId="0" applyFont="1" applyFill="1"/>
    <xf numFmtId="0" fontId="4" fillId="0" borderId="0" xfId="0" applyFont="1" applyAlignment="1">
      <alignment horizontal="center"/>
    </xf>
    <xf numFmtId="0" fontId="5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2" fillId="3" borderId="0" xfId="0" applyFont="1" applyFill="1"/>
    <xf numFmtId="0" fontId="5" fillId="3" borderId="0" xfId="0" applyFont="1" applyFill="1"/>
    <xf numFmtId="0" fontId="4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6" fillId="0" borderId="0" xfId="0" applyFont="1"/>
    <xf numFmtId="0" fontId="9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3" borderId="0" xfId="0" applyFont="1" applyFill="1" applyAlignment="1">
      <alignment horizontal="center"/>
    </xf>
    <xf numFmtId="9" fontId="2" fillId="0" borderId="0" xfId="1" applyFont="1" applyBorder="1"/>
    <xf numFmtId="9" fontId="7" fillId="0" borderId="0" xfId="1" applyFont="1" applyBorder="1"/>
    <xf numFmtId="9" fontId="7" fillId="0" borderId="0" xfId="1" applyFont="1" applyBorder="1" applyAlignment="1">
      <alignment horizontal="center"/>
    </xf>
    <xf numFmtId="0" fontId="3" fillId="0" borderId="0" xfId="0" applyFont="1" applyAlignment="1">
      <alignment horizontal="center"/>
    </xf>
    <xf numFmtId="9" fontId="4" fillId="0" borderId="0" xfId="1" applyFont="1" applyBorder="1" applyAlignment="1">
      <alignment horizontal="center"/>
    </xf>
    <xf numFmtId="17" fontId="5" fillId="2" borderId="0" xfId="0" applyNumberFormat="1" applyFont="1" applyFill="1" applyAlignment="1">
      <alignment horizontal="center"/>
    </xf>
    <xf numFmtId="0" fontId="4" fillId="3" borderId="0" xfId="0" applyFont="1" applyFill="1"/>
    <xf numFmtId="3" fontId="8" fillId="0" borderId="0" xfId="0" applyNumberFormat="1" applyFont="1" applyAlignment="1">
      <alignment horizontal="center"/>
    </xf>
    <xf numFmtId="0" fontId="7" fillId="0" borderId="0" xfId="0" quotePrefix="1" applyFont="1" applyAlignment="1">
      <alignment horizontal="center"/>
    </xf>
    <xf numFmtId="9" fontId="8" fillId="0" borderId="0" xfId="0" applyNumberFormat="1" applyFont="1" applyAlignment="1">
      <alignment horizontal="center"/>
    </xf>
    <xf numFmtId="3" fontId="4" fillId="0" borderId="0" xfId="0" applyNumberFormat="1" applyFont="1" applyAlignment="1">
      <alignment horizontal="center"/>
    </xf>
    <xf numFmtId="3" fontId="5" fillId="0" borderId="0" xfId="0" applyNumberFormat="1" applyFont="1" applyAlignment="1">
      <alignment horizontal="center"/>
    </xf>
    <xf numFmtId="0" fontId="7" fillId="3" borderId="0" xfId="0" quotePrefix="1" applyFont="1" applyFill="1" applyAlignment="1">
      <alignment horizontal="center"/>
    </xf>
    <xf numFmtId="9" fontId="7" fillId="3" borderId="0" xfId="1" applyFont="1" applyFill="1" applyBorder="1" applyAlignment="1">
      <alignment horizontal="center"/>
    </xf>
    <xf numFmtId="9" fontId="7" fillId="0" borderId="0" xfId="1" quotePrefix="1" applyFont="1" applyBorder="1" applyAlignment="1">
      <alignment horizontal="center"/>
    </xf>
    <xf numFmtId="3" fontId="4" fillId="0" borderId="0" xfId="1" applyNumberFormat="1" applyFont="1" applyBorder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left"/>
    </xf>
    <xf numFmtId="1" fontId="4" fillId="0" borderId="0" xfId="0" applyNumberFormat="1" applyFont="1" applyAlignment="1">
      <alignment horizontal="center"/>
    </xf>
    <xf numFmtId="9" fontId="7" fillId="0" borderId="0" xfId="1" applyFont="1" applyFill="1" applyBorder="1" applyAlignment="1">
      <alignment horizontal="center"/>
    </xf>
    <xf numFmtId="3" fontId="5" fillId="0" borderId="0" xfId="0" applyNumberFormat="1" applyFont="1"/>
    <xf numFmtId="0" fontId="5" fillId="0" borderId="0" xfId="0" applyFont="1" applyAlignment="1">
      <alignment horizontal="left"/>
    </xf>
    <xf numFmtId="2" fontId="5" fillId="0" borderId="0" xfId="1" applyNumberFormat="1" applyFont="1" applyBorder="1" applyAlignment="1">
      <alignment horizontal="center"/>
    </xf>
    <xf numFmtId="3" fontId="5" fillId="0" borderId="0" xfId="1" applyNumberFormat="1" applyFont="1" applyBorder="1" applyAlignment="1">
      <alignment horizontal="center"/>
    </xf>
    <xf numFmtId="9" fontId="4" fillId="0" borderId="0" xfId="1" applyFont="1"/>
    <xf numFmtId="0" fontId="12" fillId="0" borderId="0" xfId="0" applyFont="1"/>
    <xf numFmtId="0" fontId="13" fillId="0" borderId="0" xfId="0" applyFont="1" applyAlignment="1">
      <alignment horizontal="center"/>
    </xf>
    <xf numFmtId="3" fontId="13" fillId="0" borderId="0" xfId="0" applyNumberFormat="1" applyFont="1" applyAlignment="1">
      <alignment horizontal="center"/>
    </xf>
    <xf numFmtId="9" fontId="8" fillId="0" borderId="0" xfId="1" applyFont="1" applyAlignment="1">
      <alignment horizontal="center"/>
    </xf>
    <xf numFmtId="0" fontId="2" fillId="4" borderId="0" xfId="0" applyFont="1" applyFill="1"/>
    <xf numFmtId="0" fontId="4" fillId="4" borderId="0" xfId="0" applyFont="1" applyFill="1"/>
    <xf numFmtId="0" fontId="4" fillId="4" borderId="0" xfId="0" applyFont="1" applyFill="1" applyAlignment="1">
      <alignment horizontal="center"/>
    </xf>
    <xf numFmtId="3" fontId="4" fillId="4" borderId="0" xfId="1" applyNumberFormat="1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  <xf numFmtId="0" fontId="5" fillId="4" borderId="0" xfId="0" applyFont="1" applyFill="1"/>
    <xf numFmtId="0" fontId="4" fillId="4" borderId="0" xfId="0" applyFont="1" applyFill="1" applyAlignment="1">
      <alignment horizontal="left"/>
    </xf>
    <xf numFmtId="3" fontId="4" fillId="4" borderId="0" xfId="0" applyNumberFormat="1" applyFont="1" applyFill="1" applyAlignment="1">
      <alignment horizontal="center"/>
    </xf>
    <xf numFmtId="0" fontId="14" fillId="0" borderId="0" xfId="0" applyFont="1"/>
    <xf numFmtId="9" fontId="0" fillId="0" borderId="0" xfId="0" applyNumberFormat="1"/>
    <xf numFmtId="9" fontId="0" fillId="5" borderId="0" xfId="0" applyNumberFormat="1" applyFill="1"/>
    <xf numFmtId="164" fontId="0" fillId="0" borderId="0" xfId="0" applyNumberFormat="1"/>
    <xf numFmtId="164" fontId="0" fillId="5" borderId="0" xfId="0" applyNumberFormat="1" applyFill="1"/>
    <xf numFmtId="9" fontId="4" fillId="0" borderId="0" xfId="1" applyFont="1" applyFill="1" applyAlignment="1">
      <alignment horizontal="center"/>
    </xf>
    <xf numFmtId="9" fontId="4" fillId="3" borderId="0" xfId="0" applyNumberFormat="1" applyFont="1" applyFill="1" applyAlignment="1">
      <alignment horizontal="center"/>
    </xf>
    <xf numFmtId="4" fontId="4" fillId="0" borderId="0" xfId="1" applyNumberFormat="1" applyFont="1" applyBorder="1" applyAlignment="1">
      <alignment horizontal="center"/>
    </xf>
    <xf numFmtId="4" fontId="7" fillId="0" borderId="0" xfId="0" applyNumberFormat="1" applyFont="1" applyAlignment="1">
      <alignment horizontal="center"/>
    </xf>
    <xf numFmtId="9" fontId="7" fillId="0" borderId="0" xfId="0" applyNumberFormat="1" applyFont="1" applyAlignment="1">
      <alignment horizontal="center"/>
    </xf>
    <xf numFmtId="4" fontId="7" fillId="0" borderId="0" xfId="0" quotePrefix="1" applyNumberFormat="1" applyFont="1" applyAlignment="1">
      <alignment horizontal="center"/>
    </xf>
    <xf numFmtId="3" fontId="7" fillId="0" borderId="0" xfId="0" quotePrefix="1" applyNumberFormat="1" applyFont="1" applyAlignment="1">
      <alignment horizontal="center"/>
    </xf>
    <xf numFmtId="9" fontId="7" fillId="0" borderId="0" xfId="0" quotePrefix="1" applyNumberFormat="1" applyFont="1" applyAlignment="1">
      <alignment horizontal="center"/>
    </xf>
    <xf numFmtId="165" fontId="4" fillId="0" borderId="0" xfId="1" applyNumberFormat="1" applyFont="1" applyBorder="1" applyAlignment="1">
      <alignment horizontal="center"/>
    </xf>
    <xf numFmtId="0" fontId="4" fillId="0" borderId="0" xfId="0" applyFont="1" applyAlignment="1">
      <alignment horizontal="right"/>
    </xf>
    <xf numFmtId="0" fontId="15" fillId="0" borderId="0" xfId="0" applyFont="1" applyAlignment="1">
      <alignment horizontal="center"/>
    </xf>
    <xf numFmtId="0" fontId="17" fillId="0" borderId="0" xfId="0" applyFont="1"/>
    <xf numFmtId="3" fontId="4" fillId="0" borderId="0" xfId="0" applyNumberFormat="1" applyFont="1"/>
    <xf numFmtId="10" fontId="2" fillId="0" borderId="0" xfId="0" applyNumberFormat="1" applyFont="1" applyAlignment="1">
      <alignment horizontal="center"/>
    </xf>
    <xf numFmtId="10" fontId="4" fillId="0" borderId="0" xfId="0" applyNumberFormat="1" applyFont="1" applyAlignment="1">
      <alignment horizontal="center"/>
    </xf>
    <xf numFmtId="4" fontId="8" fillId="0" borderId="0" xfId="0" applyNumberFormat="1" applyFont="1" applyAlignment="1">
      <alignment horizontal="center"/>
    </xf>
    <xf numFmtId="3" fontId="2" fillId="0" borderId="0" xfId="0" applyNumberFormat="1" applyFont="1"/>
    <xf numFmtId="3" fontId="2" fillId="0" borderId="0" xfId="0" applyNumberFormat="1" applyFont="1" applyAlignment="1">
      <alignment horizontal="center"/>
    </xf>
    <xf numFmtId="3" fontId="3" fillId="0" borderId="0" xfId="0" applyNumberFormat="1" applyFont="1" applyAlignment="1">
      <alignment horizontal="center"/>
    </xf>
    <xf numFmtId="1" fontId="4" fillId="4" borderId="0" xfId="0" applyNumberFormat="1" applyFont="1" applyFill="1" applyAlignment="1">
      <alignment horizontal="center"/>
    </xf>
    <xf numFmtId="164" fontId="14" fillId="4" borderId="0" xfId="2" applyNumberFormat="1" applyFont="1" applyFill="1" applyAlignment="1">
      <alignment horizontal="center"/>
    </xf>
    <xf numFmtId="164" fontId="0" fillId="4" borderId="0" xfId="2" applyNumberFormat="1" applyFont="1" applyFill="1" applyAlignment="1">
      <alignment horizontal="center"/>
    </xf>
    <xf numFmtId="1" fontId="4" fillId="0" borderId="0" xfId="1" applyNumberFormat="1" applyFont="1" applyBorder="1" applyAlignment="1">
      <alignment horizontal="center"/>
    </xf>
    <xf numFmtId="1" fontId="5" fillId="0" borderId="0" xfId="1" applyNumberFormat="1" applyFont="1" applyBorder="1" applyAlignment="1">
      <alignment horizontal="center"/>
    </xf>
    <xf numFmtId="3" fontId="5" fillId="4" borderId="0" xfId="1" applyNumberFormat="1" applyFont="1" applyFill="1" applyBorder="1" applyAlignment="1">
      <alignment horizontal="center"/>
    </xf>
    <xf numFmtId="10" fontId="5" fillId="4" borderId="0" xfId="1" applyNumberFormat="1" applyFont="1" applyFill="1" applyAlignment="1">
      <alignment horizontal="center"/>
    </xf>
    <xf numFmtId="9" fontId="7" fillId="4" borderId="0" xfId="0" applyNumberFormat="1" applyFont="1" applyFill="1" applyAlignment="1">
      <alignment horizontal="center"/>
    </xf>
    <xf numFmtId="165" fontId="4" fillId="0" borderId="0" xfId="1" applyNumberFormat="1" applyFont="1" applyFill="1" applyBorder="1" applyAlignment="1">
      <alignment horizontal="center"/>
    </xf>
    <xf numFmtId="3" fontId="7" fillId="4" borderId="0" xfId="0" applyNumberFormat="1" applyFont="1" applyFill="1" applyAlignment="1">
      <alignment horizontal="center"/>
    </xf>
  </cellXfs>
  <cellStyles count="3">
    <cellStyle name="Comma" xfId="2" builtinId="3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Horas trabajadas por mes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'Modelo Financiero'!$I$56</c:f>
              <c:strCache>
                <c:ptCount val="1"/>
                <c:pt idx="0">
                  <c:v>Junior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'Modelo Financiero'!$J$56:$BQ$56</c:f>
              <c:numCache>
                <c:formatCode>#,##0.00</c:formatCode>
                <c:ptCount val="60"/>
                <c:pt idx="0">
                  <c:v>0</c:v>
                </c:pt>
                <c:pt idx="1">
                  <c:v>0</c:v>
                </c:pt>
                <c:pt idx="2">
                  <c:v>90</c:v>
                </c:pt>
                <c:pt idx="3">
                  <c:v>105</c:v>
                </c:pt>
                <c:pt idx="4">
                  <c:v>60</c:v>
                </c:pt>
                <c:pt idx="5">
                  <c:v>55</c:v>
                </c:pt>
                <c:pt idx="6">
                  <c:v>255</c:v>
                </c:pt>
                <c:pt idx="7">
                  <c:v>330</c:v>
                </c:pt>
                <c:pt idx="8">
                  <c:v>350</c:v>
                </c:pt>
                <c:pt idx="9">
                  <c:v>225</c:v>
                </c:pt>
                <c:pt idx="10">
                  <c:v>265</c:v>
                </c:pt>
                <c:pt idx="11">
                  <c:v>305</c:v>
                </c:pt>
                <c:pt idx="12">
                  <c:v>325</c:v>
                </c:pt>
                <c:pt idx="13">
                  <c:v>265</c:v>
                </c:pt>
                <c:pt idx="14">
                  <c:v>315</c:v>
                </c:pt>
                <c:pt idx="15">
                  <c:v>380</c:v>
                </c:pt>
                <c:pt idx="16">
                  <c:v>700</c:v>
                </c:pt>
                <c:pt idx="17">
                  <c:v>755</c:v>
                </c:pt>
                <c:pt idx="18">
                  <c:v>390</c:v>
                </c:pt>
                <c:pt idx="19">
                  <c:v>475</c:v>
                </c:pt>
                <c:pt idx="20">
                  <c:v>680</c:v>
                </c:pt>
                <c:pt idx="21">
                  <c:v>510</c:v>
                </c:pt>
                <c:pt idx="22">
                  <c:v>745</c:v>
                </c:pt>
                <c:pt idx="23">
                  <c:v>1050</c:v>
                </c:pt>
                <c:pt idx="24">
                  <c:v>1105</c:v>
                </c:pt>
                <c:pt idx="25">
                  <c:v>1155</c:v>
                </c:pt>
                <c:pt idx="26">
                  <c:v>1155</c:v>
                </c:pt>
                <c:pt idx="27">
                  <c:v>1155</c:v>
                </c:pt>
                <c:pt idx="28">
                  <c:v>1245</c:v>
                </c:pt>
                <c:pt idx="29">
                  <c:v>1390</c:v>
                </c:pt>
                <c:pt idx="30">
                  <c:v>1465</c:v>
                </c:pt>
                <c:pt idx="31">
                  <c:v>1530</c:v>
                </c:pt>
                <c:pt idx="32">
                  <c:v>1530</c:v>
                </c:pt>
                <c:pt idx="33">
                  <c:v>1530</c:v>
                </c:pt>
                <c:pt idx="34">
                  <c:v>1530</c:v>
                </c:pt>
                <c:pt idx="35">
                  <c:v>1530</c:v>
                </c:pt>
                <c:pt idx="36">
                  <c:v>1610</c:v>
                </c:pt>
                <c:pt idx="37">
                  <c:v>1685</c:v>
                </c:pt>
                <c:pt idx="38">
                  <c:v>1685</c:v>
                </c:pt>
                <c:pt idx="39">
                  <c:v>1685</c:v>
                </c:pt>
                <c:pt idx="40">
                  <c:v>1685</c:v>
                </c:pt>
                <c:pt idx="41">
                  <c:v>1685</c:v>
                </c:pt>
                <c:pt idx="42">
                  <c:v>1770</c:v>
                </c:pt>
                <c:pt idx="43">
                  <c:v>1850</c:v>
                </c:pt>
                <c:pt idx="44">
                  <c:v>1850</c:v>
                </c:pt>
                <c:pt idx="45">
                  <c:v>1850</c:v>
                </c:pt>
                <c:pt idx="46">
                  <c:v>1850</c:v>
                </c:pt>
                <c:pt idx="47">
                  <c:v>1850</c:v>
                </c:pt>
                <c:pt idx="48">
                  <c:v>1950</c:v>
                </c:pt>
                <c:pt idx="49">
                  <c:v>2035</c:v>
                </c:pt>
                <c:pt idx="50">
                  <c:v>2035</c:v>
                </c:pt>
                <c:pt idx="51">
                  <c:v>2035</c:v>
                </c:pt>
                <c:pt idx="52">
                  <c:v>2035</c:v>
                </c:pt>
                <c:pt idx="53">
                  <c:v>2035</c:v>
                </c:pt>
                <c:pt idx="54">
                  <c:v>2145</c:v>
                </c:pt>
                <c:pt idx="55">
                  <c:v>2240</c:v>
                </c:pt>
                <c:pt idx="56">
                  <c:v>2240</c:v>
                </c:pt>
                <c:pt idx="57">
                  <c:v>2240</c:v>
                </c:pt>
                <c:pt idx="58">
                  <c:v>2240</c:v>
                </c:pt>
                <c:pt idx="59">
                  <c:v>2240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BB7-6E44-AF8B-64B0E219BCA2}"/>
            </c:ext>
          </c:extLst>
        </c:ser>
        <c:ser>
          <c:idx val="1"/>
          <c:order val="1"/>
          <c:tx>
            <c:strRef>
              <c:f>'Modelo Financiero'!$I$57</c:f>
              <c:strCache>
                <c:ptCount val="1"/>
                <c:pt idx="0">
                  <c:v>Senior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'Modelo Financiero'!$J$57:$BQ$57</c:f>
              <c:numCache>
                <c:formatCode>#,##0.00</c:formatCode>
                <c:ptCount val="60"/>
                <c:pt idx="0">
                  <c:v>0</c:v>
                </c:pt>
                <c:pt idx="1">
                  <c:v>0</c:v>
                </c:pt>
                <c:pt idx="2">
                  <c:v>126</c:v>
                </c:pt>
                <c:pt idx="3">
                  <c:v>147</c:v>
                </c:pt>
                <c:pt idx="4">
                  <c:v>84</c:v>
                </c:pt>
                <c:pt idx="5">
                  <c:v>77</c:v>
                </c:pt>
                <c:pt idx="6">
                  <c:v>357</c:v>
                </c:pt>
                <c:pt idx="7">
                  <c:v>462</c:v>
                </c:pt>
                <c:pt idx="8">
                  <c:v>490</c:v>
                </c:pt>
                <c:pt idx="9">
                  <c:v>315</c:v>
                </c:pt>
                <c:pt idx="10">
                  <c:v>371</c:v>
                </c:pt>
                <c:pt idx="11">
                  <c:v>427</c:v>
                </c:pt>
                <c:pt idx="12">
                  <c:v>455</c:v>
                </c:pt>
                <c:pt idx="13">
                  <c:v>371</c:v>
                </c:pt>
                <c:pt idx="14">
                  <c:v>441</c:v>
                </c:pt>
                <c:pt idx="15">
                  <c:v>532</c:v>
                </c:pt>
                <c:pt idx="16">
                  <c:v>980</c:v>
                </c:pt>
                <c:pt idx="17">
                  <c:v>1057</c:v>
                </c:pt>
                <c:pt idx="18">
                  <c:v>546</c:v>
                </c:pt>
                <c:pt idx="19">
                  <c:v>665</c:v>
                </c:pt>
                <c:pt idx="20">
                  <c:v>952</c:v>
                </c:pt>
                <c:pt idx="21">
                  <c:v>714</c:v>
                </c:pt>
                <c:pt idx="22">
                  <c:v>1043</c:v>
                </c:pt>
                <c:pt idx="23">
                  <c:v>1470</c:v>
                </c:pt>
                <c:pt idx="24">
                  <c:v>1547.0000000000002</c:v>
                </c:pt>
                <c:pt idx="25">
                  <c:v>1617.0000000000002</c:v>
                </c:pt>
                <c:pt idx="26">
                  <c:v>1617.0000000000002</c:v>
                </c:pt>
                <c:pt idx="27">
                  <c:v>1617.0000000000002</c:v>
                </c:pt>
                <c:pt idx="28">
                  <c:v>1743</c:v>
                </c:pt>
                <c:pt idx="29">
                  <c:v>1946</c:v>
                </c:pt>
                <c:pt idx="30">
                  <c:v>2051</c:v>
                </c:pt>
                <c:pt idx="31">
                  <c:v>2142</c:v>
                </c:pt>
                <c:pt idx="32">
                  <c:v>2142</c:v>
                </c:pt>
                <c:pt idx="33">
                  <c:v>2142</c:v>
                </c:pt>
                <c:pt idx="34">
                  <c:v>2142</c:v>
                </c:pt>
                <c:pt idx="35">
                  <c:v>2142</c:v>
                </c:pt>
                <c:pt idx="36">
                  <c:v>2254</c:v>
                </c:pt>
                <c:pt idx="37">
                  <c:v>2359</c:v>
                </c:pt>
                <c:pt idx="38">
                  <c:v>2359</c:v>
                </c:pt>
                <c:pt idx="39">
                  <c:v>2359</c:v>
                </c:pt>
                <c:pt idx="40">
                  <c:v>2359</c:v>
                </c:pt>
                <c:pt idx="41">
                  <c:v>2359</c:v>
                </c:pt>
                <c:pt idx="42">
                  <c:v>2478</c:v>
                </c:pt>
                <c:pt idx="43">
                  <c:v>2590</c:v>
                </c:pt>
                <c:pt idx="44">
                  <c:v>2590</c:v>
                </c:pt>
                <c:pt idx="45">
                  <c:v>2590</c:v>
                </c:pt>
                <c:pt idx="46">
                  <c:v>2590</c:v>
                </c:pt>
                <c:pt idx="47">
                  <c:v>2590</c:v>
                </c:pt>
                <c:pt idx="48">
                  <c:v>2730</c:v>
                </c:pt>
                <c:pt idx="49">
                  <c:v>2849</c:v>
                </c:pt>
                <c:pt idx="50">
                  <c:v>2849</c:v>
                </c:pt>
                <c:pt idx="51">
                  <c:v>2849</c:v>
                </c:pt>
                <c:pt idx="52">
                  <c:v>2849</c:v>
                </c:pt>
                <c:pt idx="53">
                  <c:v>2849</c:v>
                </c:pt>
                <c:pt idx="54">
                  <c:v>3003</c:v>
                </c:pt>
                <c:pt idx="55">
                  <c:v>3136</c:v>
                </c:pt>
                <c:pt idx="56">
                  <c:v>3136</c:v>
                </c:pt>
                <c:pt idx="57">
                  <c:v>3136</c:v>
                </c:pt>
                <c:pt idx="58">
                  <c:v>3136</c:v>
                </c:pt>
                <c:pt idx="59">
                  <c:v>3136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BB7-6E44-AF8B-64B0E219BCA2}"/>
            </c:ext>
          </c:extLst>
        </c:ser>
        <c:ser>
          <c:idx val="2"/>
          <c:order val="2"/>
          <c:tx>
            <c:strRef>
              <c:f>'Modelo Financiero'!$I$58</c:f>
              <c:strCache>
                <c:ptCount val="1"/>
                <c:pt idx="0">
                  <c:v>Asociado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'Modelo Financiero'!$J$58:$BQ$58</c:f>
              <c:numCache>
                <c:formatCode>#,##0.00</c:formatCode>
                <c:ptCount val="60"/>
                <c:pt idx="0">
                  <c:v>0</c:v>
                </c:pt>
                <c:pt idx="1">
                  <c:v>0</c:v>
                </c:pt>
                <c:pt idx="2">
                  <c:v>50.4</c:v>
                </c:pt>
                <c:pt idx="3">
                  <c:v>58.800000000000004</c:v>
                </c:pt>
                <c:pt idx="4">
                  <c:v>33.600000000000009</c:v>
                </c:pt>
                <c:pt idx="5">
                  <c:v>30.800000000000004</c:v>
                </c:pt>
                <c:pt idx="6">
                  <c:v>142.80000000000001</c:v>
                </c:pt>
                <c:pt idx="7">
                  <c:v>184.8</c:v>
                </c:pt>
                <c:pt idx="8">
                  <c:v>196</c:v>
                </c:pt>
                <c:pt idx="9">
                  <c:v>126</c:v>
                </c:pt>
                <c:pt idx="10">
                  <c:v>148.40000000000003</c:v>
                </c:pt>
                <c:pt idx="11">
                  <c:v>170.8</c:v>
                </c:pt>
                <c:pt idx="12">
                  <c:v>182</c:v>
                </c:pt>
                <c:pt idx="13">
                  <c:v>148.40000000000003</c:v>
                </c:pt>
                <c:pt idx="14">
                  <c:v>176.40000000000003</c:v>
                </c:pt>
                <c:pt idx="15">
                  <c:v>212.8</c:v>
                </c:pt>
                <c:pt idx="16">
                  <c:v>392</c:v>
                </c:pt>
                <c:pt idx="17">
                  <c:v>422.80000000000007</c:v>
                </c:pt>
                <c:pt idx="18">
                  <c:v>218.40000000000003</c:v>
                </c:pt>
                <c:pt idx="19">
                  <c:v>266</c:v>
                </c:pt>
                <c:pt idx="20">
                  <c:v>380.80000000000007</c:v>
                </c:pt>
                <c:pt idx="21">
                  <c:v>285.60000000000002</c:v>
                </c:pt>
                <c:pt idx="22">
                  <c:v>417.2</c:v>
                </c:pt>
                <c:pt idx="23">
                  <c:v>588</c:v>
                </c:pt>
                <c:pt idx="24">
                  <c:v>618.80000000000007</c:v>
                </c:pt>
                <c:pt idx="25">
                  <c:v>646.80000000000007</c:v>
                </c:pt>
                <c:pt idx="26">
                  <c:v>646.80000000000007</c:v>
                </c:pt>
                <c:pt idx="27">
                  <c:v>646.80000000000007</c:v>
                </c:pt>
                <c:pt idx="28">
                  <c:v>697.2</c:v>
                </c:pt>
                <c:pt idx="29">
                  <c:v>778.4</c:v>
                </c:pt>
                <c:pt idx="30">
                  <c:v>820.4</c:v>
                </c:pt>
                <c:pt idx="31">
                  <c:v>856.80000000000007</c:v>
                </c:pt>
                <c:pt idx="32">
                  <c:v>856.80000000000007</c:v>
                </c:pt>
                <c:pt idx="33">
                  <c:v>856.80000000000007</c:v>
                </c:pt>
                <c:pt idx="34">
                  <c:v>856.80000000000007</c:v>
                </c:pt>
                <c:pt idx="35">
                  <c:v>856.80000000000007</c:v>
                </c:pt>
                <c:pt idx="36">
                  <c:v>901.60000000000014</c:v>
                </c:pt>
                <c:pt idx="37">
                  <c:v>943.60000000000014</c:v>
                </c:pt>
                <c:pt idx="38">
                  <c:v>943.60000000000014</c:v>
                </c:pt>
                <c:pt idx="39">
                  <c:v>943.60000000000014</c:v>
                </c:pt>
                <c:pt idx="40">
                  <c:v>943.60000000000014</c:v>
                </c:pt>
                <c:pt idx="41">
                  <c:v>943.60000000000014</c:v>
                </c:pt>
                <c:pt idx="42">
                  <c:v>991.19999999999993</c:v>
                </c:pt>
                <c:pt idx="43">
                  <c:v>1036</c:v>
                </c:pt>
                <c:pt idx="44">
                  <c:v>1036</c:v>
                </c:pt>
                <c:pt idx="45">
                  <c:v>1036</c:v>
                </c:pt>
                <c:pt idx="46">
                  <c:v>1036</c:v>
                </c:pt>
                <c:pt idx="47">
                  <c:v>1036</c:v>
                </c:pt>
                <c:pt idx="48">
                  <c:v>1092</c:v>
                </c:pt>
                <c:pt idx="49">
                  <c:v>1139.6000000000001</c:v>
                </c:pt>
                <c:pt idx="50">
                  <c:v>1139.6000000000001</c:v>
                </c:pt>
                <c:pt idx="51">
                  <c:v>1139.6000000000001</c:v>
                </c:pt>
                <c:pt idx="52">
                  <c:v>1139.6000000000001</c:v>
                </c:pt>
                <c:pt idx="53">
                  <c:v>1139.6000000000001</c:v>
                </c:pt>
                <c:pt idx="54">
                  <c:v>1201.2000000000003</c:v>
                </c:pt>
                <c:pt idx="55">
                  <c:v>1254.4000000000001</c:v>
                </c:pt>
                <c:pt idx="56">
                  <c:v>1254.4000000000001</c:v>
                </c:pt>
                <c:pt idx="57">
                  <c:v>1254.4000000000001</c:v>
                </c:pt>
                <c:pt idx="58">
                  <c:v>1254.4000000000001</c:v>
                </c:pt>
                <c:pt idx="59">
                  <c:v>1254.4000000000001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BB7-6E44-AF8B-64B0E219BC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46944864"/>
        <c:axId val="546950304"/>
      </c:lineChart>
      <c:catAx>
        <c:axId val="54694486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46950304"/>
        <c:crosses val="autoZero"/>
        <c:auto val="1"/>
        <c:lblAlgn val="ctr"/>
        <c:lblOffset val="100"/>
        <c:noMultiLvlLbl val="0"/>
      </c:catAx>
      <c:valAx>
        <c:axId val="546950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469448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Helvetica" panose="020B0604020202020204" pitchFamily="34" charset="0"/>
                <a:ea typeface="+mn-ea"/>
                <a:cs typeface="Helvetica" panose="020B0604020202020204" pitchFamily="34" charset="0"/>
              </a:defRPr>
            </a:pPr>
            <a:r>
              <a:rPr lang="es-CO" b="1"/>
              <a:t>Se</a:t>
            </a:r>
            <a:r>
              <a:rPr lang="es-CO" b="1" baseline="0"/>
              <a:t> espera llegar a 250,000  usuarios en 5 años.</a:t>
            </a:r>
            <a:endParaRPr lang="es-CO" b="1"/>
          </a:p>
        </c:rich>
      </c:tx>
      <c:layout>
        <c:manualLayout>
          <c:xMode val="edge"/>
          <c:yMode val="edge"/>
          <c:x val="0.16558139534883717"/>
          <c:y val="2.714164546225614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Helvetica" panose="020B0604020202020204" pitchFamily="34" charset="0"/>
              <a:ea typeface="+mn-ea"/>
              <a:cs typeface="Helvetica" panose="020B0604020202020204" pitchFamily="34" charset="0"/>
            </a:defRPr>
          </a:pPr>
          <a:endParaRPr lang="es-CO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'Modelo Financiero'!$J$2:$BQ$2</c:f>
              <c:numCache>
                <c:formatCode>mmm\-yy</c:formatCode>
                <c:ptCount val="60"/>
                <c:pt idx="0">
                  <c:v>45292</c:v>
                </c:pt>
                <c:pt idx="1">
                  <c:v>45323</c:v>
                </c:pt>
                <c:pt idx="2">
                  <c:v>45352</c:v>
                </c:pt>
                <c:pt idx="3">
                  <c:v>45383</c:v>
                </c:pt>
                <c:pt idx="4">
                  <c:v>45413</c:v>
                </c:pt>
                <c:pt idx="5">
                  <c:v>45444</c:v>
                </c:pt>
                <c:pt idx="6">
                  <c:v>45474</c:v>
                </c:pt>
                <c:pt idx="7">
                  <c:v>45505</c:v>
                </c:pt>
                <c:pt idx="8">
                  <c:v>45536</c:v>
                </c:pt>
                <c:pt idx="9">
                  <c:v>45566</c:v>
                </c:pt>
                <c:pt idx="10">
                  <c:v>45597</c:v>
                </c:pt>
                <c:pt idx="11">
                  <c:v>45627</c:v>
                </c:pt>
                <c:pt idx="12">
                  <c:v>45658</c:v>
                </c:pt>
                <c:pt idx="13">
                  <c:v>45689</c:v>
                </c:pt>
                <c:pt idx="14">
                  <c:v>45717</c:v>
                </c:pt>
                <c:pt idx="15">
                  <c:v>45748</c:v>
                </c:pt>
                <c:pt idx="16">
                  <c:v>45778</c:v>
                </c:pt>
                <c:pt idx="17">
                  <c:v>45809</c:v>
                </c:pt>
                <c:pt idx="18">
                  <c:v>45839</c:v>
                </c:pt>
                <c:pt idx="19">
                  <c:v>45870</c:v>
                </c:pt>
                <c:pt idx="20">
                  <c:v>45901</c:v>
                </c:pt>
                <c:pt idx="21">
                  <c:v>45931</c:v>
                </c:pt>
                <c:pt idx="22">
                  <c:v>45962</c:v>
                </c:pt>
                <c:pt idx="23">
                  <c:v>45992</c:v>
                </c:pt>
                <c:pt idx="24">
                  <c:v>46023</c:v>
                </c:pt>
                <c:pt idx="25">
                  <c:v>46054</c:v>
                </c:pt>
                <c:pt idx="26">
                  <c:v>46082</c:v>
                </c:pt>
                <c:pt idx="27">
                  <c:v>46113</c:v>
                </c:pt>
                <c:pt idx="28">
                  <c:v>46143</c:v>
                </c:pt>
                <c:pt idx="29">
                  <c:v>46174</c:v>
                </c:pt>
                <c:pt idx="30">
                  <c:v>46204</c:v>
                </c:pt>
                <c:pt idx="31">
                  <c:v>46235</c:v>
                </c:pt>
                <c:pt idx="32">
                  <c:v>46266</c:v>
                </c:pt>
                <c:pt idx="33">
                  <c:v>46296</c:v>
                </c:pt>
                <c:pt idx="34">
                  <c:v>46327</c:v>
                </c:pt>
                <c:pt idx="35">
                  <c:v>46357</c:v>
                </c:pt>
                <c:pt idx="36">
                  <c:v>46388</c:v>
                </c:pt>
                <c:pt idx="37">
                  <c:v>46419</c:v>
                </c:pt>
                <c:pt idx="38">
                  <c:v>46447</c:v>
                </c:pt>
                <c:pt idx="39">
                  <c:v>46478</c:v>
                </c:pt>
                <c:pt idx="40">
                  <c:v>46508</c:v>
                </c:pt>
                <c:pt idx="41">
                  <c:v>46539</c:v>
                </c:pt>
                <c:pt idx="42">
                  <c:v>46569</c:v>
                </c:pt>
                <c:pt idx="43">
                  <c:v>46600</c:v>
                </c:pt>
                <c:pt idx="44">
                  <c:v>46631</c:v>
                </c:pt>
                <c:pt idx="45">
                  <c:v>46661</c:v>
                </c:pt>
                <c:pt idx="46">
                  <c:v>46692</c:v>
                </c:pt>
                <c:pt idx="47">
                  <c:v>46722</c:v>
                </c:pt>
                <c:pt idx="48">
                  <c:v>46753</c:v>
                </c:pt>
                <c:pt idx="49">
                  <c:v>46784</c:v>
                </c:pt>
                <c:pt idx="50">
                  <c:v>46813</c:v>
                </c:pt>
                <c:pt idx="51">
                  <c:v>46844</c:v>
                </c:pt>
                <c:pt idx="52">
                  <c:v>46874</c:v>
                </c:pt>
                <c:pt idx="53">
                  <c:v>46905</c:v>
                </c:pt>
                <c:pt idx="54">
                  <c:v>46935</c:v>
                </c:pt>
                <c:pt idx="55">
                  <c:v>46966</c:v>
                </c:pt>
                <c:pt idx="56">
                  <c:v>46997</c:v>
                </c:pt>
                <c:pt idx="57">
                  <c:v>47027</c:v>
                </c:pt>
                <c:pt idx="58">
                  <c:v>47058</c:v>
                </c:pt>
                <c:pt idx="59">
                  <c:v>47088</c:v>
                </c:pt>
              </c:numCache>
            </c:numRef>
          </c:xVal>
          <c:yVal>
            <c:numRef>
              <c:f>'Modelo Financiero'!$J$17:$BQ$17</c:f>
              <c:numCache>
                <c:formatCode>_-* #,##0_-;\-* #,##0_-;_-* "-"??_-;_-@_-</c:formatCode>
                <c:ptCount val="60"/>
                <c:pt idx="0">
                  <c:v>150</c:v>
                </c:pt>
                <c:pt idx="1">
                  <c:v>260</c:v>
                </c:pt>
                <c:pt idx="2">
                  <c:v>300</c:v>
                </c:pt>
                <c:pt idx="3">
                  <c:v>300</c:v>
                </c:pt>
                <c:pt idx="4">
                  <c:v>300</c:v>
                </c:pt>
                <c:pt idx="5">
                  <c:v>350</c:v>
                </c:pt>
                <c:pt idx="6">
                  <c:v>425</c:v>
                </c:pt>
                <c:pt idx="7">
                  <c:v>440</c:v>
                </c:pt>
                <c:pt idx="8">
                  <c:v>440</c:v>
                </c:pt>
                <c:pt idx="9">
                  <c:v>440</c:v>
                </c:pt>
                <c:pt idx="10">
                  <c:v>440</c:v>
                </c:pt>
                <c:pt idx="11">
                  <c:v>440</c:v>
                </c:pt>
                <c:pt idx="12">
                  <c:v>467.5</c:v>
                </c:pt>
                <c:pt idx="13">
                  <c:v>484</c:v>
                </c:pt>
                <c:pt idx="14">
                  <c:v>484</c:v>
                </c:pt>
                <c:pt idx="15">
                  <c:v>544.5</c:v>
                </c:pt>
                <c:pt idx="16">
                  <c:v>617.1</c:v>
                </c:pt>
                <c:pt idx="17">
                  <c:v>617.1</c:v>
                </c:pt>
                <c:pt idx="18">
                  <c:v>653.4</c:v>
                </c:pt>
                <c:pt idx="19">
                  <c:v>678.81</c:v>
                </c:pt>
                <c:pt idx="20">
                  <c:v>678.81</c:v>
                </c:pt>
                <c:pt idx="21">
                  <c:v>678.81</c:v>
                </c:pt>
                <c:pt idx="22">
                  <c:v>745.3599999999999</c:v>
                </c:pt>
                <c:pt idx="23">
                  <c:v>838.53</c:v>
                </c:pt>
                <c:pt idx="24">
                  <c:v>885.11500000000001</c:v>
                </c:pt>
                <c:pt idx="25">
                  <c:v>922.38300000000015</c:v>
                </c:pt>
                <c:pt idx="26">
                  <c:v>922.38300000000015</c:v>
                </c:pt>
                <c:pt idx="27">
                  <c:v>922.38300000000015</c:v>
                </c:pt>
                <c:pt idx="28">
                  <c:v>995.58800000000019</c:v>
                </c:pt>
                <c:pt idx="29">
                  <c:v>1112.7160000000003</c:v>
                </c:pt>
                <c:pt idx="30">
                  <c:v>1171.2800000000002</c:v>
                </c:pt>
                <c:pt idx="31">
                  <c:v>1223.9876000000004</c:v>
                </c:pt>
                <c:pt idx="32">
                  <c:v>1223.9876000000004</c:v>
                </c:pt>
                <c:pt idx="33">
                  <c:v>1223.9876000000004</c:v>
                </c:pt>
                <c:pt idx="34">
                  <c:v>1223.9876000000004</c:v>
                </c:pt>
                <c:pt idx="35">
                  <c:v>1223.9876000000004</c:v>
                </c:pt>
                <c:pt idx="36">
                  <c:v>1288.4080000000004</c:v>
                </c:pt>
                <c:pt idx="37">
                  <c:v>1346.3863600000004</c:v>
                </c:pt>
                <c:pt idx="38">
                  <c:v>1346.3863600000004</c:v>
                </c:pt>
                <c:pt idx="39">
                  <c:v>1346.3863600000004</c:v>
                </c:pt>
                <c:pt idx="40">
                  <c:v>1346.3863600000004</c:v>
                </c:pt>
                <c:pt idx="41">
                  <c:v>1346.3863600000004</c:v>
                </c:pt>
                <c:pt idx="42">
                  <c:v>1417.2488000000003</c:v>
                </c:pt>
                <c:pt idx="43">
                  <c:v>1481.0249960000006</c:v>
                </c:pt>
                <c:pt idx="44">
                  <c:v>1481.0249960000006</c:v>
                </c:pt>
                <c:pt idx="45">
                  <c:v>1481.0249960000006</c:v>
                </c:pt>
                <c:pt idx="46">
                  <c:v>1481.0249960000006</c:v>
                </c:pt>
                <c:pt idx="47">
                  <c:v>1481.0249960000006</c:v>
                </c:pt>
                <c:pt idx="48">
                  <c:v>1558.9736800000005</c:v>
                </c:pt>
                <c:pt idx="49">
                  <c:v>1629.1274956000007</c:v>
                </c:pt>
                <c:pt idx="50">
                  <c:v>1629.1274956000007</c:v>
                </c:pt>
                <c:pt idx="51">
                  <c:v>1629.1274956000007</c:v>
                </c:pt>
                <c:pt idx="52">
                  <c:v>1629.1274956000007</c:v>
                </c:pt>
                <c:pt idx="53">
                  <c:v>1629.1274956000007</c:v>
                </c:pt>
                <c:pt idx="54">
                  <c:v>1714.8710480000007</c:v>
                </c:pt>
                <c:pt idx="55">
                  <c:v>1792.0402451600007</c:v>
                </c:pt>
                <c:pt idx="56">
                  <c:v>1792.0402451600007</c:v>
                </c:pt>
                <c:pt idx="57">
                  <c:v>1792.0402451600007</c:v>
                </c:pt>
                <c:pt idx="58">
                  <c:v>1792.0402451600007</c:v>
                </c:pt>
                <c:pt idx="59">
                  <c:v>1792.0402451600007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905-4947-A26D-4FA9D1B786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5723376"/>
        <c:axId val="546957376"/>
      </c:scatterChart>
      <c:valAx>
        <c:axId val="495723376"/>
        <c:scaling>
          <c:orientation val="minMax"/>
          <c:max val="47088"/>
          <c:min val="4529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Helvetica" panose="020B0604020202020204" pitchFamily="34" charset="0"/>
                <a:ea typeface="+mn-ea"/>
                <a:cs typeface="Helvetica" panose="020B0604020202020204" pitchFamily="34" charset="0"/>
              </a:defRPr>
            </a:pPr>
            <a:endParaRPr lang="es-CO"/>
          </a:p>
        </c:txPr>
        <c:crossAx val="546957376"/>
        <c:crosses val="autoZero"/>
        <c:crossBetween val="midCat"/>
        <c:majorUnit val="179.6"/>
      </c:valAx>
      <c:valAx>
        <c:axId val="54695737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Helvetica" panose="020B0604020202020204" pitchFamily="34" charset="0"/>
                    <a:ea typeface="+mn-ea"/>
                    <a:cs typeface="Helvetica" panose="020B0604020202020204" pitchFamily="34" charset="0"/>
                  </a:defRPr>
                </a:pPr>
                <a:r>
                  <a:rPr lang="es-CO"/>
                  <a:t>Número de Usuarios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Helvetica" panose="020B0604020202020204" pitchFamily="34" charset="0"/>
                  <a:ea typeface="+mn-ea"/>
                  <a:cs typeface="Helvetica" panose="020B0604020202020204" pitchFamily="34" charset="0"/>
                </a:defRPr>
              </a:pPr>
              <a:endParaRPr lang="es-CO"/>
            </a:p>
          </c:txPr>
        </c:title>
        <c:numFmt formatCode="_-* #,##0_-;\-* #,##0_-;_-* &quot;-&quot;??_-;_-@_-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Helvetica" panose="020B0604020202020204" pitchFamily="34" charset="0"/>
                <a:ea typeface="+mn-ea"/>
                <a:cs typeface="Helvetica" panose="020B0604020202020204" pitchFamily="34" charset="0"/>
              </a:defRPr>
            </a:pPr>
            <a:endParaRPr lang="es-CO"/>
          </a:p>
        </c:txPr>
        <c:crossAx val="4957233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latin typeface="Helvetica" panose="020B0604020202020204" pitchFamily="34" charset="0"/>
          <a:cs typeface="Helvetica" panose="020B0604020202020204" pitchFamily="34" charset="0"/>
        </a:defRPr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Helvetica" panose="020B0604020202020204" pitchFamily="34" charset="0"/>
                <a:ea typeface="+mn-ea"/>
                <a:cs typeface="Helvetica" panose="020B0604020202020204" pitchFamily="34" charset="0"/>
              </a:defRPr>
            </a:pPr>
            <a:r>
              <a:rPr lang="es-CO" b="1"/>
              <a:t>Se espera que el porcentaje de usuarios premium alcance el 35%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Helvetica" panose="020B0604020202020204" pitchFamily="34" charset="0"/>
              <a:ea typeface="+mn-ea"/>
              <a:cs typeface="Helvetica" panose="020B0604020202020204" pitchFamily="34" charset="0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Helvetica" panose="020B0604020202020204" pitchFamily="34" charset="0"/>
                    <a:ea typeface="+mn-ea"/>
                    <a:cs typeface="Helvetica" panose="020B0604020202020204" pitchFamily="34" charset="0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'Modelo Financiero'!$D$1:$H$1</c:f>
              <c:numCache>
                <c:formatCode>General</c:formatCode>
                <c:ptCount val="5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</c:numCache>
            </c:numRef>
          </c:cat>
          <c:val>
            <c:numRef>
              <c:f>'Modelo Financiero'!$D$20:$H$20</c:f>
              <c:numCache>
                <c:formatCode>0%</c:formatCode>
                <c:ptCount val="5"/>
                <c:pt idx="0">
                  <c:v>0</c:v>
                </c:pt>
                <c:pt idx="1">
                  <c:v>0.2483823529411765</c:v>
                </c:pt>
                <c:pt idx="2">
                  <c:v>0.35000000000000003</c:v>
                </c:pt>
                <c:pt idx="3">
                  <c:v>0.35000000000000003</c:v>
                </c:pt>
                <c:pt idx="4">
                  <c:v>0.35000000000000003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BB1-4D88-AE1D-96CA74E40B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98603824"/>
        <c:axId val="716174288"/>
      </c:barChart>
      <c:catAx>
        <c:axId val="2986038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Helvetica" panose="020B0604020202020204" pitchFamily="34" charset="0"/>
                <a:ea typeface="+mn-ea"/>
                <a:cs typeface="Helvetica" panose="020B0604020202020204" pitchFamily="34" charset="0"/>
              </a:defRPr>
            </a:pPr>
            <a:endParaRPr lang="es-CO"/>
          </a:p>
        </c:txPr>
        <c:crossAx val="716174288"/>
        <c:crosses val="autoZero"/>
        <c:auto val="1"/>
        <c:lblAlgn val="ctr"/>
        <c:lblOffset val="100"/>
        <c:noMultiLvlLbl val="0"/>
      </c:catAx>
      <c:valAx>
        <c:axId val="71617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Helvetica" panose="020B0604020202020204" pitchFamily="34" charset="0"/>
                    <a:ea typeface="+mn-ea"/>
                    <a:cs typeface="Helvetica" panose="020B0604020202020204" pitchFamily="34" charset="0"/>
                  </a:defRPr>
                </a:pPr>
                <a:r>
                  <a:rPr lang="es-CO"/>
                  <a:t>Porcentaje de Usuarios Premium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Helvetica" panose="020B0604020202020204" pitchFamily="34" charset="0"/>
                  <a:ea typeface="+mn-ea"/>
                  <a:cs typeface="Helvetica" panose="020B0604020202020204" pitchFamily="34" charset="0"/>
                </a:defRPr>
              </a:pPr>
              <a:endParaRPr lang="es-CO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Helvetica" panose="020B0604020202020204" pitchFamily="34" charset="0"/>
                <a:ea typeface="+mn-ea"/>
                <a:cs typeface="Helvetica" panose="020B0604020202020204" pitchFamily="34" charset="0"/>
              </a:defRPr>
            </a:pPr>
            <a:endParaRPr lang="es-CO"/>
          </a:p>
        </c:txPr>
        <c:crossAx val="2986038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latin typeface="Helvetica" panose="020B0604020202020204" pitchFamily="34" charset="0"/>
          <a:cs typeface="Helvetica" panose="020B0604020202020204" pitchFamily="34" charset="0"/>
        </a:defRPr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Helvetica" panose="020B0604020202020204" pitchFamily="34" charset="0"/>
                <a:ea typeface="+mn-ea"/>
                <a:cs typeface="Helvetica" panose="020B0604020202020204" pitchFamily="34" charset="0"/>
              </a:defRPr>
            </a:pPr>
            <a:r>
              <a:rPr lang="es-CO" b="1"/>
              <a:t>En 2027 se</a:t>
            </a:r>
            <a:r>
              <a:rPr lang="es-CO" b="1" baseline="0"/>
              <a:t> obtiene el primer flujo de caja positivo.</a:t>
            </a:r>
          </a:p>
          <a:p>
            <a:pPr algn="l">
              <a:defRPr b="1"/>
            </a:pPr>
            <a:r>
              <a:rPr lang="es-CO" b="1" baseline="0"/>
              <a:t>En 2028 se alcanza un flujo de caja acumulado positivo.</a:t>
            </a:r>
            <a:endParaRPr lang="es-CO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Helvetica" panose="020B0604020202020204" pitchFamily="34" charset="0"/>
              <a:ea typeface="+mn-ea"/>
              <a:cs typeface="Helvetica" panose="020B0604020202020204" pitchFamily="34" charset="0"/>
            </a:defRPr>
          </a:pPr>
          <a:endParaRPr lang="es-CO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39"/>
              <c:layout>
                <c:manualLayout>
                  <c:x val="-1.2423967238440055E-16"/>
                  <c:y val="2.4242419100735629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rgbClr val="FF0000"/>
                      </a:solidFill>
                      <a:latin typeface="Helvetica" panose="020B0604020202020204" pitchFamily="34" charset="0"/>
                      <a:ea typeface="+mn-ea"/>
                      <a:cs typeface="Helvetica" panose="020B0604020202020204" pitchFamily="34" charset="0"/>
                    </a:defRPr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A28-4CC3-9B58-F49FBC4BA73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Helvetica" panose="020B0604020202020204" pitchFamily="34" charset="0"/>
                    <a:ea typeface="+mn-ea"/>
                    <a:cs typeface="Helvetica" panose="020B0604020202020204" pitchFamily="34" charset="0"/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rgbClr val="C00000"/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'Modelo Financiero'!$J$2:$BQ$2</c:f>
              <c:numCache>
                <c:formatCode>mmm\-yy</c:formatCode>
                <c:ptCount val="60"/>
                <c:pt idx="0">
                  <c:v>45292</c:v>
                </c:pt>
                <c:pt idx="1">
                  <c:v>45323</c:v>
                </c:pt>
                <c:pt idx="2">
                  <c:v>45352</c:v>
                </c:pt>
                <c:pt idx="3">
                  <c:v>45383</c:v>
                </c:pt>
                <c:pt idx="4">
                  <c:v>45413</c:v>
                </c:pt>
                <c:pt idx="5">
                  <c:v>45444</c:v>
                </c:pt>
                <c:pt idx="6">
                  <c:v>45474</c:v>
                </c:pt>
                <c:pt idx="7">
                  <c:v>45505</c:v>
                </c:pt>
                <c:pt idx="8">
                  <c:v>45536</c:v>
                </c:pt>
                <c:pt idx="9">
                  <c:v>45566</c:v>
                </c:pt>
                <c:pt idx="10">
                  <c:v>45597</c:v>
                </c:pt>
                <c:pt idx="11">
                  <c:v>45627</c:v>
                </c:pt>
                <c:pt idx="12">
                  <c:v>45658</c:v>
                </c:pt>
                <c:pt idx="13">
                  <c:v>45689</c:v>
                </c:pt>
                <c:pt idx="14">
                  <c:v>45717</c:v>
                </c:pt>
                <c:pt idx="15">
                  <c:v>45748</c:v>
                </c:pt>
                <c:pt idx="16">
                  <c:v>45778</c:v>
                </c:pt>
                <c:pt idx="17">
                  <c:v>45809</c:v>
                </c:pt>
                <c:pt idx="18">
                  <c:v>45839</c:v>
                </c:pt>
                <c:pt idx="19">
                  <c:v>45870</c:v>
                </c:pt>
                <c:pt idx="20">
                  <c:v>45901</c:v>
                </c:pt>
                <c:pt idx="21">
                  <c:v>45931</c:v>
                </c:pt>
                <c:pt idx="22">
                  <c:v>45962</c:v>
                </c:pt>
                <c:pt idx="23">
                  <c:v>45992</c:v>
                </c:pt>
                <c:pt idx="24">
                  <c:v>46023</c:v>
                </c:pt>
                <c:pt idx="25">
                  <c:v>46054</c:v>
                </c:pt>
                <c:pt idx="26">
                  <c:v>46082</c:v>
                </c:pt>
                <c:pt idx="27">
                  <c:v>46113</c:v>
                </c:pt>
                <c:pt idx="28">
                  <c:v>46143</c:v>
                </c:pt>
                <c:pt idx="29">
                  <c:v>46174</c:v>
                </c:pt>
                <c:pt idx="30">
                  <c:v>46204</c:v>
                </c:pt>
                <c:pt idx="31">
                  <c:v>46235</c:v>
                </c:pt>
                <c:pt idx="32">
                  <c:v>46266</c:v>
                </c:pt>
                <c:pt idx="33">
                  <c:v>46296</c:v>
                </c:pt>
                <c:pt idx="34">
                  <c:v>46327</c:v>
                </c:pt>
                <c:pt idx="35">
                  <c:v>46357</c:v>
                </c:pt>
                <c:pt idx="36">
                  <c:v>46388</c:v>
                </c:pt>
                <c:pt idx="37">
                  <c:v>46419</c:v>
                </c:pt>
                <c:pt idx="38">
                  <c:v>46447</c:v>
                </c:pt>
                <c:pt idx="39">
                  <c:v>46478</c:v>
                </c:pt>
                <c:pt idx="40">
                  <c:v>46508</c:v>
                </c:pt>
                <c:pt idx="41">
                  <c:v>46539</c:v>
                </c:pt>
                <c:pt idx="42">
                  <c:v>46569</c:v>
                </c:pt>
                <c:pt idx="43">
                  <c:v>46600</c:v>
                </c:pt>
                <c:pt idx="44">
                  <c:v>46631</c:v>
                </c:pt>
                <c:pt idx="45">
                  <c:v>46661</c:v>
                </c:pt>
                <c:pt idx="46">
                  <c:v>46692</c:v>
                </c:pt>
                <c:pt idx="47">
                  <c:v>46722</c:v>
                </c:pt>
                <c:pt idx="48">
                  <c:v>46753</c:v>
                </c:pt>
                <c:pt idx="49">
                  <c:v>46784</c:v>
                </c:pt>
                <c:pt idx="50">
                  <c:v>46813</c:v>
                </c:pt>
                <c:pt idx="51">
                  <c:v>46844</c:v>
                </c:pt>
                <c:pt idx="52">
                  <c:v>46874</c:v>
                </c:pt>
                <c:pt idx="53">
                  <c:v>46905</c:v>
                </c:pt>
                <c:pt idx="54">
                  <c:v>46935</c:v>
                </c:pt>
                <c:pt idx="55">
                  <c:v>46966</c:v>
                </c:pt>
                <c:pt idx="56">
                  <c:v>46997</c:v>
                </c:pt>
                <c:pt idx="57">
                  <c:v>47027</c:v>
                </c:pt>
                <c:pt idx="58">
                  <c:v>47058</c:v>
                </c:pt>
                <c:pt idx="59">
                  <c:v>47088</c:v>
                </c:pt>
              </c:numCache>
            </c:numRef>
          </c:xVal>
          <c:yVal>
            <c:numRef>
              <c:f>'Modelo Financiero'!$J$125:$BQ$125</c:f>
              <c:numCache>
                <c:formatCode>#,##0</c:formatCode>
                <c:ptCount val="60"/>
                <c:pt idx="0">
                  <c:v>-103876000</c:v>
                </c:pt>
                <c:pt idx="1">
                  <c:v>-211680695.65217394</c:v>
                </c:pt>
                <c:pt idx="2">
                  <c:v>-353616286.95652175</c:v>
                </c:pt>
                <c:pt idx="3">
                  <c:v>-504514273.9130435</c:v>
                </c:pt>
                <c:pt idx="4">
                  <c:v>-644239856.52173924</c:v>
                </c:pt>
                <c:pt idx="5">
                  <c:v>-786216234.78260875</c:v>
                </c:pt>
                <c:pt idx="6">
                  <c:v>-991737308.69565225</c:v>
                </c:pt>
                <c:pt idx="7">
                  <c:v>-1226355578.2608697</c:v>
                </c:pt>
                <c:pt idx="8">
                  <c:v>-1471614143.478261</c:v>
                </c:pt>
                <c:pt idx="9">
                  <c:v>-1678853904.3478262</c:v>
                </c:pt>
                <c:pt idx="10">
                  <c:v>-1903445560.8695655</c:v>
                </c:pt>
                <c:pt idx="11">
                  <c:v>-2144952591.304348</c:v>
                </c:pt>
                <c:pt idx="12">
                  <c:v>-2199425953.9214349</c:v>
                </c:pt>
                <c:pt idx="13">
                  <c:v>-2218215622.3978958</c:v>
                </c:pt>
                <c:pt idx="14">
                  <c:v>-2247679078.4205308</c:v>
                </c:pt>
                <c:pt idx="15">
                  <c:v>-2234933506.9253654</c:v>
                </c:pt>
                <c:pt idx="16">
                  <c:v>-2419872053.2361479</c:v>
                </c:pt>
                <c:pt idx="17">
                  <c:v>-2588017575.2825046</c:v>
                </c:pt>
                <c:pt idx="18">
                  <c:v>-2523050905.6622262</c:v>
                </c:pt>
                <c:pt idx="19">
                  <c:v>-2452377505.3454437</c:v>
                </c:pt>
                <c:pt idx="20">
                  <c:v>-2417333227.0777569</c:v>
                </c:pt>
                <c:pt idx="21">
                  <c:v>-2318476934.9891658</c:v>
                </c:pt>
                <c:pt idx="22">
                  <c:v>-2232896674.7760701</c:v>
                </c:pt>
                <c:pt idx="23">
                  <c:v>-2155900389.2252874</c:v>
                </c:pt>
                <c:pt idx="24">
                  <c:v>-2088359704.9096835</c:v>
                </c:pt>
                <c:pt idx="25">
                  <c:v>-2016832110.0164397</c:v>
                </c:pt>
                <c:pt idx="26">
                  <c:v>-1945304515.1231959</c:v>
                </c:pt>
                <c:pt idx="27">
                  <c:v>-1873776920.2299521</c:v>
                </c:pt>
                <c:pt idx="28">
                  <c:v>-1792899461.4828763</c:v>
                </c:pt>
                <c:pt idx="29">
                  <c:v>-1695977273.3816044</c:v>
                </c:pt>
                <c:pt idx="30">
                  <c:v>-1591037133.6506724</c:v>
                </c:pt>
                <c:pt idx="31">
                  <c:v>-1479419780.6091287</c:v>
                </c:pt>
                <c:pt idx="32">
                  <c:v>-1367802427.567585</c:v>
                </c:pt>
                <c:pt idx="33">
                  <c:v>-1256185074.5260413</c:v>
                </c:pt>
                <c:pt idx="34">
                  <c:v>-1144567721.4844975</c:v>
                </c:pt>
                <c:pt idx="35">
                  <c:v>-1032619304.7907799</c:v>
                </c:pt>
                <c:pt idx="36">
                  <c:v>-894770707.78488111</c:v>
                </c:pt>
                <c:pt idx="37">
                  <c:v>-749441975.73686886</c:v>
                </c:pt>
                <c:pt idx="38">
                  <c:v>-604113243.6888566</c:v>
                </c:pt>
                <c:pt idx="39">
                  <c:v>-458784511.64084435</c:v>
                </c:pt>
                <c:pt idx="40">
                  <c:v>-313455779.59283209</c:v>
                </c:pt>
                <c:pt idx="41">
                  <c:v>-168127047.54481983</c:v>
                </c:pt>
                <c:pt idx="42">
                  <c:v>-10992772.369185746</c:v>
                </c:pt>
                <c:pt idx="43">
                  <c:v>155071186.87419558</c:v>
                </c:pt>
                <c:pt idx="44">
                  <c:v>321135146.1175769</c:v>
                </c:pt>
                <c:pt idx="45">
                  <c:v>487199105.36095822</c:v>
                </c:pt>
                <c:pt idx="46">
                  <c:v>653263064.6043396</c:v>
                </c:pt>
                <c:pt idx="47">
                  <c:v>819671330.04598176</c:v>
                </c:pt>
                <c:pt idx="48">
                  <c:v>1021510909.333092</c:v>
                </c:pt>
                <c:pt idx="49">
                  <c:v>1234886946.3558135</c:v>
                </c:pt>
                <c:pt idx="50">
                  <c:v>1448262983.378535</c:v>
                </c:pt>
                <c:pt idx="51">
                  <c:v>1661639020.4012566</c:v>
                </c:pt>
                <c:pt idx="52">
                  <c:v>1875015057.4239781</c:v>
                </c:pt>
                <c:pt idx="53">
                  <c:v>2088391094.4466996</c:v>
                </c:pt>
                <c:pt idx="54">
                  <c:v>2315110943.8539095</c:v>
                </c:pt>
                <c:pt idx="55">
                  <c:v>2554988768.1778531</c:v>
                </c:pt>
                <c:pt idx="56">
                  <c:v>2794866592.5017967</c:v>
                </c:pt>
                <c:pt idx="57">
                  <c:v>3034744416.8257403</c:v>
                </c:pt>
                <c:pt idx="58">
                  <c:v>3274622241.149684</c:v>
                </c:pt>
                <c:pt idx="59">
                  <c:v>3514858143.9198189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A28-4CC3-9B58-F49FBC4BA7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16181360"/>
        <c:axId val="716171024"/>
      </c:scatterChart>
      <c:valAx>
        <c:axId val="716181360"/>
        <c:scaling>
          <c:orientation val="minMax"/>
          <c:max val="47088"/>
          <c:min val="4529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mm\-yy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Helvetica" panose="020B0604020202020204" pitchFamily="34" charset="0"/>
                <a:ea typeface="+mn-ea"/>
                <a:cs typeface="Helvetica" panose="020B0604020202020204" pitchFamily="34" charset="0"/>
              </a:defRPr>
            </a:pPr>
            <a:endParaRPr lang="es-CO"/>
          </a:p>
        </c:txPr>
        <c:crossAx val="716171024"/>
        <c:crosses val="autoZero"/>
        <c:crossBetween val="midCat"/>
        <c:majorUnit val="179.6"/>
      </c:valAx>
      <c:valAx>
        <c:axId val="716171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Helvetica" panose="020B0604020202020204" pitchFamily="34" charset="0"/>
                    <a:ea typeface="+mn-ea"/>
                    <a:cs typeface="Helvetica" panose="020B0604020202020204" pitchFamily="34" charset="0"/>
                  </a:defRPr>
                </a:pPr>
                <a:r>
                  <a:rPr lang="es-CO"/>
                  <a:t>Flujo de Caja Acumulado (COP MM)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Helvetica" panose="020B0604020202020204" pitchFamily="34" charset="0"/>
                  <a:ea typeface="+mn-ea"/>
                  <a:cs typeface="Helvetica" panose="020B0604020202020204" pitchFamily="34" charset="0"/>
                </a:defRPr>
              </a:pPr>
              <a:endParaRPr lang="es-CO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Helvetica" panose="020B0604020202020204" pitchFamily="34" charset="0"/>
                <a:ea typeface="+mn-ea"/>
                <a:cs typeface="Helvetica" panose="020B0604020202020204" pitchFamily="34" charset="0"/>
              </a:defRPr>
            </a:pPr>
            <a:endParaRPr lang="es-CO"/>
          </a:p>
        </c:txPr>
        <c:crossAx val="7161813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latin typeface="Helvetica" panose="020B0604020202020204" pitchFamily="34" charset="0"/>
          <a:cs typeface="Helvetica" panose="020B0604020202020204" pitchFamily="34" charset="0"/>
        </a:defRPr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Helvetica" panose="020B0604020202020204" pitchFamily="34" charset="0"/>
                <a:ea typeface="+mn-ea"/>
                <a:cs typeface="Helvetica" panose="020B0604020202020204" pitchFamily="34" charset="0"/>
              </a:defRPr>
            </a:pPr>
            <a:r>
              <a:rPr lang="es-CO" b="1"/>
              <a:t>En el 2028 el acelerado incremento en los usuarios permitirá obtener mayores ingresos sin incrementar en la misma proporción los costos y gastos.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Helvetica" panose="020B0604020202020204" pitchFamily="34" charset="0"/>
              <a:ea typeface="+mn-ea"/>
              <a:cs typeface="Helvetica" panose="020B0604020202020204" pitchFamily="34" charset="0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Ingresos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accent1"/>
                    </a:solidFill>
                    <a:latin typeface="Helvetica" panose="020B0604020202020204" pitchFamily="34" charset="0"/>
                    <a:ea typeface="+mn-ea"/>
                    <a:cs typeface="Helvetica" panose="020B0604020202020204" pitchFamily="34" charset="0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'Modelo Financiero'!$D$1:$H$1</c:f>
              <c:numCache>
                <c:formatCode>General</c:formatCode>
                <c:ptCount val="5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</c:numCache>
            </c:numRef>
          </c:cat>
          <c:val>
            <c:numRef>
              <c:f>'Modelo Financiero'!$D$110:$H$110</c:f>
              <c:numCache>
                <c:formatCode>#,##0</c:formatCode>
                <c:ptCount val="5"/>
                <c:pt idx="0">
                  <c:v>175644000</c:v>
                </c:pt>
                <c:pt idx="1">
                  <c:v>6034306623</c:v>
                </c:pt>
                <c:pt idx="2">
                  <c:v>15393174032.064001</c:v>
                </c:pt>
                <c:pt idx="3">
                  <c:v>21117316216.580956</c:v>
                </c:pt>
                <c:pt idx="4">
                  <c:v>27199061458.494522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332-43A5-8DAA-6A03C6A8E32E}"/>
            </c:ext>
          </c:extLst>
        </c:ser>
        <c:ser>
          <c:idx val="2"/>
          <c:order val="1"/>
          <c:tx>
            <c:v>Costos y Gastos</c:v>
          </c:tx>
          <c:spPr>
            <a:solidFill>
              <a:srgbClr val="C00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C00000"/>
                    </a:solidFill>
                    <a:latin typeface="Helvetica" panose="020B0604020202020204" pitchFamily="34" charset="0"/>
                    <a:ea typeface="+mn-ea"/>
                    <a:cs typeface="Helvetica" panose="020B0604020202020204" pitchFamily="34" charset="0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'Modelo Financiero'!$D$1:$H$1</c:f>
              <c:numCache>
                <c:formatCode>General</c:formatCode>
                <c:ptCount val="5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</c:numCache>
            </c:numRef>
          </c:cat>
          <c:val>
            <c:numRef>
              <c:f>'Modelo Financiero'!$D$112:$H$112</c:f>
              <c:numCache>
                <c:formatCode>#,##0</c:formatCode>
                <c:ptCount val="5"/>
                <c:pt idx="0">
                  <c:v>2242626086.956522</c:v>
                </c:pt>
                <c:pt idx="1">
                  <c:v>5793726638.8217392</c:v>
                </c:pt>
                <c:pt idx="2">
                  <c:v>13673624911.946438</c:v>
                </c:pt>
                <c:pt idx="3">
                  <c:v>18328623086.320889</c:v>
                </c:pt>
                <c:pt idx="4">
                  <c:v>23177388836.864117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332-43A5-8DAA-6A03C6A8E3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16172112"/>
        <c:axId val="716169936"/>
      </c:barChart>
      <c:catAx>
        <c:axId val="7161721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Helvetica" panose="020B0604020202020204" pitchFamily="34" charset="0"/>
                <a:ea typeface="+mn-ea"/>
                <a:cs typeface="Helvetica" panose="020B0604020202020204" pitchFamily="34" charset="0"/>
              </a:defRPr>
            </a:pPr>
            <a:endParaRPr lang="es-CO"/>
          </a:p>
        </c:txPr>
        <c:crossAx val="716169936"/>
        <c:crosses val="autoZero"/>
        <c:auto val="1"/>
        <c:lblAlgn val="ctr"/>
        <c:lblOffset val="100"/>
        <c:noMultiLvlLbl val="0"/>
      </c:catAx>
      <c:valAx>
        <c:axId val="716169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Helvetica" panose="020B0604020202020204" pitchFamily="34" charset="0"/>
                    <a:ea typeface="+mn-ea"/>
                    <a:cs typeface="Helvetica" panose="020B0604020202020204" pitchFamily="34" charset="0"/>
                  </a:defRPr>
                </a:pPr>
                <a:r>
                  <a:rPr lang="es-CO"/>
                  <a:t>COP MM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Helvetica" panose="020B0604020202020204" pitchFamily="34" charset="0"/>
                  <a:ea typeface="+mn-ea"/>
                  <a:cs typeface="Helvetica" panose="020B0604020202020204" pitchFamily="34" charset="0"/>
                </a:defRPr>
              </a:pPr>
              <a:endParaRPr lang="es-CO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Helvetica" panose="020B0604020202020204" pitchFamily="34" charset="0"/>
                <a:ea typeface="+mn-ea"/>
                <a:cs typeface="Helvetica" panose="020B0604020202020204" pitchFamily="34" charset="0"/>
              </a:defRPr>
            </a:pPr>
            <a:endParaRPr lang="es-CO"/>
          </a:p>
        </c:txPr>
        <c:crossAx val="7161721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Helvetica" panose="020B0604020202020204" pitchFamily="34" charset="0"/>
              <a:ea typeface="+mn-ea"/>
              <a:cs typeface="Helvetica" panose="020B0604020202020204" pitchFamily="34" charset="0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latin typeface="Helvetica" panose="020B0604020202020204" pitchFamily="34" charset="0"/>
          <a:cs typeface="Helvetica" panose="020B0604020202020204" pitchFamily="34" charset="0"/>
        </a:defRPr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Helvetica" panose="020B0604020202020204" pitchFamily="34" charset="0"/>
                <a:ea typeface="+mn-ea"/>
                <a:cs typeface="Helvetica" panose="020B0604020202020204" pitchFamily="34" charset="0"/>
              </a:defRPr>
            </a:pPr>
            <a:r>
              <a:rPr lang="en-US" b="1"/>
              <a:t>En 2027 se alcanza el flujo de caja positivo.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Helvetica" panose="020B0604020202020204" pitchFamily="34" charset="0"/>
              <a:ea typeface="+mn-ea"/>
              <a:cs typeface="Helvetica" panose="020B0604020202020204" pitchFamily="34" charset="0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Flujo de Caja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accent1"/>
                    </a:solidFill>
                    <a:latin typeface="Helvetica" panose="020B0604020202020204" pitchFamily="34" charset="0"/>
                    <a:ea typeface="+mn-ea"/>
                    <a:cs typeface="Helvetica" panose="020B0604020202020204" pitchFamily="34" charset="0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'Modelo Financiero'!$D$1:$H$1</c:f>
              <c:numCache>
                <c:formatCode>General</c:formatCode>
                <c:ptCount val="5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</c:numCache>
            </c:numRef>
          </c:cat>
          <c:val>
            <c:numRef>
              <c:f>'Modelo Financiero'!$D$123:$H$123</c:f>
              <c:numCache>
                <c:formatCode>#,##0</c:formatCode>
                <c:ptCount val="5"/>
                <c:pt idx="0">
                  <c:v>-2144952591.304348</c:v>
                </c:pt>
                <c:pt idx="1">
                  <c:v>-10947797.920939267</c:v>
                </c:pt>
                <c:pt idx="2">
                  <c:v>1123281084.4345081</c:v>
                </c:pt>
                <c:pt idx="3">
                  <c:v>1852290634.8367612</c:v>
                </c:pt>
                <c:pt idx="4">
                  <c:v>2695186813.873837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F1-4827-84CE-F88D6387D9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16180816"/>
        <c:axId val="716179728"/>
      </c:barChart>
      <c:catAx>
        <c:axId val="7161808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Helvetica" panose="020B0604020202020204" pitchFamily="34" charset="0"/>
                <a:ea typeface="+mn-ea"/>
                <a:cs typeface="Helvetica" panose="020B0604020202020204" pitchFamily="34" charset="0"/>
              </a:defRPr>
            </a:pPr>
            <a:endParaRPr lang="es-CO"/>
          </a:p>
        </c:txPr>
        <c:crossAx val="716179728"/>
        <c:crosses val="autoZero"/>
        <c:auto val="1"/>
        <c:lblAlgn val="ctr"/>
        <c:lblOffset val="100"/>
        <c:noMultiLvlLbl val="0"/>
      </c:catAx>
      <c:valAx>
        <c:axId val="716179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Helvetica" panose="020B0604020202020204" pitchFamily="34" charset="0"/>
                    <a:ea typeface="+mn-ea"/>
                    <a:cs typeface="Helvetica" panose="020B0604020202020204" pitchFamily="34" charset="0"/>
                  </a:defRPr>
                </a:pPr>
                <a:r>
                  <a:rPr lang="es-CO"/>
                  <a:t>Flujo de Caja (COP MM)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Helvetica" panose="020B0604020202020204" pitchFamily="34" charset="0"/>
                  <a:ea typeface="+mn-ea"/>
                  <a:cs typeface="Helvetica" panose="020B0604020202020204" pitchFamily="34" charset="0"/>
                </a:defRPr>
              </a:pPr>
              <a:endParaRPr lang="es-CO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Helvetica" panose="020B0604020202020204" pitchFamily="34" charset="0"/>
                <a:ea typeface="+mn-ea"/>
                <a:cs typeface="Helvetica" panose="020B0604020202020204" pitchFamily="34" charset="0"/>
              </a:defRPr>
            </a:pPr>
            <a:endParaRPr lang="es-CO"/>
          </a:p>
        </c:txPr>
        <c:crossAx val="7161808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latin typeface="Helvetica" panose="020B0604020202020204" pitchFamily="34" charset="0"/>
          <a:cs typeface="Helvetica" panose="020B0604020202020204" pitchFamily="34" charset="0"/>
        </a:defRPr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Helvetica" panose="020B0604020202020204" pitchFamily="34" charset="0"/>
                <a:ea typeface="+mn-ea"/>
                <a:cs typeface="Helvetica" panose="020B0604020202020204" pitchFamily="34" charset="0"/>
              </a:defRPr>
            </a:pPr>
            <a:r>
              <a:rPr lang="en-US" b="1"/>
              <a:t>En 2026 se alcanza punto de equilibrio.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Helvetica" panose="020B0604020202020204" pitchFamily="34" charset="0"/>
              <a:ea typeface="+mn-ea"/>
              <a:cs typeface="Helvetica" panose="020B0604020202020204" pitchFamily="34" charset="0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Utilidad Operacional</c:v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Helvetica" panose="020B0604020202020204" pitchFamily="34" charset="0"/>
                    <a:ea typeface="+mn-ea"/>
                    <a:cs typeface="Helvetica" panose="020B0604020202020204" pitchFamily="34" charset="0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'Modelo Financiero'!$D$1:$H$1</c:f>
              <c:numCache>
                <c:formatCode>General</c:formatCode>
                <c:ptCount val="5"/>
                <c:pt idx="0">
                  <c:v>2025</c:v>
                </c:pt>
                <c:pt idx="1">
                  <c:v>2026</c:v>
                </c:pt>
                <c:pt idx="2">
                  <c:v>2027</c:v>
                </c:pt>
                <c:pt idx="3">
                  <c:v>2028</c:v>
                </c:pt>
                <c:pt idx="4">
                  <c:v>2029</c:v>
                </c:pt>
              </c:numCache>
            </c:numRef>
          </c:cat>
          <c:val>
            <c:numRef>
              <c:f>'Modelo Financiero'!$D$114:$H$114</c:f>
              <c:numCache>
                <c:formatCode>#,##0</c:formatCode>
                <c:ptCount val="5"/>
                <c:pt idx="0">
                  <c:v>-2066982086.956522</c:v>
                </c:pt>
                <c:pt idx="1">
                  <c:v>240579984.1782608</c:v>
                </c:pt>
                <c:pt idx="2">
                  <c:v>1719549120.1175623</c:v>
                </c:pt>
                <c:pt idx="3">
                  <c:v>2788693130.2600641</c:v>
                </c:pt>
                <c:pt idx="4">
                  <c:v>4021672621.6304188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FDB-4992-9C26-E17670E01D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16169392"/>
        <c:axId val="716181904"/>
      </c:barChart>
      <c:catAx>
        <c:axId val="716169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Helvetica" panose="020B0604020202020204" pitchFamily="34" charset="0"/>
                <a:ea typeface="+mn-ea"/>
                <a:cs typeface="Helvetica" panose="020B0604020202020204" pitchFamily="34" charset="0"/>
              </a:defRPr>
            </a:pPr>
            <a:endParaRPr lang="es-CO"/>
          </a:p>
        </c:txPr>
        <c:crossAx val="716181904"/>
        <c:crosses val="autoZero"/>
        <c:auto val="1"/>
        <c:lblAlgn val="ctr"/>
        <c:lblOffset val="100"/>
        <c:noMultiLvlLbl val="0"/>
      </c:catAx>
      <c:valAx>
        <c:axId val="716181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Helvetica" panose="020B0604020202020204" pitchFamily="34" charset="0"/>
                    <a:ea typeface="+mn-ea"/>
                    <a:cs typeface="Helvetica" panose="020B0604020202020204" pitchFamily="34" charset="0"/>
                  </a:defRPr>
                </a:pPr>
                <a:r>
                  <a:rPr lang="es-CO"/>
                  <a:t>Utilidad Operacional (COP MM)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Helvetica" panose="020B0604020202020204" pitchFamily="34" charset="0"/>
                  <a:ea typeface="+mn-ea"/>
                  <a:cs typeface="Helvetica" panose="020B0604020202020204" pitchFamily="34" charset="0"/>
                </a:defRPr>
              </a:pPr>
              <a:endParaRPr lang="es-CO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Helvetica" panose="020B0604020202020204" pitchFamily="34" charset="0"/>
                <a:ea typeface="+mn-ea"/>
                <a:cs typeface="Helvetica" panose="020B0604020202020204" pitchFamily="34" charset="0"/>
              </a:defRPr>
            </a:pPr>
            <a:endParaRPr lang="es-CO"/>
          </a:p>
        </c:txPr>
        <c:crossAx val="7161693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latin typeface="Helvetica" panose="020B0604020202020204" pitchFamily="34" charset="0"/>
          <a:cs typeface="Helvetica" panose="020B0604020202020204" pitchFamily="34" charset="0"/>
        </a:defRPr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6" Type="http://schemas.openxmlformats.org/officeDocument/2006/relationships/chart" Target="../charts/chart7.xml"/><Relationship Id="rId5" Type="http://schemas.openxmlformats.org/officeDocument/2006/relationships/chart" Target="../charts/chart6.xml"/><Relationship Id="rId4" Type="http://schemas.openxmlformats.org/officeDocument/2006/relationships/chart" Target="../charts/chart5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59531</xdr:colOff>
      <xdr:row>43</xdr:row>
      <xdr:rowOff>95250</xdr:rowOff>
    </xdr:from>
    <xdr:to>
      <xdr:col>7</xdr:col>
      <xdr:colOff>1000124</xdr:colOff>
      <xdr:row>56</xdr:row>
      <xdr:rowOff>47625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752475</xdr:colOff>
      <xdr:row>1</xdr:row>
      <xdr:rowOff>133349</xdr:rowOff>
    </xdr:from>
    <xdr:to>
      <xdr:col>8</xdr:col>
      <xdr:colOff>390525</xdr:colOff>
      <xdr:row>21</xdr:row>
      <xdr:rowOff>66674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361949</xdr:colOff>
      <xdr:row>1</xdr:row>
      <xdr:rowOff>152400</xdr:rowOff>
    </xdr:from>
    <xdr:to>
      <xdr:col>17</xdr:col>
      <xdr:colOff>219074</xdr:colOff>
      <xdr:row>21</xdr:row>
      <xdr:rowOff>85724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742950</xdr:colOff>
      <xdr:row>22</xdr:row>
      <xdr:rowOff>85724</xdr:rowOff>
    </xdr:from>
    <xdr:to>
      <xdr:col>8</xdr:col>
      <xdr:colOff>409575</xdr:colOff>
      <xdr:row>47</xdr:row>
      <xdr:rowOff>38100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247650</xdr:colOff>
      <xdr:row>37</xdr:row>
      <xdr:rowOff>114300</xdr:rowOff>
    </xdr:from>
    <xdr:to>
      <xdr:col>7</xdr:col>
      <xdr:colOff>152400</xdr:colOff>
      <xdr:row>41</xdr:row>
      <xdr:rowOff>133350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3295650" y="7162800"/>
          <a:ext cx="2190750" cy="781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>
              <a:solidFill>
                <a:srgbClr val="FF0000"/>
              </a:solidFill>
              <a:latin typeface="Helvetica" panose="020B0604020202020204" pitchFamily="34" charset="0"/>
              <a:cs typeface="Helvetica" panose="020B0604020202020204" pitchFamily="34" charset="0"/>
            </a:rPr>
            <a:t>Se requiere</a:t>
          </a:r>
          <a:r>
            <a:rPr lang="es-CO" sz="1100" baseline="0">
              <a:solidFill>
                <a:srgbClr val="FF0000"/>
              </a:solidFill>
              <a:latin typeface="Helvetica" panose="020B0604020202020204" pitchFamily="34" charset="0"/>
              <a:cs typeface="Helvetica" panose="020B0604020202020204" pitchFamily="34" charset="0"/>
            </a:rPr>
            <a:t> una caja de apróximadamente COP 5,000 MM antes de empezar a generar flujos de caja positivos.</a:t>
          </a:r>
          <a:endParaRPr lang="es-CO" sz="1100">
            <a:solidFill>
              <a:srgbClr val="FF0000"/>
            </a:solidFill>
            <a:latin typeface="Helvetica" panose="020B0604020202020204" pitchFamily="34" charset="0"/>
            <a:cs typeface="Helvetica" panose="020B0604020202020204" pitchFamily="34" charset="0"/>
          </a:endParaRPr>
        </a:p>
      </xdr:txBody>
    </xdr:sp>
    <xdr:clientData/>
  </xdr:twoCellAnchor>
  <xdr:twoCellAnchor>
    <xdr:from>
      <xdr:col>9</xdr:col>
      <xdr:colOff>361949</xdr:colOff>
      <xdr:row>22</xdr:row>
      <xdr:rowOff>114299</xdr:rowOff>
    </xdr:from>
    <xdr:to>
      <xdr:col>17</xdr:col>
      <xdr:colOff>219074</xdr:colOff>
      <xdr:row>44</xdr:row>
      <xdr:rowOff>66675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9</xdr:col>
      <xdr:colOff>361950</xdr:colOff>
      <xdr:row>44</xdr:row>
      <xdr:rowOff>133349</xdr:rowOff>
    </xdr:from>
    <xdr:to>
      <xdr:col>17</xdr:col>
      <xdr:colOff>209550</xdr:colOff>
      <xdr:row>61</xdr:row>
      <xdr:rowOff>104774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400050</xdr:colOff>
      <xdr:row>49</xdr:row>
      <xdr:rowOff>171450</xdr:rowOff>
    </xdr:from>
    <xdr:to>
      <xdr:col>8</xdr:col>
      <xdr:colOff>333375</xdr:colOff>
      <xdr:row>66</xdr:row>
      <xdr:rowOff>133350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504825</xdr:colOff>
      <xdr:row>1</xdr:row>
      <xdr:rowOff>57149</xdr:rowOff>
    </xdr:from>
    <xdr:to>
      <xdr:col>13</xdr:col>
      <xdr:colOff>323850</xdr:colOff>
      <xdr:row>35</xdr:row>
      <xdr:rowOff>161924</xdr:rowOff>
    </xdr:to>
    <xdr:grpSp>
      <xdr:nvGrpSpPr>
        <xdr:cNvPr id="5" name="Grupo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pSpPr/>
      </xdr:nvGrpSpPr>
      <xdr:grpSpPr>
        <a:xfrm>
          <a:off x="1330325" y="247649"/>
          <a:ext cx="9725025" cy="6581775"/>
          <a:chOff x="638175" y="152400"/>
          <a:chExt cx="6448425" cy="5238750"/>
        </a:xfrm>
      </xdr:grpSpPr>
      <xdr:pic>
        <xdr:nvPicPr>
          <xdr:cNvPr id="2" name="Imagen 1">
            <a:extLst>
              <a:ext uri="{FF2B5EF4-FFF2-40B4-BE49-F238E27FC236}">
                <a16:creationId xmlns:a16="http://schemas.microsoft.com/office/drawing/2014/main" id="{00000000-0008-0000-0200-00000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748201" y="304800"/>
            <a:ext cx="6216177" cy="4525542"/>
          </a:xfrm>
          <a:prstGeom prst="rect">
            <a:avLst/>
          </a:prstGeom>
        </xdr:spPr>
      </xdr:pic>
      <xdr:sp macro="" textlink="">
        <xdr:nvSpPr>
          <xdr:cNvPr id="3" name="CuadroTexto 2">
            <a:extLst>
              <a:ext uri="{FF2B5EF4-FFF2-40B4-BE49-F238E27FC236}">
                <a16:creationId xmlns:a16="http://schemas.microsoft.com/office/drawing/2014/main" id="{00000000-0008-0000-0200-000003000000}"/>
              </a:ext>
            </a:extLst>
          </xdr:cNvPr>
          <xdr:cNvSpPr txBox="1"/>
        </xdr:nvSpPr>
        <xdr:spPr>
          <a:xfrm>
            <a:off x="866774" y="4933950"/>
            <a:ext cx="6029325" cy="31432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s-CO" sz="1100"/>
              <a:t>Figura 1. Gasto</a:t>
            </a:r>
            <a:r>
              <a:rPr lang="es-CO" sz="1100" baseline="0"/>
              <a:t> en publicidad en EE.UU. por usuario en red social.</a:t>
            </a:r>
            <a:endParaRPr lang="es-CO" sz="1100"/>
          </a:p>
        </xdr:txBody>
      </xdr:sp>
      <xdr:sp macro="" textlink="">
        <xdr:nvSpPr>
          <xdr:cNvPr id="4" name="Rectángulo 3"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SpPr/>
        </xdr:nvSpPr>
        <xdr:spPr>
          <a:xfrm>
            <a:off x="638175" y="152400"/>
            <a:ext cx="6448425" cy="5238750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</xdr:grpSp>
    <xdr:clientData/>
  </xdr:twoCellAnchor>
  <xdr:twoCellAnchor>
    <xdr:from>
      <xdr:col>14</xdr:col>
      <xdr:colOff>0</xdr:colOff>
      <xdr:row>1</xdr:row>
      <xdr:rowOff>104775</xdr:rowOff>
    </xdr:from>
    <xdr:to>
      <xdr:col>25</xdr:col>
      <xdr:colOff>581025</xdr:colOff>
      <xdr:row>36</xdr:row>
      <xdr:rowOff>19050</xdr:rowOff>
    </xdr:to>
    <xdr:grpSp>
      <xdr:nvGrpSpPr>
        <xdr:cNvPr id="7" name="Grupo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GrpSpPr/>
      </xdr:nvGrpSpPr>
      <xdr:grpSpPr>
        <a:xfrm>
          <a:off x="11557000" y="295275"/>
          <a:ext cx="9661525" cy="6581775"/>
          <a:chOff x="638175" y="152400"/>
          <a:chExt cx="6448425" cy="5238750"/>
        </a:xfrm>
      </xdr:grpSpPr>
      <xdr:pic>
        <xdr:nvPicPr>
          <xdr:cNvPr id="8" name="Imagen 7">
            <a:extLst>
              <a:ext uri="{FF2B5EF4-FFF2-40B4-BE49-F238E27FC236}">
                <a16:creationId xmlns:a16="http://schemas.microsoft.com/office/drawing/2014/main" id="{00000000-0008-0000-0200-00000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/>
        </xdr:blipFill>
        <xdr:spPr>
          <a:xfrm>
            <a:off x="915769" y="304800"/>
            <a:ext cx="5881041" cy="4525542"/>
          </a:xfrm>
          <a:prstGeom prst="rect">
            <a:avLst/>
          </a:prstGeom>
        </xdr:spPr>
      </xdr:pic>
      <xdr:sp macro="" textlink="">
        <xdr:nvSpPr>
          <xdr:cNvPr id="9" name="CuadroTexto 8">
            <a:extLst>
              <a:ext uri="{FF2B5EF4-FFF2-40B4-BE49-F238E27FC236}">
                <a16:creationId xmlns:a16="http://schemas.microsoft.com/office/drawing/2014/main" id="{00000000-0008-0000-0200-000009000000}"/>
              </a:ext>
            </a:extLst>
          </xdr:cNvPr>
          <xdr:cNvSpPr txBox="1"/>
        </xdr:nvSpPr>
        <xdr:spPr>
          <a:xfrm>
            <a:off x="866774" y="4933950"/>
            <a:ext cx="6029325" cy="31432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s-CO" sz="1100"/>
              <a:t>Figura 2. Comportamiento</a:t>
            </a:r>
            <a:r>
              <a:rPr lang="es-CO" sz="1100" baseline="0"/>
              <a:t> del incremento de usuarios en redes sociales.</a:t>
            </a:r>
            <a:endParaRPr lang="es-CO" sz="1100"/>
          </a:p>
        </xdr:txBody>
      </xdr:sp>
      <xdr:sp macro="" textlink="">
        <xdr:nvSpPr>
          <xdr:cNvPr id="10" name="Rectángulo 9">
            <a:extLst>
              <a:ext uri="{FF2B5EF4-FFF2-40B4-BE49-F238E27FC236}">
                <a16:creationId xmlns:a16="http://schemas.microsoft.com/office/drawing/2014/main" id="{00000000-0008-0000-0200-00000A000000}"/>
              </a:ext>
            </a:extLst>
          </xdr:cNvPr>
          <xdr:cNvSpPr/>
        </xdr:nvSpPr>
        <xdr:spPr>
          <a:xfrm>
            <a:off x="638175" y="152400"/>
            <a:ext cx="6448425" cy="5238750"/>
          </a:xfrm>
          <a:prstGeom prst="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</xdr:grpSp>
    <xdr:clientData/>
  </xdr:twoCellAnchor>
  <xdr:twoCellAnchor editAs="oneCell">
    <xdr:from>
      <xdr:col>1</xdr:col>
      <xdr:colOff>419100</xdr:colOff>
      <xdr:row>37</xdr:row>
      <xdr:rowOff>66675</xdr:rowOff>
    </xdr:from>
    <xdr:to>
      <xdr:col>10</xdr:col>
      <xdr:colOff>477215</xdr:colOff>
      <xdr:row>59</xdr:row>
      <xdr:rowOff>10102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81100" y="7115175"/>
          <a:ext cx="6916115" cy="4134427"/>
        </a:xfrm>
        <a:prstGeom prst="rect">
          <a:avLst/>
        </a:prstGeom>
      </xdr:spPr>
    </xdr:pic>
    <xdr:clientData/>
  </xdr:twoCellAnchor>
  <xdr:twoCellAnchor editAs="oneCell">
    <xdr:from>
      <xdr:col>11</xdr:col>
      <xdr:colOff>383710</xdr:colOff>
      <xdr:row>36</xdr:row>
      <xdr:rowOff>114299</xdr:rowOff>
    </xdr:from>
    <xdr:to>
      <xdr:col>21</xdr:col>
      <xdr:colOff>28575</xdr:colOff>
      <xdr:row>59</xdr:row>
      <xdr:rowOff>63028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765710" y="6972299"/>
          <a:ext cx="7264865" cy="43302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28"/>
  <sheetViews>
    <sheetView showGridLines="0" tabSelected="1" zoomScale="60" zoomScaleNormal="6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J2" sqref="J2"/>
    </sheetView>
  </sheetViews>
  <sheetFormatPr baseColWidth="10" defaultColWidth="11.5" defaultRowHeight="15"/>
  <cols>
    <col min="1" max="1" width="2.6640625" style="1" customWidth="1"/>
    <col min="2" max="2" width="40" style="3" bestFit="1" customWidth="1"/>
    <col min="3" max="3" width="9.6640625" style="5" bestFit="1" customWidth="1"/>
    <col min="4" max="4" width="17.33203125" style="5" bestFit="1" customWidth="1"/>
    <col min="5" max="5" width="22.33203125" style="5" bestFit="1" customWidth="1"/>
    <col min="6" max="7" width="22" style="5" bestFit="1" customWidth="1"/>
    <col min="8" max="8" width="22.33203125" style="5" bestFit="1" customWidth="1"/>
    <col min="9" max="9" width="12.1640625" style="5" bestFit="1" customWidth="1"/>
    <col min="10" max="10" width="15" style="3" bestFit="1" customWidth="1"/>
    <col min="11" max="13" width="15.33203125" style="3" bestFit="1" customWidth="1"/>
    <col min="14" max="14" width="15" style="3" bestFit="1" customWidth="1"/>
    <col min="15" max="15" width="15" style="5" bestFit="1" customWidth="1"/>
    <col min="16" max="16" width="15.33203125" style="5" bestFit="1" customWidth="1"/>
    <col min="17" max="17" width="17" style="5" bestFit="1" customWidth="1"/>
    <col min="18" max="18" width="16.5" style="5" bestFit="1" customWidth="1"/>
    <col min="19" max="19" width="17" style="5" bestFit="1" customWidth="1"/>
    <col min="20" max="20" width="16.33203125" style="5" bestFit="1" customWidth="1"/>
    <col min="21" max="21" width="16.5" style="5" bestFit="1" customWidth="1"/>
    <col min="22" max="32" width="20.83203125" style="5" bestFit="1" customWidth="1"/>
    <col min="33" max="44" width="21.33203125" style="5" bestFit="1" customWidth="1"/>
    <col min="45" max="45" width="20.5" style="5" bestFit="1" customWidth="1"/>
    <col min="46" max="68" width="21.33203125" style="5" bestFit="1" customWidth="1"/>
    <col min="69" max="69" width="20.83203125" style="5" bestFit="1" customWidth="1"/>
    <col min="70" max="16384" width="11.5" style="7"/>
  </cols>
  <sheetData>
    <row r="1" spans="1:69" s="1" customFormat="1">
      <c r="C1" s="5"/>
      <c r="D1" s="6">
        <v>2025</v>
      </c>
      <c r="E1" s="6">
        <v>2026</v>
      </c>
      <c r="F1" s="6">
        <v>2027</v>
      </c>
      <c r="G1" s="6">
        <v>2028</v>
      </c>
      <c r="H1" s="6">
        <v>2029</v>
      </c>
      <c r="I1" s="10"/>
      <c r="J1" s="6">
        <v>2025</v>
      </c>
      <c r="K1" s="6">
        <v>2025</v>
      </c>
      <c r="L1" s="6">
        <v>2025</v>
      </c>
      <c r="M1" s="6">
        <v>2025</v>
      </c>
      <c r="N1" s="6">
        <v>2025</v>
      </c>
      <c r="O1" s="6">
        <v>2025</v>
      </c>
      <c r="P1" s="6">
        <v>2025</v>
      </c>
      <c r="Q1" s="6">
        <v>2025</v>
      </c>
      <c r="R1" s="6">
        <v>2025</v>
      </c>
      <c r="S1" s="6">
        <v>2025</v>
      </c>
      <c r="T1" s="6">
        <v>2025</v>
      </c>
      <c r="U1" s="6">
        <v>2025</v>
      </c>
      <c r="V1" s="6">
        <v>2026</v>
      </c>
      <c r="W1" s="6">
        <v>2026</v>
      </c>
      <c r="X1" s="6">
        <v>2026</v>
      </c>
      <c r="Y1" s="6">
        <v>2026</v>
      </c>
      <c r="Z1" s="6">
        <v>2026</v>
      </c>
      <c r="AA1" s="6">
        <v>2026</v>
      </c>
      <c r="AB1" s="6">
        <v>2026</v>
      </c>
      <c r="AC1" s="6">
        <v>2026</v>
      </c>
      <c r="AD1" s="6">
        <v>2026</v>
      </c>
      <c r="AE1" s="6">
        <v>2026</v>
      </c>
      <c r="AF1" s="6">
        <v>2026</v>
      </c>
      <c r="AG1" s="6">
        <v>2026</v>
      </c>
      <c r="AH1" s="6">
        <v>2027</v>
      </c>
      <c r="AI1" s="6">
        <v>2027</v>
      </c>
      <c r="AJ1" s="6">
        <v>2027</v>
      </c>
      <c r="AK1" s="6">
        <v>2027</v>
      </c>
      <c r="AL1" s="6">
        <v>2027</v>
      </c>
      <c r="AM1" s="6">
        <v>2027</v>
      </c>
      <c r="AN1" s="6">
        <v>2027</v>
      </c>
      <c r="AO1" s="6">
        <v>2027</v>
      </c>
      <c r="AP1" s="6">
        <v>2027</v>
      </c>
      <c r="AQ1" s="6">
        <v>2027</v>
      </c>
      <c r="AR1" s="6">
        <v>2027</v>
      </c>
      <c r="AS1" s="6">
        <v>2027</v>
      </c>
      <c r="AT1" s="6">
        <v>2028</v>
      </c>
      <c r="AU1" s="6">
        <v>2028</v>
      </c>
      <c r="AV1" s="6">
        <v>2028</v>
      </c>
      <c r="AW1" s="6">
        <v>2028</v>
      </c>
      <c r="AX1" s="6">
        <v>2028</v>
      </c>
      <c r="AY1" s="6">
        <v>2028</v>
      </c>
      <c r="AZ1" s="6">
        <v>2028</v>
      </c>
      <c r="BA1" s="6">
        <v>2028</v>
      </c>
      <c r="BB1" s="6">
        <v>2028</v>
      </c>
      <c r="BC1" s="6">
        <v>2028</v>
      </c>
      <c r="BD1" s="6">
        <v>2028</v>
      </c>
      <c r="BE1" s="6">
        <v>2028</v>
      </c>
      <c r="BF1" s="6">
        <v>2029</v>
      </c>
      <c r="BG1" s="6">
        <v>2029</v>
      </c>
      <c r="BH1" s="6">
        <v>2029</v>
      </c>
      <c r="BI1" s="6">
        <v>2029</v>
      </c>
      <c r="BJ1" s="6">
        <v>2029</v>
      </c>
      <c r="BK1" s="6">
        <v>2029</v>
      </c>
      <c r="BL1" s="6">
        <v>2029</v>
      </c>
      <c r="BM1" s="6">
        <v>2029</v>
      </c>
      <c r="BN1" s="6">
        <v>2029</v>
      </c>
      <c r="BO1" s="6">
        <v>2029</v>
      </c>
      <c r="BP1" s="6">
        <v>2029</v>
      </c>
      <c r="BQ1" s="6">
        <v>2029</v>
      </c>
    </row>
    <row r="2" spans="1:69" s="2" customFormat="1">
      <c r="B2" s="2" t="s">
        <v>3</v>
      </c>
      <c r="C2" s="6" t="s">
        <v>4</v>
      </c>
      <c r="D2" s="4"/>
      <c r="E2" s="4"/>
      <c r="F2" s="4"/>
      <c r="G2" s="4"/>
      <c r="H2" s="4"/>
      <c r="I2" s="10"/>
      <c r="J2" s="26">
        <v>45292</v>
      </c>
      <c r="K2" s="26">
        <f>EDATE(J2,1)</f>
        <v>45323</v>
      </c>
      <c r="L2" s="26">
        <f t="shared" ref="L2:AG2" si="0">EDATE(K2,1)</f>
        <v>45352</v>
      </c>
      <c r="M2" s="26">
        <f t="shared" si="0"/>
        <v>45383</v>
      </c>
      <c r="N2" s="26">
        <f t="shared" si="0"/>
        <v>45413</v>
      </c>
      <c r="O2" s="26">
        <f t="shared" si="0"/>
        <v>45444</v>
      </c>
      <c r="P2" s="26">
        <f t="shared" si="0"/>
        <v>45474</v>
      </c>
      <c r="Q2" s="26">
        <f t="shared" si="0"/>
        <v>45505</v>
      </c>
      <c r="R2" s="26">
        <f t="shared" si="0"/>
        <v>45536</v>
      </c>
      <c r="S2" s="26">
        <f t="shared" si="0"/>
        <v>45566</v>
      </c>
      <c r="T2" s="26">
        <f t="shared" si="0"/>
        <v>45597</v>
      </c>
      <c r="U2" s="26">
        <f t="shared" si="0"/>
        <v>45627</v>
      </c>
      <c r="V2" s="26">
        <f t="shared" si="0"/>
        <v>45658</v>
      </c>
      <c r="W2" s="26">
        <f t="shared" si="0"/>
        <v>45689</v>
      </c>
      <c r="X2" s="26">
        <f t="shared" si="0"/>
        <v>45717</v>
      </c>
      <c r="Y2" s="26">
        <f t="shared" si="0"/>
        <v>45748</v>
      </c>
      <c r="Z2" s="26">
        <f t="shared" si="0"/>
        <v>45778</v>
      </c>
      <c r="AA2" s="26">
        <f t="shared" si="0"/>
        <v>45809</v>
      </c>
      <c r="AB2" s="26">
        <f t="shared" si="0"/>
        <v>45839</v>
      </c>
      <c r="AC2" s="26">
        <f t="shared" si="0"/>
        <v>45870</v>
      </c>
      <c r="AD2" s="26">
        <f t="shared" si="0"/>
        <v>45901</v>
      </c>
      <c r="AE2" s="26">
        <f t="shared" si="0"/>
        <v>45931</v>
      </c>
      <c r="AF2" s="26">
        <f t="shared" si="0"/>
        <v>45962</v>
      </c>
      <c r="AG2" s="26">
        <f t="shared" si="0"/>
        <v>45992</v>
      </c>
      <c r="AH2" s="26">
        <f t="shared" ref="AH2:BQ2" si="1">EDATE(AG2,1)</f>
        <v>46023</v>
      </c>
      <c r="AI2" s="26">
        <f t="shared" si="1"/>
        <v>46054</v>
      </c>
      <c r="AJ2" s="26">
        <f t="shared" si="1"/>
        <v>46082</v>
      </c>
      <c r="AK2" s="26">
        <f t="shared" si="1"/>
        <v>46113</v>
      </c>
      <c r="AL2" s="26">
        <f t="shared" si="1"/>
        <v>46143</v>
      </c>
      <c r="AM2" s="26">
        <f t="shared" si="1"/>
        <v>46174</v>
      </c>
      <c r="AN2" s="26">
        <f t="shared" si="1"/>
        <v>46204</v>
      </c>
      <c r="AO2" s="26">
        <f t="shared" si="1"/>
        <v>46235</v>
      </c>
      <c r="AP2" s="26">
        <f t="shared" si="1"/>
        <v>46266</v>
      </c>
      <c r="AQ2" s="26">
        <f t="shared" si="1"/>
        <v>46296</v>
      </c>
      <c r="AR2" s="26">
        <f t="shared" si="1"/>
        <v>46327</v>
      </c>
      <c r="AS2" s="26">
        <f t="shared" si="1"/>
        <v>46357</v>
      </c>
      <c r="AT2" s="26">
        <f t="shared" si="1"/>
        <v>46388</v>
      </c>
      <c r="AU2" s="26">
        <f t="shared" si="1"/>
        <v>46419</v>
      </c>
      <c r="AV2" s="26">
        <f t="shared" si="1"/>
        <v>46447</v>
      </c>
      <c r="AW2" s="26">
        <f t="shared" si="1"/>
        <v>46478</v>
      </c>
      <c r="AX2" s="26">
        <f t="shared" si="1"/>
        <v>46508</v>
      </c>
      <c r="AY2" s="26">
        <f t="shared" si="1"/>
        <v>46539</v>
      </c>
      <c r="AZ2" s="26">
        <f t="shared" si="1"/>
        <v>46569</v>
      </c>
      <c r="BA2" s="26">
        <f t="shared" si="1"/>
        <v>46600</v>
      </c>
      <c r="BB2" s="26">
        <f t="shared" si="1"/>
        <v>46631</v>
      </c>
      <c r="BC2" s="26">
        <f t="shared" si="1"/>
        <v>46661</v>
      </c>
      <c r="BD2" s="26">
        <f t="shared" si="1"/>
        <v>46692</v>
      </c>
      <c r="BE2" s="26">
        <f t="shared" si="1"/>
        <v>46722</v>
      </c>
      <c r="BF2" s="26">
        <f t="shared" si="1"/>
        <v>46753</v>
      </c>
      <c r="BG2" s="26">
        <f t="shared" si="1"/>
        <v>46784</v>
      </c>
      <c r="BH2" s="26">
        <f t="shared" si="1"/>
        <v>46813</v>
      </c>
      <c r="BI2" s="26">
        <f t="shared" si="1"/>
        <v>46844</v>
      </c>
      <c r="BJ2" s="26">
        <f t="shared" si="1"/>
        <v>46874</v>
      </c>
      <c r="BK2" s="26">
        <f t="shared" si="1"/>
        <v>46905</v>
      </c>
      <c r="BL2" s="26">
        <f t="shared" si="1"/>
        <v>46935</v>
      </c>
      <c r="BM2" s="26">
        <f t="shared" si="1"/>
        <v>46966</v>
      </c>
      <c r="BN2" s="26">
        <f t="shared" si="1"/>
        <v>46997</v>
      </c>
      <c r="BO2" s="26">
        <f t="shared" si="1"/>
        <v>47027</v>
      </c>
      <c r="BP2" s="26">
        <f t="shared" si="1"/>
        <v>47058</v>
      </c>
      <c r="BQ2" s="26">
        <f t="shared" si="1"/>
        <v>47088</v>
      </c>
    </row>
    <row r="4" spans="1:69" s="16" customFormat="1">
      <c r="A4" s="13" t="s">
        <v>14</v>
      </c>
      <c r="B4" s="14" t="s">
        <v>35</v>
      </c>
      <c r="C4" s="15"/>
      <c r="D4" s="15"/>
      <c r="E4" s="15"/>
      <c r="F4" s="15"/>
      <c r="G4" s="15"/>
      <c r="H4" s="15"/>
      <c r="I4" s="5"/>
      <c r="J4" s="27"/>
      <c r="K4" s="27"/>
      <c r="L4" s="27"/>
      <c r="M4" s="27"/>
      <c r="N4" s="27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</row>
    <row r="5" spans="1:69" s="18" customFormat="1">
      <c r="A5" s="1"/>
      <c r="B5" s="3" t="s">
        <v>36</v>
      </c>
      <c r="C5" s="5" t="s">
        <v>5</v>
      </c>
      <c r="D5" s="25">
        <f t="shared" ref="D5:H11" si="2">AVERAGEIF($J$1:$BQ$1,D$1,$J5:$BQ5)</f>
        <v>4.9999999999999996E-2</v>
      </c>
      <c r="E5" s="25">
        <f t="shared" si="2"/>
        <v>3.9999999999999994E-2</v>
      </c>
      <c r="F5" s="25">
        <f t="shared" si="2"/>
        <v>3.0000000000000009E-2</v>
      </c>
      <c r="G5" s="25">
        <f t="shared" si="2"/>
        <v>3.0000000000000009E-2</v>
      </c>
      <c r="H5" s="25">
        <f t="shared" si="2"/>
        <v>3.0000000000000009E-2</v>
      </c>
      <c r="I5" s="8"/>
      <c r="J5" s="30">
        <v>0.05</v>
      </c>
      <c r="K5" s="30">
        <v>0.05</v>
      </c>
      <c r="L5" s="30">
        <v>0.05</v>
      </c>
      <c r="M5" s="30">
        <v>0.05</v>
      </c>
      <c r="N5" s="30">
        <v>0.05</v>
      </c>
      <c r="O5" s="30">
        <v>0.05</v>
      </c>
      <c r="P5" s="30">
        <v>0.05</v>
      </c>
      <c r="Q5" s="30">
        <v>0.05</v>
      </c>
      <c r="R5" s="30">
        <v>0.05</v>
      </c>
      <c r="S5" s="30">
        <v>0.05</v>
      </c>
      <c r="T5" s="30">
        <v>0.05</v>
      </c>
      <c r="U5" s="30">
        <v>0.05</v>
      </c>
      <c r="V5" s="30">
        <v>0.04</v>
      </c>
      <c r="W5" s="30">
        <v>0.04</v>
      </c>
      <c r="X5" s="30">
        <v>0.04</v>
      </c>
      <c r="Y5" s="30">
        <v>0.04</v>
      </c>
      <c r="Z5" s="30">
        <v>0.04</v>
      </c>
      <c r="AA5" s="30">
        <v>0.04</v>
      </c>
      <c r="AB5" s="30">
        <v>0.04</v>
      </c>
      <c r="AC5" s="30">
        <v>0.04</v>
      </c>
      <c r="AD5" s="30">
        <v>0.04</v>
      </c>
      <c r="AE5" s="30">
        <v>0.04</v>
      </c>
      <c r="AF5" s="30">
        <v>0.04</v>
      </c>
      <c r="AG5" s="30">
        <v>0.04</v>
      </c>
      <c r="AH5" s="30">
        <v>0.03</v>
      </c>
      <c r="AI5" s="30">
        <v>0.03</v>
      </c>
      <c r="AJ5" s="30">
        <v>0.03</v>
      </c>
      <c r="AK5" s="30">
        <v>0.03</v>
      </c>
      <c r="AL5" s="30">
        <v>0.03</v>
      </c>
      <c r="AM5" s="30">
        <v>0.03</v>
      </c>
      <c r="AN5" s="30">
        <v>0.03</v>
      </c>
      <c r="AO5" s="30">
        <v>0.03</v>
      </c>
      <c r="AP5" s="30">
        <v>0.03</v>
      </c>
      <c r="AQ5" s="30">
        <v>0.03</v>
      </c>
      <c r="AR5" s="30">
        <v>0.03</v>
      </c>
      <c r="AS5" s="30">
        <v>0.03</v>
      </c>
      <c r="AT5" s="30">
        <v>0.03</v>
      </c>
      <c r="AU5" s="30">
        <v>0.03</v>
      </c>
      <c r="AV5" s="30">
        <v>0.03</v>
      </c>
      <c r="AW5" s="30">
        <v>0.03</v>
      </c>
      <c r="AX5" s="30">
        <v>0.03</v>
      </c>
      <c r="AY5" s="30">
        <v>0.03</v>
      </c>
      <c r="AZ5" s="30">
        <v>0.03</v>
      </c>
      <c r="BA5" s="30">
        <v>0.03</v>
      </c>
      <c r="BB5" s="30">
        <v>0.03</v>
      </c>
      <c r="BC5" s="30">
        <v>0.03</v>
      </c>
      <c r="BD5" s="30">
        <v>0.03</v>
      </c>
      <c r="BE5" s="30">
        <v>0.03</v>
      </c>
      <c r="BF5" s="30">
        <v>0.03</v>
      </c>
      <c r="BG5" s="30">
        <v>0.03</v>
      </c>
      <c r="BH5" s="30">
        <v>0.03</v>
      </c>
      <c r="BI5" s="30">
        <v>0.03</v>
      </c>
      <c r="BJ5" s="30">
        <v>0.03</v>
      </c>
      <c r="BK5" s="30">
        <v>0.03</v>
      </c>
      <c r="BL5" s="30">
        <v>0.03</v>
      </c>
      <c r="BM5" s="30">
        <v>0.03</v>
      </c>
      <c r="BN5" s="30">
        <v>0.03</v>
      </c>
      <c r="BO5" s="30">
        <v>0.03</v>
      </c>
      <c r="BP5" s="30">
        <v>0.03</v>
      </c>
      <c r="BQ5" s="30">
        <v>0.03</v>
      </c>
    </row>
    <row r="7" spans="1:69" s="18" customFormat="1">
      <c r="A7" s="17"/>
      <c r="B7" s="3" t="s">
        <v>39</v>
      </c>
      <c r="C7" s="5" t="s">
        <v>5</v>
      </c>
      <c r="D7" s="25">
        <f t="shared" si="2"/>
        <v>7.0000000000000021E-2</v>
      </c>
      <c r="E7" s="25">
        <f t="shared" si="2"/>
        <v>6.0000000000000019E-2</v>
      </c>
      <c r="F7" s="25">
        <f t="shared" si="2"/>
        <v>4.9999999999999996E-2</v>
      </c>
      <c r="G7" s="25">
        <f t="shared" si="2"/>
        <v>4.9999999999999996E-2</v>
      </c>
      <c r="H7" s="25">
        <f t="shared" si="2"/>
        <v>4.9999999999999996E-2</v>
      </c>
      <c r="I7" s="8"/>
      <c r="J7" s="30">
        <f>J5+2%</f>
        <v>7.0000000000000007E-2</v>
      </c>
      <c r="K7" s="30">
        <f t="shared" ref="K7:BQ7" si="3">K5+2%</f>
        <v>7.0000000000000007E-2</v>
      </c>
      <c r="L7" s="30">
        <f t="shared" si="3"/>
        <v>7.0000000000000007E-2</v>
      </c>
      <c r="M7" s="30">
        <f t="shared" si="3"/>
        <v>7.0000000000000007E-2</v>
      </c>
      <c r="N7" s="30">
        <f t="shared" si="3"/>
        <v>7.0000000000000007E-2</v>
      </c>
      <c r="O7" s="30">
        <f t="shared" si="3"/>
        <v>7.0000000000000007E-2</v>
      </c>
      <c r="P7" s="30">
        <f t="shared" si="3"/>
        <v>7.0000000000000007E-2</v>
      </c>
      <c r="Q7" s="30">
        <f t="shared" si="3"/>
        <v>7.0000000000000007E-2</v>
      </c>
      <c r="R7" s="30">
        <f t="shared" si="3"/>
        <v>7.0000000000000007E-2</v>
      </c>
      <c r="S7" s="30">
        <f t="shared" si="3"/>
        <v>7.0000000000000007E-2</v>
      </c>
      <c r="T7" s="30">
        <f t="shared" si="3"/>
        <v>7.0000000000000007E-2</v>
      </c>
      <c r="U7" s="30">
        <f t="shared" si="3"/>
        <v>7.0000000000000007E-2</v>
      </c>
      <c r="V7" s="30">
        <f t="shared" si="3"/>
        <v>0.06</v>
      </c>
      <c r="W7" s="30">
        <f t="shared" si="3"/>
        <v>0.06</v>
      </c>
      <c r="X7" s="30">
        <f t="shared" si="3"/>
        <v>0.06</v>
      </c>
      <c r="Y7" s="30">
        <f t="shared" si="3"/>
        <v>0.06</v>
      </c>
      <c r="Z7" s="30">
        <f t="shared" si="3"/>
        <v>0.06</v>
      </c>
      <c r="AA7" s="30">
        <f t="shared" si="3"/>
        <v>0.06</v>
      </c>
      <c r="AB7" s="30">
        <f t="shared" si="3"/>
        <v>0.06</v>
      </c>
      <c r="AC7" s="30">
        <f t="shared" si="3"/>
        <v>0.06</v>
      </c>
      <c r="AD7" s="30">
        <f t="shared" si="3"/>
        <v>0.06</v>
      </c>
      <c r="AE7" s="30">
        <f t="shared" si="3"/>
        <v>0.06</v>
      </c>
      <c r="AF7" s="30">
        <f t="shared" si="3"/>
        <v>0.06</v>
      </c>
      <c r="AG7" s="30">
        <f t="shared" si="3"/>
        <v>0.06</v>
      </c>
      <c r="AH7" s="30">
        <f t="shared" si="3"/>
        <v>0.05</v>
      </c>
      <c r="AI7" s="30">
        <f t="shared" si="3"/>
        <v>0.05</v>
      </c>
      <c r="AJ7" s="30">
        <f t="shared" si="3"/>
        <v>0.05</v>
      </c>
      <c r="AK7" s="30">
        <f t="shared" si="3"/>
        <v>0.05</v>
      </c>
      <c r="AL7" s="30">
        <f t="shared" si="3"/>
        <v>0.05</v>
      </c>
      <c r="AM7" s="30">
        <f t="shared" si="3"/>
        <v>0.05</v>
      </c>
      <c r="AN7" s="30">
        <f t="shared" si="3"/>
        <v>0.05</v>
      </c>
      <c r="AO7" s="30">
        <f t="shared" si="3"/>
        <v>0.05</v>
      </c>
      <c r="AP7" s="30">
        <f t="shared" si="3"/>
        <v>0.05</v>
      </c>
      <c r="AQ7" s="30">
        <f t="shared" si="3"/>
        <v>0.05</v>
      </c>
      <c r="AR7" s="30">
        <f t="shared" si="3"/>
        <v>0.05</v>
      </c>
      <c r="AS7" s="30">
        <f t="shared" si="3"/>
        <v>0.05</v>
      </c>
      <c r="AT7" s="30">
        <f t="shared" si="3"/>
        <v>0.05</v>
      </c>
      <c r="AU7" s="30">
        <f t="shared" si="3"/>
        <v>0.05</v>
      </c>
      <c r="AV7" s="30">
        <f t="shared" si="3"/>
        <v>0.05</v>
      </c>
      <c r="AW7" s="30">
        <f t="shared" si="3"/>
        <v>0.05</v>
      </c>
      <c r="AX7" s="30">
        <f t="shared" si="3"/>
        <v>0.05</v>
      </c>
      <c r="AY7" s="30">
        <f t="shared" si="3"/>
        <v>0.05</v>
      </c>
      <c r="AZ7" s="30">
        <f t="shared" si="3"/>
        <v>0.05</v>
      </c>
      <c r="BA7" s="30">
        <f t="shared" si="3"/>
        <v>0.05</v>
      </c>
      <c r="BB7" s="30">
        <f t="shared" si="3"/>
        <v>0.05</v>
      </c>
      <c r="BC7" s="30">
        <f t="shared" si="3"/>
        <v>0.05</v>
      </c>
      <c r="BD7" s="30">
        <f t="shared" si="3"/>
        <v>0.05</v>
      </c>
      <c r="BE7" s="30">
        <f t="shared" si="3"/>
        <v>0.05</v>
      </c>
      <c r="BF7" s="30">
        <f t="shared" si="3"/>
        <v>0.05</v>
      </c>
      <c r="BG7" s="30">
        <f t="shared" si="3"/>
        <v>0.05</v>
      </c>
      <c r="BH7" s="30">
        <f t="shared" si="3"/>
        <v>0.05</v>
      </c>
      <c r="BI7" s="30">
        <f t="shared" si="3"/>
        <v>0.05</v>
      </c>
      <c r="BJ7" s="30">
        <f t="shared" si="3"/>
        <v>0.05</v>
      </c>
      <c r="BK7" s="30">
        <f t="shared" si="3"/>
        <v>0.05</v>
      </c>
      <c r="BL7" s="30">
        <f t="shared" si="3"/>
        <v>0.05</v>
      </c>
      <c r="BM7" s="30">
        <f t="shared" si="3"/>
        <v>0.05</v>
      </c>
      <c r="BN7" s="30">
        <f t="shared" si="3"/>
        <v>0.05</v>
      </c>
      <c r="BO7" s="30">
        <f t="shared" si="3"/>
        <v>0.05</v>
      </c>
      <c r="BP7" s="30">
        <f t="shared" si="3"/>
        <v>0.05</v>
      </c>
      <c r="BQ7" s="30">
        <f t="shared" si="3"/>
        <v>0.05</v>
      </c>
    </row>
    <row r="8" spans="1:69">
      <c r="A8" s="17"/>
    </row>
    <row r="9" spans="1:69" s="18" customFormat="1">
      <c r="A9" s="17"/>
      <c r="B9" s="3" t="s">
        <v>37</v>
      </c>
      <c r="C9" s="5" t="s">
        <v>38</v>
      </c>
      <c r="D9" s="25">
        <f>AVERAGEIF($J$1:$BQ$1,D$1,$J9:$BQ9)</f>
        <v>0.12999999999999998</v>
      </c>
      <c r="E9" s="25">
        <f t="shared" si="2"/>
        <v>0.12000000000000004</v>
      </c>
      <c r="F9" s="25">
        <f t="shared" si="2"/>
        <v>9.9999999999999992E-2</v>
      </c>
      <c r="G9" s="25">
        <f t="shared" si="2"/>
        <v>9.9999999999999992E-2</v>
      </c>
      <c r="H9" s="25">
        <f t="shared" si="2"/>
        <v>9.9999999999999992E-2</v>
      </c>
      <c r="I9" s="8"/>
      <c r="J9" s="30">
        <v>0.13</v>
      </c>
      <c r="K9" s="30">
        <v>0.13</v>
      </c>
      <c r="L9" s="30">
        <v>0.13</v>
      </c>
      <c r="M9" s="30">
        <v>0.13</v>
      </c>
      <c r="N9" s="30">
        <v>0.13</v>
      </c>
      <c r="O9" s="30">
        <v>0.13</v>
      </c>
      <c r="P9" s="30">
        <v>0.13</v>
      </c>
      <c r="Q9" s="30">
        <v>0.13</v>
      </c>
      <c r="R9" s="30">
        <v>0.13</v>
      </c>
      <c r="S9" s="30">
        <v>0.13</v>
      </c>
      <c r="T9" s="30">
        <v>0.13</v>
      </c>
      <c r="U9" s="30">
        <v>0.13</v>
      </c>
      <c r="V9" s="30">
        <v>0.12</v>
      </c>
      <c r="W9" s="30">
        <v>0.12</v>
      </c>
      <c r="X9" s="30">
        <v>0.12</v>
      </c>
      <c r="Y9" s="30">
        <v>0.12</v>
      </c>
      <c r="Z9" s="30">
        <v>0.12</v>
      </c>
      <c r="AA9" s="30">
        <v>0.12</v>
      </c>
      <c r="AB9" s="30">
        <v>0.12</v>
      </c>
      <c r="AC9" s="30">
        <v>0.12</v>
      </c>
      <c r="AD9" s="30">
        <v>0.12</v>
      </c>
      <c r="AE9" s="30">
        <v>0.12</v>
      </c>
      <c r="AF9" s="30">
        <v>0.12</v>
      </c>
      <c r="AG9" s="30">
        <v>0.12</v>
      </c>
      <c r="AH9" s="30">
        <v>0.1</v>
      </c>
      <c r="AI9" s="30">
        <v>0.1</v>
      </c>
      <c r="AJ9" s="30">
        <v>0.1</v>
      </c>
      <c r="AK9" s="30">
        <v>0.1</v>
      </c>
      <c r="AL9" s="30">
        <v>0.1</v>
      </c>
      <c r="AM9" s="30">
        <v>0.1</v>
      </c>
      <c r="AN9" s="30">
        <v>0.1</v>
      </c>
      <c r="AO9" s="30">
        <v>0.1</v>
      </c>
      <c r="AP9" s="30">
        <v>0.1</v>
      </c>
      <c r="AQ9" s="30">
        <v>0.1</v>
      </c>
      <c r="AR9" s="30">
        <v>0.1</v>
      </c>
      <c r="AS9" s="30">
        <v>0.1</v>
      </c>
      <c r="AT9" s="30">
        <v>0.1</v>
      </c>
      <c r="AU9" s="30">
        <v>0.1</v>
      </c>
      <c r="AV9" s="30">
        <v>0.1</v>
      </c>
      <c r="AW9" s="30">
        <v>0.1</v>
      </c>
      <c r="AX9" s="30">
        <v>0.1</v>
      </c>
      <c r="AY9" s="30">
        <v>0.1</v>
      </c>
      <c r="AZ9" s="30">
        <v>0.1</v>
      </c>
      <c r="BA9" s="30">
        <v>0.1</v>
      </c>
      <c r="BB9" s="30">
        <v>0.1</v>
      </c>
      <c r="BC9" s="30">
        <v>0.1</v>
      </c>
      <c r="BD9" s="30">
        <v>0.1</v>
      </c>
      <c r="BE9" s="30">
        <v>0.1</v>
      </c>
      <c r="BF9" s="30">
        <v>0.1</v>
      </c>
      <c r="BG9" s="30">
        <v>0.1</v>
      </c>
      <c r="BH9" s="30">
        <v>0.1</v>
      </c>
      <c r="BI9" s="30">
        <v>0.1</v>
      </c>
      <c r="BJ9" s="30">
        <v>0.1</v>
      </c>
      <c r="BK9" s="30">
        <v>0.1</v>
      </c>
      <c r="BL9" s="30">
        <v>0.1</v>
      </c>
      <c r="BM9" s="30">
        <v>0.1</v>
      </c>
      <c r="BN9" s="30">
        <v>0.1</v>
      </c>
      <c r="BO9" s="30">
        <v>0.1</v>
      </c>
      <c r="BP9" s="30">
        <v>0.1</v>
      </c>
      <c r="BQ9" s="30">
        <v>0.1</v>
      </c>
    </row>
    <row r="10" spans="1:69" s="18" customFormat="1">
      <c r="A10" s="17"/>
      <c r="B10" s="3"/>
      <c r="C10" s="5"/>
      <c r="D10" s="25"/>
      <c r="E10" s="25"/>
      <c r="F10" s="25"/>
      <c r="G10" s="25"/>
      <c r="H10" s="25"/>
      <c r="I10" s="8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  <c r="BF10" s="30"/>
      <c r="BG10" s="30"/>
      <c r="BH10" s="30"/>
      <c r="BI10" s="30"/>
      <c r="BJ10" s="30"/>
      <c r="BK10" s="30"/>
      <c r="BL10" s="30"/>
      <c r="BM10" s="30"/>
      <c r="BN10" s="30"/>
      <c r="BO10" s="30"/>
      <c r="BP10" s="30"/>
      <c r="BQ10" s="30"/>
    </row>
    <row r="11" spans="1:69">
      <c r="B11" s="3" t="s">
        <v>86</v>
      </c>
      <c r="D11" s="36">
        <f>AVERAGEIF($J$1:$BQ$1,D$1,$J11:$BQ11)</f>
        <v>1300000</v>
      </c>
      <c r="E11" s="36">
        <f t="shared" si="2"/>
        <v>1391000</v>
      </c>
      <c r="F11" s="36">
        <f t="shared" si="2"/>
        <v>1474460</v>
      </c>
      <c r="G11" s="36">
        <f t="shared" si="2"/>
        <v>1548183</v>
      </c>
      <c r="H11" s="36">
        <f t="shared" si="2"/>
        <v>1625592.1500000001</v>
      </c>
      <c r="J11" s="28">
        <v>1300000</v>
      </c>
      <c r="K11" s="28">
        <f>IF(MONTH(K2)=1,J11*(1+J7),J11)</f>
        <v>1300000</v>
      </c>
      <c r="L11" s="28">
        <f t="shared" ref="L11:BQ11" si="4">IF(MONTH(L2)=1,K11*(1+K7),K11)</f>
        <v>1300000</v>
      </c>
      <c r="M11" s="28">
        <f t="shared" si="4"/>
        <v>1300000</v>
      </c>
      <c r="N11" s="28">
        <f t="shared" si="4"/>
        <v>1300000</v>
      </c>
      <c r="O11" s="28">
        <f t="shared" si="4"/>
        <v>1300000</v>
      </c>
      <c r="P11" s="28">
        <f t="shared" si="4"/>
        <v>1300000</v>
      </c>
      <c r="Q11" s="28">
        <f t="shared" si="4"/>
        <v>1300000</v>
      </c>
      <c r="R11" s="28">
        <f t="shared" si="4"/>
        <v>1300000</v>
      </c>
      <c r="S11" s="28">
        <f t="shared" si="4"/>
        <v>1300000</v>
      </c>
      <c r="T11" s="28">
        <f t="shared" si="4"/>
        <v>1300000</v>
      </c>
      <c r="U11" s="28">
        <f t="shared" si="4"/>
        <v>1300000</v>
      </c>
      <c r="V11" s="28">
        <f t="shared" si="4"/>
        <v>1391000</v>
      </c>
      <c r="W11" s="28">
        <f t="shared" si="4"/>
        <v>1391000</v>
      </c>
      <c r="X11" s="28">
        <f t="shared" si="4"/>
        <v>1391000</v>
      </c>
      <c r="Y11" s="28">
        <f t="shared" si="4"/>
        <v>1391000</v>
      </c>
      <c r="Z11" s="28">
        <f t="shared" si="4"/>
        <v>1391000</v>
      </c>
      <c r="AA11" s="28">
        <f t="shared" si="4"/>
        <v>1391000</v>
      </c>
      <c r="AB11" s="28">
        <f t="shared" si="4"/>
        <v>1391000</v>
      </c>
      <c r="AC11" s="28">
        <f t="shared" si="4"/>
        <v>1391000</v>
      </c>
      <c r="AD11" s="28">
        <f t="shared" si="4"/>
        <v>1391000</v>
      </c>
      <c r="AE11" s="28">
        <f t="shared" si="4"/>
        <v>1391000</v>
      </c>
      <c r="AF11" s="28">
        <f t="shared" si="4"/>
        <v>1391000</v>
      </c>
      <c r="AG11" s="28">
        <f t="shared" si="4"/>
        <v>1391000</v>
      </c>
      <c r="AH11" s="28">
        <f t="shared" si="4"/>
        <v>1474460</v>
      </c>
      <c r="AI11" s="28">
        <f t="shared" si="4"/>
        <v>1474460</v>
      </c>
      <c r="AJ11" s="28">
        <f t="shared" si="4"/>
        <v>1474460</v>
      </c>
      <c r="AK11" s="28">
        <f t="shared" si="4"/>
        <v>1474460</v>
      </c>
      <c r="AL11" s="28">
        <f t="shared" si="4"/>
        <v>1474460</v>
      </c>
      <c r="AM11" s="28">
        <f t="shared" si="4"/>
        <v>1474460</v>
      </c>
      <c r="AN11" s="28">
        <f t="shared" si="4"/>
        <v>1474460</v>
      </c>
      <c r="AO11" s="28">
        <f t="shared" si="4"/>
        <v>1474460</v>
      </c>
      <c r="AP11" s="28">
        <f t="shared" si="4"/>
        <v>1474460</v>
      </c>
      <c r="AQ11" s="28">
        <f t="shared" si="4"/>
        <v>1474460</v>
      </c>
      <c r="AR11" s="28">
        <f t="shared" si="4"/>
        <v>1474460</v>
      </c>
      <c r="AS11" s="28">
        <f t="shared" si="4"/>
        <v>1474460</v>
      </c>
      <c r="AT11" s="28">
        <f t="shared" si="4"/>
        <v>1548183</v>
      </c>
      <c r="AU11" s="28">
        <f t="shared" si="4"/>
        <v>1548183</v>
      </c>
      <c r="AV11" s="28">
        <f t="shared" si="4"/>
        <v>1548183</v>
      </c>
      <c r="AW11" s="28">
        <f t="shared" si="4"/>
        <v>1548183</v>
      </c>
      <c r="AX11" s="28">
        <f t="shared" si="4"/>
        <v>1548183</v>
      </c>
      <c r="AY11" s="28">
        <f t="shared" si="4"/>
        <v>1548183</v>
      </c>
      <c r="AZ11" s="28">
        <f t="shared" si="4"/>
        <v>1548183</v>
      </c>
      <c r="BA11" s="28">
        <f t="shared" si="4"/>
        <v>1548183</v>
      </c>
      <c r="BB11" s="28">
        <f t="shared" si="4"/>
        <v>1548183</v>
      </c>
      <c r="BC11" s="28">
        <f t="shared" si="4"/>
        <v>1548183</v>
      </c>
      <c r="BD11" s="28">
        <f t="shared" si="4"/>
        <v>1548183</v>
      </c>
      <c r="BE11" s="28">
        <f t="shared" si="4"/>
        <v>1548183</v>
      </c>
      <c r="BF11" s="28">
        <f t="shared" si="4"/>
        <v>1625592.1500000001</v>
      </c>
      <c r="BG11" s="28">
        <f t="shared" si="4"/>
        <v>1625592.1500000001</v>
      </c>
      <c r="BH11" s="28">
        <f t="shared" si="4"/>
        <v>1625592.1500000001</v>
      </c>
      <c r="BI11" s="28">
        <f t="shared" si="4"/>
        <v>1625592.1500000001</v>
      </c>
      <c r="BJ11" s="28">
        <f t="shared" si="4"/>
        <v>1625592.1500000001</v>
      </c>
      <c r="BK11" s="28">
        <f t="shared" si="4"/>
        <v>1625592.1500000001</v>
      </c>
      <c r="BL11" s="28">
        <f t="shared" si="4"/>
        <v>1625592.1500000001</v>
      </c>
      <c r="BM11" s="28">
        <f t="shared" si="4"/>
        <v>1625592.1500000001</v>
      </c>
      <c r="BN11" s="28">
        <f t="shared" si="4"/>
        <v>1625592.1500000001</v>
      </c>
      <c r="BO11" s="28">
        <f t="shared" si="4"/>
        <v>1625592.1500000001</v>
      </c>
      <c r="BP11" s="28">
        <f t="shared" si="4"/>
        <v>1625592.1500000001</v>
      </c>
      <c r="BQ11" s="28">
        <f t="shared" si="4"/>
        <v>1625592.1500000001</v>
      </c>
    </row>
    <row r="12" spans="1:69" s="16" customFormat="1">
      <c r="A12" s="13" t="s">
        <v>14</v>
      </c>
      <c r="B12" s="14" t="s">
        <v>19</v>
      </c>
      <c r="C12" s="15"/>
      <c r="D12" s="15"/>
      <c r="E12" s="65">
        <f>+E13/D13-1</f>
        <v>0.20999999999999996</v>
      </c>
      <c r="F12" s="65">
        <f t="shared" ref="F12:H12" si="5">+F13/E13-1</f>
        <v>0.21000000000000019</v>
      </c>
      <c r="G12" s="65">
        <f t="shared" si="5"/>
        <v>0.21000000000000019</v>
      </c>
      <c r="H12" s="65">
        <f t="shared" si="5"/>
        <v>0.20999999999999996</v>
      </c>
      <c r="I12" s="5"/>
      <c r="J12" s="27"/>
      <c r="K12" s="27"/>
      <c r="L12" s="27"/>
      <c r="M12" s="27"/>
      <c r="N12" s="27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</row>
    <row r="13" spans="1:69" s="55" customFormat="1">
      <c r="B13" s="84" t="s">
        <v>74</v>
      </c>
      <c r="C13" s="52"/>
      <c r="D13" s="52">
        <f>AVERAGEIF($J$1:$BQ$1,D$1,$J13:$BQ13)</f>
        <v>525</v>
      </c>
      <c r="E13" s="83">
        <f>AVERAGEIF($J$1:$BQ$1,E$1,$J13:$BQ13)</f>
        <v>635.25</v>
      </c>
      <c r="F13" s="83">
        <f>AVERAGEIF($J$1:$BQ$1,F$1,$J13:$BQ13)</f>
        <v>768.65250000000015</v>
      </c>
      <c r="G13" s="83">
        <f>AVERAGEIF($J$1:$BQ$1,G$1,$J13:$BQ13)</f>
        <v>930.06952500000034</v>
      </c>
      <c r="H13" s="83">
        <f>AVERAGEIF($J$1:$BQ$1,H$1,$J13:$BQ13)</f>
        <v>1125.3841252500004</v>
      </c>
      <c r="I13" s="52"/>
      <c r="J13" s="85">
        <v>500</v>
      </c>
      <c r="K13" s="85">
        <v>500</v>
      </c>
      <c r="L13" s="85">
        <v>500</v>
      </c>
      <c r="M13" s="85">
        <v>500</v>
      </c>
      <c r="N13" s="85">
        <v>500</v>
      </c>
      <c r="O13" s="85">
        <v>500</v>
      </c>
      <c r="P13" s="85">
        <f>+O13*(1+10%)</f>
        <v>550</v>
      </c>
      <c r="Q13" s="85">
        <f>+P13</f>
        <v>550</v>
      </c>
      <c r="R13" s="85">
        <f t="shared" ref="R13:U13" si="6">+Q13</f>
        <v>550</v>
      </c>
      <c r="S13" s="85">
        <f t="shared" si="6"/>
        <v>550</v>
      </c>
      <c r="T13" s="85">
        <f t="shared" si="6"/>
        <v>550</v>
      </c>
      <c r="U13" s="85">
        <f t="shared" si="6"/>
        <v>550</v>
      </c>
      <c r="V13" s="85">
        <f>+U13*(1+10%)</f>
        <v>605</v>
      </c>
      <c r="W13" s="85">
        <f>+V13</f>
        <v>605</v>
      </c>
      <c r="X13" s="85">
        <f t="shared" ref="X13:AA13" si="7">+W13</f>
        <v>605</v>
      </c>
      <c r="Y13" s="85">
        <f t="shared" si="7"/>
        <v>605</v>
      </c>
      <c r="Z13" s="85">
        <f t="shared" si="7"/>
        <v>605</v>
      </c>
      <c r="AA13" s="85">
        <f t="shared" si="7"/>
        <v>605</v>
      </c>
      <c r="AB13" s="85">
        <f>+AA13*(1+10%)</f>
        <v>665.5</v>
      </c>
      <c r="AC13" s="85">
        <f>+AB13</f>
        <v>665.5</v>
      </c>
      <c r="AD13" s="85">
        <f t="shared" ref="AD13:AG13" si="8">+AC13</f>
        <v>665.5</v>
      </c>
      <c r="AE13" s="85">
        <f t="shared" si="8"/>
        <v>665.5</v>
      </c>
      <c r="AF13" s="85">
        <f t="shared" si="8"/>
        <v>665.5</v>
      </c>
      <c r="AG13" s="85">
        <f t="shared" si="8"/>
        <v>665.5</v>
      </c>
      <c r="AH13" s="85">
        <f>+AG13*(1+10%)</f>
        <v>732.05000000000007</v>
      </c>
      <c r="AI13" s="85">
        <f>+AH13</f>
        <v>732.05000000000007</v>
      </c>
      <c r="AJ13" s="85">
        <f t="shared" ref="AJ13:AM13" si="9">+AI13</f>
        <v>732.05000000000007</v>
      </c>
      <c r="AK13" s="85">
        <f t="shared" si="9"/>
        <v>732.05000000000007</v>
      </c>
      <c r="AL13" s="85">
        <f t="shared" si="9"/>
        <v>732.05000000000007</v>
      </c>
      <c r="AM13" s="85">
        <f t="shared" si="9"/>
        <v>732.05000000000007</v>
      </c>
      <c r="AN13" s="85">
        <f>+AM13*(1+10%)</f>
        <v>805.25500000000011</v>
      </c>
      <c r="AO13" s="85">
        <f>+AN13</f>
        <v>805.25500000000011</v>
      </c>
      <c r="AP13" s="85">
        <f t="shared" ref="AP13:AS13" si="10">+AO13</f>
        <v>805.25500000000011</v>
      </c>
      <c r="AQ13" s="85">
        <f t="shared" si="10"/>
        <v>805.25500000000011</v>
      </c>
      <c r="AR13" s="85">
        <f t="shared" si="10"/>
        <v>805.25500000000011</v>
      </c>
      <c r="AS13" s="85">
        <f t="shared" si="10"/>
        <v>805.25500000000011</v>
      </c>
      <c r="AT13" s="85">
        <f>+AS13*(1+10%)</f>
        <v>885.78050000000019</v>
      </c>
      <c r="AU13" s="85">
        <f>+AT13</f>
        <v>885.78050000000019</v>
      </c>
      <c r="AV13" s="85">
        <f t="shared" ref="AV13:AY13" si="11">+AU13</f>
        <v>885.78050000000019</v>
      </c>
      <c r="AW13" s="85">
        <f t="shared" si="11"/>
        <v>885.78050000000019</v>
      </c>
      <c r="AX13" s="85">
        <f t="shared" si="11"/>
        <v>885.78050000000019</v>
      </c>
      <c r="AY13" s="85">
        <f t="shared" si="11"/>
        <v>885.78050000000019</v>
      </c>
      <c r="AZ13" s="85">
        <f>+AY13*(1+10%)</f>
        <v>974.35855000000026</v>
      </c>
      <c r="BA13" s="85">
        <f>+AZ13</f>
        <v>974.35855000000026</v>
      </c>
      <c r="BB13" s="85">
        <f t="shared" ref="BB13:BE13" si="12">+BA13</f>
        <v>974.35855000000026</v>
      </c>
      <c r="BC13" s="85">
        <f t="shared" si="12"/>
        <v>974.35855000000026</v>
      </c>
      <c r="BD13" s="85">
        <f t="shared" si="12"/>
        <v>974.35855000000026</v>
      </c>
      <c r="BE13" s="85">
        <f t="shared" si="12"/>
        <v>974.35855000000026</v>
      </c>
      <c r="BF13" s="85">
        <f>+BE13*(1+10%)</f>
        <v>1071.7944050000003</v>
      </c>
      <c r="BG13" s="85">
        <f>+BF13</f>
        <v>1071.7944050000003</v>
      </c>
      <c r="BH13" s="85">
        <f t="shared" ref="BH13:BK13" si="13">+BG13</f>
        <v>1071.7944050000003</v>
      </c>
      <c r="BI13" s="85">
        <f t="shared" si="13"/>
        <v>1071.7944050000003</v>
      </c>
      <c r="BJ13" s="85">
        <f t="shared" si="13"/>
        <v>1071.7944050000003</v>
      </c>
      <c r="BK13" s="85">
        <f t="shared" si="13"/>
        <v>1071.7944050000003</v>
      </c>
      <c r="BL13" s="85">
        <f>+BK13*(1+10%)</f>
        <v>1178.9738455000004</v>
      </c>
      <c r="BM13" s="85">
        <f>+BL13</f>
        <v>1178.9738455000004</v>
      </c>
      <c r="BN13" s="85">
        <f t="shared" ref="BN13:BQ13" si="14">+BM13</f>
        <v>1178.9738455000004</v>
      </c>
      <c r="BO13" s="85">
        <f t="shared" si="14"/>
        <v>1178.9738455000004</v>
      </c>
      <c r="BP13" s="85">
        <f t="shared" si="14"/>
        <v>1178.9738455000004</v>
      </c>
      <c r="BQ13" s="85">
        <f t="shared" si="14"/>
        <v>1178.9738455000004</v>
      </c>
    </row>
    <row r="14" spans="1:69">
      <c r="B14" s="59" t="s">
        <v>75</v>
      </c>
      <c r="D14" s="64">
        <f t="shared" ref="D14:H16" si="15">AVERAGEIF($J$1:$BQ$1,D$1,$J14:$BQ14)</f>
        <v>0.45</v>
      </c>
      <c r="E14" s="64">
        <f>AVERAGEIF($J$1:$BQ$1,E$1,$J14:$BQ14)</f>
        <v>0.59166666666666667</v>
      </c>
      <c r="F14" s="64">
        <f t="shared" si="15"/>
        <v>0.76666666666666661</v>
      </c>
      <c r="G14" s="64">
        <f t="shared" si="15"/>
        <v>0.79999999999999993</v>
      </c>
      <c r="H14" s="64">
        <f t="shared" si="15"/>
        <v>0.79999999999999993</v>
      </c>
      <c r="J14" s="60">
        <v>0.3</v>
      </c>
      <c r="K14" s="60">
        <v>0.4</v>
      </c>
      <c r="L14" s="60">
        <v>0.4</v>
      </c>
      <c r="M14" s="60">
        <v>0.4</v>
      </c>
      <c r="N14" s="60">
        <v>0.4</v>
      </c>
      <c r="O14" s="60">
        <v>0.5</v>
      </c>
      <c r="P14" s="60">
        <v>0.5</v>
      </c>
      <c r="Q14" s="60">
        <v>0.5</v>
      </c>
      <c r="R14" s="60">
        <v>0.5</v>
      </c>
      <c r="S14" s="60">
        <v>0.5</v>
      </c>
      <c r="T14" s="60">
        <v>0.5</v>
      </c>
      <c r="U14" s="60">
        <v>0.5</v>
      </c>
      <c r="V14" s="60">
        <v>0.5</v>
      </c>
      <c r="W14" s="60">
        <v>0.5</v>
      </c>
      <c r="X14" s="60">
        <v>0.5</v>
      </c>
      <c r="Y14" s="60">
        <v>0.6</v>
      </c>
      <c r="Z14" s="60">
        <v>0.6</v>
      </c>
      <c r="AA14" s="60">
        <v>0.6</v>
      </c>
      <c r="AB14" s="60">
        <v>0.6</v>
      </c>
      <c r="AC14" s="60">
        <v>0.6</v>
      </c>
      <c r="AD14" s="60">
        <v>0.6</v>
      </c>
      <c r="AE14" s="60">
        <v>0.6</v>
      </c>
      <c r="AF14" s="61">
        <v>0.7</v>
      </c>
      <c r="AG14" s="60">
        <v>0.7</v>
      </c>
      <c r="AH14" s="60">
        <v>0.7</v>
      </c>
      <c r="AI14" s="60">
        <v>0.7</v>
      </c>
      <c r="AJ14" s="60">
        <v>0.7</v>
      </c>
      <c r="AK14" s="60">
        <v>0.7</v>
      </c>
      <c r="AL14" s="60">
        <v>0.8</v>
      </c>
      <c r="AM14" s="60">
        <v>0.8</v>
      </c>
      <c r="AN14" s="60">
        <v>0.8</v>
      </c>
      <c r="AO14" s="60">
        <v>0.8</v>
      </c>
      <c r="AP14" s="60">
        <v>0.8</v>
      </c>
      <c r="AQ14" s="60">
        <v>0.8</v>
      </c>
      <c r="AR14" s="60">
        <v>0.8</v>
      </c>
      <c r="AS14" s="60">
        <v>0.8</v>
      </c>
      <c r="AT14" s="60">
        <v>0.8</v>
      </c>
      <c r="AU14" s="60">
        <v>0.8</v>
      </c>
      <c r="AV14" s="60">
        <v>0.8</v>
      </c>
      <c r="AW14" s="60">
        <v>0.8</v>
      </c>
      <c r="AX14" s="60">
        <v>0.8</v>
      </c>
      <c r="AY14" s="60">
        <v>0.8</v>
      </c>
      <c r="AZ14" s="60">
        <v>0.8</v>
      </c>
      <c r="BA14" s="60">
        <v>0.8</v>
      </c>
      <c r="BB14" s="60">
        <v>0.8</v>
      </c>
      <c r="BC14" s="60">
        <v>0.8</v>
      </c>
      <c r="BD14" s="60">
        <v>0.8</v>
      </c>
      <c r="BE14" s="60">
        <v>0.8</v>
      </c>
      <c r="BF14" s="60">
        <v>0.8</v>
      </c>
      <c r="BG14" s="60">
        <v>0.8</v>
      </c>
      <c r="BH14" s="60">
        <v>0.8</v>
      </c>
      <c r="BI14" s="60">
        <v>0.8</v>
      </c>
      <c r="BJ14" s="60">
        <v>0.8</v>
      </c>
      <c r="BK14" s="60">
        <v>0.8</v>
      </c>
      <c r="BL14" s="60">
        <v>0.8</v>
      </c>
      <c r="BM14" s="60">
        <v>0.8</v>
      </c>
      <c r="BN14" s="60">
        <v>0.8</v>
      </c>
      <c r="BO14" s="60">
        <v>0.8</v>
      </c>
      <c r="BP14" s="60">
        <v>0.8</v>
      </c>
      <c r="BQ14" s="60">
        <v>0.8</v>
      </c>
    </row>
    <row r="15" spans="1:69">
      <c r="B15" s="59" t="s">
        <v>76</v>
      </c>
      <c r="D15" s="5">
        <f t="shared" si="15"/>
        <v>237.5</v>
      </c>
      <c r="E15" s="39">
        <f t="shared" si="15"/>
        <v>377.11666666666673</v>
      </c>
      <c r="F15" s="39">
        <f t="shared" si="15"/>
        <v>590.52033333333338</v>
      </c>
      <c r="G15" s="39">
        <f t="shared" si="15"/>
        <v>744.0556200000002</v>
      </c>
      <c r="H15" s="39">
        <f t="shared" si="15"/>
        <v>900.30730020000021</v>
      </c>
      <c r="J15" s="62">
        <f>J13*J14</f>
        <v>150</v>
      </c>
      <c r="K15" s="62">
        <f>K13*K14</f>
        <v>200</v>
      </c>
      <c r="L15" s="62">
        <f t="shared" ref="L15:BQ15" si="16">L13*L14</f>
        <v>200</v>
      </c>
      <c r="M15" s="62">
        <f t="shared" si="16"/>
        <v>200</v>
      </c>
      <c r="N15" s="62">
        <f t="shared" si="16"/>
        <v>200</v>
      </c>
      <c r="O15" s="62">
        <f t="shared" si="16"/>
        <v>250</v>
      </c>
      <c r="P15" s="62">
        <f t="shared" si="16"/>
        <v>275</v>
      </c>
      <c r="Q15" s="62">
        <f t="shared" si="16"/>
        <v>275</v>
      </c>
      <c r="R15" s="62">
        <f t="shared" si="16"/>
        <v>275</v>
      </c>
      <c r="S15" s="62">
        <f t="shared" si="16"/>
        <v>275</v>
      </c>
      <c r="T15" s="62">
        <f t="shared" si="16"/>
        <v>275</v>
      </c>
      <c r="U15" s="62">
        <f t="shared" si="16"/>
        <v>275</v>
      </c>
      <c r="V15" s="62">
        <f t="shared" si="16"/>
        <v>302.5</v>
      </c>
      <c r="W15" s="62">
        <f t="shared" si="16"/>
        <v>302.5</v>
      </c>
      <c r="X15" s="62">
        <f t="shared" si="16"/>
        <v>302.5</v>
      </c>
      <c r="Y15" s="62">
        <f t="shared" si="16"/>
        <v>363</v>
      </c>
      <c r="Z15" s="62">
        <f t="shared" si="16"/>
        <v>363</v>
      </c>
      <c r="AA15" s="62">
        <f t="shared" si="16"/>
        <v>363</v>
      </c>
      <c r="AB15" s="62">
        <f t="shared" si="16"/>
        <v>399.3</v>
      </c>
      <c r="AC15" s="62">
        <f t="shared" si="16"/>
        <v>399.3</v>
      </c>
      <c r="AD15" s="62">
        <f t="shared" si="16"/>
        <v>399.3</v>
      </c>
      <c r="AE15" s="62">
        <f t="shared" si="16"/>
        <v>399.3</v>
      </c>
      <c r="AF15" s="63">
        <f t="shared" si="16"/>
        <v>465.84999999999997</v>
      </c>
      <c r="AG15" s="62">
        <f t="shared" si="16"/>
        <v>465.84999999999997</v>
      </c>
      <c r="AH15" s="62">
        <f t="shared" si="16"/>
        <v>512.43500000000006</v>
      </c>
      <c r="AI15" s="62">
        <f t="shared" si="16"/>
        <v>512.43500000000006</v>
      </c>
      <c r="AJ15" s="62">
        <f t="shared" si="16"/>
        <v>512.43500000000006</v>
      </c>
      <c r="AK15" s="62">
        <f t="shared" si="16"/>
        <v>512.43500000000006</v>
      </c>
      <c r="AL15" s="62">
        <f t="shared" si="16"/>
        <v>585.6400000000001</v>
      </c>
      <c r="AM15" s="62">
        <f t="shared" si="16"/>
        <v>585.6400000000001</v>
      </c>
      <c r="AN15" s="62">
        <f t="shared" si="16"/>
        <v>644.20400000000018</v>
      </c>
      <c r="AO15" s="62">
        <f t="shared" si="16"/>
        <v>644.20400000000018</v>
      </c>
      <c r="AP15" s="62">
        <f t="shared" si="16"/>
        <v>644.20400000000018</v>
      </c>
      <c r="AQ15" s="62">
        <f t="shared" si="16"/>
        <v>644.20400000000018</v>
      </c>
      <c r="AR15" s="62">
        <f t="shared" si="16"/>
        <v>644.20400000000018</v>
      </c>
      <c r="AS15" s="62">
        <f t="shared" si="16"/>
        <v>644.20400000000018</v>
      </c>
      <c r="AT15" s="62">
        <f t="shared" si="16"/>
        <v>708.62440000000015</v>
      </c>
      <c r="AU15" s="62">
        <f t="shared" si="16"/>
        <v>708.62440000000015</v>
      </c>
      <c r="AV15" s="62">
        <f t="shared" si="16"/>
        <v>708.62440000000015</v>
      </c>
      <c r="AW15" s="62">
        <f t="shared" si="16"/>
        <v>708.62440000000015</v>
      </c>
      <c r="AX15" s="62">
        <f t="shared" si="16"/>
        <v>708.62440000000015</v>
      </c>
      <c r="AY15" s="62">
        <f t="shared" si="16"/>
        <v>708.62440000000015</v>
      </c>
      <c r="AZ15" s="62">
        <f t="shared" si="16"/>
        <v>779.48684000000026</v>
      </c>
      <c r="BA15" s="62">
        <f t="shared" si="16"/>
        <v>779.48684000000026</v>
      </c>
      <c r="BB15" s="62">
        <f t="shared" si="16"/>
        <v>779.48684000000026</v>
      </c>
      <c r="BC15" s="62">
        <f t="shared" si="16"/>
        <v>779.48684000000026</v>
      </c>
      <c r="BD15" s="62">
        <f t="shared" si="16"/>
        <v>779.48684000000026</v>
      </c>
      <c r="BE15" s="62">
        <f t="shared" si="16"/>
        <v>779.48684000000026</v>
      </c>
      <c r="BF15" s="62">
        <f t="shared" si="16"/>
        <v>857.43552400000033</v>
      </c>
      <c r="BG15" s="62">
        <f t="shared" si="16"/>
        <v>857.43552400000033</v>
      </c>
      <c r="BH15" s="62">
        <f t="shared" si="16"/>
        <v>857.43552400000033</v>
      </c>
      <c r="BI15" s="62">
        <f t="shared" si="16"/>
        <v>857.43552400000033</v>
      </c>
      <c r="BJ15" s="62">
        <f t="shared" si="16"/>
        <v>857.43552400000033</v>
      </c>
      <c r="BK15" s="62">
        <f t="shared" si="16"/>
        <v>857.43552400000033</v>
      </c>
      <c r="BL15" s="62">
        <f t="shared" si="16"/>
        <v>943.17907640000033</v>
      </c>
      <c r="BM15" s="62">
        <f t="shared" si="16"/>
        <v>943.17907640000033</v>
      </c>
      <c r="BN15" s="62">
        <f t="shared" si="16"/>
        <v>943.17907640000033</v>
      </c>
      <c r="BO15" s="62">
        <f t="shared" si="16"/>
        <v>943.17907640000033</v>
      </c>
      <c r="BP15" s="62">
        <f t="shared" si="16"/>
        <v>943.17907640000033</v>
      </c>
      <c r="BQ15" s="62">
        <f t="shared" si="16"/>
        <v>943.17907640000033</v>
      </c>
    </row>
    <row r="16" spans="1:69">
      <c r="B16" s="59" t="s">
        <v>77</v>
      </c>
      <c r="D16" s="64">
        <f t="shared" si="15"/>
        <v>0.54999999999999993</v>
      </c>
      <c r="E16" s="64">
        <f t="shared" si="15"/>
        <v>0.69166666666666676</v>
      </c>
      <c r="F16" s="64">
        <f t="shared" si="15"/>
        <v>0.86666666666666681</v>
      </c>
      <c r="G16" s="64">
        <f t="shared" si="15"/>
        <v>0.90000000000000024</v>
      </c>
      <c r="H16" s="64">
        <f t="shared" si="15"/>
        <v>0.90000000000000024</v>
      </c>
      <c r="J16" s="60">
        <v>0.4</v>
      </c>
      <c r="K16" s="60">
        <v>0.5</v>
      </c>
      <c r="L16" s="60">
        <v>0.5</v>
      </c>
      <c r="M16" s="60">
        <v>0.5</v>
      </c>
      <c r="N16" s="60">
        <v>0.5</v>
      </c>
      <c r="O16" s="60">
        <v>0.6</v>
      </c>
      <c r="P16" s="60">
        <v>0.6</v>
      </c>
      <c r="Q16" s="60">
        <v>0.6</v>
      </c>
      <c r="R16" s="60">
        <v>0.6</v>
      </c>
      <c r="S16" s="60">
        <v>0.6</v>
      </c>
      <c r="T16" s="60">
        <v>0.6</v>
      </c>
      <c r="U16" s="60">
        <v>0.6</v>
      </c>
      <c r="V16" s="60">
        <v>0.6</v>
      </c>
      <c r="W16" s="60">
        <v>0.6</v>
      </c>
      <c r="X16" s="60">
        <v>0.6</v>
      </c>
      <c r="Y16" s="60">
        <v>0.7</v>
      </c>
      <c r="Z16" s="60">
        <v>0.7</v>
      </c>
      <c r="AA16" s="60">
        <v>0.7</v>
      </c>
      <c r="AB16" s="60">
        <v>0.7</v>
      </c>
      <c r="AC16" s="60">
        <v>0.7</v>
      </c>
      <c r="AD16" s="60">
        <v>0.7</v>
      </c>
      <c r="AE16" s="60">
        <v>0.7</v>
      </c>
      <c r="AF16" s="61">
        <v>0.8</v>
      </c>
      <c r="AG16" s="60">
        <v>0.8</v>
      </c>
      <c r="AH16" s="60">
        <v>0.8</v>
      </c>
      <c r="AI16" s="60">
        <v>0.8</v>
      </c>
      <c r="AJ16" s="60">
        <v>0.8</v>
      </c>
      <c r="AK16" s="60">
        <v>0.8</v>
      </c>
      <c r="AL16" s="60">
        <v>0.9</v>
      </c>
      <c r="AM16" s="60">
        <v>0.9</v>
      </c>
      <c r="AN16" s="60">
        <v>0.9</v>
      </c>
      <c r="AO16" s="60">
        <v>0.9</v>
      </c>
      <c r="AP16" s="60">
        <v>0.9</v>
      </c>
      <c r="AQ16" s="60">
        <v>0.9</v>
      </c>
      <c r="AR16" s="60">
        <v>0.9</v>
      </c>
      <c r="AS16" s="60">
        <v>0.9</v>
      </c>
      <c r="AT16" s="60">
        <v>0.9</v>
      </c>
      <c r="AU16" s="60">
        <v>0.9</v>
      </c>
      <c r="AV16" s="60">
        <v>0.9</v>
      </c>
      <c r="AW16" s="60">
        <v>0.9</v>
      </c>
      <c r="AX16" s="60">
        <v>0.9</v>
      </c>
      <c r="AY16" s="60">
        <v>0.9</v>
      </c>
      <c r="AZ16" s="60">
        <v>0.9</v>
      </c>
      <c r="BA16" s="60">
        <v>0.9</v>
      </c>
      <c r="BB16" s="60">
        <v>0.9</v>
      </c>
      <c r="BC16" s="60">
        <v>0.9</v>
      </c>
      <c r="BD16" s="60">
        <v>0.9</v>
      </c>
      <c r="BE16" s="60">
        <v>0.9</v>
      </c>
      <c r="BF16" s="60">
        <v>0.9</v>
      </c>
      <c r="BG16" s="60">
        <v>0.9</v>
      </c>
      <c r="BH16" s="60">
        <v>0.9</v>
      </c>
      <c r="BI16" s="60">
        <v>0.9</v>
      </c>
      <c r="BJ16" s="60">
        <v>0.9</v>
      </c>
      <c r="BK16" s="60">
        <v>0.9</v>
      </c>
      <c r="BL16" s="60">
        <v>0.9</v>
      </c>
      <c r="BM16" s="60">
        <v>0.9</v>
      </c>
      <c r="BN16" s="60">
        <v>0.9</v>
      </c>
      <c r="BO16" s="60">
        <v>0.9</v>
      </c>
      <c r="BP16" s="60">
        <v>0.9</v>
      </c>
      <c r="BQ16" s="60">
        <v>0.9</v>
      </c>
    </row>
    <row r="17" spans="1:91" s="55" customFormat="1">
      <c r="A17" s="50"/>
      <c r="B17" s="51" t="s">
        <v>1</v>
      </c>
      <c r="C17" s="52" t="s">
        <v>7</v>
      </c>
      <c r="D17" s="53">
        <f>AVERAGEIF($J$1:$BQ$1,D$1,$J17:$BQ17)</f>
        <v>357.08333333333331</v>
      </c>
      <c r="E17" s="53">
        <f>AVERAGEIF($J$1:$BQ$1,E$1,$J17:$BQ17)</f>
        <v>623.99333333333323</v>
      </c>
      <c r="F17" s="53">
        <f>AVERAGEIF($J$1:$BQ$1,F$1,$J17:$BQ17)</f>
        <v>1087.6488333333336</v>
      </c>
      <c r="G17" s="53">
        <f>AVERAGEIF($J$1:$BQ$1,G$1,$J17:$BQ17)</f>
        <v>1403.5594650000003</v>
      </c>
      <c r="H17" s="53">
        <f>AVERAGEIF($J$1:$BQ$1,H$1,$J17:$BQ17)</f>
        <v>1698.306952650001</v>
      </c>
      <c r="I17" s="54"/>
      <c r="J17" s="62">
        <f>J15</f>
        <v>150</v>
      </c>
      <c r="K17" s="62">
        <f t="shared" ref="K17:AP17" si="17">K15+(J15*J16)</f>
        <v>260</v>
      </c>
      <c r="L17" s="62">
        <f t="shared" si="17"/>
        <v>300</v>
      </c>
      <c r="M17" s="62">
        <f t="shared" si="17"/>
        <v>300</v>
      </c>
      <c r="N17" s="62">
        <f t="shared" si="17"/>
        <v>300</v>
      </c>
      <c r="O17" s="62">
        <f t="shared" si="17"/>
        <v>350</v>
      </c>
      <c r="P17" s="62">
        <f t="shared" si="17"/>
        <v>425</v>
      </c>
      <c r="Q17" s="62">
        <f t="shared" si="17"/>
        <v>440</v>
      </c>
      <c r="R17" s="62">
        <f t="shared" si="17"/>
        <v>440</v>
      </c>
      <c r="S17" s="62">
        <f t="shared" si="17"/>
        <v>440</v>
      </c>
      <c r="T17" s="62">
        <f t="shared" si="17"/>
        <v>440</v>
      </c>
      <c r="U17" s="62">
        <f t="shared" si="17"/>
        <v>440</v>
      </c>
      <c r="V17" s="62">
        <f t="shared" si="17"/>
        <v>467.5</v>
      </c>
      <c r="W17" s="62">
        <f t="shared" si="17"/>
        <v>484</v>
      </c>
      <c r="X17" s="62">
        <f t="shared" si="17"/>
        <v>484</v>
      </c>
      <c r="Y17" s="62">
        <f t="shared" si="17"/>
        <v>544.5</v>
      </c>
      <c r="Z17" s="62">
        <f t="shared" si="17"/>
        <v>617.1</v>
      </c>
      <c r="AA17" s="62">
        <f t="shared" si="17"/>
        <v>617.1</v>
      </c>
      <c r="AB17" s="62">
        <f t="shared" si="17"/>
        <v>653.4</v>
      </c>
      <c r="AC17" s="62">
        <f t="shared" si="17"/>
        <v>678.81</v>
      </c>
      <c r="AD17" s="62">
        <f t="shared" si="17"/>
        <v>678.81</v>
      </c>
      <c r="AE17" s="62">
        <f t="shared" si="17"/>
        <v>678.81</v>
      </c>
      <c r="AF17" s="62">
        <f t="shared" si="17"/>
        <v>745.3599999999999</v>
      </c>
      <c r="AG17" s="62">
        <f t="shared" si="17"/>
        <v>838.53</v>
      </c>
      <c r="AH17" s="62">
        <f t="shared" si="17"/>
        <v>885.11500000000001</v>
      </c>
      <c r="AI17" s="62">
        <f t="shared" si="17"/>
        <v>922.38300000000015</v>
      </c>
      <c r="AJ17" s="62">
        <f t="shared" si="17"/>
        <v>922.38300000000015</v>
      </c>
      <c r="AK17" s="62">
        <f t="shared" si="17"/>
        <v>922.38300000000015</v>
      </c>
      <c r="AL17" s="62">
        <f t="shared" si="17"/>
        <v>995.58800000000019</v>
      </c>
      <c r="AM17" s="62">
        <f t="shared" si="17"/>
        <v>1112.7160000000003</v>
      </c>
      <c r="AN17" s="62">
        <f t="shared" si="17"/>
        <v>1171.2800000000002</v>
      </c>
      <c r="AO17" s="62">
        <f t="shared" si="17"/>
        <v>1223.9876000000004</v>
      </c>
      <c r="AP17" s="62">
        <f t="shared" si="17"/>
        <v>1223.9876000000004</v>
      </c>
      <c r="AQ17" s="62">
        <f t="shared" ref="AQ17:BQ17" si="18">AQ15+(AP15*AP16)</f>
        <v>1223.9876000000004</v>
      </c>
      <c r="AR17" s="62">
        <f t="shared" si="18"/>
        <v>1223.9876000000004</v>
      </c>
      <c r="AS17" s="62">
        <f t="shared" si="18"/>
        <v>1223.9876000000004</v>
      </c>
      <c r="AT17" s="62">
        <f t="shared" si="18"/>
        <v>1288.4080000000004</v>
      </c>
      <c r="AU17" s="62">
        <f t="shared" si="18"/>
        <v>1346.3863600000004</v>
      </c>
      <c r="AV17" s="62">
        <f t="shared" si="18"/>
        <v>1346.3863600000004</v>
      </c>
      <c r="AW17" s="62">
        <f t="shared" si="18"/>
        <v>1346.3863600000004</v>
      </c>
      <c r="AX17" s="62">
        <f t="shared" si="18"/>
        <v>1346.3863600000004</v>
      </c>
      <c r="AY17" s="62">
        <f t="shared" si="18"/>
        <v>1346.3863600000004</v>
      </c>
      <c r="AZ17" s="62">
        <f t="shared" si="18"/>
        <v>1417.2488000000003</v>
      </c>
      <c r="BA17" s="62">
        <f t="shared" si="18"/>
        <v>1481.0249960000006</v>
      </c>
      <c r="BB17" s="62">
        <f t="shared" si="18"/>
        <v>1481.0249960000006</v>
      </c>
      <c r="BC17" s="62">
        <f t="shared" si="18"/>
        <v>1481.0249960000006</v>
      </c>
      <c r="BD17" s="62">
        <f t="shared" si="18"/>
        <v>1481.0249960000006</v>
      </c>
      <c r="BE17" s="62">
        <f t="shared" si="18"/>
        <v>1481.0249960000006</v>
      </c>
      <c r="BF17" s="62">
        <f t="shared" si="18"/>
        <v>1558.9736800000005</v>
      </c>
      <c r="BG17" s="62">
        <f t="shared" si="18"/>
        <v>1629.1274956000007</v>
      </c>
      <c r="BH17" s="62">
        <f t="shared" si="18"/>
        <v>1629.1274956000007</v>
      </c>
      <c r="BI17" s="62">
        <f t="shared" si="18"/>
        <v>1629.1274956000007</v>
      </c>
      <c r="BJ17" s="62">
        <f t="shared" si="18"/>
        <v>1629.1274956000007</v>
      </c>
      <c r="BK17" s="62">
        <f t="shared" si="18"/>
        <v>1629.1274956000007</v>
      </c>
      <c r="BL17" s="62">
        <f t="shared" si="18"/>
        <v>1714.8710480000007</v>
      </c>
      <c r="BM17" s="62">
        <f t="shared" si="18"/>
        <v>1792.0402451600007</v>
      </c>
      <c r="BN17" s="62">
        <f t="shared" si="18"/>
        <v>1792.0402451600007</v>
      </c>
      <c r="BO17" s="62">
        <f t="shared" si="18"/>
        <v>1792.0402451600007</v>
      </c>
      <c r="BP17" s="62">
        <f t="shared" si="18"/>
        <v>1792.0402451600007</v>
      </c>
      <c r="BQ17" s="62">
        <f t="shared" si="18"/>
        <v>1792.0402451600007</v>
      </c>
    </row>
    <row r="18" spans="1:91" s="19" customFormat="1">
      <c r="A18" s="17"/>
      <c r="B18" s="11" t="s">
        <v>2</v>
      </c>
      <c r="C18" s="12" t="s">
        <v>5</v>
      </c>
      <c r="D18" s="29" t="s">
        <v>8</v>
      </c>
      <c r="E18" s="23">
        <f>E17/D17-1</f>
        <v>0.74747257876312689</v>
      </c>
      <c r="F18" s="23">
        <f>F17/E17-1</f>
        <v>0.74304559877776555</v>
      </c>
      <c r="G18" s="23">
        <f>G17/F17-1</f>
        <v>0.29045278400978991</v>
      </c>
      <c r="H18" s="23">
        <f>H17/G17-1</f>
        <v>0.21000000000000041</v>
      </c>
      <c r="I18" s="12"/>
      <c r="J18" s="23">
        <v>0</v>
      </c>
      <c r="K18" s="23">
        <v>0</v>
      </c>
      <c r="L18" s="23">
        <v>0</v>
      </c>
      <c r="M18" s="23">
        <f>M17/L17-1</f>
        <v>0</v>
      </c>
      <c r="N18" s="23">
        <f>N17/M17-1</f>
        <v>0</v>
      </c>
      <c r="O18" s="23">
        <f>O17/N17-1</f>
        <v>0.16666666666666674</v>
      </c>
      <c r="P18" s="23">
        <f>P17/O17-1</f>
        <v>0.21428571428571419</v>
      </c>
      <c r="Q18" s="23">
        <f>Q17/P17-1</f>
        <v>3.529411764705892E-2</v>
      </c>
      <c r="R18" s="23">
        <f t="shared" ref="R18:AG18" si="19">R17/Q17-1</f>
        <v>0</v>
      </c>
      <c r="S18" s="23">
        <f t="shared" si="19"/>
        <v>0</v>
      </c>
      <c r="T18" s="23">
        <f t="shared" si="19"/>
        <v>0</v>
      </c>
      <c r="U18" s="23">
        <f t="shared" si="19"/>
        <v>0</v>
      </c>
      <c r="V18" s="23">
        <f t="shared" si="19"/>
        <v>6.25E-2</v>
      </c>
      <c r="W18" s="23">
        <f t="shared" si="19"/>
        <v>3.529411764705892E-2</v>
      </c>
      <c r="X18" s="23">
        <f t="shared" si="19"/>
        <v>0</v>
      </c>
      <c r="Y18" s="23">
        <f t="shared" si="19"/>
        <v>0.125</v>
      </c>
      <c r="Z18" s="23">
        <f t="shared" si="19"/>
        <v>0.1333333333333333</v>
      </c>
      <c r="AA18" s="23">
        <f t="shared" si="19"/>
        <v>0</v>
      </c>
      <c r="AB18" s="23">
        <f t="shared" si="19"/>
        <v>5.8823529411764719E-2</v>
      </c>
      <c r="AC18" s="23">
        <f t="shared" si="19"/>
        <v>3.8888888888888751E-2</v>
      </c>
      <c r="AD18" s="23">
        <f t="shared" si="19"/>
        <v>0</v>
      </c>
      <c r="AE18" s="23">
        <f t="shared" si="19"/>
        <v>0</v>
      </c>
      <c r="AF18" s="23">
        <f t="shared" si="19"/>
        <v>9.8039215686274384E-2</v>
      </c>
      <c r="AG18" s="23">
        <f t="shared" si="19"/>
        <v>0.12500000000000022</v>
      </c>
      <c r="AH18" s="23">
        <f t="shared" ref="AH18:BQ18" si="20">AH17/AG17-1</f>
        <v>5.555555555555558E-2</v>
      </c>
      <c r="AI18" s="23">
        <f t="shared" si="20"/>
        <v>4.2105263157894868E-2</v>
      </c>
      <c r="AJ18" s="23">
        <f t="shared" si="20"/>
        <v>0</v>
      </c>
      <c r="AK18" s="23">
        <f t="shared" si="20"/>
        <v>0</v>
      </c>
      <c r="AL18" s="23">
        <f t="shared" si="20"/>
        <v>7.9365079365079305E-2</v>
      </c>
      <c r="AM18" s="23">
        <f t="shared" si="20"/>
        <v>0.11764705882352944</v>
      </c>
      <c r="AN18" s="23">
        <f t="shared" si="20"/>
        <v>5.2631578947368363E-2</v>
      </c>
      <c r="AO18" s="23">
        <f t="shared" si="20"/>
        <v>4.5000000000000151E-2</v>
      </c>
      <c r="AP18" s="23">
        <f t="shared" si="20"/>
        <v>0</v>
      </c>
      <c r="AQ18" s="23">
        <f t="shared" si="20"/>
        <v>0</v>
      </c>
      <c r="AR18" s="23">
        <f t="shared" si="20"/>
        <v>0</v>
      </c>
      <c r="AS18" s="23">
        <f t="shared" si="20"/>
        <v>0</v>
      </c>
      <c r="AT18" s="23">
        <f t="shared" si="20"/>
        <v>5.2631578947368363E-2</v>
      </c>
      <c r="AU18" s="23">
        <f t="shared" si="20"/>
        <v>4.4999999999999929E-2</v>
      </c>
      <c r="AV18" s="23">
        <f t="shared" si="20"/>
        <v>0</v>
      </c>
      <c r="AW18" s="23">
        <f t="shared" si="20"/>
        <v>0</v>
      </c>
      <c r="AX18" s="23">
        <f t="shared" si="20"/>
        <v>0</v>
      </c>
      <c r="AY18" s="23">
        <f t="shared" si="20"/>
        <v>0</v>
      </c>
      <c r="AZ18" s="23">
        <f t="shared" si="20"/>
        <v>5.2631578947368363E-2</v>
      </c>
      <c r="BA18" s="23">
        <f t="shared" si="20"/>
        <v>4.5000000000000151E-2</v>
      </c>
      <c r="BB18" s="23">
        <f t="shared" si="20"/>
        <v>0</v>
      </c>
      <c r="BC18" s="23">
        <f t="shared" si="20"/>
        <v>0</v>
      </c>
      <c r="BD18" s="23">
        <f t="shared" si="20"/>
        <v>0</v>
      </c>
      <c r="BE18" s="23">
        <f t="shared" si="20"/>
        <v>0</v>
      </c>
      <c r="BF18" s="23">
        <f t="shared" si="20"/>
        <v>5.2631578947368363E-2</v>
      </c>
      <c r="BG18" s="23">
        <f t="shared" si="20"/>
        <v>4.5000000000000151E-2</v>
      </c>
      <c r="BH18" s="23">
        <f t="shared" si="20"/>
        <v>0</v>
      </c>
      <c r="BI18" s="23">
        <f t="shared" si="20"/>
        <v>0</v>
      </c>
      <c r="BJ18" s="23">
        <f>BJ17/BI17-1</f>
        <v>0</v>
      </c>
      <c r="BK18" s="23">
        <f t="shared" si="20"/>
        <v>0</v>
      </c>
      <c r="BL18" s="23">
        <f t="shared" si="20"/>
        <v>5.2631578947368363E-2</v>
      </c>
      <c r="BM18" s="23">
        <f t="shared" si="20"/>
        <v>4.4999999999999929E-2</v>
      </c>
      <c r="BN18" s="23">
        <f t="shared" si="20"/>
        <v>0</v>
      </c>
      <c r="BO18" s="23">
        <f t="shared" si="20"/>
        <v>0</v>
      </c>
      <c r="BP18" s="23">
        <f t="shared" si="20"/>
        <v>0</v>
      </c>
      <c r="BQ18" s="23">
        <f t="shared" si="20"/>
        <v>0</v>
      </c>
    </row>
    <row r="20" spans="1:91">
      <c r="B20" s="46" t="s">
        <v>43</v>
      </c>
      <c r="C20" s="5" t="s">
        <v>5</v>
      </c>
      <c r="D20" s="25">
        <f t="shared" ref="D20:H23" si="21">AVERAGEIF($J$1:$BQ$1,D$1,$J20:$BQ20)</f>
        <v>0</v>
      </c>
      <c r="E20" s="25">
        <f t="shared" si="21"/>
        <v>0.2483823529411765</v>
      </c>
      <c r="F20" s="25">
        <f t="shared" si="21"/>
        <v>0.35000000000000003</v>
      </c>
      <c r="G20" s="25">
        <f t="shared" si="21"/>
        <v>0.35000000000000003</v>
      </c>
      <c r="H20" s="25">
        <f t="shared" si="21"/>
        <v>0.35000000000000003</v>
      </c>
      <c r="I20" s="8"/>
      <c r="J20" s="30">
        <v>0</v>
      </c>
      <c r="K20" s="30">
        <v>0</v>
      </c>
      <c r="L20" s="30">
        <v>0</v>
      </c>
      <c r="M20" s="30">
        <v>0</v>
      </c>
      <c r="N20" s="30">
        <v>0</v>
      </c>
      <c r="O20" s="30">
        <v>0</v>
      </c>
      <c r="P20" s="30">
        <v>0</v>
      </c>
      <c r="Q20" s="30">
        <v>0</v>
      </c>
      <c r="R20" s="30">
        <v>0</v>
      </c>
      <c r="S20" s="30">
        <v>0</v>
      </c>
      <c r="T20" s="30">
        <v>0</v>
      </c>
      <c r="U20" s="30">
        <v>0</v>
      </c>
      <c r="V20" s="30">
        <v>0.18</v>
      </c>
      <c r="W20" s="30">
        <v>0.19</v>
      </c>
      <c r="X20" s="30">
        <v>0.2</v>
      </c>
      <c r="Y20" s="30">
        <v>0.24</v>
      </c>
      <c r="Z20" s="30">
        <v>0.15</v>
      </c>
      <c r="AA20" s="30">
        <v>0.18</v>
      </c>
      <c r="AB20" s="30">
        <v>0.2617647058823529</v>
      </c>
      <c r="AC20" s="30">
        <v>0.27941176470588236</v>
      </c>
      <c r="AD20" s="30">
        <v>0.29705882352941176</v>
      </c>
      <c r="AE20" s="30">
        <v>0.32</v>
      </c>
      <c r="AF20" s="30">
        <v>0.33235294117647057</v>
      </c>
      <c r="AG20" s="30">
        <v>0.35</v>
      </c>
      <c r="AH20" s="30">
        <v>0.35</v>
      </c>
      <c r="AI20" s="30">
        <v>0.35</v>
      </c>
      <c r="AJ20" s="30">
        <v>0.35</v>
      </c>
      <c r="AK20" s="30">
        <v>0.35</v>
      </c>
      <c r="AL20" s="30">
        <v>0.35</v>
      </c>
      <c r="AM20" s="30">
        <v>0.35</v>
      </c>
      <c r="AN20" s="30">
        <v>0.35</v>
      </c>
      <c r="AO20" s="30">
        <v>0.35</v>
      </c>
      <c r="AP20" s="30">
        <v>0.35</v>
      </c>
      <c r="AQ20" s="30">
        <v>0.35</v>
      </c>
      <c r="AR20" s="30">
        <v>0.35</v>
      </c>
      <c r="AS20" s="30">
        <v>0.35</v>
      </c>
      <c r="AT20" s="30">
        <v>0.35</v>
      </c>
      <c r="AU20" s="30">
        <v>0.35</v>
      </c>
      <c r="AV20" s="30">
        <v>0.35</v>
      </c>
      <c r="AW20" s="30">
        <v>0.35</v>
      </c>
      <c r="AX20" s="30">
        <v>0.35</v>
      </c>
      <c r="AY20" s="30">
        <v>0.35</v>
      </c>
      <c r="AZ20" s="30">
        <v>0.35</v>
      </c>
      <c r="BA20" s="30">
        <v>0.35</v>
      </c>
      <c r="BB20" s="30">
        <v>0.35</v>
      </c>
      <c r="BC20" s="30">
        <v>0.35</v>
      </c>
      <c r="BD20" s="30">
        <v>0.35</v>
      </c>
      <c r="BE20" s="30">
        <v>0.35</v>
      </c>
      <c r="BF20" s="30">
        <v>0.35</v>
      </c>
      <c r="BG20" s="30">
        <v>0.35</v>
      </c>
      <c r="BH20" s="30">
        <v>0.35</v>
      </c>
      <c r="BI20" s="30">
        <v>0.35</v>
      </c>
      <c r="BJ20" s="30">
        <v>0.35</v>
      </c>
      <c r="BK20" s="30">
        <v>0.35</v>
      </c>
      <c r="BL20" s="30">
        <v>0.35</v>
      </c>
      <c r="BM20" s="30">
        <v>0.35</v>
      </c>
      <c r="BN20" s="30">
        <v>0.35</v>
      </c>
      <c r="BO20" s="30">
        <v>0.35</v>
      </c>
      <c r="BP20" s="30">
        <v>0.35</v>
      </c>
      <c r="BQ20" s="30">
        <v>0.35</v>
      </c>
    </row>
    <row r="21" spans="1:91">
      <c r="B21" s="3" t="s">
        <v>50</v>
      </c>
      <c r="C21" s="5" t="s">
        <v>7</v>
      </c>
      <c r="D21" s="86">
        <f t="shared" si="21"/>
        <v>0</v>
      </c>
      <c r="E21" s="86">
        <f t="shared" si="21"/>
        <v>64.300000000000011</v>
      </c>
      <c r="F21" s="86">
        <f t="shared" si="21"/>
        <v>152.20000000000002</v>
      </c>
      <c r="G21" s="86">
        <f t="shared" si="21"/>
        <v>196.4</v>
      </c>
      <c r="H21" s="86">
        <f t="shared" si="21"/>
        <v>237.70000000000005</v>
      </c>
      <c r="I21" s="8"/>
      <c r="J21" s="31">
        <f>ROUND(J17*J20,0)*40%</f>
        <v>0</v>
      </c>
      <c r="K21" s="31">
        <f t="shared" ref="K21:BR21" si="22">ROUND(K17*K20,0)*40%</f>
        <v>0</v>
      </c>
      <c r="L21" s="31">
        <f t="shared" si="22"/>
        <v>0</v>
      </c>
      <c r="M21" s="31">
        <f t="shared" si="22"/>
        <v>0</v>
      </c>
      <c r="N21" s="31">
        <f t="shared" si="22"/>
        <v>0</v>
      </c>
      <c r="O21" s="31">
        <f t="shared" si="22"/>
        <v>0</v>
      </c>
      <c r="P21" s="31">
        <f t="shared" si="22"/>
        <v>0</v>
      </c>
      <c r="Q21" s="31">
        <f t="shared" si="22"/>
        <v>0</v>
      </c>
      <c r="R21" s="31">
        <f t="shared" si="22"/>
        <v>0</v>
      </c>
      <c r="S21" s="31">
        <f t="shared" si="22"/>
        <v>0</v>
      </c>
      <c r="T21" s="31">
        <f t="shared" si="22"/>
        <v>0</v>
      </c>
      <c r="U21" s="31">
        <f t="shared" si="22"/>
        <v>0</v>
      </c>
      <c r="V21" s="31">
        <f t="shared" si="22"/>
        <v>33.6</v>
      </c>
      <c r="W21" s="31">
        <f t="shared" si="22"/>
        <v>36.800000000000004</v>
      </c>
      <c r="X21" s="31">
        <f t="shared" si="22"/>
        <v>38.800000000000004</v>
      </c>
      <c r="Y21" s="31">
        <f t="shared" si="22"/>
        <v>52.400000000000006</v>
      </c>
      <c r="Z21" s="31">
        <f t="shared" si="22"/>
        <v>37.200000000000003</v>
      </c>
      <c r="AA21" s="31">
        <f t="shared" si="22"/>
        <v>44.400000000000006</v>
      </c>
      <c r="AB21" s="31">
        <f t="shared" si="22"/>
        <v>68.400000000000006</v>
      </c>
      <c r="AC21" s="31">
        <f t="shared" si="22"/>
        <v>76</v>
      </c>
      <c r="AD21" s="31">
        <f t="shared" si="22"/>
        <v>80.800000000000011</v>
      </c>
      <c r="AE21" s="31">
        <f t="shared" si="22"/>
        <v>86.800000000000011</v>
      </c>
      <c r="AF21" s="31">
        <f t="shared" si="22"/>
        <v>99.2</v>
      </c>
      <c r="AG21" s="31">
        <f t="shared" si="22"/>
        <v>117.2</v>
      </c>
      <c r="AH21" s="31">
        <f t="shared" si="22"/>
        <v>124</v>
      </c>
      <c r="AI21" s="31">
        <f t="shared" si="22"/>
        <v>129.20000000000002</v>
      </c>
      <c r="AJ21" s="31">
        <f t="shared" si="22"/>
        <v>129.20000000000002</v>
      </c>
      <c r="AK21" s="31">
        <f t="shared" si="22"/>
        <v>129.20000000000002</v>
      </c>
      <c r="AL21" s="31">
        <f t="shared" si="22"/>
        <v>139.20000000000002</v>
      </c>
      <c r="AM21" s="31">
        <f t="shared" si="22"/>
        <v>155.60000000000002</v>
      </c>
      <c r="AN21" s="31">
        <f t="shared" si="22"/>
        <v>164</v>
      </c>
      <c r="AO21" s="31">
        <f t="shared" si="22"/>
        <v>171.20000000000002</v>
      </c>
      <c r="AP21" s="31">
        <f t="shared" si="22"/>
        <v>171.20000000000002</v>
      </c>
      <c r="AQ21" s="31">
        <f t="shared" si="22"/>
        <v>171.20000000000002</v>
      </c>
      <c r="AR21" s="31">
        <f t="shared" si="22"/>
        <v>171.20000000000002</v>
      </c>
      <c r="AS21" s="31">
        <f t="shared" si="22"/>
        <v>171.20000000000002</v>
      </c>
      <c r="AT21" s="31">
        <f t="shared" si="22"/>
        <v>180.4</v>
      </c>
      <c r="AU21" s="31">
        <f t="shared" si="22"/>
        <v>188.4</v>
      </c>
      <c r="AV21" s="31">
        <f t="shared" si="22"/>
        <v>188.4</v>
      </c>
      <c r="AW21" s="31">
        <f t="shared" si="22"/>
        <v>188.4</v>
      </c>
      <c r="AX21" s="31">
        <f t="shared" si="22"/>
        <v>188.4</v>
      </c>
      <c r="AY21" s="31">
        <f t="shared" si="22"/>
        <v>188.4</v>
      </c>
      <c r="AZ21" s="31">
        <f t="shared" si="22"/>
        <v>198.4</v>
      </c>
      <c r="BA21" s="31">
        <f t="shared" si="22"/>
        <v>207.20000000000002</v>
      </c>
      <c r="BB21" s="31">
        <f t="shared" si="22"/>
        <v>207.20000000000002</v>
      </c>
      <c r="BC21" s="31">
        <f t="shared" si="22"/>
        <v>207.20000000000002</v>
      </c>
      <c r="BD21" s="31">
        <f t="shared" si="22"/>
        <v>207.20000000000002</v>
      </c>
      <c r="BE21" s="31">
        <f t="shared" si="22"/>
        <v>207.20000000000002</v>
      </c>
      <c r="BF21" s="31">
        <f t="shared" si="22"/>
        <v>218.4</v>
      </c>
      <c r="BG21" s="31">
        <f t="shared" si="22"/>
        <v>228</v>
      </c>
      <c r="BH21" s="31">
        <f t="shared" si="22"/>
        <v>228</v>
      </c>
      <c r="BI21" s="31">
        <f t="shared" si="22"/>
        <v>228</v>
      </c>
      <c r="BJ21" s="31">
        <f t="shared" si="22"/>
        <v>228</v>
      </c>
      <c r="BK21" s="31">
        <f t="shared" si="22"/>
        <v>228</v>
      </c>
      <c r="BL21" s="31">
        <f t="shared" si="22"/>
        <v>240</v>
      </c>
      <c r="BM21" s="31">
        <f t="shared" si="22"/>
        <v>250.8</v>
      </c>
      <c r="BN21" s="31">
        <f t="shared" si="22"/>
        <v>250.8</v>
      </c>
      <c r="BO21" s="31">
        <f t="shared" si="22"/>
        <v>250.8</v>
      </c>
      <c r="BP21" s="31">
        <f t="shared" si="22"/>
        <v>250.8</v>
      </c>
      <c r="BQ21" s="31">
        <f t="shared" si="22"/>
        <v>250.8</v>
      </c>
      <c r="BR21" s="31">
        <f t="shared" si="22"/>
        <v>0</v>
      </c>
    </row>
    <row r="22" spans="1:91">
      <c r="A22" s="1" t="s">
        <v>48</v>
      </c>
      <c r="B22" s="3" t="s">
        <v>51</v>
      </c>
      <c r="C22" s="5" t="s">
        <v>7</v>
      </c>
      <c r="D22" s="86">
        <f t="shared" si="21"/>
        <v>0</v>
      </c>
      <c r="E22" s="86">
        <f t="shared" si="21"/>
        <v>48.224999999999994</v>
      </c>
      <c r="F22" s="86">
        <f t="shared" si="21"/>
        <v>114.15000000000002</v>
      </c>
      <c r="G22" s="86">
        <f t="shared" si="21"/>
        <v>147.30000000000001</v>
      </c>
      <c r="H22" s="86">
        <f t="shared" si="21"/>
        <v>178.27499999999998</v>
      </c>
      <c r="J22" s="31">
        <f>ROUND(J17*J20,0)*30%</f>
        <v>0</v>
      </c>
      <c r="K22" s="31">
        <f t="shared" ref="K22:BQ22" si="23">ROUND(K17*K20,0)*30%</f>
        <v>0</v>
      </c>
      <c r="L22" s="31">
        <f t="shared" si="23"/>
        <v>0</v>
      </c>
      <c r="M22" s="31">
        <f t="shared" si="23"/>
        <v>0</v>
      </c>
      <c r="N22" s="31">
        <f t="shared" si="23"/>
        <v>0</v>
      </c>
      <c r="O22" s="31">
        <f t="shared" si="23"/>
        <v>0</v>
      </c>
      <c r="P22" s="31">
        <f t="shared" si="23"/>
        <v>0</v>
      </c>
      <c r="Q22" s="31">
        <f t="shared" si="23"/>
        <v>0</v>
      </c>
      <c r="R22" s="31">
        <f t="shared" si="23"/>
        <v>0</v>
      </c>
      <c r="S22" s="31">
        <f t="shared" si="23"/>
        <v>0</v>
      </c>
      <c r="T22" s="31">
        <f t="shared" si="23"/>
        <v>0</v>
      </c>
      <c r="U22" s="31">
        <f t="shared" si="23"/>
        <v>0</v>
      </c>
      <c r="V22" s="31">
        <f t="shared" si="23"/>
        <v>25.2</v>
      </c>
      <c r="W22" s="31">
        <f t="shared" si="23"/>
        <v>27.599999999999998</v>
      </c>
      <c r="X22" s="31">
        <f t="shared" si="23"/>
        <v>29.099999999999998</v>
      </c>
      <c r="Y22" s="31">
        <f t="shared" si="23"/>
        <v>39.299999999999997</v>
      </c>
      <c r="Z22" s="31">
        <f t="shared" si="23"/>
        <v>27.9</v>
      </c>
      <c r="AA22" s="31">
        <f t="shared" si="23"/>
        <v>33.299999999999997</v>
      </c>
      <c r="AB22" s="31">
        <f t="shared" si="23"/>
        <v>51.3</v>
      </c>
      <c r="AC22" s="31">
        <f t="shared" si="23"/>
        <v>57</v>
      </c>
      <c r="AD22" s="31">
        <f t="shared" si="23"/>
        <v>60.599999999999994</v>
      </c>
      <c r="AE22" s="31">
        <f t="shared" si="23"/>
        <v>65.099999999999994</v>
      </c>
      <c r="AF22" s="31">
        <f t="shared" si="23"/>
        <v>74.399999999999991</v>
      </c>
      <c r="AG22" s="31">
        <f t="shared" si="23"/>
        <v>87.899999999999991</v>
      </c>
      <c r="AH22" s="31">
        <f t="shared" si="23"/>
        <v>93</v>
      </c>
      <c r="AI22" s="31">
        <f t="shared" si="23"/>
        <v>96.899999999999991</v>
      </c>
      <c r="AJ22" s="31">
        <f t="shared" si="23"/>
        <v>96.899999999999991</v>
      </c>
      <c r="AK22" s="31">
        <f t="shared" si="23"/>
        <v>96.899999999999991</v>
      </c>
      <c r="AL22" s="31">
        <f t="shared" si="23"/>
        <v>104.39999999999999</v>
      </c>
      <c r="AM22" s="31">
        <f t="shared" si="23"/>
        <v>116.69999999999999</v>
      </c>
      <c r="AN22" s="31">
        <f t="shared" si="23"/>
        <v>123</v>
      </c>
      <c r="AO22" s="31">
        <f t="shared" si="23"/>
        <v>128.4</v>
      </c>
      <c r="AP22" s="31">
        <f t="shared" si="23"/>
        <v>128.4</v>
      </c>
      <c r="AQ22" s="31">
        <f t="shared" si="23"/>
        <v>128.4</v>
      </c>
      <c r="AR22" s="31">
        <f t="shared" si="23"/>
        <v>128.4</v>
      </c>
      <c r="AS22" s="31">
        <f t="shared" si="23"/>
        <v>128.4</v>
      </c>
      <c r="AT22" s="31">
        <f t="shared" si="23"/>
        <v>135.29999999999998</v>
      </c>
      <c r="AU22" s="31">
        <f t="shared" si="23"/>
        <v>141.29999999999998</v>
      </c>
      <c r="AV22" s="31">
        <f t="shared" si="23"/>
        <v>141.29999999999998</v>
      </c>
      <c r="AW22" s="31">
        <f t="shared" si="23"/>
        <v>141.29999999999998</v>
      </c>
      <c r="AX22" s="31">
        <f t="shared" si="23"/>
        <v>141.29999999999998</v>
      </c>
      <c r="AY22" s="31">
        <f t="shared" si="23"/>
        <v>141.29999999999998</v>
      </c>
      <c r="AZ22" s="31">
        <f t="shared" si="23"/>
        <v>148.79999999999998</v>
      </c>
      <c r="BA22" s="31">
        <f t="shared" si="23"/>
        <v>155.4</v>
      </c>
      <c r="BB22" s="31">
        <f t="shared" si="23"/>
        <v>155.4</v>
      </c>
      <c r="BC22" s="31">
        <f t="shared" si="23"/>
        <v>155.4</v>
      </c>
      <c r="BD22" s="31">
        <f t="shared" si="23"/>
        <v>155.4</v>
      </c>
      <c r="BE22" s="31">
        <f t="shared" si="23"/>
        <v>155.4</v>
      </c>
      <c r="BF22" s="31">
        <f t="shared" si="23"/>
        <v>163.79999999999998</v>
      </c>
      <c r="BG22" s="31">
        <f t="shared" si="23"/>
        <v>171</v>
      </c>
      <c r="BH22" s="31">
        <f t="shared" si="23"/>
        <v>171</v>
      </c>
      <c r="BI22" s="31">
        <f t="shared" si="23"/>
        <v>171</v>
      </c>
      <c r="BJ22" s="31">
        <f t="shared" si="23"/>
        <v>171</v>
      </c>
      <c r="BK22" s="31">
        <f t="shared" si="23"/>
        <v>171</v>
      </c>
      <c r="BL22" s="31">
        <f t="shared" si="23"/>
        <v>180</v>
      </c>
      <c r="BM22" s="31">
        <f t="shared" si="23"/>
        <v>188.1</v>
      </c>
      <c r="BN22" s="31">
        <f t="shared" si="23"/>
        <v>188.1</v>
      </c>
      <c r="BO22" s="31">
        <f t="shared" si="23"/>
        <v>188.1</v>
      </c>
      <c r="BP22" s="31">
        <f t="shared" si="23"/>
        <v>188.1</v>
      </c>
      <c r="BQ22" s="31">
        <f t="shared" si="23"/>
        <v>188.1</v>
      </c>
      <c r="BR22" s="78">
        <f>+BQ22/27000</f>
        <v>6.9666666666666661E-3</v>
      </c>
      <c r="BS22" s="31"/>
      <c r="BT22" s="31"/>
      <c r="BU22" s="31"/>
      <c r="BV22" s="31"/>
      <c r="BW22" s="31"/>
      <c r="BX22" s="31"/>
      <c r="BY22" s="31"/>
      <c r="BZ22" s="31"/>
      <c r="CA22" s="31"/>
      <c r="CB22" s="31"/>
      <c r="CC22" s="31"/>
      <c r="CD22" s="31"/>
      <c r="CE22" s="31"/>
      <c r="CF22" s="31"/>
      <c r="CG22" s="31"/>
      <c r="CH22" s="31"/>
      <c r="CI22" s="31"/>
      <c r="CJ22" s="31"/>
      <c r="CK22" s="31"/>
      <c r="CL22" s="31"/>
      <c r="CM22" s="31"/>
    </row>
    <row r="23" spans="1:91">
      <c r="A23" s="1" t="s">
        <v>48</v>
      </c>
      <c r="B23" s="3" t="s">
        <v>52</v>
      </c>
      <c r="C23" s="5" t="s">
        <v>7</v>
      </c>
      <c r="D23" s="86">
        <f t="shared" si="21"/>
        <v>0</v>
      </c>
      <c r="E23" s="86">
        <f t="shared" si="21"/>
        <v>16.075000000000003</v>
      </c>
      <c r="F23" s="86">
        <f t="shared" si="21"/>
        <v>38.050000000000004</v>
      </c>
      <c r="G23" s="86">
        <f t="shared" si="21"/>
        <v>49.1</v>
      </c>
      <c r="H23" s="86">
        <f t="shared" si="21"/>
        <v>59.425000000000011</v>
      </c>
      <c r="J23" s="31">
        <f>ROUND(J17*J20,0)*10%</f>
        <v>0</v>
      </c>
      <c r="K23" s="31">
        <f t="shared" ref="K23:BQ23" si="24">ROUND(K17*K20,0)*10%</f>
        <v>0</v>
      </c>
      <c r="L23" s="31">
        <f t="shared" si="24"/>
        <v>0</v>
      </c>
      <c r="M23" s="31">
        <f t="shared" si="24"/>
        <v>0</v>
      </c>
      <c r="N23" s="31">
        <f t="shared" si="24"/>
        <v>0</v>
      </c>
      <c r="O23" s="31">
        <f t="shared" si="24"/>
        <v>0</v>
      </c>
      <c r="P23" s="31">
        <f t="shared" si="24"/>
        <v>0</v>
      </c>
      <c r="Q23" s="31">
        <f t="shared" si="24"/>
        <v>0</v>
      </c>
      <c r="R23" s="31">
        <f t="shared" si="24"/>
        <v>0</v>
      </c>
      <c r="S23" s="31">
        <f t="shared" si="24"/>
        <v>0</v>
      </c>
      <c r="T23" s="31">
        <f t="shared" si="24"/>
        <v>0</v>
      </c>
      <c r="U23" s="31">
        <f t="shared" si="24"/>
        <v>0</v>
      </c>
      <c r="V23" s="31">
        <f t="shared" si="24"/>
        <v>8.4</v>
      </c>
      <c r="W23" s="31">
        <f t="shared" si="24"/>
        <v>9.2000000000000011</v>
      </c>
      <c r="X23" s="31">
        <f t="shared" si="24"/>
        <v>9.7000000000000011</v>
      </c>
      <c r="Y23" s="31">
        <f t="shared" si="24"/>
        <v>13.100000000000001</v>
      </c>
      <c r="Z23" s="31">
        <f t="shared" si="24"/>
        <v>9.3000000000000007</v>
      </c>
      <c r="AA23" s="31">
        <f t="shared" si="24"/>
        <v>11.100000000000001</v>
      </c>
      <c r="AB23" s="31">
        <f t="shared" si="24"/>
        <v>17.100000000000001</v>
      </c>
      <c r="AC23" s="31">
        <f t="shared" si="24"/>
        <v>19</v>
      </c>
      <c r="AD23" s="31">
        <f t="shared" si="24"/>
        <v>20.200000000000003</v>
      </c>
      <c r="AE23" s="31">
        <f t="shared" si="24"/>
        <v>21.700000000000003</v>
      </c>
      <c r="AF23" s="31">
        <f t="shared" si="24"/>
        <v>24.8</v>
      </c>
      <c r="AG23" s="31">
        <f t="shared" si="24"/>
        <v>29.3</v>
      </c>
      <c r="AH23" s="31">
        <f t="shared" si="24"/>
        <v>31</v>
      </c>
      <c r="AI23" s="31">
        <f t="shared" si="24"/>
        <v>32.300000000000004</v>
      </c>
      <c r="AJ23" s="31">
        <f t="shared" si="24"/>
        <v>32.300000000000004</v>
      </c>
      <c r="AK23" s="31">
        <f t="shared" si="24"/>
        <v>32.300000000000004</v>
      </c>
      <c r="AL23" s="31">
        <f t="shared" si="24"/>
        <v>34.800000000000004</v>
      </c>
      <c r="AM23" s="31">
        <f t="shared" si="24"/>
        <v>38.900000000000006</v>
      </c>
      <c r="AN23" s="31">
        <f t="shared" si="24"/>
        <v>41</v>
      </c>
      <c r="AO23" s="31">
        <f t="shared" si="24"/>
        <v>42.800000000000004</v>
      </c>
      <c r="AP23" s="31">
        <f t="shared" si="24"/>
        <v>42.800000000000004</v>
      </c>
      <c r="AQ23" s="31">
        <f t="shared" si="24"/>
        <v>42.800000000000004</v>
      </c>
      <c r="AR23" s="31">
        <f t="shared" si="24"/>
        <v>42.800000000000004</v>
      </c>
      <c r="AS23" s="31">
        <f t="shared" si="24"/>
        <v>42.800000000000004</v>
      </c>
      <c r="AT23" s="31">
        <f t="shared" si="24"/>
        <v>45.1</v>
      </c>
      <c r="AU23" s="31">
        <f t="shared" si="24"/>
        <v>47.1</v>
      </c>
      <c r="AV23" s="31">
        <f t="shared" si="24"/>
        <v>47.1</v>
      </c>
      <c r="AW23" s="31">
        <f t="shared" si="24"/>
        <v>47.1</v>
      </c>
      <c r="AX23" s="31">
        <f t="shared" si="24"/>
        <v>47.1</v>
      </c>
      <c r="AY23" s="31">
        <f t="shared" si="24"/>
        <v>47.1</v>
      </c>
      <c r="AZ23" s="31">
        <f t="shared" si="24"/>
        <v>49.6</v>
      </c>
      <c r="BA23" s="31">
        <f t="shared" si="24"/>
        <v>51.800000000000004</v>
      </c>
      <c r="BB23" s="31">
        <f t="shared" si="24"/>
        <v>51.800000000000004</v>
      </c>
      <c r="BC23" s="31">
        <f t="shared" si="24"/>
        <v>51.800000000000004</v>
      </c>
      <c r="BD23" s="31">
        <f t="shared" si="24"/>
        <v>51.800000000000004</v>
      </c>
      <c r="BE23" s="31">
        <f t="shared" si="24"/>
        <v>51.800000000000004</v>
      </c>
      <c r="BF23" s="31">
        <f t="shared" si="24"/>
        <v>54.6</v>
      </c>
      <c r="BG23" s="31">
        <f t="shared" si="24"/>
        <v>57</v>
      </c>
      <c r="BH23" s="31">
        <f t="shared" si="24"/>
        <v>57</v>
      </c>
      <c r="BI23" s="31">
        <f t="shared" si="24"/>
        <v>57</v>
      </c>
      <c r="BJ23" s="31">
        <f t="shared" si="24"/>
        <v>57</v>
      </c>
      <c r="BK23" s="31">
        <f t="shared" si="24"/>
        <v>57</v>
      </c>
      <c r="BL23" s="31">
        <f t="shared" si="24"/>
        <v>60</v>
      </c>
      <c r="BM23" s="31">
        <f t="shared" si="24"/>
        <v>62.7</v>
      </c>
      <c r="BN23" s="31">
        <f t="shared" si="24"/>
        <v>62.7</v>
      </c>
      <c r="BO23" s="31">
        <f t="shared" si="24"/>
        <v>62.7</v>
      </c>
      <c r="BP23" s="31">
        <f t="shared" si="24"/>
        <v>62.7</v>
      </c>
      <c r="BQ23" s="31">
        <f t="shared" si="24"/>
        <v>62.7</v>
      </c>
      <c r="BR23" s="77">
        <f>+BQ23/8000</f>
        <v>7.8375000000000007E-3</v>
      </c>
    </row>
    <row r="24" spans="1:91" s="24" customFormat="1">
      <c r="A24" s="37"/>
      <c r="B24" s="42" t="s">
        <v>49</v>
      </c>
      <c r="C24" s="10"/>
      <c r="D24" s="87">
        <f>SUM(D21:D23)</f>
        <v>0</v>
      </c>
      <c r="E24" s="87">
        <f>SUM(E21:E23)</f>
        <v>128.60000000000002</v>
      </c>
      <c r="F24" s="87">
        <f>SUM(F21:F23)</f>
        <v>304.40000000000003</v>
      </c>
      <c r="G24" s="87">
        <f>SUM(G21:G23)</f>
        <v>392.80000000000007</v>
      </c>
      <c r="H24" s="87">
        <f>SUM(H21:H23)</f>
        <v>475.40000000000003</v>
      </c>
      <c r="I24" s="43"/>
      <c r="J24" s="32">
        <f>SUM(J21:J23)</f>
        <v>0</v>
      </c>
      <c r="K24" s="32">
        <f t="shared" ref="K24:BQ24" si="25">SUM(K21:K23)</f>
        <v>0</v>
      </c>
      <c r="L24" s="32">
        <f t="shared" si="25"/>
        <v>0</v>
      </c>
      <c r="M24" s="32">
        <f t="shared" si="25"/>
        <v>0</v>
      </c>
      <c r="N24" s="32">
        <f t="shared" si="25"/>
        <v>0</v>
      </c>
      <c r="O24" s="32">
        <f t="shared" si="25"/>
        <v>0</v>
      </c>
      <c r="P24" s="32">
        <f t="shared" si="25"/>
        <v>0</v>
      </c>
      <c r="Q24" s="32">
        <f t="shared" si="25"/>
        <v>0</v>
      </c>
      <c r="R24" s="32">
        <f t="shared" si="25"/>
        <v>0</v>
      </c>
      <c r="S24" s="32">
        <f t="shared" si="25"/>
        <v>0</v>
      </c>
      <c r="T24" s="32">
        <f t="shared" si="25"/>
        <v>0</v>
      </c>
      <c r="U24" s="32">
        <f t="shared" si="25"/>
        <v>0</v>
      </c>
      <c r="V24" s="32">
        <f t="shared" si="25"/>
        <v>67.2</v>
      </c>
      <c r="W24" s="32">
        <f t="shared" si="25"/>
        <v>73.600000000000009</v>
      </c>
      <c r="X24" s="32">
        <f t="shared" si="25"/>
        <v>77.600000000000009</v>
      </c>
      <c r="Y24" s="32">
        <f t="shared" si="25"/>
        <v>104.80000000000001</v>
      </c>
      <c r="Z24" s="32">
        <f t="shared" si="25"/>
        <v>74.399999999999991</v>
      </c>
      <c r="AA24" s="32">
        <f t="shared" si="25"/>
        <v>88.800000000000011</v>
      </c>
      <c r="AB24" s="32">
        <f t="shared" si="25"/>
        <v>136.80000000000001</v>
      </c>
      <c r="AC24" s="32">
        <f t="shared" si="25"/>
        <v>152</v>
      </c>
      <c r="AD24" s="32">
        <f t="shared" si="25"/>
        <v>161.60000000000002</v>
      </c>
      <c r="AE24" s="32">
        <f t="shared" si="25"/>
        <v>173.60000000000002</v>
      </c>
      <c r="AF24" s="32">
        <f t="shared" si="25"/>
        <v>198.4</v>
      </c>
      <c r="AG24" s="32">
        <f t="shared" si="25"/>
        <v>234.4</v>
      </c>
      <c r="AH24" s="32">
        <f t="shared" si="25"/>
        <v>248</v>
      </c>
      <c r="AI24" s="32">
        <f t="shared" si="25"/>
        <v>258.40000000000003</v>
      </c>
      <c r="AJ24" s="32">
        <f t="shared" si="25"/>
        <v>258.40000000000003</v>
      </c>
      <c r="AK24" s="32">
        <f t="shared" si="25"/>
        <v>258.40000000000003</v>
      </c>
      <c r="AL24" s="32">
        <f t="shared" si="25"/>
        <v>278.40000000000003</v>
      </c>
      <c r="AM24" s="32">
        <f t="shared" si="25"/>
        <v>311.20000000000005</v>
      </c>
      <c r="AN24" s="32">
        <f t="shared" si="25"/>
        <v>328</v>
      </c>
      <c r="AO24" s="32">
        <f t="shared" si="25"/>
        <v>342.40000000000003</v>
      </c>
      <c r="AP24" s="32">
        <f t="shared" si="25"/>
        <v>342.40000000000003</v>
      </c>
      <c r="AQ24" s="32">
        <f t="shared" si="25"/>
        <v>342.40000000000003</v>
      </c>
      <c r="AR24" s="32">
        <f t="shared" si="25"/>
        <v>342.40000000000003</v>
      </c>
      <c r="AS24" s="32">
        <f t="shared" si="25"/>
        <v>342.40000000000003</v>
      </c>
      <c r="AT24" s="32">
        <f t="shared" si="25"/>
        <v>360.8</v>
      </c>
      <c r="AU24" s="32">
        <f t="shared" si="25"/>
        <v>376.8</v>
      </c>
      <c r="AV24" s="32">
        <f t="shared" si="25"/>
        <v>376.8</v>
      </c>
      <c r="AW24" s="32">
        <f t="shared" si="25"/>
        <v>376.8</v>
      </c>
      <c r="AX24" s="32">
        <f t="shared" si="25"/>
        <v>376.8</v>
      </c>
      <c r="AY24" s="32">
        <f t="shared" si="25"/>
        <v>376.8</v>
      </c>
      <c r="AZ24" s="32">
        <f t="shared" si="25"/>
        <v>396.8</v>
      </c>
      <c r="BA24" s="32">
        <f t="shared" si="25"/>
        <v>414.40000000000003</v>
      </c>
      <c r="BB24" s="32">
        <f t="shared" si="25"/>
        <v>414.40000000000003</v>
      </c>
      <c r="BC24" s="32">
        <f t="shared" si="25"/>
        <v>414.40000000000003</v>
      </c>
      <c r="BD24" s="32">
        <f t="shared" si="25"/>
        <v>414.40000000000003</v>
      </c>
      <c r="BE24" s="32">
        <f t="shared" si="25"/>
        <v>414.40000000000003</v>
      </c>
      <c r="BF24" s="32">
        <f t="shared" si="25"/>
        <v>436.8</v>
      </c>
      <c r="BG24" s="32">
        <f t="shared" si="25"/>
        <v>456</v>
      </c>
      <c r="BH24" s="32">
        <f t="shared" si="25"/>
        <v>456</v>
      </c>
      <c r="BI24" s="32">
        <f t="shared" si="25"/>
        <v>456</v>
      </c>
      <c r="BJ24" s="32">
        <f t="shared" si="25"/>
        <v>456</v>
      </c>
      <c r="BK24" s="32">
        <f t="shared" si="25"/>
        <v>456</v>
      </c>
      <c r="BL24" s="32">
        <f t="shared" si="25"/>
        <v>480</v>
      </c>
      <c r="BM24" s="32">
        <f t="shared" si="25"/>
        <v>501.59999999999997</v>
      </c>
      <c r="BN24" s="32">
        <f t="shared" si="25"/>
        <v>501.59999999999997</v>
      </c>
      <c r="BO24" s="32">
        <f t="shared" si="25"/>
        <v>501.59999999999997</v>
      </c>
      <c r="BP24" s="32">
        <f t="shared" si="25"/>
        <v>501.59999999999997</v>
      </c>
      <c r="BQ24" s="32">
        <f t="shared" si="25"/>
        <v>501.59999999999997</v>
      </c>
    </row>
    <row r="25" spans="1:91">
      <c r="B25" s="38" t="s">
        <v>53</v>
      </c>
      <c r="C25" s="5" t="s">
        <v>5</v>
      </c>
      <c r="D25" s="25">
        <v>0</v>
      </c>
      <c r="E25" s="25">
        <f>IFERROR(E24/1-1,0)</f>
        <v>127.60000000000002</v>
      </c>
      <c r="F25" s="25">
        <f>F24/E24-1</f>
        <v>1.3670295489891133</v>
      </c>
      <c r="G25" s="25">
        <f>G24/F24-1</f>
        <v>0.2904073587385021</v>
      </c>
      <c r="H25" s="25">
        <f>H24/G24-1</f>
        <v>0.21028513238289204</v>
      </c>
      <c r="J25" s="45">
        <f>IFERROR(J24/I24-1,0)</f>
        <v>0</v>
      </c>
      <c r="K25" s="45">
        <f t="shared" ref="K25:BQ25" si="26">IFERROR(K24/J24-1,0)</f>
        <v>0</v>
      </c>
      <c r="L25" s="45">
        <f t="shared" si="26"/>
        <v>0</v>
      </c>
      <c r="M25" s="45">
        <f t="shared" si="26"/>
        <v>0</v>
      </c>
      <c r="N25" s="45">
        <f t="shared" si="26"/>
        <v>0</v>
      </c>
      <c r="O25" s="45">
        <f t="shared" si="26"/>
        <v>0</v>
      </c>
      <c r="P25" s="45">
        <f t="shared" si="26"/>
        <v>0</v>
      </c>
      <c r="Q25" s="45">
        <f t="shared" si="26"/>
        <v>0</v>
      </c>
      <c r="R25" s="45">
        <f t="shared" si="26"/>
        <v>0</v>
      </c>
      <c r="S25" s="45">
        <f t="shared" si="26"/>
        <v>0</v>
      </c>
      <c r="T25" s="45">
        <f t="shared" si="26"/>
        <v>0</v>
      </c>
      <c r="U25" s="45">
        <f t="shared" si="26"/>
        <v>0</v>
      </c>
      <c r="V25" s="45">
        <f t="shared" si="26"/>
        <v>0</v>
      </c>
      <c r="W25" s="45">
        <f t="shared" si="26"/>
        <v>9.5238095238095344E-2</v>
      </c>
      <c r="X25" s="45">
        <f t="shared" si="26"/>
        <v>5.4347826086956541E-2</v>
      </c>
      <c r="Y25" s="45">
        <f t="shared" si="26"/>
        <v>0.35051546391752586</v>
      </c>
      <c r="Z25" s="45">
        <f t="shared" si="26"/>
        <v>-0.29007633587786275</v>
      </c>
      <c r="AA25" s="45">
        <f t="shared" si="26"/>
        <v>0.19354838709677447</v>
      </c>
      <c r="AB25" s="45">
        <f t="shared" si="26"/>
        <v>0.54054054054054057</v>
      </c>
      <c r="AC25" s="45">
        <f t="shared" si="26"/>
        <v>0.11111111111111094</v>
      </c>
      <c r="AD25" s="45">
        <f t="shared" si="26"/>
        <v>6.3157894736842302E-2</v>
      </c>
      <c r="AE25" s="45">
        <f t="shared" si="26"/>
        <v>7.4257425742574323E-2</v>
      </c>
      <c r="AF25" s="45">
        <f t="shared" si="26"/>
        <v>0.14285714285714279</v>
      </c>
      <c r="AG25" s="45">
        <f t="shared" si="26"/>
        <v>0.18145161290322576</v>
      </c>
      <c r="AH25" s="45">
        <f t="shared" si="26"/>
        <v>5.8020477815699634E-2</v>
      </c>
      <c r="AI25" s="45">
        <f t="shared" si="26"/>
        <v>4.1935483870967794E-2</v>
      </c>
      <c r="AJ25" s="45">
        <f t="shared" si="26"/>
        <v>0</v>
      </c>
      <c r="AK25" s="45">
        <f t="shared" si="26"/>
        <v>0</v>
      </c>
      <c r="AL25" s="45">
        <f t="shared" si="26"/>
        <v>7.7399380804953566E-2</v>
      </c>
      <c r="AM25" s="45">
        <f t="shared" si="26"/>
        <v>0.11781609195402298</v>
      </c>
      <c r="AN25" s="45">
        <f t="shared" si="26"/>
        <v>5.3984575835475335E-2</v>
      </c>
      <c r="AO25" s="45">
        <f t="shared" si="26"/>
        <v>4.3902439024390283E-2</v>
      </c>
      <c r="AP25" s="45">
        <f t="shared" si="26"/>
        <v>0</v>
      </c>
      <c r="AQ25" s="45">
        <f t="shared" si="26"/>
        <v>0</v>
      </c>
      <c r="AR25" s="45">
        <f t="shared" si="26"/>
        <v>0</v>
      </c>
      <c r="AS25" s="45">
        <f t="shared" si="26"/>
        <v>0</v>
      </c>
      <c r="AT25" s="45">
        <f t="shared" si="26"/>
        <v>5.3738317757009213E-2</v>
      </c>
      <c r="AU25" s="45">
        <f t="shared" si="26"/>
        <v>4.434589800443467E-2</v>
      </c>
      <c r="AV25" s="45">
        <f t="shared" si="26"/>
        <v>0</v>
      </c>
      <c r="AW25" s="45">
        <f t="shared" si="26"/>
        <v>0</v>
      </c>
      <c r="AX25" s="45">
        <f t="shared" si="26"/>
        <v>0</v>
      </c>
      <c r="AY25" s="45">
        <f t="shared" si="26"/>
        <v>0</v>
      </c>
      <c r="AZ25" s="45">
        <f t="shared" si="26"/>
        <v>5.3078556263269627E-2</v>
      </c>
      <c r="BA25" s="45">
        <f t="shared" si="26"/>
        <v>4.4354838709677491E-2</v>
      </c>
      <c r="BB25" s="45">
        <f t="shared" si="26"/>
        <v>0</v>
      </c>
      <c r="BC25" s="45">
        <f t="shared" si="26"/>
        <v>0</v>
      </c>
      <c r="BD25" s="45">
        <f t="shared" si="26"/>
        <v>0</v>
      </c>
      <c r="BE25" s="45">
        <f t="shared" si="26"/>
        <v>0</v>
      </c>
      <c r="BF25" s="45">
        <f t="shared" si="26"/>
        <v>5.4054054054053946E-2</v>
      </c>
      <c r="BG25" s="45">
        <f t="shared" si="26"/>
        <v>4.3956043956044022E-2</v>
      </c>
      <c r="BH25" s="45">
        <f t="shared" si="26"/>
        <v>0</v>
      </c>
      <c r="BI25" s="45">
        <f t="shared" si="26"/>
        <v>0</v>
      </c>
      <c r="BJ25" s="45">
        <f t="shared" si="26"/>
        <v>0</v>
      </c>
      <c r="BK25" s="45">
        <f t="shared" si="26"/>
        <v>0</v>
      </c>
      <c r="BL25" s="45">
        <f t="shared" si="26"/>
        <v>5.2631578947368363E-2</v>
      </c>
      <c r="BM25" s="45">
        <f t="shared" si="26"/>
        <v>4.4999999999999929E-2</v>
      </c>
      <c r="BN25" s="45">
        <f t="shared" si="26"/>
        <v>0</v>
      </c>
      <c r="BO25" s="45">
        <f t="shared" si="26"/>
        <v>0</v>
      </c>
      <c r="BP25" s="45">
        <f t="shared" si="26"/>
        <v>0</v>
      </c>
      <c r="BQ25" s="45">
        <f t="shared" si="26"/>
        <v>0</v>
      </c>
    </row>
    <row r="27" spans="1:91">
      <c r="B27" s="46" t="s">
        <v>44</v>
      </c>
      <c r="C27" s="5" t="s">
        <v>5</v>
      </c>
      <c r="D27" s="25">
        <f t="shared" ref="D27:H30" si="27">AVERAGEIF($J$1:$BQ$1,D$1,$J27:$BQ27)</f>
        <v>9.9411764705882338E-2</v>
      </c>
      <c r="E27" s="25">
        <f t="shared" si="27"/>
        <v>0.17088235294117646</v>
      </c>
      <c r="F27" s="25">
        <f t="shared" si="27"/>
        <v>0.25</v>
      </c>
      <c r="G27" s="25">
        <f t="shared" si="27"/>
        <v>0.25</v>
      </c>
      <c r="H27" s="25">
        <f t="shared" si="27"/>
        <v>0.25</v>
      </c>
      <c r="I27" s="8"/>
      <c r="J27" s="30"/>
      <c r="K27" s="30"/>
      <c r="L27" s="30">
        <v>0.06</v>
      </c>
      <c r="M27" s="30">
        <v>7.0000000000000007E-2</v>
      </c>
      <c r="N27" s="30">
        <v>0.04</v>
      </c>
      <c r="O27" s="30">
        <v>3.2352941176470501E-2</v>
      </c>
      <c r="P27" s="30">
        <v>0.12</v>
      </c>
      <c r="Q27" s="30">
        <v>0.15</v>
      </c>
      <c r="R27" s="30">
        <v>0.16</v>
      </c>
      <c r="S27" s="30">
        <v>0.10294117647058819</v>
      </c>
      <c r="T27" s="30">
        <v>0.12058823529411761</v>
      </c>
      <c r="U27" s="30">
        <v>0.13823529411764701</v>
      </c>
      <c r="V27" s="30">
        <v>0.14000000000000001</v>
      </c>
      <c r="W27" s="30">
        <v>0.11</v>
      </c>
      <c r="X27" s="30">
        <v>0.13</v>
      </c>
      <c r="Y27" s="30">
        <v>0.14000000000000001</v>
      </c>
      <c r="Z27" s="30">
        <v>0.22647058823529409</v>
      </c>
      <c r="AA27" s="30">
        <v>0.24411764705882349</v>
      </c>
      <c r="AB27" s="30">
        <v>0.12</v>
      </c>
      <c r="AC27" s="30">
        <v>0.14000000000000001</v>
      </c>
      <c r="AD27" s="30">
        <v>0.2</v>
      </c>
      <c r="AE27" s="30">
        <v>0.15</v>
      </c>
      <c r="AF27" s="30">
        <v>0.2</v>
      </c>
      <c r="AG27" s="30">
        <v>0.25</v>
      </c>
      <c r="AH27" s="30">
        <f>AG27</f>
        <v>0.25</v>
      </c>
      <c r="AI27" s="30">
        <f t="shared" ref="AI27:BQ27" si="28">AH27</f>
        <v>0.25</v>
      </c>
      <c r="AJ27" s="30">
        <f t="shared" si="28"/>
        <v>0.25</v>
      </c>
      <c r="AK27" s="30">
        <f t="shared" si="28"/>
        <v>0.25</v>
      </c>
      <c r="AL27" s="30">
        <f t="shared" si="28"/>
        <v>0.25</v>
      </c>
      <c r="AM27" s="30">
        <f t="shared" si="28"/>
        <v>0.25</v>
      </c>
      <c r="AN27" s="30">
        <f t="shared" si="28"/>
        <v>0.25</v>
      </c>
      <c r="AO27" s="30">
        <f t="shared" si="28"/>
        <v>0.25</v>
      </c>
      <c r="AP27" s="30">
        <f t="shared" si="28"/>
        <v>0.25</v>
      </c>
      <c r="AQ27" s="30">
        <f t="shared" si="28"/>
        <v>0.25</v>
      </c>
      <c r="AR27" s="30">
        <f t="shared" si="28"/>
        <v>0.25</v>
      </c>
      <c r="AS27" s="30">
        <f t="shared" si="28"/>
        <v>0.25</v>
      </c>
      <c r="AT27" s="30">
        <f t="shared" si="28"/>
        <v>0.25</v>
      </c>
      <c r="AU27" s="30">
        <f t="shared" si="28"/>
        <v>0.25</v>
      </c>
      <c r="AV27" s="30">
        <f t="shared" si="28"/>
        <v>0.25</v>
      </c>
      <c r="AW27" s="30">
        <f t="shared" si="28"/>
        <v>0.25</v>
      </c>
      <c r="AX27" s="30">
        <f t="shared" si="28"/>
        <v>0.25</v>
      </c>
      <c r="AY27" s="30">
        <f t="shared" si="28"/>
        <v>0.25</v>
      </c>
      <c r="AZ27" s="30">
        <f t="shared" si="28"/>
        <v>0.25</v>
      </c>
      <c r="BA27" s="30">
        <f t="shared" si="28"/>
        <v>0.25</v>
      </c>
      <c r="BB27" s="30">
        <f t="shared" si="28"/>
        <v>0.25</v>
      </c>
      <c r="BC27" s="30">
        <f t="shared" si="28"/>
        <v>0.25</v>
      </c>
      <c r="BD27" s="30">
        <f t="shared" si="28"/>
        <v>0.25</v>
      </c>
      <c r="BE27" s="30">
        <f t="shared" si="28"/>
        <v>0.25</v>
      </c>
      <c r="BF27" s="30">
        <f t="shared" si="28"/>
        <v>0.25</v>
      </c>
      <c r="BG27" s="30">
        <f t="shared" si="28"/>
        <v>0.25</v>
      </c>
      <c r="BH27" s="30">
        <f t="shared" si="28"/>
        <v>0.25</v>
      </c>
      <c r="BI27" s="30">
        <f t="shared" si="28"/>
        <v>0.25</v>
      </c>
      <c r="BJ27" s="30">
        <f>BI27</f>
        <v>0.25</v>
      </c>
      <c r="BK27" s="30">
        <f t="shared" si="28"/>
        <v>0.25</v>
      </c>
      <c r="BL27" s="30">
        <f t="shared" si="28"/>
        <v>0.25</v>
      </c>
      <c r="BM27" s="30">
        <f t="shared" si="28"/>
        <v>0.25</v>
      </c>
      <c r="BN27" s="30">
        <f t="shared" si="28"/>
        <v>0.25</v>
      </c>
      <c r="BO27" s="30">
        <f t="shared" si="28"/>
        <v>0.25</v>
      </c>
      <c r="BP27" s="30">
        <f t="shared" si="28"/>
        <v>0.25</v>
      </c>
      <c r="BQ27" s="30">
        <f t="shared" si="28"/>
        <v>0.25</v>
      </c>
    </row>
    <row r="28" spans="1:91">
      <c r="B28" s="3" t="s">
        <v>45</v>
      </c>
      <c r="C28" s="5" t="s">
        <v>6</v>
      </c>
      <c r="D28" s="36">
        <f t="shared" si="27"/>
        <v>17</v>
      </c>
      <c r="E28" s="36">
        <f t="shared" si="27"/>
        <v>54.916666666666664</v>
      </c>
      <c r="F28" s="36">
        <f t="shared" si="27"/>
        <v>136</v>
      </c>
      <c r="G28" s="36">
        <f t="shared" si="27"/>
        <v>175.45833333333334</v>
      </c>
      <c r="H28" s="36">
        <f t="shared" si="27"/>
        <v>212.25</v>
      </c>
      <c r="I28" s="8"/>
      <c r="J28" s="31">
        <f t="shared" ref="J28:AO28" si="29">ROUND(J17*J27,0)*50%</f>
        <v>0</v>
      </c>
      <c r="K28" s="31">
        <f t="shared" si="29"/>
        <v>0</v>
      </c>
      <c r="L28" s="31">
        <f t="shared" si="29"/>
        <v>9</v>
      </c>
      <c r="M28" s="31">
        <f t="shared" si="29"/>
        <v>10.5</v>
      </c>
      <c r="N28" s="31">
        <f t="shared" si="29"/>
        <v>6</v>
      </c>
      <c r="O28" s="31">
        <f t="shared" si="29"/>
        <v>5.5</v>
      </c>
      <c r="P28" s="31">
        <f t="shared" si="29"/>
        <v>25.5</v>
      </c>
      <c r="Q28" s="31">
        <f t="shared" si="29"/>
        <v>33</v>
      </c>
      <c r="R28" s="31">
        <f t="shared" si="29"/>
        <v>35</v>
      </c>
      <c r="S28" s="31">
        <f t="shared" si="29"/>
        <v>22.5</v>
      </c>
      <c r="T28" s="31">
        <f t="shared" si="29"/>
        <v>26.5</v>
      </c>
      <c r="U28" s="31">
        <f t="shared" si="29"/>
        <v>30.5</v>
      </c>
      <c r="V28" s="31">
        <f t="shared" si="29"/>
        <v>32.5</v>
      </c>
      <c r="W28" s="31">
        <f t="shared" si="29"/>
        <v>26.5</v>
      </c>
      <c r="X28" s="31">
        <f t="shared" si="29"/>
        <v>31.5</v>
      </c>
      <c r="Y28" s="31">
        <f t="shared" si="29"/>
        <v>38</v>
      </c>
      <c r="Z28" s="31">
        <f t="shared" si="29"/>
        <v>70</v>
      </c>
      <c r="AA28" s="31">
        <f t="shared" si="29"/>
        <v>75.5</v>
      </c>
      <c r="AB28" s="31">
        <f t="shared" si="29"/>
        <v>39</v>
      </c>
      <c r="AC28" s="31">
        <f t="shared" si="29"/>
        <v>47.5</v>
      </c>
      <c r="AD28" s="31">
        <f t="shared" si="29"/>
        <v>68</v>
      </c>
      <c r="AE28" s="31">
        <f t="shared" si="29"/>
        <v>51</v>
      </c>
      <c r="AF28" s="31">
        <f t="shared" si="29"/>
        <v>74.5</v>
      </c>
      <c r="AG28" s="31">
        <f t="shared" si="29"/>
        <v>105</v>
      </c>
      <c r="AH28" s="31">
        <f t="shared" si="29"/>
        <v>110.5</v>
      </c>
      <c r="AI28" s="31">
        <f t="shared" si="29"/>
        <v>115.5</v>
      </c>
      <c r="AJ28" s="31">
        <f t="shared" si="29"/>
        <v>115.5</v>
      </c>
      <c r="AK28" s="31">
        <f t="shared" si="29"/>
        <v>115.5</v>
      </c>
      <c r="AL28" s="31">
        <f t="shared" si="29"/>
        <v>124.5</v>
      </c>
      <c r="AM28" s="31">
        <f t="shared" si="29"/>
        <v>139</v>
      </c>
      <c r="AN28" s="31">
        <f t="shared" si="29"/>
        <v>146.5</v>
      </c>
      <c r="AO28" s="31">
        <f t="shared" si="29"/>
        <v>153</v>
      </c>
      <c r="AP28" s="31">
        <f t="shared" ref="AP28:BQ28" si="30">ROUND(AP17*AP27,0)*50%</f>
        <v>153</v>
      </c>
      <c r="AQ28" s="31">
        <f t="shared" si="30"/>
        <v>153</v>
      </c>
      <c r="AR28" s="31">
        <f t="shared" si="30"/>
        <v>153</v>
      </c>
      <c r="AS28" s="31">
        <f t="shared" si="30"/>
        <v>153</v>
      </c>
      <c r="AT28" s="31">
        <f t="shared" si="30"/>
        <v>161</v>
      </c>
      <c r="AU28" s="31">
        <f t="shared" si="30"/>
        <v>168.5</v>
      </c>
      <c r="AV28" s="31">
        <f t="shared" si="30"/>
        <v>168.5</v>
      </c>
      <c r="AW28" s="31">
        <f t="shared" si="30"/>
        <v>168.5</v>
      </c>
      <c r="AX28" s="31">
        <f t="shared" si="30"/>
        <v>168.5</v>
      </c>
      <c r="AY28" s="31">
        <f t="shared" si="30"/>
        <v>168.5</v>
      </c>
      <c r="AZ28" s="31">
        <f t="shared" si="30"/>
        <v>177</v>
      </c>
      <c r="BA28" s="31">
        <f t="shared" si="30"/>
        <v>185</v>
      </c>
      <c r="BB28" s="31">
        <f t="shared" si="30"/>
        <v>185</v>
      </c>
      <c r="BC28" s="31">
        <f t="shared" si="30"/>
        <v>185</v>
      </c>
      <c r="BD28" s="31">
        <f t="shared" si="30"/>
        <v>185</v>
      </c>
      <c r="BE28" s="31">
        <f t="shared" si="30"/>
        <v>185</v>
      </c>
      <c r="BF28" s="31">
        <f t="shared" si="30"/>
        <v>195</v>
      </c>
      <c r="BG28" s="31">
        <f t="shared" si="30"/>
        <v>203.5</v>
      </c>
      <c r="BH28" s="31">
        <f t="shared" si="30"/>
        <v>203.5</v>
      </c>
      <c r="BI28" s="31">
        <f t="shared" si="30"/>
        <v>203.5</v>
      </c>
      <c r="BJ28" s="31">
        <f t="shared" si="30"/>
        <v>203.5</v>
      </c>
      <c r="BK28" s="31">
        <f t="shared" si="30"/>
        <v>203.5</v>
      </c>
      <c r="BL28" s="31">
        <f t="shared" si="30"/>
        <v>214.5</v>
      </c>
      <c r="BM28" s="31">
        <f t="shared" si="30"/>
        <v>224</v>
      </c>
      <c r="BN28" s="31">
        <f t="shared" si="30"/>
        <v>224</v>
      </c>
      <c r="BO28" s="31">
        <f t="shared" si="30"/>
        <v>224</v>
      </c>
      <c r="BP28" s="31">
        <f t="shared" si="30"/>
        <v>224</v>
      </c>
      <c r="BQ28" s="31">
        <f t="shared" si="30"/>
        <v>224</v>
      </c>
    </row>
    <row r="29" spans="1:91">
      <c r="B29" s="3" t="s">
        <v>46</v>
      </c>
      <c r="C29" s="5" t="s">
        <v>6</v>
      </c>
      <c r="D29" s="36">
        <f t="shared" si="27"/>
        <v>10.199999999999999</v>
      </c>
      <c r="E29" s="36">
        <f t="shared" si="27"/>
        <v>32.949999999999996</v>
      </c>
      <c r="F29" s="36">
        <f t="shared" si="27"/>
        <v>81.59999999999998</v>
      </c>
      <c r="G29" s="36">
        <f t="shared" si="27"/>
        <v>105.27500000000002</v>
      </c>
      <c r="H29" s="36">
        <f t="shared" si="27"/>
        <v>127.35000000000002</v>
      </c>
      <c r="I29" s="8"/>
      <c r="J29" s="31">
        <f t="shared" ref="J29:AO29" si="31">ROUND(J17*J27,0)*30%</f>
        <v>0</v>
      </c>
      <c r="K29" s="31">
        <f t="shared" si="31"/>
        <v>0</v>
      </c>
      <c r="L29" s="31">
        <f t="shared" si="31"/>
        <v>5.3999999999999995</v>
      </c>
      <c r="M29" s="31">
        <f t="shared" si="31"/>
        <v>6.3</v>
      </c>
      <c r="N29" s="31">
        <f t="shared" si="31"/>
        <v>3.5999999999999996</v>
      </c>
      <c r="O29" s="31">
        <f t="shared" si="31"/>
        <v>3.3</v>
      </c>
      <c r="P29" s="31">
        <f t="shared" si="31"/>
        <v>15.299999999999999</v>
      </c>
      <c r="Q29" s="31">
        <f t="shared" si="31"/>
        <v>19.8</v>
      </c>
      <c r="R29" s="31">
        <f t="shared" si="31"/>
        <v>21</v>
      </c>
      <c r="S29" s="31">
        <f t="shared" si="31"/>
        <v>13.5</v>
      </c>
      <c r="T29" s="31">
        <f t="shared" si="31"/>
        <v>15.899999999999999</v>
      </c>
      <c r="U29" s="31">
        <f t="shared" si="31"/>
        <v>18.3</v>
      </c>
      <c r="V29" s="31">
        <f t="shared" si="31"/>
        <v>19.5</v>
      </c>
      <c r="W29" s="31">
        <f t="shared" si="31"/>
        <v>15.899999999999999</v>
      </c>
      <c r="X29" s="31">
        <f t="shared" si="31"/>
        <v>18.899999999999999</v>
      </c>
      <c r="Y29" s="31">
        <f t="shared" si="31"/>
        <v>22.8</v>
      </c>
      <c r="Z29" s="31">
        <f t="shared" si="31"/>
        <v>42</v>
      </c>
      <c r="AA29" s="31">
        <f t="shared" si="31"/>
        <v>45.3</v>
      </c>
      <c r="AB29" s="31">
        <f t="shared" si="31"/>
        <v>23.4</v>
      </c>
      <c r="AC29" s="31">
        <f t="shared" si="31"/>
        <v>28.5</v>
      </c>
      <c r="AD29" s="31">
        <f t="shared" si="31"/>
        <v>40.799999999999997</v>
      </c>
      <c r="AE29" s="31">
        <f t="shared" si="31"/>
        <v>30.599999999999998</v>
      </c>
      <c r="AF29" s="31">
        <f t="shared" si="31"/>
        <v>44.699999999999996</v>
      </c>
      <c r="AG29" s="31">
        <f t="shared" si="31"/>
        <v>63</v>
      </c>
      <c r="AH29" s="31">
        <f t="shared" si="31"/>
        <v>66.3</v>
      </c>
      <c r="AI29" s="31">
        <f t="shared" si="31"/>
        <v>69.3</v>
      </c>
      <c r="AJ29" s="31">
        <f t="shared" si="31"/>
        <v>69.3</v>
      </c>
      <c r="AK29" s="31">
        <f t="shared" si="31"/>
        <v>69.3</v>
      </c>
      <c r="AL29" s="31">
        <f t="shared" si="31"/>
        <v>74.7</v>
      </c>
      <c r="AM29" s="31">
        <f t="shared" si="31"/>
        <v>83.399999999999991</v>
      </c>
      <c r="AN29" s="31">
        <f t="shared" si="31"/>
        <v>87.899999999999991</v>
      </c>
      <c r="AO29" s="31">
        <f t="shared" si="31"/>
        <v>91.8</v>
      </c>
      <c r="AP29" s="31">
        <f t="shared" ref="AP29:BQ29" si="32">ROUND(AP17*AP27,0)*30%</f>
        <v>91.8</v>
      </c>
      <c r="AQ29" s="31">
        <f t="shared" si="32"/>
        <v>91.8</v>
      </c>
      <c r="AR29" s="31">
        <f t="shared" si="32"/>
        <v>91.8</v>
      </c>
      <c r="AS29" s="31">
        <f t="shared" si="32"/>
        <v>91.8</v>
      </c>
      <c r="AT29" s="31">
        <f t="shared" si="32"/>
        <v>96.6</v>
      </c>
      <c r="AU29" s="31">
        <f t="shared" si="32"/>
        <v>101.1</v>
      </c>
      <c r="AV29" s="31">
        <f t="shared" si="32"/>
        <v>101.1</v>
      </c>
      <c r="AW29" s="31">
        <f t="shared" si="32"/>
        <v>101.1</v>
      </c>
      <c r="AX29" s="31">
        <f t="shared" si="32"/>
        <v>101.1</v>
      </c>
      <c r="AY29" s="31">
        <f t="shared" si="32"/>
        <v>101.1</v>
      </c>
      <c r="AZ29" s="31">
        <f t="shared" si="32"/>
        <v>106.2</v>
      </c>
      <c r="BA29" s="31">
        <f t="shared" si="32"/>
        <v>111</v>
      </c>
      <c r="BB29" s="31">
        <f t="shared" si="32"/>
        <v>111</v>
      </c>
      <c r="BC29" s="31">
        <f t="shared" si="32"/>
        <v>111</v>
      </c>
      <c r="BD29" s="31">
        <f t="shared" si="32"/>
        <v>111</v>
      </c>
      <c r="BE29" s="31">
        <f t="shared" si="32"/>
        <v>111</v>
      </c>
      <c r="BF29" s="31">
        <f t="shared" si="32"/>
        <v>117</v>
      </c>
      <c r="BG29" s="31">
        <f t="shared" si="32"/>
        <v>122.1</v>
      </c>
      <c r="BH29" s="31">
        <f t="shared" si="32"/>
        <v>122.1</v>
      </c>
      <c r="BI29" s="31">
        <f t="shared" si="32"/>
        <v>122.1</v>
      </c>
      <c r="BJ29" s="31">
        <f t="shared" si="32"/>
        <v>122.1</v>
      </c>
      <c r="BK29" s="31">
        <f t="shared" si="32"/>
        <v>122.1</v>
      </c>
      <c r="BL29" s="31">
        <f t="shared" si="32"/>
        <v>128.69999999999999</v>
      </c>
      <c r="BM29" s="31">
        <f t="shared" si="32"/>
        <v>134.4</v>
      </c>
      <c r="BN29" s="31">
        <f t="shared" si="32"/>
        <v>134.4</v>
      </c>
      <c r="BO29" s="31">
        <f t="shared" si="32"/>
        <v>134.4</v>
      </c>
      <c r="BP29" s="31">
        <f t="shared" si="32"/>
        <v>134.4</v>
      </c>
      <c r="BQ29" s="31">
        <f t="shared" si="32"/>
        <v>134.4</v>
      </c>
    </row>
    <row r="30" spans="1:91">
      <c r="B30" s="3" t="s">
        <v>47</v>
      </c>
      <c r="C30" s="5" t="s">
        <v>6</v>
      </c>
      <c r="D30" s="36">
        <f t="shared" si="27"/>
        <v>6.8000000000000007</v>
      </c>
      <c r="E30" s="36">
        <f t="shared" si="27"/>
        <v>21.966666666666669</v>
      </c>
      <c r="F30" s="36">
        <f t="shared" si="27"/>
        <v>54.400000000000013</v>
      </c>
      <c r="G30" s="36">
        <f t="shared" si="27"/>
        <v>70.183333333333337</v>
      </c>
      <c r="H30" s="36">
        <f t="shared" si="27"/>
        <v>84.9</v>
      </c>
      <c r="J30" s="31">
        <f t="shared" ref="J30:AO30" si="33">ROUND(J17*J27,0)*20%</f>
        <v>0</v>
      </c>
      <c r="K30" s="31">
        <f t="shared" si="33"/>
        <v>0</v>
      </c>
      <c r="L30" s="31">
        <f t="shared" si="33"/>
        <v>3.6</v>
      </c>
      <c r="M30" s="31">
        <f t="shared" si="33"/>
        <v>4.2</v>
      </c>
      <c r="N30" s="31">
        <f t="shared" si="33"/>
        <v>2.4000000000000004</v>
      </c>
      <c r="O30" s="31">
        <f t="shared" si="33"/>
        <v>2.2000000000000002</v>
      </c>
      <c r="P30" s="31">
        <f t="shared" si="33"/>
        <v>10.200000000000001</v>
      </c>
      <c r="Q30" s="31">
        <f t="shared" si="33"/>
        <v>13.200000000000001</v>
      </c>
      <c r="R30" s="31">
        <f t="shared" si="33"/>
        <v>14</v>
      </c>
      <c r="S30" s="31">
        <f t="shared" si="33"/>
        <v>9</v>
      </c>
      <c r="T30" s="31">
        <f t="shared" si="33"/>
        <v>10.600000000000001</v>
      </c>
      <c r="U30" s="31">
        <f t="shared" si="33"/>
        <v>12.200000000000001</v>
      </c>
      <c r="V30" s="31">
        <f t="shared" si="33"/>
        <v>13</v>
      </c>
      <c r="W30" s="31">
        <f t="shared" si="33"/>
        <v>10.600000000000001</v>
      </c>
      <c r="X30" s="31">
        <f t="shared" si="33"/>
        <v>12.600000000000001</v>
      </c>
      <c r="Y30" s="31">
        <f t="shared" si="33"/>
        <v>15.200000000000001</v>
      </c>
      <c r="Z30" s="31">
        <f t="shared" si="33"/>
        <v>28</v>
      </c>
      <c r="AA30" s="31">
        <f t="shared" si="33"/>
        <v>30.200000000000003</v>
      </c>
      <c r="AB30" s="31">
        <f t="shared" si="33"/>
        <v>15.600000000000001</v>
      </c>
      <c r="AC30" s="31">
        <f t="shared" si="33"/>
        <v>19</v>
      </c>
      <c r="AD30" s="31">
        <f t="shared" si="33"/>
        <v>27.200000000000003</v>
      </c>
      <c r="AE30" s="31">
        <f t="shared" si="33"/>
        <v>20.400000000000002</v>
      </c>
      <c r="AF30" s="31">
        <f t="shared" si="33"/>
        <v>29.8</v>
      </c>
      <c r="AG30" s="31">
        <f t="shared" si="33"/>
        <v>42</v>
      </c>
      <c r="AH30" s="31">
        <f t="shared" si="33"/>
        <v>44.2</v>
      </c>
      <c r="AI30" s="31">
        <f t="shared" si="33"/>
        <v>46.2</v>
      </c>
      <c r="AJ30" s="31">
        <f t="shared" si="33"/>
        <v>46.2</v>
      </c>
      <c r="AK30" s="31">
        <f t="shared" si="33"/>
        <v>46.2</v>
      </c>
      <c r="AL30" s="31">
        <f t="shared" si="33"/>
        <v>49.800000000000004</v>
      </c>
      <c r="AM30" s="31">
        <f t="shared" si="33"/>
        <v>55.6</v>
      </c>
      <c r="AN30" s="31">
        <f t="shared" si="33"/>
        <v>58.6</v>
      </c>
      <c r="AO30" s="31">
        <f t="shared" si="33"/>
        <v>61.2</v>
      </c>
      <c r="AP30" s="31">
        <f t="shared" ref="AP30:BQ30" si="34">ROUND(AP17*AP27,0)*20%</f>
        <v>61.2</v>
      </c>
      <c r="AQ30" s="31">
        <f t="shared" si="34"/>
        <v>61.2</v>
      </c>
      <c r="AR30" s="31">
        <f t="shared" si="34"/>
        <v>61.2</v>
      </c>
      <c r="AS30" s="31">
        <f t="shared" si="34"/>
        <v>61.2</v>
      </c>
      <c r="AT30" s="31">
        <f t="shared" si="34"/>
        <v>64.400000000000006</v>
      </c>
      <c r="AU30" s="31">
        <f t="shared" si="34"/>
        <v>67.400000000000006</v>
      </c>
      <c r="AV30" s="31">
        <f t="shared" si="34"/>
        <v>67.400000000000006</v>
      </c>
      <c r="AW30" s="31">
        <f t="shared" si="34"/>
        <v>67.400000000000006</v>
      </c>
      <c r="AX30" s="31">
        <f t="shared" si="34"/>
        <v>67.400000000000006</v>
      </c>
      <c r="AY30" s="31">
        <f t="shared" si="34"/>
        <v>67.400000000000006</v>
      </c>
      <c r="AZ30" s="31">
        <f t="shared" si="34"/>
        <v>70.8</v>
      </c>
      <c r="BA30" s="31">
        <f t="shared" si="34"/>
        <v>74</v>
      </c>
      <c r="BB30" s="31">
        <f t="shared" si="34"/>
        <v>74</v>
      </c>
      <c r="BC30" s="31">
        <f t="shared" si="34"/>
        <v>74</v>
      </c>
      <c r="BD30" s="31">
        <f t="shared" si="34"/>
        <v>74</v>
      </c>
      <c r="BE30" s="31">
        <f t="shared" si="34"/>
        <v>74</v>
      </c>
      <c r="BF30" s="31">
        <f t="shared" si="34"/>
        <v>78</v>
      </c>
      <c r="BG30" s="31">
        <f t="shared" si="34"/>
        <v>81.400000000000006</v>
      </c>
      <c r="BH30" s="31">
        <f t="shared" si="34"/>
        <v>81.400000000000006</v>
      </c>
      <c r="BI30" s="31">
        <f t="shared" si="34"/>
        <v>81.400000000000006</v>
      </c>
      <c r="BJ30" s="31">
        <f t="shared" si="34"/>
        <v>81.400000000000006</v>
      </c>
      <c r="BK30" s="31">
        <f t="shared" si="34"/>
        <v>81.400000000000006</v>
      </c>
      <c r="BL30" s="31">
        <f t="shared" si="34"/>
        <v>85.800000000000011</v>
      </c>
      <c r="BM30" s="31">
        <f t="shared" si="34"/>
        <v>89.600000000000009</v>
      </c>
      <c r="BN30" s="31">
        <f t="shared" si="34"/>
        <v>89.600000000000009</v>
      </c>
      <c r="BO30" s="31">
        <f t="shared" si="34"/>
        <v>89.600000000000009</v>
      </c>
      <c r="BP30" s="31">
        <f t="shared" si="34"/>
        <v>89.600000000000009</v>
      </c>
      <c r="BQ30" s="31">
        <f t="shared" si="34"/>
        <v>89.600000000000009</v>
      </c>
    </row>
    <row r="31" spans="1:91" s="24" customFormat="1">
      <c r="A31" s="37"/>
      <c r="B31" s="9" t="s">
        <v>54</v>
      </c>
      <c r="C31" s="10"/>
      <c r="D31" s="44">
        <f>SUM(D28:D30)</f>
        <v>34</v>
      </c>
      <c r="E31" s="44">
        <f>SUM(E28:E30)</f>
        <v>109.83333333333333</v>
      </c>
      <c r="F31" s="44">
        <f>SUM(F28:F30)</f>
        <v>272</v>
      </c>
      <c r="G31" s="44">
        <f>SUM(G28:G30)</f>
        <v>350.91666666666669</v>
      </c>
      <c r="H31" s="44">
        <f>SUM(H28:H30)</f>
        <v>424.5</v>
      </c>
      <c r="I31" s="10"/>
      <c r="J31" s="32">
        <f>SUM(J28:J30)</f>
        <v>0</v>
      </c>
      <c r="K31" s="32">
        <f t="shared" ref="K31:BQ31" si="35">SUM(K28:K30)</f>
        <v>0</v>
      </c>
      <c r="L31" s="32">
        <f t="shared" si="35"/>
        <v>18</v>
      </c>
      <c r="M31" s="32">
        <f t="shared" si="35"/>
        <v>21</v>
      </c>
      <c r="N31" s="32">
        <f t="shared" si="35"/>
        <v>12</v>
      </c>
      <c r="O31" s="32">
        <f t="shared" si="35"/>
        <v>11</v>
      </c>
      <c r="P31" s="32">
        <f t="shared" si="35"/>
        <v>51</v>
      </c>
      <c r="Q31" s="32">
        <f t="shared" si="35"/>
        <v>66</v>
      </c>
      <c r="R31" s="32">
        <f t="shared" si="35"/>
        <v>70</v>
      </c>
      <c r="S31" s="32">
        <f t="shared" si="35"/>
        <v>45</v>
      </c>
      <c r="T31" s="32">
        <f t="shared" si="35"/>
        <v>53</v>
      </c>
      <c r="U31" s="32">
        <f t="shared" si="35"/>
        <v>61</v>
      </c>
      <c r="V31" s="32">
        <f t="shared" si="35"/>
        <v>65</v>
      </c>
      <c r="W31" s="32">
        <f t="shared" si="35"/>
        <v>53</v>
      </c>
      <c r="X31" s="32">
        <f t="shared" si="35"/>
        <v>63</v>
      </c>
      <c r="Y31" s="32">
        <f t="shared" si="35"/>
        <v>76</v>
      </c>
      <c r="Z31" s="32">
        <f t="shared" si="35"/>
        <v>140</v>
      </c>
      <c r="AA31" s="32">
        <f t="shared" si="35"/>
        <v>151</v>
      </c>
      <c r="AB31" s="32">
        <f t="shared" si="35"/>
        <v>78</v>
      </c>
      <c r="AC31" s="32">
        <f t="shared" si="35"/>
        <v>95</v>
      </c>
      <c r="AD31" s="32">
        <f t="shared" si="35"/>
        <v>136</v>
      </c>
      <c r="AE31" s="32">
        <f t="shared" si="35"/>
        <v>102</v>
      </c>
      <c r="AF31" s="32">
        <f t="shared" si="35"/>
        <v>149</v>
      </c>
      <c r="AG31" s="32">
        <f t="shared" si="35"/>
        <v>210</v>
      </c>
      <c r="AH31" s="32">
        <f t="shared" si="35"/>
        <v>221</v>
      </c>
      <c r="AI31" s="32">
        <f t="shared" si="35"/>
        <v>231</v>
      </c>
      <c r="AJ31" s="32">
        <f t="shared" si="35"/>
        <v>231</v>
      </c>
      <c r="AK31" s="32">
        <f t="shared" si="35"/>
        <v>231</v>
      </c>
      <c r="AL31" s="32">
        <f t="shared" si="35"/>
        <v>249</v>
      </c>
      <c r="AM31" s="32">
        <f t="shared" si="35"/>
        <v>278</v>
      </c>
      <c r="AN31" s="32">
        <f t="shared" si="35"/>
        <v>293</v>
      </c>
      <c r="AO31" s="32">
        <f t="shared" si="35"/>
        <v>306</v>
      </c>
      <c r="AP31" s="32">
        <f t="shared" si="35"/>
        <v>306</v>
      </c>
      <c r="AQ31" s="32">
        <f t="shared" si="35"/>
        <v>306</v>
      </c>
      <c r="AR31" s="32">
        <f t="shared" si="35"/>
        <v>306</v>
      </c>
      <c r="AS31" s="32">
        <f t="shared" si="35"/>
        <v>306</v>
      </c>
      <c r="AT31" s="32">
        <f t="shared" si="35"/>
        <v>322</v>
      </c>
      <c r="AU31" s="32">
        <f t="shared" si="35"/>
        <v>337</v>
      </c>
      <c r="AV31" s="32">
        <f t="shared" si="35"/>
        <v>337</v>
      </c>
      <c r="AW31" s="32">
        <f t="shared" si="35"/>
        <v>337</v>
      </c>
      <c r="AX31" s="32">
        <f t="shared" si="35"/>
        <v>337</v>
      </c>
      <c r="AY31" s="32">
        <f t="shared" si="35"/>
        <v>337</v>
      </c>
      <c r="AZ31" s="32">
        <f t="shared" si="35"/>
        <v>354</v>
      </c>
      <c r="BA31" s="32">
        <f t="shared" si="35"/>
        <v>370</v>
      </c>
      <c r="BB31" s="32">
        <f t="shared" si="35"/>
        <v>370</v>
      </c>
      <c r="BC31" s="32">
        <f t="shared" si="35"/>
        <v>370</v>
      </c>
      <c r="BD31" s="32">
        <f t="shared" si="35"/>
        <v>370</v>
      </c>
      <c r="BE31" s="32">
        <f t="shared" si="35"/>
        <v>370</v>
      </c>
      <c r="BF31" s="32">
        <f t="shared" si="35"/>
        <v>390</v>
      </c>
      <c r="BG31" s="32">
        <f t="shared" si="35"/>
        <v>407</v>
      </c>
      <c r="BH31" s="32">
        <f t="shared" si="35"/>
        <v>407</v>
      </c>
      <c r="BI31" s="32">
        <f t="shared" si="35"/>
        <v>407</v>
      </c>
      <c r="BJ31" s="32">
        <f t="shared" si="35"/>
        <v>407</v>
      </c>
      <c r="BK31" s="32">
        <f t="shared" si="35"/>
        <v>407</v>
      </c>
      <c r="BL31" s="32">
        <f t="shared" si="35"/>
        <v>429</v>
      </c>
      <c r="BM31" s="32">
        <f t="shared" si="35"/>
        <v>448</v>
      </c>
      <c r="BN31" s="32">
        <f t="shared" si="35"/>
        <v>448</v>
      </c>
      <c r="BO31" s="32">
        <f t="shared" si="35"/>
        <v>448</v>
      </c>
      <c r="BP31" s="32">
        <f t="shared" si="35"/>
        <v>448</v>
      </c>
      <c r="BQ31" s="32">
        <f t="shared" si="35"/>
        <v>448</v>
      </c>
    </row>
    <row r="32" spans="1:91">
      <c r="B32" s="11" t="s">
        <v>2</v>
      </c>
      <c r="C32" s="12" t="s">
        <v>5</v>
      </c>
      <c r="D32" s="29" t="s">
        <v>8</v>
      </c>
      <c r="E32" s="23">
        <f>E30/D30-1</f>
        <v>2.2303921568627452</v>
      </c>
      <c r="F32" s="23">
        <f>F30/E30-1</f>
        <v>1.4764795144157818</v>
      </c>
      <c r="G32" s="23">
        <f>G30/F30-1</f>
        <v>0.29013480392156832</v>
      </c>
      <c r="H32" s="23">
        <f>H30/G30-1</f>
        <v>0.20968890999762535</v>
      </c>
      <c r="I32" s="12"/>
      <c r="J32" s="23" t="str">
        <f>IFERROR(J30/I30-1,"--")</f>
        <v>--</v>
      </c>
      <c r="K32" s="23" t="str">
        <f t="shared" ref="K32:BQ32" si="36">IFERROR(K30/J30-1,"--")</f>
        <v>--</v>
      </c>
      <c r="L32" s="23" t="str">
        <f t="shared" si="36"/>
        <v>--</v>
      </c>
      <c r="M32" s="23">
        <f t="shared" si="36"/>
        <v>0.16666666666666674</v>
      </c>
      <c r="N32" s="23">
        <f t="shared" si="36"/>
        <v>-0.42857142857142849</v>
      </c>
      <c r="O32" s="23">
        <f t="shared" si="36"/>
        <v>-8.333333333333337E-2</v>
      </c>
      <c r="P32" s="23">
        <f t="shared" si="36"/>
        <v>3.6363636363636367</v>
      </c>
      <c r="Q32" s="23">
        <f t="shared" si="36"/>
        <v>0.29411764705882359</v>
      </c>
      <c r="R32" s="23">
        <f t="shared" si="36"/>
        <v>6.0606060606060552E-2</v>
      </c>
      <c r="S32" s="23">
        <f t="shared" si="36"/>
        <v>-0.3571428571428571</v>
      </c>
      <c r="T32" s="23">
        <f t="shared" si="36"/>
        <v>0.17777777777777803</v>
      </c>
      <c r="U32" s="23">
        <f t="shared" si="36"/>
        <v>0.15094339622641506</v>
      </c>
      <c r="V32" s="23">
        <f t="shared" si="36"/>
        <v>6.5573770491803129E-2</v>
      </c>
      <c r="W32" s="23">
        <f t="shared" si="36"/>
        <v>-0.18461538461538451</v>
      </c>
      <c r="X32" s="23">
        <f t="shared" si="36"/>
        <v>0.18867924528301883</v>
      </c>
      <c r="Y32" s="23">
        <f t="shared" si="36"/>
        <v>0.20634920634920628</v>
      </c>
      <c r="Z32" s="23">
        <f t="shared" si="36"/>
        <v>0.84210526315789469</v>
      </c>
      <c r="AA32" s="23">
        <f t="shared" si="36"/>
        <v>7.8571428571428736E-2</v>
      </c>
      <c r="AB32" s="23">
        <f t="shared" si="36"/>
        <v>-0.48344370860927155</v>
      </c>
      <c r="AC32" s="23">
        <f t="shared" si="36"/>
        <v>0.21794871794871784</v>
      </c>
      <c r="AD32" s="23">
        <f t="shared" si="36"/>
        <v>0.43157894736842128</v>
      </c>
      <c r="AE32" s="23">
        <f t="shared" si="36"/>
        <v>-0.25</v>
      </c>
      <c r="AF32" s="23">
        <f t="shared" si="36"/>
        <v>0.46078431372549011</v>
      </c>
      <c r="AG32" s="23">
        <f t="shared" si="36"/>
        <v>0.40939597315436238</v>
      </c>
      <c r="AH32" s="23">
        <f t="shared" si="36"/>
        <v>5.2380952380952417E-2</v>
      </c>
      <c r="AI32" s="23">
        <f t="shared" si="36"/>
        <v>4.5248868778280604E-2</v>
      </c>
      <c r="AJ32" s="23">
        <f t="shared" si="36"/>
        <v>0</v>
      </c>
      <c r="AK32" s="23">
        <f t="shared" si="36"/>
        <v>0</v>
      </c>
      <c r="AL32" s="23">
        <f t="shared" si="36"/>
        <v>7.7922077922077948E-2</v>
      </c>
      <c r="AM32" s="23">
        <f t="shared" si="36"/>
        <v>0.11646586345381515</v>
      </c>
      <c r="AN32" s="23">
        <f t="shared" si="36"/>
        <v>5.3956834532374209E-2</v>
      </c>
      <c r="AO32" s="23">
        <f t="shared" si="36"/>
        <v>4.4368600682593851E-2</v>
      </c>
      <c r="AP32" s="23">
        <f t="shared" si="36"/>
        <v>0</v>
      </c>
      <c r="AQ32" s="23">
        <f t="shared" si="36"/>
        <v>0</v>
      </c>
      <c r="AR32" s="23">
        <f t="shared" si="36"/>
        <v>0</v>
      </c>
      <c r="AS32" s="23">
        <f t="shared" si="36"/>
        <v>0</v>
      </c>
      <c r="AT32" s="23">
        <f t="shared" si="36"/>
        <v>5.2287581699346442E-2</v>
      </c>
      <c r="AU32" s="23">
        <f t="shared" si="36"/>
        <v>4.658385093167694E-2</v>
      </c>
      <c r="AV32" s="23">
        <f t="shared" si="36"/>
        <v>0</v>
      </c>
      <c r="AW32" s="23">
        <f t="shared" si="36"/>
        <v>0</v>
      </c>
      <c r="AX32" s="23">
        <f t="shared" si="36"/>
        <v>0</v>
      </c>
      <c r="AY32" s="23">
        <f t="shared" si="36"/>
        <v>0</v>
      </c>
      <c r="AZ32" s="23">
        <f t="shared" si="36"/>
        <v>5.044510385756662E-2</v>
      </c>
      <c r="BA32" s="23">
        <f t="shared" si="36"/>
        <v>4.5197740112994378E-2</v>
      </c>
      <c r="BB32" s="23">
        <f t="shared" si="36"/>
        <v>0</v>
      </c>
      <c r="BC32" s="23">
        <f t="shared" si="36"/>
        <v>0</v>
      </c>
      <c r="BD32" s="23">
        <f t="shared" si="36"/>
        <v>0</v>
      </c>
      <c r="BE32" s="23">
        <f t="shared" si="36"/>
        <v>0</v>
      </c>
      <c r="BF32" s="23">
        <f t="shared" si="36"/>
        <v>5.4054054054053946E-2</v>
      </c>
      <c r="BG32" s="23">
        <f t="shared" si="36"/>
        <v>4.3589743589743657E-2</v>
      </c>
      <c r="BH32" s="23">
        <f t="shared" si="36"/>
        <v>0</v>
      </c>
      <c r="BI32" s="23">
        <f t="shared" si="36"/>
        <v>0</v>
      </c>
      <c r="BJ32" s="23">
        <f t="shared" si="36"/>
        <v>0</v>
      </c>
      <c r="BK32" s="23">
        <f t="shared" si="36"/>
        <v>0</v>
      </c>
      <c r="BL32" s="23">
        <f t="shared" si="36"/>
        <v>5.4054054054054168E-2</v>
      </c>
      <c r="BM32" s="23">
        <f t="shared" si="36"/>
        <v>4.4289044289044233E-2</v>
      </c>
      <c r="BN32" s="23">
        <f t="shared" si="36"/>
        <v>0</v>
      </c>
      <c r="BO32" s="23">
        <f t="shared" si="36"/>
        <v>0</v>
      </c>
      <c r="BP32" s="23">
        <f t="shared" si="36"/>
        <v>0</v>
      </c>
      <c r="BQ32" s="23">
        <f t="shared" si="36"/>
        <v>0</v>
      </c>
    </row>
    <row r="33" spans="2:69">
      <c r="B33" s="11"/>
      <c r="C33" s="12"/>
      <c r="D33" s="12"/>
      <c r="E33" s="12"/>
      <c r="F33" s="12"/>
      <c r="G33" s="12"/>
      <c r="H33" s="12"/>
      <c r="I33" s="12"/>
      <c r="J33" s="29"/>
      <c r="K33" s="69"/>
      <c r="L33" s="69"/>
      <c r="M33" s="69"/>
      <c r="N33" s="69"/>
      <c r="O33" s="69"/>
      <c r="P33" s="29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</row>
    <row r="34" spans="2:69">
      <c r="B34" s="11"/>
      <c r="C34" s="12"/>
      <c r="D34" s="12"/>
      <c r="E34" s="12"/>
      <c r="F34" s="12"/>
      <c r="G34" s="12"/>
      <c r="H34" s="12"/>
      <c r="I34" s="12"/>
      <c r="J34" s="29"/>
      <c r="K34" s="69"/>
      <c r="L34" s="69"/>
      <c r="M34" s="69"/>
      <c r="N34" s="69"/>
      <c r="O34" s="29"/>
      <c r="P34" s="29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/>
    </row>
    <row r="35" spans="2:69">
      <c r="B35" s="46" t="s">
        <v>78</v>
      </c>
      <c r="C35" s="12"/>
      <c r="D35" s="12"/>
      <c r="E35" s="12"/>
      <c r="F35" s="12"/>
      <c r="G35" s="12"/>
      <c r="H35" s="12"/>
      <c r="I35" s="12"/>
      <c r="J35" s="29"/>
      <c r="K35" s="7"/>
      <c r="L35" s="69"/>
      <c r="M35" s="29"/>
      <c r="N35" s="29"/>
      <c r="O35" s="29"/>
      <c r="P35" s="29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/>
    </row>
    <row r="36" spans="2:69">
      <c r="B36" s="11" t="s">
        <v>79</v>
      </c>
      <c r="C36" s="12" t="s">
        <v>83</v>
      </c>
      <c r="D36" s="36">
        <f t="shared" ref="D36:H38" si="37">AVERAGEIF($J$1:$BQ$1,D$1,$J36:$BQ36)</f>
        <v>70000</v>
      </c>
      <c r="E36" s="36">
        <f t="shared" si="37"/>
        <v>74900</v>
      </c>
      <c r="F36" s="36">
        <f t="shared" si="37"/>
        <v>79394</v>
      </c>
      <c r="G36" s="36">
        <f t="shared" si="37"/>
        <v>83363.699999999983</v>
      </c>
      <c r="H36" s="36">
        <f t="shared" si="37"/>
        <v>87531.884999999995</v>
      </c>
      <c r="I36" s="12"/>
      <c r="J36" s="92">
        <v>70000</v>
      </c>
      <c r="K36" s="70">
        <f>+IF(MONTH(K$2)=1,J36*(1+J$7),J36)</f>
        <v>70000</v>
      </c>
      <c r="L36" s="70">
        <f t="shared" ref="L36:BQ36" si="38">+IF(MONTH(L$2)=1,K36*(1+K$7),K36)</f>
        <v>70000</v>
      </c>
      <c r="M36" s="70">
        <f t="shared" si="38"/>
        <v>70000</v>
      </c>
      <c r="N36" s="70">
        <f t="shared" si="38"/>
        <v>70000</v>
      </c>
      <c r="O36" s="70">
        <f t="shared" si="38"/>
        <v>70000</v>
      </c>
      <c r="P36" s="70">
        <f t="shared" si="38"/>
        <v>70000</v>
      </c>
      <c r="Q36" s="70">
        <f t="shared" si="38"/>
        <v>70000</v>
      </c>
      <c r="R36" s="70">
        <f t="shared" si="38"/>
        <v>70000</v>
      </c>
      <c r="S36" s="70">
        <f t="shared" si="38"/>
        <v>70000</v>
      </c>
      <c r="T36" s="70">
        <f t="shared" si="38"/>
        <v>70000</v>
      </c>
      <c r="U36" s="70">
        <f t="shared" si="38"/>
        <v>70000</v>
      </c>
      <c r="V36" s="70">
        <f t="shared" si="38"/>
        <v>74900</v>
      </c>
      <c r="W36" s="70">
        <f t="shared" si="38"/>
        <v>74900</v>
      </c>
      <c r="X36" s="70">
        <f t="shared" si="38"/>
        <v>74900</v>
      </c>
      <c r="Y36" s="70">
        <f t="shared" si="38"/>
        <v>74900</v>
      </c>
      <c r="Z36" s="70">
        <f t="shared" si="38"/>
        <v>74900</v>
      </c>
      <c r="AA36" s="70">
        <f t="shared" si="38"/>
        <v>74900</v>
      </c>
      <c r="AB36" s="70">
        <f t="shared" si="38"/>
        <v>74900</v>
      </c>
      <c r="AC36" s="70">
        <f t="shared" si="38"/>
        <v>74900</v>
      </c>
      <c r="AD36" s="70">
        <f t="shared" si="38"/>
        <v>74900</v>
      </c>
      <c r="AE36" s="70">
        <f t="shared" si="38"/>
        <v>74900</v>
      </c>
      <c r="AF36" s="70">
        <f t="shared" si="38"/>
        <v>74900</v>
      </c>
      <c r="AG36" s="70">
        <f t="shared" si="38"/>
        <v>74900</v>
      </c>
      <c r="AH36" s="70">
        <f t="shared" si="38"/>
        <v>79394</v>
      </c>
      <c r="AI36" s="70">
        <f t="shared" si="38"/>
        <v>79394</v>
      </c>
      <c r="AJ36" s="70">
        <f t="shared" si="38"/>
        <v>79394</v>
      </c>
      <c r="AK36" s="70">
        <f t="shared" si="38"/>
        <v>79394</v>
      </c>
      <c r="AL36" s="70">
        <f t="shared" si="38"/>
        <v>79394</v>
      </c>
      <c r="AM36" s="70">
        <f t="shared" si="38"/>
        <v>79394</v>
      </c>
      <c r="AN36" s="70">
        <f t="shared" si="38"/>
        <v>79394</v>
      </c>
      <c r="AO36" s="70">
        <f t="shared" si="38"/>
        <v>79394</v>
      </c>
      <c r="AP36" s="70">
        <f t="shared" si="38"/>
        <v>79394</v>
      </c>
      <c r="AQ36" s="70">
        <f t="shared" si="38"/>
        <v>79394</v>
      </c>
      <c r="AR36" s="70">
        <f t="shared" si="38"/>
        <v>79394</v>
      </c>
      <c r="AS36" s="70">
        <f t="shared" si="38"/>
        <v>79394</v>
      </c>
      <c r="AT36" s="70">
        <f t="shared" si="38"/>
        <v>83363.7</v>
      </c>
      <c r="AU36" s="70">
        <f t="shared" si="38"/>
        <v>83363.7</v>
      </c>
      <c r="AV36" s="70">
        <f t="shared" si="38"/>
        <v>83363.7</v>
      </c>
      <c r="AW36" s="70">
        <f t="shared" si="38"/>
        <v>83363.7</v>
      </c>
      <c r="AX36" s="70">
        <f t="shared" si="38"/>
        <v>83363.7</v>
      </c>
      <c r="AY36" s="70">
        <f t="shared" si="38"/>
        <v>83363.7</v>
      </c>
      <c r="AZ36" s="70">
        <f t="shared" si="38"/>
        <v>83363.7</v>
      </c>
      <c r="BA36" s="70">
        <f t="shared" si="38"/>
        <v>83363.7</v>
      </c>
      <c r="BB36" s="70">
        <f t="shared" si="38"/>
        <v>83363.7</v>
      </c>
      <c r="BC36" s="70">
        <f t="shared" si="38"/>
        <v>83363.7</v>
      </c>
      <c r="BD36" s="70">
        <f t="shared" si="38"/>
        <v>83363.7</v>
      </c>
      <c r="BE36" s="70">
        <f t="shared" si="38"/>
        <v>83363.7</v>
      </c>
      <c r="BF36" s="70">
        <f t="shared" si="38"/>
        <v>87531.884999999995</v>
      </c>
      <c r="BG36" s="70">
        <f t="shared" si="38"/>
        <v>87531.884999999995</v>
      </c>
      <c r="BH36" s="70">
        <f t="shared" si="38"/>
        <v>87531.884999999995</v>
      </c>
      <c r="BI36" s="70">
        <f t="shared" si="38"/>
        <v>87531.884999999995</v>
      </c>
      <c r="BJ36" s="70">
        <f t="shared" si="38"/>
        <v>87531.884999999995</v>
      </c>
      <c r="BK36" s="70">
        <f t="shared" si="38"/>
        <v>87531.884999999995</v>
      </c>
      <c r="BL36" s="70">
        <f t="shared" si="38"/>
        <v>87531.884999999995</v>
      </c>
      <c r="BM36" s="70">
        <f t="shared" si="38"/>
        <v>87531.884999999995</v>
      </c>
      <c r="BN36" s="70">
        <f t="shared" si="38"/>
        <v>87531.884999999995</v>
      </c>
      <c r="BO36" s="70">
        <f t="shared" si="38"/>
        <v>87531.884999999995</v>
      </c>
      <c r="BP36" s="70">
        <f t="shared" si="38"/>
        <v>87531.884999999995</v>
      </c>
      <c r="BQ36" s="70">
        <f t="shared" si="38"/>
        <v>87531.884999999995</v>
      </c>
    </row>
    <row r="37" spans="2:69">
      <c r="B37" s="11" t="s">
        <v>80</v>
      </c>
      <c r="C37" s="12" t="s">
        <v>83</v>
      </c>
      <c r="D37" s="36">
        <f t="shared" si="37"/>
        <v>120000</v>
      </c>
      <c r="E37" s="36">
        <f t="shared" si="37"/>
        <v>128400.00000000001</v>
      </c>
      <c r="F37" s="36">
        <f t="shared" si="37"/>
        <v>136104.00000000003</v>
      </c>
      <c r="G37" s="36">
        <f t="shared" si="37"/>
        <v>142909.20000000001</v>
      </c>
      <c r="H37" s="36">
        <f t="shared" si="37"/>
        <v>150054.66000000009</v>
      </c>
      <c r="I37" s="12"/>
      <c r="J37" s="92">
        <v>120000</v>
      </c>
      <c r="K37" s="70">
        <f t="shared" ref="K37:K38" si="39">+IF(MONTH(K$2)=1,J37*(1+J$7),J37)</f>
        <v>120000</v>
      </c>
      <c r="L37" s="70">
        <f t="shared" ref="L37:BQ37" si="40">+IF(MONTH(L$2)=1,K37*(1+K$7),K37)</f>
        <v>120000</v>
      </c>
      <c r="M37" s="70">
        <f t="shared" si="40"/>
        <v>120000</v>
      </c>
      <c r="N37" s="70">
        <f t="shared" si="40"/>
        <v>120000</v>
      </c>
      <c r="O37" s="70">
        <f t="shared" si="40"/>
        <v>120000</v>
      </c>
      <c r="P37" s="70">
        <f t="shared" si="40"/>
        <v>120000</v>
      </c>
      <c r="Q37" s="70">
        <f t="shared" si="40"/>
        <v>120000</v>
      </c>
      <c r="R37" s="70">
        <f t="shared" si="40"/>
        <v>120000</v>
      </c>
      <c r="S37" s="70">
        <f t="shared" si="40"/>
        <v>120000</v>
      </c>
      <c r="T37" s="70">
        <f t="shared" si="40"/>
        <v>120000</v>
      </c>
      <c r="U37" s="70">
        <f t="shared" si="40"/>
        <v>120000</v>
      </c>
      <c r="V37" s="70">
        <f t="shared" si="40"/>
        <v>128400.00000000001</v>
      </c>
      <c r="W37" s="70">
        <f t="shared" si="40"/>
        <v>128400.00000000001</v>
      </c>
      <c r="X37" s="70">
        <f t="shared" si="40"/>
        <v>128400.00000000001</v>
      </c>
      <c r="Y37" s="70">
        <f t="shared" si="40"/>
        <v>128400.00000000001</v>
      </c>
      <c r="Z37" s="70">
        <f t="shared" si="40"/>
        <v>128400.00000000001</v>
      </c>
      <c r="AA37" s="70">
        <f t="shared" si="40"/>
        <v>128400.00000000001</v>
      </c>
      <c r="AB37" s="70">
        <f t="shared" si="40"/>
        <v>128400.00000000001</v>
      </c>
      <c r="AC37" s="70">
        <f t="shared" si="40"/>
        <v>128400.00000000001</v>
      </c>
      <c r="AD37" s="70">
        <f t="shared" si="40"/>
        <v>128400.00000000001</v>
      </c>
      <c r="AE37" s="70">
        <f t="shared" si="40"/>
        <v>128400.00000000001</v>
      </c>
      <c r="AF37" s="70">
        <f t="shared" si="40"/>
        <v>128400.00000000001</v>
      </c>
      <c r="AG37" s="70">
        <f t="shared" si="40"/>
        <v>128400.00000000001</v>
      </c>
      <c r="AH37" s="70">
        <f t="shared" si="40"/>
        <v>136104.00000000003</v>
      </c>
      <c r="AI37" s="70">
        <f t="shared" si="40"/>
        <v>136104.00000000003</v>
      </c>
      <c r="AJ37" s="70">
        <f t="shared" si="40"/>
        <v>136104.00000000003</v>
      </c>
      <c r="AK37" s="70">
        <f t="shared" si="40"/>
        <v>136104.00000000003</v>
      </c>
      <c r="AL37" s="70">
        <f t="shared" si="40"/>
        <v>136104.00000000003</v>
      </c>
      <c r="AM37" s="70">
        <f t="shared" si="40"/>
        <v>136104.00000000003</v>
      </c>
      <c r="AN37" s="70">
        <f t="shared" si="40"/>
        <v>136104.00000000003</v>
      </c>
      <c r="AO37" s="70">
        <f t="shared" si="40"/>
        <v>136104.00000000003</v>
      </c>
      <c r="AP37" s="70">
        <f t="shared" si="40"/>
        <v>136104.00000000003</v>
      </c>
      <c r="AQ37" s="70">
        <f t="shared" si="40"/>
        <v>136104.00000000003</v>
      </c>
      <c r="AR37" s="70">
        <f t="shared" si="40"/>
        <v>136104.00000000003</v>
      </c>
      <c r="AS37" s="70">
        <f t="shared" si="40"/>
        <v>136104.00000000003</v>
      </c>
      <c r="AT37" s="70">
        <f t="shared" si="40"/>
        <v>142909.20000000004</v>
      </c>
      <c r="AU37" s="70">
        <f t="shared" si="40"/>
        <v>142909.20000000004</v>
      </c>
      <c r="AV37" s="70">
        <f t="shared" si="40"/>
        <v>142909.20000000004</v>
      </c>
      <c r="AW37" s="70">
        <f t="shared" si="40"/>
        <v>142909.20000000004</v>
      </c>
      <c r="AX37" s="70">
        <f t="shared" si="40"/>
        <v>142909.20000000004</v>
      </c>
      <c r="AY37" s="70">
        <f t="shared" si="40"/>
        <v>142909.20000000004</v>
      </c>
      <c r="AZ37" s="70">
        <f t="shared" si="40"/>
        <v>142909.20000000004</v>
      </c>
      <c r="BA37" s="70">
        <f t="shared" si="40"/>
        <v>142909.20000000004</v>
      </c>
      <c r="BB37" s="70">
        <f t="shared" si="40"/>
        <v>142909.20000000004</v>
      </c>
      <c r="BC37" s="70">
        <f t="shared" si="40"/>
        <v>142909.20000000004</v>
      </c>
      <c r="BD37" s="70">
        <f t="shared" si="40"/>
        <v>142909.20000000004</v>
      </c>
      <c r="BE37" s="70">
        <f t="shared" si="40"/>
        <v>142909.20000000004</v>
      </c>
      <c r="BF37" s="70">
        <f t="shared" si="40"/>
        <v>150054.66000000006</v>
      </c>
      <c r="BG37" s="70">
        <f t="shared" si="40"/>
        <v>150054.66000000006</v>
      </c>
      <c r="BH37" s="70">
        <f t="shared" si="40"/>
        <v>150054.66000000006</v>
      </c>
      <c r="BI37" s="70">
        <f t="shared" si="40"/>
        <v>150054.66000000006</v>
      </c>
      <c r="BJ37" s="70">
        <f t="shared" si="40"/>
        <v>150054.66000000006</v>
      </c>
      <c r="BK37" s="70">
        <f t="shared" si="40"/>
        <v>150054.66000000006</v>
      </c>
      <c r="BL37" s="70">
        <f t="shared" si="40"/>
        <v>150054.66000000006</v>
      </c>
      <c r="BM37" s="70">
        <f t="shared" si="40"/>
        <v>150054.66000000006</v>
      </c>
      <c r="BN37" s="70">
        <f t="shared" si="40"/>
        <v>150054.66000000006</v>
      </c>
      <c r="BO37" s="70">
        <f t="shared" si="40"/>
        <v>150054.66000000006</v>
      </c>
      <c r="BP37" s="70">
        <f t="shared" si="40"/>
        <v>150054.66000000006</v>
      </c>
      <c r="BQ37" s="70">
        <f t="shared" si="40"/>
        <v>150054.66000000006</v>
      </c>
    </row>
    <row r="38" spans="2:69">
      <c r="B38" s="11" t="s">
        <v>81</v>
      </c>
      <c r="C38" s="12" t="s">
        <v>83</v>
      </c>
      <c r="D38" s="36">
        <f t="shared" si="37"/>
        <v>325000</v>
      </c>
      <c r="E38" s="36">
        <f t="shared" si="37"/>
        <v>347750</v>
      </c>
      <c r="F38" s="36">
        <f t="shared" si="37"/>
        <v>368615</v>
      </c>
      <c r="G38" s="36">
        <f t="shared" si="37"/>
        <v>387045.75</v>
      </c>
      <c r="H38" s="36">
        <f t="shared" si="37"/>
        <v>406398.03750000003</v>
      </c>
      <c r="I38" s="12"/>
      <c r="J38" s="92">
        <v>325000</v>
      </c>
      <c r="K38" s="70">
        <f t="shared" si="39"/>
        <v>325000</v>
      </c>
      <c r="L38" s="70">
        <f t="shared" ref="L38:BQ38" si="41">+IF(MONTH(L$2)=1,K38*(1+K$7),K38)</f>
        <v>325000</v>
      </c>
      <c r="M38" s="70">
        <f t="shared" si="41"/>
        <v>325000</v>
      </c>
      <c r="N38" s="70">
        <f t="shared" si="41"/>
        <v>325000</v>
      </c>
      <c r="O38" s="70">
        <f t="shared" si="41"/>
        <v>325000</v>
      </c>
      <c r="P38" s="70">
        <f t="shared" si="41"/>
        <v>325000</v>
      </c>
      <c r="Q38" s="70">
        <f t="shared" si="41"/>
        <v>325000</v>
      </c>
      <c r="R38" s="70">
        <f t="shared" si="41"/>
        <v>325000</v>
      </c>
      <c r="S38" s="70">
        <f t="shared" si="41"/>
        <v>325000</v>
      </c>
      <c r="T38" s="70">
        <f t="shared" si="41"/>
        <v>325000</v>
      </c>
      <c r="U38" s="70">
        <f t="shared" si="41"/>
        <v>325000</v>
      </c>
      <c r="V38" s="70">
        <f t="shared" si="41"/>
        <v>347750</v>
      </c>
      <c r="W38" s="70">
        <f t="shared" si="41"/>
        <v>347750</v>
      </c>
      <c r="X38" s="70">
        <f t="shared" si="41"/>
        <v>347750</v>
      </c>
      <c r="Y38" s="70">
        <f t="shared" si="41"/>
        <v>347750</v>
      </c>
      <c r="Z38" s="70">
        <f t="shared" si="41"/>
        <v>347750</v>
      </c>
      <c r="AA38" s="70">
        <f t="shared" si="41"/>
        <v>347750</v>
      </c>
      <c r="AB38" s="70">
        <f t="shared" si="41"/>
        <v>347750</v>
      </c>
      <c r="AC38" s="70">
        <f t="shared" si="41"/>
        <v>347750</v>
      </c>
      <c r="AD38" s="70">
        <f t="shared" si="41"/>
        <v>347750</v>
      </c>
      <c r="AE38" s="70">
        <f t="shared" si="41"/>
        <v>347750</v>
      </c>
      <c r="AF38" s="70">
        <f t="shared" si="41"/>
        <v>347750</v>
      </c>
      <c r="AG38" s="70">
        <f t="shared" si="41"/>
        <v>347750</v>
      </c>
      <c r="AH38" s="70">
        <f t="shared" si="41"/>
        <v>368615</v>
      </c>
      <c r="AI38" s="70">
        <f t="shared" si="41"/>
        <v>368615</v>
      </c>
      <c r="AJ38" s="70">
        <f t="shared" si="41"/>
        <v>368615</v>
      </c>
      <c r="AK38" s="70">
        <f t="shared" si="41"/>
        <v>368615</v>
      </c>
      <c r="AL38" s="70">
        <f t="shared" si="41"/>
        <v>368615</v>
      </c>
      <c r="AM38" s="70">
        <f t="shared" si="41"/>
        <v>368615</v>
      </c>
      <c r="AN38" s="70">
        <f t="shared" si="41"/>
        <v>368615</v>
      </c>
      <c r="AO38" s="70">
        <f t="shared" si="41"/>
        <v>368615</v>
      </c>
      <c r="AP38" s="70">
        <f t="shared" si="41"/>
        <v>368615</v>
      </c>
      <c r="AQ38" s="70">
        <f t="shared" si="41"/>
        <v>368615</v>
      </c>
      <c r="AR38" s="70">
        <f t="shared" si="41"/>
        <v>368615</v>
      </c>
      <c r="AS38" s="70">
        <f t="shared" si="41"/>
        <v>368615</v>
      </c>
      <c r="AT38" s="70">
        <f t="shared" si="41"/>
        <v>387045.75</v>
      </c>
      <c r="AU38" s="70">
        <f t="shared" si="41"/>
        <v>387045.75</v>
      </c>
      <c r="AV38" s="70">
        <f t="shared" si="41"/>
        <v>387045.75</v>
      </c>
      <c r="AW38" s="70">
        <f t="shared" si="41"/>
        <v>387045.75</v>
      </c>
      <c r="AX38" s="70">
        <f t="shared" si="41"/>
        <v>387045.75</v>
      </c>
      <c r="AY38" s="70">
        <f t="shared" si="41"/>
        <v>387045.75</v>
      </c>
      <c r="AZ38" s="70">
        <f t="shared" si="41"/>
        <v>387045.75</v>
      </c>
      <c r="BA38" s="70">
        <f t="shared" si="41"/>
        <v>387045.75</v>
      </c>
      <c r="BB38" s="70">
        <f t="shared" si="41"/>
        <v>387045.75</v>
      </c>
      <c r="BC38" s="70">
        <f t="shared" si="41"/>
        <v>387045.75</v>
      </c>
      <c r="BD38" s="70">
        <f t="shared" si="41"/>
        <v>387045.75</v>
      </c>
      <c r="BE38" s="70">
        <f t="shared" si="41"/>
        <v>387045.75</v>
      </c>
      <c r="BF38" s="70">
        <f t="shared" si="41"/>
        <v>406398.03750000003</v>
      </c>
      <c r="BG38" s="70">
        <f t="shared" si="41"/>
        <v>406398.03750000003</v>
      </c>
      <c r="BH38" s="70">
        <f t="shared" si="41"/>
        <v>406398.03750000003</v>
      </c>
      <c r="BI38" s="70">
        <f t="shared" si="41"/>
        <v>406398.03750000003</v>
      </c>
      <c r="BJ38" s="70">
        <f t="shared" si="41"/>
        <v>406398.03750000003</v>
      </c>
      <c r="BK38" s="70">
        <f t="shared" si="41"/>
        <v>406398.03750000003</v>
      </c>
      <c r="BL38" s="70">
        <f t="shared" si="41"/>
        <v>406398.03750000003</v>
      </c>
      <c r="BM38" s="70">
        <f t="shared" si="41"/>
        <v>406398.03750000003</v>
      </c>
      <c r="BN38" s="70">
        <f t="shared" si="41"/>
        <v>406398.03750000003</v>
      </c>
      <c r="BO38" s="70">
        <f t="shared" si="41"/>
        <v>406398.03750000003</v>
      </c>
      <c r="BP38" s="70">
        <f t="shared" si="41"/>
        <v>406398.03750000003</v>
      </c>
      <c r="BQ38" s="70">
        <f t="shared" si="41"/>
        <v>406398.03750000003</v>
      </c>
    </row>
    <row r="39" spans="2:69">
      <c r="B39" s="11"/>
      <c r="C39" s="12"/>
      <c r="D39" s="67"/>
      <c r="E39" s="12"/>
      <c r="F39" s="12"/>
      <c r="G39" s="12"/>
      <c r="H39" s="12"/>
      <c r="I39" s="12"/>
      <c r="J39" s="29"/>
      <c r="K39" s="29"/>
      <c r="L39" s="29"/>
      <c r="M39" s="29"/>
      <c r="N39" s="29"/>
      <c r="O39" s="29"/>
      <c r="P39" s="29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</row>
    <row r="40" spans="2:69">
      <c r="B40" s="46" t="s">
        <v>82</v>
      </c>
      <c r="C40" s="12"/>
      <c r="D40" s="67"/>
      <c r="E40" s="12"/>
      <c r="F40" s="12"/>
      <c r="G40" s="12"/>
      <c r="H40" s="12"/>
      <c r="I40" s="12"/>
      <c r="J40" s="29"/>
      <c r="K40" s="29"/>
      <c r="L40" s="29"/>
      <c r="M40" s="29"/>
      <c r="N40" s="29"/>
      <c r="O40" s="29"/>
      <c r="P40" s="29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/>
    </row>
    <row r="41" spans="2:69">
      <c r="B41" s="11" t="s">
        <v>79</v>
      </c>
      <c r="C41" s="12" t="s">
        <v>5</v>
      </c>
      <c r="D41" s="91">
        <f t="shared" ref="D41:H43" si="42">AVERAGEIF($J$1:$BQ$1,D$1,$J41:$BQ41)</f>
        <v>9.9999999999999992E-2</v>
      </c>
      <c r="E41" s="72">
        <f t="shared" si="42"/>
        <v>0.11000000000000003</v>
      </c>
      <c r="F41" s="72">
        <f t="shared" si="42"/>
        <v>0.12100000000000001</v>
      </c>
      <c r="G41" s="72">
        <f t="shared" si="42"/>
        <v>0.13310000000000002</v>
      </c>
      <c r="H41" s="72">
        <f t="shared" si="42"/>
        <v>0.14641000000000001</v>
      </c>
      <c r="I41" s="12"/>
      <c r="J41" s="90">
        <v>0.1</v>
      </c>
      <c r="K41" s="71">
        <f>+IF(MONTH(K$2)=1,J41*(1+10%),J41)</f>
        <v>0.1</v>
      </c>
      <c r="L41" s="71">
        <f t="shared" ref="L41:BQ43" si="43">+IF(MONTH(L$2)=1,K41*(1+10%),K41)</f>
        <v>0.1</v>
      </c>
      <c r="M41" s="71">
        <f t="shared" si="43"/>
        <v>0.1</v>
      </c>
      <c r="N41" s="71">
        <f t="shared" si="43"/>
        <v>0.1</v>
      </c>
      <c r="O41" s="71">
        <f t="shared" si="43"/>
        <v>0.1</v>
      </c>
      <c r="P41" s="71">
        <f t="shared" si="43"/>
        <v>0.1</v>
      </c>
      <c r="Q41" s="71">
        <f t="shared" si="43"/>
        <v>0.1</v>
      </c>
      <c r="R41" s="71">
        <f t="shared" si="43"/>
        <v>0.1</v>
      </c>
      <c r="S41" s="71">
        <f t="shared" si="43"/>
        <v>0.1</v>
      </c>
      <c r="T41" s="71">
        <f t="shared" si="43"/>
        <v>0.1</v>
      </c>
      <c r="U41" s="71">
        <f t="shared" si="43"/>
        <v>0.1</v>
      </c>
      <c r="V41" s="71">
        <f t="shared" si="43"/>
        <v>0.11000000000000001</v>
      </c>
      <c r="W41" s="71">
        <f t="shared" si="43"/>
        <v>0.11000000000000001</v>
      </c>
      <c r="X41" s="71">
        <f t="shared" si="43"/>
        <v>0.11000000000000001</v>
      </c>
      <c r="Y41" s="71">
        <f t="shared" si="43"/>
        <v>0.11000000000000001</v>
      </c>
      <c r="Z41" s="71">
        <f t="shared" si="43"/>
        <v>0.11000000000000001</v>
      </c>
      <c r="AA41" s="71">
        <f t="shared" si="43"/>
        <v>0.11000000000000001</v>
      </c>
      <c r="AB41" s="71">
        <f t="shared" si="43"/>
        <v>0.11000000000000001</v>
      </c>
      <c r="AC41" s="71">
        <f t="shared" si="43"/>
        <v>0.11000000000000001</v>
      </c>
      <c r="AD41" s="71">
        <f t="shared" si="43"/>
        <v>0.11000000000000001</v>
      </c>
      <c r="AE41" s="71">
        <f t="shared" si="43"/>
        <v>0.11000000000000001</v>
      </c>
      <c r="AF41" s="71">
        <f t="shared" si="43"/>
        <v>0.11000000000000001</v>
      </c>
      <c r="AG41" s="71">
        <f t="shared" si="43"/>
        <v>0.11000000000000001</v>
      </c>
      <c r="AH41" s="71">
        <f t="shared" si="43"/>
        <v>0.12100000000000002</v>
      </c>
      <c r="AI41" s="71">
        <f t="shared" si="43"/>
        <v>0.12100000000000002</v>
      </c>
      <c r="AJ41" s="71">
        <f t="shared" si="43"/>
        <v>0.12100000000000002</v>
      </c>
      <c r="AK41" s="71">
        <f t="shared" si="43"/>
        <v>0.12100000000000002</v>
      </c>
      <c r="AL41" s="71">
        <f t="shared" si="43"/>
        <v>0.12100000000000002</v>
      </c>
      <c r="AM41" s="71">
        <f t="shared" si="43"/>
        <v>0.12100000000000002</v>
      </c>
      <c r="AN41" s="71">
        <f t="shared" si="43"/>
        <v>0.12100000000000002</v>
      </c>
      <c r="AO41" s="71">
        <f t="shared" si="43"/>
        <v>0.12100000000000002</v>
      </c>
      <c r="AP41" s="71">
        <f t="shared" si="43"/>
        <v>0.12100000000000002</v>
      </c>
      <c r="AQ41" s="71">
        <f t="shared" si="43"/>
        <v>0.12100000000000002</v>
      </c>
      <c r="AR41" s="71">
        <f t="shared" si="43"/>
        <v>0.12100000000000002</v>
      </c>
      <c r="AS41" s="71">
        <f t="shared" si="43"/>
        <v>0.12100000000000002</v>
      </c>
      <c r="AT41" s="71">
        <f t="shared" si="43"/>
        <v>0.13310000000000002</v>
      </c>
      <c r="AU41" s="71">
        <f t="shared" si="43"/>
        <v>0.13310000000000002</v>
      </c>
      <c r="AV41" s="71">
        <f t="shared" si="43"/>
        <v>0.13310000000000002</v>
      </c>
      <c r="AW41" s="71">
        <f t="shared" si="43"/>
        <v>0.13310000000000002</v>
      </c>
      <c r="AX41" s="71">
        <f t="shared" si="43"/>
        <v>0.13310000000000002</v>
      </c>
      <c r="AY41" s="71">
        <f t="shared" si="43"/>
        <v>0.13310000000000002</v>
      </c>
      <c r="AZ41" s="71">
        <f t="shared" si="43"/>
        <v>0.13310000000000002</v>
      </c>
      <c r="BA41" s="71">
        <f t="shared" si="43"/>
        <v>0.13310000000000002</v>
      </c>
      <c r="BB41" s="71">
        <f t="shared" si="43"/>
        <v>0.13310000000000002</v>
      </c>
      <c r="BC41" s="71">
        <f t="shared" si="43"/>
        <v>0.13310000000000002</v>
      </c>
      <c r="BD41" s="71">
        <f t="shared" si="43"/>
        <v>0.13310000000000002</v>
      </c>
      <c r="BE41" s="71">
        <f t="shared" si="43"/>
        <v>0.13310000000000002</v>
      </c>
      <c r="BF41" s="71">
        <f t="shared" si="43"/>
        <v>0.14641000000000004</v>
      </c>
      <c r="BG41" s="71">
        <f t="shared" si="43"/>
        <v>0.14641000000000004</v>
      </c>
      <c r="BH41" s="71">
        <f t="shared" si="43"/>
        <v>0.14641000000000004</v>
      </c>
      <c r="BI41" s="71">
        <f t="shared" si="43"/>
        <v>0.14641000000000004</v>
      </c>
      <c r="BJ41" s="71">
        <f t="shared" si="43"/>
        <v>0.14641000000000004</v>
      </c>
      <c r="BK41" s="71">
        <f t="shared" si="43"/>
        <v>0.14641000000000004</v>
      </c>
      <c r="BL41" s="71">
        <f t="shared" si="43"/>
        <v>0.14641000000000004</v>
      </c>
      <c r="BM41" s="71">
        <f t="shared" si="43"/>
        <v>0.14641000000000004</v>
      </c>
      <c r="BN41" s="71">
        <f t="shared" si="43"/>
        <v>0.14641000000000004</v>
      </c>
      <c r="BO41" s="71">
        <f t="shared" si="43"/>
        <v>0.14641000000000004</v>
      </c>
      <c r="BP41" s="71">
        <f t="shared" si="43"/>
        <v>0.14641000000000004</v>
      </c>
      <c r="BQ41" s="71">
        <f t="shared" si="43"/>
        <v>0.14641000000000004</v>
      </c>
    </row>
    <row r="42" spans="2:69">
      <c r="B42" s="11" t="s">
        <v>80</v>
      </c>
      <c r="C42" s="12" t="s">
        <v>5</v>
      </c>
      <c r="D42" s="91">
        <f t="shared" si="42"/>
        <v>0.19999999999999998</v>
      </c>
      <c r="E42" s="72">
        <f t="shared" si="42"/>
        <v>0.22000000000000006</v>
      </c>
      <c r="F42" s="72">
        <f t="shared" si="42"/>
        <v>0.24200000000000002</v>
      </c>
      <c r="G42" s="72">
        <f t="shared" si="42"/>
        <v>0.26620000000000005</v>
      </c>
      <c r="H42" s="72">
        <f t="shared" si="42"/>
        <v>0.29282000000000002</v>
      </c>
      <c r="I42" s="12"/>
      <c r="J42" s="90">
        <v>0.2</v>
      </c>
      <c r="K42" s="71">
        <f t="shared" ref="K42:Z43" si="44">+IF(MONTH(K$2)=1,J42*(1+10%),J42)</f>
        <v>0.2</v>
      </c>
      <c r="L42" s="71">
        <f t="shared" si="44"/>
        <v>0.2</v>
      </c>
      <c r="M42" s="71">
        <f t="shared" si="44"/>
        <v>0.2</v>
      </c>
      <c r="N42" s="71">
        <f t="shared" si="44"/>
        <v>0.2</v>
      </c>
      <c r="O42" s="71">
        <f t="shared" si="44"/>
        <v>0.2</v>
      </c>
      <c r="P42" s="71">
        <f t="shared" si="44"/>
        <v>0.2</v>
      </c>
      <c r="Q42" s="71">
        <f t="shared" si="44"/>
        <v>0.2</v>
      </c>
      <c r="R42" s="71">
        <f t="shared" si="44"/>
        <v>0.2</v>
      </c>
      <c r="S42" s="71">
        <f t="shared" si="44"/>
        <v>0.2</v>
      </c>
      <c r="T42" s="71">
        <f t="shared" si="44"/>
        <v>0.2</v>
      </c>
      <c r="U42" s="71">
        <f t="shared" si="44"/>
        <v>0.2</v>
      </c>
      <c r="V42" s="71">
        <f t="shared" si="44"/>
        <v>0.22000000000000003</v>
      </c>
      <c r="W42" s="71">
        <f t="shared" si="44"/>
        <v>0.22000000000000003</v>
      </c>
      <c r="X42" s="71">
        <f t="shared" si="44"/>
        <v>0.22000000000000003</v>
      </c>
      <c r="Y42" s="71">
        <f t="shared" si="44"/>
        <v>0.22000000000000003</v>
      </c>
      <c r="Z42" s="71">
        <f t="shared" si="44"/>
        <v>0.22000000000000003</v>
      </c>
      <c r="AA42" s="71">
        <f t="shared" si="43"/>
        <v>0.22000000000000003</v>
      </c>
      <c r="AB42" s="71">
        <f t="shared" si="43"/>
        <v>0.22000000000000003</v>
      </c>
      <c r="AC42" s="71">
        <f t="shared" si="43"/>
        <v>0.22000000000000003</v>
      </c>
      <c r="AD42" s="71">
        <f t="shared" si="43"/>
        <v>0.22000000000000003</v>
      </c>
      <c r="AE42" s="71">
        <f t="shared" si="43"/>
        <v>0.22000000000000003</v>
      </c>
      <c r="AF42" s="71">
        <f t="shared" si="43"/>
        <v>0.22000000000000003</v>
      </c>
      <c r="AG42" s="71">
        <f t="shared" si="43"/>
        <v>0.22000000000000003</v>
      </c>
      <c r="AH42" s="71">
        <f t="shared" si="43"/>
        <v>0.24200000000000005</v>
      </c>
      <c r="AI42" s="71">
        <f t="shared" si="43"/>
        <v>0.24200000000000005</v>
      </c>
      <c r="AJ42" s="71">
        <f t="shared" si="43"/>
        <v>0.24200000000000005</v>
      </c>
      <c r="AK42" s="71">
        <f t="shared" si="43"/>
        <v>0.24200000000000005</v>
      </c>
      <c r="AL42" s="71">
        <f t="shared" si="43"/>
        <v>0.24200000000000005</v>
      </c>
      <c r="AM42" s="71">
        <f t="shared" si="43"/>
        <v>0.24200000000000005</v>
      </c>
      <c r="AN42" s="71">
        <f t="shared" si="43"/>
        <v>0.24200000000000005</v>
      </c>
      <c r="AO42" s="71">
        <f t="shared" si="43"/>
        <v>0.24200000000000005</v>
      </c>
      <c r="AP42" s="71">
        <f t="shared" si="43"/>
        <v>0.24200000000000005</v>
      </c>
      <c r="AQ42" s="71">
        <f t="shared" si="43"/>
        <v>0.24200000000000005</v>
      </c>
      <c r="AR42" s="71">
        <f t="shared" si="43"/>
        <v>0.24200000000000005</v>
      </c>
      <c r="AS42" s="71">
        <f t="shared" si="43"/>
        <v>0.24200000000000005</v>
      </c>
      <c r="AT42" s="71">
        <f t="shared" si="43"/>
        <v>0.26620000000000005</v>
      </c>
      <c r="AU42" s="71">
        <f t="shared" si="43"/>
        <v>0.26620000000000005</v>
      </c>
      <c r="AV42" s="71">
        <f t="shared" si="43"/>
        <v>0.26620000000000005</v>
      </c>
      <c r="AW42" s="71">
        <f t="shared" si="43"/>
        <v>0.26620000000000005</v>
      </c>
      <c r="AX42" s="71">
        <f t="shared" si="43"/>
        <v>0.26620000000000005</v>
      </c>
      <c r="AY42" s="71">
        <f t="shared" si="43"/>
        <v>0.26620000000000005</v>
      </c>
      <c r="AZ42" s="71">
        <f t="shared" si="43"/>
        <v>0.26620000000000005</v>
      </c>
      <c r="BA42" s="71">
        <f t="shared" si="43"/>
        <v>0.26620000000000005</v>
      </c>
      <c r="BB42" s="71">
        <f t="shared" si="43"/>
        <v>0.26620000000000005</v>
      </c>
      <c r="BC42" s="71">
        <f t="shared" si="43"/>
        <v>0.26620000000000005</v>
      </c>
      <c r="BD42" s="71">
        <f t="shared" si="43"/>
        <v>0.26620000000000005</v>
      </c>
      <c r="BE42" s="71">
        <f t="shared" si="43"/>
        <v>0.26620000000000005</v>
      </c>
      <c r="BF42" s="71">
        <f t="shared" si="43"/>
        <v>0.29282000000000008</v>
      </c>
      <c r="BG42" s="71">
        <f t="shared" si="43"/>
        <v>0.29282000000000008</v>
      </c>
      <c r="BH42" s="71">
        <f t="shared" si="43"/>
        <v>0.29282000000000008</v>
      </c>
      <c r="BI42" s="71">
        <f t="shared" si="43"/>
        <v>0.29282000000000008</v>
      </c>
      <c r="BJ42" s="71">
        <f t="shared" si="43"/>
        <v>0.29282000000000008</v>
      </c>
      <c r="BK42" s="71">
        <f t="shared" si="43"/>
        <v>0.29282000000000008</v>
      </c>
      <c r="BL42" s="71">
        <f t="shared" si="43"/>
        <v>0.29282000000000008</v>
      </c>
      <c r="BM42" s="71">
        <f t="shared" si="43"/>
        <v>0.29282000000000008</v>
      </c>
      <c r="BN42" s="71">
        <f t="shared" si="43"/>
        <v>0.29282000000000008</v>
      </c>
      <c r="BO42" s="71">
        <f t="shared" si="43"/>
        <v>0.29282000000000008</v>
      </c>
      <c r="BP42" s="71">
        <f t="shared" si="43"/>
        <v>0.29282000000000008</v>
      </c>
      <c r="BQ42" s="71">
        <f t="shared" si="43"/>
        <v>0.29282000000000008</v>
      </c>
    </row>
    <row r="43" spans="2:69">
      <c r="B43" s="11" t="s">
        <v>81</v>
      </c>
      <c r="C43" s="12" t="s">
        <v>5</v>
      </c>
      <c r="D43" s="91">
        <f t="shared" si="42"/>
        <v>0.25</v>
      </c>
      <c r="E43" s="72">
        <f t="shared" si="42"/>
        <v>0.27499999999999997</v>
      </c>
      <c r="F43" s="72">
        <f t="shared" si="42"/>
        <v>0.3025000000000001</v>
      </c>
      <c r="G43" s="72">
        <f t="shared" si="42"/>
        <v>0.33275000000000005</v>
      </c>
      <c r="H43" s="72">
        <f t="shared" si="42"/>
        <v>0.3660250000000001</v>
      </c>
      <c r="I43" s="12"/>
      <c r="J43" s="90">
        <v>0.25</v>
      </c>
      <c r="K43" s="71">
        <f t="shared" si="44"/>
        <v>0.25</v>
      </c>
      <c r="L43" s="71">
        <f t="shared" si="43"/>
        <v>0.25</v>
      </c>
      <c r="M43" s="71">
        <f t="shared" si="43"/>
        <v>0.25</v>
      </c>
      <c r="N43" s="71">
        <f t="shared" si="43"/>
        <v>0.25</v>
      </c>
      <c r="O43" s="71">
        <f t="shared" si="43"/>
        <v>0.25</v>
      </c>
      <c r="P43" s="71">
        <f t="shared" si="43"/>
        <v>0.25</v>
      </c>
      <c r="Q43" s="71">
        <f t="shared" si="43"/>
        <v>0.25</v>
      </c>
      <c r="R43" s="71">
        <f t="shared" si="43"/>
        <v>0.25</v>
      </c>
      <c r="S43" s="71">
        <f t="shared" si="43"/>
        <v>0.25</v>
      </c>
      <c r="T43" s="71">
        <f t="shared" si="43"/>
        <v>0.25</v>
      </c>
      <c r="U43" s="71">
        <f t="shared" si="43"/>
        <v>0.25</v>
      </c>
      <c r="V43" s="71">
        <f t="shared" si="43"/>
        <v>0.27500000000000002</v>
      </c>
      <c r="W43" s="71">
        <f t="shared" si="43"/>
        <v>0.27500000000000002</v>
      </c>
      <c r="X43" s="71">
        <f t="shared" si="43"/>
        <v>0.27500000000000002</v>
      </c>
      <c r="Y43" s="71">
        <f t="shared" si="43"/>
        <v>0.27500000000000002</v>
      </c>
      <c r="Z43" s="71">
        <f t="shared" si="43"/>
        <v>0.27500000000000002</v>
      </c>
      <c r="AA43" s="71">
        <f t="shared" si="43"/>
        <v>0.27500000000000002</v>
      </c>
      <c r="AB43" s="71">
        <f t="shared" si="43"/>
        <v>0.27500000000000002</v>
      </c>
      <c r="AC43" s="71">
        <f t="shared" si="43"/>
        <v>0.27500000000000002</v>
      </c>
      <c r="AD43" s="71">
        <f t="shared" si="43"/>
        <v>0.27500000000000002</v>
      </c>
      <c r="AE43" s="71">
        <f t="shared" si="43"/>
        <v>0.27500000000000002</v>
      </c>
      <c r="AF43" s="71">
        <f t="shared" si="43"/>
        <v>0.27500000000000002</v>
      </c>
      <c r="AG43" s="71">
        <f t="shared" si="43"/>
        <v>0.27500000000000002</v>
      </c>
      <c r="AH43" s="71">
        <f t="shared" si="43"/>
        <v>0.30250000000000005</v>
      </c>
      <c r="AI43" s="71">
        <f t="shared" si="43"/>
        <v>0.30250000000000005</v>
      </c>
      <c r="AJ43" s="71">
        <f t="shared" si="43"/>
        <v>0.30250000000000005</v>
      </c>
      <c r="AK43" s="71">
        <f t="shared" si="43"/>
        <v>0.30250000000000005</v>
      </c>
      <c r="AL43" s="71">
        <f t="shared" si="43"/>
        <v>0.30250000000000005</v>
      </c>
      <c r="AM43" s="71">
        <f t="shared" si="43"/>
        <v>0.30250000000000005</v>
      </c>
      <c r="AN43" s="71">
        <f t="shared" si="43"/>
        <v>0.30250000000000005</v>
      </c>
      <c r="AO43" s="71">
        <f t="shared" si="43"/>
        <v>0.30250000000000005</v>
      </c>
      <c r="AP43" s="71">
        <f t="shared" si="43"/>
        <v>0.30250000000000005</v>
      </c>
      <c r="AQ43" s="71">
        <f t="shared" si="43"/>
        <v>0.30250000000000005</v>
      </c>
      <c r="AR43" s="71">
        <f t="shared" si="43"/>
        <v>0.30250000000000005</v>
      </c>
      <c r="AS43" s="71">
        <f t="shared" si="43"/>
        <v>0.30250000000000005</v>
      </c>
      <c r="AT43" s="71">
        <f t="shared" si="43"/>
        <v>0.3327500000000001</v>
      </c>
      <c r="AU43" s="71">
        <f t="shared" si="43"/>
        <v>0.3327500000000001</v>
      </c>
      <c r="AV43" s="71">
        <f t="shared" si="43"/>
        <v>0.3327500000000001</v>
      </c>
      <c r="AW43" s="71">
        <f t="shared" si="43"/>
        <v>0.3327500000000001</v>
      </c>
      <c r="AX43" s="71">
        <f t="shared" si="43"/>
        <v>0.3327500000000001</v>
      </c>
      <c r="AY43" s="71">
        <f t="shared" si="43"/>
        <v>0.3327500000000001</v>
      </c>
      <c r="AZ43" s="71">
        <f t="shared" si="43"/>
        <v>0.3327500000000001</v>
      </c>
      <c r="BA43" s="71">
        <f t="shared" si="43"/>
        <v>0.3327500000000001</v>
      </c>
      <c r="BB43" s="71">
        <f t="shared" si="43"/>
        <v>0.3327500000000001</v>
      </c>
      <c r="BC43" s="71">
        <f t="shared" si="43"/>
        <v>0.3327500000000001</v>
      </c>
      <c r="BD43" s="71">
        <f t="shared" si="43"/>
        <v>0.3327500000000001</v>
      </c>
      <c r="BE43" s="71">
        <f t="shared" si="43"/>
        <v>0.3327500000000001</v>
      </c>
      <c r="BF43" s="71">
        <f t="shared" si="43"/>
        <v>0.36602500000000016</v>
      </c>
      <c r="BG43" s="71">
        <f t="shared" si="43"/>
        <v>0.36602500000000016</v>
      </c>
      <c r="BH43" s="71">
        <f t="shared" si="43"/>
        <v>0.36602500000000016</v>
      </c>
      <c r="BI43" s="71">
        <f t="shared" si="43"/>
        <v>0.36602500000000016</v>
      </c>
      <c r="BJ43" s="71">
        <f t="shared" si="43"/>
        <v>0.36602500000000016</v>
      </c>
      <c r="BK43" s="71">
        <f t="shared" si="43"/>
        <v>0.36602500000000016</v>
      </c>
      <c r="BL43" s="71">
        <f t="shared" si="43"/>
        <v>0.36602500000000016</v>
      </c>
      <c r="BM43" s="71">
        <f t="shared" si="43"/>
        <v>0.36602500000000016</v>
      </c>
      <c r="BN43" s="71">
        <f t="shared" si="43"/>
        <v>0.36602500000000016</v>
      </c>
      <c r="BO43" s="71">
        <f t="shared" si="43"/>
        <v>0.36602500000000016</v>
      </c>
      <c r="BP43" s="71">
        <f t="shared" si="43"/>
        <v>0.36602500000000016</v>
      </c>
      <c r="BQ43" s="71">
        <f t="shared" si="43"/>
        <v>0.36602500000000016</v>
      </c>
    </row>
    <row r="44" spans="2:69">
      <c r="B44" s="11"/>
      <c r="C44" s="12"/>
      <c r="D44" s="72"/>
      <c r="E44" s="72"/>
      <c r="F44" s="72"/>
      <c r="G44" s="72"/>
      <c r="H44" s="72"/>
      <c r="I44" s="12"/>
      <c r="J44" s="68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1"/>
      <c r="AE44" s="71"/>
      <c r="AF44" s="71"/>
      <c r="AG44" s="71"/>
      <c r="AH44" s="71"/>
      <c r="AI44" s="71"/>
      <c r="AJ44" s="71"/>
      <c r="AK44" s="71"/>
      <c r="AL44" s="71"/>
      <c r="AM44" s="71"/>
      <c r="AN44" s="71"/>
      <c r="AO44" s="71"/>
      <c r="AP44" s="71"/>
      <c r="AQ44" s="71"/>
      <c r="AR44" s="71"/>
      <c r="AS44" s="71"/>
      <c r="AT44" s="71"/>
      <c r="AU44" s="71"/>
      <c r="AV44" s="71"/>
      <c r="AW44" s="71"/>
      <c r="AX44" s="71"/>
      <c r="AY44" s="71"/>
      <c r="AZ44" s="71"/>
      <c r="BA44" s="71"/>
      <c r="BB44" s="71"/>
      <c r="BC44" s="71"/>
      <c r="BD44" s="71"/>
      <c r="BE44" s="71"/>
      <c r="BF44" s="71"/>
      <c r="BG44" s="71"/>
      <c r="BH44" s="71"/>
      <c r="BI44" s="71"/>
      <c r="BJ44" s="71"/>
      <c r="BK44" s="71"/>
      <c r="BL44" s="71"/>
      <c r="BM44" s="71"/>
      <c r="BN44" s="71"/>
      <c r="BO44" s="71"/>
      <c r="BP44" s="71"/>
      <c r="BQ44" s="71"/>
    </row>
    <row r="45" spans="2:69">
      <c r="B45" s="75" t="s">
        <v>84</v>
      </c>
      <c r="C45" s="12"/>
      <c r="D45" s="72"/>
      <c r="E45" s="72"/>
      <c r="F45" s="72"/>
      <c r="G45" s="72"/>
      <c r="H45" s="72"/>
      <c r="I45" s="12"/>
      <c r="J45" s="68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1"/>
      <c r="AE45" s="71"/>
      <c r="AF45" s="71"/>
      <c r="AG45" s="71"/>
      <c r="AH45" s="71"/>
      <c r="AI45" s="71"/>
      <c r="AJ45" s="71"/>
      <c r="AK45" s="71"/>
      <c r="AL45" s="71"/>
      <c r="AM45" s="71"/>
      <c r="AN45" s="71"/>
      <c r="AO45" s="71"/>
      <c r="AP45" s="71"/>
      <c r="AQ45" s="71"/>
      <c r="AR45" s="71"/>
      <c r="AS45" s="71"/>
      <c r="AT45" s="71"/>
      <c r="AU45" s="71"/>
      <c r="AV45" s="71"/>
      <c r="AW45" s="71"/>
      <c r="AX45" s="71"/>
      <c r="AY45" s="71"/>
      <c r="AZ45" s="71"/>
      <c r="BA45" s="71"/>
      <c r="BB45" s="71"/>
      <c r="BC45" s="71"/>
      <c r="BD45" s="71"/>
      <c r="BE45" s="71"/>
      <c r="BF45" s="71"/>
      <c r="BG45" s="71"/>
      <c r="BH45" s="71"/>
      <c r="BI45" s="71"/>
      <c r="BJ45" s="71"/>
      <c r="BK45" s="71"/>
      <c r="BL45" s="71"/>
      <c r="BM45" s="71"/>
      <c r="BN45" s="71"/>
      <c r="BO45" s="71"/>
      <c r="BP45" s="71"/>
      <c r="BQ45" s="71"/>
    </row>
    <row r="46" spans="2:69">
      <c r="B46" s="9" t="s">
        <v>45</v>
      </c>
      <c r="C46" s="74" t="s">
        <v>85</v>
      </c>
      <c r="D46" s="88">
        <f>D47+D48</f>
        <v>6</v>
      </c>
      <c r="E46" s="66"/>
      <c r="F46" s="66"/>
      <c r="G46" s="66"/>
      <c r="H46" s="66"/>
      <c r="I46" s="12"/>
      <c r="J46" s="68"/>
      <c r="K46" s="71"/>
      <c r="L46" s="69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1"/>
      <c r="AE46" s="71"/>
      <c r="AF46" s="71"/>
      <c r="AG46" s="71"/>
      <c r="AH46" s="71"/>
      <c r="AI46" s="71"/>
      <c r="AJ46" s="71"/>
      <c r="AK46" s="71"/>
      <c r="AL46" s="71"/>
      <c r="AM46" s="71"/>
      <c r="AN46" s="71"/>
      <c r="AO46" s="71"/>
      <c r="AP46" s="71"/>
      <c r="AQ46" s="71"/>
      <c r="AR46" s="71"/>
      <c r="AS46" s="71"/>
      <c r="AT46" s="71"/>
      <c r="AU46" s="71"/>
      <c r="AV46" s="71"/>
      <c r="AW46" s="71"/>
      <c r="AX46" s="71"/>
      <c r="AY46" s="71"/>
      <c r="AZ46" s="71"/>
      <c r="BA46" s="71"/>
      <c r="BB46" s="71"/>
      <c r="BC46" s="71"/>
      <c r="BD46" s="71"/>
      <c r="BE46" s="71"/>
      <c r="BF46" s="71"/>
      <c r="BG46" s="71"/>
      <c r="BH46" s="71"/>
      <c r="BI46" s="71"/>
      <c r="BJ46" s="71"/>
      <c r="BK46" s="71"/>
      <c r="BL46" s="71"/>
      <c r="BM46" s="71"/>
      <c r="BN46" s="71"/>
      <c r="BO46" s="71"/>
      <c r="BP46" s="71"/>
      <c r="BQ46" s="71"/>
    </row>
    <row r="47" spans="2:69">
      <c r="B47" s="73" t="s">
        <v>79</v>
      </c>
      <c r="C47" s="12" t="s">
        <v>85</v>
      </c>
      <c r="D47" s="53">
        <v>4</v>
      </c>
      <c r="E47" s="66"/>
      <c r="F47" s="66"/>
      <c r="G47" s="66"/>
      <c r="I47" s="12"/>
      <c r="J47" s="69">
        <f t="shared" ref="J47:K47" si="45">+J28*$D47</f>
        <v>0</v>
      </c>
      <c r="K47" s="69">
        <f t="shared" si="45"/>
        <v>0</v>
      </c>
      <c r="L47" s="69">
        <f>+L28*$D47</f>
        <v>36</v>
      </c>
      <c r="M47" s="69">
        <f>+M28*$D47</f>
        <v>42</v>
      </c>
      <c r="N47" s="69">
        <f t="shared" ref="N47:BQ47" si="46">+N28*$D47</f>
        <v>24</v>
      </c>
      <c r="O47" s="69">
        <f t="shared" si="46"/>
        <v>22</v>
      </c>
      <c r="P47" s="69">
        <f t="shared" si="46"/>
        <v>102</v>
      </c>
      <c r="Q47" s="69">
        <f t="shared" si="46"/>
        <v>132</v>
      </c>
      <c r="R47" s="69">
        <f t="shared" si="46"/>
        <v>140</v>
      </c>
      <c r="S47" s="69">
        <f t="shared" si="46"/>
        <v>90</v>
      </c>
      <c r="T47" s="69">
        <f t="shared" si="46"/>
        <v>106</v>
      </c>
      <c r="U47" s="69">
        <f t="shared" si="46"/>
        <v>122</v>
      </c>
      <c r="V47" s="69">
        <f t="shared" si="46"/>
        <v>130</v>
      </c>
      <c r="W47" s="69">
        <f t="shared" si="46"/>
        <v>106</v>
      </c>
      <c r="X47" s="69">
        <f t="shared" si="46"/>
        <v>126</v>
      </c>
      <c r="Y47" s="69">
        <f t="shared" si="46"/>
        <v>152</v>
      </c>
      <c r="Z47" s="69">
        <f t="shared" si="46"/>
        <v>280</v>
      </c>
      <c r="AA47" s="69">
        <f t="shared" si="46"/>
        <v>302</v>
      </c>
      <c r="AB47" s="69">
        <f t="shared" si="46"/>
        <v>156</v>
      </c>
      <c r="AC47" s="69">
        <f t="shared" si="46"/>
        <v>190</v>
      </c>
      <c r="AD47" s="69">
        <f t="shared" si="46"/>
        <v>272</v>
      </c>
      <c r="AE47" s="69">
        <f t="shared" si="46"/>
        <v>204</v>
      </c>
      <c r="AF47" s="69">
        <f t="shared" si="46"/>
        <v>298</v>
      </c>
      <c r="AG47" s="69">
        <f t="shared" si="46"/>
        <v>420</v>
      </c>
      <c r="AH47" s="69">
        <f t="shared" si="46"/>
        <v>442</v>
      </c>
      <c r="AI47" s="69">
        <f t="shared" si="46"/>
        <v>462</v>
      </c>
      <c r="AJ47" s="69">
        <f t="shared" si="46"/>
        <v>462</v>
      </c>
      <c r="AK47" s="69">
        <f t="shared" si="46"/>
        <v>462</v>
      </c>
      <c r="AL47" s="69">
        <f t="shared" si="46"/>
        <v>498</v>
      </c>
      <c r="AM47" s="69">
        <f t="shared" si="46"/>
        <v>556</v>
      </c>
      <c r="AN47" s="69">
        <f t="shared" si="46"/>
        <v>586</v>
      </c>
      <c r="AO47" s="69">
        <f t="shared" si="46"/>
        <v>612</v>
      </c>
      <c r="AP47" s="69">
        <f t="shared" si="46"/>
        <v>612</v>
      </c>
      <c r="AQ47" s="69">
        <f t="shared" si="46"/>
        <v>612</v>
      </c>
      <c r="AR47" s="69">
        <f t="shared" si="46"/>
        <v>612</v>
      </c>
      <c r="AS47" s="69">
        <f t="shared" si="46"/>
        <v>612</v>
      </c>
      <c r="AT47" s="69">
        <f t="shared" si="46"/>
        <v>644</v>
      </c>
      <c r="AU47" s="69">
        <f t="shared" si="46"/>
        <v>674</v>
      </c>
      <c r="AV47" s="69">
        <f t="shared" si="46"/>
        <v>674</v>
      </c>
      <c r="AW47" s="69">
        <f t="shared" si="46"/>
        <v>674</v>
      </c>
      <c r="AX47" s="69">
        <f t="shared" si="46"/>
        <v>674</v>
      </c>
      <c r="AY47" s="69">
        <f t="shared" si="46"/>
        <v>674</v>
      </c>
      <c r="AZ47" s="69">
        <f t="shared" si="46"/>
        <v>708</v>
      </c>
      <c r="BA47" s="69">
        <f t="shared" si="46"/>
        <v>740</v>
      </c>
      <c r="BB47" s="69">
        <f t="shared" si="46"/>
        <v>740</v>
      </c>
      <c r="BC47" s="69">
        <f t="shared" si="46"/>
        <v>740</v>
      </c>
      <c r="BD47" s="69">
        <f t="shared" si="46"/>
        <v>740</v>
      </c>
      <c r="BE47" s="69">
        <f t="shared" si="46"/>
        <v>740</v>
      </c>
      <c r="BF47" s="69">
        <f t="shared" si="46"/>
        <v>780</v>
      </c>
      <c r="BG47" s="69">
        <f t="shared" si="46"/>
        <v>814</v>
      </c>
      <c r="BH47" s="69">
        <f t="shared" si="46"/>
        <v>814</v>
      </c>
      <c r="BI47" s="69">
        <f t="shared" si="46"/>
        <v>814</v>
      </c>
      <c r="BJ47" s="69">
        <f t="shared" si="46"/>
        <v>814</v>
      </c>
      <c r="BK47" s="69">
        <f t="shared" si="46"/>
        <v>814</v>
      </c>
      <c r="BL47" s="69">
        <f t="shared" si="46"/>
        <v>858</v>
      </c>
      <c r="BM47" s="69">
        <f t="shared" si="46"/>
        <v>896</v>
      </c>
      <c r="BN47" s="69">
        <f t="shared" si="46"/>
        <v>896</v>
      </c>
      <c r="BO47" s="69">
        <f t="shared" si="46"/>
        <v>896</v>
      </c>
      <c r="BP47" s="69">
        <f t="shared" si="46"/>
        <v>896</v>
      </c>
      <c r="BQ47" s="69">
        <f t="shared" si="46"/>
        <v>896</v>
      </c>
    </row>
    <row r="48" spans="2:69">
      <c r="B48" s="73" t="s">
        <v>80</v>
      </c>
      <c r="C48" s="12" t="s">
        <v>85</v>
      </c>
      <c r="D48" s="53">
        <v>2</v>
      </c>
      <c r="E48" s="66"/>
      <c r="F48" s="66"/>
      <c r="G48" s="66"/>
      <c r="I48" s="12"/>
      <c r="J48" s="69">
        <f>+J28*$D48</f>
        <v>0</v>
      </c>
      <c r="K48" s="69">
        <f t="shared" ref="K48:BQ48" si="47">+K28*$D48</f>
        <v>0</v>
      </c>
      <c r="L48" s="69">
        <f>+L28*$D48</f>
        <v>18</v>
      </c>
      <c r="M48" s="69">
        <f t="shared" si="47"/>
        <v>21</v>
      </c>
      <c r="N48" s="69">
        <f t="shared" si="47"/>
        <v>12</v>
      </c>
      <c r="O48" s="69">
        <f t="shared" si="47"/>
        <v>11</v>
      </c>
      <c r="P48" s="69">
        <f t="shared" si="47"/>
        <v>51</v>
      </c>
      <c r="Q48" s="69">
        <f t="shared" si="47"/>
        <v>66</v>
      </c>
      <c r="R48" s="69">
        <f t="shared" si="47"/>
        <v>70</v>
      </c>
      <c r="S48" s="69">
        <f t="shared" si="47"/>
        <v>45</v>
      </c>
      <c r="T48" s="69">
        <f t="shared" si="47"/>
        <v>53</v>
      </c>
      <c r="U48" s="69">
        <f t="shared" si="47"/>
        <v>61</v>
      </c>
      <c r="V48" s="69">
        <f t="shared" si="47"/>
        <v>65</v>
      </c>
      <c r="W48" s="69">
        <f t="shared" si="47"/>
        <v>53</v>
      </c>
      <c r="X48" s="69">
        <f t="shared" si="47"/>
        <v>63</v>
      </c>
      <c r="Y48" s="69">
        <f t="shared" si="47"/>
        <v>76</v>
      </c>
      <c r="Z48" s="69">
        <f t="shared" si="47"/>
        <v>140</v>
      </c>
      <c r="AA48" s="69">
        <f t="shared" si="47"/>
        <v>151</v>
      </c>
      <c r="AB48" s="69">
        <f t="shared" si="47"/>
        <v>78</v>
      </c>
      <c r="AC48" s="69">
        <f t="shared" si="47"/>
        <v>95</v>
      </c>
      <c r="AD48" s="69">
        <f t="shared" si="47"/>
        <v>136</v>
      </c>
      <c r="AE48" s="69">
        <f t="shared" si="47"/>
        <v>102</v>
      </c>
      <c r="AF48" s="69">
        <f t="shared" si="47"/>
        <v>149</v>
      </c>
      <c r="AG48" s="69">
        <f t="shared" si="47"/>
        <v>210</v>
      </c>
      <c r="AH48" s="69">
        <f t="shared" si="47"/>
        <v>221</v>
      </c>
      <c r="AI48" s="69">
        <f t="shared" si="47"/>
        <v>231</v>
      </c>
      <c r="AJ48" s="69">
        <f t="shared" si="47"/>
        <v>231</v>
      </c>
      <c r="AK48" s="69">
        <f t="shared" si="47"/>
        <v>231</v>
      </c>
      <c r="AL48" s="69">
        <f t="shared" si="47"/>
        <v>249</v>
      </c>
      <c r="AM48" s="69">
        <f t="shared" si="47"/>
        <v>278</v>
      </c>
      <c r="AN48" s="69">
        <f t="shared" si="47"/>
        <v>293</v>
      </c>
      <c r="AO48" s="69">
        <f t="shared" si="47"/>
        <v>306</v>
      </c>
      <c r="AP48" s="69">
        <f t="shared" si="47"/>
        <v>306</v>
      </c>
      <c r="AQ48" s="69">
        <f t="shared" si="47"/>
        <v>306</v>
      </c>
      <c r="AR48" s="69">
        <f t="shared" si="47"/>
        <v>306</v>
      </c>
      <c r="AS48" s="69">
        <f t="shared" si="47"/>
        <v>306</v>
      </c>
      <c r="AT48" s="69">
        <f t="shared" si="47"/>
        <v>322</v>
      </c>
      <c r="AU48" s="69">
        <f t="shared" si="47"/>
        <v>337</v>
      </c>
      <c r="AV48" s="69">
        <f t="shared" si="47"/>
        <v>337</v>
      </c>
      <c r="AW48" s="69">
        <f t="shared" si="47"/>
        <v>337</v>
      </c>
      <c r="AX48" s="69">
        <f t="shared" si="47"/>
        <v>337</v>
      </c>
      <c r="AY48" s="69">
        <f t="shared" si="47"/>
        <v>337</v>
      </c>
      <c r="AZ48" s="69">
        <f t="shared" si="47"/>
        <v>354</v>
      </c>
      <c r="BA48" s="69">
        <f t="shared" si="47"/>
        <v>370</v>
      </c>
      <c r="BB48" s="69">
        <f t="shared" si="47"/>
        <v>370</v>
      </c>
      <c r="BC48" s="69">
        <f t="shared" si="47"/>
        <v>370</v>
      </c>
      <c r="BD48" s="69">
        <f t="shared" si="47"/>
        <v>370</v>
      </c>
      <c r="BE48" s="69">
        <f t="shared" si="47"/>
        <v>370</v>
      </c>
      <c r="BF48" s="69">
        <f t="shared" si="47"/>
        <v>390</v>
      </c>
      <c r="BG48" s="69">
        <f t="shared" si="47"/>
        <v>407</v>
      </c>
      <c r="BH48" s="69">
        <f t="shared" si="47"/>
        <v>407</v>
      </c>
      <c r="BI48" s="69">
        <f t="shared" si="47"/>
        <v>407</v>
      </c>
      <c r="BJ48" s="69">
        <f t="shared" si="47"/>
        <v>407</v>
      </c>
      <c r="BK48" s="69">
        <f t="shared" si="47"/>
        <v>407</v>
      </c>
      <c r="BL48" s="69">
        <f t="shared" si="47"/>
        <v>429</v>
      </c>
      <c r="BM48" s="69">
        <f t="shared" si="47"/>
        <v>448</v>
      </c>
      <c r="BN48" s="69">
        <f t="shared" si="47"/>
        <v>448</v>
      </c>
      <c r="BO48" s="69">
        <f t="shared" si="47"/>
        <v>448</v>
      </c>
      <c r="BP48" s="69">
        <f t="shared" si="47"/>
        <v>448</v>
      </c>
      <c r="BQ48" s="69">
        <f t="shared" si="47"/>
        <v>448</v>
      </c>
    </row>
    <row r="49" spans="1:69">
      <c r="B49" s="9" t="s">
        <v>46</v>
      </c>
      <c r="C49" s="74" t="s">
        <v>85</v>
      </c>
      <c r="D49" s="88">
        <f>SUM(D50:D51)</f>
        <v>14</v>
      </c>
      <c r="E49" s="66"/>
      <c r="F49" s="66"/>
      <c r="G49" s="66"/>
      <c r="I49" s="12"/>
      <c r="J49" s="68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1"/>
      <c r="AE49" s="71"/>
      <c r="AF49" s="71"/>
      <c r="AG49" s="71"/>
      <c r="AH49" s="71"/>
      <c r="AI49" s="71"/>
      <c r="AJ49" s="71"/>
      <c r="AK49" s="71"/>
      <c r="AL49" s="71"/>
      <c r="AM49" s="71"/>
      <c r="AN49" s="71"/>
      <c r="AO49" s="71"/>
      <c r="AP49" s="71"/>
      <c r="AQ49" s="71"/>
      <c r="AR49" s="71"/>
      <c r="AS49" s="71"/>
      <c r="AT49" s="71"/>
      <c r="AU49" s="71"/>
      <c r="AV49" s="71"/>
      <c r="AW49" s="71"/>
      <c r="AX49" s="71"/>
      <c r="AY49" s="71"/>
      <c r="AZ49" s="71"/>
      <c r="BA49" s="71"/>
      <c r="BB49" s="71"/>
      <c r="BC49" s="71"/>
      <c r="BD49" s="71"/>
      <c r="BE49" s="71"/>
      <c r="BF49" s="71"/>
      <c r="BG49" s="71"/>
      <c r="BH49" s="71"/>
      <c r="BI49" s="71"/>
      <c r="BJ49" s="71"/>
      <c r="BK49" s="71"/>
      <c r="BL49" s="71"/>
      <c r="BM49" s="71"/>
      <c r="BN49" s="71"/>
      <c r="BO49" s="71"/>
      <c r="BP49" s="71"/>
      <c r="BQ49" s="71"/>
    </row>
    <row r="50" spans="1:69">
      <c r="B50" s="73" t="s">
        <v>79</v>
      </c>
      <c r="C50" s="12" t="s">
        <v>85</v>
      </c>
      <c r="D50" s="53">
        <v>10</v>
      </c>
      <c r="E50" s="66"/>
      <c r="F50" s="66"/>
      <c r="G50" s="66"/>
      <c r="H50" s="66"/>
      <c r="I50" s="12"/>
      <c r="J50" s="69">
        <f>+J29*$D50</f>
        <v>0</v>
      </c>
      <c r="K50" s="69">
        <f t="shared" ref="K50:BQ50" si="48">+K29*$D50</f>
        <v>0</v>
      </c>
      <c r="L50" s="69">
        <f>+L29*$D50</f>
        <v>53.999999999999993</v>
      </c>
      <c r="M50" s="69">
        <f t="shared" si="48"/>
        <v>63</v>
      </c>
      <c r="N50" s="69">
        <f t="shared" si="48"/>
        <v>36</v>
      </c>
      <c r="O50" s="69">
        <f t="shared" si="48"/>
        <v>33</v>
      </c>
      <c r="P50" s="69">
        <f t="shared" si="48"/>
        <v>153</v>
      </c>
      <c r="Q50" s="69">
        <f t="shared" si="48"/>
        <v>198</v>
      </c>
      <c r="R50" s="69">
        <f t="shared" si="48"/>
        <v>210</v>
      </c>
      <c r="S50" s="69">
        <f t="shared" si="48"/>
        <v>135</v>
      </c>
      <c r="T50" s="69">
        <f t="shared" si="48"/>
        <v>159</v>
      </c>
      <c r="U50" s="69">
        <f t="shared" si="48"/>
        <v>183</v>
      </c>
      <c r="V50" s="69">
        <f t="shared" si="48"/>
        <v>195</v>
      </c>
      <c r="W50" s="69">
        <f t="shared" si="48"/>
        <v>159</v>
      </c>
      <c r="X50" s="69">
        <f t="shared" si="48"/>
        <v>189</v>
      </c>
      <c r="Y50" s="69">
        <f t="shared" si="48"/>
        <v>228</v>
      </c>
      <c r="Z50" s="69">
        <f t="shared" si="48"/>
        <v>420</v>
      </c>
      <c r="AA50" s="69">
        <f t="shared" si="48"/>
        <v>453</v>
      </c>
      <c r="AB50" s="69">
        <f t="shared" si="48"/>
        <v>234</v>
      </c>
      <c r="AC50" s="69">
        <f t="shared" si="48"/>
        <v>285</v>
      </c>
      <c r="AD50" s="69">
        <f t="shared" si="48"/>
        <v>408</v>
      </c>
      <c r="AE50" s="69">
        <f t="shared" si="48"/>
        <v>306</v>
      </c>
      <c r="AF50" s="69">
        <f t="shared" si="48"/>
        <v>446.99999999999994</v>
      </c>
      <c r="AG50" s="69">
        <f t="shared" si="48"/>
        <v>630</v>
      </c>
      <c r="AH50" s="69">
        <f t="shared" si="48"/>
        <v>663</v>
      </c>
      <c r="AI50" s="69">
        <f t="shared" si="48"/>
        <v>693</v>
      </c>
      <c r="AJ50" s="69">
        <f t="shared" si="48"/>
        <v>693</v>
      </c>
      <c r="AK50" s="69">
        <f t="shared" si="48"/>
        <v>693</v>
      </c>
      <c r="AL50" s="69">
        <f t="shared" si="48"/>
        <v>747</v>
      </c>
      <c r="AM50" s="69">
        <f t="shared" si="48"/>
        <v>833.99999999999989</v>
      </c>
      <c r="AN50" s="69">
        <f t="shared" si="48"/>
        <v>878.99999999999989</v>
      </c>
      <c r="AO50" s="69">
        <f t="shared" si="48"/>
        <v>918</v>
      </c>
      <c r="AP50" s="69">
        <f t="shared" si="48"/>
        <v>918</v>
      </c>
      <c r="AQ50" s="69">
        <f t="shared" si="48"/>
        <v>918</v>
      </c>
      <c r="AR50" s="69">
        <f t="shared" si="48"/>
        <v>918</v>
      </c>
      <c r="AS50" s="69">
        <f t="shared" si="48"/>
        <v>918</v>
      </c>
      <c r="AT50" s="69">
        <f t="shared" si="48"/>
        <v>966</v>
      </c>
      <c r="AU50" s="69">
        <f t="shared" si="48"/>
        <v>1011</v>
      </c>
      <c r="AV50" s="69">
        <f t="shared" si="48"/>
        <v>1011</v>
      </c>
      <c r="AW50" s="69">
        <f t="shared" si="48"/>
        <v>1011</v>
      </c>
      <c r="AX50" s="69">
        <f t="shared" si="48"/>
        <v>1011</v>
      </c>
      <c r="AY50" s="69">
        <f t="shared" si="48"/>
        <v>1011</v>
      </c>
      <c r="AZ50" s="69">
        <f t="shared" si="48"/>
        <v>1062</v>
      </c>
      <c r="BA50" s="69">
        <f t="shared" si="48"/>
        <v>1110</v>
      </c>
      <c r="BB50" s="69">
        <f t="shared" si="48"/>
        <v>1110</v>
      </c>
      <c r="BC50" s="69">
        <f t="shared" si="48"/>
        <v>1110</v>
      </c>
      <c r="BD50" s="69">
        <f t="shared" si="48"/>
        <v>1110</v>
      </c>
      <c r="BE50" s="69">
        <f t="shared" si="48"/>
        <v>1110</v>
      </c>
      <c r="BF50" s="69">
        <f t="shared" si="48"/>
        <v>1170</v>
      </c>
      <c r="BG50" s="69">
        <f t="shared" si="48"/>
        <v>1221</v>
      </c>
      <c r="BH50" s="69">
        <f t="shared" si="48"/>
        <v>1221</v>
      </c>
      <c r="BI50" s="69">
        <f t="shared" si="48"/>
        <v>1221</v>
      </c>
      <c r="BJ50" s="69">
        <f t="shared" si="48"/>
        <v>1221</v>
      </c>
      <c r="BK50" s="69">
        <f t="shared" si="48"/>
        <v>1221</v>
      </c>
      <c r="BL50" s="69">
        <f t="shared" si="48"/>
        <v>1287</v>
      </c>
      <c r="BM50" s="69">
        <f t="shared" si="48"/>
        <v>1344</v>
      </c>
      <c r="BN50" s="69">
        <f t="shared" si="48"/>
        <v>1344</v>
      </c>
      <c r="BO50" s="69">
        <f t="shared" si="48"/>
        <v>1344</v>
      </c>
      <c r="BP50" s="69">
        <f t="shared" si="48"/>
        <v>1344</v>
      </c>
      <c r="BQ50" s="69">
        <f t="shared" si="48"/>
        <v>1344</v>
      </c>
    </row>
    <row r="51" spans="1:69">
      <c r="B51" s="73" t="s">
        <v>80</v>
      </c>
      <c r="C51" s="12" t="s">
        <v>85</v>
      </c>
      <c r="D51" s="53">
        <v>4</v>
      </c>
      <c r="E51" s="66"/>
      <c r="F51" s="66"/>
      <c r="G51" s="66"/>
      <c r="H51" s="66"/>
      <c r="I51" s="12"/>
      <c r="J51" s="69">
        <f>+J29*$D51</f>
        <v>0</v>
      </c>
      <c r="K51" s="69">
        <f t="shared" ref="K51:BQ51" si="49">+K29*$D51</f>
        <v>0</v>
      </c>
      <c r="L51" s="69">
        <f>+L29*$D51</f>
        <v>21.599999999999998</v>
      </c>
      <c r="M51" s="69">
        <f t="shared" si="49"/>
        <v>25.2</v>
      </c>
      <c r="N51" s="69">
        <f t="shared" si="49"/>
        <v>14.399999999999999</v>
      </c>
      <c r="O51" s="69">
        <f t="shared" si="49"/>
        <v>13.2</v>
      </c>
      <c r="P51" s="69">
        <f t="shared" si="49"/>
        <v>61.199999999999996</v>
      </c>
      <c r="Q51" s="69">
        <f t="shared" si="49"/>
        <v>79.2</v>
      </c>
      <c r="R51" s="69">
        <f t="shared" si="49"/>
        <v>84</v>
      </c>
      <c r="S51" s="69">
        <f t="shared" si="49"/>
        <v>54</v>
      </c>
      <c r="T51" s="69">
        <f t="shared" si="49"/>
        <v>63.599999999999994</v>
      </c>
      <c r="U51" s="69">
        <f t="shared" si="49"/>
        <v>73.2</v>
      </c>
      <c r="V51" s="69">
        <f t="shared" si="49"/>
        <v>78</v>
      </c>
      <c r="W51" s="69">
        <f t="shared" si="49"/>
        <v>63.599999999999994</v>
      </c>
      <c r="X51" s="69">
        <f t="shared" si="49"/>
        <v>75.599999999999994</v>
      </c>
      <c r="Y51" s="69">
        <f t="shared" si="49"/>
        <v>91.2</v>
      </c>
      <c r="Z51" s="69">
        <f t="shared" si="49"/>
        <v>168</v>
      </c>
      <c r="AA51" s="69">
        <f t="shared" si="49"/>
        <v>181.2</v>
      </c>
      <c r="AB51" s="69">
        <f t="shared" si="49"/>
        <v>93.6</v>
      </c>
      <c r="AC51" s="69">
        <f t="shared" si="49"/>
        <v>114</v>
      </c>
      <c r="AD51" s="69">
        <f t="shared" si="49"/>
        <v>163.19999999999999</v>
      </c>
      <c r="AE51" s="69">
        <f t="shared" si="49"/>
        <v>122.39999999999999</v>
      </c>
      <c r="AF51" s="69">
        <f t="shared" si="49"/>
        <v>178.79999999999998</v>
      </c>
      <c r="AG51" s="69">
        <f t="shared" si="49"/>
        <v>252</v>
      </c>
      <c r="AH51" s="69">
        <f t="shared" si="49"/>
        <v>265.2</v>
      </c>
      <c r="AI51" s="69">
        <f t="shared" si="49"/>
        <v>277.2</v>
      </c>
      <c r="AJ51" s="69">
        <f t="shared" si="49"/>
        <v>277.2</v>
      </c>
      <c r="AK51" s="69">
        <f t="shared" si="49"/>
        <v>277.2</v>
      </c>
      <c r="AL51" s="69">
        <f t="shared" si="49"/>
        <v>298.8</v>
      </c>
      <c r="AM51" s="69">
        <f t="shared" si="49"/>
        <v>333.59999999999997</v>
      </c>
      <c r="AN51" s="69">
        <f t="shared" si="49"/>
        <v>351.59999999999997</v>
      </c>
      <c r="AO51" s="69">
        <f t="shared" si="49"/>
        <v>367.2</v>
      </c>
      <c r="AP51" s="69">
        <f t="shared" si="49"/>
        <v>367.2</v>
      </c>
      <c r="AQ51" s="69">
        <f t="shared" si="49"/>
        <v>367.2</v>
      </c>
      <c r="AR51" s="69">
        <f t="shared" si="49"/>
        <v>367.2</v>
      </c>
      <c r="AS51" s="69">
        <f t="shared" si="49"/>
        <v>367.2</v>
      </c>
      <c r="AT51" s="69">
        <f t="shared" si="49"/>
        <v>386.4</v>
      </c>
      <c r="AU51" s="69">
        <f t="shared" si="49"/>
        <v>404.4</v>
      </c>
      <c r="AV51" s="69">
        <f t="shared" si="49"/>
        <v>404.4</v>
      </c>
      <c r="AW51" s="69">
        <f t="shared" si="49"/>
        <v>404.4</v>
      </c>
      <c r="AX51" s="69">
        <f t="shared" si="49"/>
        <v>404.4</v>
      </c>
      <c r="AY51" s="69">
        <f t="shared" si="49"/>
        <v>404.4</v>
      </c>
      <c r="AZ51" s="69">
        <f t="shared" si="49"/>
        <v>424.8</v>
      </c>
      <c r="BA51" s="69">
        <f t="shared" si="49"/>
        <v>444</v>
      </c>
      <c r="BB51" s="69">
        <f t="shared" si="49"/>
        <v>444</v>
      </c>
      <c r="BC51" s="69">
        <f t="shared" si="49"/>
        <v>444</v>
      </c>
      <c r="BD51" s="69">
        <f t="shared" si="49"/>
        <v>444</v>
      </c>
      <c r="BE51" s="69">
        <f t="shared" si="49"/>
        <v>444</v>
      </c>
      <c r="BF51" s="69">
        <f t="shared" si="49"/>
        <v>468</v>
      </c>
      <c r="BG51" s="69">
        <f t="shared" si="49"/>
        <v>488.4</v>
      </c>
      <c r="BH51" s="69">
        <f t="shared" si="49"/>
        <v>488.4</v>
      </c>
      <c r="BI51" s="69">
        <f t="shared" si="49"/>
        <v>488.4</v>
      </c>
      <c r="BJ51" s="69">
        <f t="shared" si="49"/>
        <v>488.4</v>
      </c>
      <c r="BK51" s="69">
        <f t="shared" si="49"/>
        <v>488.4</v>
      </c>
      <c r="BL51" s="69">
        <f t="shared" si="49"/>
        <v>514.79999999999995</v>
      </c>
      <c r="BM51" s="69">
        <f t="shared" si="49"/>
        <v>537.6</v>
      </c>
      <c r="BN51" s="69">
        <f t="shared" si="49"/>
        <v>537.6</v>
      </c>
      <c r="BO51" s="69">
        <f t="shared" si="49"/>
        <v>537.6</v>
      </c>
      <c r="BP51" s="69">
        <f t="shared" si="49"/>
        <v>537.6</v>
      </c>
      <c r="BQ51" s="69">
        <f t="shared" si="49"/>
        <v>537.6</v>
      </c>
    </row>
    <row r="52" spans="1:69">
      <c r="B52" s="9" t="s">
        <v>47</v>
      </c>
      <c r="C52" s="74" t="s">
        <v>85</v>
      </c>
      <c r="D52" s="88">
        <f>SUM(D53:D54)</f>
        <v>38</v>
      </c>
      <c r="E52" s="67"/>
      <c r="F52" s="67"/>
      <c r="G52" s="67"/>
      <c r="H52" s="67"/>
      <c r="I52" s="12"/>
      <c r="J52" s="29"/>
      <c r="K52" s="29"/>
      <c r="L52" s="29"/>
      <c r="M52" s="29"/>
      <c r="N52" s="29"/>
      <c r="O52" s="29"/>
      <c r="P52" s="29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</row>
    <row r="53" spans="1:69">
      <c r="B53" s="73" t="s">
        <v>80</v>
      </c>
      <c r="C53" s="12" t="s">
        <v>85</v>
      </c>
      <c r="D53" s="53">
        <v>24</v>
      </c>
      <c r="E53" s="67"/>
      <c r="F53" s="67"/>
      <c r="G53" s="67"/>
      <c r="H53" s="67"/>
      <c r="I53" s="12"/>
      <c r="J53" s="69">
        <f>+J30*$D53</f>
        <v>0</v>
      </c>
      <c r="K53" s="69">
        <f t="shared" ref="K53:BQ53" si="50">+K30*$D53</f>
        <v>0</v>
      </c>
      <c r="L53" s="69">
        <f>+L30*$D53</f>
        <v>86.4</v>
      </c>
      <c r="M53" s="69">
        <f t="shared" si="50"/>
        <v>100.80000000000001</v>
      </c>
      <c r="N53" s="69">
        <f t="shared" si="50"/>
        <v>57.600000000000009</v>
      </c>
      <c r="O53" s="69">
        <f t="shared" si="50"/>
        <v>52.800000000000004</v>
      </c>
      <c r="P53" s="69">
        <f t="shared" si="50"/>
        <v>244.8</v>
      </c>
      <c r="Q53" s="69">
        <f t="shared" si="50"/>
        <v>316.8</v>
      </c>
      <c r="R53" s="69">
        <f t="shared" si="50"/>
        <v>336</v>
      </c>
      <c r="S53" s="69">
        <f t="shared" si="50"/>
        <v>216</v>
      </c>
      <c r="T53" s="69">
        <f t="shared" si="50"/>
        <v>254.40000000000003</v>
      </c>
      <c r="U53" s="69">
        <f t="shared" si="50"/>
        <v>292.8</v>
      </c>
      <c r="V53" s="69">
        <f t="shared" si="50"/>
        <v>312</v>
      </c>
      <c r="W53" s="69">
        <f t="shared" si="50"/>
        <v>254.40000000000003</v>
      </c>
      <c r="X53" s="69">
        <f t="shared" si="50"/>
        <v>302.40000000000003</v>
      </c>
      <c r="Y53" s="69">
        <f t="shared" si="50"/>
        <v>364.8</v>
      </c>
      <c r="Z53" s="69">
        <f t="shared" si="50"/>
        <v>672</v>
      </c>
      <c r="AA53" s="69">
        <f t="shared" si="50"/>
        <v>724.80000000000007</v>
      </c>
      <c r="AB53" s="69">
        <f t="shared" si="50"/>
        <v>374.40000000000003</v>
      </c>
      <c r="AC53" s="69">
        <f t="shared" si="50"/>
        <v>456</v>
      </c>
      <c r="AD53" s="69">
        <f t="shared" si="50"/>
        <v>652.80000000000007</v>
      </c>
      <c r="AE53" s="69">
        <f t="shared" si="50"/>
        <v>489.6</v>
      </c>
      <c r="AF53" s="69">
        <f t="shared" si="50"/>
        <v>715.2</v>
      </c>
      <c r="AG53" s="69">
        <f t="shared" si="50"/>
        <v>1008</v>
      </c>
      <c r="AH53" s="69">
        <f t="shared" si="50"/>
        <v>1060.8000000000002</v>
      </c>
      <c r="AI53" s="69">
        <f t="shared" si="50"/>
        <v>1108.8000000000002</v>
      </c>
      <c r="AJ53" s="69">
        <f t="shared" si="50"/>
        <v>1108.8000000000002</v>
      </c>
      <c r="AK53" s="69">
        <f t="shared" si="50"/>
        <v>1108.8000000000002</v>
      </c>
      <c r="AL53" s="69">
        <f t="shared" si="50"/>
        <v>1195.2</v>
      </c>
      <c r="AM53" s="69">
        <f t="shared" si="50"/>
        <v>1334.4</v>
      </c>
      <c r="AN53" s="69">
        <f t="shared" si="50"/>
        <v>1406.4</v>
      </c>
      <c r="AO53" s="69">
        <f t="shared" si="50"/>
        <v>1468.8000000000002</v>
      </c>
      <c r="AP53" s="69">
        <f t="shared" si="50"/>
        <v>1468.8000000000002</v>
      </c>
      <c r="AQ53" s="69">
        <f t="shared" si="50"/>
        <v>1468.8000000000002</v>
      </c>
      <c r="AR53" s="69">
        <f t="shared" si="50"/>
        <v>1468.8000000000002</v>
      </c>
      <c r="AS53" s="69">
        <f t="shared" si="50"/>
        <v>1468.8000000000002</v>
      </c>
      <c r="AT53" s="69">
        <f t="shared" si="50"/>
        <v>1545.6000000000001</v>
      </c>
      <c r="AU53" s="69">
        <f t="shared" si="50"/>
        <v>1617.6000000000001</v>
      </c>
      <c r="AV53" s="69">
        <f t="shared" si="50"/>
        <v>1617.6000000000001</v>
      </c>
      <c r="AW53" s="69">
        <f t="shared" si="50"/>
        <v>1617.6000000000001</v>
      </c>
      <c r="AX53" s="69">
        <f t="shared" si="50"/>
        <v>1617.6000000000001</v>
      </c>
      <c r="AY53" s="69">
        <f t="shared" si="50"/>
        <v>1617.6000000000001</v>
      </c>
      <c r="AZ53" s="69">
        <f t="shared" si="50"/>
        <v>1699.1999999999998</v>
      </c>
      <c r="BA53" s="69">
        <f t="shared" si="50"/>
        <v>1776</v>
      </c>
      <c r="BB53" s="69">
        <f t="shared" si="50"/>
        <v>1776</v>
      </c>
      <c r="BC53" s="69">
        <f t="shared" si="50"/>
        <v>1776</v>
      </c>
      <c r="BD53" s="69">
        <f t="shared" si="50"/>
        <v>1776</v>
      </c>
      <c r="BE53" s="69">
        <f t="shared" si="50"/>
        <v>1776</v>
      </c>
      <c r="BF53" s="69">
        <f t="shared" si="50"/>
        <v>1872</v>
      </c>
      <c r="BG53" s="69">
        <f t="shared" si="50"/>
        <v>1953.6000000000001</v>
      </c>
      <c r="BH53" s="69">
        <f t="shared" si="50"/>
        <v>1953.6000000000001</v>
      </c>
      <c r="BI53" s="69">
        <f t="shared" si="50"/>
        <v>1953.6000000000001</v>
      </c>
      <c r="BJ53" s="69">
        <f t="shared" si="50"/>
        <v>1953.6000000000001</v>
      </c>
      <c r="BK53" s="69">
        <f t="shared" si="50"/>
        <v>1953.6000000000001</v>
      </c>
      <c r="BL53" s="69">
        <f t="shared" si="50"/>
        <v>2059.2000000000003</v>
      </c>
      <c r="BM53" s="69">
        <f t="shared" si="50"/>
        <v>2150.4</v>
      </c>
      <c r="BN53" s="69">
        <f t="shared" si="50"/>
        <v>2150.4</v>
      </c>
      <c r="BO53" s="69">
        <f t="shared" si="50"/>
        <v>2150.4</v>
      </c>
      <c r="BP53" s="69">
        <f t="shared" si="50"/>
        <v>2150.4</v>
      </c>
      <c r="BQ53" s="69">
        <f t="shared" si="50"/>
        <v>2150.4</v>
      </c>
    </row>
    <row r="54" spans="1:69">
      <c r="B54" s="73" t="s">
        <v>81</v>
      </c>
      <c r="C54" s="12" t="s">
        <v>85</v>
      </c>
      <c r="D54" s="53">
        <v>14</v>
      </c>
      <c r="E54" s="67"/>
      <c r="F54" s="67"/>
      <c r="G54" s="67"/>
      <c r="H54" s="67"/>
      <c r="I54" s="12"/>
      <c r="J54" s="69">
        <f>+J30*$D54</f>
        <v>0</v>
      </c>
      <c r="K54" s="69">
        <f t="shared" ref="K54:BQ54" si="51">+K30*$D54</f>
        <v>0</v>
      </c>
      <c r="L54" s="69">
        <f t="shared" si="51"/>
        <v>50.4</v>
      </c>
      <c r="M54" s="69">
        <f t="shared" si="51"/>
        <v>58.800000000000004</v>
      </c>
      <c r="N54" s="69">
        <f t="shared" si="51"/>
        <v>33.600000000000009</v>
      </c>
      <c r="O54" s="69">
        <f t="shared" si="51"/>
        <v>30.800000000000004</v>
      </c>
      <c r="P54" s="69">
        <f t="shared" si="51"/>
        <v>142.80000000000001</v>
      </c>
      <c r="Q54" s="69">
        <f t="shared" si="51"/>
        <v>184.8</v>
      </c>
      <c r="R54" s="69">
        <f t="shared" si="51"/>
        <v>196</v>
      </c>
      <c r="S54" s="69">
        <f t="shared" si="51"/>
        <v>126</v>
      </c>
      <c r="T54" s="69">
        <f t="shared" si="51"/>
        <v>148.40000000000003</v>
      </c>
      <c r="U54" s="69">
        <f t="shared" si="51"/>
        <v>170.8</v>
      </c>
      <c r="V54" s="69">
        <f t="shared" si="51"/>
        <v>182</v>
      </c>
      <c r="W54" s="69">
        <f t="shared" si="51"/>
        <v>148.40000000000003</v>
      </c>
      <c r="X54" s="69">
        <f t="shared" si="51"/>
        <v>176.40000000000003</v>
      </c>
      <c r="Y54" s="69">
        <f t="shared" si="51"/>
        <v>212.8</v>
      </c>
      <c r="Z54" s="69">
        <f t="shared" si="51"/>
        <v>392</v>
      </c>
      <c r="AA54" s="69">
        <f t="shared" si="51"/>
        <v>422.80000000000007</v>
      </c>
      <c r="AB54" s="69">
        <f t="shared" si="51"/>
        <v>218.40000000000003</v>
      </c>
      <c r="AC54" s="69">
        <f t="shared" si="51"/>
        <v>266</v>
      </c>
      <c r="AD54" s="69">
        <f t="shared" si="51"/>
        <v>380.80000000000007</v>
      </c>
      <c r="AE54" s="69">
        <f t="shared" si="51"/>
        <v>285.60000000000002</v>
      </c>
      <c r="AF54" s="69">
        <f t="shared" si="51"/>
        <v>417.2</v>
      </c>
      <c r="AG54" s="69">
        <f t="shared" si="51"/>
        <v>588</v>
      </c>
      <c r="AH54" s="69">
        <f t="shared" si="51"/>
        <v>618.80000000000007</v>
      </c>
      <c r="AI54" s="69">
        <f t="shared" si="51"/>
        <v>646.80000000000007</v>
      </c>
      <c r="AJ54" s="69">
        <f t="shared" si="51"/>
        <v>646.80000000000007</v>
      </c>
      <c r="AK54" s="69">
        <f t="shared" si="51"/>
        <v>646.80000000000007</v>
      </c>
      <c r="AL54" s="69">
        <f t="shared" si="51"/>
        <v>697.2</v>
      </c>
      <c r="AM54" s="69">
        <f t="shared" si="51"/>
        <v>778.4</v>
      </c>
      <c r="AN54" s="69">
        <f t="shared" si="51"/>
        <v>820.4</v>
      </c>
      <c r="AO54" s="69">
        <f t="shared" si="51"/>
        <v>856.80000000000007</v>
      </c>
      <c r="AP54" s="69">
        <f t="shared" si="51"/>
        <v>856.80000000000007</v>
      </c>
      <c r="AQ54" s="69">
        <f t="shared" si="51"/>
        <v>856.80000000000007</v>
      </c>
      <c r="AR54" s="69">
        <f t="shared" si="51"/>
        <v>856.80000000000007</v>
      </c>
      <c r="AS54" s="69">
        <f t="shared" si="51"/>
        <v>856.80000000000007</v>
      </c>
      <c r="AT54" s="69">
        <f t="shared" si="51"/>
        <v>901.60000000000014</v>
      </c>
      <c r="AU54" s="69">
        <f t="shared" si="51"/>
        <v>943.60000000000014</v>
      </c>
      <c r="AV54" s="69">
        <f t="shared" si="51"/>
        <v>943.60000000000014</v>
      </c>
      <c r="AW54" s="69">
        <f t="shared" si="51"/>
        <v>943.60000000000014</v>
      </c>
      <c r="AX54" s="69">
        <f t="shared" si="51"/>
        <v>943.60000000000014</v>
      </c>
      <c r="AY54" s="69">
        <f t="shared" si="51"/>
        <v>943.60000000000014</v>
      </c>
      <c r="AZ54" s="69">
        <f t="shared" si="51"/>
        <v>991.19999999999993</v>
      </c>
      <c r="BA54" s="69">
        <f t="shared" si="51"/>
        <v>1036</v>
      </c>
      <c r="BB54" s="69">
        <f t="shared" si="51"/>
        <v>1036</v>
      </c>
      <c r="BC54" s="69">
        <f t="shared" si="51"/>
        <v>1036</v>
      </c>
      <c r="BD54" s="69">
        <f t="shared" si="51"/>
        <v>1036</v>
      </c>
      <c r="BE54" s="69">
        <f t="shared" si="51"/>
        <v>1036</v>
      </c>
      <c r="BF54" s="69">
        <f t="shared" si="51"/>
        <v>1092</v>
      </c>
      <c r="BG54" s="69">
        <f t="shared" si="51"/>
        <v>1139.6000000000001</v>
      </c>
      <c r="BH54" s="69">
        <f t="shared" si="51"/>
        <v>1139.6000000000001</v>
      </c>
      <c r="BI54" s="69">
        <f t="shared" si="51"/>
        <v>1139.6000000000001</v>
      </c>
      <c r="BJ54" s="69">
        <f t="shared" si="51"/>
        <v>1139.6000000000001</v>
      </c>
      <c r="BK54" s="69">
        <f t="shared" si="51"/>
        <v>1139.6000000000001</v>
      </c>
      <c r="BL54" s="69">
        <f t="shared" si="51"/>
        <v>1201.2000000000003</v>
      </c>
      <c r="BM54" s="69">
        <f t="shared" si="51"/>
        <v>1254.4000000000001</v>
      </c>
      <c r="BN54" s="69">
        <f t="shared" si="51"/>
        <v>1254.4000000000001</v>
      </c>
      <c r="BO54" s="69">
        <f t="shared" si="51"/>
        <v>1254.4000000000001</v>
      </c>
      <c r="BP54" s="69">
        <f t="shared" si="51"/>
        <v>1254.4000000000001</v>
      </c>
      <c r="BQ54" s="69">
        <f t="shared" si="51"/>
        <v>1254.4000000000001</v>
      </c>
    </row>
    <row r="55" spans="1:69">
      <c r="B55" s="73"/>
      <c r="C55" s="12"/>
      <c r="D55" s="36"/>
      <c r="E55" s="67"/>
      <c r="F55" s="67"/>
      <c r="G55" s="67"/>
      <c r="H55" s="67"/>
      <c r="I55" s="12"/>
      <c r="J55" s="69"/>
      <c r="K55" s="69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69"/>
      <c r="AD55" s="69"/>
      <c r="AE55" s="69"/>
      <c r="AF55" s="69"/>
      <c r="AG55" s="69"/>
      <c r="AH55" s="69"/>
      <c r="AI55" s="69"/>
      <c r="AJ55" s="69"/>
      <c r="AK55" s="69"/>
      <c r="AL55" s="69"/>
      <c r="AM55" s="69"/>
      <c r="AN55" s="69"/>
      <c r="AO55" s="69"/>
      <c r="AP55" s="69"/>
      <c r="AQ55" s="69"/>
      <c r="AR55" s="69"/>
      <c r="AS55" s="69"/>
      <c r="AT55" s="69"/>
      <c r="AU55" s="69"/>
      <c r="AV55" s="69"/>
      <c r="AW55" s="69"/>
      <c r="AX55" s="69"/>
      <c r="AY55" s="69"/>
      <c r="AZ55" s="69"/>
      <c r="BA55" s="69"/>
      <c r="BB55" s="69"/>
      <c r="BC55" s="69"/>
      <c r="BD55" s="69"/>
      <c r="BE55" s="69"/>
      <c r="BF55" s="69"/>
      <c r="BG55" s="69"/>
      <c r="BH55" s="69"/>
      <c r="BI55" s="69"/>
      <c r="BJ55" s="69"/>
      <c r="BK55" s="69"/>
      <c r="BL55" s="69"/>
      <c r="BM55" s="69"/>
      <c r="BN55" s="69"/>
      <c r="BO55" s="69"/>
      <c r="BP55" s="69"/>
      <c r="BQ55" s="69"/>
    </row>
    <row r="56" spans="1:69">
      <c r="B56" s="73" t="s">
        <v>79</v>
      </c>
      <c r="C56" s="12" t="s">
        <v>85</v>
      </c>
      <c r="D56" s="36"/>
      <c r="E56" s="67"/>
      <c r="F56" s="67"/>
      <c r="G56" s="67"/>
      <c r="H56" s="67"/>
      <c r="I56" s="73" t="s">
        <v>79</v>
      </c>
      <c r="J56" s="66">
        <f t="shared" ref="J56" si="52">+J47+J50</f>
        <v>0</v>
      </c>
      <c r="K56" s="66">
        <f t="shared" ref="K56:BQ56" si="53">+K47+K50</f>
        <v>0</v>
      </c>
      <c r="L56" s="66">
        <f t="shared" si="53"/>
        <v>90</v>
      </c>
      <c r="M56" s="66">
        <f t="shared" si="53"/>
        <v>105</v>
      </c>
      <c r="N56" s="66">
        <f t="shared" si="53"/>
        <v>60</v>
      </c>
      <c r="O56" s="66">
        <f t="shared" si="53"/>
        <v>55</v>
      </c>
      <c r="P56" s="66">
        <f t="shared" si="53"/>
        <v>255</v>
      </c>
      <c r="Q56" s="66">
        <f t="shared" si="53"/>
        <v>330</v>
      </c>
      <c r="R56" s="66">
        <f t="shared" si="53"/>
        <v>350</v>
      </c>
      <c r="S56" s="66">
        <f t="shared" si="53"/>
        <v>225</v>
      </c>
      <c r="T56" s="66">
        <f t="shared" si="53"/>
        <v>265</v>
      </c>
      <c r="U56" s="66">
        <f t="shared" si="53"/>
        <v>305</v>
      </c>
      <c r="V56" s="66">
        <f t="shared" si="53"/>
        <v>325</v>
      </c>
      <c r="W56" s="66">
        <f t="shared" si="53"/>
        <v>265</v>
      </c>
      <c r="X56" s="66">
        <f t="shared" si="53"/>
        <v>315</v>
      </c>
      <c r="Y56" s="66">
        <f t="shared" si="53"/>
        <v>380</v>
      </c>
      <c r="Z56" s="66">
        <f t="shared" si="53"/>
        <v>700</v>
      </c>
      <c r="AA56" s="66">
        <f t="shared" si="53"/>
        <v>755</v>
      </c>
      <c r="AB56" s="66">
        <f t="shared" si="53"/>
        <v>390</v>
      </c>
      <c r="AC56" s="66">
        <f t="shared" si="53"/>
        <v>475</v>
      </c>
      <c r="AD56" s="66">
        <f t="shared" si="53"/>
        <v>680</v>
      </c>
      <c r="AE56" s="66">
        <f t="shared" si="53"/>
        <v>510</v>
      </c>
      <c r="AF56" s="66">
        <f t="shared" si="53"/>
        <v>745</v>
      </c>
      <c r="AG56" s="66">
        <f t="shared" si="53"/>
        <v>1050</v>
      </c>
      <c r="AH56" s="66">
        <f t="shared" si="53"/>
        <v>1105</v>
      </c>
      <c r="AI56" s="66">
        <f t="shared" si="53"/>
        <v>1155</v>
      </c>
      <c r="AJ56" s="66">
        <f t="shared" si="53"/>
        <v>1155</v>
      </c>
      <c r="AK56" s="66">
        <f t="shared" si="53"/>
        <v>1155</v>
      </c>
      <c r="AL56" s="66">
        <f t="shared" si="53"/>
        <v>1245</v>
      </c>
      <c r="AM56" s="66">
        <f t="shared" si="53"/>
        <v>1390</v>
      </c>
      <c r="AN56" s="66">
        <f t="shared" si="53"/>
        <v>1465</v>
      </c>
      <c r="AO56" s="66">
        <f t="shared" si="53"/>
        <v>1530</v>
      </c>
      <c r="AP56" s="66">
        <f t="shared" si="53"/>
        <v>1530</v>
      </c>
      <c r="AQ56" s="66">
        <f t="shared" si="53"/>
        <v>1530</v>
      </c>
      <c r="AR56" s="66">
        <f t="shared" si="53"/>
        <v>1530</v>
      </c>
      <c r="AS56" s="66">
        <f t="shared" si="53"/>
        <v>1530</v>
      </c>
      <c r="AT56" s="66">
        <f t="shared" si="53"/>
        <v>1610</v>
      </c>
      <c r="AU56" s="66">
        <f t="shared" si="53"/>
        <v>1685</v>
      </c>
      <c r="AV56" s="66">
        <f t="shared" si="53"/>
        <v>1685</v>
      </c>
      <c r="AW56" s="66">
        <f t="shared" si="53"/>
        <v>1685</v>
      </c>
      <c r="AX56" s="66">
        <f t="shared" si="53"/>
        <v>1685</v>
      </c>
      <c r="AY56" s="66">
        <f t="shared" si="53"/>
        <v>1685</v>
      </c>
      <c r="AZ56" s="66">
        <f t="shared" si="53"/>
        <v>1770</v>
      </c>
      <c r="BA56" s="66">
        <f t="shared" si="53"/>
        <v>1850</v>
      </c>
      <c r="BB56" s="66">
        <f t="shared" si="53"/>
        <v>1850</v>
      </c>
      <c r="BC56" s="66">
        <f t="shared" si="53"/>
        <v>1850</v>
      </c>
      <c r="BD56" s="66">
        <f t="shared" si="53"/>
        <v>1850</v>
      </c>
      <c r="BE56" s="66">
        <f t="shared" si="53"/>
        <v>1850</v>
      </c>
      <c r="BF56" s="66">
        <f t="shared" si="53"/>
        <v>1950</v>
      </c>
      <c r="BG56" s="66">
        <f t="shared" si="53"/>
        <v>2035</v>
      </c>
      <c r="BH56" s="66">
        <f t="shared" si="53"/>
        <v>2035</v>
      </c>
      <c r="BI56" s="66">
        <f t="shared" si="53"/>
        <v>2035</v>
      </c>
      <c r="BJ56" s="66">
        <f t="shared" si="53"/>
        <v>2035</v>
      </c>
      <c r="BK56" s="66">
        <f t="shared" si="53"/>
        <v>2035</v>
      </c>
      <c r="BL56" s="66">
        <f t="shared" si="53"/>
        <v>2145</v>
      </c>
      <c r="BM56" s="66">
        <f t="shared" si="53"/>
        <v>2240</v>
      </c>
      <c r="BN56" s="66">
        <f t="shared" si="53"/>
        <v>2240</v>
      </c>
      <c r="BO56" s="66">
        <f t="shared" si="53"/>
        <v>2240</v>
      </c>
      <c r="BP56" s="66">
        <f t="shared" si="53"/>
        <v>2240</v>
      </c>
      <c r="BQ56" s="66">
        <f t="shared" si="53"/>
        <v>2240</v>
      </c>
    </row>
    <row r="57" spans="1:69">
      <c r="B57" s="73" t="s">
        <v>80</v>
      </c>
      <c r="C57" s="12" t="s">
        <v>85</v>
      </c>
      <c r="D57" s="36"/>
      <c r="E57" s="67"/>
      <c r="F57" s="67"/>
      <c r="G57" s="67"/>
      <c r="H57" s="67"/>
      <c r="I57" s="73" t="s">
        <v>80</v>
      </c>
      <c r="J57" s="66">
        <f t="shared" ref="J57" si="54">+J48+J51+J53</f>
        <v>0</v>
      </c>
      <c r="K57" s="66">
        <f t="shared" ref="K57:BQ57" si="55">+K48+K51+K53</f>
        <v>0</v>
      </c>
      <c r="L57" s="66">
        <f t="shared" si="55"/>
        <v>126</v>
      </c>
      <c r="M57" s="66">
        <f t="shared" si="55"/>
        <v>147</v>
      </c>
      <c r="N57" s="66">
        <f t="shared" si="55"/>
        <v>84</v>
      </c>
      <c r="O57" s="66">
        <f t="shared" si="55"/>
        <v>77</v>
      </c>
      <c r="P57" s="66">
        <f t="shared" si="55"/>
        <v>357</v>
      </c>
      <c r="Q57" s="66">
        <f t="shared" si="55"/>
        <v>462</v>
      </c>
      <c r="R57" s="66">
        <f t="shared" si="55"/>
        <v>490</v>
      </c>
      <c r="S57" s="66">
        <f t="shared" si="55"/>
        <v>315</v>
      </c>
      <c r="T57" s="66">
        <f t="shared" si="55"/>
        <v>371</v>
      </c>
      <c r="U57" s="66">
        <f t="shared" si="55"/>
        <v>427</v>
      </c>
      <c r="V57" s="66">
        <f t="shared" si="55"/>
        <v>455</v>
      </c>
      <c r="W57" s="66">
        <f t="shared" si="55"/>
        <v>371</v>
      </c>
      <c r="X57" s="66">
        <f t="shared" si="55"/>
        <v>441</v>
      </c>
      <c r="Y57" s="66">
        <f t="shared" si="55"/>
        <v>532</v>
      </c>
      <c r="Z57" s="66">
        <f t="shared" si="55"/>
        <v>980</v>
      </c>
      <c r="AA57" s="66">
        <f t="shared" si="55"/>
        <v>1057</v>
      </c>
      <c r="AB57" s="66">
        <f t="shared" si="55"/>
        <v>546</v>
      </c>
      <c r="AC57" s="66">
        <f t="shared" si="55"/>
        <v>665</v>
      </c>
      <c r="AD57" s="66">
        <f t="shared" si="55"/>
        <v>952</v>
      </c>
      <c r="AE57" s="66">
        <f t="shared" si="55"/>
        <v>714</v>
      </c>
      <c r="AF57" s="66">
        <f t="shared" si="55"/>
        <v>1043</v>
      </c>
      <c r="AG57" s="66">
        <f t="shared" si="55"/>
        <v>1470</v>
      </c>
      <c r="AH57" s="66">
        <f t="shared" si="55"/>
        <v>1547.0000000000002</v>
      </c>
      <c r="AI57" s="66">
        <f t="shared" si="55"/>
        <v>1617.0000000000002</v>
      </c>
      <c r="AJ57" s="66">
        <f t="shared" si="55"/>
        <v>1617.0000000000002</v>
      </c>
      <c r="AK57" s="66">
        <f t="shared" si="55"/>
        <v>1617.0000000000002</v>
      </c>
      <c r="AL57" s="66">
        <f t="shared" si="55"/>
        <v>1743</v>
      </c>
      <c r="AM57" s="66">
        <f t="shared" si="55"/>
        <v>1946</v>
      </c>
      <c r="AN57" s="66">
        <f t="shared" si="55"/>
        <v>2051</v>
      </c>
      <c r="AO57" s="66">
        <f t="shared" si="55"/>
        <v>2142</v>
      </c>
      <c r="AP57" s="66">
        <f t="shared" si="55"/>
        <v>2142</v>
      </c>
      <c r="AQ57" s="66">
        <f t="shared" si="55"/>
        <v>2142</v>
      </c>
      <c r="AR57" s="66">
        <f t="shared" si="55"/>
        <v>2142</v>
      </c>
      <c r="AS57" s="66">
        <f t="shared" si="55"/>
        <v>2142</v>
      </c>
      <c r="AT57" s="66">
        <f t="shared" si="55"/>
        <v>2254</v>
      </c>
      <c r="AU57" s="66">
        <f t="shared" si="55"/>
        <v>2359</v>
      </c>
      <c r="AV57" s="66">
        <f t="shared" si="55"/>
        <v>2359</v>
      </c>
      <c r="AW57" s="66">
        <f t="shared" si="55"/>
        <v>2359</v>
      </c>
      <c r="AX57" s="66">
        <f t="shared" si="55"/>
        <v>2359</v>
      </c>
      <c r="AY57" s="66">
        <f t="shared" si="55"/>
        <v>2359</v>
      </c>
      <c r="AZ57" s="66">
        <f t="shared" si="55"/>
        <v>2478</v>
      </c>
      <c r="BA57" s="66">
        <f t="shared" si="55"/>
        <v>2590</v>
      </c>
      <c r="BB57" s="66">
        <f t="shared" si="55"/>
        <v>2590</v>
      </c>
      <c r="BC57" s="66">
        <f t="shared" si="55"/>
        <v>2590</v>
      </c>
      <c r="BD57" s="66">
        <f t="shared" si="55"/>
        <v>2590</v>
      </c>
      <c r="BE57" s="66">
        <f t="shared" si="55"/>
        <v>2590</v>
      </c>
      <c r="BF57" s="66">
        <f t="shared" si="55"/>
        <v>2730</v>
      </c>
      <c r="BG57" s="66">
        <f t="shared" si="55"/>
        <v>2849</v>
      </c>
      <c r="BH57" s="66">
        <f t="shared" si="55"/>
        <v>2849</v>
      </c>
      <c r="BI57" s="66">
        <f t="shared" si="55"/>
        <v>2849</v>
      </c>
      <c r="BJ57" s="66">
        <f t="shared" si="55"/>
        <v>2849</v>
      </c>
      <c r="BK57" s="66">
        <f t="shared" si="55"/>
        <v>2849</v>
      </c>
      <c r="BL57" s="66">
        <f t="shared" si="55"/>
        <v>3003</v>
      </c>
      <c r="BM57" s="66">
        <f t="shared" si="55"/>
        <v>3136</v>
      </c>
      <c r="BN57" s="66">
        <f t="shared" si="55"/>
        <v>3136</v>
      </c>
      <c r="BO57" s="66">
        <f t="shared" si="55"/>
        <v>3136</v>
      </c>
      <c r="BP57" s="66">
        <f t="shared" si="55"/>
        <v>3136</v>
      </c>
      <c r="BQ57" s="66">
        <f t="shared" si="55"/>
        <v>3136</v>
      </c>
    </row>
    <row r="58" spans="1:69">
      <c r="B58" s="73" t="s">
        <v>81</v>
      </c>
      <c r="C58" s="12" t="s">
        <v>85</v>
      </c>
      <c r="D58" s="36"/>
      <c r="E58" s="67"/>
      <c r="F58" s="67"/>
      <c r="G58" s="67"/>
      <c r="H58" s="67"/>
      <c r="I58" s="73" t="s">
        <v>81</v>
      </c>
      <c r="J58" s="66">
        <f t="shared" ref="J58" si="56">+J54</f>
        <v>0</v>
      </c>
      <c r="K58" s="66">
        <f t="shared" ref="K58:BQ58" si="57">+K54</f>
        <v>0</v>
      </c>
      <c r="L58" s="66">
        <f t="shared" si="57"/>
        <v>50.4</v>
      </c>
      <c r="M58" s="66">
        <f t="shared" si="57"/>
        <v>58.800000000000004</v>
      </c>
      <c r="N58" s="66">
        <f t="shared" si="57"/>
        <v>33.600000000000009</v>
      </c>
      <c r="O58" s="66">
        <f t="shared" si="57"/>
        <v>30.800000000000004</v>
      </c>
      <c r="P58" s="66">
        <f t="shared" si="57"/>
        <v>142.80000000000001</v>
      </c>
      <c r="Q58" s="66">
        <f t="shared" si="57"/>
        <v>184.8</v>
      </c>
      <c r="R58" s="66">
        <f t="shared" si="57"/>
        <v>196</v>
      </c>
      <c r="S58" s="66">
        <f t="shared" si="57"/>
        <v>126</v>
      </c>
      <c r="T58" s="66">
        <f t="shared" si="57"/>
        <v>148.40000000000003</v>
      </c>
      <c r="U58" s="66">
        <f t="shared" si="57"/>
        <v>170.8</v>
      </c>
      <c r="V58" s="66">
        <f t="shared" si="57"/>
        <v>182</v>
      </c>
      <c r="W58" s="66">
        <f t="shared" si="57"/>
        <v>148.40000000000003</v>
      </c>
      <c r="X58" s="66">
        <f t="shared" si="57"/>
        <v>176.40000000000003</v>
      </c>
      <c r="Y58" s="66">
        <f t="shared" si="57"/>
        <v>212.8</v>
      </c>
      <c r="Z58" s="66">
        <f t="shared" si="57"/>
        <v>392</v>
      </c>
      <c r="AA58" s="66">
        <f t="shared" si="57"/>
        <v>422.80000000000007</v>
      </c>
      <c r="AB58" s="66">
        <f t="shared" si="57"/>
        <v>218.40000000000003</v>
      </c>
      <c r="AC58" s="66">
        <f t="shared" si="57"/>
        <v>266</v>
      </c>
      <c r="AD58" s="66">
        <f t="shared" si="57"/>
        <v>380.80000000000007</v>
      </c>
      <c r="AE58" s="66">
        <f t="shared" si="57"/>
        <v>285.60000000000002</v>
      </c>
      <c r="AF58" s="66">
        <f t="shared" si="57"/>
        <v>417.2</v>
      </c>
      <c r="AG58" s="66">
        <f t="shared" si="57"/>
        <v>588</v>
      </c>
      <c r="AH58" s="66">
        <f t="shared" si="57"/>
        <v>618.80000000000007</v>
      </c>
      <c r="AI58" s="66">
        <f t="shared" si="57"/>
        <v>646.80000000000007</v>
      </c>
      <c r="AJ58" s="66">
        <f t="shared" si="57"/>
        <v>646.80000000000007</v>
      </c>
      <c r="AK58" s="66">
        <f t="shared" si="57"/>
        <v>646.80000000000007</v>
      </c>
      <c r="AL58" s="66">
        <f t="shared" si="57"/>
        <v>697.2</v>
      </c>
      <c r="AM58" s="66">
        <f t="shared" si="57"/>
        <v>778.4</v>
      </c>
      <c r="AN58" s="66">
        <f t="shared" si="57"/>
        <v>820.4</v>
      </c>
      <c r="AO58" s="66">
        <f t="shared" si="57"/>
        <v>856.80000000000007</v>
      </c>
      <c r="AP58" s="66">
        <f t="shared" si="57"/>
        <v>856.80000000000007</v>
      </c>
      <c r="AQ58" s="66">
        <f t="shared" si="57"/>
        <v>856.80000000000007</v>
      </c>
      <c r="AR58" s="66">
        <f t="shared" si="57"/>
        <v>856.80000000000007</v>
      </c>
      <c r="AS58" s="66">
        <f t="shared" si="57"/>
        <v>856.80000000000007</v>
      </c>
      <c r="AT58" s="66">
        <f t="shared" si="57"/>
        <v>901.60000000000014</v>
      </c>
      <c r="AU58" s="66">
        <f t="shared" si="57"/>
        <v>943.60000000000014</v>
      </c>
      <c r="AV58" s="66">
        <f t="shared" si="57"/>
        <v>943.60000000000014</v>
      </c>
      <c r="AW58" s="66">
        <f t="shared" si="57"/>
        <v>943.60000000000014</v>
      </c>
      <c r="AX58" s="66">
        <f t="shared" si="57"/>
        <v>943.60000000000014</v>
      </c>
      <c r="AY58" s="66">
        <f t="shared" si="57"/>
        <v>943.60000000000014</v>
      </c>
      <c r="AZ58" s="66">
        <f t="shared" si="57"/>
        <v>991.19999999999993</v>
      </c>
      <c r="BA58" s="66">
        <f t="shared" si="57"/>
        <v>1036</v>
      </c>
      <c r="BB58" s="66">
        <f t="shared" si="57"/>
        <v>1036</v>
      </c>
      <c r="BC58" s="66">
        <f t="shared" si="57"/>
        <v>1036</v>
      </c>
      <c r="BD58" s="66">
        <f t="shared" si="57"/>
        <v>1036</v>
      </c>
      <c r="BE58" s="66">
        <f t="shared" si="57"/>
        <v>1036</v>
      </c>
      <c r="BF58" s="66">
        <f t="shared" si="57"/>
        <v>1092</v>
      </c>
      <c r="BG58" s="66">
        <f t="shared" si="57"/>
        <v>1139.6000000000001</v>
      </c>
      <c r="BH58" s="66">
        <f t="shared" si="57"/>
        <v>1139.6000000000001</v>
      </c>
      <c r="BI58" s="66">
        <f t="shared" si="57"/>
        <v>1139.6000000000001</v>
      </c>
      <c r="BJ58" s="66">
        <f t="shared" si="57"/>
        <v>1139.6000000000001</v>
      </c>
      <c r="BK58" s="66">
        <f t="shared" si="57"/>
        <v>1139.6000000000001</v>
      </c>
      <c r="BL58" s="66">
        <f t="shared" si="57"/>
        <v>1201.2000000000003</v>
      </c>
      <c r="BM58" s="66">
        <f t="shared" si="57"/>
        <v>1254.4000000000001</v>
      </c>
      <c r="BN58" s="66">
        <f t="shared" si="57"/>
        <v>1254.4000000000001</v>
      </c>
      <c r="BO58" s="66">
        <f t="shared" si="57"/>
        <v>1254.4000000000001</v>
      </c>
      <c r="BP58" s="66">
        <f t="shared" si="57"/>
        <v>1254.4000000000001</v>
      </c>
      <c r="BQ58" s="66">
        <f t="shared" si="57"/>
        <v>1254.4000000000001</v>
      </c>
    </row>
    <row r="59" spans="1:69">
      <c r="C59" s="12"/>
      <c r="D59" s="68"/>
      <c r="E59" s="12"/>
      <c r="F59" s="12"/>
      <c r="G59" s="12"/>
      <c r="H59" s="12"/>
      <c r="I59" s="12"/>
      <c r="J59" s="29"/>
      <c r="K59" s="29"/>
      <c r="L59" s="29"/>
      <c r="M59" s="29"/>
      <c r="N59" s="29"/>
      <c r="O59" s="29"/>
      <c r="P59" s="29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23"/>
      <c r="BG59" s="23"/>
      <c r="BH59" s="23"/>
      <c r="BI59" s="23"/>
      <c r="BJ59" s="23"/>
      <c r="BK59" s="23"/>
      <c r="BL59" s="23"/>
      <c r="BM59" s="23"/>
      <c r="BN59" s="23"/>
      <c r="BO59" s="23"/>
      <c r="BP59" s="23"/>
      <c r="BQ59" s="23"/>
    </row>
    <row r="60" spans="1:69" s="16" customFormat="1">
      <c r="A60" s="13" t="s">
        <v>14</v>
      </c>
      <c r="B60" s="14" t="s">
        <v>13</v>
      </c>
      <c r="C60" s="15"/>
      <c r="D60" s="15"/>
      <c r="E60" s="15"/>
      <c r="F60" s="15"/>
      <c r="G60" s="15"/>
      <c r="H60" s="15"/>
      <c r="I60" s="5"/>
      <c r="J60" s="27"/>
      <c r="K60" s="27"/>
      <c r="L60" s="27"/>
      <c r="M60" s="27"/>
      <c r="N60" s="27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</row>
    <row r="61" spans="1:69">
      <c r="B61" s="1" t="s">
        <v>55</v>
      </c>
      <c r="D61" s="36"/>
      <c r="E61" s="36"/>
      <c r="F61" s="36"/>
      <c r="G61" s="36"/>
      <c r="H61" s="36"/>
      <c r="I61" s="8" t="s">
        <v>87</v>
      </c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28"/>
      <c r="AU61" s="28"/>
      <c r="AV61" s="28"/>
      <c r="AW61" s="28"/>
      <c r="AX61" s="28"/>
      <c r="AY61" s="28"/>
      <c r="AZ61" s="28"/>
      <c r="BA61" s="28"/>
      <c r="BB61" s="28"/>
      <c r="BC61" s="28"/>
      <c r="BD61" s="28"/>
      <c r="BE61" s="28"/>
      <c r="BF61" s="28"/>
      <c r="BG61" s="28"/>
      <c r="BH61" s="28"/>
      <c r="BI61" s="28"/>
      <c r="BJ61" s="28"/>
      <c r="BK61" s="28"/>
      <c r="BL61" s="28"/>
      <c r="BM61" s="28"/>
      <c r="BN61" s="28"/>
      <c r="BO61" s="28"/>
      <c r="BP61" s="28"/>
      <c r="BQ61" s="28"/>
    </row>
    <row r="62" spans="1:69">
      <c r="B62" s="3" t="s">
        <v>56</v>
      </c>
      <c r="C62" s="5" t="s">
        <v>11</v>
      </c>
      <c r="D62" s="36">
        <f>AVERAGEIF($J$1:$BQ$1,D$1,$J62:$BQ62)</f>
        <v>1950000</v>
      </c>
      <c r="E62" s="36">
        <f>AVERAGEIF($J$1:$BQ$1,E$1,$J62:$BQ62)</f>
        <v>2086500</v>
      </c>
      <c r="F62" s="36">
        <f>AVERAGEIF($J$1:$BQ$1,F$1,$J62:$BQ62)</f>
        <v>2211690</v>
      </c>
      <c r="G62" s="36">
        <f>AVERAGEIF($J$1:$BQ$1,G$1,$J62:$BQ62)</f>
        <v>2322274.5</v>
      </c>
      <c r="H62" s="36">
        <f>AVERAGEIF($J$1:$BQ$1,H$1,$J62:$BQ62)</f>
        <v>2438388.2250000006</v>
      </c>
      <c r="I62" s="8">
        <v>1.5</v>
      </c>
      <c r="J62" s="28">
        <f>$I62*J$11</f>
        <v>1950000</v>
      </c>
      <c r="K62" s="28">
        <f t="shared" ref="K62:BQ66" si="58">$I62*K$11</f>
        <v>1950000</v>
      </c>
      <c r="L62" s="28">
        <f t="shared" si="58"/>
        <v>1950000</v>
      </c>
      <c r="M62" s="28">
        <f t="shared" si="58"/>
        <v>1950000</v>
      </c>
      <c r="N62" s="28">
        <f t="shared" si="58"/>
        <v>1950000</v>
      </c>
      <c r="O62" s="28">
        <f t="shared" si="58"/>
        <v>1950000</v>
      </c>
      <c r="P62" s="28">
        <f t="shared" si="58"/>
        <v>1950000</v>
      </c>
      <c r="Q62" s="28">
        <f t="shared" si="58"/>
        <v>1950000</v>
      </c>
      <c r="R62" s="28">
        <f t="shared" si="58"/>
        <v>1950000</v>
      </c>
      <c r="S62" s="28">
        <f t="shared" si="58"/>
        <v>1950000</v>
      </c>
      <c r="T62" s="28">
        <f t="shared" si="58"/>
        <v>1950000</v>
      </c>
      <c r="U62" s="28">
        <f t="shared" si="58"/>
        <v>1950000</v>
      </c>
      <c r="V62" s="28">
        <f t="shared" si="58"/>
        <v>2086500</v>
      </c>
      <c r="W62" s="28">
        <f t="shared" si="58"/>
        <v>2086500</v>
      </c>
      <c r="X62" s="28">
        <f t="shared" si="58"/>
        <v>2086500</v>
      </c>
      <c r="Y62" s="28">
        <f t="shared" si="58"/>
        <v>2086500</v>
      </c>
      <c r="Z62" s="28">
        <f t="shared" si="58"/>
        <v>2086500</v>
      </c>
      <c r="AA62" s="28">
        <f t="shared" si="58"/>
        <v>2086500</v>
      </c>
      <c r="AB62" s="28">
        <f t="shared" si="58"/>
        <v>2086500</v>
      </c>
      <c r="AC62" s="28">
        <f t="shared" si="58"/>
        <v>2086500</v>
      </c>
      <c r="AD62" s="28">
        <f t="shared" si="58"/>
        <v>2086500</v>
      </c>
      <c r="AE62" s="28">
        <f t="shared" si="58"/>
        <v>2086500</v>
      </c>
      <c r="AF62" s="28">
        <f t="shared" si="58"/>
        <v>2086500</v>
      </c>
      <c r="AG62" s="28">
        <f t="shared" si="58"/>
        <v>2086500</v>
      </c>
      <c r="AH62" s="28">
        <f t="shared" si="58"/>
        <v>2211690</v>
      </c>
      <c r="AI62" s="28">
        <f t="shared" si="58"/>
        <v>2211690</v>
      </c>
      <c r="AJ62" s="28">
        <f t="shared" si="58"/>
        <v>2211690</v>
      </c>
      <c r="AK62" s="28">
        <f t="shared" si="58"/>
        <v>2211690</v>
      </c>
      <c r="AL62" s="28">
        <f t="shared" si="58"/>
        <v>2211690</v>
      </c>
      <c r="AM62" s="28">
        <f t="shared" si="58"/>
        <v>2211690</v>
      </c>
      <c r="AN62" s="28">
        <f t="shared" si="58"/>
        <v>2211690</v>
      </c>
      <c r="AO62" s="28">
        <f t="shared" si="58"/>
        <v>2211690</v>
      </c>
      <c r="AP62" s="28">
        <f t="shared" si="58"/>
        <v>2211690</v>
      </c>
      <c r="AQ62" s="28">
        <f t="shared" si="58"/>
        <v>2211690</v>
      </c>
      <c r="AR62" s="28">
        <f t="shared" si="58"/>
        <v>2211690</v>
      </c>
      <c r="AS62" s="28">
        <f t="shared" si="58"/>
        <v>2211690</v>
      </c>
      <c r="AT62" s="28">
        <f t="shared" si="58"/>
        <v>2322274.5</v>
      </c>
      <c r="AU62" s="28">
        <f t="shared" si="58"/>
        <v>2322274.5</v>
      </c>
      <c r="AV62" s="28">
        <f t="shared" si="58"/>
        <v>2322274.5</v>
      </c>
      <c r="AW62" s="28">
        <f t="shared" si="58"/>
        <v>2322274.5</v>
      </c>
      <c r="AX62" s="28">
        <f t="shared" si="58"/>
        <v>2322274.5</v>
      </c>
      <c r="AY62" s="28">
        <f t="shared" si="58"/>
        <v>2322274.5</v>
      </c>
      <c r="AZ62" s="28">
        <f t="shared" si="58"/>
        <v>2322274.5</v>
      </c>
      <c r="BA62" s="28">
        <f t="shared" si="58"/>
        <v>2322274.5</v>
      </c>
      <c r="BB62" s="28">
        <f t="shared" si="58"/>
        <v>2322274.5</v>
      </c>
      <c r="BC62" s="28">
        <f t="shared" si="58"/>
        <v>2322274.5</v>
      </c>
      <c r="BD62" s="28">
        <f t="shared" si="58"/>
        <v>2322274.5</v>
      </c>
      <c r="BE62" s="28">
        <f t="shared" si="58"/>
        <v>2322274.5</v>
      </c>
      <c r="BF62" s="28">
        <f t="shared" si="58"/>
        <v>2438388.2250000001</v>
      </c>
      <c r="BG62" s="28">
        <f t="shared" si="58"/>
        <v>2438388.2250000001</v>
      </c>
      <c r="BH62" s="28">
        <f t="shared" si="58"/>
        <v>2438388.2250000001</v>
      </c>
      <c r="BI62" s="28">
        <f t="shared" si="58"/>
        <v>2438388.2250000001</v>
      </c>
      <c r="BJ62" s="28">
        <f t="shared" si="58"/>
        <v>2438388.2250000001</v>
      </c>
      <c r="BK62" s="28">
        <f t="shared" si="58"/>
        <v>2438388.2250000001</v>
      </c>
      <c r="BL62" s="28">
        <f t="shared" si="58"/>
        <v>2438388.2250000001</v>
      </c>
      <c r="BM62" s="28">
        <f t="shared" si="58"/>
        <v>2438388.2250000001</v>
      </c>
      <c r="BN62" s="28">
        <f t="shared" si="58"/>
        <v>2438388.2250000001</v>
      </c>
      <c r="BO62" s="28">
        <f t="shared" si="58"/>
        <v>2438388.2250000001</v>
      </c>
      <c r="BP62" s="28">
        <f t="shared" si="58"/>
        <v>2438388.2250000001</v>
      </c>
      <c r="BQ62" s="28">
        <f t="shared" si="58"/>
        <v>2438388.2250000001</v>
      </c>
    </row>
    <row r="63" spans="1:69" s="24" customFormat="1">
      <c r="A63" s="37"/>
      <c r="B63" s="9" t="s">
        <v>57</v>
      </c>
      <c r="C63" s="10" t="s">
        <v>88</v>
      </c>
      <c r="D63" s="31">
        <f>SUMIF($J$1:$BQ$1,D$1,$J63:$BQ63)</f>
        <v>0</v>
      </c>
      <c r="E63" s="31">
        <f>SUMIF($J$1:$BQ$1,E$1,$J63:$BQ63)</f>
        <v>1609943400</v>
      </c>
      <c r="F63" s="31">
        <f>SUMIF($J$1:$BQ$1,F$1,$J63:$BQ63)</f>
        <v>4039430616</v>
      </c>
      <c r="G63" s="31">
        <f>SUMIF($J$1:$BQ$1,G$1,$J63:$BQ63)</f>
        <v>5473136541.5999994</v>
      </c>
      <c r="H63" s="31">
        <f>SUMIF($J$1:$BQ$1,H$1,$J63:$BQ63)</f>
        <v>6955258572.9900007</v>
      </c>
      <c r="I63" s="47"/>
      <c r="J63" s="48">
        <f>J21*J62</f>
        <v>0</v>
      </c>
      <c r="K63" s="48">
        <f t="shared" ref="K63:BQ63" si="59">K21*K62</f>
        <v>0</v>
      </c>
      <c r="L63" s="48">
        <f t="shared" si="59"/>
        <v>0</v>
      </c>
      <c r="M63" s="48">
        <f t="shared" si="59"/>
        <v>0</v>
      </c>
      <c r="N63" s="48">
        <f t="shared" si="59"/>
        <v>0</v>
      </c>
      <c r="O63" s="48">
        <f t="shared" si="59"/>
        <v>0</v>
      </c>
      <c r="P63" s="48">
        <f t="shared" si="59"/>
        <v>0</v>
      </c>
      <c r="Q63" s="48">
        <f t="shared" si="59"/>
        <v>0</v>
      </c>
      <c r="R63" s="48">
        <f t="shared" si="59"/>
        <v>0</v>
      </c>
      <c r="S63" s="48">
        <f t="shared" si="59"/>
        <v>0</v>
      </c>
      <c r="T63" s="48">
        <f t="shared" si="59"/>
        <v>0</v>
      </c>
      <c r="U63" s="48">
        <f t="shared" si="59"/>
        <v>0</v>
      </c>
      <c r="V63" s="48">
        <f t="shared" si="59"/>
        <v>70106400</v>
      </c>
      <c r="W63" s="48">
        <f t="shared" si="59"/>
        <v>76783200.000000015</v>
      </c>
      <c r="X63" s="48">
        <f t="shared" si="59"/>
        <v>80956200.000000015</v>
      </c>
      <c r="Y63" s="48">
        <f t="shared" si="59"/>
        <v>109332600.00000001</v>
      </c>
      <c r="Z63" s="48">
        <f t="shared" si="59"/>
        <v>77617800</v>
      </c>
      <c r="AA63" s="48">
        <f t="shared" si="59"/>
        <v>92640600.000000015</v>
      </c>
      <c r="AB63" s="48">
        <f t="shared" si="59"/>
        <v>142716600</v>
      </c>
      <c r="AC63" s="48">
        <f t="shared" si="59"/>
        <v>158574000</v>
      </c>
      <c r="AD63" s="48">
        <f t="shared" si="59"/>
        <v>168589200.00000003</v>
      </c>
      <c r="AE63" s="48">
        <f t="shared" si="59"/>
        <v>181108200.00000003</v>
      </c>
      <c r="AF63" s="48">
        <f t="shared" si="59"/>
        <v>206980800</v>
      </c>
      <c r="AG63" s="48">
        <f t="shared" si="59"/>
        <v>244537800</v>
      </c>
      <c r="AH63" s="48">
        <f t="shared" si="59"/>
        <v>274249560</v>
      </c>
      <c r="AI63" s="48">
        <f t="shared" si="59"/>
        <v>285750348.00000006</v>
      </c>
      <c r="AJ63" s="48">
        <f t="shared" si="59"/>
        <v>285750348.00000006</v>
      </c>
      <c r="AK63" s="48">
        <f t="shared" si="59"/>
        <v>285750348.00000006</v>
      </c>
      <c r="AL63" s="48">
        <f t="shared" si="59"/>
        <v>307867248.00000006</v>
      </c>
      <c r="AM63" s="48">
        <f t="shared" si="59"/>
        <v>344138964.00000006</v>
      </c>
      <c r="AN63" s="48">
        <f t="shared" si="59"/>
        <v>362717160</v>
      </c>
      <c r="AO63" s="48">
        <f t="shared" si="59"/>
        <v>378641328.00000006</v>
      </c>
      <c r="AP63" s="48">
        <f t="shared" si="59"/>
        <v>378641328.00000006</v>
      </c>
      <c r="AQ63" s="48">
        <f t="shared" si="59"/>
        <v>378641328.00000006</v>
      </c>
      <c r="AR63" s="48">
        <f t="shared" si="59"/>
        <v>378641328.00000006</v>
      </c>
      <c r="AS63" s="48">
        <f t="shared" si="59"/>
        <v>378641328.00000006</v>
      </c>
      <c r="AT63" s="48">
        <f t="shared" si="59"/>
        <v>418938319.80000001</v>
      </c>
      <c r="AU63" s="48">
        <f t="shared" si="59"/>
        <v>437516515.80000001</v>
      </c>
      <c r="AV63" s="48">
        <f t="shared" si="59"/>
        <v>437516515.80000001</v>
      </c>
      <c r="AW63" s="48">
        <f t="shared" si="59"/>
        <v>437516515.80000001</v>
      </c>
      <c r="AX63" s="48">
        <f t="shared" si="59"/>
        <v>437516515.80000001</v>
      </c>
      <c r="AY63" s="48">
        <f t="shared" si="59"/>
        <v>437516515.80000001</v>
      </c>
      <c r="AZ63" s="48">
        <f t="shared" si="59"/>
        <v>460739260.80000001</v>
      </c>
      <c r="BA63" s="48">
        <f t="shared" si="59"/>
        <v>481175276.40000004</v>
      </c>
      <c r="BB63" s="48">
        <f t="shared" si="59"/>
        <v>481175276.40000004</v>
      </c>
      <c r="BC63" s="48">
        <f t="shared" si="59"/>
        <v>481175276.40000004</v>
      </c>
      <c r="BD63" s="48">
        <f t="shared" si="59"/>
        <v>481175276.40000004</v>
      </c>
      <c r="BE63" s="48">
        <f t="shared" si="59"/>
        <v>481175276.40000004</v>
      </c>
      <c r="BF63" s="48">
        <f t="shared" si="59"/>
        <v>532543988.34000003</v>
      </c>
      <c r="BG63" s="48">
        <f t="shared" si="59"/>
        <v>555952515.30000007</v>
      </c>
      <c r="BH63" s="48">
        <f t="shared" si="59"/>
        <v>555952515.30000007</v>
      </c>
      <c r="BI63" s="48">
        <f t="shared" si="59"/>
        <v>555952515.30000007</v>
      </c>
      <c r="BJ63" s="48">
        <f t="shared" si="59"/>
        <v>555952515.30000007</v>
      </c>
      <c r="BK63" s="48">
        <f t="shared" si="59"/>
        <v>555952515.30000007</v>
      </c>
      <c r="BL63" s="48">
        <f t="shared" si="59"/>
        <v>585213174</v>
      </c>
      <c r="BM63" s="48">
        <f t="shared" si="59"/>
        <v>611547766.83000004</v>
      </c>
      <c r="BN63" s="48">
        <f t="shared" si="59"/>
        <v>611547766.83000004</v>
      </c>
      <c r="BO63" s="48">
        <f t="shared" si="59"/>
        <v>611547766.83000004</v>
      </c>
      <c r="BP63" s="48">
        <f t="shared" si="59"/>
        <v>611547766.83000004</v>
      </c>
      <c r="BQ63" s="48">
        <f t="shared" si="59"/>
        <v>611547766.83000004</v>
      </c>
    </row>
    <row r="64" spans="1:69">
      <c r="B64" s="3" t="s">
        <v>58</v>
      </c>
      <c r="C64" s="5" t="s">
        <v>11</v>
      </c>
      <c r="D64" s="36">
        <f>AVERAGEIF($J$1:$BQ$1,D$1,$J64:$BQ64)</f>
        <v>3900000</v>
      </c>
      <c r="E64" s="36">
        <f>AVERAGEIF($J$1:$BQ$1,E$1,$J64:$BQ64)</f>
        <v>4173000</v>
      </c>
      <c r="F64" s="36">
        <f>AVERAGEIF($J$1:$BQ$1,F$1,$J64:$BQ64)</f>
        <v>4423380</v>
      </c>
      <c r="G64" s="36">
        <f>AVERAGEIF($J$1:$BQ$1,G$1,$J64:$BQ64)</f>
        <v>4644549</v>
      </c>
      <c r="H64" s="36">
        <f>AVERAGEIF($J$1:$BQ$1,H$1,$J64:$BQ64)</f>
        <v>4876776.4500000011</v>
      </c>
      <c r="I64" s="8">
        <v>3</v>
      </c>
      <c r="J64" s="28">
        <f>$I64*J$11</f>
        <v>3900000</v>
      </c>
      <c r="K64" s="28">
        <f t="shared" si="58"/>
        <v>3900000</v>
      </c>
      <c r="L64" s="28">
        <f t="shared" si="58"/>
        <v>3900000</v>
      </c>
      <c r="M64" s="28">
        <f t="shared" si="58"/>
        <v>3900000</v>
      </c>
      <c r="N64" s="28">
        <f t="shared" si="58"/>
        <v>3900000</v>
      </c>
      <c r="O64" s="28">
        <f t="shared" si="58"/>
        <v>3900000</v>
      </c>
      <c r="P64" s="28">
        <f t="shared" si="58"/>
        <v>3900000</v>
      </c>
      <c r="Q64" s="28">
        <f t="shared" si="58"/>
        <v>3900000</v>
      </c>
      <c r="R64" s="28">
        <f t="shared" si="58"/>
        <v>3900000</v>
      </c>
      <c r="S64" s="28">
        <f t="shared" si="58"/>
        <v>3900000</v>
      </c>
      <c r="T64" s="28">
        <f t="shared" si="58"/>
        <v>3900000</v>
      </c>
      <c r="U64" s="28">
        <f t="shared" si="58"/>
        <v>3900000</v>
      </c>
      <c r="V64" s="28">
        <f t="shared" si="58"/>
        <v>4173000</v>
      </c>
      <c r="W64" s="28">
        <f t="shared" si="58"/>
        <v>4173000</v>
      </c>
      <c r="X64" s="28">
        <f t="shared" si="58"/>
        <v>4173000</v>
      </c>
      <c r="Y64" s="28">
        <f t="shared" si="58"/>
        <v>4173000</v>
      </c>
      <c r="Z64" s="28">
        <f t="shared" si="58"/>
        <v>4173000</v>
      </c>
      <c r="AA64" s="28">
        <f t="shared" si="58"/>
        <v>4173000</v>
      </c>
      <c r="AB64" s="28">
        <f t="shared" si="58"/>
        <v>4173000</v>
      </c>
      <c r="AC64" s="28">
        <f t="shared" si="58"/>
        <v>4173000</v>
      </c>
      <c r="AD64" s="28">
        <f t="shared" si="58"/>
        <v>4173000</v>
      </c>
      <c r="AE64" s="28">
        <f t="shared" si="58"/>
        <v>4173000</v>
      </c>
      <c r="AF64" s="28">
        <f t="shared" si="58"/>
        <v>4173000</v>
      </c>
      <c r="AG64" s="28">
        <f t="shared" si="58"/>
        <v>4173000</v>
      </c>
      <c r="AH64" s="28">
        <f t="shared" si="58"/>
        <v>4423380</v>
      </c>
      <c r="AI64" s="28">
        <f t="shared" si="58"/>
        <v>4423380</v>
      </c>
      <c r="AJ64" s="28">
        <f t="shared" si="58"/>
        <v>4423380</v>
      </c>
      <c r="AK64" s="28">
        <f t="shared" si="58"/>
        <v>4423380</v>
      </c>
      <c r="AL64" s="28">
        <f t="shared" si="58"/>
        <v>4423380</v>
      </c>
      <c r="AM64" s="28">
        <f t="shared" si="58"/>
        <v>4423380</v>
      </c>
      <c r="AN64" s="28">
        <f t="shared" si="58"/>
        <v>4423380</v>
      </c>
      <c r="AO64" s="28">
        <f t="shared" si="58"/>
        <v>4423380</v>
      </c>
      <c r="AP64" s="28">
        <f t="shared" si="58"/>
        <v>4423380</v>
      </c>
      <c r="AQ64" s="28">
        <f t="shared" si="58"/>
        <v>4423380</v>
      </c>
      <c r="AR64" s="28">
        <f t="shared" si="58"/>
        <v>4423380</v>
      </c>
      <c r="AS64" s="28">
        <f t="shared" si="58"/>
        <v>4423380</v>
      </c>
      <c r="AT64" s="28">
        <f t="shared" si="58"/>
        <v>4644549</v>
      </c>
      <c r="AU64" s="28">
        <f t="shared" si="58"/>
        <v>4644549</v>
      </c>
      <c r="AV64" s="28">
        <f t="shared" si="58"/>
        <v>4644549</v>
      </c>
      <c r="AW64" s="28">
        <f t="shared" si="58"/>
        <v>4644549</v>
      </c>
      <c r="AX64" s="28">
        <f t="shared" si="58"/>
        <v>4644549</v>
      </c>
      <c r="AY64" s="28">
        <f t="shared" si="58"/>
        <v>4644549</v>
      </c>
      <c r="AZ64" s="28">
        <f t="shared" si="58"/>
        <v>4644549</v>
      </c>
      <c r="BA64" s="28">
        <f t="shared" si="58"/>
        <v>4644549</v>
      </c>
      <c r="BB64" s="28">
        <f t="shared" si="58"/>
        <v>4644549</v>
      </c>
      <c r="BC64" s="28">
        <f t="shared" si="58"/>
        <v>4644549</v>
      </c>
      <c r="BD64" s="28">
        <f t="shared" si="58"/>
        <v>4644549</v>
      </c>
      <c r="BE64" s="28">
        <f t="shared" si="58"/>
        <v>4644549</v>
      </c>
      <c r="BF64" s="28">
        <f t="shared" si="58"/>
        <v>4876776.45</v>
      </c>
      <c r="BG64" s="28">
        <f t="shared" si="58"/>
        <v>4876776.45</v>
      </c>
      <c r="BH64" s="28">
        <f t="shared" si="58"/>
        <v>4876776.45</v>
      </c>
      <c r="BI64" s="28">
        <f t="shared" si="58"/>
        <v>4876776.45</v>
      </c>
      <c r="BJ64" s="28">
        <f t="shared" si="58"/>
        <v>4876776.45</v>
      </c>
      <c r="BK64" s="28">
        <f t="shared" si="58"/>
        <v>4876776.45</v>
      </c>
      <c r="BL64" s="28">
        <f t="shared" si="58"/>
        <v>4876776.45</v>
      </c>
      <c r="BM64" s="28">
        <f t="shared" si="58"/>
        <v>4876776.45</v>
      </c>
      <c r="BN64" s="28">
        <f t="shared" si="58"/>
        <v>4876776.45</v>
      </c>
      <c r="BO64" s="28">
        <f t="shared" si="58"/>
        <v>4876776.45</v>
      </c>
      <c r="BP64" s="28">
        <f t="shared" si="58"/>
        <v>4876776.45</v>
      </c>
      <c r="BQ64" s="28">
        <f t="shared" si="58"/>
        <v>4876776.45</v>
      </c>
    </row>
    <row r="65" spans="1:69" s="24" customFormat="1">
      <c r="A65" s="37"/>
      <c r="B65" s="9" t="s">
        <v>59</v>
      </c>
      <c r="C65" s="10" t="s">
        <v>88</v>
      </c>
      <c r="D65" s="31">
        <f>SUMIF($J$1:$BQ$1,D$1,$J65:$BQ65)</f>
        <v>0</v>
      </c>
      <c r="E65" s="31">
        <f>SUMIF($J$1:$BQ$1,E$1,$J65:$BQ65)</f>
        <v>2414915100</v>
      </c>
      <c r="F65" s="31">
        <f>SUMIF($J$1:$BQ$1,F$1,$J65:$BQ65)</f>
        <v>6059145924</v>
      </c>
      <c r="G65" s="31">
        <f>SUMIF($J$1:$BQ$1,G$1,$J65:$BQ65)</f>
        <v>8209704812.4000015</v>
      </c>
      <c r="H65" s="31">
        <f>SUMIF($J$1:$BQ$1,H$1,$J65:$BQ65)</f>
        <v>10432887859.485001</v>
      </c>
      <c r="I65" s="47"/>
      <c r="J65" s="48">
        <f>J22*J64</f>
        <v>0</v>
      </c>
      <c r="K65" s="48">
        <f t="shared" ref="K65:BQ65" si="60">K22*K64</f>
        <v>0</v>
      </c>
      <c r="L65" s="48">
        <f t="shared" si="60"/>
        <v>0</v>
      </c>
      <c r="M65" s="48">
        <f t="shared" si="60"/>
        <v>0</v>
      </c>
      <c r="N65" s="48">
        <f t="shared" si="60"/>
        <v>0</v>
      </c>
      <c r="O65" s="48">
        <f t="shared" si="60"/>
        <v>0</v>
      </c>
      <c r="P65" s="48">
        <f t="shared" si="60"/>
        <v>0</v>
      </c>
      <c r="Q65" s="48">
        <f t="shared" si="60"/>
        <v>0</v>
      </c>
      <c r="R65" s="48">
        <f t="shared" si="60"/>
        <v>0</v>
      </c>
      <c r="S65" s="48">
        <f t="shared" si="60"/>
        <v>0</v>
      </c>
      <c r="T65" s="48">
        <f t="shared" si="60"/>
        <v>0</v>
      </c>
      <c r="U65" s="48">
        <f t="shared" si="60"/>
        <v>0</v>
      </c>
      <c r="V65" s="48">
        <f t="shared" si="60"/>
        <v>105159600</v>
      </c>
      <c r="W65" s="48">
        <f t="shared" si="60"/>
        <v>115174799.99999999</v>
      </c>
      <c r="X65" s="48">
        <f t="shared" si="60"/>
        <v>121434299.99999999</v>
      </c>
      <c r="Y65" s="48">
        <f t="shared" si="60"/>
        <v>163998900</v>
      </c>
      <c r="Z65" s="48">
        <f t="shared" si="60"/>
        <v>116426700</v>
      </c>
      <c r="AA65" s="48">
        <f t="shared" si="60"/>
        <v>138960900</v>
      </c>
      <c r="AB65" s="48">
        <f t="shared" si="60"/>
        <v>214074900</v>
      </c>
      <c r="AC65" s="48">
        <f t="shared" si="60"/>
        <v>237861000</v>
      </c>
      <c r="AD65" s="48">
        <f t="shared" si="60"/>
        <v>252883799.99999997</v>
      </c>
      <c r="AE65" s="48">
        <f t="shared" si="60"/>
        <v>271662300</v>
      </c>
      <c r="AF65" s="48">
        <f t="shared" si="60"/>
        <v>310471199.99999994</v>
      </c>
      <c r="AG65" s="48">
        <f t="shared" si="60"/>
        <v>366806699.99999994</v>
      </c>
      <c r="AH65" s="48">
        <f t="shared" si="60"/>
        <v>411374340</v>
      </c>
      <c r="AI65" s="48">
        <f t="shared" si="60"/>
        <v>428625521.99999994</v>
      </c>
      <c r="AJ65" s="48">
        <f t="shared" si="60"/>
        <v>428625521.99999994</v>
      </c>
      <c r="AK65" s="48">
        <f t="shared" si="60"/>
        <v>428625521.99999994</v>
      </c>
      <c r="AL65" s="48">
        <f t="shared" si="60"/>
        <v>461800871.99999994</v>
      </c>
      <c r="AM65" s="48">
        <f t="shared" si="60"/>
        <v>516208445.99999994</v>
      </c>
      <c r="AN65" s="48">
        <f t="shared" si="60"/>
        <v>544075740</v>
      </c>
      <c r="AO65" s="48">
        <f t="shared" si="60"/>
        <v>567961992</v>
      </c>
      <c r="AP65" s="48">
        <f t="shared" si="60"/>
        <v>567961992</v>
      </c>
      <c r="AQ65" s="48">
        <f t="shared" si="60"/>
        <v>567961992</v>
      </c>
      <c r="AR65" s="48">
        <f t="shared" si="60"/>
        <v>567961992</v>
      </c>
      <c r="AS65" s="48">
        <f t="shared" si="60"/>
        <v>567961992</v>
      </c>
      <c r="AT65" s="48">
        <f t="shared" si="60"/>
        <v>628407479.69999993</v>
      </c>
      <c r="AU65" s="48">
        <f t="shared" si="60"/>
        <v>656274773.69999993</v>
      </c>
      <c r="AV65" s="48">
        <f t="shared" si="60"/>
        <v>656274773.69999993</v>
      </c>
      <c r="AW65" s="48">
        <f t="shared" si="60"/>
        <v>656274773.69999993</v>
      </c>
      <c r="AX65" s="48">
        <f t="shared" si="60"/>
        <v>656274773.69999993</v>
      </c>
      <c r="AY65" s="48">
        <f t="shared" si="60"/>
        <v>656274773.69999993</v>
      </c>
      <c r="AZ65" s="48">
        <f t="shared" si="60"/>
        <v>691108891.19999993</v>
      </c>
      <c r="BA65" s="48">
        <f t="shared" si="60"/>
        <v>721762914.60000002</v>
      </c>
      <c r="BB65" s="48">
        <f t="shared" si="60"/>
        <v>721762914.60000002</v>
      </c>
      <c r="BC65" s="48">
        <f t="shared" si="60"/>
        <v>721762914.60000002</v>
      </c>
      <c r="BD65" s="48">
        <f t="shared" si="60"/>
        <v>721762914.60000002</v>
      </c>
      <c r="BE65" s="48">
        <f t="shared" si="60"/>
        <v>721762914.60000002</v>
      </c>
      <c r="BF65" s="48">
        <f t="shared" si="60"/>
        <v>798815982.50999999</v>
      </c>
      <c r="BG65" s="48">
        <f t="shared" si="60"/>
        <v>833928772.95000005</v>
      </c>
      <c r="BH65" s="48">
        <f t="shared" si="60"/>
        <v>833928772.95000005</v>
      </c>
      <c r="BI65" s="48">
        <f t="shared" si="60"/>
        <v>833928772.95000005</v>
      </c>
      <c r="BJ65" s="48">
        <f t="shared" si="60"/>
        <v>833928772.95000005</v>
      </c>
      <c r="BK65" s="48">
        <f t="shared" si="60"/>
        <v>833928772.95000005</v>
      </c>
      <c r="BL65" s="48">
        <f t="shared" si="60"/>
        <v>877819761</v>
      </c>
      <c r="BM65" s="48">
        <f t="shared" si="60"/>
        <v>917321650.245</v>
      </c>
      <c r="BN65" s="48">
        <f t="shared" si="60"/>
        <v>917321650.245</v>
      </c>
      <c r="BO65" s="48">
        <f t="shared" si="60"/>
        <v>917321650.245</v>
      </c>
      <c r="BP65" s="48">
        <f t="shared" si="60"/>
        <v>917321650.245</v>
      </c>
      <c r="BQ65" s="48">
        <f t="shared" si="60"/>
        <v>917321650.245</v>
      </c>
    </row>
    <row r="66" spans="1:69">
      <c r="B66" s="3" t="s">
        <v>60</v>
      </c>
      <c r="C66" s="5" t="s">
        <v>11</v>
      </c>
      <c r="D66" s="36">
        <f>AVERAGEIF($J$1:$BQ$1,D$1,$J66:$BQ66)</f>
        <v>6500000</v>
      </c>
      <c r="E66" s="36">
        <f>AVERAGEIF($J$1:$BQ$1,E$1,$J66:$BQ66)</f>
        <v>6955000</v>
      </c>
      <c r="F66" s="36">
        <f>AVERAGEIF($J$1:$BQ$1,F$1,$J66:$BQ66)</f>
        <v>7372300</v>
      </c>
      <c r="G66" s="36">
        <f>AVERAGEIF($J$1:$BQ$1,G$1,$J66:$BQ66)</f>
        <v>7740915</v>
      </c>
      <c r="H66" s="36">
        <f>AVERAGEIF($J$1:$BQ$1,H$1,$J66:$BQ66)</f>
        <v>8127960.7500000009</v>
      </c>
      <c r="I66" s="8">
        <v>5</v>
      </c>
      <c r="J66" s="28">
        <f>$I66*J$11</f>
        <v>6500000</v>
      </c>
      <c r="K66" s="28">
        <f t="shared" si="58"/>
        <v>6500000</v>
      </c>
      <c r="L66" s="28">
        <f t="shared" si="58"/>
        <v>6500000</v>
      </c>
      <c r="M66" s="28">
        <f t="shared" si="58"/>
        <v>6500000</v>
      </c>
      <c r="N66" s="28">
        <f t="shared" si="58"/>
        <v>6500000</v>
      </c>
      <c r="O66" s="28">
        <f t="shared" si="58"/>
        <v>6500000</v>
      </c>
      <c r="P66" s="28">
        <f t="shared" si="58"/>
        <v>6500000</v>
      </c>
      <c r="Q66" s="28">
        <f t="shared" si="58"/>
        <v>6500000</v>
      </c>
      <c r="R66" s="28">
        <f t="shared" si="58"/>
        <v>6500000</v>
      </c>
      <c r="S66" s="28">
        <f t="shared" si="58"/>
        <v>6500000</v>
      </c>
      <c r="T66" s="28">
        <f t="shared" si="58"/>
        <v>6500000</v>
      </c>
      <c r="U66" s="28">
        <f t="shared" si="58"/>
        <v>6500000</v>
      </c>
      <c r="V66" s="28">
        <f t="shared" si="58"/>
        <v>6955000</v>
      </c>
      <c r="W66" s="28">
        <f t="shared" si="58"/>
        <v>6955000</v>
      </c>
      <c r="X66" s="28">
        <f t="shared" si="58"/>
        <v>6955000</v>
      </c>
      <c r="Y66" s="28">
        <f t="shared" si="58"/>
        <v>6955000</v>
      </c>
      <c r="Z66" s="28">
        <f t="shared" si="58"/>
        <v>6955000</v>
      </c>
      <c r="AA66" s="28">
        <f t="shared" si="58"/>
        <v>6955000</v>
      </c>
      <c r="AB66" s="28">
        <f t="shared" si="58"/>
        <v>6955000</v>
      </c>
      <c r="AC66" s="28">
        <f t="shared" si="58"/>
        <v>6955000</v>
      </c>
      <c r="AD66" s="28">
        <f t="shared" si="58"/>
        <v>6955000</v>
      </c>
      <c r="AE66" s="28">
        <f t="shared" si="58"/>
        <v>6955000</v>
      </c>
      <c r="AF66" s="28">
        <f t="shared" si="58"/>
        <v>6955000</v>
      </c>
      <c r="AG66" s="28">
        <f t="shared" si="58"/>
        <v>6955000</v>
      </c>
      <c r="AH66" s="28">
        <f t="shared" si="58"/>
        <v>7372300</v>
      </c>
      <c r="AI66" s="28">
        <f t="shared" si="58"/>
        <v>7372300</v>
      </c>
      <c r="AJ66" s="28">
        <f t="shared" si="58"/>
        <v>7372300</v>
      </c>
      <c r="AK66" s="28">
        <f t="shared" si="58"/>
        <v>7372300</v>
      </c>
      <c r="AL66" s="28">
        <f t="shared" si="58"/>
        <v>7372300</v>
      </c>
      <c r="AM66" s="28">
        <f t="shared" si="58"/>
        <v>7372300</v>
      </c>
      <c r="AN66" s="28">
        <f t="shared" si="58"/>
        <v>7372300</v>
      </c>
      <c r="AO66" s="28">
        <f t="shared" si="58"/>
        <v>7372300</v>
      </c>
      <c r="AP66" s="28">
        <f t="shared" si="58"/>
        <v>7372300</v>
      </c>
      <c r="AQ66" s="28">
        <f t="shared" si="58"/>
        <v>7372300</v>
      </c>
      <c r="AR66" s="28">
        <f t="shared" si="58"/>
        <v>7372300</v>
      </c>
      <c r="AS66" s="28">
        <f t="shared" si="58"/>
        <v>7372300</v>
      </c>
      <c r="AT66" s="28">
        <f t="shared" si="58"/>
        <v>7740915</v>
      </c>
      <c r="AU66" s="28">
        <f t="shared" si="58"/>
        <v>7740915</v>
      </c>
      <c r="AV66" s="28">
        <f t="shared" si="58"/>
        <v>7740915</v>
      </c>
      <c r="AW66" s="28">
        <f t="shared" si="58"/>
        <v>7740915</v>
      </c>
      <c r="AX66" s="28">
        <f t="shared" si="58"/>
        <v>7740915</v>
      </c>
      <c r="AY66" s="28">
        <f t="shared" si="58"/>
        <v>7740915</v>
      </c>
      <c r="AZ66" s="28">
        <f t="shared" si="58"/>
        <v>7740915</v>
      </c>
      <c r="BA66" s="28">
        <f t="shared" si="58"/>
        <v>7740915</v>
      </c>
      <c r="BB66" s="28">
        <f t="shared" si="58"/>
        <v>7740915</v>
      </c>
      <c r="BC66" s="28">
        <f t="shared" si="58"/>
        <v>7740915</v>
      </c>
      <c r="BD66" s="28">
        <f t="shared" si="58"/>
        <v>7740915</v>
      </c>
      <c r="BE66" s="28">
        <f t="shared" si="58"/>
        <v>7740915</v>
      </c>
      <c r="BF66" s="28">
        <f t="shared" si="58"/>
        <v>8127960.7500000009</v>
      </c>
      <c r="BG66" s="28">
        <f t="shared" si="58"/>
        <v>8127960.7500000009</v>
      </c>
      <c r="BH66" s="28">
        <f t="shared" si="58"/>
        <v>8127960.7500000009</v>
      </c>
      <c r="BI66" s="28">
        <f t="shared" si="58"/>
        <v>8127960.7500000009</v>
      </c>
      <c r="BJ66" s="28">
        <f t="shared" si="58"/>
        <v>8127960.7500000009</v>
      </c>
      <c r="BK66" s="28">
        <f t="shared" si="58"/>
        <v>8127960.7500000009</v>
      </c>
      <c r="BL66" s="28">
        <f t="shared" si="58"/>
        <v>8127960.7500000009</v>
      </c>
      <c r="BM66" s="28">
        <f t="shared" si="58"/>
        <v>8127960.7500000009</v>
      </c>
      <c r="BN66" s="28">
        <f t="shared" si="58"/>
        <v>8127960.7500000009</v>
      </c>
      <c r="BO66" s="28">
        <f t="shared" si="58"/>
        <v>8127960.7500000009</v>
      </c>
      <c r="BP66" s="28">
        <f t="shared" si="58"/>
        <v>8127960.7500000009</v>
      </c>
      <c r="BQ66" s="28">
        <f t="shared" si="58"/>
        <v>8127960.7500000009</v>
      </c>
    </row>
    <row r="67" spans="1:69" s="24" customFormat="1">
      <c r="A67" s="37"/>
      <c r="B67" s="9" t="s">
        <v>61</v>
      </c>
      <c r="C67" s="10" t="s">
        <v>88</v>
      </c>
      <c r="D67" s="31">
        <f>SUMIF($J$1:$BQ$1,D$1,$J67:$BQ67)</f>
        <v>0</v>
      </c>
      <c r="E67" s="31">
        <f>SUMIF($J$1:$BQ$1,E$1,$J67:$BQ67)</f>
        <v>1341619500</v>
      </c>
      <c r="F67" s="31">
        <f>SUMIF($J$1:$BQ$1,F$1,$J67:$BQ67)</f>
        <v>3366192180</v>
      </c>
      <c r="G67" s="31">
        <f>SUMIF($J$1:$BQ$1,G$1,$J67:$BQ67)</f>
        <v>4560947118</v>
      </c>
      <c r="H67" s="31">
        <f>SUMIF($J$1:$BQ$1,H$1,$J67:$BQ67)</f>
        <v>5796048810.8250008</v>
      </c>
      <c r="I67" s="47"/>
      <c r="J67" s="48">
        <f>J23*J66</f>
        <v>0</v>
      </c>
      <c r="K67" s="48">
        <f t="shared" ref="K67:BQ67" si="61">K23*K66</f>
        <v>0</v>
      </c>
      <c r="L67" s="48">
        <f t="shared" si="61"/>
        <v>0</v>
      </c>
      <c r="M67" s="48">
        <f t="shared" si="61"/>
        <v>0</v>
      </c>
      <c r="N67" s="48">
        <f t="shared" si="61"/>
        <v>0</v>
      </c>
      <c r="O67" s="48">
        <f t="shared" si="61"/>
        <v>0</v>
      </c>
      <c r="P67" s="48">
        <f t="shared" si="61"/>
        <v>0</v>
      </c>
      <c r="Q67" s="48">
        <f t="shared" si="61"/>
        <v>0</v>
      </c>
      <c r="R67" s="48">
        <f t="shared" si="61"/>
        <v>0</v>
      </c>
      <c r="S67" s="48">
        <f t="shared" si="61"/>
        <v>0</v>
      </c>
      <c r="T67" s="48">
        <f t="shared" si="61"/>
        <v>0</v>
      </c>
      <c r="U67" s="48">
        <f t="shared" si="61"/>
        <v>0</v>
      </c>
      <c r="V67" s="48">
        <f t="shared" si="61"/>
        <v>58422000</v>
      </c>
      <c r="W67" s="48">
        <f t="shared" si="61"/>
        <v>63986000.000000007</v>
      </c>
      <c r="X67" s="48">
        <f t="shared" si="61"/>
        <v>67463500</v>
      </c>
      <c r="Y67" s="48">
        <f t="shared" si="61"/>
        <v>91110500.000000015</v>
      </c>
      <c r="Z67" s="48">
        <f t="shared" si="61"/>
        <v>64681500.000000007</v>
      </c>
      <c r="AA67" s="48">
        <f t="shared" si="61"/>
        <v>77200500.000000015</v>
      </c>
      <c r="AB67" s="48">
        <f t="shared" si="61"/>
        <v>118930500.00000001</v>
      </c>
      <c r="AC67" s="48">
        <f t="shared" si="61"/>
        <v>132145000</v>
      </c>
      <c r="AD67" s="48">
        <f t="shared" si="61"/>
        <v>140491000.00000003</v>
      </c>
      <c r="AE67" s="48">
        <f t="shared" si="61"/>
        <v>150923500.00000003</v>
      </c>
      <c r="AF67" s="48">
        <f t="shared" si="61"/>
        <v>172484000</v>
      </c>
      <c r="AG67" s="48">
        <f t="shared" si="61"/>
        <v>203781500</v>
      </c>
      <c r="AH67" s="48">
        <f t="shared" si="61"/>
        <v>228541300</v>
      </c>
      <c r="AI67" s="48">
        <f t="shared" si="61"/>
        <v>238125290.00000003</v>
      </c>
      <c r="AJ67" s="48">
        <f t="shared" si="61"/>
        <v>238125290.00000003</v>
      </c>
      <c r="AK67" s="48">
        <f t="shared" si="61"/>
        <v>238125290.00000003</v>
      </c>
      <c r="AL67" s="48">
        <f t="shared" si="61"/>
        <v>256556040.00000003</v>
      </c>
      <c r="AM67" s="48">
        <f t="shared" si="61"/>
        <v>286782470.00000006</v>
      </c>
      <c r="AN67" s="48">
        <f t="shared" si="61"/>
        <v>302264300</v>
      </c>
      <c r="AO67" s="48">
        <f t="shared" si="61"/>
        <v>315534440.00000006</v>
      </c>
      <c r="AP67" s="48">
        <f t="shared" si="61"/>
        <v>315534440.00000006</v>
      </c>
      <c r="AQ67" s="48">
        <f t="shared" si="61"/>
        <v>315534440.00000006</v>
      </c>
      <c r="AR67" s="48">
        <f t="shared" si="61"/>
        <v>315534440.00000006</v>
      </c>
      <c r="AS67" s="48">
        <f t="shared" si="61"/>
        <v>315534440.00000006</v>
      </c>
      <c r="AT67" s="48">
        <f t="shared" si="61"/>
        <v>349115266.5</v>
      </c>
      <c r="AU67" s="48">
        <f t="shared" si="61"/>
        <v>364597096.5</v>
      </c>
      <c r="AV67" s="48">
        <f t="shared" si="61"/>
        <v>364597096.5</v>
      </c>
      <c r="AW67" s="48">
        <f t="shared" si="61"/>
        <v>364597096.5</v>
      </c>
      <c r="AX67" s="48">
        <f t="shared" si="61"/>
        <v>364597096.5</v>
      </c>
      <c r="AY67" s="48">
        <f t="shared" si="61"/>
        <v>364597096.5</v>
      </c>
      <c r="AZ67" s="48">
        <f t="shared" si="61"/>
        <v>383949384</v>
      </c>
      <c r="BA67" s="48">
        <f t="shared" si="61"/>
        <v>400979397.00000006</v>
      </c>
      <c r="BB67" s="48">
        <f t="shared" si="61"/>
        <v>400979397.00000006</v>
      </c>
      <c r="BC67" s="48">
        <f t="shared" si="61"/>
        <v>400979397.00000006</v>
      </c>
      <c r="BD67" s="48">
        <f t="shared" si="61"/>
        <v>400979397.00000006</v>
      </c>
      <c r="BE67" s="48">
        <f t="shared" si="61"/>
        <v>400979397.00000006</v>
      </c>
      <c r="BF67" s="48">
        <f t="shared" si="61"/>
        <v>443786656.95000005</v>
      </c>
      <c r="BG67" s="48">
        <f t="shared" si="61"/>
        <v>463293762.75000006</v>
      </c>
      <c r="BH67" s="48">
        <f t="shared" si="61"/>
        <v>463293762.75000006</v>
      </c>
      <c r="BI67" s="48">
        <f t="shared" si="61"/>
        <v>463293762.75000006</v>
      </c>
      <c r="BJ67" s="48">
        <f t="shared" si="61"/>
        <v>463293762.75000006</v>
      </c>
      <c r="BK67" s="48">
        <f t="shared" si="61"/>
        <v>463293762.75000006</v>
      </c>
      <c r="BL67" s="48">
        <f t="shared" si="61"/>
        <v>487677645.00000006</v>
      </c>
      <c r="BM67" s="48">
        <f t="shared" si="61"/>
        <v>509623139.0250001</v>
      </c>
      <c r="BN67" s="48">
        <f t="shared" si="61"/>
        <v>509623139.0250001</v>
      </c>
      <c r="BO67" s="48">
        <f t="shared" si="61"/>
        <v>509623139.0250001</v>
      </c>
      <c r="BP67" s="48">
        <f t="shared" si="61"/>
        <v>509623139.0250001</v>
      </c>
      <c r="BQ67" s="48">
        <f t="shared" si="61"/>
        <v>509623139.0250001</v>
      </c>
    </row>
    <row r="68" spans="1:69">
      <c r="D68" s="36"/>
      <c r="E68" s="36"/>
      <c r="F68" s="36"/>
      <c r="G68" s="36"/>
      <c r="H68" s="36"/>
      <c r="I68" s="8" t="s">
        <v>89</v>
      </c>
      <c r="J68" s="28">
        <f>SUM(J63,J65,J67)</f>
        <v>0</v>
      </c>
      <c r="K68" s="28">
        <f t="shared" ref="K68:BQ68" si="62">SUM(K63,K65,K67)</f>
        <v>0</v>
      </c>
      <c r="L68" s="28">
        <f t="shared" si="62"/>
        <v>0</v>
      </c>
      <c r="M68" s="28">
        <f t="shared" si="62"/>
        <v>0</v>
      </c>
      <c r="N68" s="28">
        <f t="shared" si="62"/>
        <v>0</v>
      </c>
      <c r="O68" s="28">
        <f t="shared" si="62"/>
        <v>0</v>
      </c>
      <c r="P68" s="28">
        <f t="shared" si="62"/>
        <v>0</v>
      </c>
      <c r="Q68" s="28">
        <f t="shared" si="62"/>
        <v>0</v>
      </c>
      <c r="R68" s="28">
        <f t="shared" si="62"/>
        <v>0</v>
      </c>
      <c r="S68" s="28">
        <f t="shared" si="62"/>
        <v>0</v>
      </c>
      <c r="T68" s="28">
        <f t="shared" si="62"/>
        <v>0</v>
      </c>
      <c r="U68" s="28">
        <f t="shared" si="62"/>
        <v>0</v>
      </c>
      <c r="V68" s="28">
        <f t="shared" si="62"/>
        <v>233688000</v>
      </c>
      <c r="W68" s="28">
        <f t="shared" si="62"/>
        <v>255944000</v>
      </c>
      <c r="X68" s="28">
        <f t="shared" si="62"/>
        <v>269854000</v>
      </c>
      <c r="Y68" s="28">
        <f t="shared" si="62"/>
        <v>364442000</v>
      </c>
      <c r="Z68" s="28">
        <f t="shared" si="62"/>
        <v>258726000</v>
      </c>
      <c r="AA68" s="28">
        <f t="shared" si="62"/>
        <v>308802000</v>
      </c>
      <c r="AB68" s="28">
        <f t="shared" si="62"/>
        <v>475722000</v>
      </c>
      <c r="AC68" s="28">
        <f t="shared" si="62"/>
        <v>528580000</v>
      </c>
      <c r="AD68" s="28">
        <f t="shared" si="62"/>
        <v>561964000</v>
      </c>
      <c r="AE68" s="28">
        <f t="shared" si="62"/>
        <v>603694000</v>
      </c>
      <c r="AF68" s="28">
        <f t="shared" si="62"/>
        <v>689936000</v>
      </c>
      <c r="AG68" s="28">
        <f t="shared" si="62"/>
        <v>815126000</v>
      </c>
      <c r="AH68" s="28">
        <f t="shared" si="62"/>
        <v>914165200</v>
      </c>
      <c r="AI68" s="28">
        <f t="shared" si="62"/>
        <v>952501160</v>
      </c>
      <c r="AJ68" s="28">
        <f t="shared" si="62"/>
        <v>952501160</v>
      </c>
      <c r="AK68" s="28">
        <f t="shared" si="62"/>
        <v>952501160</v>
      </c>
      <c r="AL68" s="28">
        <f t="shared" si="62"/>
        <v>1026224160</v>
      </c>
      <c r="AM68" s="28">
        <f t="shared" si="62"/>
        <v>1147129880</v>
      </c>
      <c r="AN68" s="28">
        <f t="shared" si="62"/>
        <v>1209057200</v>
      </c>
      <c r="AO68" s="28">
        <f t="shared" si="62"/>
        <v>1262137760</v>
      </c>
      <c r="AP68" s="28">
        <f t="shared" si="62"/>
        <v>1262137760</v>
      </c>
      <c r="AQ68" s="28">
        <f t="shared" si="62"/>
        <v>1262137760</v>
      </c>
      <c r="AR68" s="28">
        <f t="shared" si="62"/>
        <v>1262137760</v>
      </c>
      <c r="AS68" s="28">
        <f t="shared" si="62"/>
        <v>1262137760</v>
      </c>
      <c r="AT68" s="28">
        <f t="shared" si="62"/>
        <v>1396461066</v>
      </c>
      <c r="AU68" s="28">
        <f t="shared" si="62"/>
        <v>1458388386</v>
      </c>
      <c r="AV68" s="28">
        <f t="shared" si="62"/>
        <v>1458388386</v>
      </c>
      <c r="AW68" s="28">
        <f t="shared" si="62"/>
        <v>1458388386</v>
      </c>
      <c r="AX68" s="28">
        <f t="shared" si="62"/>
        <v>1458388386</v>
      </c>
      <c r="AY68" s="28">
        <f t="shared" si="62"/>
        <v>1458388386</v>
      </c>
      <c r="AZ68" s="28">
        <f t="shared" si="62"/>
        <v>1535797536</v>
      </c>
      <c r="BA68" s="28">
        <f t="shared" si="62"/>
        <v>1603917588</v>
      </c>
      <c r="BB68" s="28">
        <f t="shared" si="62"/>
        <v>1603917588</v>
      </c>
      <c r="BC68" s="28">
        <f t="shared" si="62"/>
        <v>1603917588</v>
      </c>
      <c r="BD68" s="28">
        <f t="shared" si="62"/>
        <v>1603917588</v>
      </c>
      <c r="BE68" s="28">
        <f t="shared" si="62"/>
        <v>1603917588</v>
      </c>
      <c r="BF68" s="28">
        <f t="shared" si="62"/>
        <v>1775146627.8</v>
      </c>
      <c r="BG68" s="28">
        <f t="shared" si="62"/>
        <v>1853175051</v>
      </c>
      <c r="BH68" s="28">
        <f t="shared" si="62"/>
        <v>1853175051</v>
      </c>
      <c r="BI68" s="28">
        <f t="shared" si="62"/>
        <v>1853175051</v>
      </c>
      <c r="BJ68" s="28">
        <f t="shared" si="62"/>
        <v>1853175051</v>
      </c>
      <c r="BK68" s="28">
        <f t="shared" si="62"/>
        <v>1853175051</v>
      </c>
      <c r="BL68" s="28">
        <f t="shared" si="62"/>
        <v>1950710580</v>
      </c>
      <c r="BM68" s="28">
        <f t="shared" si="62"/>
        <v>2038492556.1000001</v>
      </c>
      <c r="BN68" s="28">
        <f t="shared" si="62"/>
        <v>2038492556.1000001</v>
      </c>
      <c r="BO68" s="28">
        <f t="shared" si="62"/>
        <v>2038492556.1000001</v>
      </c>
      <c r="BP68" s="28">
        <f t="shared" si="62"/>
        <v>2038492556.1000001</v>
      </c>
      <c r="BQ68" s="28">
        <f t="shared" si="62"/>
        <v>2038492556.1000001</v>
      </c>
    </row>
    <row r="69" spans="1:69">
      <c r="B69" s="1" t="s">
        <v>62</v>
      </c>
      <c r="D69" s="36"/>
      <c r="E69" s="36"/>
      <c r="F69" s="36"/>
      <c r="G69" s="36"/>
      <c r="H69" s="36"/>
      <c r="I69" s="8"/>
      <c r="J69" s="28"/>
      <c r="K69" s="28"/>
      <c r="L69" s="79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AV69" s="28"/>
      <c r="AW69" s="28"/>
      <c r="AX69" s="28"/>
      <c r="AY69" s="28"/>
      <c r="AZ69" s="28"/>
      <c r="BA69" s="28"/>
      <c r="BB69" s="28"/>
      <c r="BC69" s="28"/>
      <c r="BD69" s="28"/>
      <c r="BE69" s="28"/>
      <c r="BF69" s="28"/>
      <c r="BG69" s="28"/>
      <c r="BH69" s="28"/>
      <c r="BI69" s="28"/>
      <c r="BJ69" s="28"/>
      <c r="BK69" s="28"/>
      <c r="BL69" s="28"/>
      <c r="BM69" s="28"/>
      <c r="BN69" s="28"/>
      <c r="BO69" s="28"/>
      <c r="BP69" s="28"/>
      <c r="BQ69" s="28"/>
    </row>
    <row r="70" spans="1:69">
      <c r="B70" s="3" t="s">
        <v>63</v>
      </c>
      <c r="C70" s="5" t="s">
        <v>11</v>
      </c>
      <c r="D70" s="36">
        <f>AVERAGEIF($J$1:$BQ$1,D$1,$J70:$BQ70)</f>
        <v>10132000</v>
      </c>
      <c r="E70" s="36">
        <f>AVERAGEIF($J$1:$BQ$1,E$1,$J70:$BQ70)</f>
        <v>35468039</v>
      </c>
      <c r="F70" s="36">
        <f>AVERAGEIF($J$1:$BQ$1,F$1,$J70:$BQ70)</f>
        <v>94395564.352000013</v>
      </c>
      <c r="G70" s="36">
        <f>AVERAGEIF($J$1:$BQ$1,G$1,$J70:$BQ70)</f>
        <v>129793704.00181501</v>
      </c>
      <c r="H70" s="36">
        <f>AVERAGEIF($J$1:$BQ$1,H$1,$J70:$BQ70)</f>
        <v>167545277.63437912</v>
      </c>
      <c r="I70" s="8"/>
      <c r="J70" s="28">
        <f>(((J36*(1+J41))*$D$47)+((J37*(1+J42))*$D$48))*J28</f>
        <v>0</v>
      </c>
      <c r="K70" s="28">
        <f t="shared" ref="K70:BQ70" si="63">(((K36*(1+K41))*$D$47)+((K37*(1+K42))*$D$48))*K28</f>
        <v>0</v>
      </c>
      <c r="L70" s="28">
        <f>(((L36*(1+L41))*$D$47)+((L37*(1+L42))*$D$48))*L28</f>
        <v>5364000</v>
      </c>
      <c r="M70" s="28">
        <f t="shared" si="63"/>
        <v>6258000</v>
      </c>
      <c r="N70" s="28">
        <f t="shared" si="63"/>
        <v>3576000</v>
      </c>
      <c r="O70" s="28">
        <f t="shared" si="63"/>
        <v>3278000</v>
      </c>
      <c r="P70" s="28">
        <f t="shared" si="63"/>
        <v>15198000</v>
      </c>
      <c r="Q70" s="28">
        <f t="shared" si="63"/>
        <v>19668000</v>
      </c>
      <c r="R70" s="28">
        <f t="shared" si="63"/>
        <v>20860000</v>
      </c>
      <c r="S70" s="28">
        <f t="shared" si="63"/>
        <v>13410000</v>
      </c>
      <c r="T70" s="28">
        <f t="shared" si="63"/>
        <v>15794000</v>
      </c>
      <c r="U70" s="28">
        <f t="shared" si="63"/>
        <v>18178000</v>
      </c>
      <c r="V70" s="28">
        <f t="shared" si="63"/>
        <v>20990190</v>
      </c>
      <c r="W70" s="28">
        <f t="shared" si="63"/>
        <v>17115078</v>
      </c>
      <c r="X70" s="28">
        <f t="shared" si="63"/>
        <v>20344338</v>
      </c>
      <c r="Y70" s="28">
        <f t="shared" si="63"/>
        <v>24542376</v>
      </c>
      <c r="Z70" s="28">
        <f t="shared" si="63"/>
        <v>45209640</v>
      </c>
      <c r="AA70" s="28">
        <f t="shared" si="63"/>
        <v>48761826</v>
      </c>
      <c r="AB70" s="28">
        <f t="shared" si="63"/>
        <v>25188228</v>
      </c>
      <c r="AC70" s="28">
        <f t="shared" si="63"/>
        <v>30677970</v>
      </c>
      <c r="AD70" s="28">
        <f t="shared" si="63"/>
        <v>43917936</v>
      </c>
      <c r="AE70" s="28">
        <f t="shared" si="63"/>
        <v>32938452</v>
      </c>
      <c r="AF70" s="28">
        <f t="shared" si="63"/>
        <v>48115974</v>
      </c>
      <c r="AG70" s="28">
        <f t="shared" si="63"/>
        <v>67814460</v>
      </c>
      <c r="AH70" s="28">
        <f t="shared" si="63"/>
        <v>76696396.036000013</v>
      </c>
      <c r="AI70" s="28">
        <f t="shared" si="63"/>
        <v>80166821.19600001</v>
      </c>
      <c r="AJ70" s="28">
        <f t="shared" si="63"/>
        <v>80166821.19600001</v>
      </c>
      <c r="AK70" s="28">
        <f t="shared" si="63"/>
        <v>80166821.19600001</v>
      </c>
      <c r="AL70" s="28">
        <f t="shared" si="63"/>
        <v>86413586.484000012</v>
      </c>
      <c r="AM70" s="28">
        <f t="shared" si="63"/>
        <v>96477819.448000014</v>
      </c>
      <c r="AN70" s="28">
        <f t="shared" si="63"/>
        <v>101683457.18800002</v>
      </c>
      <c r="AO70" s="28">
        <f t="shared" si="63"/>
        <v>106195009.89600001</v>
      </c>
      <c r="AP70" s="28">
        <f t="shared" si="63"/>
        <v>106195009.89600001</v>
      </c>
      <c r="AQ70" s="28">
        <f t="shared" si="63"/>
        <v>106195009.89600001</v>
      </c>
      <c r="AR70" s="28">
        <f t="shared" si="63"/>
        <v>106195009.89600001</v>
      </c>
      <c r="AS70" s="28">
        <f t="shared" si="63"/>
        <v>106195009.89600001</v>
      </c>
      <c r="AT70" s="28">
        <f t="shared" si="63"/>
        <v>119098283.60556002</v>
      </c>
      <c r="AU70" s="28">
        <f t="shared" si="63"/>
        <v>124646340.29526003</v>
      </c>
      <c r="AV70" s="28">
        <f t="shared" si="63"/>
        <v>124646340.29526003</v>
      </c>
      <c r="AW70" s="28">
        <f t="shared" si="63"/>
        <v>124646340.29526003</v>
      </c>
      <c r="AX70" s="28">
        <f t="shared" si="63"/>
        <v>124646340.29526003</v>
      </c>
      <c r="AY70" s="28">
        <f t="shared" si="63"/>
        <v>124646340.29526003</v>
      </c>
      <c r="AZ70" s="28">
        <f t="shared" si="63"/>
        <v>130934137.87692003</v>
      </c>
      <c r="BA70" s="28">
        <f t="shared" si="63"/>
        <v>136852065.01260003</v>
      </c>
      <c r="BB70" s="28">
        <f t="shared" si="63"/>
        <v>136852065.01260003</v>
      </c>
      <c r="BC70" s="28">
        <f t="shared" si="63"/>
        <v>136852065.01260003</v>
      </c>
      <c r="BD70" s="28">
        <f t="shared" si="63"/>
        <v>136852065.01260003</v>
      </c>
      <c r="BE70" s="28">
        <f t="shared" si="63"/>
        <v>136852065.01260003</v>
      </c>
      <c r="BF70" s="28">
        <f t="shared" si="63"/>
        <v>153928523.62169102</v>
      </c>
      <c r="BG70" s="28">
        <f t="shared" si="63"/>
        <v>160638228.49750832</v>
      </c>
      <c r="BH70" s="28">
        <f t="shared" si="63"/>
        <v>160638228.49750832</v>
      </c>
      <c r="BI70" s="28">
        <f t="shared" si="63"/>
        <v>160638228.49750832</v>
      </c>
      <c r="BJ70" s="28">
        <f t="shared" si="63"/>
        <v>160638228.49750832</v>
      </c>
      <c r="BK70" s="28">
        <f t="shared" si="63"/>
        <v>160638228.49750832</v>
      </c>
      <c r="BL70" s="28">
        <f t="shared" si="63"/>
        <v>169321375.98386014</v>
      </c>
      <c r="BM70" s="28">
        <f t="shared" si="63"/>
        <v>176820457.90389124</v>
      </c>
      <c r="BN70" s="28">
        <f t="shared" si="63"/>
        <v>176820457.90389124</v>
      </c>
      <c r="BO70" s="28">
        <f t="shared" si="63"/>
        <v>176820457.90389124</v>
      </c>
      <c r="BP70" s="28">
        <f t="shared" si="63"/>
        <v>176820457.90389124</v>
      </c>
      <c r="BQ70" s="28">
        <f t="shared" si="63"/>
        <v>176820457.90389124</v>
      </c>
    </row>
    <row r="71" spans="1:69" s="24" customFormat="1">
      <c r="A71" s="37"/>
      <c r="B71" s="9" t="s">
        <v>64</v>
      </c>
      <c r="C71" s="10" t="s">
        <v>88</v>
      </c>
      <c r="D71" s="31">
        <f>SUMIF($J$1:$BQ$1,D$1,$J71:$BQ71)</f>
        <v>15504000</v>
      </c>
      <c r="E71" s="31">
        <f>SUMIF($J$1:$BQ$1,E$1,$J71:$BQ71)</f>
        <v>58948868</v>
      </c>
      <c r="F71" s="31">
        <f>SUMIF($J$1:$BQ$1,F$1,$J71:$BQ71)</f>
        <v>170219284.22400016</v>
      </c>
      <c r="G71" s="31">
        <f>SUMIF($J$1:$BQ$1,G$1,$J71:$BQ71)</f>
        <v>253644725.42178011</v>
      </c>
      <c r="H71" s="31">
        <f>SUMIF($J$1:$BQ$1,H$1,$J71:$BQ71)</f>
        <v>354390049.19254869</v>
      </c>
      <c r="I71" s="47"/>
      <c r="J71" s="48">
        <f t="shared" ref="J71:K71" si="64">((((J36*(1+J41))*$D$47)+((J37*(1+J42))*$D$48))*J28)-(((J36*$D$47)+(J37*$D$48))*J28)</f>
        <v>0</v>
      </c>
      <c r="K71" s="48">
        <f t="shared" si="64"/>
        <v>0</v>
      </c>
      <c r="L71" s="48">
        <f>((((L36*(1+L41))*$D$47)+((L37*(1+L42))*$D$48))*L28)-(((L36*$D$47)+(L37*$D$48))*L28)</f>
        <v>684000</v>
      </c>
      <c r="M71" s="48">
        <f t="shared" ref="M71:BQ71" si="65">((((M36*(1+M41))*$D$47)+((M37*(1+M42))*$D$48))*M28)-(((M36*$D$47)+(M37*$D$48))*M28)</f>
        <v>798000</v>
      </c>
      <c r="N71" s="48">
        <f t="shared" si="65"/>
        <v>456000</v>
      </c>
      <c r="O71" s="48">
        <f t="shared" si="65"/>
        <v>418000</v>
      </c>
      <c r="P71" s="48">
        <f t="shared" si="65"/>
        <v>1938000</v>
      </c>
      <c r="Q71" s="48">
        <f t="shared" si="65"/>
        <v>2508000</v>
      </c>
      <c r="R71" s="48">
        <f t="shared" si="65"/>
        <v>2660000</v>
      </c>
      <c r="S71" s="48">
        <f t="shared" si="65"/>
        <v>1710000</v>
      </c>
      <c r="T71" s="48">
        <f t="shared" si="65"/>
        <v>2014000</v>
      </c>
      <c r="U71" s="48">
        <f t="shared" si="65"/>
        <v>2318000</v>
      </c>
      <c r="V71" s="48">
        <f t="shared" si="65"/>
        <v>2907190</v>
      </c>
      <c r="W71" s="48">
        <f t="shared" si="65"/>
        <v>2370478</v>
      </c>
      <c r="X71" s="48">
        <f t="shared" si="65"/>
        <v>2817738</v>
      </c>
      <c r="Y71" s="48">
        <f t="shared" si="65"/>
        <v>3399176</v>
      </c>
      <c r="Z71" s="48">
        <f t="shared" si="65"/>
        <v>6261640</v>
      </c>
      <c r="AA71" s="48">
        <f t="shared" si="65"/>
        <v>6753626</v>
      </c>
      <c r="AB71" s="48">
        <f t="shared" si="65"/>
        <v>3488628</v>
      </c>
      <c r="AC71" s="48">
        <f t="shared" si="65"/>
        <v>4248970</v>
      </c>
      <c r="AD71" s="48">
        <f t="shared" si="65"/>
        <v>6082736</v>
      </c>
      <c r="AE71" s="48">
        <f t="shared" si="65"/>
        <v>4562052</v>
      </c>
      <c r="AF71" s="48">
        <f t="shared" si="65"/>
        <v>6664174</v>
      </c>
      <c r="AG71" s="48">
        <f t="shared" si="65"/>
        <v>9392460</v>
      </c>
      <c r="AH71" s="48">
        <f t="shared" si="65"/>
        <v>11525264.036000013</v>
      </c>
      <c r="AI71" s="48">
        <f t="shared" si="65"/>
        <v>12046769.19600001</v>
      </c>
      <c r="AJ71" s="48">
        <f t="shared" si="65"/>
        <v>12046769.19600001</v>
      </c>
      <c r="AK71" s="48">
        <f t="shared" si="65"/>
        <v>12046769.19600001</v>
      </c>
      <c r="AL71" s="48">
        <f t="shared" si="65"/>
        <v>12985478.484000012</v>
      </c>
      <c r="AM71" s="48">
        <f t="shared" si="65"/>
        <v>14497843.448000014</v>
      </c>
      <c r="AN71" s="48">
        <f t="shared" si="65"/>
        <v>15280101.188000023</v>
      </c>
      <c r="AO71" s="48">
        <f t="shared" si="65"/>
        <v>15958057.896000013</v>
      </c>
      <c r="AP71" s="48">
        <f t="shared" si="65"/>
        <v>15958057.896000013</v>
      </c>
      <c r="AQ71" s="48">
        <f t="shared" si="65"/>
        <v>15958057.896000013</v>
      </c>
      <c r="AR71" s="48">
        <f t="shared" si="65"/>
        <v>15958057.896000013</v>
      </c>
      <c r="AS71" s="48">
        <f t="shared" si="65"/>
        <v>15958057.896000013</v>
      </c>
      <c r="AT71" s="48">
        <f t="shared" si="65"/>
        <v>19395298.405560002</v>
      </c>
      <c r="AU71" s="48">
        <f t="shared" si="65"/>
        <v>20298806.095260009</v>
      </c>
      <c r="AV71" s="48">
        <f t="shared" si="65"/>
        <v>20298806.095260009</v>
      </c>
      <c r="AW71" s="48">
        <f t="shared" si="65"/>
        <v>20298806.095260009</v>
      </c>
      <c r="AX71" s="48">
        <f t="shared" si="65"/>
        <v>20298806.095260009</v>
      </c>
      <c r="AY71" s="48">
        <f t="shared" si="65"/>
        <v>20298806.095260009</v>
      </c>
      <c r="AZ71" s="48">
        <f t="shared" si="65"/>
        <v>21322781.476920024</v>
      </c>
      <c r="BA71" s="48">
        <f t="shared" si="65"/>
        <v>22286523.01260002</v>
      </c>
      <c r="BB71" s="48">
        <f t="shared" si="65"/>
        <v>22286523.01260002</v>
      </c>
      <c r="BC71" s="48">
        <f t="shared" si="65"/>
        <v>22286523.01260002</v>
      </c>
      <c r="BD71" s="48">
        <f t="shared" si="65"/>
        <v>22286523.01260002</v>
      </c>
      <c r="BE71" s="48">
        <f t="shared" si="65"/>
        <v>22286523.01260002</v>
      </c>
      <c r="BF71" s="48">
        <f t="shared" si="65"/>
        <v>27132335.921691</v>
      </c>
      <c r="BG71" s="48">
        <f t="shared" si="65"/>
        <v>28315027.487508297</v>
      </c>
      <c r="BH71" s="48">
        <f t="shared" si="65"/>
        <v>28315027.487508297</v>
      </c>
      <c r="BI71" s="48">
        <f t="shared" si="65"/>
        <v>28315027.487508297</v>
      </c>
      <c r="BJ71" s="48">
        <f t="shared" si="65"/>
        <v>28315027.487508297</v>
      </c>
      <c r="BK71" s="48">
        <f t="shared" si="65"/>
        <v>28315027.487508297</v>
      </c>
      <c r="BL71" s="48">
        <f t="shared" si="65"/>
        <v>29845569.513860106</v>
      </c>
      <c r="BM71" s="48">
        <f t="shared" si="65"/>
        <v>31167401.26389122</v>
      </c>
      <c r="BN71" s="48">
        <f t="shared" si="65"/>
        <v>31167401.26389122</v>
      </c>
      <c r="BO71" s="48">
        <f t="shared" si="65"/>
        <v>31167401.26389122</v>
      </c>
      <c r="BP71" s="48">
        <f t="shared" si="65"/>
        <v>31167401.26389122</v>
      </c>
      <c r="BQ71" s="48">
        <f t="shared" si="65"/>
        <v>31167401.26389122</v>
      </c>
    </row>
    <row r="72" spans="1:69">
      <c r="B72" s="3" t="s">
        <v>65</v>
      </c>
      <c r="C72" s="5" t="s">
        <v>11</v>
      </c>
      <c r="D72" s="36">
        <f>AVERAGEIF($J$1:$BQ$1,D$1,$J72:$BQ72)</f>
        <v>13729200</v>
      </c>
      <c r="E72" s="36">
        <f>AVERAGEIF($J$1:$BQ$1,E$1,$J72:$BQ72)</f>
        <v>48040506.899999999</v>
      </c>
      <c r="F72" s="36">
        <f>AVERAGEIF($J$1:$BQ$1,F$1,$J72:$BQ72)</f>
        <v>127799587.21919997</v>
      </c>
      <c r="G72" s="36">
        <f>AVERAGEIF($J$1:$BQ$1,G$1,$J72:$BQ72)</f>
        <v>175640873.25553653</v>
      </c>
      <c r="H72" s="36">
        <f>AVERAGEIF($J$1:$BQ$1,H$1,$J72:$BQ72)</f>
        <v>226612823.14489675</v>
      </c>
      <c r="I72" s="8"/>
      <c r="J72" s="28">
        <f>(((J36*(1+J41))*$D$50)+((J37*(1+J42))*$D$51))*J29</f>
        <v>0</v>
      </c>
      <c r="K72" s="28">
        <f t="shared" ref="K72:BQ72" si="66">(((K36*(1+K41))*$D$50)+((K37*(1+K42))*$D$51))*K29</f>
        <v>0</v>
      </c>
      <c r="L72" s="28">
        <f>(((L36*(1+L41))*$D$50)+((L37*(1+L42))*$D$51))*L29</f>
        <v>7268399.9999999991</v>
      </c>
      <c r="M72" s="28">
        <f t="shared" si="66"/>
        <v>8479800</v>
      </c>
      <c r="N72" s="28">
        <f t="shared" si="66"/>
        <v>4845599.9999999991</v>
      </c>
      <c r="O72" s="28">
        <f t="shared" si="66"/>
        <v>4441800</v>
      </c>
      <c r="P72" s="28">
        <f t="shared" si="66"/>
        <v>20593800</v>
      </c>
      <c r="Q72" s="28">
        <f t="shared" si="66"/>
        <v>26650800</v>
      </c>
      <c r="R72" s="28">
        <f t="shared" si="66"/>
        <v>28266000</v>
      </c>
      <c r="S72" s="28">
        <f t="shared" si="66"/>
        <v>18171000</v>
      </c>
      <c r="T72" s="28">
        <f t="shared" si="66"/>
        <v>21401399.999999996</v>
      </c>
      <c r="U72" s="28">
        <f t="shared" si="66"/>
        <v>24631800</v>
      </c>
      <c r="V72" s="28">
        <f t="shared" si="66"/>
        <v>28430649</v>
      </c>
      <c r="W72" s="28">
        <f t="shared" si="66"/>
        <v>23181913.799999997</v>
      </c>
      <c r="X72" s="28">
        <f t="shared" si="66"/>
        <v>27555859.799999997</v>
      </c>
      <c r="Y72" s="28">
        <f t="shared" si="66"/>
        <v>33241989.600000001</v>
      </c>
      <c r="Z72" s="28">
        <f t="shared" si="66"/>
        <v>61235244</v>
      </c>
      <c r="AA72" s="28">
        <f t="shared" si="66"/>
        <v>66046584.599999994</v>
      </c>
      <c r="AB72" s="28">
        <f t="shared" si="66"/>
        <v>34116778.799999997</v>
      </c>
      <c r="AC72" s="28">
        <f t="shared" si="66"/>
        <v>41552487</v>
      </c>
      <c r="AD72" s="28">
        <f t="shared" si="66"/>
        <v>59485665.599999994</v>
      </c>
      <c r="AE72" s="28">
        <f t="shared" si="66"/>
        <v>44614249.199999996</v>
      </c>
      <c r="AF72" s="28">
        <f t="shared" si="66"/>
        <v>65171795.399999991</v>
      </c>
      <c r="AG72" s="28">
        <f t="shared" si="66"/>
        <v>91852866</v>
      </c>
      <c r="AH72" s="28">
        <f t="shared" si="66"/>
        <v>103837164.61559999</v>
      </c>
      <c r="AI72" s="28">
        <f t="shared" si="66"/>
        <v>108535678.85159999</v>
      </c>
      <c r="AJ72" s="28">
        <f t="shared" si="66"/>
        <v>108535678.85159999</v>
      </c>
      <c r="AK72" s="28">
        <f t="shared" si="66"/>
        <v>108535678.85159999</v>
      </c>
      <c r="AL72" s="28">
        <f t="shared" si="66"/>
        <v>116993004.4764</v>
      </c>
      <c r="AM72" s="28">
        <f t="shared" si="66"/>
        <v>130618695.76079999</v>
      </c>
      <c r="AN72" s="28">
        <f t="shared" si="66"/>
        <v>137666467.11479998</v>
      </c>
      <c r="AO72" s="28">
        <f t="shared" si="66"/>
        <v>143774535.6216</v>
      </c>
      <c r="AP72" s="28">
        <f t="shared" si="66"/>
        <v>143774535.6216</v>
      </c>
      <c r="AQ72" s="28">
        <f t="shared" si="66"/>
        <v>143774535.6216</v>
      </c>
      <c r="AR72" s="28">
        <f t="shared" si="66"/>
        <v>143774535.6216</v>
      </c>
      <c r="AS72" s="28">
        <f t="shared" si="66"/>
        <v>143774535.6216</v>
      </c>
      <c r="AT72" s="28">
        <f t="shared" si="66"/>
        <v>161167498.04307601</v>
      </c>
      <c r="AU72" s="28">
        <f t="shared" si="66"/>
        <v>168675300.74694601</v>
      </c>
      <c r="AV72" s="28">
        <f t="shared" si="66"/>
        <v>168675300.74694601</v>
      </c>
      <c r="AW72" s="28">
        <f t="shared" si="66"/>
        <v>168675300.74694601</v>
      </c>
      <c r="AX72" s="28">
        <f t="shared" si="66"/>
        <v>168675300.74694601</v>
      </c>
      <c r="AY72" s="28">
        <f t="shared" si="66"/>
        <v>168675300.74694601</v>
      </c>
      <c r="AZ72" s="28">
        <f t="shared" si="66"/>
        <v>177184143.81133202</v>
      </c>
      <c r="BA72" s="28">
        <f t="shared" si="66"/>
        <v>185192466.69546002</v>
      </c>
      <c r="BB72" s="28">
        <f t="shared" si="66"/>
        <v>185192466.69546002</v>
      </c>
      <c r="BC72" s="28">
        <f t="shared" si="66"/>
        <v>185192466.69546002</v>
      </c>
      <c r="BD72" s="28">
        <f t="shared" si="66"/>
        <v>185192466.69546002</v>
      </c>
      <c r="BE72" s="28">
        <f t="shared" si="66"/>
        <v>185192466.69546002</v>
      </c>
      <c r="BF72" s="28">
        <f t="shared" si="66"/>
        <v>208195526.56421611</v>
      </c>
      <c r="BG72" s="28">
        <f t="shared" si="66"/>
        <v>217270716.18368194</v>
      </c>
      <c r="BH72" s="28">
        <f t="shared" si="66"/>
        <v>217270716.18368194</v>
      </c>
      <c r="BI72" s="28">
        <f t="shared" si="66"/>
        <v>217270716.18368194</v>
      </c>
      <c r="BJ72" s="28">
        <f t="shared" si="66"/>
        <v>217270716.18368194</v>
      </c>
      <c r="BK72" s="28">
        <f t="shared" si="66"/>
        <v>217270716.18368194</v>
      </c>
      <c r="BL72" s="28">
        <f t="shared" si="66"/>
        <v>229015079.22063771</v>
      </c>
      <c r="BM72" s="28">
        <f t="shared" si="66"/>
        <v>239157938.20709956</v>
      </c>
      <c r="BN72" s="28">
        <f t="shared" si="66"/>
        <v>239157938.20709956</v>
      </c>
      <c r="BO72" s="28">
        <f t="shared" si="66"/>
        <v>239157938.20709956</v>
      </c>
      <c r="BP72" s="28">
        <f t="shared" si="66"/>
        <v>239157938.20709956</v>
      </c>
      <c r="BQ72" s="28">
        <f t="shared" si="66"/>
        <v>239157938.20709956</v>
      </c>
    </row>
    <row r="73" spans="1:69" s="24" customFormat="1">
      <c r="A73" s="37"/>
      <c r="B73" s="9" t="s">
        <v>66</v>
      </c>
      <c r="C73" s="10" t="s">
        <v>88</v>
      </c>
      <c r="D73" s="31">
        <f>SUMIF($J$1:$BQ$1,D$1,$J73:$BQ73)</f>
        <v>20318399.999999996</v>
      </c>
      <c r="E73" s="31">
        <f>SUMIF($J$1:$BQ$1,E$1,$J73:$BQ73)</f>
        <v>77254042.799999982</v>
      </c>
      <c r="F73" s="31">
        <f>SUMIF($J$1:$BQ$1,F$1,$J73:$BQ73)</f>
        <v>223076851.43040001</v>
      </c>
      <c r="G73" s="31">
        <f>SUMIF($J$1:$BQ$1,G$1,$J73:$BQ73)</f>
        <v>332408087.52643788</v>
      </c>
      <c r="H73" s="31">
        <f>SUMIF($J$1:$BQ$1,H$1,$J73:$BQ73)</f>
        <v>464437485.52076101</v>
      </c>
      <c r="I73" s="47"/>
      <c r="J73" s="48">
        <f>((((J36*(1+J41))*$D$50)+((J37*(1+J42))*$D$51))*J29)-(((J36*$D$50)+(J37*$D$51))*J29)</f>
        <v>0</v>
      </c>
      <c r="K73" s="48">
        <f t="shared" ref="K73:BQ73" si="67">((((K36*(1+K41))*$D$50)+((K37*(1+K42))*$D$51))*K29)-(((K36*$D$50)+(K37*$D$51))*K29)</f>
        <v>0</v>
      </c>
      <c r="L73" s="48">
        <f t="shared" si="67"/>
        <v>896400</v>
      </c>
      <c r="M73" s="48">
        <f t="shared" si="67"/>
        <v>1045800</v>
      </c>
      <c r="N73" s="48">
        <f t="shared" si="67"/>
        <v>597599.99999999907</v>
      </c>
      <c r="O73" s="48">
        <f t="shared" si="67"/>
        <v>547800</v>
      </c>
      <c r="P73" s="48">
        <f t="shared" si="67"/>
        <v>2539800</v>
      </c>
      <c r="Q73" s="48">
        <f t="shared" si="67"/>
        <v>3286800</v>
      </c>
      <c r="R73" s="48">
        <f t="shared" si="67"/>
        <v>3486000</v>
      </c>
      <c r="S73" s="48">
        <f t="shared" si="67"/>
        <v>2241000</v>
      </c>
      <c r="T73" s="48">
        <f t="shared" si="67"/>
        <v>2639399.9999999963</v>
      </c>
      <c r="U73" s="48">
        <f t="shared" si="67"/>
        <v>3037800</v>
      </c>
      <c r="V73" s="48">
        <f t="shared" si="67"/>
        <v>3809949</v>
      </c>
      <c r="W73" s="48">
        <f t="shared" si="67"/>
        <v>3106573.799999997</v>
      </c>
      <c r="X73" s="48">
        <f t="shared" si="67"/>
        <v>3692719.799999997</v>
      </c>
      <c r="Y73" s="48">
        <f t="shared" si="67"/>
        <v>4454709.6000000015</v>
      </c>
      <c r="Z73" s="48">
        <f t="shared" si="67"/>
        <v>8206044</v>
      </c>
      <c r="AA73" s="48">
        <f t="shared" si="67"/>
        <v>8850804.599999994</v>
      </c>
      <c r="AB73" s="48">
        <f t="shared" si="67"/>
        <v>4571938.799999997</v>
      </c>
      <c r="AC73" s="48">
        <f t="shared" si="67"/>
        <v>5568387</v>
      </c>
      <c r="AD73" s="48">
        <f t="shared" si="67"/>
        <v>7971585.599999994</v>
      </c>
      <c r="AE73" s="48">
        <f t="shared" si="67"/>
        <v>5978689.1999999955</v>
      </c>
      <c r="AF73" s="48">
        <f t="shared" si="67"/>
        <v>8733575.3999999985</v>
      </c>
      <c r="AG73" s="48">
        <f t="shared" si="67"/>
        <v>12309066</v>
      </c>
      <c r="AH73" s="48">
        <f t="shared" si="67"/>
        <v>15104161.815599993</v>
      </c>
      <c r="AI73" s="48">
        <f t="shared" si="67"/>
        <v>15787608.051599994</v>
      </c>
      <c r="AJ73" s="48">
        <f t="shared" si="67"/>
        <v>15787608.051599994</v>
      </c>
      <c r="AK73" s="48">
        <f t="shared" si="67"/>
        <v>15787608.051599994</v>
      </c>
      <c r="AL73" s="48">
        <f t="shared" si="67"/>
        <v>17017811.2764</v>
      </c>
      <c r="AM73" s="48">
        <f t="shared" si="67"/>
        <v>18999805.360799998</v>
      </c>
      <c r="AN73" s="48">
        <f t="shared" si="67"/>
        <v>20024974.714799985</v>
      </c>
      <c r="AO73" s="48">
        <f t="shared" si="67"/>
        <v>20913454.821600005</v>
      </c>
      <c r="AP73" s="48">
        <f t="shared" si="67"/>
        <v>20913454.821600005</v>
      </c>
      <c r="AQ73" s="48">
        <f t="shared" si="67"/>
        <v>20913454.821600005</v>
      </c>
      <c r="AR73" s="48">
        <f t="shared" si="67"/>
        <v>20913454.821600005</v>
      </c>
      <c r="AS73" s="48">
        <f t="shared" si="67"/>
        <v>20913454.821600005</v>
      </c>
      <c r="AT73" s="48">
        <f t="shared" si="67"/>
        <v>25418048.963075995</v>
      </c>
      <c r="AU73" s="48">
        <f t="shared" si="67"/>
        <v>26602119.566946</v>
      </c>
      <c r="AV73" s="48">
        <f t="shared" si="67"/>
        <v>26602119.566946</v>
      </c>
      <c r="AW73" s="48">
        <f t="shared" si="67"/>
        <v>26602119.566946</v>
      </c>
      <c r="AX73" s="48">
        <f t="shared" si="67"/>
        <v>26602119.566946</v>
      </c>
      <c r="AY73" s="48">
        <f t="shared" si="67"/>
        <v>26602119.566946</v>
      </c>
      <c r="AZ73" s="48">
        <f t="shared" si="67"/>
        <v>27944066.251331985</v>
      </c>
      <c r="BA73" s="48">
        <f t="shared" si="67"/>
        <v>29207074.89545998</v>
      </c>
      <c r="BB73" s="48">
        <f t="shared" si="67"/>
        <v>29207074.89545998</v>
      </c>
      <c r="BC73" s="48">
        <f t="shared" si="67"/>
        <v>29207074.89545998</v>
      </c>
      <c r="BD73" s="48">
        <f t="shared" si="67"/>
        <v>29207074.89545998</v>
      </c>
      <c r="BE73" s="48">
        <f t="shared" si="67"/>
        <v>29207074.89545998</v>
      </c>
      <c r="BF73" s="48">
        <f t="shared" si="67"/>
        <v>35557640.234216094</v>
      </c>
      <c r="BG73" s="48">
        <f t="shared" si="67"/>
        <v>37107588.654681921</v>
      </c>
      <c r="BH73" s="48">
        <f t="shared" si="67"/>
        <v>37107588.654681921</v>
      </c>
      <c r="BI73" s="48">
        <f t="shared" si="67"/>
        <v>37107588.654681921</v>
      </c>
      <c r="BJ73" s="48">
        <f t="shared" si="67"/>
        <v>37107588.654681921</v>
      </c>
      <c r="BK73" s="48">
        <f t="shared" si="67"/>
        <v>37107588.654681921</v>
      </c>
      <c r="BL73" s="48">
        <f t="shared" si="67"/>
        <v>39113404.257637709</v>
      </c>
      <c r="BM73" s="48">
        <f t="shared" si="67"/>
        <v>40845699.551099509</v>
      </c>
      <c r="BN73" s="48">
        <f t="shared" si="67"/>
        <v>40845699.551099509</v>
      </c>
      <c r="BO73" s="48">
        <f t="shared" si="67"/>
        <v>40845699.551099509</v>
      </c>
      <c r="BP73" s="48">
        <f t="shared" si="67"/>
        <v>40845699.551099509</v>
      </c>
      <c r="BQ73" s="48">
        <f t="shared" si="67"/>
        <v>40845699.551099509</v>
      </c>
    </row>
    <row r="74" spans="1:69">
      <c r="B74" s="3" t="s">
        <v>67</v>
      </c>
      <c r="C74" s="5" t="s">
        <v>11</v>
      </c>
      <c r="D74" s="36">
        <f>AVERAGEIF($J$1:$BQ$1,D$1,$J74:$BQ74)</f>
        <v>299906800</v>
      </c>
      <c r="E74" s="36">
        <f>AVERAGEIF($J$1:$BQ$1,E$1,$J74:$BQ74)</f>
        <v>1094696696.75</v>
      </c>
      <c r="F74" s="36">
        <f>AVERAGEIF($J$1:$BQ$1,F$1,$J74:$BQ74)</f>
        <v>2931801655.5040002</v>
      </c>
      <c r="G74" s="36">
        <f>AVERAGEIF($J$1:$BQ$1,G$1,$J74:$BQ74)</f>
        <v>4058187099.3719735</v>
      </c>
      <c r="H74" s="36">
        <f>AVERAGEIF($J$1:$BQ$1,H$1,$J74:$BQ74)</f>
        <v>5275663196.4763422</v>
      </c>
      <c r="I74" s="8"/>
      <c r="J74" s="28">
        <f>(((J37*(1+J42))*$D$53)+((J38*(1+J43))*$D$54))*J31</f>
        <v>0</v>
      </c>
      <c r="K74" s="28">
        <f>(((K37*(1+K42))*$D$53)+((K38*(1+K43))*$D$54))*K31</f>
        <v>0</v>
      </c>
      <c r="L74" s="28">
        <f>(((L37*(1+L42))*$D$53)+((L38*(1+L43))*$D$54))*L30</f>
        <v>32916600</v>
      </c>
      <c r="M74" s="28">
        <f t="shared" ref="M74:AR74" si="68">(((M37*(1+M42))*$D$53)+((M38*(1+M43))*$D$54))*M31</f>
        <v>192013500</v>
      </c>
      <c r="N74" s="28">
        <f t="shared" si="68"/>
        <v>109722000</v>
      </c>
      <c r="O74" s="28">
        <f t="shared" si="68"/>
        <v>100578500</v>
      </c>
      <c r="P74" s="28">
        <f t="shared" si="68"/>
        <v>466318500</v>
      </c>
      <c r="Q74" s="28">
        <f t="shared" si="68"/>
        <v>603471000</v>
      </c>
      <c r="R74" s="28">
        <f t="shared" si="68"/>
        <v>640045000</v>
      </c>
      <c r="S74" s="28">
        <f t="shared" si="68"/>
        <v>411457500</v>
      </c>
      <c r="T74" s="28">
        <f t="shared" si="68"/>
        <v>484605500</v>
      </c>
      <c r="U74" s="28">
        <f t="shared" si="68"/>
        <v>557753500</v>
      </c>
      <c r="V74" s="28">
        <f t="shared" si="68"/>
        <v>647847817.5</v>
      </c>
      <c r="W74" s="28">
        <f t="shared" si="68"/>
        <v>528245143.5</v>
      </c>
      <c r="X74" s="28">
        <f t="shared" si="68"/>
        <v>627914038.5</v>
      </c>
      <c r="Y74" s="28">
        <f t="shared" si="68"/>
        <v>757483602</v>
      </c>
      <c r="Z74" s="28">
        <f t="shared" si="68"/>
        <v>1395364530</v>
      </c>
      <c r="AA74" s="28">
        <f t="shared" si="68"/>
        <v>1505000314.5</v>
      </c>
      <c r="AB74" s="28">
        <f t="shared" si="68"/>
        <v>777417381</v>
      </c>
      <c r="AC74" s="28">
        <f t="shared" si="68"/>
        <v>946854502.5</v>
      </c>
      <c r="AD74" s="28">
        <f t="shared" si="68"/>
        <v>1355496972</v>
      </c>
      <c r="AE74" s="28">
        <f t="shared" si="68"/>
        <v>1016622729</v>
      </c>
      <c r="AF74" s="28">
        <f t="shared" si="68"/>
        <v>1485066535.5</v>
      </c>
      <c r="AG74" s="28">
        <f t="shared" si="68"/>
        <v>2093046795</v>
      </c>
      <c r="AH74" s="28">
        <f t="shared" si="68"/>
        <v>2382088845.0970001</v>
      </c>
      <c r="AI74" s="28">
        <f t="shared" si="68"/>
        <v>2489875670.6669998</v>
      </c>
      <c r="AJ74" s="28">
        <f t="shared" si="68"/>
        <v>2489875670.6669998</v>
      </c>
      <c r="AK74" s="28">
        <f t="shared" si="68"/>
        <v>2489875670.6669998</v>
      </c>
      <c r="AL74" s="28">
        <f t="shared" si="68"/>
        <v>2683891956.6929998</v>
      </c>
      <c r="AM74" s="28">
        <f t="shared" si="68"/>
        <v>2996473750.8460002</v>
      </c>
      <c r="AN74" s="28">
        <f t="shared" si="68"/>
        <v>3158153989.2010002</v>
      </c>
      <c r="AO74" s="28">
        <f t="shared" si="68"/>
        <v>3298276862.4419999</v>
      </c>
      <c r="AP74" s="28">
        <f t="shared" si="68"/>
        <v>3298276862.4419999</v>
      </c>
      <c r="AQ74" s="28">
        <f t="shared" si="68"/>
        <v>3298276862.4419999</v>
      </c>
      <c r="AR74" s="28">
        <f t="shared" si="68"/>
        <v>3298276862.4419999</v>
      </c>
      <c r="AS74" s="28">
        <f t="shared" ref="AS74:BQ74" si="69">(((AS37*(1+AS42))*$D$53)+((AS38*(1+AS43))*$D$54))*AS31</f>
        <v>3298276862.4419999</v>
      </c>
      <c r="AT74" s="28">
        <f t="shared" si="69"/>
        <v>3723779375.9138703</v>
      </c>
      <c r="AU74" s="28">
        <f t="shared" si="69"/>
        <v>3897247359.2638955</v>
      </c>
      <c r="AV74" s="28">
        <f t="shared" si="69"/>
        <v>3897247359.2638955</v>
      </c>
      <c r="AW74" s="28">
        <f t="shared" si="69"/>
        <v>3897247359.2638955</v>
      </c>
      <c r="AX74" s="28">
        <f t="shared" si="69"/>
        <v>3897247359.2638955</v>
      </c>
      <c r="AY74" s="28">
        <f t="shared" si="69"/>
        <v>3897247359.2638955</v>
      </c>
      <c r="AZ74" s="28">
        <f t="shared" si="69"/>
        <v>4093844407.0605907</v>
      </c>
      <c r="BA74" s="28">
        <f t="shared" si="69"/>
        <v>4278876922.6339507</v>
      </c>
      <c r="BB74" s="28">
        <f t="shared" si="69"/>
        <v>4278876922.6339507</v>
      </c>
      <c r="BC74" s="28">
        <f t="shared" si="69"/>
        <v>4278876922.6339507</v>
      </c>
      <c r="BD74" s="28">
        <f t="shared" si="69"/>
        <v>4278876922.6339507</v>
      </c>
      <c r="BE74" s="28">
        <f t="shared" si="69"/>
        <v>4278876922.6339507</v>
      </c>
      <c r="BF74" s="28">
        <f t="shared" si="69"/>
        <v>4846899049.7662525</v>
      </c>
      <c r="BG74" s="28">
        <f t="shared" si="69"/>
        <v>5058174136.5509348</v>
      </c>
      <c r="BH74" s="28">
        <f t="shared" si="69"/>
        <v>5058174136.5509348</v>
      </c>
      <c r="BI74" s="28">
        <f t="shared" si="69"/>
        <v>5058174136.5509348</v>
      </c>
      <c r="BJ74" s="28">
        <f t="shared" si="69"/>
        <v>5058174136.5509348</v>
      </c>
      <c r="BK74" s="28">
        <f t="shared" si="69"/>
        <v>5058174136.5509348</v>
      </c>
      <c r="BL74" s="28">
        <f t="shared" si="69"/>
        <v>5331588954.742878</v>
      </c>
      <c r="BM74" s="28">
        <f t="shared" si="69"/>
        <v>5567719934.0904646</v>
      </c>
      <c r="BN74" s="28">
        <f t="shared" si="69"/>
        <v>5567719934.0904646</v>
      </c>
      <c r="BO74" s="28">
        <f t="shared" si="69"/>
        <v>5567719934.0904646</v>
      </c>
      <c r="BP74" s="28">
        <f t="shared" si="69"/>
        <v>5567719934.0904646</v>
      </c>
      <c r="BQ74" s="28">
        <f t="shared" si="69"/>
        <v>5567719934.0904646</v>
      </c>
    </row>
    <row r="75" spans="1:69" s="24" customFormat="1">
      <c r="A75" s="37" t="s">
        <v>48</v>
      </c>
      <c r="B75" s="9" t="s">
        <v>68</v>
      </c>
      <c r="C75" s="10" t="s">
        <v>88</v>
      </c>
      <c r="D75" s="31">
        <f>SUMIF($J$1:$BQ$1,D$1,$J75:$BQ75)</f>
        <v>139821600</v>
      </c>
      <c r="E75" s="31">
        <f>SUMIF($J$1:$BQ$1,E$1,$J75:$BQ75)</f>
        <v>531625712.20000005</v>
      </c>
      <c r="F75" s="31">
        <f>SUMIF($J$1:$BQ$1,F$1,$J75:$BQ75)</f>
        <v>1535109176.4095998</v>
      </c>
      <c r="G75" s="31">
        <f>SUMIF($J$1:$BQ$1,G$1,$J75:$BQ75)</f>
        <v>2287474931.6327376</v>
      </c>
      <c r="H75" s="31">
        <f>SUMIF($J$1:$BQ$1,H$1,$J75:$BQ75)</f>
        <v>3196038680.4812236</v>
      </c>
      <c r="I75" s="47"/>
      <c r="J75" s="48">
        <f t="shared" ref="J75:AO75" si="70">((((J37*(1+J42))*$D$53)+((J38*(1+J43))*$D$54))*J30)-(((J37*$D$53)+(J38*$D$54))*J30)</f>
        <v>0</v>
      </c>
      <c r="K75" s="48">
        <f t="shared" si="70"/>
        <v>0</v>
      </c>
      <c r="L75" s="48">
        <f t="shared" si="70"/>
        <v>6168600</v>
      </c>
      <c r="M75" s="48">
        <f t="shared" si="70"/>
        <v>7196700</v>
      </c>
      <c r="N75" s="48">
        <f t="shared" si="70"/>
        <v>4112400</v>
      </c>
      <c r="O75" s="48">
        <f t="shared" si="70"/>
        <v>3769699.9999999981</v>
      </c>
      <c r="P75" s="48">
        <f t="shared" si="70"/>
        <v>17477700</v>
      </c>
      <c r="Q75" s="48">
        <f t="shared" si="70"/>
        <v>22618200</v>
      </c>
      <c r="R75" s="48">
        <f t="shared" si="70"/>
        <v>23989000</v>
      </c>
      <c r="S75" s="48">
        <f t="shared" si="70"/>
        <v>15421500</v>
      </c>
      <c r="T75" s="48">
        <f t="shared" si="70"/>
        <v>18163100</v>
      </c>
      <c r="U75" s="48">
        <f t="shared" si="70"/>
        <v>20904700</v>
      </c>
      <c r="V75" s="48">
        <f t="shared" si="70"/>
        <v>26218263.5</v>
      </c>
      <c r="W75" s="48">
        <f t="shared" si="70"/>
        <v>21377968.700000003</v>
      </c>
      <c r="X75" s="48">
        <f t="shared" si="70"/>
        <v>25411547.700000003</v>
      </c>
      <c r="Y75" s="48">
        <f t="shared" si="70"/>
        <v>30655200.399999991</v>
      </c>
      <c r="Z75" s="48">
        <f t="shared" si="70"/>
        <v>56470106</v>
      </c>
      <c r="AA75" s="48">
        <f t="shared" si="70"/>
        <v>60907042.900000006</v>
      </c>
      <c r="AB75" s="48">
        <f t="shared" si="70"/>
        <v>31461916.200000003</v>
      </c>
      <c r="AC75" s="48">
        <f t="shared" si="70"/>
        <v>38319000.5</v>
      </c>
      <c r="AD75" s="48">
        <f t="shared" si="70"/>
        <v>54856674.400000006</v>
      </c>
      <c r="AE75" s="48">
        <f t="shared" si="70"/>
        <v>41142505.799999982</v>
      </c>
      <c r="AF75" s="48">
        <f t="shared" si="70"/>
        <v>60100327.100000024</v>
      </c>
      <c r="AG75" s="48">
        <f t="shared" si="70"/>
        <v>84705159</v>
      </c>
      <c r="AH75" s="48">
        <f t="shared" si="70"/>
        <v>103939683.81940001</v>
      </c>
      <c r="AI75" s="48">
        <f t="shared" si="70"/>
        <v>108642836.93339998</v>
      </c>
      <c r="AJ75" s="48">
        <f t="shared" si="70"/>
        <v>108642836.93339998</v>
      </c>
      <c r="AK75" s="48">
        <f t="shared" si="70"/>
        <v>108642836.93339998</v>
      </c>
      <c r="AL75" s="48">
        <f t="shared" si="70"/>
        <v>117108512.53860003</v>
      </c>
      <c r="AM75" s="48">
        <f t="shared" si="70"/>
        <v>130747656.56920004</v>
      </c>
      <c r="AN75" s="48">
        <f t="shared" si="70"/>
        <v>137802386.24020004</v>
      </c>
      <c r="AO75" s="48">
        <f t="shared" si="70"/>
        <v>143916485.28839993</v>
      </c>
      <c r="AP75" s="48">
        <f t="shared" ref="AP75:BQ75" si="71">((((AP37*(1+AP42))*$D$53)+((AP38*(1+AP43))*$D$54))*AP30)-(((AP37*$D$53)+(AP38*$D$54))*AP30)</f>
        <v>143916485.28839993</v>
      </c>
      <c r="AQ75" s="48">
        <f t="shared" si="71"/>
        <v>143916485.28839993</v>
      </c>
      <c r="AR75" s="48">
        <f t="shared" si="71"/>
        <v>143916485.28839993</v>
      </c>
      <c r="AS75" s="48">
        <f t="shared" si="71"/>
        <v>143916485.28839993</v>
      </c>
      <c r="AT75" s="48">
        <f t="shared" si="71"/>
        <v>174914967.46277404</v>
      </c>
      <c r="AU75" s="48">
        <f t="shared" si="71"/>
        <v>183063180.23277903</v>
      </c>
      <c r="AV75" s="48">
        <f t="shared" si="71"/>
        <v>183063180.23277903</v>
      </c>
      <c r="AW75" s="48">
        <f t="shared" si="71"/>
        <v>183063180.23277903</v>
      </c>
      <c r="AX75" s="48">
        <f t="shared" si="71"/>
        <v>183063180.23277903</v>
      </c>
      <c r="AY75" s="48">
        <f t="shared" si="71"/>
        <v>183063180.23277903</v>
      </c>
      <c r="AZ75" s="48">
        <f t="shared" si="71"/>
        <v>192297821.372118</v>
      </c>
      <c r="BA75" s="48">
        <f t="shared" si="71"/>
        <v>200989248.32679009</v>
      </c>
      <c r="BB75" s="48">
        <f t="shared" si="71"/>
        <v>200989248.32679009</v>
      </c>
      <c r="BC75" s="48">
        <f t="shared" si="71"/>
        <v>200989248.32679009</v>
      </c>
      <c r="BD75" s="48">
        <f t="shared" si="71"/>
        <v>200989248.32679009</v>
      </c>
      <c r="BE75" s="48">
        <f t="shared" si="71"/>
        <v>200989248.32679009</v>
      </c>
      <c r="BF75" s="48">
        <f t="shared" si="71"/>
        <v>244690829.48325038</v>
      </c>
      <c r="BG75" s="48">
        <f t="shared" si="71"/>
        <v>255356839.99918687</v>
      </c>
      <c r="BH75" s="48">
        <f t="shared" si="71"/>
        <v>255356839.99918687</v>
      </c>
      <c r="BI75" s="48">
        <f t="shared" si="71"/>
        <v>255356839.99918687</v>
      </c>
      <c r="BJ75" s="48">
        <f t="shared" si="71"/>
        <v>255356839.99918687</v>
      </c>
      <c r="BK75" s="48">
        <f t="shared" si="71"/>
        <v>255356839.99918687</v>
      </c>
      <c r="BL75" s="48">
        <f t="shared" si="71"/>
        <v>269159912.43157542</v>
      </c>
      <c r="BM75" s="48">
        <f t="shared" si="71"/>
        <v>281080747.71409285</v>
      </c>
      <c r="BN75" s="48">
        <f t="shared" si="71"/>
        <v>281080747.71409285</v>
      </c>
      <c r="BO75" s="48">
        <f t="shared" si="71"/>
        <v>281080747.71409285</v>
      </c>
      <c r="BP75" s="48">
        <f t="shared" si="71"/>
        <v>281080747.71409285</v>
      </c>
      <c r="BQ75" s="48">
        <f t="shared" si="71"/>
        <v>281080747.71409285</v>
      </c>
    </row>
    <row r="76" spans="1:69">
      <c r="D76" s="36"/>
      <c r="E76" s="36"/>
      <c r="F76" s="36"/>
      <c r="G76" s="36"/>
      <c r="H76" s="36"/>
      <c r="I76" s="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AV76" s="28"/>
      <c r="AW76" s="28"/>
      <c r="AX76" s="28"/>
      <c r="AY76" s="28"/>
      <c r="AZ76" s="28"/>
      <c r="BA76" s="28"/>
      <c r="BB76" s="28"/>
      <c r="BC76" s="28"/>
      <c r="BD76" s="28"/>
      <c r="BE76" s="28"/>
      <c r="BF76" s="28"/>
      <c r="BG76" s="28"/>
      <c r="BH76" s="28"/>
      <c r="BI76" s="28"/>
      <c r="BJ76" s="28"/>
      <c r="BK76" s="28"/>
      <c r="BL76" s="28"/>
      <c r="BM76" s="28"/>
      <c r="BN76" s="28"/>
      <c r="BO76" s="28"/>
      <c r="BP76" s="28"/>
      <c r="BQ76" s="28"/>
    </row>
    <row r="77" spans="1:69">
      <c r="B77" s="9" t="s">
        <v>70</v>
      </c>
      <c r="D77" s="32">
        <f>SUMIF($J$1:$BQ$1,D$1,$J77:$BQ77)</f>
        <v>175644000</v>
      </c>
      <c r="E77" s="32">
        <f>SUMIF($J$1:$BQ$1,E$1,$J77:$BQ77)</f>
        <v>6034306623</v>
      </c>
      <c r="F77" s="32">
        <f>SUMIF($J$1:$BQ$1,F$1,$J77:$BQ77)</f>
        <v>15393174032.064001</v>
      </c>
      <c r="G77" s="32">
        <f>SUMIF($J$1:$BQ$1,G$1,$J77:$BQ77)</f>
        <v>21117316216.580956</v>
      </c>
      <c r="H77" s="32">
        <f>SUMIF($J$1:$BQ$1,H$1,$J77:$BQ77)</f>
        <v>27199061458.494522</v>
      </c>
      <c r="I77" s="8"/>
      <c r="J77" s="28">
        <f>J63+J65+J67+J71+J73+J75</f>
        <v>0</v>
      </c>
      <c r="K77" s="28">
        <f t="shared" ref="K77:BP77" si="72">K63+K65+K67+K71+K73+K75</f>
        <v>0</v>
      </c>
      <c r="L77" s="28">
        <f>L63+L65+L67+L71+L73+L75</f>
        <v>7749000</v>
      </c>
      <c r="M77" s="28">
        <f t="shared" si="72"/>
        <v>9040500</v>
      </c>
      <c r="N77" s="28">
        <f t="shared" si="72"/>
        <v>5165999.9999999991</v>
      </c>
      <c r="O77" s="28">
        <f t="shared" si="72"/>
        <v>4735499.9999999981</v>
      </c>
      <c r="P77" s="28">
        <f t="shared" si="72"/>
        <v>21955500</v>
      </c>
      <c r="Q77" s="28">
        <f t="shared" si="72"/>
        <v>28413000</v>
      </c>
      <c r="R77" s="28">
        <f t="shared" si="72"/>
        <v>30135000</v>
      </c>
      <c r="S77" s="28">
        <f t="shared" si="72"/>
        <v>19372500</v>
      </c>
      <c r="T77" s="28">
        <f t="shared" si="72"/>
        <v>22816499.999999996</v>
      </c>
      <c r="U77" s="28">
        <f t="shared" si="72"/>
        <v>26260500</v>
      </c>
      <c r="V77" s="28">
        <f t="shared" si="72"/>
        <v>266623402.5</v>
      </c>
      <c r="W77" s="28">
        <f t="shared" si="72"/>
        <v>282799020.5</v>
      </c>
      <c r="X77" s="28">
        <f t="shared" si="72"/>
        <v>301776005.5</v>
      </c>
      <c r="Y77" s="28">
        <f t="shared" si="72"/>
        <v>402951086</v>
      </c>
      <c r="Z77" s="28">
        <f t="shared" si="72"/>
        <v>329663790</v>
      </c>
      <c r="AA77" s="28">
        <f t="shared" si="72"/>
        <v>385313473.5</v>
      </c>
      <c r="AB77" s="28">
        <f t="shared" si="72"/>
        <v>515244483</v>
      </c>
      <c r="AC77" s="28">
        <f t="shared" si="72"/>
        <v>576716357.5</v>
      </c>
      <c r="AD77" s="28">
        <f t="shared" si="72"/>
        <v>630874996</v>
      </c>
      <c r="AE77" s="28">
        <f t="shared" si="72"/>
        <v>655377247</v>
      </c>
      <c r="AF77" s="28">
        <f t="shared" si="72"/>
        <v>765434076.5</v>
      </c>
      <c r="AG77" s="28">
        <f t="shared" si="72"/>
        <v>921532685</v>
      </c>
      <c r="AH77" s="28">
        <f t="shared" si="72"/>
        <v>1044734309.671</v>
      </c>
      <c r="AI77" s="28">
        <f t="shared" si="72"/>
        <v>1088978374.181</v>
      </c>
      <c r="AJ77" s="28">
        <f t="shared" si="72"/>
        <v>1088978374.181</v>
      </c>
      <c r="AK77" s="28">
        <f t="shared" si="72"/>
        <v>1088978374.181</v>
      </c>
      <c r="AL77" s="28">
        <f t="shared" si="72"/>
        <v>1173335962.299</v>
      </c>
      <c r="AM77" s="28">
        <f t="shared" si="72"/>
        <v>1311375185.378</v>
      </c>
      <c r="AN77" s="28">
        <f t="shared" si="72"/>
        <v>1382164662.1429999</v>
      </c>
      <c r="AO77" s="28">
        <f t="shared" si="72"/>
        <v>1442925758.0059998</v>
      </c>
      <c r="AP77" s="28">
        <f t="shared" si="72"/>
        <v>1442925758.0059998</v>
      </c>
      <c r="AQ77" s="28">
        <f t="shared" si="72"/>
        <v>1442925758.0059998</v>
      </c>
      <c r="AR77" s="28">
        <f t="shared" si="72"/>
        <v>1442925758.0059998</v>
      </c>
      <c r="AS77" s="28">
        <f t="shared" si="72"/>
        <v>1442925758.0059998</v>
      </c>
      <c r="AT77" s="28">
        <f t="shared" si="72"/>
        <v>1616189380.8314102</v>
      </c>
      <c r="AU77" s="28">
        <f t="shared" si="72"/>
        <v>1688352491.894985</v>
      </c>
      <c r="AV77" s="28">
        <f t="shared" si="72"/>
        <v>1688352491.894985</v>
      </c>
      <c r="AW77" s="28">
        <f t="shared" si="72"/>
        <v>1688352491.894985</v>
      </c>
      <c r="AX77" s="28">
        <f t="shared" si="72"/>
        <v>1688352491.894985</v>
      </c>
      <c r="AY77" s="28">
        <f t="shared" si="72"/>
        <v>1688352491.894985</v>
      </c>
      <c r="AZ77" s="28">
        <f t="shared" si="72"/>
        <v>1777362205.1003702</v>
      </c>
      <c r="BA77" s="28">
        <f t="shared" si="72"/>
        <v>1856400434.2348499</v>
      </c>
      <c r="BB77" s="28">
        <f t="shared" si="72"/>
        <v>1856400434.2348499</v>
      </c>
      <c r="BC77" s="28">
        <f t="shared" si="72"/>
        <v>1856400434.2348499</v>
      </c>
      <c r="BD77" s="28">
        <f t="shared" si="72"/>
        <v>1856400434.2348499</v>
      </c>
      <c r="BE77" s="28">
        <f t="shared" si="72"/>
        <v>1856400434.2348499</v>
      </c>
      <c r="BF77" s="28">
        <f t="shared" si="72"/>
        <v>2082527433.4391572</v>
      </c>
      <c r="BG77" s="28">
        <f t="shared" si="72"/>
        <v>2173954507.141377</v>
      </c>
      <c r="BH77" s="28">
        <f t="shared" si="72"/>
        <v>2173954507.141377</v>
      </c>
      <c r="BI77" s="28">
        <f t="shared" si="72"/>
        <v>2173954507.141377</v>
      </c>
      <c r="BJ77" s="28">
        <f t="shared" si="72"/>
        <v>2173954507.141377</v>
      </c>
      <c r="BK77" s="28">
        <f t="shared" si="72"/>
        <v>2173954507.141377</v>
      </c>
      <c r="BL77" s="28">
        <f t="shared" si="72"/>
        <v>2288829466.2030735</v>
      </c>
      <c r="BM77" s="28">
        <f t="shared" si="72"/>
        <v>2391586404.6290836</v>
      </c>
      <c r="BN77" s="28">
        <f t="shared" si="72"/>
        <v>2391586404.6290836</v>
      </c>
      <c r="BO77" s="28">
        <f t="shared" si="72"/>
        <v>2391586404.6290836</v>
      </c>
      <c r="BP77" s="28">
        <f t="shared" si="72"/>
        <v>2391586404.6290836</v>
      </c>
      <c r="BQ77" s="28">
        <f>BQ63+BQ65+BQ67+BQ71+BQ73+BQ75</f>
        <v>2391586404.6290836</v>
      </c>
    </row>
    <row r="78" spans="1:69">
      <c r="B78" s="3" t="s">
        <v>69</v>
      </c>
      <c r="D78" s="29" t="s">
        <v>8</v>
      </c>
      <c r="E78" s="23">
        <f>E77/D77-1</f>
        <v>33.355324537131928</v>
      </c>
      <c r="F78" s="23">
        <f>F77/E77-1</f>
        <v>1.5509432970131654</v>
      </c>
      <c r="G78" s="23">
        <f>G77/F77-1</f>
        <v>0.37186237046326887</v>
      </c>
      <c r="H78" s="23">
        <f>H77/G77-1</f>
        <v>0.28799801923401058</v>
      </c>
      <c r="I78" s="8"/>
      <c r="J78" s="28">
        <v>0</v>
      </c>
      <c r="K78" s="49" t="str">
        <f>IFERROR(K77/J77-1,"--")</f>
        <v>--</v>
      </c>
      <c r="L78" s="49" t="str">
        <f t="shared" ref="L78:BQ78" si="73">IFERROR(L77/K77-1,"--")</f>
        <v>--</v>
      </c>
      <c r="M78" s="49">
        <f t="shared" si="73"/>
        <v>0.16666666666666674</v>
      </c>
      <c r="N78" s="49">
        <f t="shared" si="73"/>
        <v>-0.42857142857142871</v>
      </c>
      <c r="O78" s="49">
        <f t="shared" si="73"/>
        <v>-8.3333333333333481E-2</v>
      </c>
      <c r="P78" s="49">
        <f t="shared" si="73"/>
        <v>3.6363636363636385</v>
      </c>
      <c r="Q78" s="49">
        <f t="shared" si="73"/>
        <v>0.29411764705882359</v>
      </c>
      <c r="R78" s="49">
        <f t="shared" si="73"/>
        <v>6.0606060606060552E-2</v>
      </c>
      <c r="S78" s="49">
        <f t="shared" si="73"/>
        <v>-0.3571428571428571</v>
      </c>
      <c r="T78" s="49">
        <f t="shared" si="73"/>
        <v>0.17777777777777759</v>
      </c>
      <c r="U78" s="49">
        <f t="shared" si="73"/>
        <v>0.15094339622641528</v>
      </c>
      <c r="V78" s="49">
        <f t="shared" si="73"/>
        <v>9.1530207916833266</v>
      </c>
      <c r="W78" s="49">
        <f t="shared" si="73"/>
        <v>6.0668410380817939E-2</v>
      </c>
      <c r="X78" s="49">
        <f t="shared" si="73"/>
        <v>6.7104139775477023E-2</v>
      </c>
      <c r="Y78" s="49">
        <f t="shared" si="73"/>
        <v>0.33526549048313914</v>
      </c>
      <c r="Z78" s="49">
        <f t="shared" si="73"/>
        <v>-0.18187640769877467</v>
      </c>
      <c r="AA78" s="49">
        <f t="shared" si="73"/>
        <v>0.16880738858216726</v>
      </c>
      <c r="AB78" s="49">
        <f t="shared" si="73"/>
        <v>0.33720858063895354</v>
      </c>
      <c r="AC78" s="49">
        <f t="shared" si="73"/>
        <v>0.11930622554574732</v>
      </c>
      <c r="AD78" s="49">
        <f t="shared" si="73"/>
        <v>9.3908622142731657E-2</v>
      </c>
      <c r="AE78" s="49">
        <f t="shared" si="73"/>
        <v>3.8838519762796286E-2</v>
      </c>
      <c r="AF78" s="49">
        <f t="shared" si="73"/>
        <v>0.16792897526392148</v>
      </c>
      <c r="AG78" s="49">
        <f t="shared" si="73"/>
        <v>0.2039347519172019</v>
      </c>
      <c r="AH78" s="49">
        <f t="shared" si="73"/>
        <v>0.13369208350000084</v>
      </c>
      <c r="AI78" s="49">
        <f t="shared" si="73"/>
        <v>4.2349585057595229E-2</v>
      </c>
      <c r="AJ78" s="49">
        <f t="shared" si="73"/>
        <v>0</v>
      </c>
      <c r="AK78" s="49">
        <f t="shared" si="73"/>
        <v>0</v>
      </c>
      <c r="AL78" s="49">
        <f t="shared" si="73"/>
        <v>7.7464888300875279E-2</v>
      </c>
      <c r="AM78" s="49">
        <f t="shared" si="73"/>
        <v>0.11764680152522566</v>
      </c>
      <c r="AN78" s="49">
        <f t="shared" si="73"/>
        <v>5.3981101331115333E-2</v>
      </c>
      <c r="AO78" s="49">
        <f t="shared" si="73"/>
        <v>4.3960822850724446E-2</v>
      </c>
      <c r="AP78" s="49">
        <f t="shared" si="73"/>
        <v>0</v>
      </c>
      <c r="AQ78" s="49">
        <f t="shared" si="73"/>
        <v>0</v>
      </c>
      <c r="AR78" s="49">
        <f t="shared" si="73"/>
        <v>0</v>
      </c>
      <c r="AS78" s="49">
        <f t="shared" si="73"/>
        <v>0</v>
      </c>
      <c r="AT78" s="49">
        <f t="shared" si="73"/>
        <v>0.12007798867271302</v>
      </c>
      <c r="AU78" s="49">
        <f t="shared" si="73"/>
        <v>4.4650157908135757E-2</v>
      </c>
      <c r="AV78" s="49">
        <f t="shared" si="73"/>
        <v>0</v>
      </c>
      <c r="AW78" s="49">
        <f t="shared" si="73"/>
        <v>0</v>
      </c>
      <c r="AX78" s="49">
        <f t="shared" si="73"/>
        <v>0</v>
      </c>
      <c r="AY78" s="49">
        <f t="shared" si="73"/>
        <v>0</v>
      </c>
      <c r="AZ78" s="49">
        <f t="shared" si="73"/>
        <v>5.271986367342163E-2</v>
      </c>
      <c r="BA78" s="49">
        <f t="shared" si="73"/>
        <v>4.4469399038456814E-2</v>
      </c>
      <c r="BB78" s="49">
        <f t="shared" si="73"/>
        <v>0</v>
      </c>
      <c r="BC78" s="49">
        <f t="shared" si="73"/>
        <v>0</v>
      </c>
      <c r="BD78" s="49">
        <f t="shared" si="73"/>
        <v>0</v>
      </c>
      <c r="BE78" s="49">
        <f t="shared" si="73"/>
        <v>0</v>
      </c>
      <c r="BF78" s="49">
        <f t="shared" si="73"/>
        <v>0.121809387152783</v>
      </c>
      <c r="BG78" s="49">
        <f t="shared" si="73"/>
        <v>4.3901978064814218E-2</v>
      </c>
      <c r="BH78" s="49">
        <f t="shared" si="73"/>
        <v>0</v>
      </c>
      <c r="BI78" s="49">
        <f t="shared" si="73"/>
        <v>0</v>
      </c>
      <c r="BJ78" s="49">
        <f t="shared" si="73"/>
        <v>0</v>
      </c>
      <c r="BK78" s="49">
        <f t="shared" si="73"/>
        <v>0</v>
      </c>
      <c r="BL78" s="49">
        <f t="shared" si="73"/>
        <v>5.2841473307898346E-2</v>
      </c>
      <c r="BM78" s="49">
        <f t="shared" si="73"/>
        <v>4.4894973585110742E-2</v>
      </c>
      <c r="BN78" s="49">
        <f t="shared" si="73"/>
        <v>0</v>
      </c>
      <c r="BO78" s="49">
        <f t="shared" si="73"/>
        <v>0</v>
      </c>
      <c r="BP78" s="49">
        <f t="shared" si="73"/>
        <v>0</v>
      </c>
      <c r="BQ78" s="49">
        <f t="shared" si="73"/>
        <v>0</v>
      </c>
    </row>
    <row r="79" spans="1:69">
      <c r="D79" s="36"/>
      <c r="E79" s="36"/>
      <c r="F79" s="36"/>
      <c r="G79" s="36"/>
      <c r="H79" s="36"/>
      <c r="I79" s="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AV79" s="28"/>
      <c r="AW79" s="28"/>
      <c r="AX79" s="28"/>
      <c r="AY79" s="28"/>
      <c r="AZ79" s="28"/>
      <c r="BA79" s="28"/>
      <c r="BB79" s="28"/>
      <c r="BC79" s="28"/>
      <c r="BD79" s="28"/>
      <c r="BE79" s="28"/>
      <c r="BF79" s="28"/>
      <c r="BG79" s="28"/>
      <c r="BH79" s="28"/>
      <c r="BI79" s="28"/>
      <c r="BJ79" s="28"/>
      <c r="BK79" s="28"/>
      <c r="BL79" s="28"/>
      <c r="BM79" s="28"/>
      <c r="BN79" s="28"/>
      <c r="BO79" s="28"/>
      <c r="BP79" s="28"/>
      <c r="BQ79" s="28"/>
    </row>
    <row r="80" spans="1:69" s="16" customFormat="1">
      <c r="A80" s="13" t="s">
        <v>14</v>
      </c>
      <c r="B80" s="14" t="s">
        <v>16</v>
      </c>
      <c r="C80" s="20"/>
      <c r="D80" s="20"/>
      <c r="E80" s="20"/>
      <c r="F80" s="20"/>
      <c r="G80" s="20"/>
      <c r="H80" s="20"/>
      <c r="I80" s="12"/>
      <c r="J80" s="33"/>
      <c r="K80" s="33"/>
      <c r="L80" s="33"/>
      <c r="M80" s="33"/>
      <c r="N80" s="33"/>
      <c r="O80" s="33"/>
      <c r="P80" s="33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4"/>
      <c r="AC80" s="34"/>
      <c r="AD80" s="34"/>
      <c r="AE80" s="34"/>
      <c r="AF80" s="34"/>
      <c r="AG80" s="34"/>
      <c r="AH80" s="34"/>
      <c r="AI80" s="34"/>
      <c r="AJ80" s="34"/>
      <c r="AK80" s="34"/>
      <c r="AL80" s="34"/>
      <c r="AM80" s="34"/>
      <c r="AN80" s="34"/>
      <c r="AO80" s="34"/>
      <c r="AP80" s="34"/>
      <c r="AQ80" s="34"/>
      <c r="AR80" s="34"/>
      <c r="AS80" s="34"/>
      <c r="AT80" s="34"/>
      <c r="AU80" s="34"/>
      <c r="AV80" s="34"/>
      <c r="AW80" s="34"/>
      <c r="AX80" s="34"/>
      <c r="AY80" s="34"/>
      <c r="AZ80" s="34"/>
      <c r="BA80" s="34"/>
      <c r="BB80" s="34"/>
      <c r="BC80" s="34"/>
      <c r="BD80" s="34"/>
      <c r="BE80" s="34"/>
      <c r="BF80" s="34"/>
      <c r="BG80" s="34"/>
      <c r="BH80" s="34"/>
      <c r="BI80" s="34"/>
      <c r="BJ80" s="34"/>
      <c r="BK80" s="34"/>
      <c r="BL80" s="34"/>
      <c r="BM80" s="34"/>
      <c r="BN80" s="34"/>
      <c r="BO80" s="34"/>
      <c r="BP80" s="34"/>
      <c r="BQ80" s="34"/>
    </row>
    <row r="81" spans="1:69">
      <c r="B81" s="3" t="s">
        <v>15</v>
      </c>
      <c r="C81" s="5" t="s">
        <v>5</v>
      </c>
      <c r="D81" s="25"/>
      <c r="E81" s="25"/>
      <c r="F81" s="25">
        <f>AVERAGEIF($J$1:$BQ$1,F$1,$J81:$BQ81)</f>
        <v>0.14999999999999997</v>
      </c>
      <c r="G81" s="25">
        <f>AVERAGEIF($J$1:$BQ$1,G$1,$J81:$BQ81)</f>
        <v>0.14999999999999997</v>
      </c>
      <c r="H81" s="25">
        <f>AVERAGEIF($J$1:$BQ$1,H$1,$J81:$BQ81)</f>
        <v>0.14999999999999997</v>
      </c>
      <c r="I81" s="8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>
        <v>0.15</v>
      </c>
      <c r="AI81" s="30">
        <f t="shared" ref="AI81:BP81" si="74">AH81</f>
        <v>0.15</v>
      </c>
      <c r="AJ81" s="30">
        <f t="shared" si="74"/>
        <v>0.15</v>
      </c>
      <c r="AK81" s="30">
        <f t="shared" si="74"/>
        <v>0.15</v>
      </c>
      <c r="AL81" s="30">
        <f t="shared" si="74"/>
        <v>0.15</v>
      </c>
      <c r="AM81" s="30">
        <f t="shared" si="74"/>
        <v>0.15</v>
      </c>
      <c r="AN81" s="30">
        <f t="shared" si="74"/>
        <v>0.15</v>
      </c>
      <c r="AO81" s="30">
        <f t="shared" si="74"/>
        <v>0.15</v>
      </c>
      <c r="AP81" s="30">
        <f t="shared" si="74"/>
        <v>0.15</v>
      </c>
      <c r="AQ81" s="30">
        <f t="shared" si="74"/>
        <v>0.15</v>
      </c>
      <c r="AR81" s="30">
        <f t="shared" si="74"/>
        <v>0.15</v>
      </c>
      <c r="AS81" s="30">
        <f t="shared" si="74"/>
        <v>0.15</v>
      </c>
      <c r="AT81" s="30">
        <f t="shared" si="74"/>
        <v>0.15</v>
      </c>
      <c r="AU81" s="30">
        <f t="shared" si="74"/>
        <v>0.15</v>
      </c>
      <c r="AV81" s="30">
        <f t="shared" si="74"/>
        <v>0.15</v>
      </c>
      <c r="AW81" s="30">
        <f t="shared" si="74"/>
        <v>0.15</v>
      </c>
      <c r="AX81" s="30">
        <f t="shared" si="74"/>
        <v>0.15</v>
      </c>
      <c r="AY81" s="30">
        <f t="shared" si="74"/>
        <v>0.15</v>
      </c>
      <c r="AZ81" s="30">
        <f t="shared" si="74"/>
        <v>0.15</v>
      </c>
      <c r="BA81" s="30">
        <f t="shared" si="74"/>
        <v>0.15</v>
      </c>
      <c r="BB81" s="30">
        <f t="shared" si="74"/>
        <v>0.15</v>
      </c>
      <c r="BC81" s="30">
        <f t="shared" si="74"/>
        <v>0.15</v>
      </c>
      <c r="BD81" s="30">
        <f t="shared" si="74"/>
        <v>0.15</v>
      </c>
      <c r="BE81" s="30">
        <f t="shared" si="74"/>
        <v>0.15</v>
      </c>
      <c r="BF81" s="30">
        <f t="shared" si="74"/>
        <v>0.15</v>
      </c>
      <c r="BG81" s="30">
        <f t="shared" si="74"/>
        <v>0.15</v>
      </c>
      <c r="BH81" s="30">
        <f t="shared" si="74"/>
        <v>0.15</v>
      </c>
      <c r="BI81" s="30">
        <f t="shared" si="74"/>
        <v>0.15</v>
      </c>
      <c r="BJ81" s="30">
        <f>BI81</f>
        <v>0.15</v>
      </c>
      <c r="BK81" s="30">
        <f t="shared" si="74"/>
        <v>0.15</v>
      </c>
      <c r="BL81" s="30">
        <f t="shared" si="74"/>
        <v>0.15</v>
      </c>
      <c r="BM81" s="30">
        <f t="shared" si="74"/>
        <v>0.15</v>
      </c>
      <c r="BN81" s="30">
        <f t="shared" si="74"/>
        <v>0.15</v>
      </c>
      <c r="BO81" s="30">
        <f t="shared" si="74"/>
        <v>0.15</v>
      </c>
      <c r="BP81" s="30">
        <f t="shared" si="74"/>
        <v>0.15</v>
      </c>
      <c r="BQ81" s="30">
        <f>BP81</f>
        <v>0.15</v>
      </c>
    </row>
    <row r="82" spans="1:69" s="81" customFormat="1">
      <c r="A82" s="80"/>
      <c r="B82" s="76" t="s">
        <v>12</v>
      </c>
      <c r="C82" s="31" t="s">
        <v>88</v>
      </c>
      <c r="D82" s="31">
        <f>SUMIF($J$1:$BQ$1,D$1,$J82:$BQ82)</f>
        <v>378260869.56521744</v>
      </c>
      <c r="E82" s="31">
        <f>SUMIF($J$1:$BQ$1,E$1,$J82:$BQ82)</f>
        <v>941739130.43478251</v>
      </c>
      <c r="F82" s="31">
        <f>SUMIF($J$1:$BQ$1,F$1,$J82:$BQ82)</f>
        <v>2308976104.8096004</v>
      </c>
      <c r="G82" s="31">
        <f>SUMIF($J$1:$BQ$1,G$1,$J82:$BQ82)</f>
        <v>3167597432.4871435</v>
      </c>
      <c r="H82" s="31">
        <f>SUMIF($J$1:$BQ$1,H$1,$J82:$BQ82)</f>
        <v>4079859218.7741804</v>
      </c>
      <c r="I82" s="31"/>
      <c r="J82" s="31">
        <v>10000000.000000002</v>
      </c>
      <c r="K82" s="31">
        <v>13913043.478260871</v>
      </c>
      <c r="L82" s="31">
        <v>17826086.956521742</v>
      </c>
      <c r="M82" s="31">
        <v>21739130.434782609</v>
      </c>
      <c r="N82" s="31">
        <v>25652173.91304348</v>
      </c>
      <c r="O82" s="31">
        <v>29565217.391304351</v>
      </c>
      <c r="P82" s="31">
        <v>33478260.869565219</v>
      </c>
      <c r="Q82" s="31">
        <v>37391304.347826093</v>
      </c>
      <c r="R82" s="31">
        <v>41304347.826086961</v>
      </c>
      <c r="S82" s="31">
        <v>45217391.304347828</v>
      </c>
      <c r="T82" s="31">
        <v>49130434.782608695</v>
      </c>
      <c r="U82" s="31">
        <v>53043478.26086957</v>
      </c>
      <c r="V82" s="31">
        <v>56956521.739130437</v>
      </c>
      <c r="W82" s="31">
        <v>60869565.217391305</v>
      </c>
      <c r="X82" s="31">
        <v>64782608.695652187</v>
      </c>
      <c r="Y82" s="31">
        <v>68695652.173913047</v>
      </c>
      <c r="Z82" s="31">
        <v>72608695.652173907</v>
      </c>
      <c r="AA82" s="31">
        <v>76521739.130434781</v>
      </c>
      <c r="AB82" s="31">
        <v>80434782.608695656</v>
      </c>
      <c r="AC82" s="31">
        <v>84347826.086956531</v>
      </c>
      <c r="AD82" s="31">
        <v>88260869.565217406</v>
      </c>
      <c r="AE82" s="31">
        <v>92173913.043478251</v>
      </c>
      <c r="AF82" s="31">
        <v>96086956.521739125</v>
      </c>
      <c r="AG82" s="31">
        <v>100000000</v>
      </c>
      <c r="AH82" s="31">
        <f>AH81*AH77</f>
        <v>156710146.45065001</v>
      </c>
      <c r="AI82" s="31">
        <f t="shared" ref="AI82:BQ82" si="75">AI81*AI77</f>
        <v>163346756.12715</v>
      </c>
      <c r="AJ82" s="31">
        <f t="shared" si="75"/>
        <v>163346756.12715</v>
      </c>
      <c r="AK82" s="31">
        <f t="shared" si="75"/>
        <v>163346756.12715</v>
      </c>
      <c r="AL82" s="31">
        <f t="shared" si="75"/>
        <v>176000394.34485</v>
      </c>
      <c r="AM82" s="31">
        <f t="shared" si="75"/>
        <v>196706277.80669999</v>
      </c>
      <c r="AN82" s="31">
        <f t="shared" si="75"/>
        <v>207324699.32144997</v>
      </c>
      <c r="AO82" s="31">
        <f t="shared" si="75"/>
        <v>216438863.70089996</v>
      </c>
      <c r="AP82" s="31">
        <f t="shared" si="75"/>
        <v>216438863.70089996</v>
      </c>
      <c r="AQ82" s="31">
        <f t="shared" si="75"/>
        <v>216438863.70089996</v>
      </c>
      <c r="AR82" s="31">
        <f t="shared" si="75"/>
        <v>216438863.70089996</v>
      </c>
      <c r="AS82" s="31">
        <f t="shared" si="75"/>
        <v>216438863.70089996</v>
      </c>
      <c r="AT82" s="31">
        <f t="shared" si="75"/>
        <v>242428407.12471151</v>
      </c>
      <c r="AU82" s="31">
        <f t="shared" si="75"/>
        <v>253252873.78424773</v>
      </c>
      <c r="AV82" s="31">
        <f t="shared" si="75"/>
        <v>253252873.78424773</v>
      </c>
      <c r="AW82" s="31">
        <f t="shared" si="75"/>
        <v>253252873.78424773</v>
      </c>
      <c r="AX82" s="31">
        <f t="shared" si="75"/>
        <v>253252873.78424773</v>
      </c>
      <c r="AY82" s="31">
        <f t="shared" si="75"/>
        <v>253252873.78424773</v>
      </c>
      <c r="AZ82" s="31">
        <f t="shared" si="75"/>
        <v>266604330.76505551</v>
      </c>
      <c r="BA82" s="31">
        <f t="shared" si="75"/>
        <v>278460065.1352275</v>
      </c>
      <c r="BB82" s="31">
        <f t="shared" si="75"/>
        <v>278460065.1352275</v>
      </c>
      <c r="BC82" s="31">
        <f t="shared" si="75"/>
        <v>278460065.1352275</v>
      </c>
      <c r="BD82" s="31">
        <f t="shared" si="75"/>
        <v>278460065.1352275</v>
      </c>
      <c r="BE82" s="31">
        <f t="shared" si="75"/>
        <v>278460065.1352275</v>
      </c>
      <c r="BF82" s="31">
        <f t="shared" si="75"/>
        <v>312379115.01587355</v>
      </c>
      <c r="BG82" s="31">
        <f t="shared" si="75"/>
        <v>326093176.07120651</v>
      </c>
      <c r="BH82" s="31">
        <f t="shared" si="75"/>
        <v>326093176.07120651</v>
      </c>
      <c r="BI82" s="31">
        <f t="shared" si="75"/>
        <v>326093176.07120651</v>
      </c>
      <c r="BJ82" s="31">
        <f t="shared" si="75"/>
        <v>326093176.07120651</v>
      </c>
      <c r="BK82" s="31">
        <f t="shared" si="75"/>
        <v>326093176.07120651</v>
      </c>
      <c r="BL82" s="31">
        <f t="shared" si="75"/>
        <v>343324419.93046099</v>
      </c>
      <c r="BM82" s="31">
        <f t="shared" si="75"/>
        <v>358737960.69436252</v>
      </c>
      <c r="BN82" s="31">
        <f t="shared" si="75"/>
        <v>358737960.69436252</v>
      </c>
      <c r="BO82" s="31">
        <f t="shared" si="75"/>
        <v>358737960.69436252</v>
      </c>
      <c r="BP82" s="31">
        <f t="shared" si="75"/>
        <v>358737960.69436252</v>
      </c>
      <c r="BQ82" s="31">
        <f t="shared" si="75"/>
        <v>358737960.69436252</v>
      </c>
    </row>
    <row r="83" spans="1:69" s="81" customFormat="1">
      <c r="A83" s="80"/>
      <c r="B83" s="76"/>
      <c r="C83" s="31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31"/>
      <c r="AI83" s="31"/>
      <c r="AJ83" s="31"/>
      <c r="AK83" s="31"/>
      <c r="AL83" s="31"/>
      <c r="AM83" s="31"/>
      <c r="AN83" s="31"/>
      <c r="AO83" s="31"/>
      <c r="AP83" s="31"/>
      <c r="AQ83" s="31"/>
      <c r="AR83" s="31"/>
      <c r="AS83" s="31"/>
      <c r="AT83" s="31"/>
      <c r="AU83" s="31"/>
      <c r="AV83" s="31"/>
      <c r="AW83" s="31"/>
      <c r="AX83" s="31"/>
      <c r="AY83" s="31"/>
      <c r="AZ83" s="31"/>
      <c r="BA83" s="31"/>
      <c r="BB83" s="31"/>
      <c r="BC83" s="31"/>
      <c r="BD83" s="31"/>
      <c r="BE83" s="31"/>
      <c r="BF83" s="31"/>
      <c r="BG83" s="31"/>
      <c r="BH83" s="31"/>
      <c r="BI83" s="31"/>
      <c r="BJ83" s="31"/>
      <c r="BK83" s="31"/>
      <c r="BL83" s="31"/>
      <c r="BM83" s="31"/>
      <c r="BN83" s="31"/>
      <c r="BO83" s="31"/>
      <c r="BP83" s="31"/>
      <c r="BQ83" s="31"/>
    </row>
    <row r="84" spans="1:69" s="81" customFormat="1">
      <c r="A84" s="80"/>
      <c r="B84" s="76" t="s">
        <v>18</v>
      </c>
      <c r="C84" s="31" t="s">
        <v>88</v>
      </c>
      <c r="D84" s="31">
        <f>SUMIF($J$1:$BQ$1,D$1,$J84:$BQ84)</f>
        <v>359565217.39130437</v>
      </c>
      <c r="E84" s="31">
        <f>SUMIF($J$1:$BQ$1,E$1,$J84:$BQ84)</f>
        <v>373947826.0869565</v>
      </c>
      <c r="F84" s="31">
        <f>SUMIF($J$1:$BQ$1,F$1,$J84:$BQ84)</f>
        <v>388905739.13043475</v>
      </c>
      <c r="G84" s="31">
        <f>SUMIF($J$1:$BQ$1,G$1,$J84:$BQ84)</f>
        <v>404461968.69565219</v>
      </c>
      <c r="H84" s="31">
        <f>SUMIF($J$1:$BQ$1,H$1,$J84:$BQ84)</f>
        <v>420640447.44347835</v>
      </c>
      <c r="I84" s="28"/>
      <c r="J84" s="31">
        <v>30000000</v>
      </c>
      <c r="K84" s="31">
        <v>30000000</v>
      </c>
      <c r="L84" s="31">
        <v>30000000</v>
      </c>
      <c r="M84" s="31">
        <v>30000000</v>
      </c>
      <c r="N84" s="31">
        <v>30000000</v>
      </c>
      <c r="O84" s="31">
        <v>30000000</v>
      </c>
      <c r="P84" s="31">
        <v>30000000</v>
      </c>
      <c r="Q84" s="31">
        <v>30000000</v>
      </c>
      <c r="R84" s="31">
        <v>30000000</v>
      </c>
      <c r="S84" s="31">
        <v>30000000</v>
      </c>
      <c r="T84" s="31">
        <v>30000000</v>
      </c>
      <c r="U84" s="31">
        <v>29565217.391304344</v>
      </c>
      <c r="V84" s="31">
        <f t="shared" ref="V84:AG84" si="76">(J84*(1+$V5))</f>
        <v>31200000</v>
      </c>
      <c r="W84" s="31">
        <f t="shared" si="76"/>
        <v>31200000</v>
      </c>
      <c r="X84" s="31">
        <f t="shared" si="76"/>
        <v>31200000</v>
      </c>
      <c r="Y84" s="31">
        <f t="shared" si="76"/>
        <v>31200000</v>
      </c>
      <c r="Z84" s="31">
        <f t="shared" si="76"/>
        <v>31200000</v>
      </c>
      <c r="AA84" s="31">
        <f t="shared" si="76"/>
        <v>31200000</v>
      </c>
      <c r="AB84" s="31">
        <f t="shared" si="76"/>
        <v>31200000</v>
      </c>
      <c r="AC84" s="31">
        <f t="shared" si="76"/>
        <v>31200000</v>
      </c>
      <c r="AD84" s="31">
        <f t="shared" si="76"/>
        <v>31200000</v>
      </c>
      <c r="AE84" s="31">
        <f t="shared" si="76"/>
        <v>31200000</v>
      </c>
      <c r="AF84" s="31">
        <f t="shared" si="76"/>
        <v>31200000</v>
      </c>
      <c r="AG84" s="31">
        <f t="shared" si="76"/>
        <v>30747826.08695652</v>
      </c>
      <c r="AH84" s="28">
        <f t="shared" ref="AH84:BQ84" si="77">V84*(1+$V5)</f>
        <v>32448000</v>
      </c>
      <c r="AI84" s="28">
        <f t="shared" si="77"/>
        <v>32448000</v>
      </c>
      <c r="AJ84" s="28">
        <f t="shared" si="77"/>
        <v>32448000</v>
      </c>
      <c r="AK84" s="28">
        <f t="shared" si="77"/>
        <v>32448000</v>
      </c>
      <c r="AL84" s="28">
        <f t="shared" si="77"/>
        <v>32448000</v>
      </c>
      <c r="AM84" s="28">
        <f t="shared" si="77"/>
        <v>32448000</v>
      </c>
      <c r="AN84" s="28">
        <f t="shared" si="77"/>
        <v>32448000</v>
      </c>
      <c r="AO84" s="28">
        <f t="shared" si="77"/>
        <v>32448000</v>
      </c>
      <c r="AP84" s="28">
        <f t="shared" si="77"/>
        <v>32448000</v>
      </c>
      <c r="AQ84" s="28">
        <f t="shared" si="77"/>
        <v>32448000</v>
      </c>
      <c r="AR84" s="28">
        <f t="shared" si="77"/>
        <v>32448000</v>
      </c>
      <c r="AS84" s="28">
        <f t="shared" si="77"/>
        <v>31977739.130434781</v>
      </c>
      <c r="AT84" s="28">
        <f t="shared" si="77"/>
        <v>33745920</v>
      </c>
      <c r="AU84" s="28">
        <f t="shared" si="77"/>
        <v>33745920</v>
      </c>
      <c r="AV84" s="28">
        <f t="shared" si="77"/>
        <v>33745920</v>
      </c>
      <c r="AW84" s="28">
        <f t="shared" si="77"/>
        <v>33745920</v>
      </c>
      <c r="AX84" s="28">
        <f t="shared" si="77"/>
        <v>33745920</v>
      </c>
      <c r="AY84" s="28">
        <f t="shared" si="77"/>
        <v>33745920</v>
      </c>
      <c r="AZ84" s="28">
        <f t="shared" si="77"/>
        <v>33745920</v>
      </c>
      <c r="BA84" s="28">
        <f t="shared" si="77"/>
        <v>33745920</v>
      </c>
      <c r="BB84" s="28">
        <f t="shared" si="77"/>
        <v>33745920</v>
      </c>
      <c r="BC84" s="28">
        <f t="shared" si="77"/>
        <v>33745920</v>
      </c>
      <c r="BD84" s="28">
        <f t="shared" si="77"/>
        <v>33745920</v>
      </c>
      <c r="BE84" s="28">
        <f t="shared" si="77"/>
        <v>33256848.695652172</v>
      </c>
      <c r="BF84" s="28">
        <f t="shared" si="77"/>
        <v>35095756.800000004</v>
      </c>
      <c r="BG84" s="28">
        <f t="shared" si="77"/>
        <v>35095756.800000004</v>
      </c>
      <c r="BH84" s="28">
        <f t="shared" si="77"/>
        <v>35095756.800000004</v>
      </c>
      <c r="BI84" s="28">
        <f t="shared" si="77"/>
        <v>35095756.800000004</v>
      </c>
      <c r="BJ84" s="28">
        <f t="shared" si="77"/>
        <v>35095756.800000004</v>
      </c>
      <c r="BK84" s="28">
        <f t="shared" si="77"/>
        <v>35095756.800000004</v>
      </c>
      <c r="BL84" s="28">
        <f t="shared" si="77"/>
        <v>35095756.800000004</v>
      </c>
      <c r="BM84" s="28">
        <f t="shared" si="77"/>
        <v>35095756.800000004</v>
      </c>
      <c r="BN84" s="28">
        <f t="shared" si="77"/>
        <v>35095756.800000004</v>
      </c>
      <c r="BO84" s="28">
        <f t="shared" si="77"/>
        <v>35095756.800000004</v>
      </c>
      <c r="BP84" s="28">
        <f t="shared" si="77"/>
        <v>35095756.800000004</v>
      </c>
      <c r="BQ84" s="28">
        <f t="shared" si="77"/>
        <v>34587122.643478259</v>
      </c>
    </row>
    <row r="85" spans="1:69"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31"/>
      <c r="AI85" s="31"/>
      <c r="AJ85" s="31"/>
      <c r="AK85" s="31"/>
      <c r="AL85" s="31"/>
      <c r="AM85" s="31"/>
      <c r="AN85" s="31"/>
      <c r="AO85" s="31"/>
      <c r="AP85" s="31"/>
      <c r="AQ85" s="31"/>
      <c r="AR85" s="31"/>
      <c r="AS85" s="31"/>
      <c r="AT85" s="31"/>
      <c r="AU85" s="31"/>
      <c r="AV85" s="31"/>
      <c r="AW85" s="31"/>
      <c r="AX85" s="31"/>
      <c r="AY85" s="31"/>
      <c r="AZ85" s="31"/>
      <c r="BA85" s="31"/>
      <c r="BB85" s="31"/>
      <c r="BC85" s="31"/>
      <c r="BD85" s="31"/>
      <c r="BE85" s="31"/>
      <c r="BF85" s="31"/>
      <c r="BG85" s="31"/>
      <c r="BH85" s="31"/>
      <c r="BI85" s="31"/>
      <c r="BJ85" s="31"/>
      <c r="BK85" s="31"/>
      <c r="BL85" s="31"/>
      <c r="BM85" s="31"/>
      <c r="BN85" s="31"/>
      <c r="BO85" s="31"/>
      <c r="BP85" s="31"/>
      <c r="BQ85" s="31"/>
    </row>
    <row r="86" spans="1:69">
      <c r="B86" s="3" t="s">
        <v>17</v>
      </c>
      <c r="C86" s="5" t="s">
        <v>88</v>
      </c>
      <c r="D86" s="31">
        <f t="shared" ref="D86:H93" si="78">SUMIF($J$1:$BQ$1,D$1,$J86:$BQ86)</f>
        <v>1144800000</v>
      </c>
      <c r="E86" s="31">
        <f t="shared" si="78"/>
        <v>3749809020</v>
      </c>
      <c r="F86" s="31">
        <f t="shared" si="78"/>
        <v>9306633664.7999992</v>
      </c>
      <c r="G86" s="31">
        <f t="shared" si="78"/>
        <v>12509848383.48</v>
      </c>
      <c r="H86" s="31">
        <f t="shared" si="78"/>
        <v>15816599997.597008</v>
      </c>
      <c r="J86" s="31">
        <f>J91+J92+J93+J88+J89+J90</f>
        <v>24000000</v>
      </c>
      <c r="K86" s="31">
        <f t="shared" ref="K86:BQ86" si="79">K91+K92+K93+K88+K89+K90</f>
        <v>24000000</v>
      </c>
      <c r="L86" s="31">
        <f t="shared" si="79"/>
        <v>61800000</v>
      </c>
      <c r="M86" s="31">
        <f t="shared" si="79"/>
        <v>68100000</v>
      </c>
      <c r="N86" s="31">
        <f t="shared" si="79"/>
        <v>49200000</v>
      </c>
      <c r="O86" s="31">
        <f t="shared" si="79"/>
        <v>47100000</v>
      </c>
      <c r="P86" s="31">
        <f t="shared" si="79"/>
        <v>131100000</v>
      </c>
      <c r="Q86" s="31">
        <f t="shared" si="79"/>
        <v>162600000</v>
      </c>
      <c r="R86" s="31">
        <f t="shared" si="79"/>
        <v>171000000</v>
      </c>
      <c r="S86" s="31">
        <f t="shared" si="79"/>
        <v>118500000</v>
      </c>
      <c r="T86" s="31">
        <f t="shared" si="79"/>
        <v>135300000</v>
      </c>
      <c r="U86" s="31">
        <f t="shared" si="79"/>
        <v>152100000</v>
      </c>
      <c r="V86" s="31">
        <f t="shared" si="79"/>
        <v>192526920</v>
      </c>
      <c r="W86" s="31">
        <f t="shared" si="79"/>
        <v>167565960</v>
      </c>
      <c r="X86" s="31">
        <f t="shared" si="79"/>
        <v>191287860</v>
      </c>
      <c r="Y86" s="31">
        <f t="shared" si="79"/>
        <v>229011780</v>
      </c>
      <c r="Z86" s="31">
        <f t="shared" si="79"/>
        <v>363305340</v>
      </c>
      <c r="AA86" s="31">
        <f t="shared" si="79"/>
        <v>392529180.00000006</v>
      </c>
      <c r="AB86" s="31">
        <f t="shared" si="79"/>
        <v>243520980</v>
      </c>
      <c r="AC86" s="31">
        <f t="shared" si="79"/>
        <v>286477200</v>
      </c>
      <c r="AD86" s="31">
        <f t="shared" si="79"/>
        <v>381608760</v>
      </c>
      <c r="AE86" s="31">
        <f t="shared" si="79"/>
        <v>308966460</v>
      </c>
      <c r="AF86" s="31">
        <f t="shared" si="79"/>
        <v>422337240</v>
      </c>
      <c r="AG86" s="31">
        <f t="shared" si="79"/>
        <v>570671340</v>
      </c>
      <c r="AH86" s="31">
        <f t="shared" si="79"/>
        <v>635369088.00000012</v>
      </c>
      <c r="AI86" s="31">
        <f t="shared" si="79"/>
        <v>662637524.40000021</v>
      </c>
      <c r="AJ86" s="31">
        <f t="shared" si="79"/>
        <v>662637524.40000021</v>
      </c>
      <c r="AK86" s="31">
        <f t="shared" si="79"/>
        <v>662637524.40000021</v>
      </c>
      <c r="AL86" s="31">
        <f t="shared" si="79"/>
        <v>712145354.4000001</v>
      </c>
      <c r="AM86" s="31">
        <f t="shared" si="79"/>
        <v>792099649.20000005</v>
      </c>
      <c r="AN86" s="31">
        <f t="shared" si="79"/>
        <v>833400408</v>
      </c>
      <c r="AO86" s="31">
        <f t="shared" si="79"/>
        <v>869141318.4000001</v>
      </c>
      <c r="AP86" s="31">
        <f t="shared" si="79"/>
        <v>869141318.4000001</v>
      </c>
      <c r="AQ86" s="31">
        <f t="shared" si="79"/>
        <v>869141318.4000001</v>
      </c>
      <c r="AR86" s="31">
        <f t="shared" si="79"/>
        <v>869141318.4000001</v>
      </c>
      <c r="AS86" s="31">
        <f t="shared" si="79"/>
        <v>869141318.4000001</v>
      </c>
      <c r="AT86" s="31">
        <f t="shared" si="79"/>
        <v>959022437.94000018</v>
      </c>
      <c r="AU86" s="31">
        <f t="shared" si="79"/>
        <v>1002109561.74</v>
      </c>
      <c r="AV86" s="31">
        <f t="shared" si="79"/>
        <v>1002109561.74</v>
      </c>
      <c r="AW86" s="31">
        <f t="shared" si="79"/>
        <v>1002109561.74</v>
      </c>
      <c r="AX86" s="31">
        <f t="shared" si="79"/>
        <v>1002109561.74</v>
      </c>
      <c r="AY86" s="31">
        <f t="shared" si="79"/>
        <v>1002109561.74</v>
      </c>
      <c r="AZ86" s="31">
        <f t="shared" si="79"/>
        <v>1051591872.24</v>
      </c>
      <c r="BA86" s="31">
        <f t="shared" si="79"/>
        <v>1097737252.9200001</v>
      </c>
      <c r="BB86" s="31">
        <f t="shared" si="79"/>
        <v>1097737252.9200001</v>
      </c>
      <c r="BC86" s="31">
        <f t="shared" si="79"/>
        <v>1097737252.9200001</v>
      </c>
      <c r="BD86" s="31">
        <f t="shared" si="79"/>
        <v>1097737252.9200001</v>
      </c>
      <c r="BE86" s="31">
        <f t="shared" si="79"/>
        <v>1097737252.9200001</v>
      </c>
      <c r="BF86" s="31">
        <f t="shared" si="79"/>
        <v>1213336231.0020003</v>
      </c>
      <c r="BG86" s="31">
        <f t="shared" si="79"/>
        <v>1265000050.4400001</v>
      </c>
      <c r="BH86" s="31">
        <f t="shared" si="79"/>
        <v>1265000050.4400001</v>
      </c>
      <c r="BI86" s="31">
        <f t="shared" si="79"/>
        <v>1265000050.4400001</v>
      </c>
      <c r="BJ86" s="31">
        <f t="shared" si="79"/>
        <v>1265000050.4400001</v>
      </c>
      <c r="BK86" s="31">
        <f t="shared" si="79"/>
        <v>1265000050.4400001</v>
      </c>
      <c r="BL86" s="31">
        <f t="shared" si="79"/>
        <v>1331549292.1500006</v>
      </c>
      <c r="BM86" s="31">
        <f t="shared" si="79"/>
        <v>1389342844.4490004</v>
      </c>
      <c r="BN86" s="31">
        <f t="shared" si="79"/>
        <v>1389342844.4490004</v>
      </c>
      <c r="BO86" s="31">
        <f t="shared" si="79"/>
        <v>1389342844.4490004</v>
      </c>
      <c r="BP86" s="31">
        <f t="shared" si="79"/>
        <v>1389342844.4490004</v>
      </c>
      <c r="BQ86" s="31">
        <f t="shared" si="79"/>
        <v>1389342844.4490004</v>
      </c>
    </row>
    <row r="87" spans="1:69">
      <c r="D87" s="31"/>
      <c r="E87" s="31"/>
      <c r="F87" s="31"/>
      <c r="G87" s="31"/>
      <c r="H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31"/>
      <c r="AI87" s="31"/>
      <c r="AJ87" s="31"/>
      <c r="AK87" s="31"/>
      <c r="AL87" s="31"/>
      <c r="AM87" s="31"/>
      <c r="AN87" s="31"/>
      <c r="AO87" s="31"/>
      <c r="AP87" s="31"/>
      <c r="AQ87" s="31"/>
      <c r="AR87" s="31"/>
      <c r="AS87" s="31"/>
      <c r="AT87" s="31"/>
      <c r="AU87" s="31"/>
      <c r="AV87" s="31"/>
      <c r="AW87" s="31"/>
      <c r="AX87" s="31"/>
      <c r="AY87" s="31"/>
      <c r="AZ87" s="31"/>
      <c r="BA87" s="31"/>
      <c r="BB87" s="31"/>
      <c r="BC87" s="31"/>
      <c r="BD87" s="31"/>
      <c r="BE87" s="31"/>
      <c r="BF87" s="31"/>
      <c r="BG87" s="31"/>
      <c r="BH87" s="31"/>
      <c r="BI87" s="31"/>
      <c r="BJ87" s="31"/>
      <c r="BK87" s="31"/>
      <c r="BL87" s="31"/>
      <c r="BM87" s="31"/>
      <c r="BN87" s="31"/>
      <c r="BO87" s="31"/>
      <c r="BP87" s="31"/>
      <c r="BQ87" s="31"/>
    </row>
    <row r="88" spans="1:69" s="55" customFormat="1">
      <c r="A88" s="50"/>
      <c r="B88" s="57" t="s">
        <v>71</v>
      </c>
      <c r="C88" s="52" t="s">
        <v>88</v>
      </c>
      <c r="D88" s="58">
        <f t="shared" si="78"/>
        <v>142800000</v>
      </c>
      <c r="E88" s="58">
        <f t="shared" si="78"/>
        <v>654585340</v>
      </c>
      <c r="F88" s="58">
        <f t="shared" si="78"/>
        <v>1699653141.5999999</v>
      </c>
      <c r="G88" s="58">
        <f t="shared" si="78"/>
        <v>2302536357.6599989</v>
      </c>
      <c r="H88" s="58">
        <f t="shared" si="78"/>
        <v>2924962968.2490005</v>
      </c>
      <c r="I88" s="52"/>
      <c r="J88" s="31">
        <f t="shared" ref="J88:AO88" si="80">(J56*J36)+(J68*3%)</f>
        <v>0</v>
      </c>
      <c r="K88" s="31">
        <f t="shared" si="80"/>
        <v>0</v>
      </c>
      <c r="L88" s="31">
        <f t="shared" si="80"/>
        <v>6300000</v>
      </c>
      <c r="M88" s="31">
        <f t="shared" si="80"/>
        <v>7350000</v>
      </c>
      <c r="N88" s="31">
        <f t="shared" si="80"/>
        <v>4200000</v>
      </c>
      <c r="O88" s="31">
        <f t="shared" si="80"/>
        <v>3850000</v>
      </c>
      <c r="P88" s="31">
        <f t="shared" si="80"/>
        <v>17850000</v>
      </c>
      <c r="Q88" s="31">
        <f t="shared" si="80"/>
        <v>23100000</v>
      </c>
      <c r="R88" s="31">
        <f t="shared" si="80"/>
        <v>24500000</v>
      </c>
      <c r="S88" s="31">
        <f t="shared" si="80"/>
        <v>15750000</v>
      </c>
      <c r="T88" s="31">
        <f t="shared" si="80"/>
        <v>18550000</v>
      </c>
      <c r="U88" s="31">
        <f t="shared" si="80"/>
        <v>21350000</v>
      </c>
      <c r="V88" s="31">
        <f t="shared" si="80"/>
        <v>31353140</v>
      </c>
      <c r="W88" s="31">
        <f t="shared" si="80"/>
        <v>27526820</v>
      </c>
      <c r="X88" s="31">
        <f t="shared" si="80"/>
        <v>31689120</v>
      </c>
      <c r="Y88" s="31">
        <f t="shared" si="80"/>
        <v>39395260</v>
      </c>
      <c r="Z88" s="31">
        <f t="shared" si="80"/>
        <v>60191780</v>
      </c>
      <c r="AA88" s="31">
        <f t="shared" si="80"/>
        <v>65813560</v>
      </c>
      <c r="AB88" s="31">
        <f t="shared" si="80"/>
        <v>43482660</v>
      </c>
      <c r="AC88" s="31">
        <f t="shared" si="80"/>
        <v>51434900</v>
      </c>
      <c r="AD88" s="31">
        <f t="shared" si="80"/>
        <v>67790920</v>
      </c>
      <c r="AE88" s="31">
        <f t="shared" si="80"/>
        <v>56309820</v>
      </c>
      <c r="AF88" s="31">
        <f t="shared" si="80"/>
        <v>76498580</v>
      </c>
      <c r="AG88" s="31">
        <f t="shared" si="80"/>
        <v>103098780</v>
      </c>
      <c r="AH88" s="31">
        <f t="shared" si="80"/>
        <v>115155326</v>
      </c>
      <c r="AI88" s="31">
        <f t="shared" si="80"/>
        <v>120275104.8</v>
      </c>
      <c r="AJ88" s="31">
        <f t="shared" si="80"/>
        <v>120275104.8</v>
      </c>
      <c r="AK88" s="31">
        <f t="shared" si="80"/>
        <v>120275104.8</v>
      </c>
      <c r="AL88" s="31">
        <f t="shared" si="80"/>
        <v>129632254.8</v>
      </c>
      <c r="AM88" s="31">
        <f t="shared" si="80"/>
        <v>144771556.40000001</v>
      </c>
      <c r="AN88" s="31">
        <f t="shared" si="80"/>
        <v>152583926</v>
      </c>
      <c r="AO88" s="31">
        <f t="shared" si="80"/>
        <v>159336952.80000001</v>
      </c>
      <c r="AP88" s="31">
        <f t="shared" ref="AP88:BQ88" si="81">(AP56*AP36)+(AP68*3%)</f>
        <v>159336952.80000001</v>
      </c>
      <c r="AQ88" s="31">
        <f t="shared" si="81"/>
        <v>159336952.80000001</v>
      </c>
      <c r="AR88" s="31">
        <f t="shared" si="81"/>
        <v>159336952.80000001</v>
      </c>
      <c r="AS88" s="31">
        <f t="shared" si="81"/>
        <v>159336952.80000001</v>
      </c>
      <c r="AT88" s="31">
        <f t="shared" si="81"/>
        <v>176109388.97999999</v>
      </c>
      <c r="AU88" s="31">
        <f t="shared" si="81"/>
        <v>184219486.07999998</v>
      </c>
      <c r="AV88" s="31">
        <f t="shared" si="81"/>
        <v>184219486.07999998</v>
      </c>
      <c r="AW88" s="31">
        <f t="shared" si="81"/>
        <v>184219486.07999998</v>
      </c>
      <c r="AX88" s="31">
        <f t="shared" si="81"/>
        <v>184219486.07999998</v>
      </c>
      <c r="AY88" s="31">
        <f t="shared" si="81"/>
        <v>184219486.07999998</v>
      </c>
      <c r="AZ88" s="31">
        <f t="shared" si="81"/>
        <v>193627675.07999998</v>
      </c>
      <c r="BA88" s="31">
        <f t="shared" si="81"/>
        <v>202340372.63999999</v>
      </c>
      <c r="BB88" s="31">
        <f t="shared" si="81"/>
        <v>202340372.63999999</v>
      </c>
      <c r="BC88" s="31">
        <f t="shared" si="81"/>
        <v>202340372.63999999</v>
      </c>
      <c r="BD88" s="31">
        <f t="shared" si="81"/>
        <v>202340372.63999999</v>
      </c>
      <c r="BE88" s="31">
        <f t="shared" si="81"/>
        <v>202340372.63999999</v>
      </c>
      <c r="BF88" s="31">
        <f t="shared" si="81"/>
        <v>223941574.58399999</v>
      </c>
      <c r="BG88" s="31">
        <f t="shared" si="81"/>
        <v>233722637.505</v>
      </c>
      <c r="BH88" s="31">
        <f t="shared" si="81"/>
        <v>233722637.505</v>
      </c>
      <c r="BI88" s="31">
        <f t="shared" si="81"/>
        <v>233722637.505</v>
      </c>
      <c r="BJ88" s="31">
        <f t="shared" si="81"/>
        <v>233722637.505</v>
      </c>
      <c r="BK88" s="31">
        <f t="shared" si="81"/>
        <v>233722637.505</v>
      </c>
      <c r="BL88" s="31">
        <f t="shared" si="81"/>
        <v>246277210.72499999</v>
      </c>
      <c r="BM88" s="31">
        <f t="shared" si="81"/>
        <v>257226199.08299997</v>
      </c>
      <c r="BN88" s="31">
        <f t="shared" si="81"/>
        <v>257226199.08299997</v>
      </c>
      <c r="BO88" s="31">
        <f t="shared" si="81"/>
        <v>257226199.08299997</v>
      </c>
      <c r="BP88" s="31">
        <f t="shared" si="81"/>
        <v>257226199.08299997</v>
      </c>
      <c r="BQ88" s="31">
        <f t="shared" si="81"/>
        <v>257226199.08299997</v>
      </c>
    </row>
    <row r="89" spans="1:69" s="55" customFormat="1">
      <c r="A89" s="50"/>
      <c r="B89" s="57" t="s">
        <v>72</v>
      </c>
      <c r="C89" s="52" t="s">
        <v>88</v>
      </c>
      <c r="D89" s="58">
        <f t="shared" si="78"/>
        <v>342720000</v>
      </c>
      <c r="E89" s="58">
        <f t="shared" si="78"/>
        <v>1345612740</v>
      </c>
      <c r="F89" s="58">
        <f t="shared" si="78"/>
        <v>3513647253.6000013</v>
      </c>
      <c r="G89" s="58">
        <f t="shared" si="78"/>
        <v>4759848142.5600023</v>
      </c>
      <c r="H89" s="58">
        <f t="shared" si="78"/>
        <v>6046174923.5790014</v>
      </c>
      <c r="I89" s="52"/>
      <c r="J89" s="31">
        <f t="shared" ref="J89:AO89" si="82">(J57*J37)+(J68*3%)</f>
        <v>0</v>
      </c>
      <c r="K89" s="31">
        <f t="shared" si="82"/>
        <v>0</v>
      </c>
      <c r="L89" s="31">
        <f t="shared" si="82"/>
        <v>15120000</v>
      </c>
      <c r="M89" s="31">
        <f t="shared" si="82"/>
        <v>17640000</v>
      </c>
      <c r="N89" s="31">
        <f t="shared" si="82"/>
        <v>10080000</v>
      </c>
      <c r="O89" s="31">
        <f t="shared" si="82"/>
        <v>9240000</v>
      </c>
      <c r="P89" s="31">
        <f t="shared" si="82"/>
        <v>42840000</v>
      </c>
      <c r="Q89" s="31">
        <f t="shared" si="82"/>
        <v>55440000</v>
      </c>
      <c r="R89" s="31">
        <f t="shared" si="82"/>
        <v>58800000</v>
      </c>
      <c r="S89" s="31">
        <f t="shared" si="82"/>
        <v>37800000</v>
      </c>
      <c r="T89" s="31">
        <f t="shared" si="82"/>
        <v>44520000</v>
      </c>
      <c r="U89" s="31">
        <f t="shared" si="82"/>
        <v>51240000</v>
      </c>
      <c r="V89" s="31">
        <f t="shared" si="82"/>
        <v>65432640.000000007</v>
      </c>
      <c r="W89" s="31">
        <f t="shared" si="82"/>
        <v>55314720.000000007</v>
      </c>
      <c r="X89" s="31">
        <f t="shared" si="82"/>
        <v>64720020.000000007</v>
      </c>
      <c r="Y89" s="31">
        <f t="shared" si="82"/>
        <v>79242060.000000015</v>
      </c>
      <c r="Z89" s="31">
        <f t="shared" si="82"/>
        <v>133593780.00000001</v>
      </c>
      <c r="AA89" s="31">
        <f t="shared" si="82"/>
        <v>144982860.00000003</v>
      </c>
      <c r="AB89" s="31">
        <f t="shared" si="82"/>
        <v>84378060.000000015</v>
      </c>
      <c r="AC89" s="31">
        <f t="shared" si="82"/>
        <v>101243400.00000001</v>
      </c>
      <c r="AD89" s="31">
        <f t="shared" si="82"/>
        <v>139095720</v>
      </c>
      <c r="AE89" s="31">
        <f t="shared" si="82"/>
        <v>109788420.00000001</v>
      </c>
      <c r="AF89" s="31">
        <f t="shared" si="82"/>
        <v>154619280</v>
      </c>
      <c r="AG89" s="31">
        <f t="shared" si="82"/>
        <v>213201780.00000003</v>
      </c>
      <c r="AH89" s="31">
        <f t="shared" si="82"/>
        <v>237977844.00000009</v>
      </c>
      <c r="AI89" s="31">
        <f t="shared" si="82"/>
        <v>248655202.8000001</v>
      </c>
      <c r="AJ89" s="31">
        <f t="shared" si="82"/>
        <v>248655202.8000001</v>
      </c>
      <c r="AK89" s="31">
        <f t="shared" si="82"/>
        <v>248655202.8000001</v>
      </c>
      <c r="AL89" s="31">
        <f t="shared" si="82"/>
        <v>268015996.80000007</v>
      </c>
      <c r="AM89" s="31">
        <f t="shared" si="82"/>
        <v>299272280.40000004</v>
      </c>
      <c r="AN89" s="31">
        <f t="shared" si="82"/>
        <v>315421020.00000006</v>
      </c>
      <c r="AO89" s="31">
        <f t="shared" si="82"/>
        <v>329398900.80000007</v>
      </c>
      <c r="AP89" s="31">
        <f t="shared" ref="AP89:BQ89" si="83">(AP57*AP37)+(AP68*3%)</f>
        <v>329398900.80000007</v>
      </c>
      <c r="AQ89" s="31">
        <f t="shared" si="83"/>
        <v>329398900.80000007</v>
      </c>
      <c r="AR89" s="31">
        <f t="shared" si="83"/>
        <v>329398900.80000007</v>
      </c>
      <c r="AS89" s="31">
        <f t="shared" si="83"/>
        <v>329398900.80000007</v>
      </c>
      <c r="AT89" s="31">
        <f t="shared" si="83"/>
        <v>364011168.78000009</v>
      </c>
      <c r="AU89" s="31">
        <f t="shared" si="83"/>
        <v>380874454.38000005</v>
      </c>
      <c r="AV89" s="31">
        <f t="shared" si="83"/>
        <v>380874454.38000005</v>
      </c>
      <c r="AW89" s="31">
        <f t="shared" si="83"/>
        <v>380874454.38000005</v>
      </c>
      <c r="AX89" s="31">
        <f t="shared" si="83"/>
        <v>380874454.38000005</v>
      </c>
      <c r="AY89" s="31">
        <f t="shared" si="83"/>
        <v>380874454.38000005</v>
      </c>
      <c r="AZ89" s="31">
        <f t="shared" si="83"/>
        <v>400202923.68000007</v>
      </c>
      <c r="BA89" s="31">
        <f t="shared" si="83"/>
        <v>418252355.6400001</v>
      </c>
      <c r="BB89" s="31">
        <f t="shared" si="83"/>
        <v>418252355.6400001</v>
      </c>
      <c r="BC89" s="31">
        <f t="shared" si="83"/>
        <v>418252355.6400001</v>
      </c>
      <c r="BD89" s="31">
        <f t="shared" si="83"/>
        <v>418252355.6400001</v>
      </c>
      <c r="BE89" s="31">
        <f t="shared" si="83"/>
        <v>418252355.6400001</v>
      </c>
      <c r="BF89" s="31">
        <f t="shared" si="83"/>
        <v>462903620.63400018</v>
      </c>
      <c r="BG89" s="31">
        <f t="shared" si="83"/>
        <v>483100977.87000012</v>
      </c>
      <c r="BH89" s="31">
        <f t="shared" si="83"/>
        <v>483100977.87000012</v>
      </c>
      <c r="BI89" s="31">
        <f t="shared" si="83"/>
        <v>483100977.87000012</v>
      </c>
      <c r="BJ89" s="31">
        <f t="shared" si="83"/>
        <v>483100977.87000012</v>
      </c>
      <c r="BK89" s="31">
        <f t="shared" si="83"/>
        <v>483100977.87000012</v>
      </c>
      <c r="BL89" s="31">
        <f t="shared" si="83"/>
        <v>509135461.38000017</v>
      </c>
      <c r="BM89" s="31">
        <f t="shared" si="83"/>
        <v>531726190.4430002</v>
      </c>
      <c r="BN89" s="31">
        <f t="shared" si="83"/>
        <v>531726190.4430002</v>
      </c>
      <c r="BO89" s="31">
        <f t="shared" si="83"/>
        <v>531726190.4430002</v>
      </c>
      <c r="BP89" s="31">
        <f t="shared" si="83"/>
        <v>531726190.4430002</v>
      </c>
      <c r="BQ89" s="31">
        <f t="shared" si="83"/>
        <v>531726190.4430002</v>
      </c>
    </row>
    <row r="90" spans="1:69" s="55" customFormat="1">
      <c r="A90" s="50"/>
      <c r="B90" s="57" t="s">
        <v>73</v>
      </c>
      <c r="C90" s="52" t="s">
        <v>88</v>
      </c>
      <c r="D90" s="58">
        <f t="shared" si="78"/>
        <v>371280000</v>
      </c>
      <c r="E90" s="58">
        <f t="shared" si="78"/>
        <v>1444330940</v>
      </c>
      <c r="F90" s="58">
        <f t="shared" si="78"/>
        <v>3772789269.6000013</v>
      </c>
      <c r="G90" s="58">
        <f t="shared" si="78"/>
        <v>5110892683.2600002</v>
      </c>
      <c r="H90" s="58">
        <f t="shared" si="78"/>
        <v>6492062345.769002</v>
      </c>
      <c r="I90" s="52"/>
      <c r="J90" s="31">
        <f t="shared" ref="J90:AO90" si="84">(J58*J38)+(J68*3%)</f>
        <v>0</v>
      </c>
      <c r="K90" s="31">
        <f t="shared" si="84"/>
        <v>0</v>
      </c>
      <c r="L90" s="31">
        <f t="shared" si="84"/>
        <v>16380000</v>
      </c>
      <c r="M90" s="31">
        <f t="shared" si="84"/>
        <v>19110000</v>
      </c>
      <c r="N90" s="31">
        <f t="shared" si="84"/>
        <v>10920000.000000002</v>
      </c>
      <c r="O90" s="31">
        <f t="shared" si="84"/>
        <v>10010000.000000002</v>
      </c>
      <c r="P90" s="31">
        <f t="shared" si="84"/>
        <v>46410000</v>
      </c>
      <c r="Q90" s="31">
        <f t="shared" si="84"/>
        <v>60060000</v>
      </c>
      <c r="R90" s="31">
        <f t="shared" si="84"/>
        <v>63700000</v>
      </c>
      <c r="S90" s="31">
        <f t="shared" si="84"/>
        <v>40950000</v>
      </c>
      <c r="T90" s="31">
        <f t="shared" si="84"/>
        <v>48230000.000000007</v>
      </c>
      <c r="U90" s="31">
        <f t="shared" si="84"/>
        <v>55510000</v>
      </c>
      <c r="V90" s="31">
        <f t="shared" si="84"/>
        <v>70301140</v>
      </c>
      <c r="W90" s="31">
        <f t="shared" si="84"/>
        <v>59284420.000000015</v>
      </c>
      <c r="X90" s="31">
        <f t="shared" si="84"/>
        <v>69438720.000000015</v>
      </c>
      <c r="Y90" s="31">
        <f t="shared" si="84"/>
        <v>84934460</v>
      </c>
      <c r="Z90" s="31">
        <f t="shared" si="84"/>
        <v>144079780</v>
      </c>
      <c r="AA90" s="31">
        <f t="shared" si="84"/>
        <v>156292760.00000003</v>
      </c>
      <c r="AB90" s="31">
        <f t="shared" si="84"/>
        <v>90220260.000000015</v>
      </c>
      <c r="AC90" s="31">
        <f t="shared" si="84"/>
        <v>108358900</v>
      </c>
      <c r="AD90" s="31">
        <f t="shared" si="84"/>
        <v>149282120.00000003</v>
      </c>
      <c r="AE90" s="31">
        <f t="shared" si="84"/>
        <v>117428220.00000001</v>
      </c>
      <c r="AF90" s="31">
        <f t="shared" si="84"/>
        <v>165779380</v>
      </c>
      <c r="AG90" s="31">
        <f t="shared" si="84"/>
        <v>228930780</v>
      </c>
      <c r="AH90" s="31">
        <f t="shared" si="84"/>
        <v>255523918.00000003</v>
      </c>
      <c r="AI90" s="31">
        <f t="shared" si="84"/>
        <v>266995216.80000004</v>
      </c>
      <c r="AJ90" s="31">
        <f t="shared" si="84"/>
        <v>266995216.80000004</v>
      </c>
      <c r="AK90" s="31">
        <f t="shared" si="84"/>
        <v>266995216.80000004</v>
      </c>
      <c r="AL90" s="31">
        <f t="shared" si="84"/>
        <v>287785102.80000001</v>
      </c>
      <c r="AM90" s="31">
        <f t="shared" si="84"/>
        <v>321343812.39999998</v>
      </c>
      <c r="AN90" s="31">
        <f t="shared" si="84"/>
        <v>338683462</v>
      </c>
      <c r="AO90" s="31">
        <f t="shared" si="84"/>
        <v>353693464.80000001</v>
      </c>
      <c r="AP90" s="31">
        <f t="shared" ref="AP90:BQ90" si="85">(AP58*AP38)+(AP68*3%)</f>
        <v>353693464.80000001</v>
      </c>
      <c r="AQ90" s="31">
        <f t="shared" si="85"/>
        <v>353693464.80000001</v>
      </c>
      <c r="AR90" s="31">
        <f t="shared" si="85"/>
        <v>353693464.80000001</v>
      </c>
      <c r="AS90" s="31">
        <f t="shared" si="85"/>
        <v>353693464.80000001</v>
      </c>
      <c r="AT90" s="31">
        <f t="shared" si="85"/>
        <v>390854280.18000007</v>
      </c>
      <c r="AU90" s="31">
        <f t="shared" si="85"/>
        <v>408968021.28000003</v>
      </c>
      <c r="AV90" s="31">
        <f t="shared" si="85"/>
        <v>408968021.28000003</v>
      </c>
      <c r="AW90" s="31">
        <f t="shared" si="85"/>
        <v>408968021.28000003</v>
      </c>
      <c r="AX90" s="31">
        <f t="shared" si="85"/>
        <v>408968021.28000003</v>
      </c>
      <c r="AY90" s="31">
        <f t="shared" si="85"/>
        <v>408968021.28000003</v>
      </c>
      <c r="AZ90" s="31">
        <f t="shared" si="85"/>
        <v>429713673.47999996</v>
      </c>
      <c r="BA90" s="31">
        <f t="shared" si="85"/>
        <v>449096924.63999999</v>
      </c>
      <c r="BB90" s="31">
        <f t="shared" si="85"/>
        <v>449096924.63999999</v>
      </c>
      <c r="BC90" s="31">
        <f t="shared" si="85"/>
        <v>449096924.63999999</v>
      </c>
      <c r="BD90" s="31">
        <f t="shared" si="85"/>
        <v>449096924.63999999</v>
      </c>
      <c r="BE90" s="31">
        <f t="shared" si="85"/>
        <v>449096924.63999999</v>
      </c>
      <c r="BF90" s="31">
        <f t="shared" si="85"/>
        <v>497041055.78400004</v>
      </c>
      <c r="BG90" s="31">
        <f t="shared" si="85"/>
        <v>518726455.06500006</v>
      </c>
      <c r="BH90" s="31">
        <f t="shared" si="85"/>
        <v>518726455.06500006</v>
      </c>
      <c r="BI90" s="31">
        <f t="shared" si="85"/>
        <v>518726455.06500006</v>
      </c>
      <c r="BJ90" s="31">
        <f t="shared" si="85"/>
        <v>518726455.06500006</v>
      </c>
      <c r="BK90" s="31">
        <f t="shared" si="85"/>
        <v>518726455.06500006</v>
      </c>
      <c r="BL90" s="31">
        <f t="shared" si="85"/>
        <v>546686640.0450002</v>
      </c>
      <c r="BM90" s="31">
        <f t="shared" si="85"/>
        <v>570940474.9230001</v>
      </c>
      <c r="BN90" s="31">
        <f t="shared" si="85"/>
        <v>570940474.9230001</v>
      </c>
      <c r="BO90" s="31">
        <f t="shared" si="85"/>
        <v>570940474.9230001</v>
      </c>
      <c r="BP90" s="31">
        <f t="shared" si="85"/>
        <v>570940474.9230001</v>
      </c>
      <c r="BQ90" s="31">
        <f t="shared" si="85"/>
        <v>570940474.9230001</v>
      </c>
    </row>
    <row r="91" spans="1:69">
      <c r="B91" s="38" t="s">
        <v>23</v>
      </c>
      <c r="C91" s="5" t="s">
        <v>88</v>
      </c>
      <c r="D91" s="31">
        <f t="shared" si="78"/>
        <v>84000000</v>
      </c>
      <c r="E91" s="31">
        <f t="shared" si="78"/>
        <v>89040000</v>
      </c>
      <c r="F91" s="31">
        <f t="shared" si="78"/>
        <v>93492000</v>
      </c>
      <c r="G91" s="31">
        <f t="shared" si="78"/>
        <v>98166600</v>
      </c>
      <c r="H91" s="31">
        <f t="shared" si="78"/>
        <v>103074930</v>
      </c>
      <c r="I91" s="8"/>
      <c r="J91" s="28">
        <v>7000000</v>
      </c>
      <c r="K91" s="28">
        <f>J91</f>
        <v>7000000</v>
      </c>
      <c r="L91" s="28">
        <f t="shared" ref="L91:U93" si="86">K91</f>
        <v>7000000</v>
      </c>
      <c r="M91" s="28">
        <f t="shared" si="86"/>
        <v>7000000</v>
      </c>
      <c r="N91" s="28">
        <f t="shared" si="86"/>
        <v>7000000</v>
      </c>
      <c r="O91" s="28">
        <f t="shared" si="86"/>
        <v>7000000</v>
      </c>
      <c r="P91" s="28">
        <f t="shared" si="86"/>
        <v>7000000</v>
      </c>
      <c r="Q91" s="28">
        <f t="shared" si="86"/>
        <v>7000000</v>
      </c>
      <c r="R91" s="28">
        <f t="shared" si="86"/>
        <v>7000000</v>
      </c>
      <c r="S91" s="28">
        <f t="shared" si="86"/>
        <v>7000000</v>
      </c>
      <c r="T91" s="28">
        <f t="shared" si="86"/>
        <v>7000000</v>
      </c>
      <c r="U91" s="28">
        <f t="shared" si="86"/>
        <v>7000000</v>
      </c>
      <c r="V91" s="28">
        <f>J91*(1+V$7)</f>
        <v>7420000</v>
      </c>
      <c r="W91" s="28">
        <f t="shared" ref="W91:BI93" si="87">K91*(1+W$7)</f>
        <v>7420000</v>
      </c>
      <c r="X91" s="28">
        <f t="shared" si="87"/>
        <v>7420000</v>
      </c>
      <c r="Y91" s="28">
        <f t="shared" si="87"/>
        <v>7420000</v>
      </c>
      <c r="Z91" s="28">
        <f t="shared" si="87"/>
        <v>7420000</v>
      </c>
      <c r="AA91" s="28">
        <f t="shared" si="87"/>
        <v>7420000</v>
      </c>
      <c r="AB91" s="28">
        <f t="shared" si="87"/>
        <v>7420000</v>
      </c>
      <c r="AC91" s="28">
        <f t="shared" si="87"/>
        <v>7420000</v>
      </c>
      <c r="AD91" s="28">
        <f t="shared" si="87"/>
        <v>7420000</v>
      </c>
      <c r="AE91" s="28">
        <f t="shared" si="87"/>
        <v>7420000</v>
      </c>
      <c r="AF91" s="28">
        <f t="shared" si="87"/>
        <v>7420000</v>
      </c>
      <c r="AG91" s="28">
        <f t="shared" si="87"/>
        <v>7420000</v>
      </c>
      <c r="AH91" s="28">
        <f t="shared" si="87"/>
        <v>7791000</v>
      </c>
      <c r="AI91" s="28">
        <f t="shared" si="87"/>
        <v>7791000</v>
      </c>
      <c r="AJ91" s="28">
        <f t="shared" si="87"/>
        <v>7791000</v>
      </c>
      <c r="AK91" s="28">
        <f t="shared" si="87"/>
        <v>7791000</v>
      </c>
      <c r="AL91" s="28">
        <f t="shared" si="87"/>
        <v>7791000</v>
      </c>
      <c r="AM91" s="28">
        <f t="shared" si="87"/>
        <v>7791000</v>
      </c>
      <c r="AN91" s="28">
        <f t="shared" si="87"/>
        <v>7791000</v>
      </c>
      <c r="AO91" s="28">
        <f t="shared" si="87"/>
        <v>7791000</v>
      </c>
      <c r="AP91" s="28">
        <f t="shared" si="87"/>
        <v>7791000</v>
      </c>
      <c r="AQ91" s="28">
        <f t="shared" si="87"/>
        <v>7791000</v>
      </c>
      <c r="AR91" s="28">
        <f t="shared" si="87"/>
        <v>7791000</v>
      </c>
      <c r="AS91" s="28">
        <f t="shared" si="87"/>
        <v>7791000</v>
      </c>
      <c r="AT91" s="28">
        <f t="shared" si="87"/>
        <v>8180550</v>
      </c>
      <c r="AU91" s="28">
        <f t="shared" si="87"/>
        <v>8180550</v>
      </c>
      <c r="AV91" s="28">
        <f t="shared" si="87"/>
        <v>8180550</v>
      </c>
      <c r="AW91" s="28">
        <f t="shared" si="87"/>
        <v>8180550</v>
      </c>
      <c r="AX91" s="28">
        <f t="shared" si="87"/>
        <v>8180550</v>
      </c>
      <c r="AY91" s="28">
        <f t="shared" si="87"/>
        <v>8180550</v>
      </c>
      <c r="AZ91" s="28">
        <f t="shared" si="87"/>
        <v>8180550</v>
      </c>
      <c r="BA91" s="28">
        <f t="shared" si="87"/>
        <v>8180550</v>
      </c>
      <c r="BB91" s="28">
        <f t="shared" si="87"/>
        <v>8180550</v>
      </c>
      <c r="BC91" s="28">
        <f t="shared" si="87"/>
        <v>8180550</v>
      </c>
      <c r="BD91" s="28">
        <f t="shared" si="87"/>
        <v>8180550</v>
      </c>
      <c r="BE91" s="28">
        <f t="shared" si="87"/>
        <v>8180550</v>
      </c>
      <c r="BF91" s="28">
        <f t="shared" si="87"/>
        <v>8589577.5</v>
      </c>
      <c r="BG91" s="28">
        <f t="shared" si="87"/>
        <v>8589577.5</v>
      </c>
      <c r="BH91" s="28">
        <f t="shared" si="87"/>
        <v>8589577.5</v>
      </c>
      <c r="BI91" s="28">
        <f t="shared" si="87"/>
        <v>8589577.5</v>
      </c>
      <c r="BJ91" s="28">
        <f t="shared" ref="BJ91:BQ93" si="88">AX91*(1+BJ$7)</f>
        <v>8589577.5</v>
      </c>
      <c r="BK91" s="28">
        <f t="shared" si="88"/>
        <v>8589577.5</v>
      </c>
      <c r="BL91" s="28">
        <f t="shared" si="88"/>
        <v>8589577.5</v>
      </c>
      <c r="BM91" s="28">
        <f t="shared" si="88"/>
        <v>8589577.5</v>
      </c>
      <c r="BN91" s="28">
        <f t="shared" si="88"/>
        <v>8589577.5</v>
      </c>
      <c r="BO91" s="28">
        <f t="shared" si="88"/>
        <v>8589577.5</v>
      </c>
      <c r="BP91" s="28">
        <f t="shared" si="88"/>
        <v>8589577.5</v>
      </c>
      <c r="BQ91" s="28">
        <f t="shared" si="88"/>
        <v>8589577.5</v>
      </c>
    </row>
    <row r="92" spans="1:69">
      <c r="B92" s="38" t="s">
        <v>24</v>
      </c>
      <c r="C92" s="5" t="s">
        <v>88</v>
      </c>
      <c r="D92" s="31">
        <f t="shared" si="78"/>
        <v>84000000</v>
      </c>
      <c r="E92" s="31">
        <f t="shared" si="78"/>
        <v>89040000</v>
      </c>
      <c r="F92" s="31">
        <f t="shared" si="78"/>
        <v>93492000</v>
      </c>
      <c r="G92" s="31">
        <f t="shared" si="78"/>
        <v>98166600</v>
      </c>
      <c r="H92" s="31">
        <f t="shared" si="78"/>
        <v>103074930</v>
      </c>
      <c r="I92" s="8"/>
      <c r="J92" s="28">
        <v>7000000</v>
      </c>
      <c r="K92" s="28">
        <f t="shared" ref="K92:U93" si="89">J92</f>
        <v>7000000</v>
      </c>
      <c r="L92" s="28">
        <f t="shared" si="89"/>
        <v>7000000</v>
      </c>
      <c r="M92" s="28">
        <f t="shared" si="89"/>
        <v>7000000</v>
      </c>
      <c r="N92" s="28">
        <f t="shared" si="89"/>
        <v>7000000</v>
      </c>
      <c r="O92" s="28">
        <f t="shared" si="89"/>
        <v>7000000</v>
      </c>
      <c r="P92" s="28">
        <f t="shared" si="89"/>
        <v>7000000</v>
      </c>
      <c r="Q92" s="28">
        <f t="shared" si="89"/>
        <v>7000000</v>
      </c>
      <c r="R92" s="28">
        <f t="shared" si="89"/>
        <v>7000000</v>
      </c>
      <c r="S92" s="28">
        <f t="shared" si="89"/>
        <v>7000000</v>
      </c>
      <c r="T92" s="28">
        <f t="shared" si="89"/>
        <v>7000000</v>
      </c>
      <c r="U92" s="28">
        <f t="shared" si="89"/>
        <v>7000000</v>
      </c>
      <c r="V92" s="28">
        <f>J92*(1+V$7)</f>
        <v>7420000</v>
      </c>
      <c r="W92" s="28">
        <f t="shared" si="87"/>
        <v>7420000</v>
      </c>
      <c r="X92" s="28">
        <f t="shared" si="87"/>
        <v>7420000</v>
      </c>
      <c r="Y92" s="28">
        <f t="shared" si="87"/>
        <v>7420000</v>
      </c>
      <c r="Z92" s="28">
        <f t="shared" si="87"/>
        <v>7420000</v>
      </c>
      <c r="AA92" s="28">
        <f t="shared" si="87"/>
        <v>7420000</v>
      </c>
      <c r="AB92" s="28">
        <f t="shared" si="87"/>
        <v>7420000</v>
      </c>
      <c r="AC92" s="28">
        <f t="shared" si="87"/>
        <v>7420000</v>
      </c>
      <c r="AD92" s="28">
        <f t="shared" si="87"/>
        <v>7420000</v>
      </c>
      <c r="AE92" s="28">
        <f t="shared" si="87"/>
        <v>7420000</v>
      </c>
      <c r="AF92" s="28">
        <f t="shared" si="87"/>
        <v>7420000</v>
      </c>
      <c r="AG92" s="28">
        <f t="shared" si="87"/>
        <v>7420000</v>
      </c>
      <c r="AH92" s="28">
        <f t="shared" si="87"/>
        <v>7791000</v>
      </c>
      <c r="AI92" s="28">
        <f t="shared" si="87"/>
        <v>7791000</v>
      </c>
      <c r="AJ92" s="28">
        <f t="shared" si="87"/>
        <v>7791000</v>
      </c>
      <c r="AK92" s="28">
        <f t="shared" si="87"/>
        <v>7791000</v>
      </c>
      <c r="AL92" s="28">
        <f t="shared" si="87"/>
        <v>7791000</v>
      </c>
      <c r="AM92" s="28">
        <f t="shared" si="87"/>
        <v>7791000</v>
      </c>
      <c r="AN92" s="28">
        <f t="shared" si="87"/>
        <v>7791000</v>
      </c>
      <c r="AO92" s="28">
        <f t="shared" si="87"/>
        <v>7791000</v>
      </c>
      <c r="AP92" s="28">
        <f t="shared" si="87"/>
        <v>7791000</v>
      </c>
      <c r="AQ92" s="28">
        <f t="shared" si="87"/>
        <v>7791000</v>
      </c>
      <c r="AR92" s="28">
        <f t="shared" si="87"/>
        <v>7791000</v>
      </c>
      <c r="AS92" s="28">
        <f t="shared" si="87"/>
        <v>7791000</v>
      </c>
      <c r="AT92" s="28">
        <f t="shared" si="87"/>
        <v>8180550</v>
      </c>
      <c r="AU92" s="28">
        <f t="shared" si="87"/>
        <v>8180550</v>
      </c>
      <c r="AV92" s="28">
        <f t="shared" si="87"/>
        <v>8180550</v>
      </c>
      <c r="AW92" s="28">
        <f t="shared" si="87"/>
        <v>8180550</v>
      </c>
      <c r="AX92" s="28">
        <f t="shared" si="87"/>
        <v>8180550</v>
      </c>
      <c r="AY92" s="28">
        <f t="shared" si="87"/>
        <v>8180550</v>
      </c>
      <c r="AZ92" s="28">
        <f t="shared" si="87"/>
        <v>8180550</v>
      </c>
      <c r="BA92" s="28">
        <f t="shared" si="87"/>
        <v>8180550</v>
      </c>
      <c r="BB92" s="28">
        <f t="shared" si="87"/>
        <v>8180550</v>
      </c>
      <c r="BC92" s="28">
        <f t="shared" si="87"/>
        <v>8180550</v>
      </c>
      <c r="BD92" s="28">
        <f t="shared" si="87"/>
        <v>8180550</v>
      </c>
      <c r="BE92" s="28">
        <f t="shared" si="87"/>
        <v>8180550</v>
      </c>
      <c r="BF92" s="28">
        <f t="shared" si="87"/>
        <v>8589577.5</v>
      </c>
      <c r="BG92" s="28">
        <f t="shared" si="87"/>
        <v>8589577.5</v>
      </c>
      <c r="BH92" s="28">
        <f t="shared" si="87"/>
        <v>8589577.5</v>
      </c>
      <c r="BI92" s="28">
        <f t="shared" si="87"/>
        <v>8589577.5</v>
      </c>
      <c r="BJ92" s="28">
        <f t="shared" si="88"/>
        <v>8589577.5</v>
      </c>
      <c r="BK92" s="28">
        <f t="shared" si="88"/>
        <v>8589577.5</v>
      </c>
      <c r="BL92" s="28">
        <f t="shared" si="88"/>
        <v>8589577.5</v>
      </c>
      <c r="BM92" s="28">
        <f t="shared" si="88"/>
        <v>8589577.5</v>
      </c>
      <c r="BN92" s="28">
        <f t="shared" si="88"/>
        <v>8589577.5</v>
      </c>
      <c r="BO92" s="28">
        <f t="shared" si="88"/>
        <v>8589577.5</v>
      </c>
      <c r="BP92" s="28">
        <f t="shared" si="88"/>
        <v>8589577.5</v>
      </c>
      <c r="BQ92" s="28">
        <f t="shared" si="88"/>
        <v>8589577.5</v>
      </c>
    </row>
    <row r="93" spans="1:69">
      <c r="B93" s="38" t="s">
        <v>25</v>
      </c>
      <c r="C93" s="5" t="s">
        <v>88</v>
      </c>
      <c r="D93" s="31">
        <f t="shared" si="78"/>
        <v>120000000</v>
      </c>
      <c r="E93" s="31">
        <f t="shared" si="78"/>
        <v>127200000</v>
      </c>
      <c r="F93" s="31">
        <f t="shared" si="78"/>
        <v>133560000</v>
      </c>
      <c r="G93" s="31">
        <f t="shared" si="78"/>
        <v>140238000</v>
      </c>
      <c r="H93" s="31">
        <f t="shared" si="78"/>
        <v>147249900</v>
      </c>
      <c r="I93" s="8"/>
      <c r="J93" s="28">
        <v>10000000</v>
      </c>
      <c r="K93" s="28">
        <f t="shared" si="89"/>
        <v>10000000</v>
      </c>
      <c r="L93" s="28">
        <f t="shared" si="86"/>
        <v>10000000</v>
      </c>
      <c r="M93" s="28">
        <f t="shared" si="86"/>
        <v>10000000</v>
      </c>
      <c r="N93" s="28">
        <f t="shared" si="86"/>
        <v>10000000</v>
      </c>
      <c r="O93" s="28">
        <f t="shared" si="86"/>
        <v>10000000</v>
      </c>
      <c r="P93" s="28">
        <f t="shared" si="86"/>
        <v>10000000</v>
      </c>
      <c r="Q93" s="28">
        <f t="shared" si="86"/>
        <v>10000000</v>
      </c>
      <c r="R93" s="28">
        <f t="shared" si="86"/>
        <v>10000000</v>
      </c>
      <c r="S93" s="28">
        <f t="shared" si="86"/>
        <v>10000000</v>
      </c>
      <c r="T93" s="28">
        <f t="shared" si="86"/>
        <v>10000000</v>
      </c>
      <c r="U93" s="28">
        <f t="shared" si="86"/>
        <v>10000000</v>
      </c>
      <c r="V93" s="28">
        <f>J93*(1+V$7)</f>
        <v>10600000</v>
      </c>
      <c r="W93" s="28">
        <f t="shared" si="87"/>
        <v>10600000</v>
      </c>
      <c r="X93" s="28">
        <f t="shared" si="87"/>
        <v>10600000</v>
      </c>
      <c r="Y93" s="28">
        <f t="shared" si="87"/>
        <v>10600000</v>
      </c>
      <c r="Z93" s="28">
        <f t="shared" si="87"/>
        <v>10600000</v>
      </c>
      <c r="AA93" s="28">
        <f t="shared" si="87"/>
        <v>10600000</v>
      </c>
      <c r="AB93" s="28">
        <f t="shared" si="87"/>
        <v>10600000</v>
      </c>
      <c r="AC93" s="28">
        <f t="shared" si="87"/>
        <v>10600000</v>
      </c>
      <c r="AD93" s="28">
        <f t="shared" si="87"/>
        <v>10600000</v>
      </c>
      <c r="AE93" s="28">
        <f t="shared" si="87"/>
        <v>10600000</v>
      </c>
      <c r="AF93" s="28">
        <f t="shared" si="87"/>
        <v>10600000</v>
      </c>
      <c r="AG93" s="28">
        <f t="shared" si="87"/>
        <v>10600000</v>
      </c>
      <c r="AH93" s="28">
        <f t="shared" si="87"/>
        <v>11130000</v>
      </c>
      <c r="AI93" s="28">
        <f t="shared" si="87"/>
        <v>11130000</v>
      </c>
      <c r="AJ93" s="28">
        <f t="shared" si="87"/>
        <v>11130000</v>
      </c>
      <c r="AK93" s="28">
        <f t="shared" si="87"/>
        <v>11130000</v>
      </c>
      <c r="AL93" s="28">
        <f t="shared" si="87"/>
        <v>11130000</v>
      </c>
      <c r="AM93" s="28">
        <f t="shared" si="87"/>
        <v>11130000</v>
      </c>
      <c r="AN93" s="28">
        <f t="shared" si="87"/>
        <v>11130000</v>
      </c>
      <c r="AO93" s="28">
        <f t="shared" si="87"/>
        <v>11130000</v>
      </c>
      <c r="AP93" s="28">
        <f t="shared" si="87"/>
        <v>11130000</v>
      </c>
      <c r="AQ93" s="28">
        <f t="shared" si="87"/>
        <v>11130000</v>
      </c>
      <c r="AR93" s="28">
        <f t="shared" si="87"/>
        <v>11130000</v>
      </c>
      <c r="AS93" s="28">
        <f t="shared" si="87"/>
        <v>11130000</v>
      </c>
      <c r="AT93" s="28">
        <f t="shared" si="87"/>
        <v>11686500</v>
      </c>
      <c r="AU93" s="28">
        <f t="shared" si="87"/>
        <v>11686500</v>
      </c>
      <c r="AV93" s="28">
        <f t="shared" si="87"/>
        <v>11686500</v>
      </c>
      <c r="AW93" s="28">
        <f t="shared" si="87"/>
        <v>11686500</v>
      </c>
      <c r="AX93" s="28">
        <f t="shared" si="87"/>
        <v>11686500</v>
      </c>
      <c r="AY93" s="28">
        <f t="shared" si="87"/>
        <v>11686500</v>
      </c>
      <c r="AZ93" s="28">
        <f t="shared" si="87"/>
        <v>11686500</v>
      </c>
      <c r="BA93" s="28">
        <f t="shared" si="87"/>
        <v>11686500</v>
      </c>
      <c r="BB93" s="28">
        <f t="shared" si="87"/>
        <v>11686500</v>
      </c>
      <c r="BC93" s="28">
        <f t="shared" si="87"/>
        <v>11686500</v>
      </c>
      <c r="BD93" s="28">
        <f t="shared" si="87"/>
        <v>11686500</v>
      </c>
      <c r="BE93" s="28">
        <f t="shared" si="87"/>
        <v>11686500</v>
      </c>
      <c r="BF93" s="28">
        <f t="shared" si="87"/>
        <v>12270825</v>
      </c>
      <c r="BG93" s="28">
        <f t="shared" si="87"/>
        <v>12270825</v>
      </c>
      <c r="BH93" s="28">
        <f t="shared" si="87"/>
        <v>12270825</v>
      </c>
      <c r="BI93" s="28">
        <f t="shared" si="87"/>
        <v>12270825</v>
      </c>
      <c r="BJ93" s="28">
        <f t="shared" si="88"/>
        <v>12270825</v>
      </c>
      <c r="BK93" s="28">
        <f t="shared" si="88"/>
        <v>12270825</v>
      </c>
      <c r="BL93" s="28">
        <f t="shared" si="88"/>
        <v>12270825</v>
      </c>
      <c r="BM93" s="28">
        <f t="shared" si="88"/>
        <v>12270825</v>
      </c>
      <c r="BN93" s="28">
        <f t="shared" si="88"/>
        <v>12270825</v>
      </c>
      <c r="BO93" s="28">
        <f t="shared" si="88"/>
        <v>12270825</v>
      </c>
      <c r="BP93" s="28">
        <f t="shared" si="88"/>
        <v>12270825</v>
      </c>
      <c r="BQ93" s="28">
        <f t="shared" si="88"/>
        <v>12270825</v>
      </c>
    </row>
    <row r="94" spans="1:69">
      <c r="B94" s="7"/>
      <c r="D94" s="31"/>
      <c r="E94" s="31"/>
      <c r="F94" s="31"/>
      <c r="G94" s="31"/>
      <c r="H94" s="31"/>
      <c r="I94" s="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AV94" s="28"/>
      <c r="AW94" s="28"/>
      <c r="AX94" s="28"/>
      <c r="AY94" s="28"/>
      <c r="AZ94" s="28"/>
      <c r="BA94" s="28"/>
      <c r="BB94" s="28"/>
      <c r="BC94" s="28"/>
      <c r="BD94" s="28"/>
      <c r="BE94" s="28"/>
      <c r="BF94" s="28"/>
      <c r="BG94" s="28"/>
      <c r="BH94" s="28"/>
      <c r="BI94" s="28"/>
      <c r="BJ94" s="28"/>
      <c r="BK94" s="28"/>
      <c r="BL94" s="28"/>
      <c r="BM94" s="28"/>
      <c r="BN94" s="28"/>
      <c r="BO94" s="28"/>
      <c r="BP94" s="28"/>
      <c r="BQ94" s="28"/>
    </row>
    <row r="95" spans="1:69">
      <c r="B95" s="3" t="s">
        <v>42</v>
      </c>
      <c r="C95" s="5" t="s">
        <v>88</v>
      </c>
      <c r="D95" s="31">
        <f>SUMIF($J$1:$BQ$1,D$1,$J95:$BQ95)</f>
        <v>240000000</v>
      </c>
      <c r="E95" s="31">
        <f>SUMIF($J$1:$BQ$1,E$1,$J95:$BQ95)</f>
        <v>603430662.30000007</v>
      </c>
      <c r="F95" s="31">
        <f>SUMIF($J$1:$BQ$1,F$1,$J95:$BQ95)</f>
        <v>1539317403.2064002</v>
      </c>
      <c r="G95" s="31">
        <f>SUMIF($J$1:$BQ$1,G$1,$J95:$BQ95)</f>
        <v>2111731621.6580958</v>
      </c>
      <c r="H95" s="31">
        <f>SUMIF($J$1:$BQ$1,H$1,$J95:$BQ95)</f>
        <v>2719906145.8494534</v>
      </c>
      <c r="I95" s="8"/>
      <c r="J95" s="28">
        <f>MAX(J77*10%,20000000)</f>
        <v>20000000</v>
      </c>
      <c r="K95" s="28">
        <f t="shared" ref="K95:BQ95" si="90">MAX(K77*10%,20000000)</f>
        <v>20000000</v>
      </c>
      <c r="L95" s="28">
        <f t="shared" si="90"/>
        <v>20000000</v>
      </c>
      <c r="M95" s="28">
        <f t="shared" si="90"/>
        <v>20000000</v>
      </c>
      <c r="N95" s="28">
        <f t="shared" si="90"/>
        <v>20000000</v>
      </c>
      <c r="O95" s="28">
        <f t="shared" si="90"/>
        <v>20000000</v>
      </c>
      <c r="P95" s="28">
        <f t="shared" si="90"/>
        <v>20000000</v>
      </c>
      <c r="Q95" s="28">
        <f t="shared" si="90"/>
        <v>20000000</v>
      </c>
      <c r="R95" s="28">
        <f t="shared" si="90"/>
        <v>20000000</v>
      </c>
      <c r="S95" s="28">
        <f t="shared" si="90"/>
        <v>20000000</v>
      </c>
      <c r="T95" s="28">
        <f t="shared" si="90"/>
        <v>20000000</v>
      </c>
      <c r="U95" s="28">
        <f t="shared" si="90"/>
        <v>20000000</v>
      </c>
      <c r="V95" s="28">
        <f t="shared" si="90"/>
        <v>26662340.25</v>
      </c>
      <c r="W95" s="28">
        <f t="shared" si="90"/>
        <v>28279902.050000001</v>
      </c>
      <c r="X95" s="28">
        <f t="shared" si="90"/>
        <v>30177600.550000001</v>
      </c>
      <c r="Y95" s="28">
        <f t="shared" si="90"/>
        <v>40295108.600000001</v>
      </c>
      <c r="Z95" s="28">
        <f t="shared" si="90"/>
        <v>32966379</v>
      </c>
      <c r="AA95" s="28">
        <f t="shared" si="90"/>
        <v>38531347.350000001</v>
      </c>
      <c r="AB95" s="28">
        <f t="shared" si="90"/>
        <v>51524448.300000004</v>
      </c>
      <c r="AC95" s="28">
        <f t="shared" si="90"/>
        <v>57671635.75</v>
      </c>
      <c r="AD95" s="28">
        <f t="shared" si="90"/>
        <v>63087499.600000001</v>
      </c>
      <c r="AE95" s="28">
        <f t="shared" si="90"/>
        <v>65537724.700000003</v>
      </c>
      <c r="AF95" s="28">
        <f t="shared" si="90"/>
        <v>76543407.650000006</v>
      </c>
      <c r="AG95" s="28">
        <f t="shared" si="90"/>
        <v>92153268.5</v>
      </c>
      <c r="AH95" s="28">
        <f t="shared" si="90"/>
        <v>104473430.96710001</v>
      </c>
      <c r="AI95" s="28">
        <f t="shared" si="90"/>
        <v>108897837.4181</v>
      </c>
      <c r="AJ95" s="28">
        <f t="shared" si="90"/>
        <v>108897837.4181</v>
      </c>
      <c r="AK95" s="28">
        <f t="shared" si="90"/>
        <v>108897837.4181</v>
      </c>
      <c r="AL95" s="28">
        <f t="shared" si="90"/>
        <v>117333596.2299</v>
      </c>
      <c r="AM95" s="28">
        <f t="shared" si="90"/>
        <v>131137518.53780001</v>
      </c>
      <c r="AN95" s="28">
        <f t="shared" si="90"/>
        <v>138216466.21430001</v>
      </c>
      <c r="AO95" s="28">
        <f t="shared" si="90"/>
        <v>144292575.80059999</v>
      </c>
      <c r="AP95" s="28">
        <f t="shared" si="90"/>
        <v>144292575.80059999</v>
      </c>
      <c r="AQ95" s="28">
        <f t="shared" si="90"/>
        <v>144292575.80059999</v>
      </c>
      <c r="AR95" s="28">
        <f t="shared" si="90"/>
        <v>144292575.80059999</v>
      </c>
      <c r="AS95" s="28">
        <f t="shared" si="90"/>
        <v>144292575.80059999</v>
      </c>
      <c r="AT95" s="28">
        <f t="shared" si="90"/>
        <v>161618938.08314103</v>
      </c>
      <c r="AU95" s="28">
        <f t="shared" si="90"/>
        <v>168835249.18949851</v>
      </c>
      <c r="AV95" s="28">
        <f t="shared" si="90"/>
        <v>168835249.18949851</v>
      </c>
      <c r="AW95" s="28">
        <f t="shared" si="90"/>
        <v>168835249.18949851</v>
      </c>
      <c r="AX95" s="28">
        <f t="shared" si="90"/>
        <v>168835249.18949851</v>
      </c>
      <c r="AY95" s="28">
        <f t="shared" si="90"/>
        <v>168835249.18949851</v>
      </c>
      <c r="AZ95" s="28">
        <f t="shared" si="90"/>
        <v>177736220.51003703</v>
      </c>
      <c r="BA95" s="28">
        <f t="shared" si="90"/>
        <v>185640043.42348501</v>
      </c>
      <c r="BB95" s="28">
        <f t="shared" si="90"/>
        <v>185640043.42348501</v>
      </c>
      <c r="BC95" s="28">
        <f t="shared" si="90"/>
        <v>185640043.42348501</v>
      </c>
      <c r="BD95" s="28">
        <f t="shared" si="90"/>
        <v>185640043.42348501</v>
      </c>
      <c r="BE95" s="28">
        <f t="shared" si="90"/>
        <v>185640043.42348501</v>
      </c>
      <c r="BF95" s="28">
        <f t="shared" si="90"/>
        <v>208252743.34391573</v>
      </c>
      <c r="BG95" s="28">
        <f t="shared" si="90"/>
        <v>217395450.7141377</v>
      </c>
      <c r="BH95" s="28">
        <f t="shared" si="90"/>
        <v>217395450.7141377</v>
      </c>
      <c r="BI95" s="28">
        <f t="shared" si="90"/>
        <v>217395450.7141377</v>
      </c>
      <c r="BJ95" s="28">
        <f t="shared" si="90"/>
        <v>217395450.7141377</v>
      </c>
      <c r="BK95" s="28">
        <f t="shared" si="90"/>
        <v>217395450.7141377</v>
      </c>
      <c r="BL95" s="28">
        <f t="shared" si="90"/>
        <v>228882946.62030736</v>
      </c>
      <c r="BM95" s="28">
        <f t="shared" si="90"/>
        <v>239158640.46290839</v>
      </c>
      <c r="BN95" s="28">
        <f t="shared" si="90"/>
        <v>239158640.46290839</v>
      </c>
      <c r="BO95" s="28">
        <f t="shared" si="90"/>
        <v>239158640.46290839</v>
      </c>
      <c r="BP95" s="28">
        <f t="shared" si="90"/>
        <v>239158640.46290839</v>
      </c>
      <c r="BQ95" s="28">
        <f t="shared" si="90"/>
        <v>239158640.46290839</v>
      </c>
    </row>
    <row r="96" spans="1:69"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31"/>
      <c r="AI96" s="31"/>
      <c r="AJ96" s="31"/>
      <c r="AK96" s="31"/>
      <c r="AL96" s="31"/>
      <c r="AM96" s="31"/>
      <c r="AN96" s="31"/>
      <c r="AO96" s="31"/>
      <c r="AP96" s="31"/>
      <c r="AQ96" s="31"/>
      <c r="AR96" s="31"/>
      <c r="AS96" s="31"/>
      <c r="AT96" s="31"/>
      <c r="AU96" s="31"/>
      <c r="AV96" s="31"/>
      <c r="AW96" s="31"/>
      <c r="AX96" s="31"/>
      <c r="AY96" s="31"/>
      <c r="AZ96" s="31"/>
      <c r="BA96" s="31"/>
      <c r="BB96" s="31"/>
      <c r="BC96" s="31"/>
      <c r="BD96" s="31"/>
      <c r="BE96" s="31"/>
      <c r="BF96" s="31"/>
      <c r="BG96" s="31"/>
      <c r="BH96" s="31"/>
      <c r="BI96" s="31"/>
      <c r="BJ96" s="31"/>
      <c r="BK96" s="31"/>
      <c r="BL96" s="31"/>
      <c r="BM96" s="31"/>
      <c r="BN96" s="31"/>
      <c r="BO96" s="31"/>
      <c r="BP96" s="31"/>
      <c r="BQ96" s="31"/>
    </row>
    <row r="97" spans="1:69">
      <c r="B97" s="3" t="s">
        <v>20</v>
      </c>
      <c r="C97" s="5" t="s">
        <v>88</v>
      </c>
      <c r="D97" s="31">
        <f>SUMIF($J$1:$BQ$1,D$1,$J97:$BQ97)</f>
        <v>120000000</v>
      </c>
      <c r="E97" s="31">
        <f>SUMIF($J$1:$BQ$1,E$1,$J97:$BQ97)</f>
        <v>124800000</v>
      </c>
      <c r="F97" s="31">
        <f>SUMIF($J$1:$BQ$1,F$1,$J97:$BQ97)</f>
        <v>129792000</v>
      </c>
      <c r="G97" s="31">
        <f>SUMIF($J$1:$BQ$1,G$1,$J97:$BQ97)</f>
        <v>134983680</v>
      </c>
      <c r="H97" s="31">
        <f>SUMIF($J$1:$BQ$1,H$1,$J97:$BQ97)</f>
        <v>140383027.19999996</v>
      </c>
      <c r="I97" s="8"/>
      <c r="J97" s="28">
        <v>10000000</v>
      </c>
      <c r="K97" s="28">
        <f>J97</f>
        <v>10000000</v>
      </c>
      <c r="L97" s="28">
        <f t="shared" ref="L97:U97" si="91">K97</f>
        <v>10000000</v>
      </c>
      <c r="M97" s="28">
        <f t="shared" si="91"/>
        <v>10000000</v>
      </c>
      <c r="N97" s="28">
        <f t="shared" si="91"/>
        <v>10000000</v>
      </c>
      <c r="O97" s="28">
        <f t="shared" si="91"/>
        <v>10000000</v>
      </c>
      <c r="P97" s="28">
        <f t="shared" si="91"/>
        <v>10000000</v>
      </c>
      <c r="Q97" s="28">
        <f t="shared" si="91"/>
        <v>10000000</v>
      </c>
      <c r="R97" s="28">
        <f t="shared" si="91"/>
        <v>10000000</v>
      </c>
      <c r="S97" s="28">
        <f t="shared" si="91"/>
        <v>10000000</v>
      </c>
      <c r="T97" s="28">
        <f t="shared" si="91"/>
        <v>10000000</v>
      </c>
      <c r="U97" s="28">
        <f t="shared" si="91"/>
        <v>10000000</v>
      </c>
      <c r="V97" s="28">
        <f t="shared" ref="V97:BQ97" si="92">J97*(1+$V5)</f>
        <v>10400000</v>
      </c>
      <c r="W97" s="28">
        <f t="shared" si="92"/>
        <v>10400000</v>
      </c>
      <c r="X97" s="28">
        <f t="shared" si="92"/>
        <v>10400000</v>
      </c>
      <c r="Y97" s="28">
        <f t="shared" si="92"/>
        <v>10400000</v>
      </c>
      <c r="Z97" s="28">
        <f t="shared" si="92"/>
        <v>10400000</v>
      </c>
      <c r="AA97" s="28">
        <f t="shared" si="92"/>
        <v>10400000</v>
      </c>
      <c r="AB97" s="28">
        <f t="shared" si="92"/>
        <v>10400000</v>
      </c>
      <c r="AC97" s="28">
        <f t="shared" si="92"/>
        <v>10400000</v>
      </c>
      <c r="AD97" s="28">
        <f t="shared" si="92"/>
        <v>10400000</v>
      </c>
      <c r="AE97" s="28">
        <f t="shared" si="92"/>
        <v>10400000</v>
      </c>
      <c r="AF97" s="28">
        <f t="shared" si="92"/>
        <v>10400000</v>
      </c>
      <c r="AG97" s="28">
        <f t="shared" si="92"/>
        <v>10400000</v>
      </c>
      <c r="AH97" s="28">
        <f t="shared" si="92"/>
        <v>10816000</v>
      </c>
      <c r="AI97" s="28">
        <f t="shared" si="92"/>
        <v>10816000</v>
      </c>
      <c r="AJ97" s="28">
        <f t="shared" si="92"/>
        <v>10816000</v>
      </c>
      <c r="AK97" s="28">
        <f t="shared" si="92"/>
        <v>10816000</v>
      </c>
      <c r="AL97" s="28">
        <f t="shared" si="92"/>
        <v>10816000</v>
      </c>
      <c r="AM97" s="28">
        <f t="shared" si="92"/>
        <v>10816000</v>
      </c>
      <c r="AN97" s="28">
        <f t="shared" si="92"/>
        <v>10816000</v>
      </c>
      <c r="AO97" s="28">
        <f t="shared" si="92"/>
        <v>10816000</v>
      </c>
      <c r="AP97" s="28">
        <f t="shared" si="92"/>
        <v>10816000</v>
      </c>
      <c r="AQ97" s="28">
        <f t="shared" si="92"/>
        <v>10816000</v>
      </c>
      <c r="AR97" s="28">
        <f t="shared" si="92"/>
        <v>10816000</v>
      </c>
      <c r="AS97" s="28">
        <f t="shared" si="92"/>
        <v>10816000</v>
      </c>
      <c r="AT97" s="28">
        <f t="shared" si="92"/>
        <v>11248640</v>
      </c>
      <c r="AU97" s="28">
        <f t="shared" si="92"/>
        <v>11248640</v>
      </c>
      <c r="AV97" s="28">
        <f t="shared" si="92"/>
        <v>11248640</v>
      </c>
      <c r="AW97" s="28">
        <f t="shared" si="92"/>
        <v>11248640</v>
      </c>
      <c r="AX97" s="28">
        <f t="shared" si="92"/>
        <v>11248640</v>
      </c>
      <c r="AY97" s="28">
        <f t="shared" si="92"/>
        <v>11248640</v>
      </c>
      <c r="AZ97" s="28">
        <f t="shared" si="92"/>
        <v>11248640</v>
      </c>
      <c r="BA97" s="28">
        <f t="shared" si="92"/>
        <v>11248640</v>
      </c>
      <c r="BB97" s="28">
        <f t="shared" si="92"/>
        <v>11248640</v>
      </c>
      <c r="BC97" s="28">
        <f t="shared" si="92"/>
        <v>11248640</v>
      </c>
      <c r="BD97" s="28">
        <f t="shared" si="92"/>
        <v>11248640</v>
      </c>
      <c r="BE97" s="28">
        <f t="shared" si="92"/>
        <v>11248640</v>
      </c>
      <c r="BF97" s="28">
        <f t="shared" si="92"/>
        <v>11698585.6</v>
      </c>
      <c r="BG97" s="28">
        <f t="shared" si="92"/>
        <v>11698585.6</v>
      </c>
      <c r="BH97" s="28">
        <f t="shared" si="92"/>
        <v>11698585.6</v>
      </c>
      <c r="BI97" s="28">
        <f t="shared" si="92"/>
        <v>11698585.6</v>
      </c>
      <c r="BJ97" s="28">
        <f t="shared" si="92"/>
        <v>11698585.6</v>
      </c>
      <c r="BK97" s="28">
        <f t="shared" si="92"/>
        <v>11698585.6</v>
      </c>
      <c r="BL97" s="28">
        <f t="shared" si="92"/>
        <v>11698585.6</v>
      </c>
      <c r="BM97" s="28">
        <f t="shared" si="92"/>
        <v>11698585.6</v>
      </c>
      <c r="BN97" s="28">
        <f t="shared" si="92"/>
        <v>11698585.6</v>
      </c>
      <c r="BO97" s="28">
        <f t="shared" si="92"/>
        <v>11698585.6</v>
      </c>
      <c r="BP97" s="28">
        <f t="shared" si="92"/>
        <v>11698585.6</v>
      </c>
      <c r="BQ97" s="28">
        <f t="shared" si="92"/>
        <v>11698585.6</v>
      </c>
    </row>
    <row r="98" spans="1:69"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31"/>
      <c r="AI98" s="31"/>
      <c r="AJ98" s="31"/>
      <c r="AK98" s="31"/>
      <c r="AL98" s="31"/>
      <c r="AM98" s="31"/>
      <c r="AN98" s="31"/>
      <c r="AO98" s="31"/>
      <c r="AP98" s="31"/>
      <c r="AQ98" s="31"/>
      <c r="AR98" s="31"/>
      <c r="AS98" s="31"/>
      <c r="AT98" s="31"/>
      <c r="AU98" s="31"/>
      <c r="AV98" s="31"/>
      <c r="AW98" s="31"/>
      <c r="AX98" s="31"/>
      <c r="AY98" s="31"/>
      <c r="AZ98" s="31"/>
      <c r="BA98" s="31"/>
      <c r="BB98" s="31"/>
      <c r="BC98" s="31"/>
      <c r="BD98" s="31"/>
      <c r="BE98" s="31"/>
      <c r="BF98" s="31"/>
      <c r="BG98" s="31"/>
      <c r="BH98" s="31"/>
      <c r="BI98" s="31"/>
      <c r="BJ98" s="31"/>
      <c r="BK98" s="31"/>
      <c r="BL98" s="31"/>
      <c r="BM98" s="31"/>
      <c r="BN98" s="31"/>
      <c r="BO98" s="31"/>
      <c r="BP98" s="31"/>
      <c r="BQ98" s="31"/>
    </row>
    <row r="99" spans="1:69">
      <c r="B99" s="9" t="s">
        <v>21</v>
      </c>
      <c r="C99" s="10" t="s">
        <v>88</v>
      </c>
      <c r="D99" s="31">
        <f>SUMIF($J$1:$BQ$1,D$1,$J99:$BQ99)</f>
        <v>2242626086.956522</v>
      </c>
      <c r="E99" s="31">
        <f>SUMIF($J$1:$BQ$1,E$1,$J99:$BQ99)</f>
        <v>5793726638.8217392</v>
      </c>
      <c r="F99" s="31">
        <f>SUMIF($J$1:$BQ$1,F$1,$J99:$BQ99)</f>
        <v>13673624911.946438</v>
      </c>
      <c r="G99" s="31">
        <f>SUMIF($J$1:$BQ$1,G$1,$J99:$BQ99)</f>
        <v>18328623086.320889</v>
      </c>
      <c r="H99" s="31">
        <f>SUMIF($J$1:$BQ$1,H$1,$J99:$BQ99)</f>
        <v>23177388836.864117</v>
      </c>
      <c r="I99" s="10"/>
      <c r="J99" s="32">
        <f t="shared" ref="J99:AO99" si="93">J82+J84+J86+J95+J97</f>
        <v>94000000</v>
      </c>
      <c r="K99" s="32">
        <f t="shared" si="93"/>
        <v>97913043.478260875</v>
      </c>
      <c r="L99" s="32">
        <f t="shared" si="93"/>
        <v>139626086.95652175</v>
      </c>
      <c r="M99" s="32">
        <f t="shared" si="93"/>
        <v>149839130.43478262</v>
      </c>
      <c r="N99" s="32">
        <f t="shared" si="93"/>
        <v>134852173.9130435</v>
      </c>
      <c r="O99" s="32">
        <f t="shared" si="93"/>
        <v>136665217.39130434</v>
      </c>
      <c r="P99" s="32">
        <f t="shared" si="93"/>
        <v>224578260.86956522</v>
      </c>
      <c r="Q99" s="32">
        <f t="shared" si="93"/>
        <v>259991304.34782609</v>
      </c>
      <c r="R99" s="32">
        <f t="shared" si="93"/>
        <v>272304347.826087</v>
      </c>
      <c r="S99" s="32">
        <f t="shared" si="93"/>
        <v>223717391.30434781</v>
      </c>
      <c r="T99" s="32">
        <f t="shared" si="93"/>
        <v>244430434.78260869</v>
      </c>
      <c r="U99" s="32">
        <f t="shared" si="93"/>
        <v>264708695.65217391</v>
      </c>
      <c r="V99" s="32">
        <f t="shared" si="93"/>
        <v>317745781.98913044</v>
      </c>
      <c r="W99" s="32">
        <f t="shared" si="93"/>
        <v>298315427.26739132</v>
      </c>
      <c r="X99" s="32">
        <f t="shared" si="93"/>
        <v>327848069.2456522</v>
      </c>
      <c r="Y99" s="32">
        <f t="shared" si="93"/>
        <v>379602540.77391309</v>
      </c>
      <c r="Z99" s="32">
        <f t="shared" si="93"/>
        <v>510480414.65217388</v>
      </c>
      <c r="AA99" s="32">
        <f t="shared" si="93"/>
        <v>549182266.48043489</v>
      </c>
      <c r="AB99" s="32">
        <f t="shared" si="93"/>
        <v>417080210.90869564</v>
      </c>
      <c r="AC99" s="32">
        <f t="shared" si="93"/>
        <v>470096661.8369565</v>
      </c>
      <c r="AD99" s="32">
        <f t="shared" si="93"/>
        <v>574557129.1652174</v>
      </c>
      <c r="AE99" s="32">
        <f t="shared" si="93"/>
        <v>508278097.74347824</v>
      </c>
      <c r="AF99" s="32">
        <f t="shared" si="93"/>
        <v>636567604.1717391</v>
      </c>
      <c r="AG99" s="32">
        <f t="shared" si="93"/>
        <v>803972434.5869565</v>
      </c>
      <c r="AH99" s="32">
        <f t="shared" si="93"/>
        <v>939816665.41775012</v>
      </c>
      <c r="AI99" s="32">
        <f t="shared" si="93"/>
        <v>978146117.94525015</v>
      </c>
      <c r="AJ99" s="32">
        <f t="shared" si="93"/>
        <v>978146117.94525015</v>
      </c>
      <c r="AK99" s="32">
        <f t="shared" si="93"/>
        <v>978146117.94525015</v>
      </c>
      <c r="AL99" s="32">
        <f t="shared" si="93"/>
        <v>1048743344.9747502</v>
      </c>
      <c r="AM99" s="32">
        <f t="shared" si="93"/>
        <v>1163207445.5445001</v>
      </c>
      <c r="AN99" s="32">
        <f t="shared" si="93"/>
        <v>1222205573.5357499</v>
      </c>
      <c r="AO99" s="32">
        <f t="shared" si="93"/>
        <v>1273136757.9015002</v>
      </c>
      <c r="AP99" s="32">
        <f t="shared" ref="AP99:BQ99" si="94">AP82+AP84+AP86+AP95+AP97</f>
        <v>1273136757.9015002</v>
      </c>
      <c r="AQ99" s="32">
        <f t="shared" si="94"/>
        <v>1273136757.9015002</v>
      </c>
      <c r="AR99" s="32">
        <f t="shared" si="94"/>
        <v>1273136757.9015002</v>
      </c>
      <c r="AS99" s="32">
        <f t="shared" si="94"/>
        <v>1272666497.031935</v>
      </c>
      <c r="AT99" s="32">
        <f t="shared" si="94"/>
        <v>1408064343.1478527</v>
      </c>
      <c r="AU99" s="32">
        <f t="shared" si="94"/>
        <v>1469192244.7137461</v>
      </c>
      <c r="AV99" s="32">
        <f t="shared" si="94"/>
        <v>1469192244.7137461</v>
      </c>
      <c r="AW99" s="32">
        <f t="shared" si="94"/>
        <v>1469192244.7137461</v>
      </c>
      <c r="AX99" s="32">
        <f t="shared" si="94"/>
        <v>1469192244.7137461</v>
      </c>
      <c r="AY99" s="32">
        <f t="shared" si="94"/>
        <v>1469192244.7137461</v>
      </c>
      <c r="AZ99" s="32">
        <f t="shared" si="94"/>
        <v>1540926983.5150924</v>
      </c>
      <c r="BA99" s="32">
        <f t="shared" si="94"/>
        <v>1606831921.4787126</v>
      </c>
      <c r="BB99" s="32">
        <f t="shared" si="94"/>
        <v>1606831921.4787126</v>
      </c>
      <c r="BC99" s="32">
        <f t="shared" si="94"/>
        <v>1606831921.4787126</v>
      </c>
      <c r="BD99" s="32">
        <f t="shared" si="94"/>
        <v>1606831921.4787126</v>
      </c>
      <c r="BE99" s="32">
        <f t="shared" si="94"/>
        <v>1606342850.1743648</v>
      </c>
      <c r="BF99" s="32">
        <f t="shared" si="94"/>
        <v>1780762431.7617896</v>
      </c>
      <c r="BG99" s="32">
        <f t="shared" si="94"/>
        <v>1855283019.6253443</v>
      </c>
      <c r="BH99" s="32">
        <f t="shared" si="94"/>
        <v>1855283019.6253443</v>
      </c>
      <c r="BI99" s="32">
        <f t="shared" si="94"/>
        <v>1855283019.6253443</v>
      </c>
      <c r="BJ99" s="32">
        <f t="shared" si="94"/>
        <v>1855283019.6253443</v>
      </c>
      <c r="BK99" s="32">
        <f t="shared" si="94"/>
        <v>1855283019.6253443</v>
      </c>
      <c r="BL99" s="32">
        <f t="shared" si="94"/>
        <v>1950551001.100769</v>
      </c>
      <c r="BM99" s="32">
        <f t="shared" si="94"/>
        <v>2034033788.0062714</v>
      </c>
      <c r="BN99" s="32">
        <f t="shared" si="94"/>
        <v>2034033788.0062714</v>
      </c>
      <c r="BO99" s="32">
        <f t="shared" si="94"/>
        <v>2034033788.0062714</v>
      </c>
      <c r="BP99" s="32">
        <f t="shared" si="94"/>
        <v>2034033788.0062714</v>
      </c>
      <c r="BQ99" s="32">
        <f t="shared" si="94"/>
        <v>2033525153.8497496</v>
      </c>
    </row>
    <row r="100" spans="1:69">
      <c r="A100" s="21"/>
      <c r="B100" s="22" t="s">
        <v>22</v>
      </c>
      <c r="C100" s="23" t="s">
        <v>5</v>
      </c>
      <c r="D100" s="35" t="s">
        <v>8</v>
      </c>
      <c r="E100" s="23">
        <f>E99/E77</f>
        <v>0.96013129606949688</v>
      </c>
      <c r="F100" s="23">
        <f>F99/F77</f>
        <v>0.88829145200751058</v>
      </c>
      <c r="G100" s="23">
        <f>G99/G77</f>
        <v>0.86794282466299233</v>
      </c>
      <c r="H100" s="23">
        <f>H99/H77</f>
        <v>0.85213928694681484</v>
      </c>
      <c r="I100" s="40"/>
      <c r="J100" s="35" t="str">
        <f t="shared" ref="J100:AO100" si="95">IF(J77=0,"--",J99/J77)</f>
        <v>--</v>
      </c>
      <c r="K100" s="35" t="str">
        <f t="shared" si="95"/>
        <v>--</v>
      </c>
      <c r="L100" s="35">
        <f t="shared" si="95"/>
        <v>18.018594264617597</v>
      </c>
      <c r="M100" s="35">
        <f t="shared" si="95"/>
        <v>16.574208333032754</v>
      </c>
      <c r="N100" s="35">
        <f t="shared" si="95"/>
        <v>26.103788988200449</v>
      </c>
      <c r="O100" s="35">
        <f t="shared" si="95"/>
        <v>28.859722815184121</v>
      </c>
      <c r="P100" s="35">
        <f t="shared" si="95"/>
        <v>10.228792825012649</v>
      </c>
      <c r="Q100" s="35">
        <f t="shared" si="95"/>
        <v>9.150434813213181</v>
      </c>
      <c r="R100" s="35">
        <f t="shared" si="95"/>
        <v>9.0361489240446993</v>
      </c>
      <c r="S100" s="35">
        <f t="shared" si="95"/>
        <v>11.548194156889808</v>
      </c>
      <c r="T100" s="35">
        <f t="shared" si="95"/>
        <v>10.712880362133049</v>
      </c>
      <c r="U100" s="35">
        <f t="shared" si="95"/>
        <v>10.080108743252181</v>
      </c>
      <c r="V100" s="35">
        <f t="shared" si="95"/>
        <v>1.1917400311067234</v>
      </c>
      <c r="W100" s="35">
        <f t="shared" si="95"/>
        <v>1.0548672578142515</v>
      </c>
      <c r="X100" s="35">
        <f t="shared" si="95"/>
        <v>1.0863954167013858</v>
      </c>
      <c r="Y100" s="35">
        <f t="shared" si="95"/>
        <v>0.94205613029148927</v>
      </c>
      <c r="Z100" s="35">
        <f t="shared" si="95"/>
        <v>1.5484879751342235</v>
      </c>
      <c r="AA100" s="35">
        <f t="shared" si="95"/>
        <v>1.4252869527035497</v>
      </c>
      <c r="AB100" s="35">
        <f t="shared" si="95"/>
        <v>0.80948020729936787</v>
      </c>
      <c r="AC100" s="35">
        <f t="shared" si="95"/>
        <v>0.81512628473860571</v>
      </c>
      <c r="AD100" s="35">
        <f t="shared" si="95"/>
        <v>0.91073054536657749</v>
      </c>
      <c r="AE100" s="35">
        <f t="shared" si="95"/>
        <v>0.77555041782443546</v>
      </c>
      <c r="AF100" s="35">
        <f t="shared" si="95"/>
        <v>0.83164262438182568</v>
      </c>
      <c r="AG100" s="35">
        <f t="shared" si="95"/>
        <v>0.87242964647201471</v>
      </c>
      <c r="AH100" s="35">
        <f t="shared" si="95"/>
        <v>0.89957480741080498</v>
      </c>
      <c r="AI100" s="35">
        <f t="shared" si="95"/>
        <v>0.89822363890457912</v>
      </c>
      <c r="AJ100" s="35">
        <f t="shared" si="95"/>
        <v>0.89822363890457912</v>
      </c>
      <c r="AK100" s="35">
        <f t="shared" si="95"/>
        <v>0.89822363890457912</v>
      </c>
      <c r="AL100" s="35">
        <f t="shared" si="95"/>
        <v>0.89381334815637392</v>
      </c>
      <c r="AM100" s="35">
        <f t="shared" si="95"/>
        <v>0.88701346381600854</v>
      </c>
      <c r="AN100" s="35">
        <f t="shared" si="95"/>
        <v>0.884269151868462</v>
      </c>
      <c r="AO100" s="35">
        <f t="shared" si="95"/>
        <v>0.88233005117385011</v>
      </c>
      <c r="AP100" s="35">
        <f t="shared" ref="AP100:BQ100" si="96">IF(AP77=0,"--",AP99/AP77)</f>
        <v>0.88233005117385011</v>
      </c>
      <c r="AQ100" s="35">
        <f t="shared" si="96"/>
        <v>0.88233005117385011</v>
      </c>
      <c r="AR100" s="35">
        <f t="shared" si="96"/>
        <v>0.88233005117385011</v>
      </c>
      <c r="AS100" s="35">
        <f t="shared" si="96"/>
        <v>0.88200414329747046</v>
      </c>
      <c r="AT100" s="35">
        <f t="shared" si="96"/>
        <v>0.87122484521183241</v>
      </c>
      <c r="AU100" s="35">
        <f t="shared" si="96"/>
        <v>0.87019283696187388</v>
      </c>
      <c r="AV100" s="35">
        <f t="shared" si="96"/>
        <v>0.87019283696187388</v>
      </c>
      <c r="AW100" s="35">
        <f t="shared" si="96"/>
        <v>0.87019283696187388</v>
      </c>
      <c r="AX100" s="35">
        <f t="shared" si="96"/>
        <v>0.87019283696187388</v>
      </c>
      <c r="AY100" s="35">
        <f t="shared" si="96"/>
        <v>0.87019283696187388</v>
      </c>
      <c r="AZ100" s="35">
        <f t="shared" si="96"/>
        <v>0.86697409177105467</v>
      </c>
      <c r="BA100" s="35">
        <f t="shared" si="96"/>
        <v>0.86556321138817138</v>
      </c>
      <c r="BB100" s="35">
        <f t="shared" si="96"/>
        <v>0.86556321138817138</v>
      </c>
      <c r="BC100" s="35">
        <f t="shared" si="96"/>
        <v>0.86556321138817138</v>
      </c>
      <c r="BD100" s="35">
        <f t="shared" si="96"/>
        <v>0.86556321138817138</v>
      </c>
      <c r="BE100" s="35">
        <f t="shared" si="96"/>
        <v>0.86529975998225239</v>
      </c>
      <c r="BF100" s="35">
        <f t="shared" si="96"/>
        <v>0.85509674598666741</v>
      </c>
      <c r="BG100" s="35">
        <f t="shared" si="96"/>
        <v>0.85341391162087055</v>
      </c>
      <c r="BH100" s="35">
        <f t="shared" si="96"/>
        <v>0.85341391162087055</v>
      </c>
      <c r="BI100" s="35">
        <f t="shared" si="96"/>
        <v>0.85341391162087055</v>
      </c>
      <c r="BJ100" s="35">
        <f t="shared" si="96"/>
        <v>0.85341391162087055</v>
      </c>
      <c r="BK100" s="35">
        <f t="shared" si="96"/>
        <v>0.85341391162087055</v>
      </c>
      <c r="BL100" s="35">
        <f t="shared" si="96"/>
        <v>0.85220460060597147</v>
      </c>
      <c r="BM100" s="35">
        <f t="shared" si="96"/>
        <v>0.85049563087884095</v>
      </c>
      <c r="BN100" s="35">
        <f t="shared" si="96"/>
        <v>0.85049563087884095</v>
      </c>
      <c r="BO100" s="35">
        <f t="shared" si="96"/>
        <v>0.85049563087884095</v>
      </c>
      <c r="BP100" s="35">
        <f t="shared" si="96"/>
        <v>0.85049563087884095</v>
      </c>
      <c r="BQ100" s="35">
        <f t="shared" si="96"/>
        <v>0.85028295440788537</v>
      </c>
    </row>
    <row r="101" spans="1:69">
      <c r="B101" s="11"/>
      <c r="C101" s="12"/>
      <c r="D101" s="12"/>
      <c r="E101" s="12"/>
      <c r="F101" s="12"/>
      <c r="G101" s="12"/>
      <c r="H101" s="12"/>
      <c r="I101" s="12"/>
      <c r="J101" s="29"/>
      <c r="K101" s="29"/>
      <c r="L101" s="29"/>
      <c r="M101" s="29"/>
      <c r="N101" s="29"/>
      <c r="O101" s="29"/>
      <c r="P101" s="29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  <c r="AY101" s="23"/>
      <c r="AZ101" s="23"/>
      <c r="BA101" s="23"/>
      <c r="BB101" s="23"/>
      <c r="BC101" s="23"/>
      <c r="BD101" s="23"/>
      <c r="BE101" s="23"/>
      <c r="BF101" s="23"/>
      <c r="BG101" s="23"/>
      <c r="BH101" s="23"/>
      <c r="BI101" s="23"/>
      <c r="BJ101" s="23"/>
      <c r="BK101" s="23"/>
      <c r="BL101" s="23"/>
      <c r="BM101" s="23"/>
      <c r="BN101" s="23"/>
      <c r="BO101" s="23"/>
      <c r="BP101" s="23"/>
      <c r="BQ101" s="23"/>
    </row>
    <row r="102" spans="1:69" s="16" customFormat="1">
      <c r="A102" s="13" t="s">
        <v>14</v>
      </c>
      <c r="B102" s="14" t="s">
        <v>28</v>
      </c>
      <c r="C102" s="20"/>
      <c r="D102" s="20"/>
      <c r="E102" s="20"/>
      <c r="F102" s="20"/>
      <c r="G102" s="20"/>
      <c r="H102" s="20"/>
      <c r="I102" s="12"/>
      <c r="J102" s="33"/>
      <c r="K102" s="33"/>
      <c r="L102" s="33"/>
      <c r="M102" s="33"/>
      <c r="N102" s="33"/>
      <c r="O102" s="33"/>
      <c r="P102" s="33"/>
      <c r="Q102" s="34"/>
      <c r="R102" s="34"/>
      <c r="S102" s="34"/>
      <c r="T102" s="34"/>
      <c r="U102" s="34"/>
      <c r="V102" s="34"/>
      <c r="W102" s="34"/>
      <c r="X102" s="34"/>
      <c r="Y102" s="34"/>
      <c r="Z102" s="34"/>
      <c r="AA102" s="34"/>
      <c r="AB102" s="34"/>
      <c r="AC102" s="34"/>
      <c r="AD102" s="34"/>
      <c r="AE102" s="34"/>
      <c r="AF102" s="34"/>
      <c r="AG102" s="34"/>
      <c r="AH102" s="34"/>
      <c r="AI102" s="34"/>
      <c r="AJ102" s="34"/>
      <c r="AK102" s="34"/>
      <c r="AL102" s="34"/>
      <c r="AM102" s="34"/>
      <c r="AN102" s="34"/>
      <c r="AO102" s="34"/>
      <c r="AP102" s="34"/>
      <c r="AQ102" s="34"/>
      <c r="AR102" s="34"/>
      <c r="AS102" s="34"/>
      <c r="AT102" s="34"/>
      <c r="AU102" s="34"/>
      <c r="AV102" s="34"/>
      <c r="AW102" s="34"/>
      <c r="AX102" s="34"/>
      <c r="AY102" s="34"/>
      <c r="AZ102" s="34"/>
      <c r="BA102" s="34"/>
      <c r="BB102" s="34"/>
      <c r="BC102" s="34"/>
      <c r="BD102" s="34"/>
      <c r="BE102" s="34"/>
      <c r="BF102" s="34"/>
      <c r="BG102" s="34"/>
      <c r="BH102" s="34"/>
      <c r="BI102" s="34"/>
      <c r="BJ102" s="34"/>
      <c r="BK102" s="34"/>
      <c r="BL102" s="34"/>
      <c r="BM102" s="34"/>
      <c r="BN102" s="34"/>
      <c r="BO102" s="34"/>
      <c r="BP102" s="34"/>
      <c r="BQ102" s="34"/>
    </row>
    <row r="103" spans="1:69">
      <c r="B103" s="3" t="s">
        <v>9</v>
      </c>
      <c r="C103" s="5" t="s">
        <v>10</v>
      </c>
      <c r="D103" s="31">
        <f>SUMIF($J$1:$BQ$1,D$1,$J103:$BQ103)</f>
        <v>45000000</v>
      </c>
      <c r="E103" s="31">
        <f>SUMIF($J$1:$BQ$1,E$1,$J103:$BQ103)</f>
        <v>0</v>
      </c>
      <c r="F103" s="31">
        <f>SUMIF($J$1:$BQ$1,F$1,$J103:$BQ103)</f>
        <v>0</v>
      </c>
      <c r="G103" s="31">
        <f>SUMIF($J$1:$BQ$1,G$1,$J103:$BQ103)</f>
        <v>0</v>
      </c>
      <c r="H103" s="31">
        <f>SUMIF($J$1:$BQ$1,H$1,$J103:$BQ103)</f>
        <v>0</v>
      </c>
      <c r="I103" s="8"/>
      <c r="J103" s="28">
        <v>7500000</v>
      </c>
      <c r="K103" s="28">
        <v>7500000</v>
      </c>
      <c r="L103" s="28">
        <v>7500000</v>
      </c>
      <c r="M103" s="28">
        <v>7500000</v>
      </c>
      <c r="N103" s="28">
        <v>7500000</v>
      </c>
      <c r="O103" s="28">
        <v>7500000</v>
      </c>
      <c r="P103" s="28">
        <v>0</v>
      </c>
      <c r="Q103" s="28">
        <v>0</v>
      </c>
      <c r="R103" s="28">
        <v>0</v>
      </c>
      <c r="S103" s="28">
        <v>0</v>
      </c>
      <c r="T103" s="28">
        <v>0</v>
      </c>
      <c r="U103" s="28">
        <v>0</v>
      </c>
      <c r="V103" s="28">
        <v>0</v>
      </c>
      <c r="W103" s="28">
        <v>0</v>
      </c>
      <c r="X103" s="28">
        <v>0</v>
      </c>
      <c r="Y103" s="28">
        <v>0</v>
      </c>
      <c r="Z103" s="28">
        <v>0</v>
      </c>
      <c r="AA103" s="28">
        <v>0</v>
      </c>
      <c r="AB103" s="28">
        <v>0</v>
      </c>
      <c r="AC103" s="28">
        <v>0</v>
      </c>
      <c r="AD103" s="28">
        <v>0</v>
      </c>
      <c r="AE103" s="28">
        <v>0</v>
      </c>
      <c r="AF103" s="28">
        <v>0</v>
      </c>
      <c r="AG103" s="28">
        <v>0</v>
      </c>
      <c r="AH103" s="28">
        <v>0</v>
      </c>
      <c r="AI103" s="28">
        <v>0</v>
      </c>
      <c r="AJ103" s="28">
        <v>0</v>
      </c>
      <c r="AK103" s="28">
        <v>0</v>
      </c>
      <c r="AL103" s="28">
        <v>0</v>
      </c>
      <c r="AM103" s="28">
        <v>0</v>
      </c>
      <c r="AN103" s="28">
        <v>0</v>
      </c>
      <c r="AO103" s="28">
        <v>0</v>
      </c>
      <c r="AP103" s="28">
        <v>0</v>
      </c>
      <c r="AQ103" s="28">
        <v>0</v>
      </c>
      <c r="AR103" s="28">
        <v>0</v>
      </c>
      <c r="AS103" s="28">
        <v>0</v>
      </c>
      <c r="AT103" s="28">
        <v>0</v>
      </c>
      <c r="AU103" s="28">
        <v>0</v>
      </c>
      <c r="AV103" s="28">
        <v>0</v>
      </c>
      <c r="AW103" s="28">
        <v>0</v>
      </c>
      <c r="AX103" s="28">
        <v>0</v>
      </c>
      <c r="AY103" s="28">
        <v>0</v>
      </c>
      <c r="AZ103" s="28">
        <v>0</v>
      </c>
      <c r="BA103" s="28">
        <v>0</v>
      </c>
      <c r="BB103" s="28">
        <v>0</v>
      </c>
      <c r="BC103" s="28">
        <v>0</v>
      </c>
      <c r="BD103" s="28">
        <v>0</v>
      </c>
      <c r="BE103" s="28">
        <v>0</v>
      </c>
      <c r="BF103" s="28">
        <v>0</v>
      </c>
      <c r="BG103" s="28">
        <v>0</v>
      </c>
      <c r="BH103" s="28">
        <v>0</v>
      </c>
      <c r="BI103" s="28">
        <v>0</v>
      </c>
      <c r="BJ103" s="28">
        <v>0</v>
      </c>
      <c r="BK103" s="28">
        <v>0</v>
      </c>
      <c r="BL103" s="28">
        <v>0</v>
      </c>
      <c r="BM103" s="28">
        <v>0</v>
      </c>
      <c r="BN103" s="28">
        <v>0</v>
      </c>
      <c r="BO103" s="28">
        <v>0</v>
      </c>
      <c r="BP103" s="28">
        <v>0</v>
      </c>
      <c r="BQ103" s="28">
        <v>0</v>
      </c>
    </row>
    <row r="104" spans="1:69">
      <c r="J104" s="76"/>
      <c r="K104" s="76"/>
      <c r="L104" s="76"/>
      <c r="M104" s="76"/>
      <c r="N104" s="76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31"/>
      <c r="AI104" s="31"/>
      <c r="AJ104" s="31"/>
      <c r="AK104" s="31"/>
      <c r="AL104" s="31"/>
      <c r="AM104" s="31"/>
      <c r="AN104" s="31"/>
      <c r="AO104" s="31"/>
      <c r="AP104" s="31"/>
      <c r="AQ104" s="31"/>
      <c r="AR104" s="31"/>
      <c r="AS104" s="31"/>
      <c r="AT104" s="31"/>
      <c r="AU104" s="31"/>
      <c r="AV104" s="31"/>
      <c r="AW104" s="31"/>
      <c r="AX104" s="31"/>
      <c r="AY104" s="31"/>
      <c r="AZ104" s="31"/>
      <c r="BA104" s="31"/>
      <c r="BB104" s="31"/>
      <c r="BC104" s="31"/>
      <c r="BD104" s="31"/>
      <c r="BE104" s="31"/>
      <c r="BF104" s="31"/>
      <c r="BG104" s="31"/>
      <c r="BH104" s="31"/>
      <c r="BI104" s="31"/>
      <c r="BJ104" s="31"/>
      <c r="BK104" s="31"/>
      <c r="BL104" s="31"/>
      <c r="BM104" s="31"/>
      <c r="BN104" s="31"/>
      <c r="BO104" s="31"/>
      <c r="BP104" s="31"/>
      <c r="BQ104" s="31"/>
    </row>
    <row r="105" spans="1:69">
      <c r="B105" s="3" t="s">
        <v>27</v>
      </c>
      <c r="C105" s="5" t="s">
        <v>10</v>
      </c>
      <c r="D105" s="31">
        <f>SUMIF($J$1:$BQ$1,D$1,$J105:$BQ105)</f>
        <v>24000000</v>
      </c>
      <c r="E105" s="31">
        <f>SUMIF($J$1:$BQ$1,E$1,$J105:$BQ105)</f>
        <v>24960000</v>
      </c>
      <c r="F105" s="31">
        <f>SUMIF($J$1:$BQ$1,F$1,$J105:$BQ105)</f>
        <v>25708800</v>
      </c>
      <c r="G105" s="31">
        <f>SUMIF($J$1:$BQ$1,G$1,$J105:$BQ105)</f>
        <v>26480064</v>
      </c>
      <c r="H105" s="31">
        <f>SUMIF($J$1:$BQ$1,H$1,$J105:$BQ105)</f>
        <v>27274465.920000002</v>
      </c>
      <c r="I105" s="8"/>
      <c r="J105" s="28">
        <v>2000000</v>
      </c>
      <c r="K105" s="28">
        <f t="shared" ref="K105:U105" si="97">$J$105</f>
        <v>2000000</v>
      </c>
      <c r="L105" s="28">
        <f t="shared" si="97"/>
        <v>2000000</v>
      </c>
      <c r="M105" s="28">
        <f t="shared" si="97"/>
        <v>2000000</v>
      </c>
      <c r="N105" s="28">
        <f t="shared" si="97"/>
        <v>2000000</v>
      </c>
      <c r="O105" s="28">
        <f t="shared" si="97"/>
        <v>2000000</v>
      </c>
      <c r="P105" s="28">
        <f t="shared" si="97"/>
        <v>2000000</v>
      </c>
      <c r="Q105" s="28">
        <f t="shared" si="97"/>
        <v>2000000</v>
      </c>
      <c r="R105" s="28">
        <f t="shared" si="97"/>
        <v>2000000</v>
      </c>
      <c r="S105" s="28">
        <f t="shared" si="97"/>
        <v>2000000</v>
      </c>
      <c r="T105" s="28">
        <f t="shared" si="97"/>
        <v>2000000</v>
      </c>
      <c r="U105" s="28">
        <f t="shared" si="97"/>
        <v>2000000</v>
      </c>
      <c r="V105" s="28">
        <f t="shared" ref="V105:BQ105" si="98">J105*(1+V5)</f>
        <v>2080000</v>
      </c>
      <c r="W105" s="28">
        <f t="shared" si="98"/>
        <v>2080000</v>
      </c>
      <c r="X105" s="28">
        <f t="shared" si="98"/>
        <v>2080000</v>
      </c>
      <c r="Y105" s="28">
        <f t="shared" si="98"/>
        <v>2080000</v>
      </c>
      <c r="Z105" s="28">
        <f t="shared" si="98"/>
        <v>2080000</v>
      </c>
      <c r="AA105" s="28">
        <f t="shared" si="98"/>
        <v>2080000</v>
      </c>
      <c r="AB105" s="28">
        <f t="shared" si="98"/>
        <v>2080000</v>
      </c>
      <c r="AC105" s="28">
        <f t="shared" si="98"/>
        <v>2080000</v>
      </c>
      <c r="AD105" s="28">
        <f t="shared" si="98"/>
        <v>2080000</v>
      </c>
      <c r="AE105" s="28">
        <f t="shared" si="98"/>
        <v>2080000</v>
      </c>
      <c r="AF105" s="28">
        <f t="shared" si="98"/>
        <v>2080000</v>
      </c>
      <c r="AG105" s="28">
        <f t="shared" si="98"/>
        <v>2080000</v>
      </c>
      <c r="AH105" s="28">
        <f t="shared" si="98"/>
        <v>2142400</v>
      </c>
      <c r="AI105" s="28">
        <f t="shared" si="98"/>
        <v>2142400</v>
      </c>
      <c r="AJ105" s="28">
        <f t="shared" si="98"/>
        <v>2142400</v>
      </c>
      <c r="AK105" s="28">
        <f t="shared" si="98"/>
        <v>2142400</v>
      </c>
      <c r="AL105" s="28">
        <f t="shared" si="98"/>
        <v>2142400</v>
      </c>
      <c r="AM105" s="28">
        <f t="shared" si="98"/>
        <v>2142400</v>
      </c>
      <c r="AN105" s="28">
        <f t="shared" si="98"/>
        <v>2142400</v>
      </c>
      <c r="AO105" s="28">
        <f t="shared" si="98"/>
        <v>2142400</v>
      </c>
      <c r="AP105" s="28">
        <f t="shared" si="98"/>
        <v>2142400</v>
      </c>
      <c r="AQ105" s="28">
        <f t="shared" si="98"/>
        <v>2142400</v>
      </c>
      <c r="AR105" s="28">
        <f t="shared" si="98"/>
        <v>2142400</v>
      </c>
      <c r="AS105" s="28">
        <f t="shared" si="98"/>
        <v>2142400</v>
      </c>
      <c r="AT105" s="28">
        <f t="shared" si="98"/>
        <v>2206672</v>
      </c>
      <c r="AU105" s="28">
        <f t="shared" si="98"/>
        <v>2206672</v>
      </c>
      <c r="AV105" s="28">
        <f t="shared" si="98"/>
        <v>2206672</v>
      </c>
      <c r="AW105" s="28">
        <f t="shared" si="98"/>
        <v>2206672</v>
      </c>
      <c r="AX105" s="28">
        <f t="shared" si="98"/>
        <v>2206672</v>
      </c>
      <c r="AY105" s="28">
        <f t="shared" si="98"/>
        <v>2206672</v>
      </c>
      <c r="AZ105" s="28">
        <f t="shared" si="98"/>
        <v>2206672</v>
      </c>
      <c r="BA105" s="28">
        <f t="shared" si="98"/>
        <v>2206672</v>
      </c>
      <c r="BB105" s="28">
        <f t="shared" si="98"/>
        <v>2206672</v>
      </c>
      <c r="BC105" s="28">
        <f t="shared" si="98"/>
        <v>2206672</v>
      </c>
      <c r="BD105" s="28">
        <f t="shared" si="98"/>
        <v>2206672</v>
      </c>
      <c r="BE105" s="28">
        <f t="shared" si="98"/>
        <v>2206672</v>
      </c>
      <c r="BF105" s="28">
        <f t="shared" si="98"/>
        <v>2272872.16</v>
      </c>
      <c r="BG105" s="28">
        <f t="shared" si="98"/>
        <v>2272872.16</v>
      </c>
      <c r="BH105" s="28">
        <f t="shared" si="98"/>
        <v>2272872.16</v>
      </c>
      <c r="BI105" s="28">
        <f t="shared" si="98"/>
        <v>2272872.16</v>
      </c>
      <c r="BJ105" s="28">
        <f t="shared" si="98"/>
        <v>2272872.16</v>
      </c>
      <c r="BK105" s="28">
        <f t="shared" si="98"/>
        <v>2272872.16</v>
      </c>
      <c r="BL105" s="28">
        <f t="shared" si="98"/>
        <v>2272872.16</v>
      </c>
      <c r="BM105" s="28">
        <f t="shared" si="98"/>
        <v>2272872.16</v>
      </c>
      <c r="BN105" s="28">
        <f t="shared" si="98"/>
        <v>2272872.16</v>
      </c>
      <c r="BO105" s="28">
        <f t="shared" si="98"/>
        <v>2272872.16</v>
      </c>
      <c r="BP105" s="28">
        <f t="shared" si="98"/>
        <v>2272872.16</v>
      </c>
      <c r="BQ105" s="28">
        <f t="shared" si="98"/>
        <v>2272872.16</v>
      </c>
    </row>
    <row r="106" spans="1:69">
      <c r="J106" s="76"/>
      <c r="K106" s="76"/>
      <c r="L106" s="76"/>
      <c r="M106" s="76"/>
      <c r="N106" s="76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31"/>
      <c r="AI106" s="31"/>
      <c r="AJ106" s="31"/>
      <c r="AK106" s="31"/>
      <c r="AL106" s="31"/>
      <c r="AM106" s="31"/>
      <c r="AN106" s="31"/>
      <c r="AO106" s="31"/>
      <c r="AP106" s="31"/>
      <c r="AQ106" s="31"/>
      <c r="AR106" s="31"/>
      <c r="AS106" s="31"/>
      <c r="AT106" s="31"/>
      <c r="AU106" s="31"/>
      <c r="AV106" s="31"/>
      <c r="AW106" s="31"/>
      <c r="AX106" s="31"/>
      <c r="AY106" s="31"/>
      <c r="AZ106" s="31"/>
      <c r="BA106" s="31"/>
      <c r="BB106" s="31"/>
      <c r="BC106" s="31"/>
      <c r="BD106" s="31"/>
      <c r="BE106" s="31"/>
      <c r="BF106" s="31"/>
      <c r="BG106" s="31"/>
      <c r="BH106" s="31"/>
      <c r="BI106" s="31"/>
      <c r="BJ106" s="31"/>
      <c r="BK106" s="31"/>
      <c r="BL106" s="31"/>
      <c r="BM106" s="31"/>
      <c r="BN106" s="31"/>
      <c r="BO106" s="31"/>
      <c r="BP106" s="31"/>
      <c r="BQ106" s="31"/>
    </row>
    <row r="107" spans="1:69" s="24" customFormat="1">
      <c r="A107" s="37"/>
      <c r="B107" s="9" t="s">
        <v>29</v>
      </c>
      <c r="C107" s="10" t="s">
        <v>10</v>
      </c>
      <c r="D107" s="32">
        <f>SUMIF($J$1:$BQ$1,D$1,$J107:$BQ107)</f>
        <v>69000000</v>
      </c>
      <c r="E107" s="32">
        <f>SUMIF($J$1:$BQ$1,E$1,$J107:$BQ107)</f>
        <v>24960000</v>
      </c>
      <c r="F107" s="32">
        <f>SUMIF($J$1:$BQ$1,F$1,$J107:$BQ107)</f>
        <v>25708800</v>
      </c>
      <c r="G107" s="32">
        <f>SUMIF($J$1:$BQ$1,G$1,$J107:$BQ107)</f>
        <v>26480064</v>
      </c>
      <c r="H107" s="32">
        <f>SUMIF($J$1:$BQ$1,H$1,$J107:$BQ107)</f>
        <v>27274465.920000002</v>
      </c>
      <c r="I107" s="10"/>
      <c r="J107" s="32">
        <f>J103+J105</f>
        <v>9500000</v>
      </c>
      <c r="K107" s="32">
        <f t="shared" ref="K107:AG107" si="99">K103+K105</f>
        <v>9500000</v>
      </c>
      <c r="L107" s="32">
        <f t="shared" si="99"/>
        <v>9500000</v>
      </c>
      <c r="M107" s="32">
        <f t="shared" si="99"/>
        <v>9500000</v>
      </c>
      <c r="N107" s="32">
        <f t="shared" si="99"/>
        <v>9500000</v>
      </c>
      <c r="O107" s="32">
        <f t="shared" si="99"/>
        <v>9500000</v>
      </c>
      <c r="P107" s="32">
        <f t="shared" si="99"/>
        <v>2000000</v>
      </c>
      <c r="Q107" s="32">
        <f t="shared" si="99"/>
        <v>2000000</v>
      </c>
      <c r="R107" s="32">
        <f t="shared" si="99"/>
        <v>2000000</v>
      </c>
      <c r="S107" s="32">
        <f t="shared" si="99"/>
        <v>2000000</v>
      </c>
      <c r="T107" s="32">
        <f t="shared" si="99"/>
        <v>2000000</v>
      </c>
      <c r="U107" s="32">
        <f t="shared" si="99"/>
        <v>2000000</v>
      </c>
      <c r="V107" s="32">
        <f t="shared" si="99"/>
        <v>2080000</v>
      </c>
      <c r="W107" s="32">
        <f t="shared" si="99"/>
        <v>2080000</v>
      </c>
      <c r="X107" s="32">
        <f t="shared" si="99"/>
        <v>2080000</v>
      </c>
      <c r="Y107" s="32">
        <f t="shared" si="99"/>
        <v>2080000</v>
      </c>
      <c r="Z107" s="32">
        <f t="shared" si="99"/>
        <v>2080000</v>
      </c>
      <c r="AA107" s="32">
        <f t="shared" si="99"/>
        <v>2080000</v>
      </c>
      <c r="AB107" s="32">
        <f t="shared" si="99"/>
        <v>2080000</v>
      </c>
      <c r="AC107" s="32">
        <f t="shared" si="99"/>
        <v>2080000</v>
      </c>
      <c r="AD107" s="32">
        <f t="shared" si="99"/>
        <v>2080000</v>
      </c>
      <c r="AE107" s="32">
        <f t="shared" si="99"/>
        <v>2080000</v>
      </c>
      <c r="AF107" s="32">
        <f t="shared" si="99"/>
        <v>2080000</v>
      </c>
      <c r="AG107" s="32">
        <f t="shared" si="99"/>
        <v>2080000</v>
      </c>
      <c r="AH107" s="32">
        <f t="shared" ref="AH107:BQ107" si="100">AH103+AH105</f>
        <v>2142400</v>
      </c>
      <c r="AI107" s="32">
        <f t="shared" si="100"/>
        <v>2142400</v>
      </c>
      <c r="AJ107" s="32">
        <f t="shared" si="100"/>
        <v>2142400</v>
      </c>
      <c r="AK107" s="32">
        <f t="shared" si="100"/>
        <v>2142400</v>
      </c>
      <c r="AL107" s="32">
        <f t="shared" si="100"/>
        <v>2142400</v>
      </c>
      <c r="AM107" s="32">
        <f t="shared" si="100"/>
        <v>2142400</v>
      </c>
      <c r="AN107" s="32">
        <f t="shared" si="100"/>
        <v>2142400</v>
      </c>
      <c r="AO107" s="32">
        <f t="shared" si="100"/>
        <v>2142400</v>
      </c>
      <c r="AP107" s="32">
        <f t="shared" si="100"/>
        <v>2142400</v>
      </c>
      <c r="AQ107" s="32">
        <f t="shared" si="100"/>
        <v>2142400</v>
      </c>
      <c r="AR107" s="32">
        <f t="shared" si="100"/>
        <v>2142400</v>
      </c>
      <c r="AS107" s="32">
        <f t="shared" si="100"/>
        <v>2142400</v>
      </c>
      <c r="AT107" s="32">
        <f t="shared" si="100"/>
        <v>2206672</v>
      </c>
      <c r="AU107" s="32">
        <f t="shared" si="100"/>
        <v>2206672</v>
      </c>
      <c r="AV107" s="32">
        <f t="shared" si="100"/>
        <v>2206672</v>
      </c>
      <c r="AW107" s="32">
        <f t="shared" si="100"/>
        <v>2206672</v>
      </c>
      <c r="AX107" s="32">
        <f t="shared" si="100"/>
        <v>2206672</v>
      </c>
      <c r="AY107" s="32">
        <f t="shared" si="100"/>
        <v>2206672</v>
      </c>
      <c r="AZ107" s="32">
        <f t="shared" si="100"/>
        <v>2206672</v>
      </c>
      <c r="BA107" s="32">
        <f t="shared" si="100"/>
        <v>2206672</v>
      </c>
      <c r="BB107" s="32">
        <f t="shared" si="100"/>
        <v>2206672</v>
      </c>
      <c r="BC107" s="32">
        <f t="shared" si="100"/>
        <v>2206672</v>
      </c>
      <c r="BD107" s="32">
        <f t="shared" si="100"/>
        <v>2206672</v>
      </c>
      <c r="BE107" s="32">
        <f t="shared" si="100"/>
        <v>2206672</v>
      </c>
      <c r="BF107" s="32">
        <f t="shared" si="100"/>
        <v>2272872.16</v>
      </c>
      <c r="BG107" s="32">
        <f t="shared" si="100"/>
        <v>2272872.16</v>
      </c>
      <c r="BH107" s="32">
        <f t="shared" si="100"/>
        <v>2272872.16</v>
      </c>
      <c r="BI107" s="32">
        <f t="shared" si="100"/>
        <v>2272872.16</v>
      </c>
      <c r="BJ107" s="32">
        <f t="shared" si="100"/>
        <v>2272872.16</v>
      </c>
      <c r="BK107" s="32">
        <f t="shared" si="100"/>
        <v>2272872.16</v>
      </c>
      <c r="BL107" s="32">
        <f t="shared" si="100"/>
        <v>2272872.16</v>
      </c>
      <c r="BM107" s="32">
        <f t="shared" si="100"/>
        <v>2272872.16</v>
      </c>
      <c r="BN107" s="32">
        <f t="shared" si="100"/>
        <v>2272872.16</v>
      </c>
      <c r="BO107" s="32">
        <f t="shared" si="100"/>
        <v>2272872.16</v>
      </c>
      <c r="BP107" s="32">
        <f t="shared" si="100"/>
        <v>2272872.16</v>
      </c>
      <c r="BQ107" s="32">
        <f t="shared" si="100"/>
        <v>2272872.16</v>
      </c>
    </row>
    <row r="109" spans="1:69" s="16" customFormat="1">
      <c r="A109" s="13" t="s">
        <v>14</v>
      </c>
      <c r="B109" s="14" t="s">
        <v>34</v>
      </c>
      <c r="C109" s="15"/>
      <c r="D109" s="15"/>
      <c r="E109" s="15"/>
      <c r="F109" s="15"/>
      <c r="G109" s="15"/>
      <c r="H109" s="15"/>
      <c r="I109" s="5"/>
      <c r="J109" s="27"/>
      <c r="K109" s="27"/>
      <c r="L109" s="27"/>
      <c r="M109" s="27"/>
      <c r="N109" s="27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  <c r="BM109" s="15"/>
      <c r="BN109" s="15"/>
      <c r="BO109" s="15"/>
      <c r="BP109" s="15"/>
      <c r="BQ109" s="15"/>
    </row>
    <row r="110" spans="1:69">
      <c r="B110" s="3" t="s">
        <v>13</v>
      </c>
      <c r="C110" s="5" t="s">
        <v>10</v>
      </c>
      <c r="D110" s="31">
        <f>SUMIF($J$1:$BQ$1,D$1,$J110:$BQ110)</f>
        <v>175644000</v>
      </c>
      <c r="E110" s="31">
        <f>SUMIF($J$1:$BQ$1,E$1,$J110:$BQ110)</f>
        <v>6034306623</v>
      </c>
      <c r="F110" s="31">
        <f>SUMIF($J$1:$BQ$1,F$1,$J110:$BQ110)</f>
        <v>15393174032.064001</v>
      </c>
      <c r="G110" s="31">
        <f>SUMIF($J$1:$BQ$1,G$1,$J110:$BQ110)</f>
        <v>21117316216.580956</v>
      </c>
      <c r="H110" s="31">
        <f>SUMIF($J$1:$BQ$1,H$1,$J110:$BQ110)</f>
        <v>27199061458.494522</v>
      </c>
      <c r="J110" s="31">
        <f t="shared" ref="J110:AO110" si="101">J77</f>
        <v>0</v>
      </c>
      <c r="K110" s="31">
        <f t="shared" si="101"/>
        <v>0</v>
      </c>
      <c r="L110" s="31">
        <f t="shared" si="101"/>
        <v>7749000</v>
      </c>
      <c r="M110" s="31">
        <f t="shared" si="101"/>
        <v>9040500</v>
      </c>
      <c r="N110" s="31">
        <f t="shared" si="101"/>
        <v>5165999.9999999991</v>
      </c>
      <c r="O110" s="31">
        <f t="shared" si="101"/>
        <v>4735499.9999999981</v>
      </c>
      <c r="P110" s="31">
        <f t="shared" si="101"/>
        <v>21955500</v>
      </c>
      <c r="Q110" s="31">
        <f t="shared" si="101"/>
        <v>28413000</v>
      </c>
      <c r="R110" s="31">
        <f t="shared" si="101"/>
        <v>30135000</v>
      </c>
      <c r="S110" s="31">
        <f t="shared" si="101"/>
        <v>19372500</v>
      </c>
      <c r="T110" s="31">
        <f t="shared" si="101"/>
        <v>22816499.999999996</v>
      </c>
      <c r="U110" s="31">
        <f t="shared" si="101"/>
        <v>26260500</v>
      </c>
      <c r="V110" s="31">
        <f t="shared" si="101"/>
        <v>266623402.5</v>
      </c>
      <c r="W110" s="31">
        <f t="shared" si="101"/>
        <v>282799020.5</v>
      </c>
      <c r="X110" s="31">
        <f t="shared" si="101"/>
        <v>301776005.5</v>
      </c>
      <c r="Y110" s="31">
        <f t="shared" si="101"/>
        <v>402951086</v>
      </c>
      <c r="Z110" s="31">
        <f t="shared" si="101"/>
        <v>329663790</v>
      </c>
      <c r="AA110" s="31">
        <f t="shared" si="101"/>
        <v>385313473.5</v>
      </c>
      <c r="AB110" s="31">
        <f t="shared" si="101"/>
        <v>515244483</v>
      </c>
      <c r="AC110" s="31">
        <f t="shared" si="101"/>
        <v>576716357.5</v>
      </c>
      <c r="AD110" s="31">
        <f t="shared" si="101"/>
        <v>630874996</v>
      </c>
      <c r="AE110" s="31">
        <f t="shared" si="101"/>
        <v>655377247</v>
      </c>
      <c r="AF110" s="31">
        <f t="shared" si="101"/>
        <v>765434076.5</v>
      </c>
      <c r="AG110" s="31">
        <f t="shared" si="101"/>
        <v>921532685</v>
      </c>
      <c r="AH110" s="31">
        <f t="shared" si="101"/>
        <v>1044734309.671</v>
      </c>
      <c r="AI110" s="31">
        <f t="shared" si="101"/>
        <v>1088978374.181</v>
      </c>
      <c r="AJ110" s="31">
        <f t="shared" si="101"/>
        <v>1088978374.181</v>
      </c>
      <c r="AK110" s="31">
        <f t="shared" si="101"/>
        <v>1088978374.181</v>
      </c>
      <c r="AL110" s="31">
        <f t="shared" si="101"/>
        <v>1173335962.299</v>
      </c>
      <c r="AM110" s="31">
        <f t="shared" si="101"/>
        <v>1311375185.378</v>
      </c>
      <c r="AN110" s="31">
        <f t="shared" si="101"/>
        <v>1382164662.1429999</v>
      </c>
      <c r="AO110" s="31">
        <f t="shared" si="101"/>
        <v>1442925758.0059998</v>
      </c>
      <c r="AP110" s="31">
        <f t="shared" ref="AP110:BQ110" si="102">AP77</f>
        <v>1442925758.0059998</v>
      </c>
      <c r="AQ110" s="31">
        <f t="shared" si="102"/>
        <v>1442925758.0059998</v>
      </c>
      <c r="AR110" s="31">
        <f t="shared" si="102"/>
        <v>1442925758.0059998</v>
      </c>
      <c r="AS110" s="31">
        <f t="shared" si="102"/>
        <v>1442925758.0059998</v>
      </c>
      <c r="AT110" s="31">
        <f t="shared" si="102"/>
        <v>1616189380.8314102</v>
      </c>
      <c r="AU110" s="31">
        <f t="shared" si="102"/>
        <v>1688352491.894985</v>
      </c>
      <c r="AV110" s="31">
        <f t="shared" si="102"/>
        <v>1688352491.894985</v>
      </c>
      <c r="AW110" s="31">
        <f t="shared" si="102"/>
        <v>1688352491.894985</v>
      </c>
      <c r="AX110" s="31">
        <f t="shared" si="102"/>
        <v>1688352491.894985</v>
      </c>
      <c r="AY110" s="31">
        <f t="shared" si="102"/>
        <v>1688352491.894985</v>
      </c>
      <c r="AZ110" s="31">
        <f t="shared" si="102"/>
        <v>1777362205.1003702</v>
      </c>
      <c r="BA110" s="31">
        <f t="shared" si="102"/>
        <v>1856400434.2348499</v>
      </c>
      <c r="BB110" s="31">
        <f t="shared" si="102"/>
        <v>1856400434.2348499</v>
      </c>
      <c r="BC110" s="31">
        <f t="shared" si="102"/>
        <v>1856400434.2348499</v>
      </c>
      <c r="BD110" s="31">
        <f t="shared" si="102"/>
        <v>1856400434.2348499</v>
      </c>
      <c r="BE110" s="31">
        <f t="shared" si="102"/>
        <v>1856400434.2348499</v>
      </c>
      <c r="BF110" s="31">
        <f t="shared" si="102"/>
        <v>2082527433.4391572</v>
      </c>
      <c r="BG110" s="31">
        <f t="shared" si="102"/>
        <v>2173954507.141377</v>
      </c>
      <c r="BH110" s="31">
        <f t="shared" si="102"/>
        <v>2173954507.141377</v>
      </c>
      <c r="BI110" s="31">
        <f t="shared" si="102"/>
        <v>2173954507.141377</v>
      </c>
      <c r="BJ110" s="31">
        <f t="shared" si="102"/>
        <v>2173954507.141377</v>
      </c>
      <c r="BK110" s="31">
        <f t="shared" si="102"/>
        <v>2173954507.141377</v>
      </c>
      <c r="BL110" s="31">
        <f t="shared" si="102"/>
        <v>2288829466.2030735</v>
      </c>
      <c r="BM110" s="31">
        <f t="shared" si="102"/>
        <v>2391586404.6290836</v>
      </c>
      <c r="BN110" s="31">
        <f t="shared" si="102"/>
        <v>2391586404.6290836</v>
      </c>
      <c r="BO110" s="31">
        <f t="shared" si="102"/>
        <v>2391586404.6290836</v>
      </c>
      <c r="BP110" s="31">
        <f t="shared" si="102"/>
        <v>2391586404.6290836</v>
      </c>
      <c r="BQ110" s="31">
        <f t="shared" si="102"/>
        <v>2391586404.6290836</v>
      </c>
    </row>
    <row r="111" spans="1:69"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</row>
    <row r="112" spans="1:69">
      <c r="B112" s="3" t="s">
        <v>16</v>
      </c>
      <c r="C112" s="5" t="s">
        <v>10</v>
      </c>
      <c r="D112" s="31">
        <f>SUMIF($J$1:$BQ$1,D$1,$J112:$BQ112)</f>
        <v>2242626086.956522</v>
      </c>
      <c r="E112" s="31">
        <f>SUMIF($J$1:$BQ$1,E$1,$J112:$BQ112)</f>
        <v>5793726638.8217392</v>
      </c>
      <c r="F112" s="31">
        <f>SUMIF($J$1:$BQ$1,F$1,$J112:$BQ112)</f>
        <v>13673624911.946438</v>
      </c>
      <c r="G112" s="31">
        <f>SUMIF($J$1:$BQ$1,G$1,$J112:$BQ112)</f>
        <v>18328623086.320889</v>
      </c>
      <c r="H112" s="31">
        <f>SUMIF($J$1:$BQ$1,H$1,$J112:$BQ112)</f>
        <v>23177388836.864117</v>
      </c>
      <c r="J112" s="31">
        <f t="shared" ref="J112:AF112" si="103">J99</f>
        <v>94000000</v>
      </c>
      <c r="K112" s="31">
        <f t="shared" si="103"/>
        <v>97913043.478260875</v>
      </c>
      <c r="L112" s="31">
        <f t="shared" si="103"/>
        <v>139626086.95652175</v>
      </c>
      <c r="M112" s="31">
        <f t="shared" si="103"/>
        <v>149839130.43478262</v>
      </c>
      <c r="N112" s="31">
        <f t="shared" si="103"/>
        <v>134852173.9130435</v>
      </c>
      <c r="O112" s="31">
        <f t="shared" si="103"/>
        <v>136665217.39130434</v>
      </c>
      <c r="P112" s="31">
        <f t="shared" si="103"/>
        <v>224578260.86956522</v>
      </c>
      <c r="Q112" s="31">
        <f t="shared" si="103"/>
        <v>259991304.34782609</v>
      </c>
      <c r="R112" s="31">
        <f t="shared" si="103"/>
        <v>272304347.826087</v>
      </c>
      <c r="S112" s="31">
        <f t="shared" si="103"/>
        <v>223717391.30434781</v>
      </c>
      <c r="T112" s="31">
        <f t="shared" si="103"/>
        <v>244430434.78260869</v>
      </c>
      <c r="U112" s="31">
        <f t="shared" si="103"/>
        <v>264708695.65217391</v>
      </c>
      <c r="V112" s="31">
        <f t="shared" si="103"/>
        <v>317745781.98913044</v>
      </c>
      <c r="W112" s="31">
        <f t="shared" si="103"/>
        <v>298315427.26739132</v>
      </c>
      <c r="X112" s="31">
        <f t="shared" si="103"/>
        <v>327848069.2456522</v>
      </c>
      <c r="Y112" s="31">
        <f t="shared" si="103"/>
        <v>379602540.77391309</v>
      </c>
      <c r="Z112" s="31">
        <f t="shared" si="103"/>
        <v>510480414.65217388</v>
      </c>
      <c r="AA112" s="31">
        <f t="shared" si="103"/>
        <v>549182266.48043489</v>
      </c>
      <c r="AB112" s="31">
        <f t="shared" si="103"/>
        <v>417080210.90869564</v>
      </c>
      <c r="AC112" s="31">
        <f t="shared" si="103"/>
        <v>470096661.8369565</v>
      </c>
      <c r="AD112" s="31">
        <f t="shared" si="103"/>
        <v>574557129.1652174</v>
      </c>
      <c r="AE112" s="31">
        <f t="shared" si="103"/>
        <v>508278097.74347824</v>
      </c>
      <c r="AF112" s="31">
        <f t="shared" si="103"/>
        <v>636567604.1717391</v>
      </c>
      <c r="AG112" s="31">
        <f>AG99</f>
        <v>803972434.5869565</v>
      </c>
      <c r="AH112" s="31">
        <f t="shared" ref="AH112:BQ112" si="104">AH99</f>
        <v>939816665.41775012</v>
      </c>
      <c r="AI112" s="31">
        <f t="shared" si="104"/>
        <v>978146117.94525015</v>
      </c>
      <c r="AJ112" s="31">
        <f t="shared" si="104"/>
        <v>978146117.94525015</v>
      </c>
      <c r="AK112" s="31">
        <f t="shared" si="104"/>
        <v>978146117.94525015</v>
      </c>
      <c r="AL112" s="31">
        <f t="shared" si="104"/>
        <v>1048743344.9747502</v>
      </c>
      <c r="AM112" s="31">
        <f t="shared" si="104"/>
        <v>1163207445.5445001</v>
      </c>
      <c r="AN112" s="31">
        <f t="shared" si="104"/>
        <v>1222205573.5357499</v>
      </c>
      <c r="AO112" s="31">
        <f t="shared" si="104"/>
        <v>1273136757.9015002</v>
      </c>
      <c r="AP112" s="31">
        <f t="shared" si="104"/>
        <v>1273136757.9015002</v>
      </c>
      <c r="AQ112" s="31">
        <f t="shared" si="104"/>
        <v>1273136757.9015002</v>
      </c>
      <c r="AR112" s="31">
        <f t="shared" si="104"/>
        <v>1273136757.9015002</v>
      </c>
      <c r="AS112" s="31">
        <f t="shared" si="104"/>
        <v>1272666497.031935</v>
      </c>
      <c r="AT112" s="31">
        <f t="shared" si="104"/>
        <v>1408064343.1478527</v>
      </c>
      <c r="AU112" s="31">
        <f t="shared" si="104"/>
        <v>1469192244.7137461</v>
      </c>
      <c r="AV112" s="31">
        <f t="shared" si="104"/>
        <v>1469192244.7137461</v>
      </c>
      <c r="AW112" s="31">
        <f t="shared" si="104"/>
        <v>1469192244.7137461</v>
      </c>
      <c r="AX112" s="31">
        <f t="shared" si="104"/>
        <v>1469192244.7137461</v>
      </c>
      <c r="AY112" s="31">
        <f t="shared" si="104"/>
        <v>1469192244.7137461</v>
      </c>
      <c r="AZ112" s="31">
        <f t="shared" si="104"/>
        <v>1540926983.5150924</v>
      </c>
      <c r="BA112" s="31">
        <f t="shared" si="104"/>
        <v>1606831921.4787126</v>
      </c>
      <c r="BB112" s="31">
        <f t="shared" si="104"/>
        <v>1606831921.4787126</v>
      </c>
      <c r="BC112" s="31">
        <f t="shared" si="104"/>
        <v>1606831921.4787126</v>
      </c>
      <c r="BD112" s="31">
        <f t="shared" si="104"/>
        <v>1606831921.4787126</v>
      </c>
      <c r="BE112" s="31">
        <f t="shared" si="104"/>
        <v>1606342850.1743648</v>
      </c>
      <c r="BF112" s="31">
        <f t="shared" si="104"/>
        <v>1780762431.7617896</v>
      </c>
      <c r="BG112" s="31">
        <f t="shared" si="104"/>
        <v>1855283019.6253443</v>
      </c>
      <c r="BH112" s="31">
        <f t="shared" si="104"/>
        <v>1855283019.6253443</v>
      </c>
      <c r="BI112" s="31">
        <f t="shared" si="104"/>
        <v>1855283019.6253443</v>
      </c>
      <c r="BJ112" s="31">
        <f t="shared" si="104"/>
        <v>1855283019.6253443</v>
      </c>
      <c r="BK112" s="31">
        <f t="shared" si="104"/>
        <v>1855283019.6253443</v>
      </c>
      <c r="BL112" s="31">
        <f t="shared" si="104"/>
        <v>1950551001.100769</v>
      </c>
      <c r="BM112" s="31">
        <f t="shared" si="104"/>
        <v>2034033788.0062714</v>
      </c>
      <c r="BN112" s="31">
        <f t="shared" si="104"/>
        <v>2034033788.0062714</v>
      </c>
      <c r="BO112" s="31">
        <f t="shared" si="104"/>
        <v>2034033788.0062714</v>
      </c>
      <c r="BP112" s="31">
        <f t="shared" si="104"/>
        <v>2034033788.0062714</v>
      </c>
      <c r="BQ112" s="31">
        <f t="shared" si="104"/>
        <v>2033525153.8497496</v>
      </c>
    </row>
    <row r="113" spans="1:69"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</row>
    <row r="114" spans="1:69" s="24" customFormat="1">
      <c r="A114" s="37"/>
      <c r="B114" s="9" t="s">
        <v>30</v>
      </c>
      <c r="C114" s="10" t="s">
        <v>10</v>
      </c>
      <c r="D114" s="32">
        <f>SUMIF($J$1:$BQ$1,D$1,$J114:$BQ114)</f>
        <v>-2066982086.956522</v>
      </c>
      <c r="E114" s="32">
        <f>SUMIF($J$1:$BQ$1,E$1,$J114:$BQ114)</f>
        <v>240579984.1782608</v>
      </c>
      <c r="F114" s="32">
        <f>SUMIF($J$1:$BQ$1,F$1,$J114:$BQ114)</f>
        <v>1719549120.1175623</v>
      </c>
      <c r="G114" s="32">
        <f>SUMIF($J$1:$BQ$1,G$1,$J114:$BQ114)</f>
        <v>2788693130.2600641</v>
      </c>
      <c r="H114" s="32">
        <f>SUMIF($J$1:$BQ$1,H$1,$J114:$BQ114)</f>
        <v>4021672621.6304188</v>
      </c>
      <c r="I114" s="10"/>
      <c r="J114" s="32">
        <f t="shared" ref="J114:AF114" si="105">J110-J112</f>
        <v>-94000000</v>
      </c>
      <c r="K114" s="32">
        <f t="shared" si="105"/>
        <v>-97913043.478260875</v>
      </c>
      <c r="L114" s="32">
        <f t="shared" si="105"/>
        <v>-131877086.95652175</v>
      </c>
      <c r="M114" s="32">
        <f t="shared" si="105"/>
        <v>-140798630.43478262</v>
      </c>
      <c r="N114" s="32">
        <f t="shared" si="105"/>
        <v>-129686173.9130435</v>
      </c>
      <c r="O114" s="32">
        <f t="shared" si="105"/>
        <v>-131929717.39130434</v>
      </c>
      <c r="P114" s="32">
        <f t="shared" si="105"/>
        <v>-202622760.86956522</v>
      </c>
      <c r="Q114" s="32">
        <f t="shared" si="105"/>
        <v>-231578304.34782609</v>
      </c>
      <c r="R114" s="32">
        <f t="shared" si="105"/>
        <v>-242169347.826087</v>
      </c>
      <c r="S114" s="32">
        <f t="shared" si="105"/>
        <v>-204344891.30434781</v>
      </c>
      <c r="T114" s="32">
        <f t="shared" si="105"/>
        <v>-221613934.78260869</v>
      </c>
      <c r="U114" s="32">
        <f t="shared" si="105"/>
        <v>-238448195.65217391</v>
      </c>
      <c r="V114" s="32">
        <f t="shared" si="105"/>
        <v>-51122379.489130437</v>
      </c>
      <c r="W114" s="32">
        <f t="shared" si="105"/>
        <v>-15516406.767391324</v>
      </c>
      <c r="X114" s="32">
        <f t="shared" si="105"/>
        <v>-26072063.745652199</v>
      </c>
      <c r="Y114" s="32">
        <f t="shared" si="105"/>
        <v>23348545.226086915</v>
      </c>
      <c r="Z114" s="32">
        <f t="shared" si="105"/>
        <v>-180816624.65217388</v>
      </c>
      <c r="AA114" s="32">
        <f t="shared" si="105"/>
        <v>-163868792.98043489</v>
      </c>
      <c r="AB114" s="32">
        <f t="shared" si="105"/>
        <v>98164272.091304362</v>
      </c>
      <c r="AC114" s="32">
        <f t="shared" si="105"/>
        <v>106619695.6630435</v>
      </c>
      <c r="AD114" s="32">
        <f t="shared" si="105"/>
        <v>56317866.8347826</v>
      </c>
      <c r="AE114" s="32">
        <f t="shared" si="105"/>
        <v>147099149.25652176</v>
      </c>
      <c r="AF114" s="32">
        <f t="shared" si="105"/>
        <v>128866472.3282609</v>
      </c>
      <c r="AG114" s="32">
        <f>AG110-AG112</f>
        <v>117560250.4130435</v>
      </c>
      <c r="AH114" s="32">
        <f t="shared" ref="AH114:BQ114" si="106">AH110-AH112</f>
        <v>104917644.25324988</v>
      </c>
      <c r="AI114" s="32">
        <f t="shared" si="106"/>
        <v>110832256.23574984</v>
      </c>
      <c r="AJ114" s="32">
        <f t="shared" si="106"/>
        <v>110832256.23574984</v>
      </c>
      <c r="AK114" s="32">
        <f t="shared" si="106"/>
        <v>110832256.23574984</v>
      </c>
      <c r="AL114" s="32">
        <f t="shared" si="106"/>
        <v>124592617.32424986</v>
      </c>
      <c r="AM114" s="32">
        <f t="shared" si="106"/>
        <v>148167739.83349991</v>
      </c>
      <c r="AN114" s="32">
        <f t="shared" si="106"/>
        <v>159959088.60724998</v>
      </c>
      <c r="AO114" s="32">
        <f t="shared" si="106"/>
        <v>169789000.10449958</v>
      </c>
      <c r="AP114" s="32">
        <f t="shared" si="106"/>
        <v>169789000.10449958</v>
      </c>
      <c r="AQ114" s="32">
        <f t="shared" si="106"/>
        <v>169789000.10449958</v>
      </c>
      <c r="AR114" s="32">
        <f t="shared" si="106"/>
        <v>169789000.10449958</v>
      </c>
      <c r="AS114" s="32">
        <f t="shared" si="106"/>
        <v>170259260.97406483</v>
      </c>
      <c r="AT114" s="32">
        <f t="shared" si="106"/>
        <v>208125037.68355751</v>
      </c>
      <c r="AU114" s="32">
        <f t="shared" si="106"/>
        <v>219160247.18123889</v>
      </c>
      <c r="AV114" s="32">
        <f t="shared" si="106"/>
        <v>219160247.18123889</v>
      </c>
      <c r="AW114" s="32">
        <f t="shared" si="106"/>
        <v>219160247.18123889</v>
      </c>
      <c r="AX114" s="32">
        <f t="shared" si="106"/>
        <v>219160247.18123889</v>
      </c>
      <c r="AY114" s="32">
        <f t="shared" si="106"/>
        <v>219160247.18123889</v>
      </c>
      <c r="AZ114" s="32">
        <f t="shared" si="106"/>
        <v>236435221.5852778</v>
      </c>
      <c r="BA114" s="32">
        <f t="shared" si="106"/>
        <v>249568512.75613737</v>
      </c>
      <c r="BB114" s="32">
        <f t="shared" si="106"/>
        <v>249568512.75613737</v>
      </c>
      <c r="BC114" s="32">
        <f t="shared" si="106"/>
        <v>249568512.75613737</v>
      </c>
      <c r="BD114" s="32">
        <f t="shared" si="106"/>
        <v>249568512.75613737</v>
      </c>
      <c r="BE114" s="32">
        <f t="shared" si="106"/>
        <v>250057584.06048512</v>
      </c>
      <c r="BF114" s="32">
        <f t="shared" si="106"/>
        <v>301765001.67736769</v>
      </c>
      <c r="BG114" s="32">
        <f t="shared" si="106"/>
        <v>318671487.5160327</v>
      </c>
      <c r="BH114" s="32">
        <f t="shared" si="106"/>
        <v>318671487.5160327</v>
      </c>
      <c r="BI114" s="32">
        <f t="shared" si="106"/>
        <v>318671487.5160327</v>
      </c>
      <c r="BJ114" s="32">
        <f t="shared" si="106"/>
        <v>318671487.5160327</v>
      </c>
      <c r="BK114" s="32">
        <f t="shared" si="106"/>
        <v>318671487.5160327</v>
      </c>
      <c r="BL114" s="32">
        <f t="shared" si="106"/>
        <v>338278465.10230446</v>
      </c>
      <c r="BM114" s="32">
        <f t="shared" si="106"/>
        <v>357552616.62281227</v>
      </c>
      <c r="BN114" s="32">
        <f t="shared" si="106"/>
        <v>357552616.62281227</v>
      </c>
      <c r="BO114" s="32">
        <f t="shared" si="106"/>
        <v>357552616.62281227</v>
      </c>
      <c r="BP114" s="32">
        <f t="shared" si="106"/>
        <v>357552616.62281227</v>
      </c>
      <c r="BQ114" s="32">
        <f t="shared" si="106"/>
        <v>358061250.77933407</v>
      </c>
    </row>
    <row r="115" spans="1:69">
      <c r="B115" s="22" t="s">
        <v>22</v>
      </c>
      <c r="C115" s="23" t="s">
        <v>5</v>
      </c>
      <c r="D115" s="35" t="s">
        <v>8</v>
      </c>
      <c r="E115" s="23">
        <f>E114/E110</f>
        <v>3.9868703930503069E-2</v>
      </c>
      <c r="F115" s="23">
        <f>F114/F110</f>
        <v>0.11170854799248935</v>
      </c>
      <c r="G115" s="23">
        <f>G114/G110</f>
        <v>0.13205717533700756</v>
      </c>
      <c r="H115" s="23">
        <f>H114/H110</f>
        <v>0.14786071305318563</v>
      </c>
      <c r="J115" s="35" t="str">
        <f>IF(J77=0,"--",J114/J77)</f>
        <v>--</v>
      </c>
      <c r="K115" s="35" t="str">
        <f t="shared" ref="K115:BQ115" si="107">IF(K77=0,"--",K114/K77)</f>
        <v>--</v>
      </c>
      <c r="L115" s="35">
        <f t="shared" si="107"/>
        <v>-17.018594264617597</v>
      </c>
      <c r="M115" s="35">
        <f t="shared" si="107"/>
        <v>-15.574208333032756</v>
      </c>
      <c r="N115" s="35">
        <f t="shared" si="107"/>
        <v>-25.103788988200449</v>
      </c>
      <c r="O115" s="35">
        <f t="shared" si="107"/>
        <v>-27.859722815184121</v>
      </c>
      <c r="P115" s="35">
        <f t="shared" si="107"/>
        <v>-9.2287928250126487</v>
      </c>
      <c r="Q115" s="35">
        <f t="shared" si="107"/>
        <v>-8.150434813213181</v>
      </c>
      <c r="R115" s="35">
        <f t="shared" si="107"/>
        <v>-8.0361489240446993</v>
      </c>
      <c r="S115" s="35">
        <f t="shared" si="107"/>
        <v>-10.548194156889808</v>
      </c>
      <c r="T115" s="35">
        <f t="shared" si="107"/>
        <v>-9.7128803621330491</v>
      </c>
      <c r="U115" s="35">
        <f t="shared" si="107"/>
        <v>-9.0801087432521808</v>
      </c>
      <c r="V115" s="35">
        <f t="shared" si="107"/>
        <v>-0.19174003110672341</v>
      </c>
      <c r="W115" s="35">
        <f t="shared" si="107"/>
        <v>-5.4867257814251599E-2</v>
      </c>
      <c r="X115" s="35">
        <f t="shared" si="107"/>
        <v>-8.6395416701385813E-2</v>
      </c>
      <c r="Y115" s="35">
        <f t="shared" si="107"/>
        <v>5.7943869708510759E-2</v>
      </c>
      <c r="Z115" s="35">
        <f t="shared" si="107"/>
        <v>-0.54848797513422354</v>
      </c>
      <c r="AA115" s="35">
        <f t="shared" si="107"/>
        <v>-0.42528695270354955</v>
      </c>
      <c r="AB115" s="35">
        <f t="shared" si="107"/>
        <v>0.1905197927006321</v>
      </c>
      <c r="AC115" s="35">
        <f t="shared" si="107"/>
        <v>0.18487371526139434</v>
      </c>
      <c r="AD115" s="35">
        <f t="shared" si="107"/>
        <v>8.9269454633422493E-2</v>
      </c>
      <c r="AE115" s="35">
        <f t="shared" si="107"/>
        <v>0.22444958217556454</v>
      </c>
      <c r="AF115" s="35">
        <f t="shared" si="107"/>
        <v>0.16835737561817435</v>
      </c>
      <c r="AG115" s="35">
        <f t="shared" si="107"/>
        <v>0.12757035352798529</v>
      </c>
      <c r="AH115" s="35">
        <f t="shared" si="107"/>
        <v>0.10042519258919502</v>
      </c>
      <c r="AI115" s="35">
        <f t="shared" si="107"/>
        <v>0.1017763610954209</v>
      </c>
      <c r="AJ115" s="35">
        <f t="shared" si="107"/>
        <v>0.1017763610954209</v>
      </c>
      <c r="AK115" s="35">
        <f t="shared" si="107"/>
        <v>0.1017763610954209</v>
      </c>
      <c r="AL115" s="35">
        <f t="shared" si="107"/>
        <v>0.10618665184362605</v>
      </c>
      <c r="AM115" s="35">
        <f t="shared" si="107"/>
        <v>0.11298653618399146</v>
      </c>
      <c r="AN115" s="35">
        <f t="shared" si="107"/>
        <v>0.11573084813153794</v>
      </c>
      <c r="AO115" s="35">
        <f t="shared" si="107"/>
        <v>0.11766994882614992</v>
      </c>
      <c r="AP115" s="35">
        <f t="shared" si="107"/>
        <v>0.11766994882614992</v>
      </c>
      <c r="AQ115" s="35">
        <f t="shared" si="107"/>
        <v>0.11766994882614992</v>
      </c>
      <c r="AR115" s="35">
        <f t="shared" si="107"/>
        <v>0.11766994882614992</v>
      </c>
      <c r="AS115" s="35">
        <f t="shared" si="107"/>
        <v>0.11799585670252959</v>
      </c>
      <c r="AT115" s="35">
        <f t="shared" si="107"/>
        <v>0.12877515478816753</v>
      </c>
      <c r="AU115" s="35">
        <f t="shared" si="107"/>
        <v>0.12980716303812617</v>
      </c>
      <c r="AV115" s="35">
        <f t="shared" si="107"/>
        <v>0.12980716303812617</v>
      </c>
      <c r="AW115" s="35">
        <f t="shared" si="107"/>
        <v>0.12980716303812617</v>
      </c>
      <c r="AX115" s="35">
        <f t="shared" si="107"/>
        <v>0.12980716303812617</v>
      </c>
      <c r="AY115" s="35">
        <f t="shared" si="107"/>
        <v>0.12980716303812617</v>
      </c>
      <c r="AZ115" s="35">
        <f t="shared" si="107"/>
        <v>0.13302590822894536</v>
      </c>
      <c r="BA115" s="35">
        <f t="shared" si="107"/>
        <v>0.13443678861182862</v>
      </c>
      <c r="BB115" s="35">
        <f t="shared" si="107"/>
        <v>0.13443678861182862</v>
      </c>
      <c r="BC115" s="35">
        <f t="shared" si="107"/>
        <v>0.13443678861182862</v>
      </c>
      <c r="BD115" s="35">
        <f t="shared" si="107"/>
        <v>0.13443678861182862</v>
      </c>
      <c r="BE115" s="35">
        <f t="shared" si="107"/>
        <v>0.13470024001774758</v>
      </c>
      <c r="BF115" s="35">
        <f t="shared" si="107"/>
        <v>0.14490325401333254</v>
      </c>
      <c r="BG115" s="35">
        <f t="shared" si="107"/>
        <v>0.14658608837912945</v>
      </c>
      <c r="BH115" s="35">
        <f t="shared" si="107"/>
        <v>0.14658608837912945</v>
      </c>
      <c r="BI115" s="35">
        <f t="shared" si="107"/>
        <v>0.14658608837912945</v>
      </c>
      <c r="BJ115" s="35">
        <f t="shared" si="107"/>
        <v>0.14658608837912945</v>
      </c>
      <c r="BK115" s="35">
        <f t="shared" si="107"/>
        <v>0.14658608837912945</v>
      </c>
      <c r="BL115" s="35">
        <f t="shared" si="107"/>
        <v>0.14779539939402855</v>
      </c>
      <c r="BM115" s="35">
        <f t="shared" si="107"/>
        <v>0.14950436912115908</v>
      </c>
      <c r="BN115" s="35">
        <f t="shared" si="107"/>
        <v>0.14950436912115908</v>
      </c>
      <c r="BO115" s="35">
        <f t="shared" si="107"/>
        <v>0.14950436912115908</v>
      </c>
      <c r="BP115" s="35">
        <f t="shared" si="107"/>
        <v>0.14950436912115908</v>
      </c>
      <c r="BQ115" s="35">
        <f t="shared" si="107"/>
        <v>0.14971704559211466</v>
      </c>
    </row>
    <row r="116" spans="1:69"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</row>
    <row r="117" spans="1:69">
      <c r="B117" s="3" t="s">
        <v>26</v>
      </c>
      <c r="C117" s="5" t="s">
        <v>10</v>
      </c>
      <c r="D117" s="39">
        <f>SUMIF($J$1:$BQ$1,D$1,$J117:$BQ117)</f>
        <v>-69000000</v>
      </c>
      <c r="E117" s="39">
        <f>SUMIF($J$1:$BQ$1,E$1,$J117:$BQ117)</f>
        <v>-24960000</v>
      </c>
      <c r="F117" s="39">
        <f>SUMIF($J$1:$BQ$1,F$1,$J117:$BQ117)</f>
        <v>-25708800</v>
      </c>
      <c r="G117" s="39">
        <f>SUMIF($J$1:$BQ$1,G$1,$J117:$BQ117)</f>
        <v>-26480064</v>
      </c>
      <c r="H117" s="39">
        <f>SUMIF($J$1:$BQ$1,H$1,$J117:$BQ117)</f>
        <v>-27274465.920000002</v>
      </c>
      <c r="J117" s="31">
        <f t="shared" ref="J117:AF117" si="108">-J107</f>
        <v>-9500000</v>
      </c>
      <c r="K117" s="31">
        <f t="shared" si="108"/>
        <v>-9500000</v>
      </c>
      <c r="L117" s="31">
        <f t="shared" si="108"/>
        <v>-9500000</v>
      </c>
      <c r="M117" s="31">
        <f t="shared" si="108"/>
        <v>-9500000</v>
      </c>
      <c r="N117" s="31">
        <f t="shared" si="108"/>
        <v>-9500000</v>
      </c>
      <c r="O117" s="31">
        <f t="shared" si="108"/>
        <v>-9500000</v>
      </c>
      <c r="P117" s="31">
        <f t="shared" si="108"/>
        <v>-2000000</v>
      </c>
      <c r="Q117" s="31">
        <f t="shared" si="108"/>
        <v>-2000000</v>
      </c>
      <c r="R117" s="31">
        <f t="shared" si="108"/>
        <v>-2000000</v>
      </c>
      <c r="S117" s="31">
        <f t="shared" si="108"/>
        <v>-2000000</v>
      </c>
      <c r="T117" s="31">
        <f t="shared" si="108"/>
        <v>-2000000</v>
      </c>
      <c r="U117" s="31">
        <f t="shared" si="108"/>
        <v>-2000000</v>
      </c>
      <c r="V117" s="31">
        <f t="shared" si="108"/>
        <v>-2080000</v>
      </c>
      <c r="W117" s="31">
        <f t="shared" si="108"/>
        <v>-2080000</v>
      </c>
      <c r="X117" s="31">
        <f t="shared" si="108"/>
        <v>-2080000</v>
      </c>
      <c r="Y117" s="31">
        <f t="shared" si="108"/>
        <v>-2080000</v>
      </c>
      <c r="Z117" s="31">
        <f t="shared" si="108"/>
        <v>-2080000</v>
      </c>
      <c r="AA117" s="31">
        <f t="shared" si="108"/>
        <v>-2080000</v>
      </c>
      <c r="AB117" s="31">
        <f t="shared" si="108"/>
        <v>-2080000</v>
      </c>
      <c r="AC117" s="31">
        <f t="shared" si="108"/>
        <v>-2080000</v>
      </c>
      <c r="AD117" s="31">
        <f t="shared" si="108"/>
        <v>-2080000</v>
      </c>
      <c r="AE117" s="31">
        <f t="shared" si="108"/>
        <v>-2080000</v>
      </c>
      <c r="AF117" s="31">
        <f t="shared" si="108"/>
        <v>-2080000</v>
      </c>
      <c r="AG117" s="31">
        <f>-AG107</f>
        <v>-2080000</v>
      </c>
      <c r="AH117" s="31">
        <f t="shared" ref="AH117:BQ117" si="109">-AH107</f>
        <v>-2142400</v>
      </c>
      <c r="AI117" s="31">
        <f t="shared" si="109"/>
        <v>-2142400</v>
      </c>
      <c r="AJ117" s="31">
        <f t="shared" si="109"/>
        <v>-2142400</v>
      </c>
      <c r="AK117" s="31">
        <f t="shared" si="109"/>
        <v>-2142400</v>
      </c>
      <c r="AL117" s="31">
        <f t="shared" si="109"/>
        <v>-2142400</v>
      </c>
      <c r="AM117" s="31">
        <f t="shared" si="109"/>
        <v>-2142400</v>
      </c>
      <c r="AN117" s="31">
        <f t="shared" si="109"/>
        <v>-2142400</v>
      </c>
      <c r="AO117" s="31">
        <f t="shared" si="109"/>
        <v>-2142400</v>
      </c>
      <c r="AP117" s="31">
        <f t="shared" si="109"/>
        <v>-2142400</v>
      </c>
      <c r="AQ117" s="31">
        <f t="shared" si="109"/>
        <v>-2142400</v>
      </c>
      <c r="AR117" s="31">
        <f t="shared" si="109"/>
        <v>-2142400</v>
      </c>
      <c r="AS117" s="31">
        <f t="shared" si="109"/>
        <v>-2142400</v>
      </c>
      <c r="AT117" s="31">
        <f t="shared" si="109"/>
        <v>-2206672</v>
      </c>
      <c r="AU117" s="31">
        <f t="shared" si="109"/>
        <v>-2206672</v>
      </c>
      <c r="AV117" s="31">
        <f t="shared" si="109"/>
        <v>-2206672</v>
      </c>
      <c r="AW117" s="31">
        <f t="shared" si="109"/>
        <v>-2206672</v>
      </c>
      <c r="AX117" s="31">
        <f t="shared" si="109"/>
        <v>-2206672</v>
      </c>
      <c r="AY117" s="31">
        <f t="shared" si="109"/>
        <v>-2206672</v>
      </c>
      <c r="AZ117" s="31">
        <f t="shared" si="109"/>
        <v>-2206672</v>
      </c>
      <c r="BA117" s="31">
        <f t="shared" si="109"/>
        <v>-2206672</v>
      </c>
      <c r="BB117" s="31">
        <f t="shared" si="109"/>
        <v>-2206672</v>
      </c>
      <c r="BC117" s="31">
        <f t="shared" si="109"/>
        <v>-2206672</v>
      </c>
      <c r="BD117" s="31">
        <f t="shared" si="109"/>
        <v>-2206672</v>
      </c>
      <c r="BE117" s="31">
        <f t="shared" si="109"/>
        <v>-2206672</v>
      </c>
      <c r="BF117" s="31">
        <f t="shared" si="109"/>
        <v>-2272872.16</v>
      </c>
      <c r="BG117" s="31">
        <f t="shared" si="109"/>
        <v>-2272872.16</v>
      </c>
      <c r="BH117" s="31">
        <f t="shared" si="109"/>
        <v>-2272872.16</v>
      </c>
      <c r="BI117" s="31">
        <f t="shared" si="109"/>
        <v>-2272872.16</v>
      </c>
      <c r="BJ117" s="31">
        <f t="shared" si="109"/>
        <v>-2272872.16</v>
      </c>
      <c r="BK117" s="31">
        <f t="shared" si="109"/>
        <v>-2272872.16</v>
      </c>
      <c r="BL117" s="31">
        <f t="shared" si="109"/>
        <v>-2272872.16</v>
      </c>
      <c r="BM117" s="31">
        <f t="shared" si="109"/>
        <v>-2272872.16</v>
      </c>
      <c r="BN117" s="31">
        <f t="shared" si="109"/>
        <v>-2272872.16</v>
      </c>
      <c r="BO117" s="31">
        <f t="shared" si="109"/>
        <v>-2272872.16</v>
      </c>
      <c r="BP117" s="31">
        <f t="shared" si="109"/>
        <v>-2272872.16</v>
      </c>
      <c r="BQ117" s="31">
        <f t="shared" si="109"/>
        <v>-2272872.16</v>
      </c>
    </row>
    <row r="118" spans="1:69">
      <c r="J118" s="5"/>
      <c r="K118" s="5"/>
      <c r="L118" s="5"/>
      <c r="M118" s="5"/>
      <c r="N118" s="5"/>
    </row>
    <row r="119" spans="1:69">
      <c r="B119" s="3" t="s">
        <v>31</v>
      </c>
      <c r="D119" s="31">
        <f t="shared" ref="D119:H121" si="110">SUMIF($J$1:$BQ$1,D$1,$J119:$BQ119)</f>
        <v>-8970504.347826086</v>
      </c>
      <c r="E119" s="31">
        <f t="shared" si="110"/>
        <v>-226567782.09920001</v>
      </c>
      <c r="F119" s="31">
        <f t="shared" si="110"/>
        <v>-570559235.68305433</v>
      </c>
      <c r="G119" s="31">
        <f t="shared" si="110"/>
        <v>-909922431.42330277</v>
      </c>
      <c r="H119" s="31">
        <f t="shared" si="110"/>
        <v>-1299211341.8365822</v>
      </c>
      <c r="J119" s="31">
        <f>J120+J121</f>
        <v>-376000</v>
      </c>
      <c r="K119" s="31">
        <f t="shared" ref="K119:AG119" si="111">K120+K121</f>
        <v>-391652.17391304352</v>
      </c>
      <c r="L119" s="31">
        <f t="shared" si="111"/>
        <v>-558504.34782608703</v>
      </c>
      <c r="M119" s="31">
        <f t="shared" si="111"/>
        <v>-599356.52173913049</v>
      </c>
      <c r="N119" s="31">
        <f t="shared" si="111"/>
        <v>-539408.69565217406</v>
      </c>
      <c r="O119" s="31">
        <f t="shared" si="111"/>
        <v>-546660.86956521741</v>
      </c>
      <c r="P119" s="31">
        <f t="shared" si="111"/>
        <v>-898313.04347826086</v>
      </c>
      <c r="Q119" s="31">
        <f t="shared" si="111"/>
        <v>-1039965.2173913044</v>
      </c>
      <c r="R119" s="31">
        <f t="shared" si="111"/>
        <v>-1089217.3913043481</v>
      </c>
      <c r="S119" s="31">
        <f t="shared" si="111"/>
        <v>-894869.56521739124</v>
      </c>
      <c r="T119" s="31">
        <f t="shared" si="111"/>
        <v>-977721.73913043481</v>
      </c>
      <c r="U119" s="31">
        <f t="shared" si="111"/>
        <v>-1058834.7826086956</v>
      </c>
      <c r="V119" s="31">
        <f t="shared" si="111"/>
        <v>-1270983.1279565217</v>
      </c>
      <c r="W119" s="31">
        <f t="shared" si="111"/>
        <v>-1193261.7090695654</v>
      </c>
      <c r="X119" s="31">
        <f t="shared" si="111"/>
        <v>-1311392.2769826087</v>
      </c>
      <c r="Y119" s="31">
        <f t="shared" si="111"/>
        <v>-8522973.7309217267</v>
      </c>
      <c r="Z119" s="31">
        <f t="shared" si="111"/>
        <v>-2041921.6586086955</v>
      </c>
      <c r="AA119" s="31">
        <f t="shared" si="111"/>
        <v>-2196729.0659217397</v>
      </c>
      <c r="AB119" s="31">
        <f t="shared" si="111"/>
        <v>-31117602.471026093</v>
      </c>
      <c r="AC119" s="31">
        <f t="shared" si="111"/>
        <v>-33866295.346260875</v>
      </c>
      <c r="AD119" s="31">
        <f t="shared" si="111"/>
        <v>-19193588.567095648</v>
      </c>
      <c r="AE119" s="31">
        <f t="shared" si="111"/>
        <v>-46162857.167930439</v>
      </c>
      <c r="AF119" s="31">
        <f t="shared" si="111"/>
        <v>-41206212.115165226</v>
      </c>
      <c r="AG119" s="31">
        <f t="shared" si="111"/>
        <v>-38483964.862260878</v>
      </c>
      <c r="AH119" s="31">
        <f t="shared" ref="AH119:BQ119" si="112">AH120+AH121</f>
        <v>-35234559.937645964</v>
      </c>
      <c r="AI119" s="31">
        <f t="shared" si="112"/>
        <v>-37162261.342505947</v>
      </c>
      <c r="AJ119" s="31">
        <f t="shared" si="112"/>
        <v>-37162261.342505947</v>
      </c>
      <c r="AK119" s="31">
        <f t="shared" si="112"/>
        <v>-37162261.342505947</v>
      </c>
      <c r="AL119" s="31">
        <f t="shared" si="112"/>
        <v>-41572758.577173963</v>
      </c>
      <c r="AM119" s="31">
        <f t="shared" si="112"/>
        <v>-49103151.732227974</v>
      </c>
      <c r="AN119" s="31">
        <f t="shared" si="112"/>
        <v>-52876548.876317993</v>
      </c>
      <c r="AO119" s="31">
        <f t="shared" si="112"/>
        <v>-56029247.062955879</v>
      </c>
      <c r="AP119" s="31">
        <f t="shared" si="112"/>
        <v>-56029247.062955879</v>
      </c>
      <c r="AQ119" s="31">
        <f t="shared" si="112"/>
        <v>-56029247.062955879</v>
      </c>
      <c r="AR119" s="31">
        <f t="shared" si="112"/>
        <v>-56029247.062955879</v>
      </c>
      <c r="AS119" s="31">
        <f t="shared" si="112"/>
        <v>-56168444.280347183</v>
      </c>
      <c r="AT119" s="31">
        <f t="shared" si="112"/>
        <v>-68069768.677658662</v>
      </c>
      <c r="AU119" s="31">
        <f t="shared" si="112"/>
        <v>-71624843.133226648</v>
      </c>
      <c r="AV119" s="31">
        <f t="shared" si="112"/>
        <v>-71624843.133226648</v>
      </c>
      <c r="AW119" s="31">
        <f t="shared" si="112"/>
        <v>-71624843.133226648</v>
      </c>
      <c r="AX119" s="31">
        <f t="shared" si="112"/>
        <v>-71624843.133226648</v>
      </c>
      <c r="AY119" s="31">
        <f t="shared" si="112"/>
        <v>-71624843.133226648</v>
      </c>
      <c r="AZ119" s="31">
        <f t="shared" si="112"/>
        <v>-77094274.409643695</v>
      </c>
      <c r="BA119" s="31">
        <f t="shared" si="112"/>
        <v>-81297881.51275605</v>
      </c>
      <c r="BB119" s="31">
        <f t="shared" si="112"/>
        <v>-81297881.51275605</v>
      </c>
      <c r="BC119" s="31">
        <f t="shared" si="112"/>
        <v>-81297881.51275605</v>
      </c>
      <c r="BD119" s="31">
        <f t="shared" si="112"/>
        <v>-81297881.51275605</v>
      </c>
      <c r="BE119" s="31">
        <f t="shared" si="112"/>
        <v>-81442646.618842989</v>
      </c>
      <c r="BF119" s="31">
        <f t="shared" si="112"/>
        <v>-97652550.230257466</v>
      </c>
      <c r="BG119" s="31">
        <f t="shared" si="112"/>
        <v>-103022578.33331119</v>
      </c>
      <c r="BH119" s="31">
        <f t="shared" si="112"/>
        <v>-103022578.33331119</v>
      </c>
      <c r="BI119" s="31">
        <f t="shared" si="112"/>
        <v>-103022578.33331119</v>
      </c>
      <c r="BJ119" s="31">
        <f t="shared" si="112"/>
        <v>-103022578.33331119</v>
      </c>
      <c r="BK119" s="31">
        <f t="shared" si="112"/>
        <v>-103022578.33331119</v>
      </c>
      <c r="BL119" s="31">
        <f t="shared" si="112"/>
        <v>-109285743.53509441</v>
      </c>
      <c r="BM119" s="31">
        <f t="shared" si="112"/>
        <v>-115401920.13886876</v>
      </c>
      <c r="BN119" s="31">
        <f t="shared" si="112"/>
        <v>-115401920.13886876</v>
      </c>
      <c r="BO119" s="31">
        <f t="shared" si="112"/>
        <v>-115401920.13886876</v>
      </c>
      <c r="BP119" s="31">
        <f t="shared" si="112"/>
        <v>-115401920.13886876</v>
      </c>
      <c r="BQ119" s="31">
        <f t="shared" si="112"/>
        <v>-115552475.84919922</v>
      </c>
    </row>
    <row r="120" spans="1:69">
      <c r="B120" s="3" t="s">
        <v>32</v>
      </c>
      <c r="C120" s="5" t="s">
        <v>10</v>
      </c>
      <c r="D120" s="31">
        <f t="shared" si="110"/>
        <v>0</v>
      </c>
      <c r="E120" s="31">
        <f t="shared" si="110"/>
        <v>-203392875.54391307</v>
      </c>
      <c r="F120" s="31">
        <f t="shared" si="110"/>
        <v>-515864736.03526878</v>
      </c>
      <c r="G120" s="31">
        <f t="shared" si="110"/>
        <v>-836607939.07801938</v>
      </c>
      <c r="H120" s="31">
        <f t="shared" si="110"/>
        <v>-1206501786.4891257</v>
      </c>
      <c r="J120" s="31">
        <f>-IF(J114&lt;0,0,J114*30%)</f>
        <v>0</v>
      </c>
      <c r="K120" s="31">
        <f t="shared" ref="K120:AG120" si="113">-IF(K114&lt;0,0,K114*30%)</f>
        <v>0</v>
      </c>
      <c r="L120" s="31">
        <f t="shared" si="113"/>
        <v>0</v>
      </c>
      <c r="M120" s="31">
        <f t="shared" si="113"/>
        <v>0</v>
      </c>
      <c r="N120" s="31">
        <f t="shared" si="113"/>
        <v>0</v>
      </c>
      <c r="O120" s="31">
        <f t="shared" si="113"/>
        <v>0</v>
      </c>
      <c r="P120" s="31">
        <f t="shared" si="113"/>
        <v>0</v>
      </c>
      <c r="Q120" s="31">
        <f t="shared" si="113"/>
        <v>0</v>
      </c>
      <c r="R120" s="31">
        <f t="shared" si="113"/>
        <v>0</v>
      </c>
      <c r="S120" s="31">
        <f t="shared" si="113"/>
        <v>0</v>
      </c>
      <c r="T120" s="31">
        <f t="shared" si="113"/>
        <v>0</v>
      </c>
      <c r="U120" s="31">
        <f t="shared" si="113"/>
        <v>0</v>
      </c>
      <c r="V120" s="31">
        <f t="shared" si="113"/>
        <v>0</v>
      </c>
      <c r="W120" s="31">
        <f t="shared" si="113"/>
        <v>0</v>
      </c>
      <c r="X120" s="31">
        <f t="shared" si="113"/>
        <v>0</v>
      </c>
      <c r="Y120" s="31">
        <f t="shared" si="113"/>
        <v>-7004563.5678260745</v>
      </c>
      <c r="Z120" s="31">
        <f t="shared" si="113"/>
        <v>0</v>
      </c>
      <c r="AA120" s="31">
        <f t="shared" si="113"/>
        <v>0</v>
      </c>
      <c r="AB120" s="31">
        <f t="shared" si="113"/>
        <v>-29449281.627391309</v>
      </c>
      <c r="AC120" s="31">
        <f t="shared" si="113"/>
        <v>-31985908.698913049</v>
      </c>
      <c r="AD120" s="31">
        <f t="shared" si="113"/>
        <v>-16895360.050434779</v>
      </c>
      <c r="AE120" s="31">
        <f t="shared" si="113"/>
        <v>-44129744.776956528</v>
      </c>
      <c r="AF120" s="31">
        <f t="shared" si="113"/>
        <v>-38659941.698478267</v>
      </c>
      <c r="AG120" s="31">
        <f t="shared" si="113"/>
        <v>-35268075.12391305</v>
      </c>
      <c r="AH120" s="31">
        <f t="shared" ref="AH120:BQ120" si="114">-IF(AH114&lt;0,0,AH114*30%)</f>
        <v>-31475293.275974963</v>
      </c>
      <c r="AI120" s="31">
        <f t="shared" si="114"/>
        <v>-33249676.87072495</v>
      </c>
      <c r="AJ120" s="31">
        <f t="shared" si="114"/>
        <v>-33249676.87072495</v>
      </c>
      <c r="AK120" s="31">
        <f t="shared" si="114"/>
        <v>-33249676.87072495</v>
      </c>
      <c r="AL120" s="31">
        <f t="shared" si="114"/>
        <v>-37377785.197274961</v>
      </c>
      <c r="AM120" s="31">
        <f t="shared" si="114"/>
        <v>-44450321.950049974</v>
      </c>
      <c r="AN120" s="31">
        <f t="shared" si="114"/>
        <v>-47987726.582174994</v>
      </c>
      <c r="AO120" s="31">
        <f t="shared" si="114"/>
        <v>-50936700.031349875</v>
      </c>
      <c r="AP120" s="31">
        <f t="shared" si="114"/>
        <v>-50936700.031349875</v>
      </c>
      <c r="AQ120" s="31">
        <f t="shared" si="114"/>
        <v>-50936700.031349875</v>
      </c>
      <c r="AR120" s="31">
        <f t="shared" si="114"/>
        <v>-50936700.031349875</v>
      </c>
      <c r="AS120" s="31">
        <f t="shared" si="114"/>
        <v>-51077778.292219445</v>
      </c>
      <c r="AT120" s="31">
        <f t="shared" si="114"/>
        <v>-62437511.305067249</v>
      </c>
      <c r="AU120" s="31">
        <f t="shared" si="114"/>
        <v>-65748074.154371664</v>
      </c>
      <c r="AV120" s="31">
        <f t="shared" si="114"/>
        <v>-65748074.154371664</v>
      </c>
      <c r="AW120" s="31">
        <f t="shared" si="114"/>
        <v>-65748074.154371664</v>
      </c>
      <c r="AX120" s="31">
        <f t="shared" si="114"/>
        <v>-65748074.154371664</v>
      </c>
      <c r="AY120" s="31">
        <f t="shared" si="114"/>
        <v>-65748074.154371664</v>
      </c>
      <c r="AZ120" s="31">
        <f t="shared" si="114"/>
        <v>-70930566.47558333</v>
      </c>
      <c r="BA120" s="31">
        <f t="shared" si="114"/>
        <v>-74870553.826841205</v>
      </c>
      <c r="BB120" s="31">
        <f t="shared" si="114"/>
        <v>-74870553.826841205</v>
      </c>
      <c r="BC120" s="31">
        <f t="shared" si="114"/>
        <v>-74870553.826841205</v>
      </c>
      <c r="BD120" s="31">
        <f t="shared" si="114"/>
        <v>-74870553.826841205</v>
      </c>
      <c r="BE120" s="31">
        <f t="shared" si="114"/>
        <v>-75017275.218145534</v>
      </c>
      <c r="BF120" s="31">
        <f t="shared" si="114"/>
        <v>-90529500.503210306</v>
      </c>
      <c r="BG120" s="31">
        <f t="shared" si="114"/>
        <v>-95601446.254809812</v>
      </c>
      <c r="BH120" s="31">
        <f t="shared" si="114"/>
        <v>-95601446.254809812</v>
      </c>
      <c r="BI120" s="31">
        <f t="shared" si="114"/>
        <v>-95601446.254809812</v>
      </c>
      <c r="BJ120" s="31">
        <f t="shared" si="114"/>
        <v>-95601446.254809812</v>
      </c>
      <c r="BK120" s="31">
        <f t="shared" si="114"/>
        <v>-95601446.254809812</v>
      </c>
      <c r="BL120" s="31">
        <f t="shared" si="114"/>
        <v>-101483539.53069134</v>
      </c>
      <c r="BM120" s="31">
        <f t="shared" si="114"/>
        <v>-107265784.98684368</v>
      </c>
      <c r="BN120" s="31">
        <f t="shared" si="114"/>
        <v>-107265784.98684368</v>
      </c>
      <c r="BO120" s="31">
        <f t="shared" si="114"/>
        <v>-107265784.98684368</v>
      </c>
      <c r="BP120" s="31">
        <f t="shared" si="114"/>
        <v>-107265784.98684368</v>
      </c>
      <c r="BQ120" s="31">
        <f t="shared" si="114"/>
        <v>-107418375.23380022</v>
      </c>
    </row>
    <row r="121" spans="1:69">
      <c r="B121" s="3" t="s">
        <v>33</v>
      </c>
      <c r="C121" s="5" t="s">
        <v>10</v>
      </c>
      <c r="D121" s="31">
        <f t="shared" si="110"/>
        <v>-8970504.347826086</v>
      </c>
      <c r="E121" s="31">
        <f t="shared" si="110"/>
        <v>-23174906.555286955</v>
      </c>
      <c r="F121" s="31">
        <f t="shared" si="110"/>
        <v>-54694499.647785753</v>
      </c>
      <c r="G121" s="31">
        <f t="shared" si="110"/>
        <v>-73314492.345283568</v>
      </c>
      <c r="H121" s="31">
        <f t="shared" si="110"/>
        <v>-92709555.34745647</v>
      </c>
      <c r="J121" s="31">
        <f>-J112*(4/1000)</f>
        <v>-376000</v>
      </c>
      <c r="K121" s="31">
        <f t="shared" ref="K121:AG121" si="115">-K112*(4/1000)</f>
        <v>-391652.17391304352</v>
      </c>
      <c r="L121" s="31">
        <f t="shared" si="115"/>
        <v>-558504.34782608703</v>
      </c>
      <c r="M121" s="31">
        <f t="shared" si="115"/>
        <v>-599356.52173913049</v>
      </c>
      <c r="N121" s="31">
        <f t="shared" si="115"/>
        <v>-539408.69565217406</v>
      </c>
      <c r="O121" s="31">
        <f t="shared" si="115"/>
        <v>-546660.86956521741</v>
      </c>
      <c r="P121" s="31">
        <f t="shared" si="115"/>
        <v>-898313.04347826086</v>
      </c>
      <c r="Q121" s="31">
        <f t="shared" si="115"/>
        <v>-1039965.2173913044</v>
      </c>
      <c r="R121" s="31">
        <f t="shared" si="115"/>
        <v>-1089217.3913043481</v>
      </c>
      <c r="S121" s="31">
        <f t="shared" si="115"/>
        <v>-894869.56521739124</v>
      </c>
      <c r="T121" s="31">
        <f t="shared" si="115"/>
        <v>-977721.73913043481</v>
      </c>
      <c r="U121" s="31">
        <f t="shared" si="115"/>
        <v>-1058834.7826086956</v>
      </c>
      <c r="V121" s="31">
        <f t="shared" si="115"/>
        <v>-1270983.1279565217</v>
      </c>
      <c r="W121" s="31">
        <f t="shared" si="115"/>
        <v>-1193261.7090695654</v>
      </c>
      <c r="X121" s="31">
        <f t="shared" si="115"/>
        <v>-1311392.2769826087</v>
      </c>
      <c r="Y121" s="31">
        <f t="shared" si="115"/>
        <v>-1518410.1630956524</v>
      </c>
      <c r="Z121" s="31">
        <f t="shared" si="115"/>
        <v>-2041921.6586086955</v>
      </c>
      <c r="AA121" s="31">
        <f t="shared" si="115"/>
        <v>-2196729.0659217397</v>
      </c>
      <c r="AB121" s="31">
        <f t="shared" si="115"/>
        <v>-1668320.8436347826</v>
      </c>
      <c r="AC121" s="31">
        <f t="shared" si="115"/>
        <v>-1880386.647347826</v>
      </c>
      <c r="AD121" s="31">
        <f t="shared" si="115"/>
        <v>-2298228.5166608696</v>
      </c>
      <c r="AE121" s="31">
        <f t="shared" si="115"/>
        <v>-2033112.390973913</v>
      </c>
      <c r="AF121" s="31">
        <f t="shared" si="115"/>
        <v>-2546270.4166869563</v>
      </c>
      <c r="AG121" s="31">
        <f t="shared" si="115"/>
        <v>-3215889.7383478261</v>
      </c>
      <c r="AH121" s="31">
        <f t="shared" ref="AH121:BQ121" si="116">-AH112*(4/1000)</f>
        <v>-3759266.6616710005</v>
      </c>
      <c r="AI121" s="31">
        <f t="shared" si="116"/>
        <v>-3912584.4717810005</v>
      </c>
      <c r="AJ121" s="31">
        <f t="shared" si="116"/>
        <v>-3912584.4717810005</v>
      </c>
      <c r="AK121" s="31">
        <f t="shared" si="116"/>
        <v>-3912584.4717810005</v>
      </c>
      <c r="AL121" s="31">
        <f t="shared" si="116"/>
        <v>-4194973.3798990007</v>
      </c>
      <c r="AM121" s="31">
        <f t="shared" si="116"/>
        <v>-4652829.7821780005</v>
      </c>
      <c r="AN121" s="31">
        <f t="shared" si="116"/>
        <v>-4888822.2941429997</v>
      </c>
      <c r="AO121" s="31">
        <f t="shared" si="116"/>
        <v>-5092547.0316060008</v>
      </c>
      <c r="AP121" s="31">
        <f t="shared" si="116"/>
        <v>-5092547.0316060008</v>
      </c>
      <c r="AQ121" s="31">
        <f t="shared" si="116"/>
        <v>-5092547.0316060008</v>
      </c>
      <c r="AR121" s="31">
        <f t="shared" si="116"/>
        <v>-5092547.0316060008</v>
      </c>
      <c r="AS121" s="31">
        <f t="shared" si="116"/>
        <v>-5090665.9881277401</v>
      </c>
      <c r="AT121" s="31">
        <f t="shared" si="116"/>
        <v>-5632257.3725914108</v>
      </c>
      <c r="AU121" s="31">
        <f t="shared" si="116"/>
        <v>-5876768.978854984</v>
      </c>
      <c r="AV121" s="31">
        <f t="shared" si="116"/>
        <v>-5876768.978854984</v>
      </c>
      <c r="AW121" s="31">
        <f t="shared" si="116"/>
        <v>-5876768.978854984</v>
      </c>
      <c r="AX121" s="31">
        <f t="shared" si="116"/>
        <v>-5876768.978854984</v>
      </c>
      <c r="AY121" s="31">
        <f t="shared" si="116"/>
        <v>-5876768.978854984</v>
      </c>
      <c r="AZ121" s="31">
        <f t="shared" si="116"/>
        <v>-6163707.9340603696</v>
      </c>
      <c r="BA121" s="31">
        <f t="shared" si="116"/>
        <v>-6427327.6859148508</v>
      </c>
      <c r="BB121" s="31">
        <f t="shared" si="116"/>
        <v>-6427327.6859148508</v>
      </c>
      <c r="BC121" s="31">
        <f t="shared" si="116"/>
        <v>-6427327.6859148508</v>
      </c>
      <c r="BD121" s="31">
        <f t="shared" si="116"/>
        <v>-6427327.6859148508</v>
      </c>
      <c r="BE121" s="31">
        <f t="shared" si="116"/>
        <v>-6425371.4006974595</v>
      </c>
      <c r="BF121" s="31">
        <f t="shared" si="116"/>
        <v>-7123049.7270471584</v>
      </c>
      <c r="BG121" s="31">
        <f t="shared" si="116"/>
        <v>-7421132.0785013773</v>
      </c>
      <c r="BH121" s="31">
        <f t="shared" si="116"/>
        <v>-7421132.0785013773</v>
      </c>
      <c r="BI121" s="31">
        <f t="shared" si="116"/>
        <v>-7421132.0785013773</v>
      </c>
      <c r="BJ121" s="31">
        <f t="shared" si="116"/>
        <v>-7421132.0785013773</v>
      </c>
      <c r="BK121" s="31">
        <f t="shared" si="116"/>
        <v>-7421132.0785013773</v>
      </c>
      <c r="BL121" s="31">
        <f t="shared" si="116"/>
        <v>-7802204.0044030761</v>
      </c>
      <c r="BM121" s="31">
        <f t="shared" si="116"/>
        <v>-8136135.1520250859</v>
      </c>
      <c r="BN121" s="31">
        <f t="shared" si="116"/>
        <v>-8136135.1520250859</v>
      </c>
      <c r="BO121" s="31">
        <f t="shared" si="116"/>
        <v>-8136135.1520250859</v>
      </c>
      <c r="BP121" s="31">
        <f t="shared" si="116"/>
        <v>-8136135.1520250859</v>
      </c>
      <c r="BQ121" s="31">
        <f t="shared" si="116"/>
        <v>-8134100.6153989984</v>
      </c>
    </row>
    <row r="122" spans="1:69"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</row>
    <row r="123" spans="1:69" s="24" customFormat="1">
      <c r="A123" s="37"/>
      <c r="B123" s="9" t="s">
        <v>0</v>
      </c>
      <c r="C123" s="10" t="s">
        <v>10</v>
      </c>
      <c r="D123" s="32">
        <f>SUMIF($J$1:$BQ$1,D$1,$J123:$BQ123)</f>
        <v>-2144952591.304348</v>
      </c>
      <c r="E123" s="32">
        <f>SUMIF($J$1:$BQ$1,E$1,$J123:$BQ123)</f>
        <v>-10947797.920939267</v>
      </c>
      <c r="F123" s="32">
        <f>SUMIF($J$1:$BQ$1,F$1,$J123:$BQ123)</f>
        <v>1123281084.4345081</v>
      </c>
      <c r="G123" s="32">
        <f>SUMIF($J$1:$BQ$1,G$1,$J123:$BQ123)</f>
        <v>1852290634.8367612</v>
      </c>
      <c r="H123" s="32">
        <f>SUMIF($J$1:$BQ$1,H$1,$J123:$BQ123)</f>
        <v>2695186813.873837</v>
      </c>
      <c r="I123" s="10"/>
      <c r="J123" s="32">
        <f>J114+J117+J119</f>
        <v>-103876000</v>
      </c>
      <c r="K123" s="32">
        <f t="shared" ref="K123:AG123" si="117">K114+K117+K119</f>
        <v>-107804695.65217392</v>
      </c>
      <c r="L123" s="32">
        <f t="shared" si="117"/>
        <v>-141935591.30434784</v>
      </c>
      <c r="M123" s="32">
        <f t="shared" si="117"/>
        <v>-150897986.95652175</v>
      </c>
      <c r="N123" s="32">
        <f t="shared" si="117"/>
        <v>-139725582.60869569</v>
      </c>
      <c r="O123" s="32">
        <f t="shared" si="117"/>
        <v>-141976378.26086956</v>
      </c>
      <c r="P123" s="32">
        <f t="shared" si="117"/>
        <v>-205521073.91304347</v>
      </c>
      <c r="Q123" s="32">
        <f t="shared" si="117"/>
        <v>-234618269.56521741</v>
      </c>
      <c r="R123" s="32">
        <f t="shared" si="117"/>
        <v>-245258565.21739134</v>
      </c>
      <c r="S123" s="32">
        <f t="shared" si="117"/>
        <v>-207239760.86956522</v>
      </c>
      <c r="T123" s="32">
        <f t="shared" si="117"/>
        <v>-224591656.52173913</v>
      </c>
      <c r="U123" s="32">
        <f t="shared" si="117"/>
        <v>-241507030.43478259</v>
      </c>
      <c r="V123" s="32">
        <f t="shared" si="117"/>
        <v>-54473362.617086962</v>
      </c>
      <c r="W123" s="32">
        <f t="shared" si="117"/>
        <v>-18789668.476460889</v>
      </c>
      <c r="X123" s="32">
        <f t="shared" si="117"/>
        <v>-29463456.022634808</v>
      </c>
      <c r="Y123" s="32">
        <f t="shared" si="117"/>
        <v>12745571.495165188</v>
      </c>
      <c r="Z123" s="32">
        <f t="shared" si="117"/>
        <v>-184938546.31078258</v>
      </c>
      <c r="AA123" s="32">
        <f t="shared" si="117"/>
        <v>-168145522.04635665</v>
      </c>
      <c r="AB123" s="32">
        <f t="shared" si="117"/>
        <v>64966669.620278269</v>
      </c>
      <c r="AC123" s="32">
        <f t="shared" si="117"/>
        <v>70673400.316782624</v>
      </c>
      <c r="AD123" s="32">
        <f t="shared" si="117"/>
        <v>35044278.267686948</v>
      </c>
      <c r="AE123" s="32">
        <f t="shared" si="117"/>
        <v>98856292.088591322</v>
      </c>
      <c r="AF123" s="32">
        <f t="shared" si="117"/>
        <v>85580260.213095665</v>
      </c>
      <c r="AG123" s="32">
        <f t="shared" si="117"/>
        <v>76996285.550782621</v>
      </c>
      <c r="AH123" s="32">
        <f t="shared" ref="AH123:BQ123" si="118">AH114+AH117+AH119</f>
        <v>67540684.315603912</v>
      </c>
      <c r="AI123" s="32">
        <f t="shared" si="118"/>
        <v>71527594.893243894</v>
      </c>
      <c r="AJ123" s="32">
        <f t="shared" si="118"/>
        <v>71527594.893243894</v>
      </c>
      <c r="AK123" s="32">
        <f t="shared" si="118"/>
        <v>71527594.893243894</v>
      </c>
      <c r="AL123" s="32">
        <f t="shared" si="118"/>
        <v>80877458.7470759</v>
      </c>
      <c r="AM123" s="32">
        <f t="shared" si="118"/>
        <v>96922188.101271927</v>
      </c>
      <c r="AN123" s="32">
        <f t="shared" si="118"/>
        <v>104940139.73093198</v>
      </c>
      <c r="AO123" s="32">
        <f t="shared" si="118"/>
        <v>111617353.04154369</v>
      </c>
      <c r="AP123" s="32">
        <f t="shared" si="118"/>
        <v>111617353.04154369</v>
      </c>
      <c r="AQ123" s="32">
        <f t="shared" si="118"/>
        <v>111617353.04154369</v>
      </c>
      <c r="AR123" s="32">
        <f t="shared" si="118"/>
        <v>111617353.04154369</v>
      </c>
      <c r="AS123" s="32">
        <f t="shared" si="118"/>
        <v>111948416.69371764</v>
      </c>
      <c r="AT123" s="32">
        <f t="shared" si="118"/>
        <v>137848597.00589883</v>
      </c>
      <c r="AU123" s="32">
        <f t="shared" si="118"/>
        <v>145328732.04801226</v>
      </c>
      <c r="AV123" s="32">
        <f t="shared" si="118"/>
        <v>145328732.04801226</v>
      </c>
      <c r="AW123" s="32">
        <f t="shared" si="118"/>
        <v>145328732.04801226</v>
      </c>
      <c r="AX123" s="32">
        <f t="shared" si="118"/>
        <v>145328732.04801226</v>
      </c>
      <c r="AY123" s="32">
        <f t="shared" si="118"/>
        <v>145328732.04801226</v>
      </c>
      <c r="AZ123" s="32">
        <f t="shared" si="118"/>
        <v>157134275.17563409</v>
      </c>
      <c r="BA123" s="32">
        <f t="shared" si="118"/>
        <v>166063959.24338132</v>
      </c>
      <c r="BB123" s="32">
        <f t="shared" si="118"/>
        <v>166063959.24338132</v>
      </c>
      <c r="BC123" s="32">
        <f t="shared" si="118"/>
        <v>166063959.24338132</v>
      </c>
      <c r="BD123" s="32">
        <f t="shared" si="118"/>
        <v>166063959.24338132</v>
      </c>
      <c r="BE123" s="32">
        <f t="shared" si="118"/>
        <v>166408265.44164214</v>
      </c>
      <c r="BF123" s="32">
        <f t="shared" si="118"/>
        <v>201839579.28711021</v>
      </c>
      <c r="BG123" s="32">
        <f t="shared" si="118"/>
        <v>213376037.02272147</v>
      </c>
      <c r="BH123" s="32">
        <f t="shared" si="118"/>
        <v>213376037.02272147</v>
      </c>
      <c r="BI123" s="32">
        <f t="shared" si="118"/>
        <v>213376037.02272147</v>
      </c>
      <c r="BJ123" s="32">
        <f t="shared" si="118"/>
        <v>213376037.02272147</v>
      </c>
      <c r="BK123" s="32">
        <f t="shared" si="118"/>
        <v>213376037.02272147</v>
      </c>
      <c r="BL123" s="32">
        <f t="shared" si="118"/>
        <v>226719849.40721002</v>
      </c>
      <c r="BM123" s="32">
        <f t="shared" si="118"/>
        <v>239877824.3239435</v>
      </c>
      <c r="BN123" s="32">
        <f t="shared" si="118"/>
        <v>239877824.3239435</v>
      </c>
      <c r="BO123" s="32">
        <f t="shared" si="118"/>
        <v>239877824.3239435</v>
      </c>
      <c r="BP123" s="32">
        <f t="shared" si="118"/>
        <v>239877824.3239435</v>
      </c>
      <c r="BQ123" s="32">
        <f t="shared" si="118"/>
        <v>240235902.77013481</v>
      </c>
    </row>
    <row r="125" spans="1:69" s="24" customFormat="1">
      <c r="A125" s="37"/>
      <c r="B125" s="9" t="s">
        <v>40</v>
      </c>
      <c r="C125" s="10" t="s">
        <v>10</v>
      </c>
      <c r="D125" s="82">
        <f>+D123</f>
        <v>-2144952591.304348</v>
      </c>
      <c r="E125" s="32">
        <f>INDEX($J$125:$BQ$125,1,MATCH(DATE(D1,12,1),$J$2:$BQ$2,0))</f>
        <v>-2155900389.2252874</v>
      </c>
      <c r="F125" s="32">
        <f>INDEX($J$125:$BQ$125,1,MATCH(DATE(E1,12,1),$J$2:$BQ$2,0))</f>
        <v>-1032619304.7907799</v>
      </c>
      <c r="G125" s="32">
        <f>INDEX($J$125:$BQ$125,1,MATCH(DATE(F1,12,1),$J$2:$BQ$2,0))</f>
        <v>819671330.04598176</v>
      </c>
      <c r="H125" s="32">
        <f>INDEX($J$125:$BQ$125,1,MATCH(DATE(G1,12,1),$J$2:$BQ$2,0))</f>
        <v>3514858143.9198189</v>
      </c>
      <c r="I125" s="10"/>
      <c r="J125" s="32">
        <f>SUM($J$123:J123)</f>
        <v>-103876000</v>
      </c>
      <c r="K125" s="32">
        <f>SUM($J$123:K123)</f>
        <v>-211680695.65217394</v>
      </c>
      <c r="L125" s="32">
        <f>SUM($J$123:L123)</f>
        <v>-353616286.95652175</v>
      </c>
      <c r="M125" s="32">
        <f>SUM($J$123:M123)</f>
        <v>-504514273.9130435</v>
      </c>
      <c r="N125" s="32">
        <f>SUM($J$123:N123)</f>
        <v>-644239856.52173924</v>
      </c>
      <c r="O125" s="32">
        <f>SUM($J$123:O123)</f>
        <v>-786216234.78260875</v>
      </c>
      <c r="P125" s="32">
        <f>SUM($J$123:P123)</f>
        <v>-991737308.69565225</v>
      </c>
      <c r="Q125" s="32">
        <f>SUM($J$123:Q123)</f>
        <v>-1226355578.2608697</v>
      </c>
      <c r="R125" s="32">
        <f>SUM($J$123:R123)</f>
        <v>-1471614143.478261</v>
      </c>
      <c r="S125" s="32">
        <f>SUM($J$123:S123)</f>
        <v>-1678853904.3478262</v>
      </c>
      <c r="T125" s="32">
        <f>SUM($J$123:T123)</f>
        <v>-1903445560.8695655</v>
      </c>
      <c r="U125" s="32">
        <f>SUM($J$123:U123)</f>
        <v>-2144952591.304348</v>
      </c>
      <c r="V125" s="32">
        <f>SUM($J$123:V123)</f>
        <v>-2199425953.9214349</v>
      </c>
      <c r="W125" s="32">
        <f>SUM($J$123:W123)</f>
        <v>-2218215622.3978958</v>
      </c>
      <c r="X125" s="32">
        <f>SUM($J$123:X123)</f>
        <v>-2247679078.4205308</v>
      </c>
      <c r="Y125" s="32">
        <f>SUM($J$123:Y123)</f>
        <v>-2234933506.9253654</v>
      </c>
      <c r="Z125" s="32">
        <f>SUM($J$123:Z123)</f>
        <v>-2419872053.2361479</v>
      </c>
      <c r="AA125" s="32">
        <f>SUM($J$123:AA123)</f>
        <v>-2588017575.2825046</v>
      </c>
      <c r="AB125" s="32">
        <f>SUM($J$123:AB123)</f>
        <v>-2523050905.6622262</v>
      </c>
      <c r="AC125" s="32">
        <f>SUM($J$123:AC123)</f>
        <v>-2452377505.3454437</v>
      </c>
      <c r="AD125" s="32">
        <f>SUM($J$123:AD123)</f>
        <v>-2417333227.0777569</v>
      </c>
      <c r="AE125" s="32">
        <f>SUM($J$123:AE123)</f>
        <v>-2318476934.9891658</v>
      </c>
      <c r="AF125" s="32">
        <f>SUM($J$123:AF123)</f>
        <v>-2232896674.7760701</v>
      </c>
      <c r="AG125" s="32">
        <f>SUM($J$123:AG123)</f>
        <v>-2155900389.2252874</v>
      </c>
      <c r="AH125" s="32">
        <f>SUM($J$123:AH123)</f>
        <v>-2088359704.9096835</v>
      </c>
      <c r="AI125" s="32">
        <f>SUM($J$123:AI123)</f>
        <v>-2016832110.0164397</v>
      </c>
      <c r="AJ125" s="32">
        <f>SUM($J$123:AJ123)</f>
        <v>-1945304515.1231959</v>
      </c>
      <c r="AK125" s="32">
        <f>SUM($J$123:AK123)</f>
        <v>-1873776920.2299521</v>
      </c>
      <c r="AL125" s="32">
        <f>SUM($J$123:AL123)</f>
        <v>-1792899461.4828763</v>
      </c>
      <c r="AM125" s="32">
        <f>SUM($J$123:AM123)</f>
        <v>-1695977273.3816044</v>
      </c>
      <c r="AN125" s="32">
        <f>SUM($J$123:AN123)</f>
        <v>-1591037133.6506724</v>
      </c>
      <c r="AO125" s="32">
        <f>SUM($J$123:AO123)</f>
        <v>-1479419780.6091287</v>
      </c>
      <c r="AP125" s="32">
        <f>SUM($J$123:AP123)</f>
        <v>-1367802427.567585</v>
      </c>
      <c r="AQ125" s="32">
        <f>SUM($J$123:AQ123)</f>
        <v>-1256185074.5260413</v>
      </c>
      <c r="AR125" s="32">
        <f>SUM($J$123:AR123)</f>
        <v>-1144567721.4844975</v>
      </c>
      <c r="AS125" s="32">
        <f>SUM($J$123:AS123)</f>
        <v>-1032619304.7907799</v>
      </c>
      <c r="AT125" s="32">
        <f>SUM($J$123:AT123)</f>
        <v>-894770707.78488111</v>
      </c>
      <c r="AU125" s="32">
        <f>SUM($J$123:AU123)</f>
        <v>-749441975.73686886</v>
      </c>
      <c r="AV125" s="32">
        <f>SUM($J$123:AV123)</f>
        <v>-604113243.6888566</v>
      </c>
      <c r="AW125" s="32">
        <f>SUM($J$123:AW123)</f>
        <v>-458784511.64084435</v>
      </c>
      <c r="AX125" s="32">
        <f>SUM($J$123:AX123)</f>
        <v>-313455779.59283209</v>
      </c>
      <c r="AY125" s="32">
        <f>SUM($J$123:AY123)</f>
        <v>-168127047.54481983</v>
      </c>
      <c r="AZ125" s="32">
        <f>SUM($J$123:AZ123)</f>
        <v>-10992772.369185746</v>
      </c>
      <c r="BA125" s="32">
        <f>SUM($J$123:BA123)</f>
        <v>155071186.87419558</v>
      </c>
      <c r="BB125" s="32">
        <f>SUM($J$123:BB123)</f>
        <v>321135146.1175769</v>
      </c>
      <c r="BC125" s="32">
        <f>SUM($J$123:BC123)</f>
        <v>487199105.36095822</v>
      </c>
      <c r="BD125" s="32">
        <f>SUM($J$123:BD123)</f>
        <v>653263064.6043396</v>
      </c>
      <c r="BE125" s="32">
        <f>SUM($J$123:BE123)</f>
        <v>819671330.04598176</v>
      </c>
      <c r="BF125" s="32">
        <f>SUM($J$123:BF123)</f>
        <v>1021510909.333092</v>
      </c>
      <c r="BG125" s="32">
        <f>SUM($J$123:BG123)</f>
        <v>1234886946.3558135</v>
      </c>
      <c r="BH125" s="32">
        <f>SUM($J$123:BH123)</f>
        <v>1448262983.378535</v>
      </c>
      <c r="BI125" s="32">
        <f>SUM($J$123:BI123)</f>
        <v>1661639020.4012566</v>
      </c>
      <c r="BJ125" s="32">
        <f>SUM($J$123:BJ123)</f>
        <v>1875015057.4239781</v>
      </c>
      <c r="BK125" s="32">
        <f>SUM($J$123:BK123)</f>
        <v>2088391094.4466996</v>
      </c>
      <c r="BL125" s="32">
        <f>SUM($J$123:BL123)</f>
        <v>2315110943.8539095</v>
      </c>
      <c r="BM125" s="32">
        <f>SUM($J$123:BM123)</f>
        <v>2554988768.1778531</v>
      </c>
      <c r="BN125" s="32">
        <f>SUM($J$123:BN123)</f>
        <v>2794866592.5017967</v>
      </c>
      <c r="BO125" s="32">
        <f>SUM($J$123:BO123)</f>
        <v>3034744416.8257403</v>
      </c>
      <c r="BP125" s="32">
        <f>SUM($J$123:BP123)</f>
        <v>3274622241.149684</v>
      </c>
      <c r="BQ125" s="32">
        <f>SUM($J$123:BQ123)</f>
        <v>3514858143.9198189</v>
      </c>
    </row>
    <row r="128" spans="1:69" s="24" customFormat="1">
      <c r="A128" s="37"/>
      <c r="B128" s="56" t="s">
        <v>41</v>
      </c>
      <c r="C128" s="89">
        <f>POWER(1+IRR(J123:BQ123),12)-1</f>
        <v>0.35361066863098345</v>
      </c>
      <c r="D128" s="10"/>
      <c r="E128" s="10"/>
      <c r="F128" s="10"/>
      <c r="G128" s="10"/>
      <c r="H128" s="10"/>
      <c r="I128" s="10"/>
      <c r="J128" s="9"/>
      <c r="K128" s="41"/>
      <c r="L128" s="9"/>
      <c r="M128" s="9"/>
      <c r="N128" s="9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  <c r="BK128" s="10"/>
      <c r="BL128" s="10"/>
      <c r="BM128" s="10"/>
      <c r="BN128" s="10"/>
      <c r="BO128" s="10"/>
      <c r="BP128" s="10"/>
      <c r="BQ128" s="10"/>
    </row>
  </sheetData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zoomScale="90" zoomScaleNormal="90" workbookViewId="0">
      <selection activeCell="I52" sqref="I52"/>
    </sheetView>
  </sheetViews>
  <sheetFormatPr baseColWidth="10" defaultRowHeight="1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showGridLines="0" topLeftCell="A43" workbookViewId="0">
      <selection activeCell="M38" sqref="M38"/>
    </sheetView>
  </sheetViews>
  <sheetFormatPr baseColWidth="10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Modelo Financiero</vt:lpstr>
      <vt:lpstr>Gráficas</vt:lpstr>
      <vt:lpstr>Información Adicional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GESTION DE RIESGO S.A.S</dc:creator>
  <cp:lastModifiedBy>Lina Angélica Hernandez Baez</cp:lastModifiedBy>
  <dcterms:created xsi:type="dcterms:W3CDTF">2024-01-09T17:24:18Z</dcterms:created>
  <dcterms:modified xsi:type="dcterms:W3CDTF">2025-01-24T21:39:49Z</dcterms:modified>
</cp:coreProperties>
</file>